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externalLinks/externalLink11.xml" ContentType="application/vnd.openxmlformats-officedocument.spreadsheetml.externalLink+xml"/>
  <Override PartName="/xl/externalLinks/externalLink2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never" codeName="ThisWorkbook" defaultThemeVersion="124226"/>
  <bookViews>
    <workbookView xWindow="0" yWindow="75" windowWidth="14115" windowHeight="7710" tabRatio="829" activeTab="1"/>
  </bookViews>
  <sheets>
    <sheet name="Tables in Exhibit 8" sheetId="73" r:id="rId1"/>
    <sheet name="Revenue Input" sheetId="17" r:id="rId2"/>
    <sheet name="Transformer Allowance" sheetId="16" r:id="rId3"/>
    <sheet name="Forecast Data For 2016" sheetId="13" r:id="rId4"/>
    <sheet name="2015 Existing Rates" sheetId="10" r:id="rId5"/>
    <sheet name="2016 Test Yr On Existing Rates" sheetId="12" r:id="rId6"/>
    <sheet name="Cost Allocation Study" sheetId="7" r:id="rId7"/>
    <sheet name="Rates By Rate Class" sheetId="2" r:id="rId8"/>
    <sheet name="Allocation Low Voltage Costs" sheetId="5" r:id="rId9"/>
    <sheet name="Low Voltage Rates" sheetId="4" r:id="rId10"/>
    <sheet name="LV Costs Forecast" sheetId="38" r:id="rId11"/>
    <sheet name="LV Volume Forecast" sheetId="39" r:id="rId12"/>
    <sheet name="2016 Rate Rider " sheetId="41" r:id="rId13"/>
    <sheet name="Current Tariff " sheetId="33" r:id="rId14"/>
    <sheet name="2016 Rate Schedule (Part 1)" sheetId="64" r:id="rId15"/>
    <sheet name="Bill Impact - Res RPP" sheetId="44" r:id="rId16"/>
    <sheet name="Bill Impact - Res Non RPP" sheetId="55" r:id="rId17"/>
    <sheet name="Bill Impact - R Low RPP" sheetId="66" r:id="rId18"/>
    <sheet name="Bill Impact - R Low Non RPP" sheetId="67" r:id="rId19"/>
    <sheet name="Bill Impact - Com RPP " sheetId="68" r:id="rId20"/>
    <sheet name="Bill Impact - Com Non RPP" sheetId="69" r:id="rId21"/>
    <sheet name="Bill Impact - Ind Non RPP" sheetId="61" r:id="rId22"/>
    <sheet name="Bill Impact - Street" sheetId="63" r:id="rId23"/>
    <sheet name="BILL IMPACTS" sheetId="20" state="hidden" r:id="rId24"/>
    <sheet name="Bill Impact - Sentinel" sheetId="71" r:id="rId25"/>
    <sheet name="Bill Impact - USL" sheetId="72" r:id="rId26"/>
    <sheet name="Sheet1" sheetId="70" r:id="rId27"/>
    <sheet name="Dist. Rev. Reconciliation" sheetId="15" r:id="rId28"/>
    <sheet name="Revenue Deficiency Analysis" sheetId="27" r:id="rId29"/>
    <sheet name="Appendix 2-O Table a" sheetId="29" state="hidden" r:id="rId30"/>
    <sheet name="Appendix 2-O Table b" sheetId="30" state="hidden" r:id="rId31"/>
    <sheet name="Appendix 2-O Table c" sheetId="31" state="hidden" r:id="rId32"/>
    <sheet name="Appendix 2-O Table d" sheetId="32" state="hidden" r:id="rId33"/>
    <sheet name="Other Electriciy Rates" sheetId="43" r:id="rId34"/>
    <sheet name="Rate Schedule (Part 2)" sheetId="51" r:id="rId35"/>
    <sheet name="Revenue Deficiency Analysis (2" sheetId="53" r:id="rId36"/>
    <sheet name="Customer Impact" sheetId="54" r:id="rId37"/>
    <sheet name="2016 Rev Deficiency" sheetId="37" r:id="rId38"/>
    <sheet name="Revenue Requirement" sheetId="35" r:id="rId39"/>
    <sheet name="Return on Capital" sheetId="36"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ccar">'[1]I6.2 Customer Data'!$D$21</definedName>
    <definedName name="DaysInPreviousYear">'[2]Distribution Revenue by Source'!$B$22</definedName>
    <definedName name="DaysInYear">'[2]Distribution Revenue by Source'!$B$21</definedName>
    <definedName name="MofF" localSheetId="37">#REF!</definedName>
    <definedName name="MofF" localSheetId="20">#REF!</definedName>
    <definedName name="MofF" localSheetId="19">#REF!</definedName>
    <definedName name="MofF" localSheetId="21">#REF!</definedName>
    <definedName name="MofF" localSheetId="18">#REF!</definedName>
    <definedName name="MofF" localSheetId="17">#REF!</definedName>
    <definedName name="MofF" localSheetId="16">#REF!</definedName>
    <definedName name="MofF" localSheetId="24">#REF!</definedName>
    <definedName name="MofF" localSheetId="22">#REF!</definedName>
    <definedName name="MofF" localSheetId="25">#REF!</definedName>
    <definedName name="MofF" localSheetId="0">#REF!</definedName>
    <definedName name="MofF">#REF!</definedName>
    <definedName name="_xlnm.Print_Area" localSheetId="4">'2015 Existing Rates'!$A$1:$E$73</definedName>
    <definedName name="_xlnm.Print_Area" localSheetId="5">'2016 Test Yr On Existing Rates'!$A$1:$N$54</definedName>
    <definedName name="_xlnm.Print_Area" localSheetId="8">'Allocation Low Voltage Costs'!$A$1:$G$13</definedName>
    <definedName name="_xlnm.Print_Area" localSheetId="29">'Appendix 2-O Table a'!$A$1:$E$13</definedName>
    <definedName name="_xlnm.Print_Area" localSheetId="30">'Appendix 2-O Table b'!$A$2:$E$14</definedName>
    <definedName name="_xlnm.Print_Area" localSheetId="31">'Appendix 2-O Table c'!$A$1:$D$14</definedName>
    <definedName name="_xlnm.Print_Area" localSheetId="32">'Appendix 2-O Table d'!$A$1:$E$13</definedName>
    <definedName name="_xlnm.Print_Area" localSheetId="23">'BILL IMPACTS'!$A$5:$P$719</definedName>
    <definedName name="_xlnm.Print_Area" localSheetId="6">'Cost Allocation Study'!$A$1:$M$15</definedName>
    <definedName name="_xlnm.Print_Area" localSheetId="27">'Dist. Rev. Reconciliation'!$A$3:$F$18</definedName>
    <definedName name="_xlnm.Print_Area" localSheetId="3">'Forecast Data For 2016'!$A$1:$C$22</definedName>
    <definedName name="_xlnm.Print_Area" localSheetId="9">'Low Voltage Rates'!$A$1:$G$12</definedName>
    <definedName name="_xlnm.Print_Area" localSheetId="34">'Rate Schedule (Part 2)'!$B$5:$D$51</definedName>
    <definedName name="_xlnm.Print_Area" localSheetId="7">'Rates By Rate Class'!$A$1:$K$30</definedName>
    <definedName name="_xlnm.Print_Area" localSheetId="39">'Return on Capital'!$A$1:$AD$43</definedName>
    <definedName name="_xlnm.Print_Area" localSheetId="28">'Revenue Deficiency Analysis'!$A$3:$I$28</definedName>
    <definedName name="_xlnm.Print_Area" localSheetId="35">'Revenue Deficiency Analysis (2'!$A$1:$I$30</definedName>
    <definedName name="_xlnm.Print_Area" localSheetId="1">'Revenue Input'!$A$1:$B$11</definedName>
    <definedName name="_xlnm.Print_Area" localSheetId="2">'Transformer Allowance'!$A$1:$C$30</definedName>
    <definedName name="_xlnm.Print_Titles" localSheetId="37">'2016 Rev Deficiency'!$5:$5</definedName>
    <definedName name="Ratebase">'[2]Distribution Revenue by Source'!$C$25</definedName>
    <definedName name="Surtax" localSheetId="37">#REF!</definedName>
    <definedName name="Surtax" localSheetId="20">#REF!</definedName>
    <definedName name="Surtax" localSheetId="19">#REF!</definedName>
    <definedName name="Surtax" localSheetId="21">#REF!</definedName>
    <definedName name="Surtax" localSheetId="18">#REF!</definedName>
    <definedName name="Surtax" localSheetId="17">#REF!</definedName>
    <definedName name="Surtax" localSheetId="16">#REF!</definedName>
    <definedName name="Surtax" localSheetId="24">#REF!</definedName>
    <definedName name="Surtax" localSheetId="22">#REF!</definedName>
    <definedName name="Surtax" localSheetId="25">#REF!</definedName>
    <definedName name="Surtax" localSheetId="0">#REF!</definedName>
    <definedName name="Surtax">#REF!</definedName>
  </definedNames>
  <calcPr calcId="125725"/>
</workbook>
</file>

<file path=xl/calcChain.xml><?xml version="1.0" encoding="utf-8"?>
<calcChain xmlns="http://schemas.openxmlformats.org/spreadsheetml/2006/main">
  <c r="D22" i="13"/>
  <c r="D21"/>
  <c r="D20"/>
  <c r="H9" i="7"/>
  <c r="D8" l="1"/>
  <c r="D9"/>
  <c r="D7"/>
  <c r="D5" l="1"/>
  <c r="D10"/>
  <c r="D6"/>
  <c r="B137" i="73" l="1"/>
  <c r="D136"/>
  <c r="C136"/>
  <c r="B136"/>
  <c r="D135"/>
  <c r="C135"/>
  <c r="B135"/>
  <c r="C134"/>
  <c r="B134"/>
  <c r="B133"/>
  <c r="B132"/>
  <c r="B130"/>
  <c r="B128"/>
  <c r="G49" i="72" l="1"/>
  <c r="G50"/>
  <c r="G53"/>
  <c r="G54"/>
  <c r="G52"/>
  <c r="G53" i="71"/>
  <c r="G54"/>
  <c r="G52"/>
  <c r="H35" i="63"/>
  <c r="H35" i="61"/>
  <c r="H35" i="69"/>
  <c r="H35" i="68"/>
  <c r="H36" i="55"/>
  <c r="D18" i="38"/>
  <c r="D20"/>
  <c r="D202"/>
  <c r="D203"/>
  <c r="D201"/>
  <c r="G20" i="41"/>
  <c r="G19"/>
  <c r="G32" i="63" l="1"/>
  <c r="D32"/>
  <c r="H34"/>
  <c r="G55"/>
  <c r="H34" i="61"/>
  <c r="G55"/>
  <c r="G54" i="69"/>
  <c r="G52" i="68" l="1"/>
  <c r="G53"/>
  <c r="G51"/>
  <c r="D32" i="67"/>
  <c r="G54"/>
  <c r="G52" i="66"/>
  <c r="G53"/>
  <c r="G51"/>
  <c r="G54" i="55"/>
  <c r="C8" i="44" l="1"/>
  <c r="C8" i="55" s="1"/>
  <c r="C8" i="66" s="1"/>
  <c r="C8" i="67" s="1"/>
  <c r="C8" i="68" s="1"/>
  <c r="C8" i="69" s="1"/>
  <c r="C8" i="61" s="1"/>
  <c r="C8" i="63" s="1"/>
  <c r="C8" i="71" s="1"/>
  <c r="C8" i="72" s="1"/>
  <c r="E133" i="64" l="1"/>
  <c r="E128"/>
  <c r="E49"/>
  <c r="E70" s="1"/>
  <c r="E88" s="1"/>
  <c r="E105" s="1"/>
  <c r="E122" s="1"/>
  <c r="E29"/>
  <c r="E27"/>
  <c r="E26"/>
  <c r="G47" i="55" l="1"/>
  <c r="G47" i="67"/>
  <c r="E47" i="64"/>
  <c r="E50"/>
  <c r="E48"/>
  <c r="G47" i="44"/>
  <c r="E69" i="64" l="1"/>
  <c r="E71"/>
  <c r="E68"/>
  <c r="E89" l="1"/>
  <c r="E86"/>
  <c r="E87"/>
  <c r="E104" l="1"/>
  <c r="E103"/>
  <c r="E106"/>
  <c r="E123" l="1"/>
  <c r="E120"/>
  <c r="G47" i="72" s="1"/>
  <c r="E121" i="64"/>
  <c r="G48" i="72" s="1"/>
  <c r="B191" i="38" l="1"/>
  <c r="D190"/>
  <c r="E190" s="1"/>
  <c r="D184"/>
  <c r="E184" s="1"/>
  <c r="E183"/>
  <c r="D183"/>
  <c r="D182" s="1"/>
  <c r="E182" s="1"/>
  <c r="E181"/>
  <c r="D181"/>
  <c r="B181"/>
  <c r="E180"/>
  <c r="E170"/>
  <c r="D169"/>
  <c r="E169" s="1"/>
  <c r="E168"/>
  <c r="D168"/>
  <c r="D167"/>
  <c r="B167"/>
  <c r="E167" s="1"/>
  <c r="E171" s="1"/>
  <c r="E166"/>
  <c r="E160"/>
  <c r="E159"/>
  <c r="D159"/>
  <c r="E158"/>
  <c r="E157"/>
  <c r="D157"/>
  <c r="B157"/>
  <c r="E156"/>
  <c r="E161" s="1"/>
  <c r="E150"/>
  <c r="D149"/>
  <c r="E149" s="1"/>
  <c r="E148"/>
  <c r="D147"/>
  <c r="B147"/>
  <c r="E147" s="1"/>
  <c r="E146"/>
  <c r="E151" s="1"/>
  <c r="E140"/>
  <c r="D139"/>
  <c r="E139" s="1"/>
  <c r="E138"/>
  <c r="D137"/>
  <c r="B137"/>
  <c r="E137" s="1"/>
  <c r="E136"/>
  <c r="E141" s="1"/>
  <c r="E130"/>
  <c r="E129"/>
  <c r="D129"/>
  <c r="E128"/>
  <c r="D127"/>
  <c r="E127" s="1"/>
  <c r="B127"/>
  <c r="E126"/>
  <c r="E131" s="1"/>
  <c r="E120"/>
  <c r="E118"/>
  <c r="D118"/>
  <c r="D119" s="1"/>
  <c r="E119" s="1"/>
  <c r="D117"/>
  <c r="B117"/>
  <c r="E117" s="1"/>
  <c r="E116"/>
  <c r="D110"/>
  <c r="E110" s="1"/>
  <c r="D108"/>
  <c r="D109" s="1"/>
  <c r="E109" s="1"/>
  <c r="E107"/>
  <c r="D107"/>
  <c r="B107"/>
  <c r="E106"/>
  <c r="E100"/>
  <c r="D100"/>
  <c r="E99"/>
  <c r="D99"/>
  <c r="E98"/>
  <c r="D98"/>
  <c r="E97"/>
  <c r="E101" s="1"/>
  <c r="D97"/>
  <c r="B97"/>
  <c r="E96"/>
  <c r="E90"/>
  <c r="D90"/>
  <c r="D89"/>
  <c r="E89" s="1"/>
  <c r="E88"/>
  <c r="D88"/>
  <c r="D87"/>
  <c r="B87"/>
  <c r="E87" s="1"/>
  <c r="E91" s="1"/>
  <c r="E86"/>
  <c r="E80"/>
  <c r="D80"/>
  <c r="E79"/>
  <c r="D79"/>
  <c r="E78"/>
  <c r="D78"/>
  <c r="D77"/>
  <c r="B77"/>
  <c r="E77" s="1"/>
  <c r="E76"/>
  <c r="E81" s="1"/>
  <c r="D70"/>
  <c r="E70" s="1"/>
  <c r="E69"/>
  <c r="D69"/>
  <c r="D68"/>
  <c r="E68" s="1"/>
  <c r="E67"/>
  <c r="D67"/>
  <c r="D191" s="1"/>
  <c r="E191" s="1"/>
  <c r="B67"/>
  <c r="E66"/>
  <c r="E60"/>
  <c r="D60"/>
  <c r="E59"/>
  <c r="D59"/>
  <c r="D58" s="1"/>
  <c r="E58" s="1"/>
  <c r="D57"/>
  <c r="E57" s="1"/>
  <c r="E61" s="1"/>
  <c r="B57"/>
  <c r="E56"/>
  <c r="E71" l="1"/>
  <c r="D193"/>
  <c r="E193" s="1"/>
  <c r="E121"/>
  <c r="E185"/>
  <c r="D192"/>
  <c r="E192" s="1"/>
  <c r="E195" s="1"/>
  <c r="D194"/>
  <c r="E194" s="1"/>
  <c r="E108"/>
  <c r="E111" s="1"/>
  <c r="E173" l="1"/>
  <c r="E197"/>
  <c r="D6" i="5" l="1"/>
  <c r="D7"/>
  <c r="D10"/>
  <c r="D11"/>
  <c r="D12"/>
  <c r="F43" i="16"/>
  <c r="B24"/>
  <c r="C42"/>
  <c r="F42"/>
  <c r="C18" i="13"/>
  <c r="D13" i="12" s="1"/>
  <c r="D27" s="1"/>
  <c r="C15" i="13"/>
  <c r="D12" i="12" s="1"/>
  <c r="D26" s="1"/>
  <c r="C12" i="13"/>
  <c r="D11" i="12" s="1"/>
  <c r="D25" s="1"/>
  <c r="E43" i="16"/>
  <c r="C9" i="13"/>
  <c r="D10" i="12" s="1"/>
  <c r="D24" s="1"/>
  <c r="D9"/>
  <c r="D23" s="1"/>
  <c r="D8"/>
  <c r="D15" l="1"/>
  <c r="D22"/>
  <c r="A11" i="41"/>
  <c r="C94" i="73" l="1"/>
  <c r="B94"/>
  <c r="B91"/>
  <c r="C91"/>
  <c r="B90" l="1"/>
  <c r="B93" s="1"/>
  <c r="B95" s="1"/>
  <c r="F93" l="1"/>
  <c r="G93"/>
  <c r="D90"/>
  <c r="D93" s="1"/>
  <c r="C90"/>
  <c r="C93" s="1"/>
  <c r="C95" s="1"/>
  <c r="H42" l="1"/>
  <c r="I42"/>
  <c r="F75" i="64" l="1"/>
  <c r="G75" s="1"/>
  <c r="F76"/>
  <c r="G76" s="1"/>
  <c r="F77"/>
  <c r="G77" s="1"/>
  <c r="F78"/>
  <c r="G78" s="1"/>
  <c r="F79"/>
  <c r="G79" s="1"/>
  <c r="F80"/>
  <c r="G80" s="1"/>
  <c r="F81"/>
  <c r="G81" s="1"/>
  <c r="F82"/>
  <c r="G82" s="1"/>
  <c r="F83"/>
  <c r="G83" s="1"/>
  <c r="F84"/>
  <c r="G84" s="1"/>
  <c r="F85"/>
  <c r="G85" s="1"/>
  <c r="G93"/>
  <c r="G94"/>
  <c r="G95"/>
  <c r="G96"/>
  <c r="G97"/>
  <c r="G98"/>
  <c r="G99"/>
  <c r="G100"/>
  <c r="G101"/>
  <c r="G102"/>
  <c r="G103"/>
  <c r="G104"/>
  <c r="G105"/>
  <c r="G106"/>
  <c r="G107"/>
  <c r="G68"/>
  <c r="G69"/>
  <c r="G70"/>
  <c r="G71"/>
  <c r="G72"/>
  <c r="G73"/>
  <c r="G74"/>
  <c r="G86"/>
  <c r="G87"/>
  <c r="G88"/>
  <c r="G89"/>
  <c r="G90"/>
  <c r="G91"/>
  <c r="G92"/>
  <c r="G108"/>
  <c r="G109"/>
  <c r="G110"/>
  <c r="G111"/>
  <c r="G112"/>
  <c r="G113"/>
  <c r="G114"/>
  <c r="G115"/>
  <c r="G116"/>
  <c r="G117"/>
  <c r="G118"/>
  <c r="G119"/>
  <c r="G120"/>
  <c r="G121"/>
  <c r="G122"/>
  <c r="G123"/>
  <c r="G124"/>
  <c r="G125"/>
  <c r="G126"/>
  <c r="G127"/>
  <c r="G128"/>
  <c r="G129"/>
  <c r="G130"/>
  <c r="G131"/>
  <c r="G132"/>
  <c r="G133"/>
  <c r="G134"/>
  <c r="G135"/>
  <c r="G55" l="1"/>
  <c r="G56"/>
  <c r="G57"/>
  <c r="G58"/>
  <c r="G59"/>
  <c r="G60"/>
  <c r="G61"/>
  <c r="G62"/>
  <c r="G63"/>
  <c r="G64"/>
  <c r="G65"/>
  <c r="G66"/>
  <c r="G67"/>
  <c r="G54"/>
  <c r="G34"/>
  <c r="G35"/>
  <c r="G36"/>
  <c r="G37"/>
  <c r="G38"/>
  <c r="G39"/>
  <c r="G40"/>
  <c r="G41"/>
  <c r="G42"/>
  <c r="G43"/>
  <c r="G44"/>
  <c r="G45"/>
  <c r="G46"/>
  <c r="G33"/>
  <c r="J13"/>
  <c r="H13"/>
  <c r="H14"/>
  <c r="H15"/>
  <c r="H16"/>
  <c r="H17"/>
  <c r="H18"/>
  <c r="H19"/>
  <c r="H20"/>
  <c r="H21"/>
  <c r="H22"/>
  <c r="H23"/>
  <c r="H24"/>
  <c r="H25"/>
  <c r="H12"/>
  <c r="H21" i="69" l="1"/>
  <c r="H37" l="1"/>
  <c r="K38" i="44" l="1"/>
  <c r="G9" i="41"/>
  <c r="G10"/>
  <c r="G11"/>
  <c r="G12"/>
  <c r="H37" i="68" l="1"/>
  <c r="D46" i="44"/>
  <c r="D32" i="55" l="1"/>
  <c r="G31" i="72" l="1"/>
  <c r="D47"/>
  <c r="D48"/>
  <c r="D49"/>
  <c r="D44"/>
  <c r="D45"/>
  <c r="D40"/>
  <c r="D31"/>
  <c r="D20"/>
  <c r="D14"/>
  <c r="F14" s="1"/>
  <c r="H56"/>
  <c r="I56" s="1"/>
  <c r="G56"/>
  <c r="E56"/>
  <c r="F56" s="1"/>
  <c r="D56"/>
  <c r="H55"/>
  <c r="I55" s="1"/>
  <c r="E55"/>
  <c r="F55" s="1"/>
  <c r="H54"/>
  <c r="I54" s="1"/>
  <c r="E54"/>
  <c r="F54" s="1"/>
  <c r="H53"/>
  <c r="I53" s="1"/>
  <c r="E53"/>
  <c r="F53" s="1"/>
  <c r="H52"/>
  <c r="I52" s="1"/>
  <c r="E52"/>
  <c r="F52" s="1"/>
  <c r="G51"/>
  <c r="D51" s="1"/>
  <c r="E51"/>
  <c r="H50"/>
  <c r="I50"/>
  <c r="E50"/>
  <c r="F50" s="1"/>
  <c r="I49"/>
  <c r="F49"/>
  <c r="E48"/>
  <c r="F47"/>
  <c r="E47"/>
  <c r="E44"/>
  <c r="E45" s="1"/>
  <c r="F45" s="1"/>
  <c r="I42"/>
  <c r="F42"/>
  <c r="G41"/>
  <c r="D41"/>
  <c r="E41" s="1"/>
  <c r="F41" s="1"/>
  <c r="H37"/>
  <c r="I37" s="1"/>
  <c r="J37" s="1"/>
  <c r="K37" s="1"/>
  <c r="E31"/>
  <c r="E33" s="1"/>
  <c r="E20"/>
  <c r="E21" s="1"/>
  <c r="M20"/>
  <c r="I19"/>
  <c r="J19" s="1"/>
  <c r="K19" s="1"/>
  <c r="F19"/>
  <c r="I18"/>
  <c r="J18" s="1"/>
  <c r="K18" s="1"/>
  <c r="F18"/>
  <c r="I17"/>
  <c r="J17" s="1"/>
  <c r="K17" s="1"/>
  <c r="F17"/>
  <c r="I16"/>
  <c r="F16"/>
  <c r="I15"/>
  <c r="F15"/>
  <c r="J15" s="1"/>
  <c r="K15" s="1"/>
  <c r="H48"/>
  <c r="I48" s="1"/>
  <c r="H15" i="71"/>
  <c r="H16" s="1"/>
  <c r="H17" s="1"/>
  <c r="H18" s="1"/>
  <c r="H19" s="1"/>
  <c r="H20" s="1"/>
  <c r="H21" s="1"/>
  <c r="H22" s="1"/>
  <c r="H23" s="1"/>
  <c r="H24" s="1"/>
  <c r="H25" s="1"/>
  <c r="H26" s="1"/>
  <c r="H27" s="1"/>
  <c r="H28" s="1"/>
  <c r="H29" s="1"/>
  <c r="E15"/>
  <c r="E16" s="1"/>
  <c r="E17" s="1"/>
  <c r="E18" s="1"/>
  <c r="E19" s="1"/>
  <c r="E20" s="1"/>
  <c r="E21" s="1"/>
  <c r="E22" s="1"/>
  <c r="E23" s="1"/>
  <c r="E24" s="1"/>
  <c r="E25" s="1"/>
  <c r="E26" s="1"/>
  <c r="E27" s="1"/>
  <c r="E28" s="1"/>
  <c r="E31"/>
  <c r="G51"/>
  <c r="G47"/>
  <c r="G48"/>
  <c r="G49"/>
  <c r="H49"/>
  <c r="G31"/>
  <c r="E49"/>
  <c r="H14"/>
  <c r="D47"/>
  <c r="D48"/>
  <c r="D49"/>
  <c r="D44"/>
  <c r="D45"/>
  <c r="D40"/>
  <c r="D31"/>
  <c r="D20"/>
  <c r="D14"/>
  <c r="F48" i="72" l="1"/>
  <c r="J48" s="1"/>
  <c r="K48" s="1"/>
  <c r="J16"/>
  <c r="K16" s="1"/>
  <c r="H20"/>
  <c r="J52"/>
  <c r="K52" s="1"/>
  <c r="F20"/>
  <c r="J42"/>
  <c r="K42" s="1"/>
  <c r="J49"/>
  <c r="K49" s="1"/>
  <c r="H31"/>
  <c r="I31" s="1"/>
  <c r="F31"/>
  <c r="F51"/>
  <c r="F44"/>
  <c r="J54"/>
  <c r="K54" s="1"/>
  <c r="J50"/>
  <c r="K50" s="1"/>
  <c r="J53"/>
  <c r="K53" s="1"/>
  <c r="J55"/>
  <c r="K55" s="1"/>
  <c r="E34"/>
  <c r="H33"/>
  <c r="F33"/>
  <c r="E22"/>
  <c r="H21"/>
  <c r="I21" s="1"/>
  <c r="F21"/>
  <c r="J56"/>
  <c r="K56" s="1"/>
  <c r="H51"/>
  <c r="I51" s="1"/>
  <c r="H41"/>
  <c r="I41" s="1"/>
  <c r="J41" s="1"/>
  <c r="K41" s="1"/>
  <c r="H44"/>
  <c r="H47"/>
  <c r="I47" s="1"/>
  <c r="J21" l="1"/>
  <c r="K21" s="1"/>
  <c r="J51"/>
  <c r="K51" s="1"/>
  <c r="J31"/>
  <c r="K31" s="1"/>
  <c r="F22"/>
  <c r="E23"/>
  <c r="H22"/>
  <c r="I22" s="1"/>
  <c r="J47"/>
  <c r="K47" s="1"/>
  <c r="E35"/>
  <c r="H34"/>
  <c r="F34"/>
  <c r="H45"/>
  <c r="J22" l="1"/>
  <c r="K22" s="1"/>
  <c r="E24"/>
  <c r="H23"/>
  <c r="I23" s="1"/>
  <c r="F23"/>
  <c r="E36"/>
  <c r="H35"/>
  <c r="E40"/>
  <c r="F35"/>
  <c r="E37" l="1"/>
  <c r="H36"/>
  <c r="H40"/>
  <c r="F40"/>
  <c r="J23"/>
  <c r="K23" s="1"/>
  <c r="F24"/>
  <c r="E25"/>
  <c r="H24"/>
  <c r="I24" s="1"/>
  <c r="J24" l="1"/>
  <c r="K24" s="1"/>
  <c r="E26"/>
  <c r="H25"/>
  <c r="I25" s="1"/>
  <c r="F25"/>
  <c r="J25" l="1"/>
  <c r="K25" s="1"/>
  <c r="F26"/>
  <c r="E27"/>
  <c r="H26"/>
  <c r="I26" s="1"/>
  <c r="J26" s="1"/>
  <c r="K26" s="1"/>
  <c r="E28" l="1"/>
  <c r="H27"/>
  <c r="I27" s="1"/>
  <c r="F27"/>
  <c r="J27" l="1"/>
  <c r="K27" s="1"/>
  <c r="F28"/>
  <c r="E29"/>
  <c r="H28"/>
  <c r="I28" s="1"/>
  <c r="J28" s="1"/>
  <c r="K28" s="1"/>
  <c r="H29" l="1"/>
  <c r="I29" s="1"/>
  <c r="F29"/>
  <c r="F30" s="1"/>
  <c r="F43" l="1"/>
  <c r="J29"/>
  <c r="K29" s="1"/>
  <c r="F46" l="1"/>
  <c r="F58" l="1"/>
  <c r="F59" l="1"/>
  <c r="F60" s="1"/>
  <c r="F62" l="1"/>
  <c r="M20" i="71" l="1"/>
  <c r="H56"/>
  <c r="I56" s="1"/>
  <c r="G56"/>
  <c r="E56"/>
  <c r="F56" s="1"/>
  <c r="D56"/>
  <c r="H55"/>
  <c r="I55" s="1"/>
  <c r="E55"/>
  <c r="F55" s="1"/>
  <c r="H54"/>
  <c r="I54" s="1"/>
  <c r="E54"/>
  <c r="F54" s="1"/>
  <c r="H53"/>
  <c r="I53" s="1"/>
  <c r="E53"/>
  <c r="F53" s="1"/>
  <c r="H52"/>
  <c r="I52" s="1"/>
  <c r="E52"/>
  <c r="F52" s="1"/>
  <c r="D51"/>
  <c r="H50"/>
  <c r="G50"/>
  <c r="E50"/>
  <c r="F50" s="1"/>
  <c r="I49"/>
  <c r="F49"/>
  <c r="E48"/>
  <c r="F48" s="1"/>
  <c r="E47"/>
  <c r="E51" s="1"/>
  <c r="E44"/>
  <c r="F44" s="1"/>
  <c r="I42"/>
  <c r="F42"/>
  <c r="G41"/>
  <c r="D41"/>
  <c r="E41" s="1"/>
  <c r="F41" s="1"/>
  <c r="H37"/>
  <c r="I37" s="1"/>
  <c r="J37" s="1"/>
  <c r="K37" s="1"/>
  <c r="H31"/>
  <c r="I31" s="1"/>
  <c r="I19"/>
  <c r="F19"/>
  <c r="I18"/>
  <c r="F18"/>
  <c r="I17"/>
  <c r="F17"/>
  <c r="I16"/>
  <c r="F16"/>
  <c r="I15"/>
  <c r="F15"/>
  <c r="F14"/>
  <c r="I50" l="1"/>
  <c r="J50" s="1"/>
  <c r="K50" s="1"/>
  <c r="F51"/>
  <c r="J15"/>
  <c r="K15" s="1"/>
  <c r="H47"/>
  <c r="I47" s="1"/>
  <c r="H48"/>
  <c r="I48" s="1"/>
  <c r="J48" s="1"/>
  <c r="K48" s="1"/>
  <c r="J17"/>
  <c r="K17" s="1"/>
  <c r="J19"/>
  <c r="K19" s="1"/>
  <c r="J18"/>
  <c r="K18" s="1"/>
  <c r="J16"/>
  <c r="K16" s="1"/>
  <c r="J49"/>
  <c r="K49" s="1"/>
  <c r="J42"/>
  <c r="K42" s="1"/>
  <c r="H41"/>
  <c r="I41" s="1"/>
  <c r="J41" s="1"/>
  <c r="K41" s="1"/>
  <c r="J52"/>
  <c r="K52" s="1"/>
  <c r="J54"/>
  <c r="K54" s="1"/>
  <c r="J53"/>
  <c r="K53" s="1"/>
  <c r="J55"/>
  <c r="K55" s="1"/>
  <c r="J56"/>
  <c r="K56" s="1"/>
  <c r="E33"/>
  <c r="E45"/>
  <c r="F45" s="1"/>
  <c r="H51"/>
  <c r="I51" s="1"/>
  <c r="J51" s="1"/>
  <c r="K51" s="1"/>
  <c r="F20"/>
  <c r="F31"/>
  <c r="J31" s="1"/>
  <c r="K31" s="1"/>
  <c r="F47"/>
  <c r="H44"/>
  <c r="H48" i="63"/>
  <c r="G49"/>
  <c r="G50"/>
  <c r="D50" s="1"/>
  <c r="G46"/>
  <c r="G47"/>
  <c r="G48"/>
  <c r="G31"/>
  <c r="E48"/>
  <c r="D46"/>
  <c r="D47"/>
  <c r="D48"/>
  <c r="D43"/>
  <c r="D44"/>
  <c r="D39"/>
  <c r="D31"/>
  <c r="D20"/>
  <c r="D14"/>
  <c r="H45" i="71" l="1"/>
  <c r="I21"/>
  <c r="F21"/>
  <c r="J47"/>
  <c r="K47" s="1"/>
  <c r="E34"/>
  <c r="H33"/>
  <c r="F33"/>
  <c r="D40" i="66"/>
  <c r="D50" i="55"/>
  <c r="F22" i="71" l="1"/>
  <c r="I22"/>
  <c r="J21"/>
  <c r="K21" s="1"/>
  <c r="E35"/>
  <c r="H34"/>
  <c r="F34"/>
  <c r="G50" i="61"/>
  <c r="D50" s="1"/>
  <c r="G46"/>
  <c r="G47"/>
  <c r="G48"/>
  <c r="G32"/>
  <c r="G31"/>
  <c r="D46"/>
  <c r="D47"/>
  <c r="D48"/>
  <c r="D43"/>
  <c r="D44"/>
  <c r="D39"/>
  <c r="D31"/>
  <c r="D32"/>
  <c r="D20"/>
  <c r="D14"/>
  <c r="B31" i="69"/>
  <c r="B31" i="61" s="1"/>
  <c r="B32" i="69"/>
  <c r="B32" i="61" s="1"/>
  <c r="B33" i="69"/>
  <c r="B33" i="61" s="1"/>
  <c r="B34" i="69"/>
  <c r="B34" i="61" s="1"/>
  <c r="B35" i="69"/>
  <c r="B35" i="61" s="1"/>
  <c r="B36" i="69"/>
  <c r="B36" i="61" s="1"/>
  <c r="B31" i="68"/>
  <c r="B32"/>
  <c r="B33"/>
  <c r="B34"/>
  <c r="B35"/>
  <c r="B36"/>
  <c r="B31" i="67"/>
  <c r="B32"/>
  <c r="B33"/>
  <c r="B34"/>
  <c r="B35"/>
  <c r="B36"/>
  <c r="B31" i="66"/>
  <c r="B32"/>
  <c r="B33"/>
  <c r="B34"/>
  <c r="B35"/>
  <c r="B36"/>
  <c r="B31" i="55"/>
  <c r="B32"/>
  <c r="B33"/>
  <c r="B34"/>
  <c r="B35"/>
  <c r="B36"/>
  <c r="J22" i="71" l="1"/>
  <c r="K22" s="1"/>
  <c r="E36"/>
  <c r="H35"/>
  <c r="E40"/>
  <c r="F35"/>
  <c r="I23"/>
  <c r="F23"/>
  <c r="D39" i="69"/>
  <c r="G50"/>
  <c r="H49"/>
  <c r="G46"/>
  <c r="G47"/>
  <c r="G48"/>
  <c r="I48" s="1"/>
  <c r="G31"/>
  <c r="G32"/>
  <c r="D49"/>
  <c r="G49" s="1"/>
  <c r="I49" s="1"/>
  <c r="D46"/>
  <c r="D47"/>
  <c r="D48"/>
  <c r="D43"/>
  <c r="D44"/>
  <c r="D31"/>
  <c r="D32"/>
  <c r="D20"/>
  <c r="D14"/>
  <c r="F14" s="1"/>
  <c r="H55"/>
  <c r="I55" s="1"/>
  <c r="G55"/>
  <c r="E55"/>
  <c r="F55" s="1"/>
  <c r="D55"/>
  <c r="H54"/>
  <c r="I54" s="1"/>
  <c r="E54"/>
  <c r="F54" s="1"/>
  <c r="H53"/>
  <c r="I53" s="1"/>
  <c r="E53"/>
  <c r="F53" s="1"/>
  <c r="H52"/>
  <c r="I52" s="1"/>
  <c r="E52"/>
  <c r="F52" s="1"/>
  <c r="H51"/>
  <c r="I51" s="1"/>
  <c r="E51"/>
  <c r="F51" s="1"/>
  <c r="E49"/>
  <c r="F49" s="1"/>
  <c r="E47"/>
  <c r="E46"/>
  <c r="E50" s="1"/>
  <c r="E43"/>
  <c r="F43" s="1"/>
  <c r="I41"/>
  <c r="J41" s="1"/>
  <c r="K41" s="1"/>
  <c r="F41"/>
  <c r="G40"/>
  <c r="D40"/>
  <c r="E40" s="1"/>
  <c r="F40" s="1"/>
  <c r="H36"/>
  <c r="E31"/>
  <c r="E32" s="1"/>
  <c r="E20"/>
  <c r="I19"/>
  <c r="F19"/>
  <c r="I18"/>
  <c r="F18"/>
  <c r="I17"/>
  <c r="F17"/>
  <c r="I16"/>
  <c r="F16"/>
  <c r="I15"/>
  <c r="F15"/>
  <c r="H50"/>
  <c r="G50" i="68"/>
  <c r="D50" s="1"/>
  <c r="G46"/>
  <c r="G47"/>
  <c r="G48"/>
  <c r="I48" s="1"/>
  <c r="G31"/>
  <c r="H49"/>
  <c r="G49"/>
  <c r="D46"/>
  <c r="D47"/>
  <c r="F47" s="1"/>
  <c r="D48"/>
  <c r="D43"/>
  <c r="D44"/>
  <c r="D39"/>
  <c r="D31"/>
  <c r="D20"/>
  <c r="D14"/>
  <c r="F14" s="1"/>
  <c r="H55"/>
  <c r="I55" s="1"/>
  <c r="G55"/>
  <c r="E55"/>
  <c r="D55"/>
  <c r="H54"/>
  <c r="I54" s="1"/>
  <c r="E54"/>
  <c r="F54" s="1"/>
  <c r="H53"/>
  <c r="I53" s="1"/>
  <c r="E53"/>
  <c r="F53" s="1"/>
  <c r="H52"/>
  <c r="I52" s="1"/>
  <c r="E52"/>
  <c r="F52" s="1"/>
  <c r="H51"/>
  <c r="I51" s="1"/>
  <c r="F51"/>
  <c r="E51"/>
  <c r="E49"/>
  <c r="F49" s="1"/>
  <c r="F48"/>
  <c r="E47"/>
  <c r="E46"/>
  <c r="E50" s="1"/>
  <c r="F43"/>
  <c r="E43"/>
  <c r="E44" s="1"/>
  <c r="F44" s="1"/>
  <c r="I41"/>
  <c r="F41"/>
  <c r="G40"/>
  <c r="D40"/>
  <c r="E40" s="1"/>
  <c r="F40" s="1"/>
  <c r="H36"/>
  <c r="E32"/>
  <c r="F32" s="1"/>
  <c r="H31"/>
  <c r="E31"/>
  <c r="E20"/>
  <c r="H20" s="1"/>
  <c r="I19"/>
  <c r="J19" s="1"/>
  <c r="K19" s="1"/>
  <c r="F19"/>
  <c r="I18"/>
  <c r="F18"/>
  <c r="I17"/>
  <c r="J17" s="1"/>
  <c r="K17" s="1"/>
  <c r="F17"/>
  <c r="I16"/>
  <c r="J16" s="1"/>
  <c r="K16" s="1"/>
  <c r="F16"/>
  <c r="I15"/>
  <c r="J15" s="1"/>
  <c r="K15" s="1"/>
  <c r="F15"/>
  <c r="H47"/>
  <c r="D50" i="67"/>
  <c r="G55"/>
  <c r="D55"/>
  <c r="D48"/>
  <c r="G48" s="1"/>
  <c r="I48" s="1"/>
  <c r="D47"/>
  <c r="G46"/>
  <c r="D46"/>
  <c r="D44"/>
  <c r="D43"/>
  <c r="I41"/>
  <c r="F41"/>
  <c r="D39"/>
  <c r="D31"/>
  <c r="D20"/>
  <c r="J19"/>
  <c r="K19" s="1"/>
  <c r="I19"/>
  <c r="F19"/>
  <c r="I18"/>
  <c r="J18" s="1"/>
  <c r="K18" s="1"/>
  <c r="F18"/>
  <c r="I17"/>
  <c r="J17" s="1"/>
  <c r="K17" s="1"/>
  <c r="F17"/>
  <c r="I16"/>
  <c r="J16" s="1"/>
  <c r="K16" s="1"/>
  <c r="F16"/>
  <c r="J15"/>
  <c r="K15" s="1"/>
  <c r="I15"/>
  <c r="F15"/>
  <c r="D14"/>
  <c r="F14" s="1"/>
  <c r="G40"/>
  <c r="G46" i="66"/>
  <c r="G47"/>
  <c r="G48"/>
  <c r="F47" i="69" l="1"/>
  <c r="F48" i="67"/>
  <c r="J41"/>
  <c r="K41" s="1"/>
  <c r="J18" i="68"/>
  <c r="K18" s="1"/>
  <c r="J41"/>
  <c r="K41" s="1"/>
  <c r="F46"/>
  <c r="F55"/>
  <c r="M20"/>
  <c r="I49"/>
  <c r="J49" s="1"/>
  <c r="K49" s="1"/>
  <c r="F31"/>
  <c r="H32"/>
  <c r="J49" i="69"/>
  <c r="J48" i="67"/>
  <c r="K48" s="1"/>
  <c r="I47" i="68"/>
  <c r="J47" s="1"/>
  <c r="K47" s="1"/>
  <c r="J23" i="71"/>
  <c r="K23" s="1"/>
  <c r="H40"/>
  <c r="F40"/>
  <c r="F24"/>
  <c r="I24"/>
  <c r="E37"/>
  <c r="H36"/>
  <c r="H40" i="67"/>
  <c r="I40" s="1"/>
  <c r="I31" i="68"/>
  <c r="H40"/>
  <c r="I40" s="1"/>
  <c r="J40" s="1"/>
  <c r="K40" s="1"/>
  <c r="K49" i="69"/>
  <c r="F20"/>
  <c r="J15"/>
  <c r="K15" s="1"/>
  <c r="J17"/>
  <c r="K17" s="1"/>
  <c r="J19"/>
  <c r="K19" s="1"/>
  <c r="J16"/>
  <c r="K16" s="1"/>
  <c r="J18"/>
  <c r="K18" s="1"/>
  <c r="H20"/>
  <c r="E21"/>
  <c r="E22" s="1"/>
  <c r="E23" s="1"/>
  <c r="E33"/>
  <c r="H32"/>
  <c r="I32" s="1"/>
  <c r="F32"/>
  <c r="J51"/>
  <c r="K51" s="1"/>
  <c r="J53"/>
  <c r="K53" s="1"/>
  <c r="H22"/>
  <c r="I22" s="1"/>
  <c r="F22"/>
  <c r="J52"/>
  <c r="K52" s="1"/>
  <c r="J54"/>
  <c r="K54" s="1"/>
  <c r="J55"/>
  <c r="K55" s="1"/>
  <c r="H40"/>
  <c r="I40" s="1"/>
  <c r="J40" s="1"/>
  <c r="K40" s="1"/>
  <c r="H43"/>
  <c r="H46"/>
  <c r="I46" s="1"/>
  <c r="H47"/>
  <c r="I47" s="1"/>
  <c r="J47" s="1"/>
  <c r="K47" s="1"/>
  <c r="F31"/>
  <c r="E44"/>
  <c r="F44" s="1"/>
  <c r="F48"/>
  <c r="J48" s="1"/>
  <c r="K48" s="1"/>
  <c r="F21"/>
  <c r="F46"/>
  <c r="H31"/>
  <c r="I31" s="1"/>
  <c r="J48" i="68"/>
  <c r="K48" s="1"/>
  <c r="J53"/>
  <c r="K53" s="1"/>
  <c r="F50"/>
  <c r="J52"/>
  <c r="K52" s="1"/>
  <c r="F20"/>
  <c r="J51"/>
  <c r="K51" s="1"/>
  <c r="J31"/>
  <c r="K31" s="1"/>
  <c r="J54"/>
  <c r="K54" s="1"/>
  <c r="J55"/>
  <c r="K55" s="1"/>
  <c r="E21"/>
  <c r="I32"/>
  <c r="J32" s="1"/>
  <c r="K32" s="1"/>
  <c r="E33"/>
  <c r="H50"/>
  <c r="I50" s="1"/>
  <c r="H43"/>
  <c r="H46"/>
  <c r="I46" s="1"/>
  <c r="E31" i="67"/>
  <c r="H36"/>
  <c r="D40"/>
  <c r="E40" s="1"/>
  <c r="F40" s="1"/>
  <c r="H43"/>
  <c r="H46"/>
  <c r="I46" s="1"/>
  <c r="H47"/>
  <c r="I47" s="1"/>
  <c r="E51"/>
  <c r="F51" s="1"/>
  <c r="H52"/>
  <c r="I52" s="1"/>
  <c r="E53"/>
  <c r="F53" s="1"/>
  <c r="H54"/>
  <c r="I54" s="1"/>
  <c r="H55"/>
  <c r="I55" s="1"/>
  <c r="E43"/>
  <c r="E46"/>
  <c r="E47"/>
  <c r="F47" s="1"/>
  <c r="H50"/>
  <c r="I50" s="1"/>
  <c r="E55"/>
  <c r="F55" s="1"/>
  <c r="E20"/>
  <c r="E49"/>
  <c r="F49" s="1"/>
  <c r="K49" s="1"/>
  <c r="H51"/>
  <c r="I51" s="1"/>
  <c r="E52"/>
  <c r="F52" s="1"/>
  <c r="H53"/>
  <c r="I53" s="1"/>
  <c r="E54"/>
  <c r="F54" s="1"/>
  <c r="J50" i="68" l="1"/>
  <c r="K50" s="1"/>
  <c r="J40" i="67"/>
  <c r="K40" s="1"/>
  <c r="F46"/>
  <c r="J46" s="1"/>
  <c r="K46" s="1"/>
  <c r="E50"/>
  <c r="F50" s="1"/>
  <c r="J50" s="1"/>
  <c r="K50" s="1"/>
  <c r="J52"/>
  <c r="K52" s="1"/>
  <c r="J24" i="71"/>
  <c r="K24" s="1"/>
  <c r="I25"/>
  <c r="F25"/>
  <c r="J51" i="67"/>
  <c r="K51" s="1"/>
  <c r="J53"/>
  <c r="K53" s="1"/>
  <c r="J32" i="69"/>
  <c r="K32" s="1"/>
  <c r="J31"/>
  <c r="K31" s="1"/>
  <c r="J46"/>
  <c r="K46" s="1"/>
  <c r="J22"/>
  <c r="K22" s="1"/>
  <c r="E34"/>
  <c r="H33"/>
  <c r="F33"/>
  <c r="H44"/>
  <c r="E24"/>
  <c r="H23"/>
  <c r="I23" s="1"/>
  <c r="F23"/>
  <c r="H44" i="68"/>
  <c r="E22"/>
  <c r="F21"/>
  <c r="E34"/>
  <c r="E35" s="1"/>
  <c r="H33"/>
  <c r="F33"/>
  <c r="J46"/>
  <c r="K46" s="1"/>
  <c r="J55" i="67"/>
  <c r="K55" s="1"/>
  <c r="F43"/>
  <c r="E44"/>
  <c r="F44" s="1"/>
  <c r="H44"/>
  <c r="J54"/>
  <c r="K54" s="1"/>
  <c r="J47"/>
  <c r="K47" s="1"/>
  <c r="E21"/>
  <c r="H20"/>
  <c r="F20"/>
  <c r="E32"/>
  <c r="H31"/>
  <c r="F31"/>
  <c r="E36" i="68" l="1"/>
  <c r="J25" i="71"/>
  <c r="K25" s="1"/>
  <c r="F26"/>
  <c r="I26"/>
  <c r="F34" i="69"/>
  <c r="E39"/>
  <c r="E35"/>
  <c r="H34"/>
  <c r="J23"/>
  <c r="K23" s="1"/>
  <c r="E25"/>
  <c r="H24"/>
  <c r="I24" s="1"/>
  <c r="J24" s="1"/>
  <c r="K24" s="1"/>
  <c r="F24"/>
  <c r="F22" i="68"/>
  <c r="E23"/>
  <c r="H22"/>
  <c r="I22" s="1"/>
  <c r="H34"/>
  <c r="I34" s="1"/>
  <c r="E39"/>
  <c r="F34"/>
  <c r="E33" i="67"/>
  <c r="H32"/>
  <c r="F32"/>
  <c r="F21"/>
  <c r="E22"/>
  <c r="E36" i="69" l="1"/>
  <c r="J26" i="71"/>
  <c r="K26" s="1"/>
  <c r="I27"/>
  <c r="F27"/>
  <c r="E26" i="69"/>
  <c r="H25"/>
  <c r="I25" s="1"/>
  <c r="F25"/>
  <c r="F39"/>
  <c r="H39"/>
  <c r="E24" i="68"/>
  <c r="H23"/>
  <c r="I23" s="1"/>
  <c r="F23"/>
  <c r="H39"/>
  <c r="F39"/>
  <c r="J34"/>
  <c r="K34" s="1"/>
  <c r="J22"/>
  <c r="K22" s="1"/>
  <c r="E34" i="67"/>
  <c r="H33"/>
  <c r="F33"/>
  <c r="E23"/>
  <c r="H22"/>
  <c r="I22" s="1"/>
  <c r="F22"/>
  <c r="J27" i="71" l="1"/>
  <c r="K27" s="1"/>
  <c r="F28"/>
  <c r="E29"/>
  <c r="I28"/>
  <c r="J28" s="1"/>
  <c r="K28" s="1"/>
  <c r="J25" i="69"/>
  <c r="K25" s="1"/>
  <c r="E27"/>
  <c r="H26"/>
  <c r="I26" s="1"/>
  <c r="F26"/>
  <c r="J23" i="68"/>
  <c r="K23" s="1"/>
  <c r="F24"/>
  <c r="E25"/>
  <c r="H24"/>
  <c r="I24" s="1"/>
  <c r="J22" i="67"/>
  <c r="K22" s="1"/>
  <c r="F23"/>
  <c r="E24"/>
  <c r="H23"/>
  <c r="I23" s="1"/>
  <c r="F34"/>
  <c r="H34"/>
  <c r="E39"/>
  <c r="E35"/>
  <c r="E36" s="1"/>
  <c r="J26" i="69" l="1"/>
  <c r="K26" s="1"/>
  <c r="I29" i="71"/>
  <c r="F29"/>
  <c r="F30" s="1"/>
  <c r="E28" i="69"/>
  <c r="H27"/>
  <c r="I27" s="1"/>
  <c r="F27"/>
  <c r="J24" i="68"/>
  <c r="K24" s="1"/>
  <c r="E26"/>
  <c r="H25"/>
  <c r="I25" s="1"/>
  <c r="F25"/>
  <c r="J23" i="67"/>
  <c r="K23" s="1"/>
  <c r="F39"/>
  <c r="H39"/>
  <c r="E25"/>
  <c r="H24"/>
  <c r="I24" s="1"/>
  <c r="F24"/>
  <c r="F43" i="71" l="1"/>
  <c r="J29"/>
  <c r="K29" s="1"/>
  <c r="J27" i="69"/>
  <c r="K27" s="1"/>
  <c r="E29"/>
  <c r="H28"/>
  <c r="I28" s="1"/>
  <c r="F28"/>
  <c r="J25" i="68"/>
  <c r="K25" s="1"/>
  <c r="F26"/>
  <c r="E27"/>
  <c r="H26"/>
  <c r="I26" s="1"/>
  <c r="J26" s="1"/>
  <c r="K26" s="1"/>
  <c r="J24" i="67"/>
  <c r="K24" s="1"/>
  <c r="F25"/>
  <c r="E26"/>
  <c r="H25"/>
  <c r="I25" s="1"/>
  <c r="F46" i="71" l="1"/>
  <c r="J28" i="69"/>
  <c r="K28" s="1"/>
  <c r="H29"/>
  <c r="I29" s="1"/>
  <c r="F29"/>
  <c r="F30" s="1"/>
  <c r="E28" i="68"/>
  <c r="H27"/>
  <c r="I27" s="1"/>
  <c r="F27"/>
  <c r="H26" i="67"/>
  <c r="I26" s="1"/>
  <c r="E27"/>
  <c r="F26"/>
  <c r="J25"/>
  <c r="K25" s="1"/>
  <c r="F58" i="71" l="1"/>
  <c r="F42" i="69"/>
  <c r="J29"/>
  <c r="K29" s="1"/>
  <c r="J27" i="68"/>
  <c r="K27" s="1"/>
  <c r="F28"/>
  <c r="E29"/>
  <c r="H28"/>
  <c r="I28" s="1"/>
  <c r="J28" s="1"/>
  <c r="K28" s="1"/>
  <c r="F27" i="67"/>
  <c r="E28"/>
  <c r="H27"/>
  <c r="I27" s="1"/>
  <c r="J26"/>
  <c r="K26" s="1"/>
  <c r="J27" l="1"/>
  <c r="K27" s="1"/>
  <c r="F59" i="71"/>
  <c r="F60" s="1"/>
  <c r="F45" i="69"/>
  <c r="H29" i="68"/>
  <c r="I29" s="1"/>
  <c r="F29"/>
  <c r="F30" s="1"/>
  <c r="E29" i="67"/>
  <c r="H28"/>
  <c r="I28" s="1"/>
  <c r="F28"/>
  <c r="F62" i="71" l="1"/>
  <c r="F42" i="68"/>
  <c r="J29"/>
  <c r="K29" s="1"/>
  <c r="J28" i="67"/>
  <c r="K28" s="1"/>
  <c r="F29"/>
  <c r="F30" s="1"/>
  <c r="H29"/>
  <c r="I29" s="1"/>
  <c r="F45" i="68" l="1"/>
  <c r="J29" i="67"/>
  <c r="K29" s="1"/>
  <c r="F42"/>
  <c r="F57" i="68" l="1"/>
  <c r="F45" i="67"/>
  <c r="F58" i="68" l="1"/>
  <c r="F59" s="1"/>
  <c r="F57" i="67"/>
  <c r="F61" i="68" l="1"/>
  <c r="F58" i="67"/>
  <c r="F59" s="1"/>
  <c r="F61" l="1"/>
  <c r="H55" i="66" l="1"/>
  <c r="I55" s="1"/>
  <c r="G55"/>
  <c r="E55"/>
  <c r="D55"/>
  <c r="H54"/>
  <c r="I54" s="1"/>
  <c r="E54"/>
  <c r="F54" s="1"/>
  <c r="H53"/>
  <c r="I53" s="1"/>
  <c r="E53"/>
  <c r="F53" s="1"/>
  <c r="H52"/>
  <c r="I52" s="1"/>
  <c r="E52"/>
  <c r="F52" s="1"/>
  <c r="H51"/>
  <c r="I51" s="1"/>
  <c r="E51"/>
  <c r="F51" s="1"/>
  <c r="G50"/>
  <c r="D50" s="1"/>
  <c r="E49"/>
  <c r="F49" s="1"/>
  <c r="K49" s="1"/>
  <c r="I48"/>
  <c r="D48"/>
  <c r="F48" s="1"/>
  <c r="E47"/>
  <c r="D47"/>
  <c r="E46"/>
  <c r="E50" s="1"/>
  <c r="D46"/>
  <c r="D44"/>
  <c r="E43"/>
  <c r="E44" s="1"/>
  <c r="D43"/>
  <c r="I41"/>
  <c r="J41" s="1"/>
  <c r="K41" s="1"/>
  <c r="F41"/>
  <c r="G40"/>
  <c r="E40"/>
  <c r="D39"/>
  <c r="H36"/>
  <c r="E36"/>
  <c r="E31"/>
  <c r="E32" s="1"/>
  <c r="D31"/>
  <c r="E20"/>
  <c r="E21" s="1"/>
  <c r="D20"/>
  <c r="J19"/>
  <c r="K19" s="1"/>
  <c r="I19"/>
  <c r="F19"/>
  <c r="I18"/>
  <c r="J18" s="1"/>
  <c r="K18" s="1"/>
  <c r="F18"/>
  <c r="I17"/>
  <c r="J17" s="1"/>
  <c r="K17" s="1"/>
  <c r="F17"/>
  <c r="I16"/>
  <c r="J16" s="1"/>
  <c r="K16" s="1"/>
  <c r="F16"/>
  <c r="J15"/>
  <c r="K15" s="1"/>
  <c r="I15"/>
  <c r="F15"/>
  <c r="D14"/>
  <c r="F14" s="1"/>
  <c r="H47"/>
  <c r="I47" s="1"/>
  <c r="D47" i="44"/>
  <c r="D48"/>
  <c r="D43"/>
  <c r="D44"/>
  <c r="D39"/>
  <c r="G48" i="55"/>
  <c r="D46"/>
  <c r="D47"/>
  <c r="D48"/>
  <c r="D43"/>
  <c r="D44"/>
  <c r="D39"/>
  <c r="D31"/>
  <c r="D20"/>
  <c r="D14"/>
  <c r="C5"/>
  <c r="J17" i="64"/>
  <c r="J16"/>
  <c r="D31" i="44"/>
  <c r="D20"/>
  <c r="D14"/>
  <c r="F55" i="66" l="1"/>
  <c r="H20"/>
  <c r="F47"/>
  <c r="J47" s="1"/>
  <c r="K47" s="1"/>
  <c r="F44"/>
  <c r="M20"/>
  <c r="J52"/>
  <c r="K52" s="1"/>
  <c r="F40"/>
  <c r="M40"/>
  <c r="G31" i="55"/>
  <c r="G31" i="67"/>
  <c r="I31" s="1"/>
  <c r="J31" s="1"/>
  <c r="K31" s="1"/>
  <c r="G31" i="66"/>
  <c r="G32" i="55"/>
  <c r="G32" i="67"/>
  <c r="I32" s="1"/>
  <c r="J32" s="1"/>
  <c r="K32" s="1"/>
  <c r="F46" i="66"/>
  <c r="F50"/>
  <c r="J51"/>
  <c r="K51" s="1"/>
  <c r="F20"/>
  <c r="F43"/>
  <c r="J53"/>
  <c r="K53" s="1"/>
  <c r="E22"/>
  <c r="F21"/>
  <c r="F32"/>
  <c r="E33"/>
  <c r="H32"/>
  <c r="I32" s="1"/>
  <c r="J48"/>
  <c r="K48" s="1"/>
  <c r="J54"/>
  <c r="K54" s="1"/>
  <c r="J55"/>
  <c r="K55" s="1"/>
  <c r="F31"/>
  <c r="H50"/>
  <c r="I50" s="1"/>
  <c r="H31"/>
  <c r="H40"/>
  <c r="I40" s="1"/>
  <c r="J40" s="1"/>
  <c r="K40" s="1"/>
  <c r="H43"/>
  <c r="H46"/>
  <c r="G182" i="33"/>
  <c r="G183"/>
  <c r="G153"/>
  <c r="G152"/>
  <c r="G124"/>
  <c r="G123"/>
  <c r="G95"/>
  <c r="G94"/>
  <c r="G63"/>
  <c r="G62"/>
  <c r="G32"/>
  <c r="G31"/>
  <c r="L203"/>
  <c r="L201"/>
  <c r="L199"/>
  <c r="L197"/>
  <c r="L193"/>
  <c r="L173"/>
  <c r="L171"/>
  <c r="L169"/>
  <c r="L167"/>
  <c r="L163"/>
  <c r="L144"/>
  <c r="L142"/>
  <c r="L140"/>
  <c r="L138"/>
  <c r="L134"/>
  <c r="L115"/>
  <c r="L113"/>
  <c r="L111"/>
  <c r="L109"/>
  <c r="L105"/>
  <c r="L83"/>
  <c r="L81"/>
  <c r="L79"/>
  <c r="L77"/>
  <c r="L73"/>
  <c r="L52"/>
  <c r="L50"/>
  <c r="L48"/>
  <c r="L46"/>
  <c r="L42"/>
  <c r="L21"/>
  <c r="L19"/>
  <c r="L17"/>
  <c r="L15"/>
  <c r="L11"/>
  <c r="B7"/>
  <c r="L6"/>
  <c r="B3"/>
  <c r="B1"/>
  <c r="J50" i="66" l="1"/>
  <c r="K50" s="1"/>
  <c r="I31"/>
  <c r="J31" s="1"/>
  <c r="K31" s="1"/>
  <c r="E34"/>
  <c r="H33"/>
  <c r="F33"/>
  <c r="H44"/>
  <c r="F22"/>
  <c r="E23"/>
  <c r="H22"/>
  <c r="I22" s="1"/>
  <c r="J32"/>
  <c r="K32" s="1"/>
  <c r="J22" l="1"/>
  <c r="K22" s="1"/>
  <c r="E24"/>
  <c r="H23"/>
  <c r="I23" s="1"/>
  <c r="F23"/>
  <c r="H34"/>
  <c r="I34" s="1"/>
  <c r="E39"/>
  <c r="F34"/>
  <c r="J34" l="1"/>
  <c r="K34" s="1"/>
  <c r="H39"/>
  <c r="F39"/>
  <c r="F24"/>
  <c r="E25"/>
  <c r="H24"/>
  <c r="I24" s="1"/>
  <c r="J23"/>
  <c r="K23" s="1"/>
  <c r="J24" l="1"/>
  <c r="K24" s="1"/>
  <c r="E26"/>
  <c r="H25"/>
  <c r="I25" s="1"/>
  <c r="F25"/>
  <c r="J25" l="1"/>
  <c r="K25" s="1"/>
  <c r="F26"/>
  <c r="E27"/>
  <c r="H26"/>
  <c r="I26" s="1"/>
  <c r="E28" l="1"/>
  <c r="H27"/>
  <c r="I27" s="1"/>
  <c r="F27"/>
  <c r="J26"/>
  <c r="K26" s="1"/>
  <c r="J27" l="1"/>
  <c r="K27" s="1"/>
  <c r="F28"/>
  <c r="E29"/>
  <c r="H28"/>
  <c r="I28" s="1"/>
  <c r="J28" s="1"/>
  <c r="K28" s="1"/>
  <c r="H29" l="1"/>
  <c r="I29" s="1"/>
  <c r="F29"/>
  <c r="F30" s="1"/>
  <c r="F42" l="1"/>
  <c r="J29"/>
  <c r="K29" s="1"/>
  <c r="F45" l="1"/>
  <c r="F57" l="1"/>
  <c r="F58" l="1"/>
  <c r="F59" l="1"/>
  <c r="F61" l="1"/>
  <c r="G50" i="44" l="1"/>
  <c r="D50" s="1"/>
  <c r="G31"/>
  <c r="A3" i="64" l="1"/>
  <c r="A1"/>
  <c r="A1" i="41"/>
  <c r="N28" i="38" l="1"/>
  <c r="L31" l="1"/>
  <c r="K31"/>
  <c r="N29"/>
  <c r="K30" s="1"/>
  <c r="M31" l="1"/>
  <c r="K29"/>
  <c r="L28"/>
  <c r="F16" l="1"/>
  <c r="F12" i="12" l="1"/>
  <c r="F11"/>
  <c r="F10"/>
  <c r="B25" i="38" l="1"/>
  <c r="K28" l="1"/>
  <c r="M28" s="1"/>
  <c r="O28" s="1"/>
  <c r="F41" i="16"/>
  <c r="E19" i="39" l="1"/>
  <c r="E40"/>
  <c r="B8" i="38" l="1"/>
  <c r="F13" i="12" l="1"/>
  <c r="F9"/>
  <c r="F8"/>
  <c r="E13"/>
  <c r="E12"/>
  <c r="E11"/>
  <c r="E9"/>
  <c r="E10"/>
  <c r="E8"/>
  <c r="D36" i="35" l="1"/>
  <c r="F36" s="1"/>
  <c r="D28"/>
  <c r="D26"/>
  <c r="D24"/>
  <c r="D20"/>
  <c r="D30" l="1"/>
  <c r="D34" s="1"/>
  <c r="D38" s="1"/>
  <c r="D59" i="2"/>
  <c r="D58"/>
  <c r="D60"/>
  <c r="D55"/>
  <c r="D56"/>
  <c r="D57"/>
  <c r="E55" i="63" l="1"/>
  <c r="E54"/>
  <c r="F54" s="1"/>
  <c r="E53"/>
  <c r="F53" s="1"/>
  <c r="E52"/>
  <c r="F52" s="1"/>
  <c r="E51"/>
  <c r="F51" s="1"/>
  <c r="H49"/>
  <c r="I49" s="1"/>
  <c r="E49"/>
  <c r="F49" s="1"/>
  <c r="I48"/>
  <c r="F48"/>
  <c r="E47"/>
  <c r="F47" s="1"/>
  <c r="E46"/>
  <c r="H43"/>
  <c r="E43"/>
  <c r="E44" s="1"/>
  <c r="F44" s="1"/>
  <c r="I41"/>
  <c r="F41"/>
  <c r="G40"/>
  <c r="H40" s="1"/>
  <c r="I40" s="1"/>
  <c r="D40"/>
  <c r="E40" s="1"/>
  <c r="F40" s="1"/>
  <c r="E20"/>
  <c r="E31" s="1"/>
  <c r="I19"/>
  <c r="F19"/>
  <c r="I18"/>
  <c r="F18"/>
  <c r="I17"/>
  <c r="F17"/>
  <c r="I16"/>
  <c r="F16"/>
  <c r="I15"/>
  <c r="F15"/>
  <c r="H14"/>
  <c r="F14"/>
  <c r="E20" i="61"/>
  <c r="E31" s="1"/>
  <c r="J49" i="63" l="1"/>
  <c r="K49" s="1"/>
  <c r="F46"/>
  <c r="E50"/>
  <c r="F50" s="1"/>
  <c r="J16"/>
  <c r="K16" s="1"/>
  <c r="J41"/>
  <c r="K41" s="1"/>
  <c r="J17"/>
  <c r="K17" s="1"/>
  <c r="J18"/>
  <c r="K18" s="1"/>
  <c r="J19"/>
  <c r="K19" s="1"/>
  <c r="F55"/>
  <c r="J48"/>
  <c r="K48" s="1"/>
  <c r="J15"/>
  <c r="K15" s="1"/>
  <c r="F43"/>
  <c r="H20"/>
  <c r="H36" s="1"/>
  <c r="H37" s="1"/>
  <c r="E21"/>
  <c r="E22" s="1"/>
  <c r="H22" s="1"/>
  <c r="I22" s="1"/>
  <c r="H44"/>
  <c r="E23"/>
  <c r="F31"/>
  <c r="H31"/>
  <c r="I31" s="1"/>
  <c r="E33"/>
  <c r="J40"/>
  <c r="K40" s="1"/>
  <c r="F20"/>
  <c r="F21" l="1"/>
  <c r="F22"/>
  <c r="J31"/>
  <c r="K31" s="1"/>
  <c r="H21"/>
  <c r="I21" s="1"/>
  <c r="E32"/>
  <c r="H33"/>
  <c r="F33"/>
  <c r="J22"/>
  <c r="K22" s="1"/>
  <c r="H23"/>
  <c r="I23" s="1"/>
  <c r="F23"/>
  <c r="E24"/>
  <c r="J21"/>
  <c r="K21" s="1"/>
  <c r="J23" l="1"/>
  <c r="K23" s="1"/>
  <c r="E25"/>
  <c r="H24"/>
  <c r="I24" s="1"/>
  <c r="F24"/>
  <c r="E34"/>
  <c r="H32"/>
  <c r="F32"/>
  <c r="J24" l="1"/>
  <c r="K24" s="1"/>
  <c r="F34"/>
  <c r="E39"/>
  <c r="E35"/>
  <c r="F25"/>
  <c r="E26"/>
  <c r="H25"/>
  <c r="I25" s="1"/>
  <c r="J25" l="1"/>
  <c r="K25" s="1"/>
  <c r="E27"/>
  <c r="H26"/>
  <c r="I26" s="1"/>
  <c r="F26"/>
  <c r="H39"/>
  <c r="F39"/>
  <c r="E36"/>
  <c r="J26" l="1"/>
  <c r="K26" s="1"/>
  <c r="E28"/>
  <c r="H27"/>
  <c r="I27" s="1"/>
  <c r="F27"/>
  <c r="J27" l="1"/>
  <c r="K27" s="1"/>
  <c r="E29"/>
  <c r="H28"/>
  <c r="I28" s="1"/>
  <c r="F28"/>
  <c r="J28" l="1"/>
  <c r="K28" s="1"/>
  <c r="F29"/>
  <c r="F30" s="1"/>
  <c r="H29"/>
  <c r="I29" s="1"/>
  <c r="J29" l="1"/>
  <c r="K29" s="1"/>
  <c r="F42"/>
  <c r="F45" l="1"/>
  <c r="F57" l="1"/>
  <c r="F58" l="1"/>
  <c r="F59" l="1"/>
  <c r="F61" l="1"/>
  <c r="G49" i="61" l="1"/>
  <c r="H49"/>
  <c r="I49" l="1"/>
  <c r="D40"/>
  <c r="E40" s="1"/>
  <c r="F40" s="1"/>
  <c r="E55"/>
  <c r="F55" s="1"/>
  <c r="E54"/>
  <c r="F54" s="1"/>
  <c r="E53"/>
  <c r="F53" s="1"/>
  <c r="E52"/>
  <c r="F52" s="1"/>
  <c r="E51"/>
  <c r="F51" s="1"/>
  <c r="E49"/>
  <c r="F49" s="1"/>
  <c r="I48"/>
  <c r="F48"/>
  <c r="E47"/>
  <c r="F47" s="1"/>
  <c r="E46"/>
  <c r="H43"/>
  <c r="H44" s="1"/>
  <c r="E43"/>
  <c r="F43" s="1"/>
  <c r="I41"/>
  <c r="F41"/>
  <c r="G40"/>
  <c r="H40" s="1"/>
  <c r="I40" s="1"/>
  <c r="F31"/>
  <c r="H20"/>
  <c r="H36" s="1"/>
  <c r="I19"/>
  <c r="F19"/>
  <c r="I18"/>
  <c r="J18" s="1"/>
  <c r="K18" s="1"/>
  <c r="F18"/>
  <c r="I17"/>
  <c r="F17"/>
  <c r="I16"/>
  <c r="F16"/>
  <c r="I15"/>
  <c r="F15"/>
  <c r="F14"/>
  <c r="J17" l="1"/>
  <c r="K17" s="1"/>
  <c r="F46"/>
  <c r="E50"/>
  <c r="F50" s="1"/>
  <c r="J49"/>
  <c r="K49" s="1"/>
  <c r="J19"/>
  <c r="K19" s="1"/>
  <c r="J16"/>
  <c r="K16" s="1"/>
  <c r="J48"/>
  <c r="K48" s="1"/>
  <c r="J41"/>
  <c r="K41" s="1"/>
  <c r="J15"/>
  <c r="K15" s="1"/>
  <c r="E21"/>
  <c r="E44"/>
  <c r="F44" s="1"/>
  <c r="F20"/>
  <c r="J40"/>
  <c r="K40" s="1"/>
  <c r="H31"/>
  <c r="I31" s="1"/>
  <c r="J31" s="1"/>
  <c r="K31" s="1"/>
  <c r="E32"/>
  <c r="F21" l="1"/>
  <c r="E22"/>
  <c r="H21"/>
  <c r="F32"/>
  <c r="E33"/>
  <c r="H32"/>
  <c r="I21" l="1"/>
  <c r="H37"/>
  <c r="J21"/>
  <c r="K21" s="1"/>
  <c r="F22"/>
  <c r="E23"/>
  <c r="H22"/>
  <c r="I22" s="1"/>
  <c r="E34"/>
  <c r="H33"/>
  <c r="F33"/>
  <c r="J22" l="1"/>
  <c r="K22" s="1"/>
  <c r="E24"/>
  <c r="H23"/>
  <c r="I23" s="1"/>
  <c r="F23"/>
  <c r="E39"/>
  <c r="F34"/>
  <c r="E35"/>
  <c r="J23" l="1"/>
  <c r="K23" s="1"/>
  <c r="H24"/>
  <c r="I24" s="1"/>
  <c r="F24"/>
  <c r="E25"/>
  <c r="E36"/>
  <c r="F39"/>
  <c r="H39"/>
  <c r="F25" l="1"/>
  <c r="E26"/>
  <c r="H25"/>
  <c r="I25" s="1"/>
  <c r="J24"/>
  <c r="K24" s="1"/>
  <c r="J25" l="1"/>
  <c r="K25" s="1"/>
  <c r="E27"/>
  <c r="H26"/>
  <c r="I26" s="1"/>
  <c r="F26"/>
  <c r="J26" l="1"/>
  <c r="K26" s="1"/>
  <c r="F27"/>
  <c r="H27"/>
  <c r="I27" s="1"/>
  <c r="E28"/>
  <c r="E29" l="1"/>
  <c r="H28"/>
  <c r="I28" s="1"/>
  <c r="F28"/>
  <c r="J27"/>
  <c r="K27" s="1"/>
  <c r="J28" l="1"/>
  <c r="K28" s="1"/>
  <c r="H29"/>
  <c r="I29" s="1"/>
  <c r="F29"/>
  <c r="F30" s="1"/>
  <c r="F42" s="1"/>
  <c r="F45" s="1"/>
  <c r="F57" s="1"/>
  <c r="M57" s="1"/>
  <c r="J29" l="1"/>
  <c r="K29" s="1"/>
  <c r="F58" l="1"/>
  <c r="F59" s="1"/>
  <c r="F61" l="1"/>
  <c r="H55" i="55" l="1"/>
  <c r="I55" s="1"/>
  <c r="G55"/>
  <c r="E55"/>
  <c r="D55"/>
  <c r="H54"/>
  <c r="I54" s="1"/>
  <c r="E54"/>
  <c r="F54" s="1"/>
  <c r="H53"/>
  <c r="I53" s="1"/>
  <c r="E53"/>
  <c r="F53" s="1"/>
  <c r="H52"/>
  <c r="I52" s="1"/>
  <c r="E52"/>
  <c r="F52" s="1"/>
  <c r="H51"/>
  <c r="I51" s="1"/>
  <c r="E51"/>
  <c r="F51" s="1"/>
  <c r="E49"/>
  <c r="F49" s="1"/>
  <c r="K49" s="1"/>
  <c r="I48"/>
  <c r="F48"/>
  <c r="E47"/>
  <c r="F47" s="1"/>
  <c r="E46"/>
  <c r="E43"/>
  <c r="E44" s="1"/>
  <c r="F44" s="1"/>
  <c r="I41"/>
  <c r="F41"/>
  <c r="G40"/>
  <c r="D40"/>
  <c r="E40" s="1"/>
  <c r="F40" s="1"/>
  <c r="E31"/>
  <c r="E32" s="1"/>
  <c r="E20"/>
  <c r="E21" s="1"/>
  <c r="I19"/>
  <c r="F19"/>
  <c r="I18"/>
  <c r="J18" s="1"/>
  <c r="K18" s="1"/>
  <c r="F18"/>
  <c r="I17"/>
  <c r="F17"/>
  <c r="I16"/>
  <c r="F16"/>
  <c r="I15"/>
  <c r="F15"/>
  <c r="F14"/>
  <c r="F55" l="1"/>
  <c r="F46"/>
  <c r="E50"/>
  <c r="F50" s="1"/>
  <c r="J16"/>
  <c r="K16" s="1"/>
  <c r="F43"/>
  <c r="F20"/>
  <c r="F21"/>
  <c r="E22"/>
  <c r="E23" s="1"/>
  <c r="H23" s="1"/>
  <c r="I23" s="1"/>
  <c r="J15"/>
  <c r="K15" s="1"/>
  <c r="J17"/>
  <c r="K17" s="1"/>
  <c r="J19"/>
  <c r="K19" s="1"/>
  <c r="H20"/>
  <c r="J41"/>
  <c r="K41" s="1"/>
  <c r="J48"/>
  <c r="K48" s="1"/>
  <c r="J52"/>
  <c r="K52" s="1"/>
  <c r="J54"/>
  <c r="K54" s="1"/>
  <c r="J51"/>
  <c r="K51" s="1"/>
  <c r="J53"/>
  <c r="K53" s="1"/>
  <c r="E33"/>
  <c r="H32"/>
  <c r="F32"/>
  <c r="J55"/>
  <c r="K55" s="1"/>
  <c r="F22"/>
  <c r="F31"/>
  <c r="H22"/>
  <c r="I22" s="1"/>
  <c r="H31"/>
  <c r="I31" s="1"/>
  <c r="E24" l="1"/>
  <c r="E25" s="1"/>
  <c r="F23"/>
  <c r="J23" s="1"/>
  <c r="K23" s="1"/>
  <c r="F33"/>
  <c r="E34"/>
  <c r="H33"/>
  <c r="J31"/>
  <c r="K31" s="1"/>
  <c r="J22"/>
  <c r="K22" s="1"/>
  <c r="F24"/>
  <c r="H24"/>
  <c r="I24" s="1"/>
  <c r="J24" l="1"/>
  <c r="K24" s="1"/>
  <c r="E26"/>
  <c r="H25"/>
  <c r="I25" s="1"/>
  <c r="F25"/>
  <c r="E35"/>
  <c r="E36" s="1"/>
  <c r="H34"/>
  <c r="E39"/>
  <c r="F34"/>
  <c r="F39" l="1"/>
  <c r="H39"/>
  <c r="J25"/>
  <c r="K25" s="1"/>
  <c r="E27"/>
  <c r="H26"/>
  <c r="I26" s="1"/>
  <c r="F26"/>
  <c r="J26" l="1"/>
  <c r="K26" s="1"/>
  <c r="E28"/>
  <c r="H27"/>
  <c r="I27" s="1"/>
  <c r="F27"/>
  <c r="J27" l="1"/>
  <c r="K27" s="1"/>
  <c r="E29"/>
  <c r="H28"/>
  <c r="I28" s="1"/>
  <c r="F28"/>
  <c r="J28" l="1"/>
  <c r="K28" s="1"/>
  <c r="H29"/>
  <c r="I29" s="1"/>
  <c r="F29"/>
  <c r="F30" s="1"/>
  <c r="J29" l="1"/>
  <c r="K29" s="1"/>
  <c r="F42"/>
  <c r="F45" l="1"/>
  <c r="F57" s="1"/>
  <c r="F58" l="1"/>
  <c r="F59" s="1"/>
  <c r="F61" s="1"/>
  <c r="G48" i="44" l="1"/>
  <c r="H36" l="1"/>
  <c r="E43" l="1"/>
  <c r="F43" s="1"/>
  <c r="E31"/>
  <c r="H31" s="1"/>
  <c r="I31" s="1"/>
  <c r="E20"/>
  <c r="G55"/>
  <c r="D55"/>
  <c r="I48"/>
  <c r="F48"/>
  <c r="I41"/>
  <c r="F41"/>
  <c r="I19"/>
  <c r="F19"/>
  <c r="I18"/>
  <c r="F18"/>
  <c r="I17"/>
  <c r="F17"/>
  <c r="I16"/>
  <c r="F16"/>
  <c r="I15"/>
  <c r="F15"/>
  <c r="F14"/>
  <c r="H55"/>
  <c r="I55" s="1"/>
  <c r="H20" l="1"/>
  <c r="M20"/>
  <c r="F31"/>
  <c r="J16"/>
  <c r="K16" s="1"/>
  <c r="J18"/>
  <c r="K18" s="1"/>
  <c r="J48"/>
  <c r="K48" s="1"/>
  <c r="E21"/>
  <c r="E44"/>
  <c r="F44" s="1"/>
  <c r="J15"/>
  <c r="K15" s="1"/>
  <c r="E32"/>
  <c r="F20"/>
  <c r="J17"/>
  <c r="K17" s="1"/>
  <c r="J19"/>
  <c r="K19" s="1"/>
  <c r="J41"/>
  <c r="K41" s="1"/>
  <c r="J31"/>
  <c r="K31" s="1"/>
  <c r="G40"/>
  <c r="E55"/>
  <c r="F55" s="1"/>
  <c r="J55" s="1"/>
  <c r="K55" s="1"/>
  <c r="D40"/>
  <c r="E46"/>
  <c r="E49"/>
  <c r="F49" s="1"/>
  <c r="K49" s="1"/>
  <c r="H51"/>
  <c r="I51" s="1"/>
  <c r="E52"/>
  <c r="F52" s="1"/>
  <c r="H53"/>
  <c r="I53" s="1"/>
  <c r="E54"/>
  <c r="F54" s="1"/>
  <c r="E47"/>
  <c r="F47" s="1"/>
  <c r="E51"/>
  <c r="F51" s="1"/>
  <c r="H52"/>
  <c r="I52" s="1"/>
  <c r="E53"/>
  <c r="F53" s="1"/>
  <c r="H54"/>
  <c r="I54" s="1"/>
  <c r="F46" l="1"/>
  <c r="E50"/>
  <c r="F50" s="1"/>
  <c r="F32"/>
  <c r="H32"/>
  <c r="E33"/>
  <c r="F21"/>
  <c r="E22"/>
  <c r="E40"/>
  <c r="F40" s="1"/>
  <c r="J53"/>
  <c r="K53" s="1"/>
  <c r="J54"/>
  <c r="K54" s="1"/>
  <c r="J52"/>
  <c r="K52" s="1"/>
  <c r="J51"/>
  <c r="K51" s="1"/>
  <c r="E34" l="1"/>
  <c r="E36" s="1"/>
  <c r="F33"/>
  <c r="H33"/>
  <c r="E23"/>
  <c r="F22"/>
  <c r="H22"/>
  <c r="I22" s="1"/>
  <c r="J22" l="1"/>
  <c r="K22" s="1"/>
  <c r="H23"/>
  <c r="I23" s="1"/>
  <c r="F23"/>
  <c r="E24"/>
  <c r="H34"/>
  <c r="E39"/>
  <c r="F34"/>
  <c r="H24" l="1"/>
  <c r="I24" s="1"/>
  <c r="F24"/>
  <c r="E25"/>
  <c r="F39"/>
  <c r="H39"/>
  <c r="J23"/>
  <c r="K23" s="1"/>
  <c r="H25" l="1"/>
  <c r="I25" s="1"/>
  <c r="F25"/>
  <c r="E26"/>
  <c r="J24"/>
  <c r="K24" s="1"/>
  <c r="J25" l="1"/>
  <c r="K25" s="1"/>
  <c r="H26"/>
  <c r="I26" s="1"/>
  <c r="F26"/>
  <c r="E27"/>
  <c r="H27" l="1"/>
  <c r="I27" s="1"/>
  <c r="F27"/>
  <c r="E28"/>
  <c r="J26"/>
  <c r="K26" s="1"/>
  <c r="J27" l="1"/>
  <c r="K27" s="1"/>
  <c r="F28"/>
  <c r="E29"/>
  <c r="H28"/>
  <c r="I28" s="1"/>
  <c r="H29" l="1"/>
  <c r="I29" s="1"/>
  <c r="F29"/>
  <c r="F30" s="1"/>
  <c r="F42" s="1"/>
  <c r="F45" s="1"/>
  <c r="F57" s="1"/>
  <c r="F58" s="1"/>
  <c r="J28"/>
  <c r="K28" s="1"/>
  <c r="J29" l="1"/>
  <c r="K29" s="1"/>
  <c r="F59"/>
  <c r="F61" s="1"/>
  <c r="I28" i="53" l="1"/>
  <c r="I25"/>
  <c r="I21"/>
  <c r="I20"/>
  <c r="E16"/>
  <c r="G16" s="1"/>
  <c r="C16"/>
  <c r="H16" s="1"/>
  <c r="B16"/>
  <c r="G15"/>
  <c r="C15"/>
  <c r="H15" s="1"/>
  <c r="E11"/>
  <c r="G11" s="1"/>
  <c r="D11"/>
  <c r="C11"/>
  <c r="H11" s="1"/>
  <c r="B11"/>
  <c r="D10"/>
  <c r="A3"/>
  <c r="A2"/>
  <c r="A1"/>
  <c r="A16"/>
  <c r="A15"/>
  <c r="A14"/>
  <c r="A13"/>
  <c r="A12"/>
  <c r="A11"/>
  <c r="A21" s="1"/>
  <c r="A10"/>
  <c r="A20" s="1"/>
  <c r="A9"/>
  <c r="A8"/>
  <c r="D47" i="51"/>
  <c r="D51" s="1"/>
  <c r="D45"/>
  <c r="D49" s="1"/>
  <c r="D44"/>
  <c r="D43"/>
  <c r="A3"/>
  <c r="A2"/>
  <c r="A1"/>
  <c r="L33" i="43"/>
  <c r="K33"/>
  <c r="J33"/>
  <c r="I33"/>
  <c r="D33"/>
  <c r="E33" s="1"/>
  <c r="L32"/>
  <c r="K32"/>
  <c r="J32"/>
  <c r="I32"/>
  <c r="D32"/>
  <c r="E32" s="1"/>
  <c r="L31"/>
  <c r="K31"/>
  <c r="J31"/>
  <c r="D31"/>
  <c r="B31"/>
  <c r="E31" s="1"/>
  <c r="L30"/>
  <c r="K30"/>
  <c r="J30"/>
  <c r="F30"/>
  <c r="I30" s="1"/>
  <c r="D30"/>
  <c r="E30" s="1"/>
  <c r="L29"/>
  <c r="K29"/>
  <c r="J29"/>
  <c r="F29"/>
  <c r="I29" s="1"/>
  <c r="D29"/>
  <c r="E29" s="1"/>
  <c r="L28"/>
  <c r="K28"/>
  <c r="J28"/>
  <c r="I28"/>
  <c r="D28"/>
  <c r="E28" s="1"/>
  <c r="L27"/>
  <c r="K27"/>
  <c r="J27"/>
  <c r="F27"/>
  <c r="I27" s="1"/>
  <c r="D27"/>
  <c r="E27" s="1"/>
  <c r="L26"/>
  <c r="K26"/>
  <c r="J26"/>
  <c r="D26"/>
  <c r="B26"/>
  <c r="E26" s="1"/>
  <c r="L25"/>
  <c r="D25"/>
  <c r="B25"/>
  <c r="L18"/>
  <c r="I18"/>
  <c r="E18"/>
  <c r="L17"/>
  <c r="I17"/>
  <c r="E17"/>
  <c r="L16"/>
  <c r="B16"/>
  <c r="E16" s="1"/>
  <c r="L15"/>
  <c r="F15"/>
  <c r="I15" s="1"/>
  <c r="E15"/>
  <c r="L14"/>
  <c r="F14"/>
  <c r="I14" s="1"/>
  <c r="E14"/>
  <c r="L13"/>
  <c r="I13"/>
  <c r="E13"/>
  <c r="L12"/>
  <c r="F12"/>
  <c r="I12" s="1"/>
  <c r="E12"/>
  <c r="L11"/>
  <c r="B11"/>
  <c r="E11" s="1"/>
  <c r="L10"/>
  <c r="B10"/>
  <c r="E10" s="1"/>
  <c r="A3"/>
  <c r="A2"/>
  <c r="A1"/>
  <c r="A18"/>
  <c r="A33" s="1"/>
  <c r="A17"/>
  <c r="A32" s="1"/>
  <c r="E25" l="1"/>
  <c r="D17" i="53"/>
  <c r="D48" i="51"/>
  <c r="D50" s="1"/>
  <c r="A13" i="43"/>
  <c r="A28" s="1"/>
  <c r="A11"/>
  <c r="A26" s="1"/>
  <c r="A8" i="41"/>
  <c r="A16" i="43"/>
  <c r="A31" s="1"/>
  <c r="A12" i="41"/>
  <c r="A12" i="43"/>
  <c r="A27" s="1"/>
  <c r="A9" i="41"/>
  <c r="A14" i="43"/>
  <c r="A29" s="1"/>
  <c r="A10"/>
  <c r="A25" s="1"/>
  <c r="A7" i="41"/>
  <c r="A15" i="43"/>
  <c r="A30" s="1"/>
  <c r="A10" i="41"/>
  <c r="I15" i="53"/>
  <c r="I11"/>
  <c r="I16"/>
  <c r="D46" i="51"/>
  <c r="D10" i="54" l="1"/>
  <c r="D6" l="1"/>
  <c r="D8" l="1"/>
  <c r="D14" l="1"/>
  <c r="E8"/>
  <c r="D12" l="1"/>
  <c r="E6"/>
  <c r="D16"/>
  <c r="F8"/>
  <c r="G8"/>
  <c r="E16" l="1"/>
  <c r="F6"/>
  <c r="G6"/>
  <c r="F16" l="1"/>
  <c r="G16"/>
  <c r="E12" l="1"/>
  <c r="E10"/>
  <c r="C40" i="39"/>
  <c r="F40" s="1"/>
  <c r="F20" i="38" s="1"/>
  <c r="B40" i="39"/>
  <c r="D35"/>
  <c r="D40" s="1"/>
  <c r="L19"/>
  <c r="AA17"/>
  <c r="AA19" s="1"/>
  <c r="Z17"/>
  <c r="Z19" s="1"/>
  <c r="Y17"/>
  <c r="Y19" s="1"/>
  <c r="V17"/>
  <c r="U17"/>
  <c r="T17"/>
  <c r="K17"/>
  <c r="K19" s="1"/>
  <c r="C17"/>
  <c r="V16"/>
  <c r="U16"/>
  <c r="T16"/>
  <c r="V15"/>
  <c r="U15"/>
  <c r="Q15"/>
  <c r="AB14"/>
  <c r="AB19" s="1"/>
  <c r="V14"/>
  <c r="U14"/>
  <c r="M14"/>
  <c r="M19" s="1"/>
  <c r="D14"/>
  <c r="L30" i="38" s="1"/>
  <c r="M30" s="1"/>
  <c r="V13" i="39"/>
  <c r="U13"/>
  <c r="Q13"/>
  <c r="V12"/>
  <c r="U12"/>
  <c r="Q12"/>
  <c r="V11"/>
  <c r="U11"/>
  <c r="X24" s="1"/>
  <c r="P11"/>
  <c r="B11"/>
  <c r="V10"/>
  <c r="U10"/>
  <c r="W24" s="1"/>
  <c r="P10"/>
  <c r="P19" s="1"/>
  <c r="B10"/>
  <c r="V9"/>
  <c r="Q9"/>
  <c r="V8"/>
  <c r="V7"/>
  <c r="V6"/>
  <c r="Q6"/>
  <c r="C6"/>
  <c r="C19" s="1"/>
  <c r="B45" i="38"/>
  <c r="B36"/>
  <c r="L20"/>
  <c r="K20"/>
  <c r="I20"/>
  <c r="L19"/>
  <c r="I19"/>
  <c r="L18"/>
  <c r="K18"/>
  <c r="I18"/>
  <c r="K17"/>
  <c r="K16"/>
  <c r="B7"/>
  <c r="B6"/>
  <c r="B5"/>
  <c r="K19" l="1"/>
  <c r="L29"/>
  <c r="D33"/>
  <c r="E33" s="1"/>
  <c r="D24"/>
  <c r="E24" s="1"/>
  <c r="D17"/>
  <c r="F17" s="1"/>
  <c r="Q14" i="39"/>
  <c r="Q19" s="1"/>
  <c r="C20" s="1"/>
  <c r="D19"/>
  <c r="D20" s="1"/>
  <c r="L17" i="38"/>
  <c r="L21" s="1"/>
  <c r="B19" i="39"/>
  <c r="B20" s="1"/>
  <c r="F12" i="54"/>
  <c r="F10"/>
  <c r="E14"/>
  <c r="V19" i="39"/>
  <c r="D7" i="38"/>
  <c r="D6"/>
  <c r="D42"/>
  <c r="E42" s="1"/>
  <c r="K21"/>
  <c r="I16"/>
  <c r="D5"/>
  <c r="N31" l="1"/>
  <c r="O31" s="1"/>
  <c r="M29"/>
  <c r="O29" s="1"/>
  <c r="N30"/>
  <c r="O30" s="1"/>
  <c r="F19" i="39"/>
  <c r="F18" i="38" s="1"/>
  <c r="D34"/>
  <c r="D25"/>
  <c r="E25" s="1"/>
  <c r="G12" i="54"/>
  <c r="G10"/>
  <c r="F14"/>
  <c r="G14"/>
  <c r="D28" i="38"/>
  <c r="E28" s="1"/>
  <c r="P29" l="1"/>
  <c r="O33"/>
  <c r="D26"/>
  <c r="E34"/>
  <c r="D43"/>
  <c r="E43" s="1"/>
  <c r="D35"/>
  <c r="D19"/>
  <c r="D37"/>
  <c r="D27" l="1"/>
  <c r="F19"/>
  <c r="D36"/>
  <c r="F21"/>
  <c r="D46"/>
  <c r="E46" s="1"/>
  <c r="E37"/>
  <c r="D44"/>
  <c r="E44" s="1"/>
  <c r="E35"/>
  <c r="B9" l="1"/>
  <c r="E91" i="73" s="1"/>
  <c r="E90" s="1"/>
  <c r="E93" s="1"/>
  <c r="B9" i="17"/>
  <c r="D8" i="38"/>
  <c r="E26" s="1"/>
  <c r="D9"/>
  <c r="E27" s="1"/>
  <c r="D45"/>
  <c r="E45" s="1"/>
  <c r="E47" s="1"/>
  <c r="E36"/>
  <c r="E38" s="1"/>
  <c r="E29" l="1"/>
  <c r="E30" s="1"/>
  <c r="E48"/>
  <c r="E39"/>
  <c r="A73" i="37" l="1"/>
  <c r="B61"/>
  <c r="B60"/>
  <c r="B58"/>
  <c r="B57"/>
  <c r="G42"/>
  <c r="B42"/>
  <c r="B39"/>
  <c r="B35"/>
  <c r="C33"/>
  <c r="B33"/>
  <c r="B32"/>
  <c r="B45" s="1"/>
  <c r="B54" s="1"/>
  <c r="C20"/>
  <c r="D20" s="1"/>
  <c r="B20"/>
  <c r="B18"/>
  <c r="B47" s="1"/>
  <c r="B17"/>
  <c r="B16"/>
  <c r="B15"/>
  <c r="B14"/>
  <c r="B13"/>
  <c r="B9"/>
  <c r="B8"/>
  <c r="A3"/>
  <c r="A1"/>
  <c r="B62" l="1"/>
  <c r="B64" s="1"/>
  <c r="B10"/>
  <c r="B19"/>
  <c r="B21" s="1"/>
  <c r="D33"/>
  <c r="B34"/>
  <c r="B23" l="1"/>
  <c r="B38" s="1"/>
  <c r="B40" s="1"/>
  <c r="B41" s="1"/>
  <c r="B26" s="1"/>
  <c r="B27" s="1"/>
  <c r="B29" s="1"/>
  <c r="B48" s="1"/>
  <c r="B49" s="1"/>
  <c r="B51" s="1"/>
  <c r="B66" s="1"/>
  <c r="B67" s="1"/>
  <c r="AD19" i="36" l="1"/>
  <c r="AD18"/>
  <c r="W35"/>
  <c r="Q35"/>
  <c r="W34" s="1"/>
  <c r="K35"/>
  <c r="Q34" s="1"/>
  <c r="E35"/>
  <c r="K34" s="1"/>
  <c r="E34"/>
  <c r="W26"/>
  <c r="Q26"/>
  <c r="K26"/>
  <c r="E26"/>
  <c r="W23"/>
  <c r="Q23"/>
  <c r="K23"/>
  <c r="E23"/>
  <c r="W22"/>
  <c r="Q22"/>
  <c r="K22"/>
  <c r="E22"/>
  <c r="W21"/>
  <c r="Q21"/>
  <c r="K21"/>
  <c r="E21"/>
  <c r="W20"/>
  <c r="Q20"/>
  <c r="K20"/>
  <c r="E20"/>
  <c r="W19"/>
  <c r="Q19"/>
  <c r="K19"/>
  <c r="E19"/>
  <c r="W18"/>
  <c r="Q18"/>
  <c r="K18"/>
  <c r="E18"/>
  <c r="W12"/>
  <c r="W39" s="1"/>
  <c r="Q12"/>
  <c r="Q39" s="1"/>
  <c r="K12"/>
  <c r="K39" s="1"/>
  <c r="W11"/>
  <c r="Q11"/>
  <c r="K11"/>
  <c r="E8"/>
  <c r="E11" s="1"/>
  <c r="A2"/>
  <c r="A1"/>
  <c r="K36" l="1"/>
  <c r="Q25"/>
  <c r="Q27" s="1"/>
  <c r="Q29" s="1"/>
  <c r="Q37" s="1"/>
  <c r="E25"/>
  <c r="E27" s="1"/>
  <c r="E29" s="1"/>
  <c r="E37" s="1"/>
  <c r="W25"/>
  <c r="W27" s="1"/>
  <c r="W29" s="1"/>
  <c r="W37" s="1"/>
  <c r="K25"/>
  <c r="K27" s="1"/>
  <c r="K29" s="1"/>
  <c r="K37" s="1"/>
  <c r="W36"/>
  <c r="E36"/>
  <c r="Q36"/>
  <c r="D14" i="37"/>
  <c r="E12" i="36"/>
  <c r="E39" s="1"/>
  <c r="K38" l="1"/>
  <c r="K42" s="1"/>
  <c r="Q38"/>
  <c r="Q40" s="1"/>
  <c r="E38"/>
  <c r="E41" s="1"/>
  <c r="W38"/>
  <c r="W42" s="1"/>
  <c r="Q41" l="1"/>
  <c r="Q42"/>
  <c r="E42"/>
  <c r="K40"/>
  <c r="K41"/>
  <c r="E40"/>
  <c r="W40"/>
  <c r="W41"/>
  <c r="F40" i="16"/>
  <c r="C40"/>
  <c r="C41" s="1"/>
  <c r="C43" s="1"/>
  <c r="F39"/>
  <c r="C39"/>
  <c r="F38"/>
  <c r="C38"/>
  <c r="F37"/>
  <c r="C37"/>
  <c r="B13" i="31" l="1"/>
  <c r="B12"/>
  <c r="B11"/>
  <c r="B10"/>
  <c r="B9"/>
  <c r="B8"/>
  <c r="B7"/>
  <c r="B6"/>
  <c r="D10" i="30"/>
  <c r="D9"/>
  <c r="B13" i="29"/>
  <c r="C11" s="1"/>
  <c r="C12"/>
  <c r="D9"/>
  <c r="D8"/>
  <c r="E10" i="27"/>
  <c r="G10" s="1"/>
  <c r="D10"/>
  <c r="C10"/>
  <c r="H10" s="1"/>
  <c r="B10"/>
  <c r="E9"/>
  <c r="G9" s="1"/>
  <c r="D9"/>
  <c r="C9"/>
  <c r="H9" s="1"/>
  <c r="B9"/>
  <c r="A1"/>
  <c r="F10" i="15"/>
  <c r="F9"/>
  <c r="A1"/>
  <c r="K715" i="20"/>
  <c r="H715"/>
  <c r="K714"/>
  <c r="H714"/>
  <c r="K712"/>
  <c r="J712"/>
  <c r="H712"/>
  <c r="G712"/>
  <c r="G714" s="1"/>
  <c r="I714" s="1"/>
  <c r="K710"/>
  <c r="L710" s="1"/>
  <c r="J710"/>
  <c r="H710"/>
  <c r="G710"/>
  <c r="J709"/>
  <c r="G709"/>
  <c r="I709" s="1"/>
  <c r="H708"/>
  <c r="J707"/>
  <c r="J708" s="1"/>
  <c r="H707"/>
  <c r="G707"/>
  <c r="G708" s="1"/>
  <c r="I706"/>
  <c r="K696"/>
  <c r="H696"/>
  <c r="K695"/>
  <c r="H695"/>
  <c r="G695"/>
  <c r="G696" s="1"/>
  <c r="I696" s="1"/>
  <c r="K693"/>
  <c r="J693"/>
  <c r="L693" s="1"/>
  <c r="H693"/>
  <c r="G693"/>
  <c r="K691"/>
  <c r="J691"/>
  <c r="H691"/>
  <c r="G691"/>
  <c r="J690"/>
  <c r="I690"/>
  <c r="G690"/>
  <c r="H689"/>
  <c r="G689"/>
  <c r="J688"/>
  <c r="J689" s="1"/>
  <c r="H688"/>
  <c r="G688"/>
  <c r="J687"/>
  <c r="H687"/>
  <c r="G687"/>
  <c r="K677"/>
  <c r="J677"/>
  <c r="L677" s="1"/>
  <c r="H677"/>
  <c r="K676"/>
  <c r="J676"/>
  <c r="H676"/>
  <c r="G676"/>
  <c r="I676" s="1"/>
  <c r="K674"/>
  <c r="H674"/>
  <c r="K672"/>
  <c r="H672"/>
  <c r="H670"/>
  <c r="H669"/>
  <c r="G669"/>
  <c r="G670" s="1"/>
  <c r="H668"/>
  <c r="G668"/>
  <c r="J668" s="1"/>
  <c r="J666"/>
  <c r="G666"/>
  <c r="K657"/>
  <c r="H657"/>
  <c r="G657"/>
  <c r="K656"/>
  <c r="J656"/>
  <c r="J657" s="1"/>
  <c r="L657" s="1"/>
  <c r="I656"/>
  <c r="H656"/>
  <c r="G656"/>
  <c r="K654"/>
  <c r="H654"/>
  <c r="K652"/>
  <c r="H652"/>
  <c r="H650"/>
  <c r="H649"/>
  <c r="G649"/>
  <c r="H648"/>
  <c r="G648"/>
  <c r="J648" s="1"/>
  <c r="J646"/>
  <c r="G646"/>
  <c r="K637"/>
  <c r="H637"/>
  <c r="K636"/>
  <c r="J636"/>
  <c r="J637" s="1"/>
  <c r="L637" s="1"/>
  <c r="M637" s="1"/>
  <c r="N637" s="1"/>
  <c r="H636"/>
  <c r="G636"/>
  <c r="G637" s="1"/>
  <c r="I637" s="1"/>
  <c r="K634"/>
  <c r="H634"/>
  <c r="K632"/>
  <c r="H632"/>
  <c r="H630"/>
  <c r="H629"/>
  <c r="G629"/>
  <c r="G630" s="1"/>
  <c r="J630" s="1"/>
  <c r="H628"/>
  <c r="G628"/>
  <c r="J628" s="1"/>
  <c r="J626"/>
  <c r="G626"/>
  <c r="K617"/>
  <c r="H617"/>
  <c r="K616"/>
  <c r="H616"/>
  <c r="K614"/>
  <c r="H614"/>
  <c r="K612"/>
  <c r="H612"/>
  <c r="H610"/>
  <c r="H609"/>
  <c r="H608"/>
  <c r="J606"/>
  <c r="G606"/>
  <c r="K597"/>
  <c r="H597"/>
  <c r="K596"/>
  <c r="J596"/>
  <c r="L596" s="1"/>
  <c r="H596"/>
  <c r="G596"/>
  <c r="K594"/>
  <c r="J594"/>
  <c r="L594" s="1"/>
  <c r="H594"/>
  <c r="G594"/>
  <c r="K592"/>
  <c r="J592"/>
  <c r="H592"/>
  <c r="G592"/>
  <c r="K591"/>
  <c r="L590"/>
  <c r="I590"/>
  <c r="M590" s="1"/>
  <c r="N590" s="1"/>
  <c r="J589"/>
  <c r="H589"/>
  <c r="G589"/>
  <c r="G591" s="1"/>
  <c r="J588"/>
  <c r="H588"/>
  <c r="I588" s="1"/>
  <c r="G588"/>
  <c r="I587"/>
  <c r="J585"/>
  <c r="G585"/>
  <c r="K576"/>
  <c r="H576"/>
  <c r="G576"/>
  <c r="K575"/>
  <c r="J575"/>
  <c r="L575" s="1"/>
  <c r="H575"/>
  <c r="G575"/>
  <c r="K573"/>
  <c r="J573"/>
  <c r="H573"/>
  <c r="G573"/>
  <c r="K571"/>
  <c r="J571"/>
  <c r="L571" s="1"/>
  <c r="H571"/>
  <c r="G571"/>
  <c r="K570"/>
  <c r="L569"/>
  <c r="I569"/>
  <c r="J568"/>
  <c r="H568"/>
  <c r="G568"/>
  <c r="G570" s="1"/>
  <c r="J567"/>
  <c r="H567"/>
  <c r="G567"/>
  <c r="I566"/>
  <c r="J564"/>
  <c r="G564"/>
  <c r="K555"/>
  <c r="H555"/>
  <c r="K554"/>
  <c r="J554"/>
  <c r="L554" s="1"/>
  <c r="H554"/>
  <c r="G554"/>
  <c r="K552"/>
  <c r="J552"/>
  <c r="L552" s="1"/>
  <c r="H552"/>
  <c r="G552"/>
  <c r="K550"/>
  <c r="J550"/>
  <c r="H550"/>
  <c r="G550"/>
  <c r="K549"/>
  <c r="L548"/>
  <c r="I548"/>
  <c r="J547"/>
  <c r="H547"/>
  <c r="H546"/>
  <c r="G546"/>
  <c r="G547" s="1"/>
  <c r="G549" s="1"/>
  <c r="I545"/>
  <c r="J543"/>
  <c r="G543"/>
  <c r="K534"/>
  <c r="H534"/>
  <c r="K533"/>
  <c r="J533"/>
  <c r="J534" s="1"/>
  <c r="H533"/>
  <c r="G533"/>
  <c r="I533" s="1"/>
  <c r="K531"/>
  <c r="J531"/>
  <c r="H531"/>
  <c r="G531"/>
  <c r="I531" s="1"/>
  <c r="K529"/>
  <c r="J529"/>
  <c r="H529"/>
  <c r="G529"/>
  <c r="K528"/>
  <c r="L527"/>
  <c r="I527"/>
  <c r="J526"/>
  <c r="H526"/>
  <c r="H525"/>
  <c r="G525"/>
  <c r="J525" s="1"/>
  <c r="I524"/>
  <c r="J522"/>
  <c r="G522"/>
  <c r="K514"/>
  <c r="H514"/>
  <c r="K513"/>
  <c r="J513"/>
  <c r="J514" s="1"/>
  <c r="L514" s="1"/>
  <c r="H513"/>
  <c r="I513" s="1"/>
  <c r="G513"/>
  <c r="G514" s="1"/>
  <c r="I514" s="1"/>
  <c r="K511"/>
  <c r="J511"/>
  <c r="L511" s="1"/>
  <c r="H511"/>
  <c r="G511"/>
  <c r="K509"/>
  <c r="J509"/>
  <c r="H509"/>
  <c r="G509"/>
  <c r="K508"/>
  <c r="L507"/>
  <c r="I507"/>
  <c r="J506"/>
  <c r="H506"/>
  <c r="H505"/>
  <c r="G505"/>
  <c r="G506" s="1"/>
  <c r="I504"/>
  <c r="J502"/>
  <c r="G502"/>
  <c r="K493"/>
  <c r="H493"/>
  <c r="K492"/>
  <c r="J492"/>
  <c r="J493" s="1"/>
  <c r="H492"/>
  <c r="G492"/>
  <c r="G493" s="1"/>
  <c r="I493" s="1"/>
  <c r="K490"/>
  <c r="J490"/>
  <c r="H490"/>
  <c r="G490"/>
  <c r="K488"/>
  <c r="J488"/>
  <c r="H488"/>
  <c r="G488"/>
  <c r="K487"/>
  <c r="L486"/>
  <c r="I486"/>
  <c r="J485"/>
  <c r="H485"/>
  <c r="H484"/>
  <c r="G484"/>
  <c r="I483"/>
  <c r="J481"/>
  <c r="G481"/>
  <c r="K472"/>
  <c r="H472"/>
  <c r="K471"/>
  <c r="J471"/>
  <c r="H471"/>
  <c r="G471"/>
  <c r="G472" s="1"/>
  <c r="I472" s="1"/>
  <c r="K469"/>
  <c r="J469"/>
  <c r="H469"/>
  <c r="G469"/>
  <c r="K467"/>
  <c r="J467"/>
  <c r="H467"/>
  <c r="G467"/>
  <c r="K466"/>
  <c r="L465"/>
  <c r="I465"/>
  <c r="J464"/>
  <c r="H464"/>
  <c r="H463"/>
  <c r="G463"/>
  <c r="G464" s="1"/>
  <c r="I462"/>
  <c r="J460"/>
  <c r="G460"/>
  <c r="K451"/>
  <c r="H451"/>
  <c r="K450"/>
  <c r="J450"/>
  <c r="L450" s="1"/>
  <c r="H450"/>
  <c r="G450"/>
  <c r="K448"/>
  <c r="J448"/>
  <c r="L448" s="1"/>
  <c r="H448"/>
  <c r="G448"/>
  <c r="I448" s="1"/>
  <c r="K446"/>
  <c r="J446"/>
  <c r="H446"/>
  <c r="G446"/>
  <c r="K445"/>
  <c r="L444"/>
  <c r="I444"/>
  <c r="J443"/>
  <c r="H443"/>
  <c r="G443"/>
  <c r="G445" s="1"/>
  <c r="J445" s="1"/>
  <c r="J442"/>
  <c r="H442"/>
  <c r="G442"/>
  <c r="I441"/>
  <c r="J439"/>
  <c r="G439"/>
  <c r="K430"/>
  <c r="H430"/>
  <c r="G430"/>
  <c r="K429"/>
  <c r="J429"/>
  <c r="L429" s="1"/>
  <c r="H429"/>
  <c r="G429"/>
  <c r="K427"/>
  <c r="J427"/>
  <c r="L427" s="1"/>
  <c r="H427"/>
  <c r="G427"/>
  <c r="K425"/>
  <c r="J425"/>
  <c r="H425"/>
  <c r="G425"/>
  <c r="K424"/>
  <c r="L423"/>
  <c r="I423"/>
  <c r="J422"/>
  <c r="H422"/>
  <c r="G422"/>
  <c r="G424" s="1"/>
  <c r="J421"/>
  <c r="H421"/>
  <c r="G421"/>
  <c r="I420"/>
  <c r="J418"/>
  <c r="G418"/>
  <c r="K409"/>
  <c r="H409"/>
  <c r="K408"/>
  <c r="J408"/>
  <c r="J409" s="1"/>
  <c r="L409" s="1"/>
  <c r="H408"/>
  <c r="G408"/>
  <c r="K406"/>
  <c r="J406"/>
  <c r="L406" s="1"/>
  <c r="H406"/>
  <c r="G406"/>
  <c r="K404"/>
  <c r="J404"/>
  <c r="H404"/>
  <c r="G404"/>
  <c r="K403"/>
  <c r="L402"/>
  <c r="I402"/>
  <c r="J401"/>
  <c r="H401"/>
  <c r="H400"/>
  <c r="G400"/>
  <c r="J400" s="1"/>
  <c r="I399"/>
  <c r="J397"/>
  <c r="G397"/>
  <c r="K388"/>
  <c r="H388"/>
  <c r="K387"/>
  <c r="J387"/>
  <c r="J388" s="1"/>
  <c r="L388" s="1"/>
  <c r="H387"/>
  <c r="G387"/>
  <c r="G388" s="1"/>
  <c r="I388" s="1"/>
  <c r="K385"/>
  <c r="J385"/>
  <c r="L385" s="1"/>
  <c r="H385"/>
  <c r="G385"/>
  <c r="K383"/>
  <c r="J383"/>
  <c r="H383"/>
  <c r="G383"/>
  <c r="L381"/>
  <c r="I381"/>
  <c r="J380"/>
  <c r="H380"/>
  <c r="H379"/>
  <c r="G379"/>
  <c r="I378"/>
  <c r="J376"/>
  <c r="G376"/>
  <c r="K367"/>
  <c r="H367"/>
  <c r="K366"/>
  <c r="J366"/>
  <c r="H366"/>
  <c r="G366"/>
  <c r="G367" s="1"/>
  <c r="I367" s="1"/>
  <c r="K364"/>
  <c r="J364"/>
  <c r="H364"/>
  <c r="G364"/>
  <c r="K362"/>
  <c r="J362"/>
  <c r="H362"/>
  <c r="G362"/>
  <c r="L360"/>
  <c r="I360"/>
  <c r="J359"/>
  <c r="H359"/>
  <c r="H358"/>
  <c r="G358"/>
  <c r="G359" s="1"/>
  <c r="G361" s="1"/>
  <c r="I357"/>
  <c r="J355"/>
  <c r="G355"/>
  <c r="K346"/>
  <c r="H346"/>
  <c r="K345"/>
  <c r="J345"/>
  <c r="L345" s="1"/>
  <c r="H345"/>
  <c r="G345"/>
  <c r="K343"/>
  <c r="J343"/>
  <c r="L343" s="1"/>
  <c r="H343"/>
  <c r="G343"/>
  <c r="K341"/>
  <c r="J341"/>
  <c r="H341"/>
  <c r="G341"/>
  <c r="L339"/>
  <c r="I339"/>
  <c r="J338"/>
  <c r="H338"/>
  <c r="G338"/>
  <c r="G340" s="1"/>
  <c r="J337"/>
  <c r="H337"/>
  <c r="I337" s="1"/>
  <c r="G337"/>
  <c r="I336"/>
  <c r="J334"/>
  <c r="G334"/>
  <c r="K325"/>
  <c r="H325"/>
  <c r="K324"/>
  <c r="J324"/>
  <c r="J325" s="1"/>
  <c r="L325" s="1"/>
  <c r="H324"/>
  <c r="G324"/>
  <c r="K322"/>
  <c r="J322"/>
  <c r="L322" s="1"/>
  <c r="H322"/>
  <c r="I322" s="1"/>
  <c r="G322"/>
  <c r="K320"/>
  <c r="J320"/>
  <c r="H320"/>
  <c r="I320" s="1"/>
  <c r="G320"/>
  <c r="L318"/>
  <c r="I318"/>
  <c r="J317"/>
  <c r="H317"/>
  <c r="H316"/>
  <c r="I316" s="1"/>
  <c r="G316"/>
  <c r="G317" s="1"/>
  <c r="G319" s="1"/>
  <c r="I315"/>
  <c r="J313"/>
  <c r="G313"/>
  <c r="K304"/>
  <c r="H304"/>
  <c r="K303"/>
  <c r="J303"/>
  <c r="J304" s="1"/>
  <c r="L304" s="1"/>
  <c r="H303"/>
  <c r="G303"/>
  <c r="I303" s="1"/>
  <c r="K301"/>
  <c r="J301"/>
  <c r="H301"/>
  <c r="G301"/>
  <c r="I301" s="1"/>
  <c r="K299"/>
  <c r="J299"/>
  <c r="H299"/>
  <c r="G299"/>
  <c r="L297"/>
  <c r="I297"/>
  <c r="J296"/>
  <c r="H296"/>
  <c r="G296"/>
  <c r="G298" s="1"/>
  <c r="J295"/>
  <c r="H295"/>
  <c r="G295"/>
  <c r="I294"/>
  <c r="J292"/>
  <c r="G292"/>
  <c r="K283"/>
  <c r="H283"/>
  <c r="K282"/>
  <c r="J282"/>
  <c r="J283" s="1"/>
  <c r="H282"/>
  <c r="G282"/>
  <c r="G283" s="1"/>
  <c r="I283" s="1"/>
  <c r="K280"/>
  <c r="J280"/>
  <c r="H280"/>
  <c r="G280"/>
  <c r="I280" s="1"/>
  <c r="K278"/>
  <c r="J278"/>
  <c r="H278"/>
  <c r="G278"/>
  <c r="G277"/>
  <c r="J277" s="1"/>
  <c r="L276"/>
  <c r="I276"/>
  <c r="J275"/>
  <c r="H275"/>
  <c r="H274"/>
  <c r="G274"/>
  <c r="G275" s="1"/>
  <c r="I273"/>
  <c r="J271"/>
  <c r="G271"/>
  <c r="K260"/>
  <c r="H260"/>
  <c r="L259"/>
  <c r="K259"/>
  <c r="H259"/>
  <c r="I259" s="1"/>
  <c r="K258"/>
  <c r="H258"/>
  <c r="G258"/>
  <c r="K256"/>
  <c r="J256"/>
  <c r="J258" s="1"/>
  <c r="J260" s="1"/>
  <c r="H256"/>
  <c r="G256"/>
  <c r="K254"/>
  <c r="J254"/>
  <c r="H254"/>
  <c r="G254"/>
  <c r="J253"/>
  <c r="G253"/>
  <c r="I253" s="1"/>
  <c r="L252"/>
  <c r="I252"/>
  <c r="H251"/>
  <c r="G251"/>
  <c r="J250"/>
  <c r="J251" s="1"/>
  <c r="H250"/>
  <c r="G250"/>
  <c r="I249"/>
  <c r="J247"/>
  <c r="G247"/>
  <c r="K238"/>
  <c r="H238"/>
  <c r="K237"/>
  <c r="L237" s="1"/>
  <c r="H237"/>
  <c r="I237" s="1"/>
  <c r="K236"/>
  <c r="H236"/>
  <c r="G236"/>
  <c r="G238" s="1"/>
  <c r="I238" s="1"/>
  <c r="K234"/>
  <c r="J234"/>
  <c r="J236" s="1"/>
  <c r="H234"/>
  <c r="G234"/>
  <c r="I234" s="1"/>
  <c r="K232"/>
  <c r="J232"/>
  <c r="H232"/>
  <c r="G232"/>
  <c r="J231"/>
  <c r="G231"/>
  <c r="I231" s="1"/>
  <c r="L230"/>
  <c r="I230"/>
  <c r="H229"/>
  <c r="J228"/>
  <c r="J229" s="1"/>
  <c r="H228"/>
  <c r="G228"/>
  <c r="G229" s="1"/>
  <c r="I227"/>
  <c r="J225"/>
  <c r="G225"/>
  <c r="K216"/>
  <c r="H216"/>
  <c r="K215"/>
  <c r="L215" s="1"/>
  <c r="H215"/>
  <c r="I215" s="1"/>
  <c r="K214"/>
  <c r="H214"/>
  <c r="G214"/>
  <c r="I214" s="1"/>
  <c r="K212"/>
  <c r="J212"/>
  <c r="J214" s="1"/>
  <c r="J216" s="1"/>
  <c r="H212"/>
  <c r="G212"/>
  <c r="I212" s="1"/>
  <c r="K210"/>
  <c r="J210"/>
  <c r="H210"/>
  <c r="G210"/>
  <c r="J209"/>
  <c r="G209"/>
  <c r="I209" s="1"/>
  <c r="L208"/>
  <c r="I208"/>
  <c r="H207"/>
  <c r="J206"/>
  <c r="J207" s="1"/>
  <c r="H206"/>
  <c r="I206" s="1"/>
  <c r="G206"/>
  <c r="G207" s="1"/>
  <c r="I205"/>
  <c r="J203"/>
  <c r="G203"/>
  <c r="K194"/>
  <c r="H194"/>
  <c r="K193"/>
  <c r="L193" s="1"/>
  <c r="H193"/>
  <c r="I193" s="1"/>
  <c r="K192"/>
  <c r="H192"/>
  <c r="G192"/>
  <c r="G194" s="1"/>
  <c r="I194" s="1"/>
  <c r="K190"/>
  <c r="J190"/>
  <c r="H190"/>
  <c r="G190"/>
  <c r="K188"/>
  <c r="J188"/>
  <c r="H188"/>
  <c r="G188"/>
  <c r="J187"/>
  <c r="G187"/>
  <c r="I187" s="1"/>
  <c r="L186"/>
  <c r="I186"/>
  <c r="H185"/>
  <c r="J184"/>
  <c r="J185" s="1"/>
  <c r="H184"/>
  <c r="G184"/>
  <c r="I183"/>
  <c r="J181"/>
  <c r="G181"/>
  <c r="K172"/>
  <c r="H172"/>
  <c r="K171"/>
  <c r="L171" s="1"/>
  <c r="H171"/>
  <c r="I171" s="1"/>
  <c r="K170"/>
  <c r="H170"/>
  <c r="G170"/>
  <c r="I170" s="1"/>
  <c r="K168"/>
  <c r="J168"/>
  <c r="J170" s="1"/>
  <c r="H168"/>
  <c r="G168"/>
  <c r="K166"/>
  <c r="J166"/>
  <c r="H166"/>
  <c r="G166"/>
  <c r="J165"/>
  <c r="G165"/>
  <c r="I165" s="1"/>
  <c r="L164"/>
  <c r="I164"/>
  <c r="J163"/>
  <c r="H163"/>
  <c r="J162"/>
  <c r="H162"/>
  <c r="I162" s="1"/>
  <c r="G162"/>
  <c r="G163" s="1"/>
  <c r="I161"/>
  <c r="J159"/>
  <c r="G159"/>
  <c r="K149"/>
  <c r="H149"/>
  <c r="G149"/>
  <c r="I149" s="1"/>
  <c r="K148"/>
  <c r="H148"/>
  <c r="G148"/>
  <c r="K146"/>
  <c r="J146"/>
  <c r="I146"/>
  <c r="H146"/>
  <c r="G146"/>
  <c r="K144"/>
  <c r="J144"/>
  <c r="H144"/>
  <c r="G144"/>
  <c r="J143"/>
  <c r="G143"/>
  <c r="I143" s="1"/>
  <c r="L142"/>
  <c r="I142"/>
  <c r="J141"/>
  <c r="H141"/>
  <c r="J140"/>
  <c r="H140"/>
  <c r="G140"/>
  <c r="G141" s="1"/>
  <c r="I139"/>
  <c r="J137"/>
  <c r="G137"/>
  <c r="K127"/>
  <c r="H127"/>
  <c r="G127"/>
  <c r="I127" s="1"/>
  <c r="K126"/>
  <c r="H126"/>
  <c r="G126"/>
  <c r="K124"/>
  <c r="J124"/>
  <c r="J126" s="1"/>
  <c r="J127" s="1"/>
  <c r="H124"/>
  <c r="I124" s="1"/>
  <c r="G124"/>
  <c r="K122"/>
  <c r="J122"/>
  <c r="H122"/>
  <c r="G122"/>
  <c r="J121"/>
  <c r="G121"/>
  <c r="I121" s="1"/>
  <c r="L120"/>
  <c r="I120"/>
  <c r="H119"/>
  <c r="J118"/>
  <c r="J119" s="1"/>
  <c r="H118"/>
  <c r="G118"/>
  <c r="I117"/>
  <c r="J115"/>
  <c r="G115"/>
  <c r="K105"/>
  <c r="H105"/>
  <c r="G105"/>
  <c r="I105" s="1"/>
  <c r="K104"/>
  <c r="H104"/>
  <c r="G104"/>
  <c r="K102"/>
  <c r="J102"/>
  <c r="H102"/>
  <c r="G102"/>
  <c r="I102" s="1"/>
  <c r="K100"/>
  <c r="J100"/>
  <c r="H100"/>
  <c r="G100"/>
  <c r="J99"/>
  <c r="G99"/>
  <c r="I99" s="1"/>
  <c r="L98"/>
  <c r="I98"/>
  <c r="H97"/>
  <c r="J96"/>
  <c r="J97" s="1"/>
  <c r="H96"/>
  <c r="I96" s="1"/>
  <c r="G96"/>
  <c r="G97" s="1"/>
  <c r="I95"/>
  <c r="J93"/>
  <c r="G93"/>
  <c r="K83"/>
  <c r="H83"/>
  <c r="G83"/>
  <c r="I83" s="1"/>
  <c r="K82"/>
  <c r="H82"/>
  <c r="G82"/>
  <c r="K80"/>
  <c r="J80"/>
  <c r="J82" s="1"/>
  <c r="L82" s="1"/>
  <c r="H80"/>
  <c r="G80"/>
  <c r="K78"/>
  <c r="J78"/>
  <c r="H78"/>
  <c r="G78"/>
  <c r="J77"/>
  <c r="G77"/>
  <c r="I77" s="1"/>
  <c r="L76"/>
  <c r="I76"/>
  <c r="H75"/>
  <c r="J74"/>
  <c r="J75" s="1"/>
  <c r="H74"/>
  <c r="G74"/>
  <c r="G75" s="1"/>
  <c r="I73"/>
  <c r="J71"/>
  <c r="G71"/>
  <c r="K62"/>
  <c r="H62"/>
  <c r="G62"/>
  <c r="K61"/>
  <c r="H61"/>
  <c r="G61"/>
  <c r="I61" s="1"/>
  <c r="K59"/>
  <c r="J59"/>
  <c r="H59"/>
  <c r="G59"/>
  <c r="I59" s="1"/>
  <c r="K57"/>
  <c r="J57"/>
  <c r="H57"/>
  <c r="G57"/>
  <c r="J56"/>
  <c r="I56"/>
  <c r="G56"/>
  <c r="L55"/>
  <c r="I55"/>
  <c r="H54"/>
  <c r="J53"/>
  <c r="J54" s="1"/>
  <c r="H53"/>
  <c r="G53"/>
  <c r="G54" s="1"/>
  <c r="I52"/>
  <c r="K42"/>
  <c r="H42"/>
  <c r="G42"/>
  <c r="K41"/>
  <c r="H41"/>
  <c r="G41"/>
  <c r="I41" s="1"/>
  <c r="K39"/>
  <c r="J39"/>
  <c r="J41" s="1"/>
  <c r="H39"/>
  <c r="G39"/>
  <c r="K37"/>
  <c r="J37"/>
  <c r="H37"/>
  <c r="G37"/>
  <c r="J36"/>
  <c r="G36"/>
  <c r="I36" s="1"/>
  <c r="L35"/>
  <c r="I35"/>
  <c r="H34"/>
  <c r="J33"/>
  <c r="J34" s="1"/>
  <c r="H33"/>
  <c r="G33"/>
  <c r="G34" s="1"/>
  <c r="I32"/>
  <c r="K22"/>
  <c r="H22"/>
  <c r="G22"/>
  <c r="I22" s="1"/>
  <c r="K21"/>
  <c r="H21"/>
  <c r="G21"/>
  <c r="I21" s="1"/>
  <c r="K19"/>
  <c r="J19"/>
  <c r="J21" s="1"/>
  <c r="H19"/>
  <c r="G19"/>
  <c r="I19" s="1"/>
  <c r="K17"/>
  <c r="L17" s="1"/>
  <c r="J17"/>
  <c r="H17"/>
  <c r="G17"/>
  <c r="J16"/>
  <c r="G16"/>
  <c r="I16" s="1"/>
  <c r="L15"/>
  <c r="I15"/>
  <c r="J14"/>
  <c r="H14"/>
  <c r="G14"/>
  <c r="J13"/>
  <c r="H13"/>
  <c r="G13"/>
  <c r="I12"/>
  <c r="B1"/>
  <c r="K443"/>
  <c r="A1" i="4"/>
  <c r="A1" i="5"/>
  <c r="A1" i="2"/>
  <c r="E10" i="30"/>
  <c r="E9"/>
  <c r="A1" i="7"/>
  <c r="I47" i="12"/>
  <c r="D47"/>
  <c r="F47" s="1"/>
  <c r="C47"/>
  <c r="G47" s="1"/>
  <c r="B47"/>
  <c r="F46"/>
  <c r="C46"/>
  <c r="G46" s="1"/>
  <c r="B46"/>
  <c r="A1"/>
  <c r="A9" i="10"/>
  <c r="A8" i="7" s="1"/>
  <c r="A8" i="10"/>
  <c r="A7" i="7" s="1"/>
  <c r="A8" i="2" s="1"/>
  <c r="A23" s="1"/>
  <c r="A7" i="10"/>
  <c r="A6" i="7" s="1"/>
  <c r="A6" i="10"/>
  <c r="A5" i="7" s="1"/>
  <c r="A1" i="10"/>
  <c r="A1" i="13"/>
  <c r="C27" i="16"/>
  <c r="C26"/>
  <c r="C25"/>
  <c r="C14"/>
  <c r="C13"/>
  <c r="I19" i="27" s="1"/>
  <c r="A13" i="16"/>
  <c r="A26" s="1"/>
  <c r="C12"/>
  <c r="D9" i="15" s="1"/>
  <c r="A12" i="16"/>
  <c r="A25" s="1"/>
  <c r="A11"/>
  <c r="A24" s="1"/>
  <c r="A1"/>
  <c r="G13" i="5"/>
  <c r="M448" i="20" l="1"/>
  <c r="N448" s="1"/>
  <c r="J346"/>
  <c r="L346" s="1"/>
  <c r="G534"/>
  <c r="I534" s="1"/>
  <c r="J555"/>
  <c r="L555" s="1"/>
  <c r="G631"/>
  <c r="J631" s="1"/>
  <c r="J632" s="1"/>
  <c r="L632" s="1"/>
  <c r="I42"/>
  <c r="I62"/>
  <c r="L78"/>
  <c r="I100"/>
  <c r="I192"/>
  <c r="L254"/>
  <c r="M259"/>
  <c r="N259" s="1"/>
  <c r="G304"/>
  <c r="I304" s="1"/>
  <c r="J316"/>
  <c r="L408"/>
  <c r="J430"/>
  <c r="L430" s="1"/>
  <c r="L493"/>
  <c r="M514"/>
  <c r="N514" s="1"/>
  <c r="J576"/>
  <c r="L576" s="1"/>
  <c r="J597"/>
  <c r="L597" s="1"/>
  <c r="G677"/>
  <c r="I677" s="1"/>
  <c r="M677" s="1"/>
  <c r="N677" s="1"/>
  <c r="J695"/>
  <c r="I710"/>
  <c r="I33"/>
  <c r="I39"/>
  <c r="I80"/>
  <c r="I82"/>
  <c r="M82" s="1"/>
  <c r="N82" s="1"/>
  <c r="I104"/>
  <c r="I126"/>
  <c r="I148"/>
  <c r="I168"/>
  <c r="G216"/>
  <c r="I216" s="1"/>
  <c r="I236"/>
  <c r="I250"/>
  <c r="I256"/>
  <c r="I258"/>
  <c r="L280"/>
  <c r="L283"/>
  <c r="I299"/>
  <c r="L324"/>
  <c r="I343"/>
  <c r="I345"/>
  <c r="G346"/>
  <c r="I346" s="1"/>
  <c r="L364"/>
  <c r="I385"/>
  <c r="I406"/>
  <c r="I408"/>
  <c r="G409"/>
  <c r="I409" s="1"/>
  <c r="I421"/>
  <c r="I427"/>
  <c r="I429"/>
  <c r="M429" s="1"/>
  <c r="N429" s="1"/>
  <c r="I443"/>
  <c r="L469"/>
  <c r="L490"/>
  <c r="L531"/>
  <c r="L534"/>
  <c r="I552"/>
  <c r="I554"/>
  <c r="M554" s="1"/>
  <c r="N554" s="1"/>
  <c r="G555"/>
  <c r="I567"/>
  <c r="I573"/>
  <c r="I575"/>
  <c r="M575" s="1"/>
  <c r="N575" s="1"/>
  <c r="L592"/>
  <c r="I630"/>
  <c r="I688"/>
  <c r="I693"/>
  <c r="M693" s="1"/>
  <c r="N693" s="1"/>
  <c r="C10" i="29"/>
  <c r="I190" i="20"/>
  <c r="M215"/>
  <c r="N215" s="1"/>
  <c r="L301"/>
  <c r="I324"/>
  <c r="G325"/>
  <c r="I325" s="1"/>
  <c r="I364"/>
  <c r="I430"/>
  <c r="J451"/>
  <c r="L451" s="1"/>
  <c r="I469"/>
  <c r="I490"/>
  <c r="I511"/>
  <c r="I555"/>
  <c r="I576"/>
  <c r="I594"/>
  <c r="I596"/>
  <c r="G597"/>
  <c r="I597" s="1"/>
  <c r="I657"/>
  <c r="L676"/>
  <c r="M676" s="1"/>
  <c r="N676" s="1"/>
  <c r="M710"/>
  <c r="N710" s="1"/>
  <c r="L168"/>
  <c r="I210"/>
  <c r="I232"/>
  <c r="I251"/>
  <c r="M276"/>
  <c r="N276" s="1"/>
  <c r="I708"/>
  <c r="L691"/>
  <c r="M120"/>
  <c r="N120" s="1"/>
  <c r="M252"/>
  <c r="N252" s="1"/>
  <c r="M142"/>
  <c r="N142" s="1"/>
  <c r="L443"/>
  <c r="M443" s="1"/>
  <c r="N443" s="1"/>
  <c r="J14" i="2"/>
  <c r="J15" s="1"/>
  <c r="L299" i="20"/>
  <c r="L341"/>
  <c r="M486"/>
  <c r="N486" s="1"/>
  <c r="I383"/>
  <c r="I425"/>
  <c r="I442"/>
  <c r="L446"/>
  <c r="L509"/>
  <c r="I54"/>
  <c r="M360"/>
  <c r="N360" s="1"/>
  <c r="I17"/>
  <c r="M17" s="1"/>
  <c r="N17" s="1"/>
  <c r="M55"/>
  <c r="N55" s="1"/>
  <c r="L126"/>
  <c r="M126" s="1"/>
  <c r="N126" s="1"/>
  <c r="L278"/>
  <c r="L320"/>
  <c r="M320" s="1"/>
  <c r="N320" s="1"/>
  <c r="L362"/>
  <c r="L467"/>
  <c r="I529"/>
  <c r="I592"/>
  <c r="M592" s="1"/>
  <c r="N592" s="1"/>
  <c r="I649"/>
  <c r="L100"/>
  <c r="M100" s="1"/>
  <c r="N100" s="1"/>
  <c r="I122"/>
  <c r="I141"/>
  <c r="M230"/>
  <c r="N230" s="1"/>
  <c r="I509"/>
  <c r="M527"/>
  <c r="N527" s="1"/>
  <c r="I550"/>
  <c r="L37"/>
  <c r="I140"/>
  <c r="L166"/>
  <c r="I207"/>
  <c r="I211" s="1"/>
  <c r="I213" s="1"/>
  <c r="I217" s="1"/>
  <c r="I218" s="1"/>
  <c r="I219" s="1"/>
  <c r="M339"/>
  <c r="N339" s="1"/>
  <c r="L383"/>
  <c r="L425"/>
  <c r="M425" s="1"/>
  <c r="N425" s="1"/>
  <c r="I464"/>
  <c r="M507"/>
  <c r="N507" s="1"/>
  <c r="M548"/>
  <c r="N548" s="1"/>
  <c r="I571"/>
  <c r="M571" s="1"/>
  <c r="N571" s="1"/>
  <c r="H46" i="12"/>
  <c r="J46" s="1"/>
  <c r="M237" i="20"/>
  <c r="N237" s="1"/>
  <c r="G508"/>
  <c r="I506"/>
  <c r="M552"/>
  <c r="N552" s="1"/>
  <c r="M597"/>
  <c r="N597" s="1"/>
  <c r="M427"/>
  <c r="N427" s="1"/>
  <c r="I549"/>
  <c r="J549"/>
  <c r="J361"/>
  <c r="I361"/>
  <c r="M430"/>
  <c r="N430" s="1"/>
  <c r="J22"/>
  <c r="L22" s="1"/>
  <c r="M22" s="1"/>
  <c r="N22" s="1"/>
  <c r="L21"/>
  <c r="M21" s="1"/>
  <c r="N21" s="1"/>
  <c r="M168"/>
  <c r="N168" s="1"/>
  <c r="M193"/>
  <c r="N193" s="1"/>
  <c r="M299"/>
  <c r="N299" s="1"/>
  <c r="M594"/>
  <c r="N594" s="1"/>
  <c r="M343"/>
  <c r="N343" s="1"/>
  <c r="G671"/>
  <c r="J670"/>
  <c r="L41"/>
  <c r="M41" s="1"/>
  <c r="N41" s="1"/>
  <c r="J42"/>
  <c r="L42" s="1"/>
  <c r="M42" s="1"/>
  <c r="N42" s="1"/>
  <c r="M346"/>
  <c r="N346" s="1"/>
  <c r="M423"/>
  <c r="N423" s="1"/>
  <c r="L57"/>
  <c r="L550"/>
  <c r="J319"/>
  <c r="I319"/>
  <c r="G451"/>
  <c r="I451" s="1"/>
  <c r="M451" s="1"/>
  <c r="N451" s="1"/>
  <c r="I450"/>
  <c r="M511"/>
  <c r="N511" s="1"/>
  <c r="I712"/>
  <c r="M164"/>
  <c r="N164" s="1"/>
  <c r="J505"/>
  <c r="J714"/>
  <c r="L712"/>
  <c r="M712" s="1"/>
  <c r="N712" s="1"/>
  <c r="I525"/>
  <c r="G632"/>
  <c r="G634" s="1"/>
  <c r="G466"/>
  <c r="G526"/>
  <c r="G528" s="1"/>
  <c r="M171"/>
  <c r="N171" s="1"/>
  <c r="G260"/>
  <c r="I260" s="1"/>
  <c r="M406"/>
  <c r="N406" s="1"/>
  <c r="I471"/>
  <c r="G172"/>
  <c r="I172" s="1"/>
  <c r="I359"/>
  <c r="I400"/>
  <c r="J472"/>
  <c r="L472" s="1"/>
  <c r="M472" s="1"/>
  <c r="N472" s="1"/>
  <c r="L471"/>
  <c r="M471" s="1"/>
  <c r="N471" s="1"/>
  <c r="L492"/>
  <c r="L513"/>
  <c r="M513" s="1"/>
  <c r="N513" s="1"/>
  <c r="I547"/>
  <c r="I188"/>
  <c r="M208"/>
  <c r="N208" s="1"/>
  <c r="G401"/>
  <c r="G403" s="1"/>
  <c r="I467"/>
  <c r="L533"/>
  <c r="M533" s="1"/>
  <c r="N533" s="1"/>
  <c r="L573"/>
  <c r="M573" s="1"/>
  <c r="N573" s="1"/>
  <c r="I648"/>
  <c r="I669"/>
  <c r="I689"/>
  <c r="G715"/>
  <c r="I715" s="1"/>
  <c r="M569"/>
  <c r="N569" s="1"/>
  <c r="I691"/>
  <c r="M409"/>
  <c r="N409" s="1"/>
  <c r="L303"/>
  <c r="M303" s="1"/>
  <c r="N303" s="1"/>
  <c r="I492"/>
  <c r="I387"/>
  <c r="J424"/>
  <c r="L424" s="1"/>
  <c r="I424"/>
  <c r="J570"/>
  <c r="L570" s="1"/>
  <c r="I570"/>
  <c r="J669"/>
  <c r="L210"/>
  <c r="M210" s="1"/>
  <c r="N210" s="1"/>
  <c r="J298"/>
  <c r="I298"/>
  <c r="I97"/>
  <c r="I505"/>
  <c r="I631"/>
  <c r="I53"/>
  <c r="L232"/>
  <c r="M232" s="1"/>
  <c r="N232" s="1"/>
  <c r="L404"/>
  <c r="L80"/>
  <c r="M80" s="1"/>
  <c r="N80" s="1"/>
  <c r="I317"/>
  <c r="I445"/>
  <c r="L216"/>
  <c r="M216" s="1"/>
  <c r="N216" s="1"/>
  <c r="I546"/>
  <c r="I34"/>
  <c r="L39"/>
  <c r="M39" s="1"/>
  <c r="N39" s="1"/>
  <c r="J379"/>
  <c r="G380"/>
  <c r="G382" s="1"/>
  <c r="M493"/>
  <c r="N493" s="1"/>
  <c r="I338"/>
  <c r="M534"/>
  <c r="N534" s="1"/>
  <c r="L19"/>
  <c r="M19" s="1"/>
  <c r="N19" s="1"/>
  <c r="M15"/>
  <c r="N15" s="1"/>
  <c r="L188"/>
  <c r="M188" s="1"/>
  <c r="N188" s="1"/>
  <c r="L260"/>
  <c r="I366"/>
  <c r="M388"/>
  <c r="N388" s="1"/>
  <c r="M657"/>
  <c r="N657" s="1"/>
  <c r="I695"/>
  <c r="I184"/>
  <c r="G185"/>
  <c r="I185" s="1"/>
  <c r="J591"/>
  <c r="I591"/>
  <c r="I163"/>
  <c r="L529"/>
  <c r="I74"/>
  <c r="M304"/>
  <c r="N304" s="1"/>
  <c r="I484"/>
  <c r="G485"/>
  <c r="G487" s="1"/>
  <c r="J484"/>
  <c r="M596"/>
  <c r="N596" s="1"/>
  <c r="M283"/>
  <c r="N283" s="1"/>
  <c r="M490"/>
  <c r="N490" s="1"/>
  <c r="I75"/>
  <c r="L282"/>
  <c r="J340"/>
  <c r="I340"/>
  <c r="M318"/>
  <c r="N318" s="1"/>
  <c r="M385"/>
  <c r="N385" s="1"/>
  <c r="I707"/>
  <c r="I711" s="1"/>
  <c r="I713" s="1"/>
  <c r="I716" s="1"/>
  <c r="I717" s="1"/>
  <c r="I718" s="1"/>
  <c r="I278"/>
  <c r="G119"/>
  <c r="I119" s="1"/>
  <c r="I118"/>
  <c r="M280"/>
  <c r="N280" s="1"/>
  <c r="M325"/>
  <c r="N325" s="1"/>
  <c r="J367"/>
  <c r="L367" s="1"/>
  <c r="M367" s="1"/>
  <c r="N367" s="1"/>
  <c r="L366"/>
  <c r="I422"/>
  <c r="I488"/>
  <c r="I568"/>
  <c r="J696"/>
  <c r="L696" s="1"/>
  <c r="M696" s="1"/>
  <c r="N696" s="1"/>
  <c r="L695"/>
  <c r="M695" s="1"/>
  <c r="N695" s="1"/>
  <c r="L102"/>
  <c r="M102" s="1"/>
  <c r="N102" s="1"/>
  <c r="J104"/>
  <c r="I589"/>
  <c r="I593" s="1"/>
  <c r="I595" s="1"/>
  <c r="I598" s="1"/>
  <c r="M322"/>
  <c r="N322" s="1"/>
  <c r="I404"/>
  <c r="L636"/>
  <c r="M636" s="1"/>
  <c r="N636" s="1"/>
  <c r="I282"/>
  <c r="C9" i="29"/>
  <c r="C5"/>
  <c r="C8"/>
  <c r="C7"/>
  <c r="C6"/>
  <c r="M450" i="20"/>
  <c r="N450" s="1"/>
  <c r="M531"/>
  <c r="N531" s="1"/>
  <c r="I277"/>
  <c r="M576"/>
  <c r="N576" s="1"/>
  <c r="J546"/>
  <c r="I668"/>
  <c r="I14"/>
  <c r="M345"/>
  <c r="N345" s="1"/>
  <c r="A9" i="2"/>
  <c r="A24" s="1"/>
  <c r="A10" i="5" s="1"/>
  <c r="A9" i="4" s="1"/>
  <c r="L256" i="20"/>
  <c r="M256" s="1"/>
  <c r="N256" s="1"/>
  <c r="I295"/>
  <c r="M301"/>
  <c r="N301" s="1"/>
  <c r="L387"/>
  <c r="L488"/>
  <c r="I636"/>
  <c r="L656"/>
  <c r="M656" s="1"/>
  <c r="N656" s="1"/>
  <c r="I362"/>
  <c r="M362" s="1"/>
  <c r="N362" s="1"/>
  <c r="I628"/>
  <c r="I37"/>
  <c r="M98"/>
  <c r="N98" s="1"/>
  <c r="I144"/>
  <c r="I145" s="1"/>
  <c r="I147" s="1"/>
  <c r="I150" s="1"/>
  <c r="I166"/>
  <c r="M166" s="1"/>
  <c r="N166" s="1"/>
  <c r="J274"/>
  <c r="M297"/>
  <c r="N297" s="1"/>
  <c r="I380"/>
  <c r="I446"/>
  <c r="J463"/>
  <c r="L591"/>
  <c r="J649"/>
  <c r="I687"/>
  <c r="L122"/>
  <c r="I485"/>
  <c r="L549"/>
  <c r="M549" s="1"/>
  <c r="G650"/>
  <c r="I274"/>
  <c r="I463"/>
  <c r="L144"/>
  <c r="I229"/>
  <c r="I254"/>
  <c r="M254" s="1"/>
  <c r="N254" s="1"/>
  <c r="I275"/>
  <c r="I358"/>
  <c r="I629"/>
  <c r="I296"/>
  <c r="I379"/>
  <c r="I670"/>
  <c r="L445"/>
  <c r="M445" s="1"/>
  <c r="I228"/>
  <c r="L236"/>
  <c r="M236" s="1"/>
  <c r="N236" s="1"/>
  <c r="I13"/>
  <c r="I78"/>
  <c r="M78" s="1"/>
  <c r="N78" s="1"/>
  <c r="L127"/>
  <c r="M127" s="1"/>
  <c r="N127" s="1"/>
  <c r="I341"/>
  <c r="J358"/>
  <c r="M381"/>
  <c r="N381" s="1"/>
  <c r="J629"/>
  <c r="I57"/>
  <c r="M186"/>
  <c r="N186" s="1"/>
  <c r="D9" i="31"/>
  <c r="I10" i="27"/>
  <c r="I18"/>
  <c r="D10" i="15"/>
  <c r="D10" i="31"/>
  <c r="A8" i="5"/>
  <c r="A8" i="4" s="1"/>
  <c r="A6" i="2"/>
  <c r="A21" s="1"/>
  <c r="A7"/>
  <c r="A22" s="1"/>
  <c r="L146" i="20"/>
  <c r="M146" s="1"/>
  <c r="N146" s="1"/>
  <c r="J148"/>
  <c r="H47" i="12"/>
  <c r="J47" s="1"/>
  <c r="K589" i="20"/>
  <c r="L589" s="1"/>
  <c r="K547"/>
  <c r="L547" s="1"/>
  <c r="K568"/>
  <c r="L568" s="1"/>
  <c r="K526"/>
  <c r="L526" s="1"/>
  <c r="I101"/>
  <c r="I103" s="1"/>
  <c r="I106" s="1"/>
  <c r="J172"/>
  <c r="L172" s="1"/>
  <c r="M172" s="1"/>
  <c r="N172" s="1"/>
  <c r="L170"/>
  <c r="M170" s="1"/>
  <c r="N170" s="1"/>
  <c r="L190"/>
  <c r="M190" s="1"/>
  <c r="N190" s="1"/>
  <c r="J192"/>
  <c r="L214"/>
  <c r="M214" s="1"/>
  <c r="N214" s="1"/>
  <c r="L59"/>
  <c r="M59" s="1"/>
  <c r="N59" s="1"/>
  <c r="J61"/>
  <c r="M76"/>
  <c r="N76" s="1"/>
  <c r="M35"/>
  <c r="N35" s="1"/>
  <c r="J83"/>
  <c r="L83" s="1"/>
  <c r="M83" s="1"/>
  <c r="N83" s="1"/>
  <c r="C9" i="15"/>
  <c r="L124" i="20"/>
  <c r="M124" s="1"/>
  <c r="N124" s="1"/>
  <c r="L212"/>
  <c r="M212" s="1"/>
  <c r="N212" s="1"/>
  <c r="L234"/>
  <c r="M234" s="1"/>
  <c r="N234" s="1"/>
  <c r="J238"/>
  <c r="L238" s="1"/>
  <c r="M238" s="1"/>
  <c r="N238" s="1"/>
  <c r="I255"/>
  <c r="I257" s="1"/>
  <c r="I261" s="1"/>
  <c r="M402"/>
  <c r="N402" s="1"/>
  <c r="C10" i="15"/>
  <c r="K506" i="20"/>
  <c r="L506" s="1"/>
  <c r="K485"/>
  <c r="L485" s="1"/>
  <c r="K422"/>
  <c r="L422" s="1"/>
  <c r="K464"/>
  <c r="L464" s="1"/>
  <c r="K401"/>
  <c r="L401" s="1"/>
  <c r="M465"/>
  <c r="N465" s="1"/>
  <c r="L258"/>
  <c r="M258" s="1"/>
  <c r="N258" s="1"/>
  <c r="M444"/>
  <c r="N444" s="1"/>
  <c r="M691"/>
  <c r="N691" s="1"/>
  <c r="I9" i="27"/>
  <c r="M408" i="20" l="1"/>
  <c r="N408" s="1"/>
  <c r="M555"/>
  <c r="N555" s="1"/>
  <c r="M469"/>
  <c r="N469" s="1"/>
  <c r="M364"/>
  <c r="N364" s="1"/>
  <c r="M324"/>
  <c r="N324" s="1"/>
  <c r="M366"/>
  <c r="N366" s="1"/>
  <c r="M383"/>
  <c r="N383" s="1"/>
  <c r="M488"/>
  <c r="N488" s="1"/>
  <c r="I38"/>
  <c r="I40" s="1"/>
  <c r="I43" s="1"/>
  <c r="I123"/>
  <c r="I125" s="1"/>
  <c r="I128" s="1"/>
  <c r="I692"/>
  <c r="I694" s="1"/>
  <c r="I697" s="1"/>
  <c r="I698" s="1"/>
  <c r="I699" s="1"/>
  <c r="M446"/>
  <c r="N446" s="1"/>
  <c r="M341"/>
  <c r="N341" s="1"/>
  <c r="M591"/>
  <c r="M529"/>
  <c r="N529" s="1"/>
  <c r="I189"/>
  <c r="I191" s="1"/>
  <c r="I195" s="1"/>
  <c r="I196" s="1"/>
  <c r="I197" s="1"/>
  <c r="I233"/>
  <c r="I235" s="1"/>
  <c r="I239" s="1"/>
  <c r="I240" s="1"/>
  <c r="I241" s="1"/>
  <c r="M570"/>
  <c r="M550"/>
  <c r="N550" s="1"/>
  <c r="M509"/>
  <c r="N509" s="1"/>
  <c r="I167"/>
  <c r="I169" s="1"/>
  <c r="I173" s="1"/>
  <c r="I174" s="1"/>
  <c r="I175" s="1"/>
  <c r="I279"/>
  <c r="I281" s="1"/>
  <c r="I284" s="1"/>
  <c r="I285" s="1"/>
  <c r="I286" s="1"/>
  <c r="M404"/>
  <c r="N404" s="1"/>
  <c r="I426"/>
  <c r="I428" s="1"/>
  <c r="I431" s="1"/>
  <c r="I432" s="1"/>
  <c r="I433" s="1"/>
  <c r="M278"/>
  <c r="N278" s="1"/>
  <c r="I300"/>
  <c r="I302" s="1"/>
  <c r="I305" s="1"/>
  <c r="I306" s="1"/>
  <c r="I307" s="1"/>
  <c r="I342"/>
  <c r="I344" s="1"/>
  <c r="I347" s="1"/>
  <c r="M122"/>
  <c r="N122" s="1"/>
  <c r="I447"/>
  <c r="I449" s="1"/>
  <c r="I452" s="1"/>
  <c r="I363"/>
  <c r="I365" s="1"/>
  <c r="I368" s="1"/>
  <c r="I369" s="1"/>
  <c r="I370" s="1"/>
  <c r="M144"/>
  <c r="N144" s="1"/>
  <c r="I18"/>
  <c r="I20" s="1"/>
  <c r="I23" s="1"/>
  <c r="I24" s="1"/>
  <c r="I25" s="1"/>
  <c r="I79"/>
  <c r="I81" s="1"/>
  <c r="I84" s="1"/>
  <c r="I85" s="1"/>
  <c r="I86" s="1"/>
  <c r="I321"/>
  <c r="I323" s="1"/>
  <c r="I326" s="1"/>
  <c r="I327" s="1"/>
  <c r="I328" s="1"/>
  <c r="I58"/>
  <c r="I60" s="1"/>
  <c r="I63" s="1"/>
  <c r="I64" s="1"/>
  <c r="I572"/>
  <c r="I574" s="1"/>
  <c r="I577" s="1"/>
  <c r="I578" s="1"/>
  <c r="I579" s="1"/>
  <c r="M467"/>
  <c r="N467" s="1"/>
  <c r="I551"/>
  <c r="I553" s="1"/>
  <c r="I556" s="1"/>
  <c r="I557" s="1"/>
  <c r="I558" s="1"/>
  <c r="M57"/>
  <c r="N57" s="1"/>
  <c r="B9" i="30"/>
  <c r="I151" i="20"/>
  <c r="I152" s="1"/>
  <c r="I348"/>
  <c r="I349" s="1"/>
  <c r="I401"/>
  <c r="M401" s="1"/>
  <c r="N401" s="1"/>
  <c r="J528"/>
  <c r="L528" s="1"/>
  <c r="I528"/>
  <c r="M424"/>
  <c r="J466"/>
  <c r="L466" s="1"/>
  <c r="I466"/>
  <c r="I468" s="1"/>
  <c r="I470" s="1"/>
  <c r="I473" s="1"/>
  <c r="I474" s="1"/>
  <c r="I475" s="1"/>
  <c r="J105"/>
  <c r="L105" s="1"/>
  <c r="M105" s="1"/>
  <c r="N105" s="1"/>
  <c r="L104"/>
  <c r="M104" s="1"/>
  <c r="N104" s="1"/>
  <c r="M492"/>
  <c r="N492" s="1"/>
  <c r="L714"/>
  <c r="M714" s="1"/>
  <c r="N714" s="1"/>
  <c r="J715"/>
  <c r="L715" s="1"/>
  <c r="M715" s="1"/>
  <c r="N715" s="1"/>
  <c r="B10" i="30"/>
  <c r="J382" i="20"/>
  <c r="I382"/>
  <c r="I384" s="1"/>
  <c r="I386" s="1"/>
  <c r="I389" s="1"/>
  <c r="I390" s="1"/>
  <c r="I391" s="1"/>
  <c r="M282"/>
  <c r="N282" s="1"/>
  <c r="J403"/>
  <c r="L403" s="1"/>
  <c r="I403"/>
  <c r="J508"/>
  <c r="L508" s="1"/>
  <c r="I508"/>
  <c r="I510" s="1"/>
  <c r="I512" s="1"/>
  <c r="I515" s="1"/>
  <c r="J487"/>
  <c r="L487" s="1"/>
  <c r="I487"/>
  <c r="I489" s="1"/>
  <c r="I491" s="1"/>
  <c r="I494" s="1"/>
  <c r="I495" s="1"/>
  <c r="J634"/>
  <c r="L634" s="1"/>
  <c r="I634"/>
  <c r="M387"/>
  <c r="N387" s="1"/>
  <c r="M37"/>
  <c r="N37" s="1"/>
  <c r="G672"/>
  <c r="J671"/>
  <c r="J672" s="1"/>
  <c r="L672" s="1"/>
  <c r="I671"/>
  <c r="I526"/>
  <c r="M260"/>
  <c r="N260" s="1"/>
  <c r="I632"/>
  <c r="M632" s="1"/>
  <c r="N632" s="1"/>
  <c r="C13" i="29"/>
  <c r="J650" i="20"/>
  <c r="I650"/>
  <c r="G651"/>
  <c r="B28" i="16"/>
  <c r="C24"/>
  <c r="M506" i="20"/>
  <c r="N506" s="1"/>
  <c r="M464"/>
  <c r="N464" s="1"/>
  <c r="M485"/>
  <c r="N485" s="1"/>
  <c r="M422"/>
  <c r="N422" s="1"/>
  <c r="I44"/>
  <c r="I45" s="1"/>
  <c r="J62"/>
  <c r="L62" s="1"/>
  <c r="M62" s="1"/>
  <c r="N62" s="1"/>
  <c r="L61"/>
  <c r="M61" s="1"/>
  <c r="N61" s="1"/>
  <c r="M547"/>
  <c r="N547" s="1"/>
  <c r="J149"/>
  <c r="L149" s="1"/>
  <c r="M149" s="1"/>
  <c r="N149" s="1"/>
  <c r="L148"/>
  <c r="M148" s="1"/>
  <c r="N148" s="1"/>
  <c r="A11" i="5"/>
  <c r="A10" i="4" s="1"/>
  <c r="A6" i="5"/>
  <c r="A6" i="4" s="1"/>
  <c r="I129" i="20"/>
  <c r="I130" s="1"/>
  <c r="J194"/>
  <c r="L194" s="1"/>
  <c r="M194" s="1"/>
  <c r="N194" s="1"/>
  <c r="L192"/>
  <c r="M192" s="1"/>
  <c r="N192" s="1"/>
  <c r="I453"/>
  <c r="I454" s="1"/>
  <c r="K588"/>
  <c r="L588" s="1"/>
  <c r="K546"/>
  <c r="L546" s="1"/>
  <c r="K567"/>
  <c r="L567" s="1"/>
  <c r="K525"/>
  <c r="L525" s="1"/>
  <c r="K484"/>
  <c r="L484" s="1"/>
  <c r="K442"/>
  <c r="L442" s="1"/>
  <c r="K400"/>
  <c r="L400" s="1"/>
  <c r="K505"/>
  <c r="L505" s="1"/>
  <c r="K463"/>
  <c r="L463" s="1"/>
  <c r="K421"/>
  <c r="L421" s="1"/>
  <c r="A10" i="15"/>
  <c r="A10" i="27" s="1"/>
  <c r="A19" s="1"/>
  <c r="A8" i="15"/>
  <c r="A8" i="27" s="1"/>
  <c r="A17" s="1"/>
  <c r="I599" i="20"/>
  <c r="I600" s="1"/>
  <c r="I107"/>
  <c r="I108" s="1"/>
  <c r="M589"/>
  <c r="N589" s="1"/>
  <c r="A9" i="15"/>
  <c r="A9" i="27" s="1"/>
  <c r="A18" s="1"/>
  <c r="A7" i="5"/>
  <c r="A7" i="4" s="1"/>
  <c r="I262" i="20"/>
  <c r="I263" s="1"/>
  <c r="M568"/>
  <c r="N568" s="1"/>
  <c r="A12" i="5"/>
  <c r="A11" i="4" s="1"/>
  <c r="A12" i="15"/>
  <c r="A12" i="27" s="1"/>
  <c r="M487" i="20" l="1"/>
  <c r="M403"/>
  <c r="I65"/>
  <c r="I530"/>
  <c r="I532" s="1"/>
  <c r="I535" s="1"/>
  <c r="I536" s="1"/>
  <c r="I537" s="1"/>
  <c r="C28" i="16"/>
  <c r="I45" i="12"/>
  <c r="I51" s="1"/>
  <c r="I496" i="20"/>
  <c r="M466"/>
  <c r="M526"/>
  <c r="N526" s="1"/>
  <c r="M634"/>
  <c r="N634" s="1"/>
  <c r="G652"/>
  <c r="I651"/>
  <c r="J651"/>
  <c r="J652" s="1"/>
  <c r="L652" s="1"/>
  <c r="I516"/>
  <c r="I517" s="1"/>
  <c r="M508"/>
  <c r="M528"/>
  <c r="G674"/>
  <c r="I672"/>
  <c r="I673" s="1"/>
  <c r="I405"/>
  <c r="I407" s="1"/>
  <c r="I410" s="1"/>
  <c r="I633"/>
  <c r="I635" s="1"/>
  <c r="I638" s="1"/>
  <c r="A13" i="15"/>
  <c r="A13" i="27" s="1"/>
  <c r="M463" i="20"/>
  <c r="N463" s="1"/>
  <c r="A6" i="15"/>
  <c r="A6" i="27" s="1"/>
  <c r="M505" i="20"/>
  <c r="N505" s="1"/>
  <c r="M400"/>
  <c r="N400" s="1"/>
  <c r="M588"/>
  <c r="N588" s="1"/>
  <c r="A11" i="15"/>
  <c r="A11" i="27" s="1"/>
  <c r="A7" i="15"/>
  <c r="A7" i="27" s="1"/>
  <c r="M484" i="20"/>
  <c r="N484" s="1"/>
  <c r="M567"/>
  <c r="N567" s="1"/>
  <c r="M546"/>
  <c r="N546" s="1"/>
  <c r="M421"/>
  <c r="N421" s="1"/>
  <c r="M442"/>
  <c r="N442" s="1"/>
  <c r="M525"/>
  <c r="N525" s="1"/>
  <c r="M672" l="1"/>
  <c r="N672" s="1"/>
  <c r="J674"/>
  <c r="L674" s="1"/>
  <c r="I674"/>
  <c r="I675" s="1"/>
  <c r="I678" s="1"/>
  <c r="I679" s="1"/>
  <c r="I680" s="1"/>
  <c r="I640"/>
  <c r="I639"/>
  <c r="I411"/>
  <c r="I412" s="1"/>
  <c r="G654"/>
  <c r="I652"/>
  <c r="I653" s="1"/>
  <c r="M652" l="1"/>
  <c r="N652" s="1"/>
  <c r="B9" i="15"/>
  <c r="E9" s="1"/>
  <c r="L545" i="20"/>
  <c r="B10" i="15"/>
  <c r="E10" s="1"/>
  <c r="M674" i="20"/>
  <c r="N674" s="1"/>
  <c r="J654"/>
  <c r="L654" s="1"/>
  <c r="I654"/>
  <c r="I655" s="1"/>
  <c r="I658" s="1"/>
  <c r="I659" s="1"/>
  <c r="I660" s="1"/>
  <c r="M654" l="1"/>
  <c r="N654" s="1"/>
  <c r="L587"/>
  <c r="L593" s="1"/>
  <c r="L566"/>
  <c r="L572" s="1"/>
  <c r="L524"/>
  <c r="L530" s="1"/>
  <c r="L504"/>
  <c r="L441"/>
  <c r="L483"/>
  <c r="L462"/>
  <c r="L399"/>
  <c r="L420"/>
  <c r="M545"/>
  <c r="N545" s="1"/>
  <c r="L551"/>
  <c r="M587"/>
  <c r="N587" s="1"/>
  <c r="M524" l="1"/>
  <c r="N524" s="1"/>
  <c r="M566"/>
  <c r="N566" s="1"/>
  <c r="M420"/>
  <c r="L426"/>
  <c r="L428" s="1"/>
  <c r="L447"/>
  <c r="L449" s="1"/>
  <c r="M441"/>
  <c r="M399"/>
  <c r="L405"/>
  <c r="L407" s="1"/>
  <c r="L468"/>
  <c r="L470" s="1"/>
  <c r="M462"/>
  <c r="M483"/>
  <c r="L489"/>
  <c r="L491" s="1"/>
  <c r="M504"/>
  <c r="L510"/>
  <c r="L512" s="1"/>
  <c r="L574"/>
  <c r="M572"/>
  <c r="N572" s="1"/>
  <c r="M593"/>
  <c r="N593" s="1"/>
  <c r="L595"/>
  <c r="L532"/>
  <c r="M530"/>
  <c r="N530" s="1"/>
  <c r="M551"/>
  <c r="N551" s="1"/>
  <c r="L553"/>
  <c r="L494" l="1"/>
  <c r="M491"/>
  <c r="N491" s="1"/>
  <c r="L410"/>
  <c r="M407"/>
  <c r="N407" s="1"/>
  <c r="N399"/>
  <c r="M405"/>
  <c r="N405" s="1"/>
  <c r="M447"/>
  <c r="N447" s="1"/>
  <c r="N441"/>
  <c r="N462"/>
  <c r="M468"/>
  <c r="N468" s="1"/>
  <c r="L452"/>
  <c r="M449"/>
  <c r="N449" s="1"/>
  <c r="N504"/>
  <c r="M510"/>
  <c r="N510" s="1"/>
  <c r="M470"/>
  <c r="N470" s="1"/>
  <c r="L473"/>
  <c r="L431"/>
  <c r="M428"/>
  <c r="N428" s="1"/>
  <c r="L515"/>
  <c r="M512"/>
  <c r="N512" s="1"/>
  <c r="M489"/>
  <c r="N489" s="1"/>
  <c r="N483"/>
  <c r="M426"/>
  <c r="N426" s="1"/>
  <c r="N420"/>
  <c r="M574"/>
  <c r="N574" s="1"/>
  <c r="L577"/>
  <c r="M532"/>
  <c r="N532" s="1"/>
  <c r="L535"/>
  <c r="M595"/>
  <c r="N595" s="1"/>
  <c r="L598"/>
  <c r="L556"/>
  <c r="M553"/>
  <c r="N553" s="1"/>
  <c r="M473" l="1"/>
  <c r="N473" s="1"/>
  <c r="L474"/>
  <c r="M474" s="1"/>
  <c r="N474" s="1"/>
  <c r="M410"/>
  <c r="N410" s="1"/>
  <c r="L411"/>
  <c r="L516"/>
  <c r="M515"/>
  <c r="N515" s="1"/>
  <c r="M452"/>
  <c r="N452" s="1"/>
  <c r="L453"/>
  <c r="M431"/>
  <c r="N431" s="1"/>
  <c r="L432"/>
  <c r="L495"/>
  <c r="M494"/>
  <c r="N494" s="1"/>
  <c r="M535"/>
  <c r="N535" s="1"/>
  <c r="L536"/>
  <c r="L557"/>
  <c r="M556"/>
  <c r="N556" s="1"/>
  <c r="M577"/>
  <c r="N577" s="1"/>
  <c r="L578"/>
  <c r="M598"/>
  <c r="N598" s="1"/>
  <c r="L599"/>
  <c r="L475" l="1"/>
  <c r="O465" s="1"/>
  <c r="L517"/>
  <c r="O516" s="1"/>
  <c r="M516"/>
  <c r="N516" s="1"/>
  <c r="M453"/>
  <c r="N453" s="1"/>
  <c r="L454"/>
  <c r="L412"/>
  <c r="M411"/>
  <c r="N411" s="1"/>
  <c r="M432"/>
  <c r="N432" s="1"/>
  <c r="L433"/>
  <c r="L496"/>
  <c r="M495"/>
  <c r="N495" s="1"/>
  <c r="O464"/>
  <c r="L537"/>
  <c r="O536" s="1"/>
  <c r="M536"/>
  <c r="N536" s="1"/>
  <c r="L558"/>
  <c r="O557" s="1"/>
  <c r="M557"/>
  <c r="N557" s="1"/>
  <c r="L600"/>
  <c r="O599" s="1"/>
  <c r="M599"/>
  <c r="N599" s="1"/>
  <c r="M578"/>
  <c r="N578" s="1"/>
  <c r="L579"/>
  <c r="O473" l="1"/>
  <c r="M475"/>
  <c r="N475" s="1"/>
  <c r="O467"/>
  <c r="O463"/>
  <c r="O466"/>
  <c r="O462"/>
  <c r="O468" s="1"/>
  <c r="O470"/>
  <c r="O474"/>
  <c r="O471"/>
  <c r="O472"/>
  <c r="O469"/>
  <c r="O423"/>
  <c r="O425"/>
  <c r="O422"/>
  <c r="O428"/>
  <c r="O429"/>
  <c r="O427"/>
  <c r="O431"/>
  <c r="O432"/>
  <c r="O430"/>
  <c r="O420"/>
  <c r="O426" s="1"/>
  <c r="O424"/>
  <c r="M433"/>
  <c r="N433" s="1"/>
  <c r="O421"/>
  <c r="O484"/>
  <c r="O492"/>
  <c r="O485"/>
  <c r="O488"/>
  <c r="O493"/>
  <c r="O483"/>
  <c r="O489" s="1"/>
  <c r="O490"/>
  <c r="O494"/>
  <c r="O486"/>
  <c r="O487"/>
  <c r="O491"/>
  <c r="M496"/>
  <c r="N496" s="1"/>
  <c r="O448"/>
  <c r="O450"/>
  <c r="O449"/>
  <c r="O444"/>
  <c r="M454"/>
  <c r="N454" s="1"/>
  <c r="O442"/>
  <c r="O443"/>
  <c r="O453"/>
  <c r="O445"/>
  <c r="O451"/>
  <c r="O446"/>
  <c r="O441"/>
  <c r="O447" s="1"/>
  <c r="O452"/>
  <c r="O508"/>
  <c r="O511"/>
  <c r="M517"/>
  <c r="N517" s="1"/>
  <c r="O509"/>
  <c r="O505"/>
  <c r="O513"/>
  <c r="O504"/>
  <c r="O510" s="1"/>
  <c r="O512"/>
  <c r="O515"/>
  <c r="O517" s="1"/>
  <c r="O507"/>
  <c r="O514"/>
  <c r="O506"/>
  <c r="O411"/>
  <c r="O401"/>
  <c r="O406"/>
  <c r="O399"/>
  <c r="O405" s="1"/>
  <c r="O402"/>
  <c r="O404"/>
  <c r="O409"/>
  <c r="O403"/>
  <c r="O400"/>
  <c r="O407"/>
  <c r="O408"/>
  <c r="M412"/>
  <c r="N412" s="1"/>
  <c r="O410"/>
  <c r="O495"/>
  <c r="O568"/>
  <c r="O566"/>
  <c r="O572" s="1"/>
  <c r="O567"/>
  <c r="O573"/>
  <c r="M579"/>
  <c r="N579" s="1"/>
  <c r="O574"/>
  <c r="O576"/>
  <c r="O575"/>
  <c r="O570"/>
  <c r="O569"/>
  <c r="O571"/>
  <c r="O577"/>
  <c r="O578"/>
  <c r="O595"/>
  <c r="O594"/>
  <c r="O591"/>
  <c r="O589"/>
  <c r="O588"/>
  <c r="M600"/>
  <c r="N600" s="1"/>
  <c r="O592"/>
  <c r="O587"/>
  <c r="O593" s="1"/>
  <c r="O596"/>
  <c r="O597"/>
  <c r="O590"/>
  <c r="O598"/>
  <c r="O600" s="1"/>
  <c r="O554"/>
  <c r="O550"/>
  <c r="O548"/>
  <c r="O549"/>
  <c r="O546"/>
  <c r="O545"/>
  <c r="O551" s="1"/>
  <c r="O552"/>
  <c r="O555"/>
  <c r="O547"/>
  <c r="M558"/>
  <c r="N558" s="1"/>
  <c r="O553"/>
  <c r="O556"/>
  <c r="O558" s="1"/>
  <c r="O533"/>
  <c r="O526"/>
  <c r="O532"/>
  <c r="O534"/>
  <c r="O531"/>
  <c r="O527"/>
  <c r="O525"/>
  <c r="M537"/>
  <c r="N537" s="1"/>
  <c r="O529"/>
  <c r="O528"/>
  <c r="O524"/>
  <c r="O530" s="1"/>
  <c r="O535"/>
  <c r="O537" s="1"/>
  <c r="O412" l="1"/>
  <c r="O475"/>
  <c r="O454"/>
  <c r="O433"/>
  <c r="O496"/>
  <c r="O579"/>
  <c r="B6" i="32" l="1"/>
  <c r="B9"/>
  <c r="B10"/>
  <c r="B12"/>
  <c r="W6" i="39" l="1"/>
  <c r="W10"/>
  <c r="W13"/>
  <c r="W9"/>
  <c r="W12"/>
  <c r="W8"/>
  <c r="W11"/>
  <c r="W7"/>
  <c r="B13" i="30" l="1"/>
  <c r="B7" l="1"/>
  <c r="B6" l="1"/>
  <c r="B12" l="1"/>
  <c r="K651" i="20" l="1"/>
  <c r="L651" s="1"/>
  <c r="M651" s="1"/>
  <c r="K671"/>
  <c r="L671" s="1"/>
  <c r="M671" s="1"/>
  <c r="K631" l="1"/>
  <c r="L631" s="1"/>
  <c r="M631" s="1"/>
  <c r="B11" i="30"/>
  <c r="K611" i="20" l="1"/>
  <c r="B8" i="30" l="1"/>
  <c r="K277" i="20" l="1"/>
  <c r="L277" s="1"/>
  <c r="M277" s="1"/>
  <c r="K46" i="12"/>
  <c r="K47"/>
  <c r="B14" i="30"/>
  <c r="K340" i="20" l="1"/>
  <c r="L340" s="1"/>
  <c r="M340" s="1"/>
  <c r="K382"/>
  <c r="L382" s="1"/>
  <c r="M382" s="1"/>
  <c r="K298"/>
  <c r="L298" s="1"/>
  <c r="M298" s="1"/>
  <c r="K361"/>
  <c r="L361" s="1"/>
  <c r="M361" s="1"/>
  <c r="K319"/>
  <c r="L319" s="1"/>
  <c r="M319" s="1"/>
  <c r="K380" l="1"/>
  <c r="L380" s="1"/>
  <c r="K338"/>
  <c r="L338" s="1"/>
  <c r="K275" l="1"/>
  <c r="L275" s="1"/>
  <c r="M275" s="1"/>
  <c r="K317"/>
  <c r="L317" s="1"/>
  <c r="K296"/>
  <c r="L296" s="1"/>
  <c r="M296" s="1"/>
  <c r="K359"/>
  <c r="L359" s="1"/>
  <c r="M359" s="1"/>
  <c r="M380"/>
  <c r="M317"/>
  <c r="K650"/>
  <c r="L650" s="1"/>
  <c r="K670"/>
  <c r="L670" s="1"/>
  <c r="M338"/>
  <c r="K630" l="1"/>
  <c r="L630" s="1"/>
  <c r="K610"/>
  <c r="N275"/>
  <c r="M670"/>
  <c r="N359"/>
  <c r="N317"/>
  <c r="N338"/>
  <c r="N296"/>
  <c r="M650"/>
  <c r="N380"/>
  <c r="M630" l="1"/>
  <c r="N630" s="1"/>
  <c r="N650"/>
  <c r="N670"/>
  <c r="W14" i="39" l="1"/>
  <c r="W15"/>
  <c r="W16"/>
  <c r="W17"/>
  <c r="W19" l="1"/>
  <c r="C49" i="12" l="1"/>
  <c r="G49" s="1"/>
  <c r="B45" l="1"/>
  <c r="B50"/>
  <c r="G50" s="1"/>
  <c r="B49"/>
  <c r="B44"/>
  <c r="G44" s="1"/>
  <c r="B43"/>
  <c r="B48"/>
  <c r="G43" l="1"/>
  <c r="B51"/>
  <c r="G12" l="1"/>
  <c r="B40" i="73" s="1"/>
  <c r="F11" i="27"/>
  <c r="E48" i="12"/>
  <c r="G11" i="27" l="1"/>
  <c r="F48" i="12"/>
  <c r="G11" l="1"/>
  <c r="B39" i="73" s="1"/>
  <c r="E49" i="12"/>
  <c r="C609" i="20" l="1"/>
  <c r="G608" s="1"/>
  <c r="F12" i="27"/>
  <c r="F49" i="12"/>
  <c r="H49" s="1"/>
  <c r="J49" s="1"/>
  <c r="K49" s="1"/>
  <c r="E50" l="1"/>
  <c r="G12" i="27"/>
  <c r="G13" i="12"/>
  <c r="B41" i="73" s="1"/>
  <c r="F13" i="27"/>
  <c r="G13" s="1"/>
  <c r="J608" i="20"/>
  <c r="I608"/>
  <c r="F50" i="12" l="1"/>
  <c r="H50" s="1"/>
  <c r="J50" s="1"/>
  <c r="K50" s="1"/>
  <c r="E51"/>
  <c r="F14" i="27"/>
  <c r="D44" i="12" l="1"/>
  <c r="F44" s="1"/>
  <c r="H44" s="1"/>
  <c r="J44" s="1"/>
  <c r="K44" s="1"/>
  <c r="D43"/>
  <c r="E6" i="27"/>
  <c r="G9" i="12"/>
  <c r="B37" i="73" s="1"/>
  <c r="E7" i="27"/>
  <c r="G7" s="1"/>
  <c r="D45" i="12" l="1"/>
  <c r="F45" s="1"/>
  <c r="D29"/>
  <c r="G10"/>
  <c r="B38" i="73" s="1"/>
  <c r="G8" i="12"/>
  <c r="B36" i="73" s="1"/>
  <c r="F43" i="12"/>
  <c r="H43" s="1"/>
  <c r="G6" i="27"/>
  <c r="B43" i="73" l="1"/>
  <c r="D51" i="12"/>
  <c r="C20" i="13"/>
  <c r="E8" i="27"/>
  <c r="F51" i="12"/>
  <c r="J43"/>
  <c r="G15"/>
  <c r="K43" l="1"/>
  <c r="K51" s="1"/>
  <c r="G8" i="27"/>
  <c r="E14"/>
  <c r="E20" i="13"/>
  <c r="G14" i="27" l="1"/>
  <c r="H50" i="61" l="1"/>
  <c r="I50" s="1"/>
  <c r="J50" s="1"/>
  <c r="K50" s="1"/>
  <c r="H52"/>
  <c r="I52" s="1"/>
  <c r="J52" s="1"/>
  <c r="K52" s="1"/>
  <c r="H47"/>
  <c r="I47" s="1"/>
  <c r="J47" s="1"/>
  <c r="K47" s="1"/>
  <c r="H46"/>
  <c r="I46" s="1"/>
  <c r="J46" s="1"/>
  <c r="K46" s="1"/>
  <c r="H51"/>
  <c r="I51" s="1"/>
  <c r="J51" s="1"/>
  <c r="K51" s="1"/>
  <c r="H53"/>
  <c r="I53" s="1"/>
  <c r="J53" s="1"/>
  <c r="K53" s="1"/>
  <c r="H55"/>
  <c r="I55" s="1"/>
  <c r="H54"/>
  <c r="I54" s="1"/>
  <c r="J54" s="1"/>
  <c r="K54" s="1"/>
  <c r="H43" i="55"/>
  <c r="H40"/>
  <c r="I40" s="1"/>
  <c r="J40" s="1"/>
  <c r="K40" s="1"/>
  <c r="H46"/>
  <c r="H50"/>
  <c r="I50" s="1"/>
  <c r="J50" s="1"/>
  <c r="K50" s="1"/>
  <c r="H47"/>
  <c r="I47" s="1"/>
  <c r="J47" s="1"/>
  <c r="K47" s="1"/>
  <c r="H40" i="44"/>
  <c r="I40" s="1"/>
  <c r="J40" s="1"/>
  <c r="K40" s="1"/>
  <c r="H50"/>
  <c r="I50" s="1"/>
  <c r="J50" s="1"/>
  <c r="K50" s="1"/>
  <c r="H46"/>
  <c r="H47"/>
  <c r="I47" s="1"/>
  <c r="J47" s="1"/>
  <c r="K47" s="1"/>
  <c r="H43"/>
  <c r="H54" i="63"/>
  <c r="I54" s="1"/>
  <c r="J54" s="1"/>
  <c r="K54" s="1"/>
  <c r="H55"/>
  <c r="I55" s="1"/>
  <c r="H51"/>
  <c r="I51" s="1"/>
  <c r="J51" s="1"/>
  <c r="K51" s="1"/>
  <c r="H53"/>
  <c r="I53" s="1"/>
  <c r="J53" s="1"/>
  <c r="K53" s="1"/>
  <c r="H50"/>
  <c r="I50" s="1"/>
  <c r="J50" s="1"/>
  <c r="K50" s="1"/>
  <c r="H46"/>
  <c r="I46" s="1"/>
  <c r="J46" s="1"/>
  <c r="K46" s="1"/>
  <c r="H47"/>
  <c r="I47" s="1"/>
  <c r="J47" s="1"/>
  <c r="K47" s="1"/>
  <c r="H52"/>
  <c r="I52" s="1"/>
  <c r="J52" s="1"/>
  <c r="K52" s="1"/>
  <c r="J55" l="1"/>
  <c r="K55" s="1"/>
  <c r="J55" i="61"/>
  <c r="K55" s="1"/>
  <c r="H44" i="44"/>
  <c r="H44" i="55"/>
  <c r="K690" i="20" l="1"/>
  <c r="L690" s="1"/>
  <c r="K709"/>
  <c r="L709" s="1"/>
  <c r="B13" i="15"/>
  <c r="K687" i="20" l="1"/>
  <c r="L687" s="1"/>
  <c r="L706"/>
  <c r="M709"/>
  <c r="M690"/>
  <c r="M687" l="1"/>
  <c r="B11" i="15"/>
  <c r="M706" i="20"/>
  <c r="N706" l="1"/>
  <c r="K648"/>
  <c r="L648" s="1"/>
  <c r="K668"/>
  <c r="L668" s="1"/>
  <c r="N687"/>
  <c r="M648" l="1"/>
  <c r="K707"/>
  <c r="L707" s="1"/>
  <c r="K688"/>
  <c r="L688" s="1"/>
  <c r="M668"/>
  <c r="M707" l="1"/>
  <c r="N668"/>
  <c r="M688"/>
  <c r="N648"/>
  <c r="K649" l="1"/>
  <c r="L649" s="1"/>
  <c r="K669"/>
  <c r="L669" s="1"/>
  <c r="N707"/>
  <c r="N688"/>
  <c r="M669" l="1"/>
  <c r="L673"/>
  <c r="L675" s="1"/>
  <c r="M649"/>
  <c r="L653"/>
  <c r="L655" s="1"/>
  <c r="N649" l="1"/>
  <c r="M653"/>
  <c r="N653" s="1"/>
  <c r="M675"/>
  <c r="N675" s="1"/>
  <c r="L678"/>
  <c r="M655"/>
  <c r="N655" s="1"/>
  <c r="L658"/>
  <c r="N669"/>
  <c r="M673"/>
  <c r="N673" s="1"/>
  <c r="L679" l="1"/>
  <c r="M678"/>
  <c r="N678" s="1"/>
  <c r="M658"/>
  <c r="N658" s="1"/>
  <c r="L659"/>
  <c r="M659" l="1"/>
  <c r="N659" s="1"/>
  <c r="M679"/>
  <c r="N679" s="1"/>
  <c r="L660"/>
  <c r="O659" s="1"/>
  <c r="L680"/>
  <c r="O679" s="1"/>
  <c r="O672" l="1"/>
  <c r="O674"/>
  <c r="M680"/>
  <c r="N680" s="1"/>
  <c r="O671"/>
  <c r="O677"/>
  <c r="O670"/>
  <c r="O676"/>
  <c r="O668"/>
  <c r="O673" s="1"/>
  <c r="O669"/>
  <c r="O675"/>
  <c r="O678"/>
  <c r="O680" s="1"/>
  <c r="O658"/>
  <c r="O660" s="1"/>
  <c r="O650"/>
  <c r="O652"/>
  <c r="O657"/>
  <c r="O654"/>
  <c r="O651"/>
  <c r="O656"/>
  <c r="M660"/>
  <c r="N660" s="1"/>
  <c r="O648"/>
  <c r="O653" s="1"/>
  <c r="O649"/>
  <c r="O655"/>
  <c r="B12" i="15" l="1"/>
  <c r="B7"/>
  <c r="K77" i="20" l="1"/>
  <c r="L77" s="1"/>
  <c r="K16"/>
  <c r="L16" s="1"/>
  <c r="K143"/>
  <c r="L143" s="1"/>
  <c r="K99"/>
  <c r="L99" s="1"/>
  <c r="K121"/>
  <c r="L121" s="1"/>
  <c r="K56"/>
  <c r="L56" s="1"/>
  <c r="K36"/>
  <c r="L36" s="1"/>
  <c r="L249"/>
  <c r="L205"/>
  <c r="L161"/>
  <c r="L183"/>
  <c r="L227"/>
  <c r="K165"/>
  <c r="L165" s="1"/>
  <c r="K187"/>
  <c r="L187" s="1"/>
  <c r="K253"/>
  <c r="L253" s="1"/>
  <c r="K209"/>
  <c r="L209" s="1"/>
  <c r="K231"/>
  <c r="L231" s="1"/>
  <c r="K628"/>
  <c r="L628" s="1"/>
  <c r="K608"/>
  <c r="L608" s="1"/>
  <c r="M608" l="1"/>
  <c r="N608" s="1"/>
  <c r="M231"/>
  <c r="M165"/>
  <c r="M227"/>
  <c r="M249"/>
  <c r="M99"/>
  <c r="M628"/>
  <c r="N628" s="1"/>
  <c r="M209"/>
  <c r="M183"/>
  <c r="M36"/>
  <c r="M143"/>
  <c r="M253"/>
  <c r="M161"/>
  <c r="M56"/>
  <c r="M16"/>
  <c r="M187"/>
  <c r="M205"/>
  <c r="M121"/>
  <c r="M77"/>
  <c r="N161" l="1"/>
  <c r="B8" i="15"/>
  <c r="N227" i="20"/>
  <c r="N205"/>
  <c r="N249"/>
  <c r="N183"/>
  <c r="K184"/>
  <c r="L184" s="1"/>
  <c r="K206"/>
  <c r="L206" s="1"/>
  <c r="K162"/>
  <c r="L162" s="1"/>
  <c r="K250"/>
  <c r="L250" s="1"/>
  <c r="K228"/>
  <c r="L228" s="1"/>
  <c r="M250" l="1"/>
  <c r="M162"/>
  <c r="L294"/>
  <c r="L315"/>
  <c r="L336"/>
  <c r="L273"/>
  <c r="L378"/>
  <c r="L357"/>
  <c r="M206"/>
  <c r="K609"/>
  <c r="K629"/>
  <c r="L629" s="1"/>
  <c r="M228"/>
  <c r="M184"/>
  <c r="M336" l="1"/>
  <c r="N228"/>
  <c r="M629"/>
  <c r="N629" s="1"/>
  <c r="L633"/>
  <c r="N206"/>
  <c r="M357"/>
  <c r="M315"/>
  <c r="N250"/>
  <c r="N184"/>
  <c r="L613"/>
  <c r="M378"/>
  <c r="M294"/>
  <c r="M273"/>
  <c r="N162"/>
  <c r="N294" l="1"/>
  <c r="N315"/>
  <c r="N336"/>
  <c r="N273"/>
  <c r="M633"/>
  <c r="N633" s="1"/>
  <c r="L635"/>
  <c r="N378"/>
  <c r="N357"/>
  <c r="L638" l="1"/>
  <c r="M635"/>
  <c r="N635" s="1"/>
  <c r="K379"/>
  <c r="L379" s="1"/>
  <c r="K274"/>
  <c r="L274" s="1"/>
  <c r="K316"/>
  <c r="L316" s="1"/>
  <c r="K358"/>
  <c r="L358" s="1"/>
  <c r="K337"/>
  <c r="L337" s="1"/>
  <c r="K295"/>
  <c r="L295" s="1"/>
  <c r="M316" l="1"/>
  <c r="L321"/>
  <c r="L323" s="1"/>
  <c r="M295"/>
  <c r="L300"/>
  <c r="L302" s="1"/>
  <c r="M274"/>
  <c r="L279"/>
  <c r="L281" s="1"/>
  <c r="M337"/>
  <c r="L342"/>
  <c r="L344" s="1"/>
  <c r="M379"/>
  <c r="L384"/>
  <c r="L386" s="1"/>
  <c r="L639"/>
  <c r="L640" s="1"/>
  <c r="M638"/>
  <c r="N638" s="1"/>
  <c r="M358"/>
  <c r="L363"/>
  <c r="L365" s="1"/>
  <c r="N358" l="1"/>
  <c r="M363"/>
  <c r="N363" s="1"/>
  <c r="M639"/>
  <c r="N639" s="1"/>
  <c r="O639"/>
  <c r="N379"/>
  <c r="M384"/>
  <c r="N384" s="1"/>
  <c r="N274"/>
  <c r="M279"/>
  <c r="N279" s="1"/>
  <c r="M323"/>
  <c r="N323" s="1"/>
  <c r="L326"/>
  <c r="L347"/>
  <c r="M344"/>
  <c r="N344" s="1"/>
  <c r="L305"/>
  <c r="M302"/>
  <c r="N302" s="1"/>
  <c r="L389"/>
  <c r="M386"/>
  <c r="N386" s="1"/>
  <c r="M281"/>
  <c r="N281" s="1"/>
  <c r="L284"/>
  <c r="N316"/>
  <c r="M321"/>
  <c r="N321" s="1"/>
  <c r="L368"/>
  <c r="M365"/>
  <c r="N365" s="1"/>
  <c r="O638"/>
  <c r="O636"/>
  <c r="O631"/>
  <c r="O637"/>
  <c r="O630"/>
  <c r="O634"/>
  <c r="O632"/>
  <c r="M640"/>
  <c r="N640" s="1"/>
  <c r="O628"/>
  <c r="O633" s="1"/>
  <c r="O629"/>
  <c r="O635"/>
  <c r="N337"/>
  <c r="M342"/>
  <c r="N342" s="1"/>
  <c r="N295"/>
  <c r="M300"/>
  <c r="N300" s="1"/>
  <c r="M368" l="1"/>
  <c r="L369"/>
  <c r="M369" s="1"/>
  <c r="N369" s="1"/>
  <c r="L390"/>
  <c r="L391" s="1"/>
  <c r="M389"/>
  <c r="L348"/>
  <c r="M348" s="1"/>
  <c r="N348" s="1"/>
  <c r="M347"/>
  <c r="M284"/>
  <c r="L285"/>
  <c r="L286" s="1"/>
  <c r="O284" s="1"/>
  <c r="L306"/>
  <c r="L307" s="1"/>
  <c r="O305" s="1"/>
  <c r="M305"/>
  <c r="M326"/>
  <c r="L327"/>
  <c r="L328" s="1"/>
  <c r="O640"/>
  <c r="O319" l="1"/>
  <c r="O318"/>
  <c r="O324"/>
  <c r="O322"/>
  <c r="O317"/>
  <c r="O320"/>
  <c r="O325"/>
  <c r="O315"/>
  <c r="O321" s="1"/>
  <c r="O316"/>
  <c r="O323"/>
  <c r="O326"/>
  <c r="O381"/>
  <c r="O387"/>
  <c r="O385"/>
  <c r="O388"/>
  <c r="O380"/>
  <c r="O382"/>
  <c r="O383"/>
  <c r="O378"/>
  <c r="O384" s="1"/>
  <c r="O379"/>
  <c r="O386"/>
  <c r="O389"/>
  <c r="N326"/>
  <c r="N284"/>
  <c r="L349"/>
  <c r="L370"/>
  <c r="O296"/>
  <c r="O304"/>
  <c r="O298"/>
  <c r="O301"/>
  <c r="O303"/>
  <c r="O297"/>
  <c r="O299"/>
  <c r="O294"/>
  <c r="O300" s="1"/>
  <c r="O295"/>
  <c r="O302"/>
  <c r="N347"/>
  <c r="M349"/>
  <c r="N349" s="1"/>
  <c r="N389"/>
  <c r="N305"/>
  <c r="O276"/>
  <c r="O280"/>
  <c r="O283"/>
  <c r="O282"/>
  <c r="O275"/>
  <c r="O278"/>
  <c r="O277"/>
  <c r="O273"/>
  <c r="O279" s="1"/>
  <c r="O274"/>
  <c r="O281"/>
  <c r="M390"/>
  <c r="N390" s="1"/>
  <c r="O390"/>
  <c r="O391" s="1"/>
  <c r="N368"/>
  <c r="M370"/>
  <c r="N370" s="1"/>
  <c r="M327"/>
  <c r="N327" s="1"/>
  <c r="O327"/>
  <c r="M306"/>
  <c r="N306" s="1"/>
  <c r="O306"/>
  <c r="O307" s="1"/>
  <c r="M285"/>
  <c r="N285" s="1"/>
  <c r="O285"/>
  <c r="O286" s="1"/>
  <c r="O369" l="1"/>
  <c r="O359"/>
  <c r="O360"/>
  <c r="O362"/>
  <c r="O364"/>
  <c r="O366"/>
  <c r="O367"/>
  <c r="O361"/>
  <c r="O357"/>
  <c r="O363" s="1"/>
  <c r="O358"/>
  <c r="O365"/>
  <c r="O368"/>
  <c r="O370" s="1"/>
  <c r="M391"/>
  <c r="N391" s="1"/>
  <c r="O348"/>
  <c r="O346"/>
  <c r="O341"/>
  <c r="O345"/>
  <c r="O340"/>
  <c r="O338"/>
  <c r="O343"/>
  <c r="O339"/>
  <c r="O336"/>
  <c r="O342" s="1"/>
  <c r="O337"/>
  <c r="O344"/>
  <c r="O347"/>
  <c r="O328"/>
  <c r="M286"/>
  <c r="N286" s="1"/>
  <c r="M307"/>
  <c r="N307" s="1"/>
  <c r="M328"/>
  <c r="N328" s="1"/>
  <c r="O349" l="1"/>
  <c r="T15" i="39" l="1"/>
  <c r="T14"/>
  <c r="T13"/>
  <c r="T12"/>
  <c r="T11"/>
  <c r="T10"/>
  <c r="T9"/>
  <c r="T8"/>
  <c r="T7"/>
  <c r="T6"/>
  <c r="T19" l="1"/>
  <c r="K689" i="20" l="1"/>
  <c r="L689" s="1"/>
  <c r="K708"/>
  <c r="L708" s="1"/>
  <c r="K163"/>
  <c r="L163" s="1"/>
  <c r="K185"/>
  <c r="L185" s="1"/>
  <c r="K251"/>
  <c r="L251" s="1"/>
  <c r="K207"/>
  <c r="L207" s="1"/>
  <c r="K229"/>
  <c r="L229" s="1"/>
  <c r="M689" l="1"/>
  <c r="L692"/>
  <c r="L189"/>
  <c r="M185"/>
  <c r="L233"/>
  <c r="M229"/>
  <c r="L711"/>
  <c r="M708"/>
  <c r="L167"/>
  <c r="M163"/>
  <c r="L211"/>
  <c r="M207"/>
  <c r="L255"/>
  <c r="M251"/>
  <c r="N251" l="1"/>
  <c r="M255"/>
  <c r="N255" s="1"/>
  <c r="L694"/>
  <c r="L257"/>
  <c r="M711"/>
  <c r="N711" s="1"/>
  <c r="N708"/>
  <c r="N185"/>
  <c r="M189"/>
  <c r="N189" s="1"/>
  <c r="N689"/>
  <c r="M692"/>
  <c r="N692" s="1"/>
  <c r="L713"/>
  <c r="N229"/>
  <c r="M233"/>
  <c r="N233" s="1"/>
  <c r="L191"/>
  <c r="L213"/>
  <c r="N163"/>
  <c r="M167"/>
  <c r="N167" s="1"/>
  <c r="N207"/>
  <c r="M211"/>
  <c r="N211" s="1"/>
  <c r="L169"/>
  <c r="L235"/>
  <c r="L697" l="1"/>
  <c r="M694"/>
  <c r="N694" s="1"/>
  <c r="M169"/>
  <c r="N169" s="1"/>
  <c r="L173"/>
  <c r="L239"/>
  <c r="M235"/>
  <c r="N235" s="1"/>
  <c r="K97"/>
  <c r="L97" s="1"/>
  <c r="K119"/>
  <c r="L119" s="1"/>
  <c r="K14"/>
  <c r="L14" s="1"/>
  <c r="K54"/>
  <c r="L54" s="1"/>
  <c r="K141"/>
  <c r="L141" s="1"/>
  <c r="K34"/>
  <c r="L34" s="1"/>
  <c r="K75"/>
  <c r="L75" s="1"/>
  <c r="L217"/>
  <c r="M213"/>
  <c r="N213" s="1"/>
  <c r="L195"/>
  <c r="M191"/>
  <c r="N191" s="1"/>
  <c r="L716"/>
  <c r="M713"/>
  <c r="N713" s="1"/>
  <c r="M257"/>
  <c r="N257" s="1"/>
  <c r="L261"/>
  <c r="M261" l="1"/>
  <c r="L262"/>
  <c r="L263" s="1"/>
  <c r="O261" s="1"/>
  <c r="O263" s="1"/>
  <c r="M54"/>
  <c r="N54" s="1"/>
  <c r="M75"/>
  <c r="N75" s="1"/>
  <c r="M14"/>
  <c r="L698"/>
  <c r="M697"/>
  <c r="N697" s="1"/>
  <c r="L717"/>
  <c r="M716"/>
  <c r="N716" s="1"/>
  <c r="L218"/>
  <c r="M217"/>
  <c r="M34"/>
  <c r="N34" s="1"/>
  <c r="M119"/>
  <c r="N119" s="1"/>
  <c r="M239"/>
  <c r="L240"/>
  <c r="M173"/>
  <c r="L174"/>
  <c r="L196"/>
  <c r="M195"/>
  <c r="M141"/>
  <c r="N141" s="1"/>
  <c r="M97"/>
  <c r="N97" s="1"/>
  <c r="N195" l="1"/>
  <c r="N173"/>
  <c r="L241"/>
  <c r="M240"/>
  <c r="N240" s="1"/>
  <c r="N14"/>
  <c r="O254"/>
  <c r="O260"/>
  <c r="O250"/>
  <c r="O258"/>
  <c r="O253"/>
  <c r="O256"/>
  <c r="O259"/>
  <c r="O249"/>
  <c r="O252"/>
  <c r="O251"/>
  <c r="O255"/>
  <c r="O257"/>
  <c r="L197"/>
  <c r="M196"/>
  <c r="N196" s="1"/>
  <c r="N239"/>
  <c r="N217"/>
  <c r="L718"/>
  <c r="O717" s="1"/>
  <c r="M717"/>
  <c r="N717" s="1"/>
  <c r="L699"/>
  <c r="M698"/>
  <c r="N698" s="1"/>
  <c r="M262"/>
  <c r="N262" s="1"/>
  <c r="O262"/>
  <c r="L175"/>
  <c r="O174" s="1"/>
  <c r="M174"/>
  <c r="N174" s="1"/>
  <c r="L219"/>
  <c r="O218" s="1"/>
  <c r="M218"/>
  <c r="N218" s="1"/>
  <c r="N261"/>
  <c r="M241" l="1"/>
  <c r="N241" s="1"/>
  <c r="M263"/>
  <c r="N263" s="1"/>
  <c r="O697"/>
  <c r="O696"/>
  <c r="M699"/>
  <c r="N699" s="1"/>
  <c r="O687"/>
  <c r="O693"/>
  <c r="O690"/>
  <c r="O695"/>
  <c r="O691"/>
  <c r="O688"/>
  <c r="O689"/>
  <c r="O692"/>
  <c r="O694"/>
  <c r="M219"/>
  <c r="N219" s="1"/>
  <c r="O195"/>
  <c r="O197" s="1"/>
  <c r="O193"/>
  <c r="O187"/>
  <c r="O186"/>
  <c r="O194"/>
  <c r="O188"/>
  <c r="O184"/>
  <c r="O190"/>
  <c r="O192"/>
  <c r="O183"/>
  <c r="O185"/>
  <c r="O189"/>
  <c r="O191"/>
  <c r="O239"/>
  <c r="O241" s="1"/>
  <c r="O237"/>
  <c r="O231"/>
  <c r="O236"/>
  <c r="O230"/>
  <c r="O232"/>
  <c r="O228"/>
  <c r="O238"/>
  <c r="O234"/>
  <c r="O227"/>
  <c r="O229"/>
  <c r="O233"/>
  <c r="O235"/>
  <c r="M175"/>
  <c r="N175" s="1"/>
  <c r="O168"/>
  <c r="O171"/>
  <c r="O172"/>
  <c r="O165"/>
  <c r="O166"/>
  <c r="O161"/>
  <c r="O170"/>
  <c r="O164"/>
  <c r="O162"/>
  <c r="O163"/>
  <c r="O167"/>
  <c r="O169"/>
  <c r="O173"/>
  <c r="O175" s="1"/>
  <c r="O698"/>
  <c r="O196"/>
  <c r="O240"/>
  <c r="M197"/>
  <c r="N197" s="1"/>
  <c r="O215"/>
  <c r="O205"/>
  <c r="O214"/>
  <c r="O212"/>
  <c r="O206"/>
  <c r="O216"/>
  <c r="O208"/>
  <c r="O210"/>
  <c r="O209"/>
  <c r="O207"/>
  <c r="O211"/>
  <c r="O213"/>
  <c r="O217"/>
  <c r="O219" s="1"/>
  <c r="M718"/>
  <c r="N718" s="1"/>
  <c r="O709"/>
  <c r="O712"/>
  <c r="O706"/>
  <c r="O715"/>
  <c r="O707"/>
  <c r="O714"/>
  <c r="O710"/>
  <c r="O708"/>
  <c r="O711"/>
  <c r="O713"/>
  <c r="O716"/>
  <c r="O718" s="1"/>
  <c r="O699" l="1"/>
  <c r="B6" i="15" l="1"/>
  <c r="B14" l="1"/>
  <c r="L32" i="20"/>
  <c r="L95"/>
  <c r="L12"/>
  <c r="L52"/>
  <c r="L139"/>
  <c r="L73"/>
  <c r="L117"/>
  <c r="M32" l="1"/>
  <c r="N32" s="1"/>
  <c r="M52"/>
  <c r="N52" s="1"/>
  <c r="M117"/>
  <c r="N117" s="1"/>
  <c r="M12"/>
  <c r="M139"/>
  <c r="N139" s="1"/>
  <c r="M73"/>
  <c r="N73" s="1"/>
  <c r="M95"/>
  <c r="N95" s="1"/>
  <c r="N12" l="1"/>
  <c r="K53" l="1"/>
  <c r="L53" s="1"/>
  <c r="K118"/>
  <c r="L118" s="1"/>
  <c r="K140"/>
  <c r="L140" s="1"/>
  <c r="K96"/>
  <c r="L96" s="1"/>
  <c r="K33"/>
  <c r="L33" s="1"/>
  <c r="K13"/>
  <c r="L13" s="1"/>
  <c r="K74"/>
  <c r="L74" s="1"/>
  <c r="M96" l="1"/>
  <c r="N96" s="1"/>
  <c r="L101"/>
  <c r="M140"/>
  <c r="N140" s="1"/>
  <c r="L145"/>
  <c r="M74"/>
  <c r="N74" s="1"/>
  <c r="L79"/>
  <c r="M13"/>
  <c r="L18"/>
  <c r="M118"/>
  <c r="N118" s="1"/>
  <c r="L123"/>
  <c r="M33"/>
  <c r="N33" s="1"/>
  <c r="L38"/>
  <c r="M53"/>
  <c r="N53" s="1"/>
  <c r="L58"/>
  <c r="L60" l="1"/>
  <c r="M58"/>
  <c r="N58" s="1"/>
  <c r="L125"/>
  <c r="M123"/>
  <c r="N123" s="1"/>
  <c r="N13"/>
  <c r="M18"/>
  <c r="M79"/>
  <c r="N79" s="1"/>
  <c r="L81"/>
  <c r="M101"/>
  <c r="N101" s="1"/>
  <c r="L103"/>
  <c r="M145"/>
  <c r="N145" s="1"/>
  <c r="L147"/>
  <c r="M38"/>
  <c r="N38" s="1"/>
  <c r="L40"/>
  <c r="L20"/>
  <c r="L128" l="1"/>
  <c r="M125"/>
  <c r="N125" s="1"/>
  <c r="M20"/>
  <c r="N18"/>
  <c r="L23"/>
  <c r="M103"/>
  <c r="N103" s="1"/>
  <c r="L106"/>
  <c r="L43"/>
  <c r="M40"/>
  <c r="N40" s="1"/>
  <c r="M147"/>
  <c r="N147" s="1"/>
  <c r="L150"/>
  <c r="L84"/>
  <c r="M81"/>
  <c r="N81" s="1"/>
  <c r="M60"/>
  <c r="N60" s="1"/>
  <c r="L63"/>
  <c r="L151" l="1"/>
  <c r="M150"/>
  <c r="M43"/>
  <c r="L44"/>
  <c r="M44" s="1"/>
  <c r="N44" s="1"/>
  <c r="L24"/>
  <c r="M24" s="1"/>
  <c r="N24" s="1"/>
  <c r="M128"/>
  <c r="L129"/>
  <c r="M129" s="1"/>
  <c r="N129" s="1"/>
  <c r="N20"/>
  <c r="M23"/>
  <c r="M84"/>
  <c r="L85"/>
  <c r="M85" s="1"/>
  <c r="N85" s="1"/>
  <c r="M106"/>
  <c r="L107"/>
  <c r="L64"/>
  <c r="M63"/>
  <c r="N84" l="1"/>
  <c r="M86"/>
  <c r="N86" s="1"/>
  <c r="M130"/>
  <c r="N130" s="1"/>
  <c r="N128"/>
  <c r="N43"/>
  <c r="M45"/>
  <c r="N45" s="1"/>
  <c r="N106"/>
  <c r="L65"/>
  <c r="M64"/>
  <c r="N64" s="1"/>
  <c r="N150"/>
  <c r="L108"/>
  <c r="M107"/>
  <c r="N107" s="1"/>
  <c r="N23"/>
  <c r="M25"/>
  <c r="N25" s="1"/>
  <c r="N63"/>
  <c r="L86"/>
  <c r="L130"/>
  <c r="L25"/>
  <c r="L45"/>
  <c r="L152"/>
  <c r="O151" s="1"/>
  <c r="M151"/>
  <c r="N151" s="1"/>
  <c r="M152" l="1"/>
  <c r="N152" s="1"/>
  <c r="O98"/>
  <c r="O97"/>
  <c r="O105"/>
  <c r="O104"/>
  <c r="O100"/>
  <c r="O99"/>
  <c r="O102"/>
  <c r="O95"/>
  <c r="O96"/>
  <c r="O101"/>
  <c r="O103"/>
  <c r="O106"/>
  <c r="O150"/>
  <c r="O152" s="1"/>
  <c r="O148"/>
  <c r="O146"/>
  <c r="O142"/>
  <c r="O149"/>
  <c r="O143"/>
  <c r="O141"/>
  <c r="O144"/>
  <c r="O139"/>
  <c r="O140"/>
  <c r="O145"/>
  <c r="O147"/>
  <c r="O61"/>
  <c r="O62"/>
  <c r="O54"/>
  <c r="O56"/>
  <c r="O55"/>
  <c r="O59"/>
  <c r="O57"/>
  <c r="O52"/>
  <c r="O53"/>
  <c r="O58"/>
  <c r="O60"/>
  <c r="O63"/>
  <c r="M108"/>
  <c r="N108" s="1"/>
  <c r="O129"/>
  <c r="O122"/>
  <c r="O126"/>
  <c r="O121"/>
  <c r="O127"/>
  <c r="O124"/>
  <c r="O119"/>
  <c r="O120"/>
  <c r="O117"/>
  <c r="O118"/>
  <c r="O123"/>
  <c r="O125"/>
  <c r="O128"/>
  <c r="O130" s="1"/>
  <c r="O85"/>
  <c r="O77"/>
  <c r="O76"/>
  <c r="O82"/>
  <c r="O83"/>
  <c r="O80"/>
  <c r="O78"/>
  <c r="O75"/>
  <c r="O73"/>
  <c r="O74"/>
  <c r="O79"/>
  <c r="O81"/>
  <c r="O84"/>
  <c r="O86" s="1"/>
  <c r="O44"/>
  <c r="O36"/>
  <c r="O42"/>
  <c r="O34"/>
  <c r="O41"/>
  <c r="O39"/>
  <c r="O35"/>
  <c r="O37"/>
  <c r="O32"/>
  <c r="O33"/>
  <c r="O38"/>
  <c r="O40"/>
  <c r="O43"/>
  <c r="O45" s="1"/>
  <c r="M65"/>
  <c r="N65" s="1"/>
  <c r="O24"/>
  <c r="O15"/>
  <c r="O19"/>
  <c r="O17"/>
  <c r="O22"/>
  <c r="O16"/>
  <c r="O14"/>
  <c r="O21"/>
  <c r="O12"/>
  <c r="O13"/>
  <c r="O18"/>
  <c r="O20"/>
  <c r="O23"/>
  <c r="O25" s="1"/>
  <c r="O107"/>
  <c r="O64"/>
  <c r="O65" l="1"/>
  <c r="O108"/>
  <c r="I32" i="44" l="1"/>
  <c r="J32" l="1"/>
  <c r="K32" s="1"/>
  <c r="I34" l="1"/>
  <c r="J34" s="1"/>
  <c r="K34" s="1"/>
  <c r="I36" i="63" l="1"/>
  <c r="J36" s="1"/>
  <c r="K36" s="1"/>
  <c r="I32" i="61" l="1"/>
  <c r="J32" s="1"/>
  <c r="K32" s="1"/>
  <c r="I32" i="55"/>
  <c r="J32" s="1"/>
  <c r="K32" s="1"/>
  <c r="G46" i="44" l="1"/>
  <c r="I46" s="1"/>
  <c r="I46" i="66"/>
  <c r="G46" i="55"/>
  <c r="I46" s="1"/>
  <c r="J46" i="66" l="1"/>
  <c r="K46" s="1"/>
  <c r="J46" i="44"/>
  <c r="K46" s="1"/>
  <c r="J46" i="55"/>
  <c r="K46" s="1"/>
  <c r="D50" i="69" l="1"/>
  <c r="F50" s="1"/>
  <c r="F57" s="1"/>
  <c r="I50"/>
  <c r="J50" l="1"/>
  <c r="K50" s="1"/>
  <c r="F58"/>
  <c r="F59" s="1"/>
  <c r="F61" l="1"/>
  <c r="B14" i="53" l="1"/>
  <c r="H14" s="1"/>
  <c r="E14"/>
  <c r="G14" s="1"/>
  <c r="B13"/>
  <c r="C13"/>
  <c r="H13" s="1"/>
  <c r="F13"/>
  <c r="G13" s="1"/>
  <c r="B12"/>
  <c r="C12"/>
  <c r="H12" s="1"/>
  <c r="F12"/>
  <c r="B10"/>
  <c r="C10"/>
  <c r="E10"/>
  <c r="G10" s="1"/>
  <c r="B9"/>
  <c r="H9" s="1"/>
  <c r="E9"/>
  <c r="G9" s="1"/>
  <c r="B8"/>
  <c r="E8"/>
  <c r="I14" l="1"/>
  <c r="I9"/>
  <c r="I13"/>
  <c r="E17"/>
  <c r="G8"/>
  <c r="B17"/>
  <c r="H8"/>
  <c r="C17"/>
  <c r="H10"/>
  <c r="I10" s="1"/>
  <c r="G12"/>
  <c r="I12" s="1"/>
  <c r="F17"/>
  <c r="G17" l="1"/>
  <c r="I8"/>
  <c r="I17" s="1"/>
  <c r="I23" s="1"/>
  <c r="I26" s="1"/>
  <c r="I30" s="1"/>
  <c r="H17"/>
  <c r="U6" i="39" l="1"/>
  <c r="U7"/>
  <c r="U8"/>
  <c r="U9"/>
  <c r="U19" l="1"/>
  <c r="I34" i="72" l="1"/>
  <c r="J34" s="1"/>
  <c r="K34" s="1"/>
  <c r="I34" i="71" l="1"/>
  <c r="J34" s="1"/>
  <c r="K34" s="1"/>
  <c r="B11" i="27" l="1"/>
  <c r="B12"/>
  <c r="C610" i="20"/>
  <c r="B13" i="27"/>
  <c r="H13" s="1"/>
  <c r="I13" s="1"/>
  <c r="C27" i="12"/>
  <c r="C13"/>
  <c r="C13" i="15"/>
  <c r="E13" s="1"/>
  <c r="C11" i="4" l="1"/>
  <c r="G616" i="20"/>
  <c r="J616"/>
  <c r="C48" i="12"/>
  <c r="G48" s="1"/>
  <c r="H48" s="1"/>
  <c r="J48" s="1"/>
  <c r="K48" s="1"/>
  <c r="H13"/>
  <c r="J13" l="1"/>
  <c r="L13" s="1"/>
  <c r="C41" i="73"/>
  <c r="D41" s="1"/>
  <c r="E41" s="1"/>
  <c r="L616" i="20"/>
  <c r="J617"/>
  <c r="L617" s="1"/>
  <c r="G617"/>
  <c r="I617" s="1"/>
  <c r="I616"/>
  <c r="C26" i="12"/>
  <c r="C12"/>
  <c r="C11" i="27"/>
  <c r="H11" s="1"/>
  <c r="I11" s="1"/>
  <c r="C11" i="15"/>
  <c r="E11" s="1"/>
  <c r="C10" i="4" l="1"/>
  <c r="F41" i="73"/>
  <c r="H41"/>
  <c r="H12" i="12"/>
  <c r="M617" i="20"/>
  <c r="N617" s="1"/>
  <c r="M616"/>
  <c r="N616" s="1"/>
  <c r="B26" i="2"/>
  <c r="M13" i="12"/>
  <c r="J12" l="1"/>
  <c r="L12" s="1"/>
  <c r="C40" i="73"/>
  <c r="D40" s="1"/>
  <c r="E40" s="1"/>
  <c r="I41"/>
  <c r="H40" l="1"/>
  <c r="F40"/>
  <c r="B25" i="2"/>
  <c r="M12" i="12"/>
  <c r="I40" i="73" l="1"/>
  <c r="B43" i="16"/>
  <c r="B8" i="27" l="1"/>
  <c r="B11" i="16"/>
  <c r="D43"/>
  <c r="C22" i="12"/>
  <c r="C22" i="13"/>
  <c r="C8" i="12"/>
  <c r="B6" i="27"/>
  <c r="C6" i="15"/>
  <c r="C611" i="20"/>
  <c r="G609" s="1"/>
  <c r="C12" i="27"/>
  <c r="H12" s="1"/>
  <c r="I12" s="1"/>
  <c r="C11" i="12"/>
  <c r="C25"/>
  <c r="C12" i="15"/>
  <c r="E12" s="1"/>
  <c r="C23" i="12"/>
  <c r="B7" i="27"/>
  <c r="H7" s="1"/>
  <c r="I7" s="1"/>
  <c r="C9" i="12"/>
  <c r="C7" i="15"/>
  <c r="E7" s="1"/>
  <c r="C9" i="4" l="1"/>
  <c r="C6"/>
  <c r="C7"/>
  <c r="H11" i="12"/>
  <c r="H6" i="27"/>
  <c r="B14"/>
  <c r="H8" i="12"/>
  <c r="C36" i="73" s="1"/>
  <c r="J609" i="20"/>
  <c r="L609" s="1"/>
  <c r="I609"/>
  <c r="G610"/>
  <c r="H9" i="12"/>
  <c r="C14" i="15"/>
  <c r="E6"/>
  <c r="E14" s="1"/>
  <c r="C11" i="16"/>
  <c r="B15"/>
  <c r="D8" i="27"/>
  <c r="D14" s="1"/>
  <c r="E22" i="13"/>
  <c r="J9" i="12" l="1"/>
  <c r="L9" s="1"/>
  <c r="C37" i="73"/>
  <c r="D37" s="1"/>
  <c r="E37" s="1"/>
  <c r="D36"/>
  <c r="J11" i="12"/>
  <c r="L11" s="1"/>
  <c r="C39" i="73"/>
  <c r="D39" s="1"/>
  <c r="E39" s="1"/>
  <c r="M609" i="20"/>
  <c r="N609" s="1"/>
  <c r="C45" i="12"/>
  <c r="J8"/>
  <c r="I6" i="27"/>
  <c r="D8" i="15"/>
  <c r="D14" s="1"/>
  <c r="I17" i="27"/>
  <c r="H8" i="2"/>
  <c r="C15" i="16"/>
  <c r="I610" i="20"/>
  <c r="G611"/>
  <c r="J610"/>
  <c r="L610" s="1"/>
  <c r="E36" i="73" l="1"/>
  <c r="H37"/>
  <c r="F37"/>
  <c r="F39"/>
  <c r="H39"/>
  <c r="M11" i="12"/>
  <c r="B24" i="2"/>
  <c r="L8" i="12"/>
  <c r="I10"/>
  <c r="I15" s="1"/>
  <c r="I24"/>
  <c r="I29" s="1"/>
  <c r="B10" i="17"/>
  <c r="C21" i="13"/>
  <c r="E21" s="1"/>
  <c r="C24" i="12"/>
  <c r="C8" i="27"/>
  <c r="C10" i="12"/>
  <c r="C8" i="15"/>
  <c r="E8" s="1"/>
  <c r="M610" i="20"/>
  <c r="N610" s="1"/>
  <c r="H12" i="2"/>
  <c r="C51" i="12"/>
  <c r="G45"/>
  <c r="M9"/>
  <c r="B22" i="2"/>
  <c r="I611" i="20"/>
  <c r="G612"/>
  <c r="J611"/>
  <c r="C8" i="4" l="1"/>
  <c r="C12" s="1"/>
  <c r="I39" i="73"/>
  <c r="H36"/>
  <c r="F36"/>
  <c r="I37"/>
  <c r="J612" i="20"/>
  <c r="L612" s="1"/>
  <c r="L611"/>
  <c r="H45" i="12"/>
  <c r="G51"/>
  <c r="B21" i="2"/>
  <c r="M8" i="12"/>
  <c r="I612" i="20"/>
  <c r="I613" s="1"/>
  <c r="M613" s="1"/>
  <c r="N613" s="1"/>
  <c r="G614"/>
  <c r="H10" i="12"/>
  <c r="C38" i="73" s="1"/>
  <c r="C14" i="27"/>
  <c r="H8"/>
  <c r="I36" i="73" l="1"/>
  <c r="D38"/>
  <c r="C43"/>
  <c r="I8" i="27"/>
  <c r="I14" s="1"/>
  <c r="I21" s="1"/>
  <c r="H14"/>
  <c r="J10" i="12"/>
  <c r="H15"/>
  <c r="J614" i="20"/>
  <c r="L614" s="1"/>
  <c r="I614"/>
  <c r="I615" s="1"/>
  <c r="I618" s="1"/>
  <c r="M611"/>
  <c r="H51" i="12"/>
  <c r="J45"/>
  <c r="M612" i="20"/>
  <c r="N612" s="1"/>
  <c r="E38" i="73" l="1"/>
  <c r="D43"/>
  <c r="E43" s="1"/>
  <c r="F43" s="1"/>
  <c r="L10" i="12"/>
  <c r="J15"/>
  <c r="I619" i="20"/>
  <c r="I620"/>
  <c r="M614"/>
  <c r="N614" s="1"/>
  <c r="L615"/>
  <c r="K45" i="12"/>
  <c r="J51"/>
  <c r="K10" l="1"/>
  <c r="C8" i="37"/>
  <c r="D8" s="1"/>
  <c r="F38" i="73"/>
  <c r="H38"/>
  <c r="B23" i="2"/>
  <c r="M10" i="12"/>
  <c r="K13"/>
  <c r="K12"/>
  <c r="K11"/>
  <c r="K9"/>
  <c r="K8"/>
  <c r="L618" i="20"/>
  <c r="M615"/>
  <c r="N615" s="1"/>
  <c r="I38" i="73" l="1"/>
  <c r="L619" i="20"/>
  <c r="M618"/>
  <c r="N618" s="1"/>
  <c r="K15" i="12"/>
  <c r="L620" i="20" l="1"/>
  <c r="M619"/>
  <c r="N619" s="1"/>
  <c r="M620" l="1"/>
  <c r="N620" s="1"/>
  <c r="O608"/>
  <c r="O613" s="1"/>
  <c r="O617"/>
  <c r="O616"/>
  <c r="O609"/>
  <c r="O610"/>
  <c r="O611"/>
  <c r="O612"/>
  <c r="O614"/>
  <c r="O615"/>
  <c r="O618"/>
  <c r="O619"/>
  <c r="O620" l="1"/>
  <c r="C58" i="37" l="1"/>
  <c r="D58" s="1"/>
  <c r="AD11" i="36" l="1"/>
  <c r="C57" i="37" s="1"/>
  <c r="D57" s="1"/>
  <c r="AD12" i="36"/>
  <c r="AD39" s="1"/>
  <c r="G8" i="41" l="1"/>
  <c r="E43" i="64" s="1"/>
  <c r="G7" i="41"/>
  <c r="E22" i="64" s="1"/>
  <c r="G21" i="68" l="1"/>
  <c r="I21" s="1"/>
  <c r="J21" s="1"/>
  <c r="K21" s="1"/>
  <c r="G21" i="55"/>
  <c r="G21" i="69"/>
  <c r="I21" s="1"/>
  <c r="J22" i="64"/>
  <c r="G21" i="67"/>
  <c r="I21" s="1"/>
  <c r="G21" i="44"/>
  <c r="I21" s="1"/>
  <c r="G21" i="66"/>
  <c r="I21" s="1"/>
  <c r="I21" i="55"/>
  <c r="J21" i="66" l="1"/>
  <c r="K21" s="1"/>
  <c r="J21" i="55"/>
  <c r="K21" s="1"/>
  <c r="J21" i="44"/>
  <c r="K21" s="1"/>
  <c r="J21" i="69"/>
  <c r="K21" s="1"/>
  <c r="J21" i="67"/>
  <c r="K21" s="1"/>
  <c r="H10" i="41" l="1"/>
  <c r="E83" i="64" s="1"/>
  <c r="H11" i="41"/>
  <c r="E100" i="64" s="1"/>
  <c r="H12" i="41"/>
  <c r="E117" i="64" s="1"/>
  <c r="H8" i="41"/>
  <c r="E44" i="64" l="1"/>
  <c r="G37" i="68"/>
  <c r="I37" s="1"/>
  <c r="J37" s="1"/>
  <c r="G36" i="72"/>
  <c r="I36" s="1"/>
  <c r="J36" s="1"/>
  <c r="K36" s="1"/>
  <c r="G36" i="71"/>
  <c r="I36" s="1"/>
  <c r="J36" s="1"/>
  <c r="K36" s="1"/>
  <c r="G37" i="63"/>
  <c r="I37" s="1"/>
  <c r="J37" s="1"/>
  <c r="H7" i="41"/>
  <c r="E23" i="64" s="1"/>
  <c r="G37" i="44" l="1"/>
  <c r="I37" s="1"/>
  <c r="J37" s="1"/>
  <c r="K37" s="1"/>
  <c r="G37" i="55"/>
  <c r="I37" s="1"/>
  <c r="J37" s="1"/>
  <c r="K37" s="1"/>
  <c r="G37" i="66"/>
  <c r="I37" s="1"/>
  <c r="J37" s="1"/>
  <c r="K37" s="1"/>
  <c r="G37" i="67"/>
  <c r="I37" s="1"/>
  <c r="J37" s="1"/>
  <c r="J23" i="64"/>
  <c r="G37" i="69"/>
  <c r="I37" s="1"/>
  <c r="J37" s="1"/>
  <c r="K37" s="1"/>
  <c r="H9" i="41"/>
  <c r="E63" i="64" s="1"/>
  <c r="G37" i="61" l="1"/>
  <c r="I37" s="1"/>
  <c r="J37" s="1"/>
  <c r="F10" i="41" l="1"/>
  <c r="F12"/>
  <c r="F11"/>
  <c r="B10" i="73" l="1"/>
  <c r="B32" i="35"/>
  <c r="F32" s="1"/>
  <c r="B6" i="73" l="1"/>
  <c r="B4" l="1"/>
  <c r="F64" i="63" l="1"/>
  <c r="F65" i="71" l="1"/>
  <c r="F64" i="61" l="1"/>
  <c r="F65" i="72"/>
  <c r="F64" i="69" l="1"/>
  <c r="F64" i="68"/>
  <c r="F64" i="67" l="1"/>
  <c r="F64" i="44" l="1"/>
  <c r="F64" i="66"/>
  <c r="E134" i="64" l="1"/>
  <c r="F64" i="55" l="1"/>
  <c r="J10" i="7" l="1"/>
  <c r="E13" i="30" s="1"/>
  <c r="J8" i="7"/>
  <c r="E11" i="30" s="1"/>
  <c r="J7" i="7"/>
  <c r="E8" i="30" s="1"/>
  <c r="J9" i="7"/>
  <c r="E12" i="30" s="1"/>
  <c r="J6" i="7"/>
  <c r="E7" i="30" s="1"/>
  <c r="J5" i="7" l="1"/>
  <c r="D11"/>
  <c r="J11" l="1"/>
  <c r="E6" i="30"/>
  <c r="E14" s="1"/>
  <c r="B5" i="73" l="1"/>
  <c r="AG38" i="36" l="1"/>
  <c r="D42" i="37" l="1"/>
  <c r="C42" s="1"/>
  <c r="D75" l="1"/>
  <c r="B8" i="73" l="1"/>
  <c r="B7" l="1"/>
  <c r="B9" s="1"/>
  <c r="B11" s="1"/>
  <c r="B13" i="35" l="1"/>
  <c r="B12" i="73"/>
  <c r="B13" s="1"/>
  <c r="B26" l="1"/>
  <c r="I64" i="63" l="1"/>
  <c r="I65" i="71" l="1"/>
  <c r="J64" i="63"/>
  <c r="X135" i="73" s="1"/>
  <c r="K64" i="63" l="1"/>
  <c r="Y135" i="73" s="1"/>
  <c r="J65" i="71"/>
  <c r="X136" i="73" s="1"/>
  <c r="I65" i="72"/>
  <c r="J65" l="1"/>
  <c r="X137" i="73" s="1"/>
  <c r="K65" i="71"/>
  <c r="Y136" i="73" s="1"/>
  <c r="I64" i="69" l="1"/>
  <c r="I64" i="68"/>
  <c r="J64" i="61"/>
  <c r="X134" i="73" s="1"/>
  <c r="I64" i="61"/>
  <c r="K65" i="72"/>
  <c r="Y137" i="73" s="1"/>
  <c r="J64" i="69" l="1"/>
  <c r="X133" i="73" s="1"/>
  <c r="J64" i="68"/>
  <c r="X132" i="73" s="1"/>
  <c r="K64" i="61"/>
  <c r="Y134" i="73" s="1"/>
  <c r="K64" i="68" l="1"/>
  <c r="Y132" i="73" s="1"/>
  <c r="K64" i="69"/>
  <c r="Y133" i="73" s="1"/>
  <c r="I64" i="55" l="1"/>
  <c r="I64" i="66"/>
  <c r="J64" l="1"/>
  <c r="X130" i="73" s="1"/>
  <c r="I64" i="67"/>
  <c r="J64" i="55"/>
  <c r="X129" i="73" s="1"/>
  <c r="I64" i="44"/>
  <c r="J64" l="1"/>
  <c r="X128" i="73" s="1"/>
  <c r="J64" i="67"/>
  <c r="X131" i="73" s="1"/>
  <c r="K64" i="66"/>
  <c r="Y130" i="73" s="1"/>
  <c r="K64" i="55"/>
  <c r="Y129" i="73" s="1"/>
  <c r="K64" i="44" l="1"/>
  <c r="Y128" i="73" s="1"/>
  <c r="K64" i="67"/>
  <c r="Y131" i="73" s="1"/>
  <c r="I32" i="63" l="1"/>
  <c r="G35" i="69" l="1"/>
  <c r="I35" s="1"/>
  <c r="J35" s="1"/>
  <c r="K35" s="1"/>
  <c r="G35" i="68"/>
  <c r="I35" s="1"/>
  <c r="J35" s="1"/>
  <c r="K35" s="1"/>
  <c r="J32" i="63"/>
  <c r="K32" s="1"/>
  <c r="D8" i="5" l="1"/>
  <c r="D9" l="1"/>
  <c r="F21" i="41" l="1"/>
  <c r="F9" s="1"/>
  <c r="E62" i="64" s="1"/>
  <c r="F20" i="41"/>
  <c r="F8" s="1"/>
  <c r="E42" i="64" s="1"/>
  <c r="G36" i="69" l="1"/>
  <c r="I36" s="1"/>
  <c r="J36" s="1"/>
  <c r="K36" s="1"/>
  <c r="G36" i="68"/>
  <c r="I36" s="1"/>
  <c r="J36" s="1"/>
  <c r="K36" s="1"/>
  <c r="G36" i="61"/>
  <c r="I36" s="1"/>
  <c r="J36" s="1"/>
  <c r="K36" s="1"/>
  <c r="F19" i="41"/>
  <c r="F7" l="1"/>
  <c r="E21" i="64" s="1"/>
  <c r="G36" i="67" l="1"/>
  <c r="I36" s="1"/>
  <c r="J36" s="1"/>
  <c r="K36" s="1"/>
  <c r="G36" i="44"/>
  <c r="I36" s="1"/>
  <c r="J36" s="1"/>
  <c r="K36" s="1"/>
  <c r="G36" i="66"/>
  <c r="I36" s="1"/>
  <c r="J36" s="1"/>
  <c r="K36" s="1"/>
  <c r="G36" i="55"/>
  <c r="I36" s="1"/>
  <c r="J36" s="1"/>
  <c r="K36" s="1"/>
  <c r="J21" i="64"/>
  <c r="E19" i="41" l="1"/>
  <c r="E7" s="1"/>
  <c r="E20" i="64" s="1"/>
  <c r="G35" i="55" l="1"/>
  <c r="I35" s="1"/>
  <c r="J35" s="1"/>
  <c r="K35" s="1"/>
  <c r="G35" i="67"/>
  <c r="I35" s="1"/>
  <c r="J35" s="1"/>
  <c r="K35" s="1"/>
  <c r="G35" i="66"/>
  <c r="I35" s="1"/>
  <c r="J35" s="1"/>
  <c r="K35" s="1"/>
  <c r="J20" i="64"/>
  <c r="G35" i="44"/>
  <c r="I35" s="1"/>
  <c r="J35" s="1"/>
  <c r="K35" s="1"/>
  <c r="E21" i="41" l="1"/>
  <c r="E9" s="1"/>
  <c r="E61" i="64" s="1"/>
  <c r="E20" i="41"/>
  <c r="E8" s="1"/>
  <c r="E23"/>
  <c r="E11" s="1"/>
  <c r="E99" i="64" s="1"/>
  <c r="E24" i="41"/>
  <c r="E12" s="1"/>
  <c r="E116" i="64" s="1"/>
  <c r="E22" i="41"/>
  <c r="E10" s="1"/>
  <c r="E82" i="64" s="1"/>
  <c r="D19" i="41"/>
  <c r="D7" s="1"/>
  <c r="E19" i="64" s="1"/>
  <c r="C24" i="41"/>
  <c r="C12" s="1"/>
  <c r="E114" i="64" s="1"/>
  <c r="D24" i="41"/>
  <c r="D12" s="1"/>
  <c r="E115" i="64" s="1"/>
  <c r="C20" i="41"/>
  <c r="C8" s="1"/>
  <c r="E39" i="64" s="1"/>
  <c r="D20" i="41"/>
  <c r="D8" s="1"/>
  <c r="E40" i="64" s="1"/>
  <c r="C22" i="41"/>
  <c r="C10" s="1"/>
  <c r="E80" i="64" s="1"/>
  <c r="D22" i="41"/>
  <c r="D10" s="1"/>
  <c r="E81" i="64" s="1"/>
  <c r="D21" i="41"/>
  <c r="D9" s="1"/>
  <c r="E60" i="64" s="1"/>
  <c r="D23" i="41"/>
  <c r="D11" s="1"/>
  <c r="E98" i="64" s="1"/>
  <c r="G34" i="69" l="1"/>
  <c r="I34" s="1"/>
  <c r="J34" s="1"/>
  <c r="K34" s="1"/>
  <c r="C23" i="41"/>
  <c r="C11" s="1"/>
  <c r="E97" i="64" s="1"/>
  <c r="G33" i="63"/>
  <c r="I33" s="1"/>
  <c r="G35"/>
  <c r="I35" s="1"/>
  <c r="J35" s="1"/>
  <c r="K35" s="1"/>
  <c r="G35" i="72"/>
  <c r="I35" s="1"/>
  <c r="J35" s="1"/>
  <c r="K35" s="1"/>
  <c r="G33" i="69"/>
  <c r="I33" s="1"/>
  <c r="G33" i="68"/>
  <c r="I33" s="1"/>
  <c r="G33" i="72"/>
  <c r="I33" s="1"/>
  <c r="G35" i="71"/>
  <c r="I35" s="1"/>
  <c r="J35" s="1"/>
  <c r="K35" s="1"/>
  <c r="G35" i="61"/>
  <c r="I35" s="1"/>
  <c r="J35" s="1"/>
  <c r="K35" s="1"/>
  <c r="G34"/>
  <c r="I34" s="1"/>
  <c r="J34" s="1"/>
  <c r="K34" s="1"/>
  <c r="G34" i="63"/>
  <c r="I34" s="1"/>
  <c r="J34" s="1"/>
  <c r="K34" s="1"/>
  <c r="J19" i="64"/>
  <c r="G34" i="67"/>
  <c r="I34" s="1"/>
  <c r="J34" s="1"/>
  <c r="K34" s="1"/>
  <c r="G34" i="55"/>
  <c r="I34" s="1"/>
  <c r="J34" s="1"/>
  <c r="K34" s="1"/>
  <c r="C21" i="41"/>
  <c r="C9" s="1"/>
  <c r="E59" i="64" s="1"/>
  <c r="C19" i="41"/>
  <c r="C7" s="1"/>
  <c r="E18" i="64" s="1"/>
  <c r="G33" i="61" l="1"/>
  <c r="I33" s="1"/>
  <c r="G33" i="66"/>
  <c r="I33" s="1"/>
  <c r="G33" i="55"/>
  <c r="I33" s="1"/>
  <c r="J18" i="64"/>
  <c r="G33" i="67"/>
  <c r="I33" s="1"/>
  <c r="G33" i="44"/>
  <c r="I33" s="1"/>
  <c r="J33" i="63"/>
  <c r="K33" s="1"/>
  <c r="J33" i="68"/>
  <c r="K33" s="1"/>
  <c r="G33" i="71"/>
  <c r="I33" s="1"/>
  <c r="J33" i="69"/>
  <c r="K33" s="1"/>
  <c r="J33" i="72"/>
  <c r="K33" s="1"/>
  <c r="J33" i="55" l="1"/>
  <c r="K33" s="1"/>
  <c r="J33" i="44"/>
  <c r="K33" s="1"/>
  <c r="J33" i="66"/>
  <c r="K33" s="1"/>
  <c r="J33" i="67"/>
  <c r="K33" s="1"/>
  <c r="J33" i="71"/>
  <c r="K33" s="1"/>
  <c r="J33" i="61"/>
  <c r="K33" s="1"/>
  <c r="E101" i="64" l="1"/>
  <c r="E84"/>
  <c r="E24"/>
  <c r="E45"/>
  <c r="E64"/>
  <c r="E66"/>
  <c r="G43" i="63" l="1"/>
  <c r="I43" s="1"/>
  <c r="J43" s="1"/>
  <c r="K43" s="1"/>
  <c r="G43" i="61"/>
  <c r="I43" s="1"/>
  <c r="J43" s="1"/>
  <c r="K43" s="1"/>
  <c r="G44" i="71"/>
  <c r="I44" s="1"/>
  <c r="J44" s="1"/>
  <c r="K44" s="1"/>
  <c r="G43" i="68"/>
  <c r="I43" s="1"/>
  <c r="J43" s="1"/>
  <c r="K43" s="1"/>
  <c r="G43" i="69"/>
  <c r="I43" s="1"/>
  <c r="J43" s="1"/>
  <c r="K43" s="1"/>
  <c r="G43" i="55"/>
  <c r="I43" s="1"/>
  <c r="J43" s="1"/>
  <c r="K43" s="1"/>
  <c r="G43" i="67"/>
  <c r="I43" s="1"/>
  <c r="J43" s="1"/>
  <c r="K43" s="1"/>
  <c r="G43" i="66"/>
  <c r="I43" s="1"/>
  <c r="J43" s="1"/>
  <c r="K43" s="1"/>
  <c r="G43" i="44"/>
  <c r="I43" s="1"/>
  <c r="J43" s="1"/>
  <c r="K43" s="1"/>
  <c r="J24" i="64"/>
  <c r="E67"/>
  <c r="C9" i="5"/>
  <c r="E9" s="1"/>
  <c r="E65" i="64"/>
  <c r="C8" i="5"/>
  <c r="E8" s="1"/>
  <c r="B7"/>
  <c r="E7" s="1"/>
  <c r="E46" i="64"/>
  <c r="E25"/>
  <c r="B6" i="5"/>
  <c r="E6" s="1"/>
  <c r="C10"/>
  <c r="E10" s="1"/>
  <c r="E85" i="64"/>
  <c r="C11" i="5"/>
  <c r="E11" s="1"/>
  <c r="E102" i="64"/>
  <c r="E119"/>
  <c r="B12" i="5"/>
  <c r="E12" s="1"/>
  <c r="G44" i="61" l="1"/>
  <c r="I44" s="1"/>
  <c r="J44" s="1"/>
  <c r="K44" s="1"/>
  <c r="G44" i="63"/>
  <c r="I44" s="1"/>
  <c r="J44" s="1"/>
  <c r="K44" s="1"/>
  <c r="G45" i="72"/>
  <c r="I45" s="1"/>
  <c r="J45" s="1"/>
  <c r="K45" s="1"/>
  <c r="G45" i="71"/>
  <c r="I45" s="1"/>
  <c r="J45" s="1"/>
  <c r="K45" s="1"/>
  <c r="G44" i="66"/>
  <c r="I44" s="1"/>
  <c r="J44" s="1"/>
  <c r="K44" s="1"/>
  <c r="G44" i="67"/>
  <c r="I44" s="1"/>
  <c r="J44" s="1"/>
  <c r="K44" s="1"/>
  <c r="G44" i="44"/>
  <c r="I44" s="1"/>
  <c r="J44" s="1"/>
  <c r="K44" s="1"/>
  <c r="G44" i="55"/>
  <c r="I44" s="1"/>
  <c r="J44" s="1"/>
  <c r="K44" s="1"/>
  <c r="J25" i="64"/>
  <c r="G44" i="69"/>
  <c r="I44" s="1"/>
  <c r="J44" s="1"/>
  <c r="K44" s="1"/>
  <c r="G44" i="68"/>
  <c r="I44" s="1"/>
  <c r="J44" s="1"/>
  <c r="K44" s="1"/>
  <c r="E13" i="5"/>
  <c r="F11" s="1"/>
  <c r="G11" s="1"/>
  <c r="J10" i="2" l="1"/>
  <c r="B10" i="4"/>
  <c r="E10" s="1"/>
  <c r="J10" s="1"/>
  <c r="F8" i="5"/>
  <c r="G8" s="1"/>
  <c r="F7"/>
  <c r="G7" s="1"/>
  <c r="F12"/>
  <c r="G12" s="1"/>
  <c r="F6"/>
  <c r="F10"/>
  <c r="G10" s="1"/>
  <c r="F9"/>
  <c r="G9" s="1"/>
  <c r="G10" i="4" l="1"/>
  <c r="E95" i="64"/>
  <c r="G40" i="71" s="1"/>
  <c r="I40" s="1"/>
  <c r="J40" s="1"/>
  <c r="K40" s="1"/>
  <c r="B7" i="4"/>
  <c r="E7" s="1"/>
  <c r="J7" i="2"/>
  <c r="B9" i="4"/>
  <c r="E9" s="1"/>
  <c r="J9" i="2"/>
  <c r="J8"/>
  <c r="B8" i="4"/>
  <c r="E8" s="1"/>
  <c r="G6" i="5"/>
  <c r="F13"/>
  <c r="J11" i="2"/>
  <c r="B11" i="4"/>
  <c r="E11" s="1"/>
  <c r="E112" i="64" l="1"/>
  <c r="G11" i="4"/>
  <c r="J11"/>
  <c r="J8"/>
  <c r="G39" i="61"/>
  <c r="I39" s="1"/>
  <c r="E56" i="64"/>
  <c r="G8" i="4"/>
  <c r="B6"/>
  <c r="J6" i="2"/>
  <c r="J9" i="4"/>
  <c r="E77" i="64"/>
  <c r="G9" i="4"/>
  <c r="J7"/>
  <c r="G7"/>
  <c r="E36" i="64"/>
  <c r="J12" i="2" l="1"/>
  <c r="E6" i="4"/>
  <c r="B12"/>
  <c r="G39" i="68"/>
  <c r="I39" s="1"/>
  <c r="G39" i="69"/>
  <c r="I39" s="1"/>
  <c r="G39" i="63"/>
  <c r="I39" s="1"/>
  <c r="J39" i="61"/>
  <c r="K39" s="1"/>
  <c r="G40" i="72"/>
  <c r="I40" s="1"/>
  <c r="J40" l="1"/>
  <c r="K40" s="1"/>
  <c r="J39" i="68"/>
  <c r="K39" s="1"/>
  <c r="G6" i="4"/>
  <c r="G12" s="1"/>
  <c r="E15" i="64"/>
  <c r="J6" i="4"/>
  <c r="J39" i="63"/>
  <c r="K39" s="1"/>
  <c r="J39" i="69"/>
  <c r="K39" s="1"/>
  <c r="G39" i="66" l="1"/>
  <c r="I39" s="1"/>
  <c r="G39" i="67"/>
  <c r="I39" s="1"/>
  <c r="G39" i="55"/>
  <c r="I39" s="1"/>
  <c r="J15" i="64"/>
  <c r="G39" i="44"/>
  <c r="I39" s="1"/>
  <c r="J39" i="55" l="1"/>
  <c r="K39" s="1"/>
  <c r="J39" i="67"/>
  <c r="K39" s="1"/>
  <c r="J39" i="44"/>
  <c r="K39" s="1"/>
  <c r="J39" i="66"/>
  <c r="K39" s="1"/>
  <c r="E14" i="5" l="1"/>
  <c r="E15" s="1"/>
  <c r="B4" i="35" l="1"/>
  <c r="C13" i="37" l="1"/>
  <c r="D13" s="1"/>
  <c r="AD20" i="36"/>
  <c r="B5" i="35" l="1"/>
  <c r="C15" i="37" s="1"/>
  <c r="D15" s="1"/>
  <c r="B22" i="35" s="1"/>
  <c r="F22" s="1"/>
  <c r="B7" l="1"/>
  <c r="C147" i="73" l="1"/>
  <c r="E133"/>
  <c r="C146"/>
  <c r="E132"/>
  <c r="E137"/>
  <c r="E136"/>
  <c r="E130"/>
  <c r="E128" l="1"/>
  <c r="E135"/>
  <c r="E134"/>
  <c r="B131" l="1"/>
  <c r="E131" l="1"/>
  <c r="B129"/>
  <c r="E129" l="1"/>
  <c r="I130" l="1"/>
  <c r="I131"/>
  <c r="I129"/>
  <c r="I132" l="1"/>
  <c r="I133"/>
  <c r="I134"/>
  <c r="I135" l="1"/>
  <c r="I128"/>
  <c r="I137" l="1"/>
  <c r="I136"/>
  <c r="D146" l="1"/>
  <c r="E146" s="1"/>
  <c r="F146" s="1"/>
  <c r="D147" l="1"/>
  <c r="E147" s="1"/>
  <c r="F147" s="1"/>
  <c r="F136" l="1"/>
  <c r="G136" s="1"/>
  <c r="H136" l="1"/>
  <c r="F134"/>
  <c r="G134" s="1"/>
  <c r="N136"/>
  <c r="H134" l="1"/>
  <c r="R136"/>
  <c r="O136"/>
  <c r="N134"/>
  <c r="F135"/>
  <c r="G135" s="1"/>
  <c r="R134" l="1"/>
  <c r="S136"/>
  <c r="H135"/>
  <c r="F133"/>
  <c r="G133" s="1"/>
  <c r="N135"/>
  <c r="F132"/>
  <c r="G132" s="1"/>
  <c r="O134"/>
  <c r="S134" l="1"/>
  <c r="H132"/>
  <c r="H133"/>
  <c r="R135"/>
  <c r="J136"/>
  <c r="K136" s="1"/>
  <c r="O135"/>
  <c r="N132"/>
  <c r="N133"/>
  <c r="L136" l="1"/>
  <c r="R133"/>
  <c r="R132"/>
  <c r="S135"/>
  <c r="P136"/>
  <c r="AB136" s="1"/>
  <c r="J134"/>
  <c r="K134" s="1"/>
  <c r="O133"/>
  <c r="O132"/>
  <c r="F128"/>
  <c r="G128" s="1"/>
  <c r="F130"/>
  <c r="G130" s="1"/>
  <c r="S133" l="1"/>
  <c r="H130"/>
  <c r="H128"/>
  <c r="L134"/>
  <c r="S132"/>
  <c r="T136"/>
  <c r="Q136"/>
  <c r="AC136" s="1"/>
  <c r="J132"/>
  <c r="K132" s="1"/>
  <c r="N130"/>
  <c r="F129"/>
  <c r="G129" s="1"/>
  <c r="N128"/>
  <c r="J135"/>
  <c r="K135" s="1"/>
  <c r="P134"/>
  <c r="AB134" s="1"/>
  <c r="F131"/>
  <c r="G131" s="1"/>
  <c r="H129" l="1"/>
  <c r="H131"/>
  <c r="L135"/>
  <c r="L132"/>
  <c r="T134"/>
  <c r="R128"/>
  <c r="R130"/>
  <c r="U136"/>
  <c r="Q134"/>
  <c r="AC134" s="1"/>
  <c r="P132"/>
  <c r="AB132" s="1"/>
  <c r="J133"/>
  <c r="K133" s="1"/>
  <c r="N131"/>
  <c r="O128"/>
  <c r="P135"/>
  <c r="AB135" s="1"/>
  <c r="N129"/>
  <c r="O130"/>
  <c r="L133" l="1"/>
  <c r="T132"/>
  <c r="T135"/>
  <c r="R131"/>
  <c r="S130"/>
  <c r="U134"/>
  <c r="S128"/>
  <c r="R129"/>
  <c r="J128"/>
  <c r="K128" s="1"/>
  <c r="J130"/>
  <c r="K130" s="1"/>
  <c r="O129"/>
  <c r="Q135"/>
  <c r="AC135" s="1"/>
  <c r="Q132"/>
  <c r="AC132" s="1"/>
  <c r="P133"/>
  <c r="AB133" s="1"/>
  <c r="O131"/>
  <c r="L130" l="1"/>
  <c r="S131"/>
  <c r="U132"/>
  <c r="L128"/>
  <c r="U135"/>
  <c r="S129"/>
  <c r="T133"/>
  <c r="P128"/>
  <c r="AB128" s="1"/>
  <c r="Q133"/>
  <c r="AC133" s="1"/>
  <c r="P130"/>
  <c r="AB130" s="1"/>
  <c r="T128" l="1"/>
  <c r="U133"/>
  <c r="T130"/>
  <c r="J129"/>
  <c r="K129" s="1"/>
  <c r="J131"/>
  <c r="K131" s="1"/>
  <c r="Q130"/>
  <c r="AC130" s="1"/>
  <c r="Q128"/>
  <c r="AC128" s="1"/>
  <c r="L129" l="1"/>
  <c r="U130"/>
  <c r="L131"/>
  <c r="U128"/>
  <c r="P129"/>
  <c r="AB129" s="1"/>
  <c r="P131"/>
  <c r="AB131" s="1"/>
  <c r="T131" l="1"/>
  <c r="T129"/>
  <c r="Q129"/>
  <c r="AC129" s="1"/>
  <c r="Q131"/>
  <c r="AC131" s="1"/>
  <c r="U131" l="1"/>
  <c r="U129"/>
  <c r="F137" l="1"/>
  <c r="G137" s="1"/>
  <c r="N137" l="1"/>
  <c r="R137" s="1"/>
  <c r="O137"/>
  <c r="H137"/>
  <c r="S137" l="1"/>
  <c r="J137" l="1"/>
  <c r="K137" s="1"/>
  <c r="L137" l="1"/>
  <c r="P137"/>
  <c r="AB137" s="1"/>
  <c r="Q137" l="1"/>
  <c r="AC137" s="1"/>
  <c r="T137"/>
  <c r="U137" l="1"/>
  <c r="B6" i="35" l="1"/>
  <c r="C16" i="37" l="1"/>
  <c r="D16" s="1"/>
  <c r="B20" i="35" s="1"/>
  <c r="F20" s="1"/>
  <c r="AD23" i="36"/>
  <c r="AD25" s="1"/>
  <c r="AD26" l="1"/>
  <c r="AD27" s="1"/>
  <c r="AD29" s="1"/>
  <c r="AD37" s="1"/>
  <c r="C39" i="37" l="1"/>
  <c r="D39" s="1"/>
  <c r="D73" s="1"/>
  <c r="AD35" i="36" l="1"/>
  <c r="AD34" l="1"/>
  <c r="AD36" s="1"/>
  <c r="AD38" s="1"/>
  <c r="AD42" l="1"/>
  <c r="C61" i="37" s="1"/>
  <c r="D61" s="1"/>
  <c r="B28" i="35" s="1"/>
  <c r="F28" s="1"/>
  <c r="AD40" i="36"/>
  <c r="AD41"/>
  <c r="C18" i="37" s="1"/>
  <c r="C32"/>
  <c r="C60" l="1"/>
  <c r="D18"/>
  <c r="C47"/>
  <c r="C34"/>
  <c r="C35" s="1"/>
  <c r="C17" s="1"/>
  <c r="C54"/>
  <c r="D32"/>
  <c r="C45"/>
  <c r="D17" l="1"/>
  <c r="D19" s="1"/>
  <c r="D21" s="1"/>
  <c r="C19"/>
  <c r="C21" s="1"/>
  <c r="D60"/>
  <c r="D62" s="1"/>
  <c r="C62"/>
  <c r="D45"/>
  <c r="D54"/>
  <c r="D34"/>
  <c r="D35" s="1"/>
  <c r="D47"/>
  <c r="B24" i="35"/>
  <c r="F24" l="1"/>
  <c r="D64" i="37"/>
  <c r="C64"/>
  <c r="B8" i="35" l="1"/>
  <c r="B9" s="1"/>
  <c r="B10" i="7" l="1"/>
  <c r="D48" i="2"/>
  <c r="B48"/>
  <c r="C48"/>
  <c r="J48" s="1"/>
  <c r="B45"/>
  <c r="B7" i="7"/>
  <c r="B47" i="2"/>
  <c r="C46"/>
  <c r="J46" s="1"/>
  <c r="D46"/>
  <c r="B6" i="7"/>
  <c r="D45" i="2"/>
  <c r="C45"/>
  <c r="J45" s="1"/>
  <c r="B9" i="7"/>
  <c r="C47" i="2"/>
  <c r="J47" s="1"/>
  <c r="D47"/>
  <c r="B43"/>
  <c r="B46"/>
  <c r="B8" i="7"/>
  <c r="C44" i="2"/>
  <c r="J44" s="1"/>
  <c r="B44"/>
  <c r="D44"/>
  <c r="C56" l="1"/>
  <c r="F56" s="1"/>
  <c r="E22" s="1"/>
  <c r="K44"/>
  <c r="I43"/>
  <c r="B55"/>
  <c r="D6" i="29"/>
  <c r="C58" i="2"/>
  <c r="F58" s="1"/>
  <c r="E24" s="1"/>
  <c r="K46"/>
  <c r="C43"/>
  <c r="J43" s="1"/>
  <c r="I44"/>
  <c r="B56"/>
  <c r="E56" s="1"/>
  <c r="D22" s="1"/>
  <c r="D10" i="29"/>
  <c r="B58" i="2"/>
  <c r="E58" s="1"/>
  <c r="D24" s="1"/>
  <c r="I46"/>
  <c r="C59"/>
  <c r="F59" s="1"/>
  <c r="E25" s="1"/>
  <c r="K47"/>
  <c r="D11" i="29"/>
  <c r="I9" i="7"/>
  <c r="K9" s="1"/>
  <c r="C57" i="2"/>
  <c r="F57" s="1"/>
  <c r="E23" s="1"/>
  <c r="K45"/>
  <c r="B5" i="7"/>
  <c r="B59" i="2"/>
  <c r="E59" s="1"/>
  <c r="D25" s="1"/>
  <c r="I47"/>
  <c r="D7" i="29"/>
  <c r="B57" i="2"/>
  <c r="E57" s="1"/>
  <c r="D23" s="1"/>
  <c r="I45"/>
  <c r="I48"/>
  <c r="B60"/>
  <c r="K48"/>
  <c r="C60"/>
  <c r="F60" s="1"/>
  <c r="E26" s="1"/>
  <c r="D12" i="29"/>
  <c r="E127" i="64" l="1"/>
  <c r="B22" i="73"/>
  <c r="B10" i="2"/>
  <c r="D5" i="29"/>
  <c r="D13" s="1"/>
  <c r="B11" i="7"/>
  <c r="I5"/>
  <c r="E60" i="2"/>
  <c r="D26" s="1"/>
  <c r="E10" i="29"/>
  <c r="E12"/>
  <c r="E7"/>
  <c r="E11"/>
  <c r="E6"/>
  <c r="D43" i="2" l="1"/>
  <c r="G9" i="7"/>
  <c r="G10"/>
  <c r="H10" s="1"/>
  <c r="K5"/>
  <c r="E5" i="29"/>
  <c r="E13" s="1"/>
  <c r="E8"/>
  <c r="E9"/>
  <c r="C22" i="73"/>
  <c r="D22" s="1"/>
  <c r="C25" i="2"/>
  <c r="G25" s="1"/>
  <c r="D10" s="1"/>
  <c r="G7" i="7"/>
  <c r="H7" s="1"/>
  <c r="G8"/>
  <c r="H8" s="1"/>
  <c r="G6"/>
  <c r="H6" s="1"/>
  <c r="B7" i="32" l="1"/>
  <c r="I6" i="7"/>
  <c r="B11" i="32"/>
  <c r="I8" i="7"/>
  <c r="K8" s="1"/>
  <c r="B8" i="32"/>
  <c r="I7" i="7"/>
  <c r="K7" s="1"/>
  <c r="B5" i="17"/>
  <c r="S10" i="2"/>
  <c r="E93" i="64"/>
  <c r="G14" i="71" s="1"/>
  <c r="I14" s="1"/>
  <c r="J14" s="1"/>
  <c r="K14" s="1"/>
  <c r="F10" i="2"/>
  <c r="O23"/>
  <c r="E26" i="12"/>
  <c r="G26" s="1"/>
  <c r="B18" i="73"/>
  <c r="B6" i="2"/>
  <c r="G5" i="7"/>
  <c r="B13" i="32"/>
  <c r="I10" i="7"/>
  <c r="K10" s="1"/>
  <c r="K43" i="2"/>
  <c r="C55"/>
  <c r="F55" l="1"/>
  <c r="E21" s="1"/>
  <c r="E55"/>
  <c r="D21" s="1"/>
  <c r="B23" i="73"/>
  <c r="B11" i="2"/>
  <c r="C21"/>
  <c r="C18" i="73"/>
  <c r="D18" s="1"/>
  <c r="B36" i="2"/>
  <c r="G10"/>
  <c r="E10" s="1"/>
  <c r="B13" i="7"/>
  <c r="B15" s="1"/>
  <c r="I26" i="27"/>
  <c r="B20" i="73"/>
  <c r="B8" i="2"/>
  <c r="B21" i="73"/>
  <c r="B9" i="2"/>
  <c r="K6" i="7"/>
  <c r="I11"/>
  <c r="C21" i="73" l="1"/>
  <c r="D21" s="1"/>
  <c r="C24" i="2"/>
  <c r="G24" s="1"/>
  <c r="D9" s="1"/>
  <c r="C23"/>
  <c r="G23" s="1"/>
  <c r="D8" s="1"/>
  <c r="C20" i="73"/>
  <c r="D20" s="1"/>
  <c r="E94" i="64"/>
  <c r="G20" i="71" s="1"/>
  <c r="I20" s="1"/>
  <c r="T10" i="2"/>
  <c r="F26" i="12"/>
  <c r="H26" s="1"/>
  <c r="J26" s="1"/>
  <c r="L26" s="1"/>
  <c r="M26" s="1"/>
  <c r="H25" i="2"/>
  <c r="P23"/>
  <c r="C36"/>
  <c r="D36" s="1"/>
  <c r="I25"/>
  <c r="B7"/>
  <c r="B19" i="73"/>
  <c r="K11" i="7"/>
  <c r="C23" i="73"/>
  <c r="D23" s="1"/>
  <c r="C26" i="2"/>
  <c r="G26" s="1"/>
  <c r="D11" s="1"/>
  <c r="I10"/>
  <c r="L10"/>
  <c r="D12" i="30"/>
  <c r="D12" i="31" s="1"/>
  <c r="B25" i="73" l="1"/>
  <c r="I30" i="71"/>
  <c r="J20"/>
  <c r="K20" s="1"/>
  <c r="O21" i="2"/>
  <c r="S8"/>
  <c r="E24" i="12"/>
  <c r="G24" s="1"/>
  <c r="E54" i="64"/>
  <c r="G14" i="61" s="1"/>
  <c r="I14" s="1"/>
  <c r="J14" s="1"/>
  <c r="K14" s="1"/>
  <c r="F8" i="2"/>
  <c r="O10"/>
  <c r="K10"/>
  <c r="F11" i="15"/>
  <c r="F11" i="2"/>
  <c r="O24"/>
  <c r="E110" i="64"/>
  <c r="G14" i="72" s="1"/>
  <c r="I14" s="1"/>
  <c r="J14" s="1"/>
  <c r="K14" s="1"/>
  <c r="S11" i="2"/>
  <c r="E27" i="12"/>
  <c r="G27" s="1"/>
  <c r="C19" i="73"/>
  <c r="C25" s="1"/>
  <c r="C22" i="2"/>
  <c r="G22" s="1"/>
  <c r="D7" s="1"/>
  <c r="B12"/>
  <c r="F9"/>
  <c r="S9"/>
  <c r="O22"/>
  <c r="E25" i="12"/>
  <c r="G25" s="1"/>
  <c r="E75" i="64"/>
  <c r="G14" i="63" s="1"/>
  <c r="I14" s="1"/>
  <c r="J14" s="1"/>
  <c r="K14" s="1"/>
  <c r="O20" i="2" l="1"/>
  <c r="F7"/>
  <c r="E33" i="64"/>
  <c r="E23" i="12"/>
  <c r="G23" s="1"/>
  <c r="S7" i="2"/>
  <c r="B37"/>
  <c r="G11"/>
  <c r="E11" s="1"/>
  <c r="B34"/>
  <c r="G8"/>
  <c r="D8" i="30" s="1"/>
  <c r="D8" i="31" s="1"/>
  <c r="J30" i="71"/>
  <c r="K30" s="1"/>
  <c r="I43"/>
  <c r="D19" i="73"/>
  <c r="D25" s="1"/>
  <c r="B35" i="2"/>
  <c r="G9"/>
  <c r="E9" s="1"/>
  <c r="L9" s="1"/>
  <c r="C10"/>
  <c r="C6"/>
  <c r="C11"/>
  <c r="C9"/>
  <c r="C8"/>
  <c r="C7"/>
  <c r="D11" i="30" l="1"/>
  <c r="D11" i="31" s="1"/>
  <c r="L11" i="2"/>
  <c r="F27" i="12"/>
  <c r="H27" s="1"/>
  <c r="J27" s="1"/>
  <c r="L27" s="1"/>
  <c r="M27" s="1"/>
  <c r="T11" i="2"/>
  <c r="P24"/>
  <c r="E111" i="64"/>
  <c r="G20" i="72" s="1"/>
  <c r="I20" s="1"/>
  <c r="H26" i="2"/>
  <c r="G14" i="69"/>
  <c r="I14" s="1"/>
  <c r="G14" i="68"/>
  <c r="I14" s="1"/>
  <c r="D13" i="30"/>
  <c r="D13" i="31" s="1"/>
  <c r="T9" i="2"/>
  <c r="E76" i="64"/>
  <c r="G20" i="63" s="1"/>
  <c r="I20" s="1"/>
  <c r="F25" i="12"/>
  <c r="H25" s="1"/>
  <c r="J25" s="1"/>
  <c r="L25" s="1"/>
  <c r="M25" s="1"/>
  <c r="H24" i="2"/>
  <c r="P22"/>
  <c r="I24"/>
  <c r="C35"/>
  <c r="D35" s="1"/>
  <c r="J43" i="71"/>
  <c r="K43" s="1"/>
  <c r="I46"/>
  <c r="E8" i="2"/>
  <c r="N8"/>
  <c r="N12" s="1"/>
  <c r="M8"/>
  <c r="C34"/>
  <c r="D34" s="1"/>
  <c r="I23"/>
  <c r="C37"/>
  <c r="D37" s="1"/>
  <c r="I26"/>
  <c r="B33"/>
  <c r="G7"/>
  <c r="E7" s="1"/>
  <c r="C12"/>
  <c r="I9"/>
  <c r="I8"/>
  <c r="I11"/>
  <c r="D7" i="30" l="1"/>
  <c r="D7" i="31" s="1"/>
  <c r="I7" i="2"/>
  <c r="F7" i="15" s="1"/>
  <c r="F8"/>
  <c r="K8" i="2"/>
  <c r="K7"/>
  <c r="N10"/>
  <c r="M12"/>
  <c r="H23"/>
  <c r="T8"/>
  <c r="P21"/>
  <c r="F24" i="12"/>
  <c r="H24" s="1"/>
  <c r="J24" s="1"/>
  <c r="L24" s="1"/>
  <c r="M24" s="1"/>
  <c r="E55" i="64"/>
  <c r="G20" i="61" s="1"/>
  <c r="I20" s="1"/>
  <c r="L8" i="2"/>
  <c r="O8" s="1"/>
  <c r="I30" i="63"/>
  <c r="J20"/>
  <c r="K20" s="1"/>
  <c r="J14" i="69"/>
  <c r="K14" s="1"/>
  <c r="I30" i="72"/>
  <c r="J20"/>
  <c r="K20" s="1"/>
  <c r="F13" i="15"/>
  <c r="O11" i="2"/>
  <c r="K11"/>
  <c r="K9"/>
  <c r="F12" i="15"/>
  <c r="O9" i="2"/>
  <c r="F23" i="12"/>
  <c r="H23" s="1"/>
  <c r="J23" s="1"/>
  <c r="L23" s="1"/>
  <c r="M23" s="1"/>
  <c r="T7" i="2"/>
  <c r="P20"/>
  <c r="E35" i="64"/>
  <c r="H22" i="2"/>
  <c r="C33"/>
  <c r="D33" s="1"/>
  <c r="I22"/>
  <c r="J46" i="71"/>
  <c r="I58"/>
  <c r="J14" i="68"/>
  <c r="K14" s="1"/>
  <c r="L7" i="2"/>
  <c r="O7" s="1"/>
  <c r="V136" i="73" l="1"/>
  <c r="Z136" s="1"/>
  <c r="K46" i="71"/>
  <c r="W136" i="73" s="1"/>
  <c r="AA136" s="1"/>
  <c r="G20" i="68"/>
  <c r="I20" s="1"/>
  <c r="G20" i="69"/>
  <c r="I20" s="1"/>
  <c r="J58" i="71"/>
  <c r="K58" s="1"/>
  <c r="I59"/>
  <c r="J59" s="1"/>
  <c r="K59" s="1"/>
  <c r="I43" i="72"/>
  <c r="J30"/>
  <c r="K30" s="1"/>
  <c r="J30" i="63"/>
  <c r="K30" s="1"/>
  <c r="I42"/>
  <c r="I30" i="61"/>
  <c r="J20"/>
  <c r="K20" s="1"/>
  <c r="I60" i="71" l="1"/>
  <c r="I45" i="63"/>
  <c r="J42"/>
  <c r="K42" s="1"/>
  <c r="I62" i="71"/>
  <c r="J62" s="1"/>
  <c r="K62" s="1"/>
  <c r="J60"/>
  <c r="K60" s="1"/>
  <c r="J20" i="68"/>
  <c r="K20" s="1"/>
  <c r="I30"/>
  <c r="I42" i="61"/>
  <c r="J30"/>
  <c r="K30" s="1"/>
  <c r="J43" i="72"/>
  <c r="K43" s="1"/>
  <c r="J20" i="69"/>
  <c r="K20" s="1"/>
  <c r="I30"/>
  <c r="J42" i="61" l="1"/>
  <c r="K42" s="1"/>
  <c r="I45"/>
  <c r="J45" i="63"/>
  <c r="I57"/>
  <c r="J30" i="69"/>
  <c r="K30" s="1"/>
  <c r="I42"/>
  <c r="J30" i="68"/>
  <c r="K30" s="1"/>
  <c r="I42"/>
  <c r="I45" l="1"/>
  <c r="J42"/>
  <c r="K42" s="1"/>
  <c r="K45" i="63"/>
  <c r="W135" i="73" s="1"/>
  <c r="AA135" s="1"/>
  <c r="V135"/>
  <c r="Z135" s="1"/>
  <c r="I45" i="69"/>
  <c r="J42"/>
  <c r="K42" s="1"/>
  <c r="I58" i="63"/>
  <c r="J58" s="1"/>
  <c r="K58" s="1"/>
  <c r="J57"/>
  <c r="K57" s="1"/>
  <c r="I59"/>
  <c r="I57" i="61"/>
  <c r="J45"/>
  <c r="I57" i="68" l="1"/>
  <c r="J45"/>
  <c r="J57" i="61"/>
  <c r="K57" s="1"/>
  <c r="I58"/>
  <c r="J58" s="1"/>
  <c r="K58" s="1"/>
  <c r="K45"/>
  <c r="W134" i="73" s="1"/>
  <c r="AA134" s="1"/>
  <c r="V134"/>
  <c r="Z134" s="1"/>
  <c r="J59" i="63"/>
  <c r="K59" s="1"/>
  <c r="I61"/>
  <c r="J61" s="1"/>
  <c r="K61" s="1"/>
  <c r="J45" i="69"/>
  <c r="I57"/>
  <c r="I59" i="61" l="1"/>
  <c r="I58" i="69"/>
  <c r="J58" s="1"/>
  <c r="K58" s="1"/>
  <c r="J57"/>
  <c r="K57" s="1"/>
  <c r="I59"/>
  <c r="J59" i="61"/>
  <c r="K59" s="1"/>
  <c r="I61"/>
  <c r="J61" s="1"/>
  <c r="K61" s="1"/>
  <c r="I58" i="68"/>
  <c r="J58" s="1"/>
  <c r="K58" s="1"/>
  <c r="J57"/>
  <c r="K57" s="1"/>
  <c r="I59"/>
  <c r="K45" i="69"/>
  <c r="W133" i="73" s="1"/>
  <c r="AA133" s="1"/>
  <c r="V133"/>
  <c r="Z133" s="1"/>
  <c r="K45" i="68"/>
  <c r="W132" i="73" s="1"/>
  <c r="AA132" s="1"/>
  <c r="V132"/>
  <c r="Z132" s="1"/>
  <c r="I61" i="69" l="1"/>
  <c r="J61" s="1"/>
  <c r="K61" s="1"/>
  <c r="J59"/>
  <c r="K59" s="1"/>
  <c r="J59" i="68"/>
  <c r="K59" s="1"/>
  <c r="I61"/>
  <c r="J61" s="1"/>
  <c r="K61" s="1"/>
  <c r="B6" i="17" l="1"/>
  <c r="B7" l="1"/>
  <c r="I23" i="27"/>
  <c r="I24" s="1"/>
  <c r="I28" s="1"/>
  <c r="D18" i="30" s="1"/>
  <c r="D19" s="1"/>
  <c r="B10" i="35"/>
  <c r="C9" i="37" l="1"/>
  <c r="B11" i="35"/>
  <c r="K16" i="37" s="1"/>
  <c r="C11" i="7"/>
  <c r="B11" i="17"/>
  <c r="K13" i="7"/>
  <c r="K15" s="1"/>
  <c r="C7" i="30"/>
  <c r="C7" i="31" s="1"/>
  <c r="C9" i="30"/>
  <c r="C9" i="31" s="1"/>
  <c r="C6" i="30"/>
  <c r="C11"/>
  <c r="C11" i="31" s="1"/>
  <c r="C13" i="30"/>
  <c r="C13" i="31" s="1"/>
  <c r="C10" i="30"/>
  <c r="C10" i="31" s="1"/>
  <c r="C12" i="30"/>
  <c r="C12" i="31" s="1"/>
  <c r="C8" i="30"/>
  <c r="C8" i="31" s="1"/>
  <c r="C14" i="30" l="1"/>
  <c r="C6" i="31"/>
  <c r="C6" i="7"/>
  <c r="E6" s="1"/>
  <c r="F6" s="1"/>
  <c r="G14" s="1"/>
  <c r="C8"/>
  <c r="E8" s="1"/>
  <c r="F8" s="1"/>
  <c r="G17" s="1"/>
  <c r="C9"/>
  <c r="E9" s="1"/>
  <c r="F9" s="1"/>
  <c r="G16" s="1"/>
  <c r="C7"/>
  <c r="E7" s="1"/>
  <c r="F7" s="1"/>
  <c r="G15" s="1"/>
  <c r="C10"/>
  <c r="E10" s="1"/>
  <c r="F10" s="1"/>
  <c r="C5"/>
  <c r="D9" i="37"/>
  <c r="C10"/>
  <c r="G12" l="1"/>
  <c r="C23"/>
  <c r="C38" s="1"/>
  <c r="C40" s="1"/>
  <c r="C41" s="1"/>
  <c r="C26" s="1"/>
  <c r="C27" s="1"/>
  <c r="C29" s="1"/>
  <c r="C48" s="1"/>
  <c r="C49" s="1"/>
  <c r="C13" i="7"/>
  <c r="E5"/>
  <c r="F5" l="1"/>
  <c r="G13" s="1"/>
  <c r="E11"/>
  <c r="C51" i="37"/>
  <c r="C66"/>
  <c r="C67" s="1"/>
  <c r="G7" l="1"/>
  <c r="D7"/>
  <c r="D10" s="1"/>
  <c r="D23" l="1"/>
  <c r="D38" s="1"/>
  <c r="D40" s="1"/>
  <c r="D41" s="1"/>
  <c r="G10"/>
  <c r="G13" s="1"/>
  <c r="J30" i="12"/>
  <c r="D26" i="37" l="1"/>
  <c r="D27" s="1"/>
  <c r="D29" s="1"/>
  <c r="B26" i="35"/>
  <c r="D72" i="37" l="1"/>
  <c r="D74" s="1"/>
  <c r="D48"/>
  <c r="D49" s="1"/>
  <c r="D51" s="1"/>
  <c r="D66" s="1"/>
  <c r="D67" s="1"/>
  <c r="B30" i="35"/>
  <c r="F26"/>
  <c r="F30" l="1"/>
  <c r="B34"/>
  <c r="D76" i="37"/>
  <c r="D77" s="1"/>
  <c r="G75"/>
  <c r="B38" i="35" l="1"/>
  <c r="F38" s="1"/>
  <c r="F34"/>
  <c r="F21" i="2" l="1"/>
  <c r="G21" s="1"/>
  <c r="D6" s="1"/>
  <c r="S6" l="1"/>
  <c r="E12" i="64"/>
  <c r="G14" i="44"/>
  <c r="I14" s="1"/>
  <c r="G14" i="66"/>
  <c r="I14" s="1"/>
  <c r="E22" i="12"/>
  <c r="G22" s="1"/>
  <c r="F6" i="2"/>
  <c r="O19"/>
  <c r="G29" i="12" l="1"/>
  <c r="J14" i="44"/>
  <c r="K14" s="1"/>
  <c r="G6" i="2"/>
  <c r="I6" s="1"/>
  <c r="B32"/>
  <c r="F12"/>
  <c r="J14" i="66"/>
  <c r="K14" s="1"/>
  <c r="G14" i="55"/>
  <c r="I14" s="1"/>
  <c r="G14" i="67"/>
  <c r="I14" s="1"/>
  <c r="J12" i="64"/>
  <c r="D6" i="30" l="1"/>
  <c r="D14" s="1"/>
  <c r="C16" s="1"/>
  <c r="J14" i="67"/>
  <c r="K14" s="1"/>
  <c r="F6" i="15"/>
  <c r="F14" s="1"/>
  <c r="E18" s="1"/>
  <c r="K6" i="2"/>
  <c r="K12" s="1"/>
  <c r="I12"/>
  <c r="I21"/>
  <c r="C32"/>
  <c r="D32" s="1"/>
  <c r="J14" i="55"/>
  <c r="K14" s="1"/>
  <c r="D6" i="31"/>
  <c r="G12" i="2"/>
  <c r="G14" s="1"/>
  <c r="G15" s="1"/>
  <c r="E6"/>
  <c r="G13" l="1"/>
  <c r="H13"/>
  <c r="E14" i="64"/>
  <c r="P19" i="2"/>
  <c r="F22" i="12"/>
  <c r="H22" s="1"/>
  <c r="T6" i="2"/>
  <c r="G20" i="44"/>
  <c r="I20" s="1"/>
  <c r="G20" i="66"/>
  <c r="I20" s="1"/>
  <c r="H21" i="2"/>
  <c r="L6"/>
  <c r="F13"/>
  <c r="I13" l="1"/>
  <c r="J20" i="44"/>
  <c r="K20" s="1"/>
  <c r="I30"/>
  <c r="H29" i="12"/>
  <c r="J22"/>
  <c r="G20" i="55"/>
  <c r="I20" s="1"/>
  <c r="J14" i="64"/>
  <c r="G20" i="67"/>
  <c r="I20" s="1"/>
  <c r="L12" i="2"/>
  <c r="L13" s="1"/>
  <c r="O6"/>
  <c r="O12" s="1"/>
  <c r="J20" i="66"/>
  <c r="K20" s="1"/>
  <c r="I30"/>
  <c r="I42" l="1"/>
  <c r="J30"/>
  <c r="K30" s="1"/>
  <c r="J20" i="67"/>
  <c r="K20" s="1"/>
  <c r="I30"/>
  <c r="J20" i="55"/>
  <c r="K20" s="1"/>
  <c r="I30"/>
  <c r="J29" i="12"/>
  <c r="L22"/>
  <c r="M22" s="1"/>
  <c r="I42" i="44"/>
  <c r="J30"/>
  <c r="K30" s="1"/>
  <c r="K27" i="12" l="1"/>
  <c r="J31"/>
  <c r="K25"/>
  <c r="K23"/>
  <c r="K24"/>
  <c r="K26"/>
  <c r="I45" i="66"/>
  <c r="J42"/>
  <c r="K42" s="1"/>
  <c r="I45" i="44"/>
  <c r="J42"/>
  <c r="K42" s="1"/>
  <c r="I42" i="55"/>
  <c r="J30"/>
  <c r="K30" s="1"/>
  <c r="I42" i="67"/>
  <c r="J30"/>
  <c r="K30" s="1"/>
  <c r="K22" i="12"/>
  <c r="K29" l="1"/>
  <c r="I45" i="67"/>
  <c r="J42"/>
  <c r="K42" s="1"/>
  <c r="J42" i="55"/>
  <c r="K42" s="1"/>
  <c r="I45"/>
  <c r="J45" i="44"/>
  <c r="I57"/>
  <c r="I57" i="66"/>
  <c r="J45"/>
  <c r="I58" l="1"/>
  <c r="J58" s="1"/>
  <c r="K58" s="1"/>
  <c r="J57"/>
  <c r="K57" s="1"/>
  <c r="I59"/>
  <c r="V128" i="73"/>
  <c r="Z128" s="1"/>
  <c r="K45" i="44"/>
  <c r="W128" i="73" s="1"/>
  <c r="AA128" s="1"/>
  <c r="J45" i="67"/>
  <c r="I57"/>
  <c r="K45" i="66"/>
  <c r="W130" i="73" s="1"/>
  <c r="AA130" s="1"/>
  <c r="V130"/>
  <c r="Z130" s="1"/>
  <c r="J57" i="44"/>
  <c r="K57" s="1"/>
  <c r="I58"/>
  <c r="J58" s="1"/>
  <c r="K58" s="1"/>
  <c r="I57" i="55"/>
  <c r="J45"/>
  <c r="I58" l="1"/>
  <c r="J58" s="1"/>
  <c r="K58" s="1"/>
  <c r="J57"/>
  <c r="K57" s="1"/>
  <c r="I59"/>
  <c r="I58" i="67"/>
  <c r="J58" s="1"/>
  <c r="K58" s="1"/>
  <c r="J57"/>
  <c r="K57" s="1"/>
  <c r="I59"/>
  <c r="J59" i="66"/>
  <c r="K59" s="1"/>
  <c r="I61"/>
  <c r="J61" s="1"/>
  <c r="K61" s="1"/>
  <c r="K45" i="55"/>
  <c r="W129" i="73" s="1"/>
  <c r="AA129" s="1"/>
  <c r="V129"/>
  <c r="Z129" s="1"/>
  <c r="K45" i="67"/>
  <c r="W131" i="73" s="1"/>
  <c r="AA131" s="1"/>
  <c r="V131"/>
  <c r="Z131" s="1"/>
  <c r="I59" i="44"/>
  <c r="J59" l="1"/>
  <c r="K59" s="1"/>
  <c r="I61"/>
  <c r="J61" s="1"/>
  <c r="K61" s="1"/>
  <c r="I61" i="55"/>
  <c r="J61" s="1"/>
  <c r="K61" s="1"/>
  <c r="J59"/>
  <c r="K59" s="1"/>
  <c r="J59" i="67"/>
  <c r="K59" s="1"/>
  <c r="I61"/>
  <c r="J61" s="1"/>
  <c r="K61" s="1"/>
  <c r="E118" i="64" l="1"/>
  <c r="G44" i="72" l="1"/>
  <c r="I44" s="1"/>
  <c r="J44" l="1"/>
  <c r="K44" s="1"/>
  <c r="I46"/>
  <c r="J46" l="1"/>
  <c r="I58"/>
  <c r="K46" l="1"/>
  <c r="W137" i="73" s="1"/>
  <c r="AA137" s="1"/>
  <c r="V137"/>
  <c r="Z137" s="1"/>
  <c r="J58" i="72"/>
  <c r="K58" s="1"/>
  <c r="I59"/>
  <c r="J59" s="1"/>
  <c r="K59" s="1"/>
  <c r="I60" l="1"/>
  <c r="J60"/>
  <c r="K60" s="1"/>
  <c r="I62"/>
  <c r="J62" s="1"/>
  <c r="K62" s="1"/>
</calcChain>
</file>

<file path=xl/comments1.xml><?xml version="1.0" encoding="utf-8"?>
<comments xmlns="http://schemas.openxmlformats.org/spreadsheetml/2006/main">
  <authors>
    <author>Jane Wei</author>
  </authors>
  <commentList>
    <comment ref="D90" authorId="0">
      <text>
        <r>
          <rPr>
            <b/>
            <sz val="8"/>
            <color indexed="81"/>
            <rFont val="Tahoma"/>
            <family val="2"/>
          </rPr>
          <t>Jane Wei:</t>
        </r>
        <r>
          <rPr>
            <sz val="8"/>
            <color indexed="81"/>
            <rFont val="Tahoma"/>
            <family val="2"/>
          </rPr>
          <t xml:space="preserve">
From Reg Asset sheet. </t>
        </r>
      </text>
    </comment>
    <comment ref="C91" authorId="0">
      <text>
        <r>
          <rPr>
            <b/>
            <sz val="8"/>
            <color indexed="81"/>
            <rFont val="Tahoma"/>
            <family val="2"/>
          </rPr>
          <t>Jane Wei:</t>
        </r>
        <r>
          <rPr>
            <sz val="8"/>
            <color indexed="81"/>
            <rFont val="Tahoma"/>
            <family val="2"/>
          </rPr>
          <t xml:space="preserve">
Adjustment for 2013 in reg asset spreadsheet and GL is moved to 2013 for comparison purpose 
</t>
        </r>
      </text>
    </comment>
  </commentList>
</comments>
</file>

<file path=xl/comments10.xml><?xml version="1.0" encoding="utf-8"?>
<comments xmlns="http://schemas.openxmlformats.org/spreadsheetml/2006/main">
  <authors>
    <author>jrs</author>
  </authors>
  <commentList>
    <comment ref="P4" authorId="0">
      <text>
        <r>
          <rPr>
            <b/>
            <sz val="8"/>
            <color indexed="81"/>
            <rFont val="Tahoma"/>
            <family val="2"/>
          </rPr>
          <t xml:space="preserve">Jane
</t>
        </r>
        <r>
          <rPr>
            <sz val="8"/>
            <color indexed="81"/>
            <rFont val="Tahoma"/>
            <family val="2"/>
          </rPr>
          <t xml:space="preserve">increase caused by Hydro One switching
</t>
        </r>
      </text>
    </comment>
    <comment ref="Q4" authorId="0">
      <text>
        <r>
          <rPr>
            <b/>
            <sz val="8"/>
            <color indexed="81"/>
            <rFont val="Tahoma"/>
            <family val="2"/>
          </rPr>
          <t>Jane</t>
        </r>
        <r>
          <rPr>
            <sz val="8"/>
            <color indexed="81"/>
            <rFont val="Tahoma"/>
            <family val="2"/>
          </rPr>
          <t xml:space="preserve">
increase caused by Hydro One switching</t>
        </r>
      </text>
    </comment>
    <comment ref="B10" authorId="0">
      <text>
        <r>
          <rPr>
            <b/>
            <sz val="8"/>
            <color indexed="81"/>
            <rFont val="Tahoma"/>
            <family val="2"/>
          </rPr>
          <t>Jane</t>
        </r>
        <r>
          <rPr>
            <sz val="8"/>
            <color indexed="81"/>
            <rFont val="Tahoma"/>
            <family val="2"/>
          </rPr>
          <t xml:space="preserve">
Adjust for credit shown on October bill. See 2012.October Hydro One bill</t>
        </r>
      </text>
    </comment>
    <comment ref="K10" authorId="0">
      <text>
        <r>
          <rPr>
            <b/>
            <sz val="8"/>
            <color indexed="81"/>
            <rFont val="Tahoma"/>
            <family val="2"/>
          </rPr>
          <t xml:space="preserve">Jane
</t>
        </r>
        <r>
          <rPr>
            <sz val="8"/>
            <color indexed="81"/>
            <rFont val="Tahoma"/>
            <family val="2"/>
          </rPr>
          <t>Adjusted for the credit shown on October bill</t>
        </r>
        <r>
          <rPr>
            <sz val="8"/>
            <color indexed="81"/>
            <rFont val="Tahoma"/>
            <family val="2"/>
          </rPr>
          <t xml:space="preserve">
</t>
        </r>
      </text>
    </comment>
    <comment ref="U10" authorId="0">
      <text>
        <r>
          <rPr>
            <b/>
            <sz val="8"/>
            <color indexed="81"/>
            <rFont val="Tahoma"/>
            <family val="2"/>
          </rPr>
          <t>jrs:</t>
        </r>
        <r>
          <rPr>
            <sz val="8"/>
            <color indexed="81"/>
            <rFont val="Tahoma"/>
            <family val="2"/>
          </rPr>
          <t xml:space="preserve">
</t>
        </r>
      </text>
    </comment>
    <comment ref="B11" authorId="0">
      <text>
        <r>
          <rPr>
            <sz val="8"/>
            <color indexed="81"/>
            <rFont val="Tahoma"/>
            <family val="2"/>
          </rPr>
          <t>Jane
Adjust for credit shown on October bill. See 2012.October Hydro One bill</t>
        </r>
      </text>
    </comment>
    <comment ref="K11" authorId="0">
      <text>
        <r>
          <rPr>
            <b/>
            <sz val="8"/>
            <color indexed="81"/>
            <rFont val="Tahoma"/>
            <family val="2"/>
          </rPr>
          <t>Jane</t>
        </r>
        <r>
          <rPr>
            <sz val="8"/>
            <color indexed="81"/>
            <rFont val="Tahoma"/>
            <family val="2"/>
          </rPr>
          <t xml:space="preserve">
Adjusted for the credit shown on October bill</t>
        </r>
      </text>
    </comment>
    <comment ref="D14" authorId="0">
      <text>
        <r>
          <rPr>
            <b/>
            <sz val="8"/>
            <color indexed="81"/>
            <rFont val="Tahoma"/>
            <family val="2"/>
          </rPr>
          <t>jrs:</t>
        </r>
        <r>
          <rPr>
            <sz val="8"/>
            <color indexed="81"/>
            <rFont val="Tahoma"/>
            <family val="2"/>
          </rPr>
          <t xml:space="preserve">
proration
</t>
        </r>
      </text>
    </comment>
  </commentList>
</comments>
</file>

<file path=xl/comments11.xml><?xml version="1.0" encoding="utf-8"?>
<comments xmlns="http://schemas.openxmlformats.org/spreadsheetml/2006/main">
  <authors>
    <author>Marc Abramovitz</author>
  </authors>
  <commentList>
    <comment ref="B16" authorId="0">
      <text>
        <r>
          <rPr>
            <b/>
            <sz val="10"/>
            <color indexed="81"/>
            <rFont val="Arial"/>
            <family val="2"/>
          </rPr>
          <t>Insert specific service charge rate adders/riders as required</t>
        </r>
      </text>
    </comment>
    <comment ref="B17" authorId="0">
      <text>
        <r>
          <rPr>
            <b/>
            <sz val="10"/>
            <color indexed="81"/>
            <rFont val="Arial"/>
            <family val="2"/>
          </rPr>
          <t>Insert specific service charge rate adders/riders</t>
        </r>
      </text>
    </comment>
    <comment ref="B18" authorId="0">
      <text>
        <r>
          <rPr>
            <b/>
            <sz val="10"/>
            <color indexed="81"/>
            <rFont val="Arial"/>
            <family val="2"/>
          </rPr>
          <t>Insert specific service charge rate adders/riders</t>
        </r>
      </text>
    </comment>
    <comment ref="B19" authorId="0">
      <text>
        <r>
          <rPr>
            <b/>
            <sz val="10"/>
            <color indexed="81"/>
            <rFont val="Arial"/>
            <family val="2"/>
          </rPr>
          <t>Insert specific service charge rate adders/riders</t>
        </r>
      </text>
    </comment>
    <comment ref="B23" authorId="0">
      <text>
        <r>
          <rPr>
            <b/>
            <sz val="10"/>
            <color indexed="81"/>
            <rFont val="Arial"/>
            <family val="2"/>
          </rPr>
          <t>Insert specific volumetric rate riders/adders as required (excluding DVA riders)</t>
        </r>
      </text>
    </comment>
    <comment ref="B24" authorId="0">
      <text>
        <r>
          <rPr>
            <b/>
            <sz val="10"/>
            <color indexed="81"/>
            <rFont val="Arial"/>
            <family val="2"/>
          </rPr>
          <t>Insert specific volumetric rate riders/adders as required (excluding DVA riders)</t>
        </r>
      </text>
    </comment>
    <comment ref="B25" authorId="0">
      <text>
        <r>
          <rPr>
            <b/>
            <sz val="10"/>
            <color indexed="81"/>
            <rFont val="Arial"/>
            <family val="2"/>
          </rPr>
          <t>Insert specific volumetric rate riders/adders as required (excluding DVA riders)</t>
        </r>
      </text>
    </comment>
    <comment ref="B26" authorId="0">
      <text>
        <r>
          <rPr>
            <b/>
            <sz val="10"/>
            <color indexed="81"/>
            <rFont val="Arial"/>
            <family val="2"/>
          </rPr>
          <t>Insert specific volumetric rate riders/adders as required (excluding DVA riders)</t>
        </r>
      </text>
    </comment>
    <comment ref="B27" authorId="0">
      <text>
        <r>
          <rPr>
            <b/>
            <sz val="10"/>
            <color indexed="81"/>
            <rFont val="Arial"/>
            <family val="2"/>
          </rPr>
          <t>Insert specific volumetric rate riders/adders as required (excluding DVA riders)</t>
        </r>
      </text>
    </comment>
    <comment ref="B28" authorId="0">
      <text>
        <r>
          <rPr>
            <b/>
            <sz val="10"/>
            <color indexed="81"/>
            <rFont val="Arial"/>
            <family val="2"/>
          </rPr>
          <t>Insert specific volumetric rate riders/adders as required (excluding DVA riders)</t>
        </r>
      </text>
    </comment>
    <comment ref="B29" authorId="0">
      <text>
        <r>
          <rPr>
            <b/>
            <sz val="10"/>
            <color indexed="81"/>
            <rFont val="Arial"/>
            <family val="2"/>
          </rPr>
          <t>Insert specific volumetric rate riders/adders as required (excluding DVA riders)</t>
        </r>
      </text>
    </comment>
    <comment ref="B32" authorId="0">
      <text>
        <r>
          <rPr>
            <b/>
            <sz val="8"/>
            <color indexed="81"/>
            <rFont val="Tahoma"/>
            <family val="2"/>
          </rPr>
          <t>Insert each specific Deferral/Variance Account Disposition Rate Rider(s) as required</t>
        </r>
      </text>
    </comment>
    <comment ref="B33" authorId="0">
      <text>
        <r>
          <rPr>
            <b/>
            <sz val="8"/>
            <color indexed="81"/>
            <rFont val="Tahoma"/>
            <family val="2"/>
          </rPr>
          <t>Insert each specific Deferral/Variance Account Disposition Rate Rider(s) as required</t>
        </r>
      </text>
    </comment>
    <comment ref="B34" authorId="0">
      <text>
        <r>
          <rPr>
            <b/>
            <sz val="8"/>
            <color indexed="81"/>
            <rFont val="Tahoma"/>
            <family val="2"/>
          </rPr>
          <t>Insert each specific Deferral/Variance Account Disposition Rate Rider(s) as required</t>
        </r>
      </text>
    </comment>
  </commentList>
</comments>
</file>

<file path=xl/comments12.xml><?xml version="1.0" encoding="utf-8"?>
<comments xmlns="http://schemas.openxmlformats.org/spreadsheetml/2006/main">
  <authors>
    <author>Marc Abramovitz</author>
    <author>Jane Wei</author>
  </authors>
  <commentList>
    <comment ref="B16" authorId="0">
      <text>
        <r>
          <rPr>
            <b/>
            <sz val="10"/>
            <color indexed="81"/>
            <rFont val="Arial"/>
            <family val="2"/>
          </rPr>
          <t>Insert specific service charge rate adders/riders as required</t>
        </r>
      </text>
    </comment>
    <comment ref="B17" authorId="0">
      <text>
        <r>
          <rPr>
            <b/>
            <sz val="10"/>
            <color indexed="81"/>
            <rFont val="Arial"/>
            <family val="2"/>
          </rPr>
          <t>Insert specific service charge rate adders/riders</t>
        </r>
      </text>
    </comment>
    <comment ref="B18" authorId="0">
      <text>
        <r>
          <rPr>
            <b/>
            <sz val="10"/>
            <color indexed="81"/>
            <rFont val="Arial"/>
            <family val="2"/>
          </rPr>
          <t>Insert specific service charge rate adders/riders</t>
        </r>
      </text>
    </comment>
    <comment ref="B19" authorId="0">
      <text>
        <r>
          <rPr>
            <b/>
            <sz val="10"/>
            <color indexed="81"/>
            <rFont val="Arial"/>
            <family val="2"/>
          </rPr>
          <t>Insert specific service charge rate adders/riders</t>
        </r>
      </text>
    </comment>
    <comment ref="B23" authorId="0">
      <text>
        <r>
          <rPr>
            <b/>
            <sz val="10"/>
            <color indexed="81"/>
            <rFont val="Arial"/>
            <family val="2"/>
          </rPr>
          <t>Insert specific volumetric rate riders/adders as required (excluding DVA riders)</t>
        </r>
      </text>
    </comment>
    <comment ref="B24" authorId="0">
      <text>
        <r>
          <rPr>
            <b/>
            <sz val="10"/>
            <color indexed="81"/>
            <rFont val="Arial"/>
            <family val="2"/>
          </rPr>
          <t>Insert specific volumetric rate riders/adders as required (excluding DVA riders)</t>
        </r>
      </text>
    </comment>
    <comment ref="B25" authorId="0">
      <text>
        <r>
          <rPr>
            <b/>
            <sz val="10"/>
            <color indexed="81"/>
            <rFont val="Arial"/>
            <family val="2"/>
          </rPr>
          <t>Insert specific volumetric rate riders/adders as required (excluding DVA riders)</t>
        </r>
      </text>
    </comment>
    <comment ref="B26" authorId="0">
      <text>
        <r>
          <rPr>
            <b/>
            <sz val="10"/>
            <color indexed="81"/>
            <rFont val="Arial"/>
            <family val="2"/>
          </rPr>
          <t>Insert specific volumetric rate riders/adders as required (excluding DVA riders)</t>
        </r>
      </text>
    </comment>
    <comment ref="B27" authorId="0">
      <text>
        <r>
          <rPr>
            <b/>
            <sz val="10"/>
            <color indexed="81"/>
            <rFont val="Arial"/>
            <family val="2"/>
          </rPr>
          <t>Insert specific volumetric rate riders/adders as required (excluding DVA riders)</t>
        </r>
      </text>
    </comment>
    <comment ref="B28" authorId="0">
      <text>
        <r>
          <rPr>
            <b/>
            <sz val="10"/>
            <color indexed="81"/>
            <rFont val="Arial"/>
            <family val="2"/>
          </rPr>
          <t>Insert specific volumetric rate riders/adders as required (excluding DVA riders)</t>
        </r>
      </text>
    </comment>
    <comment ref="B29" authorId="0">
      <text>
        <r>
          <rPr>
            <b/>
            <sz val="10"/>
            <color indexed="81"/>
            <rFont val="Arial"/>
            <family val="2"/>
          </rPr>
          <t>Insert specific volumetric rate riders/adders as required (excluding DVA riders)</t>
        </r>
      </text>
    </comment>
    <comment ref="B32" authorId="0">
      <text>
        <r>
          <rPr>
            <b/>
            <sz val="8"/>
            <color indexed="81"/>
            <rFont val="Tahoma"/>
            <family val="2"/>
          </rPr>
          <t>Insert each specific Deferral/Variance Account Disposition Rate Rider(s) as required</t>
        </r>
      </text>
    </comment>
    <comment ref="B33" authorId="0">
      <text>
        <r>
          <rPr>
            <b/>
            <sz val="8"/>
            <color indexed="81"/>
            <rFont val="Tahoma"/>
            <family val="2"/>
          </rPr>
          <t>Insert each specific Deferral/Variance Account Disposition Rate Rider(s) as required</t>
        </r>
      </text>
    </comment>
    <comment ref="B34" authorId="0">
      <text>
        <r>
          <rPr>
            <b/>
            <sz val="8"/>
            <color indexed="81"/>
            <rFont val="Tahoma"/>
            <family val="2"/>
          </rPr>
          <t>Insert each specific Deferral/Variance Account Disposition Rate Rider(s) as required</t>
        </r>
      </text>
    </comment>
    <comment ref="F57" authorId="1">
      <text>
        <r>
          <rPr>
            <b/>
            <sz val="8"/>
            <color indexed="81"/>
            <rFont val="Tahoma"/>
            <family val="2"/>
          </rPr>
          <t>Jane Wei:</t>
        </r>
        <r>
          <rPr>
            <sz val="8"/>
            <color indexed="81"/>
            <rFont val="Tahoma"/>
            <family val="2"/>
          </rPr>
          <t xml:space="preserve">
OEB fomular is wrong</t>
        </r>
      </text>
    </comment>
    <comment ref="I57" authorId="1">
      <text>
        <r>
          <rPr>
            <b/>
            <sz val="8"/>
            <color indexed="81"/>
            <rFont val="Tahoma"/>
            <family val="2"/>
          </rPr>
          <t>Jane Wei:</t>
        </r>
        <r>
          <rPr>
            <sz val="8"/>
            <color indexed="81"/>
            <rFont val="Tahoma"/>
            <family val="2"/>
          </rPr>
          <t xml:space="preserve">
OEB fomular is wrong</t>
        </r>
      </text>
    </comment>
  </commentList>
</comments>
</file>

<file path=xl/comments13.xml><?xml version="1.0" encoding="utf-8"?>
<comments xmlns="http://schemas.openxmlformats.org/spreadsheetml/2006/main">
  <authors>
    <author>Marc Abramovitz</author>
  </authors>
  <commentList>
    <comment ref="B16" authorId="0">
      <text>
        <r>
          <rPr>
            <b/>
            <sz val="10"/>
            <color indexed="81"/>
            <rFont val="Arial"/>
            <family val="2"/>
          </rPr>
          <t>Insert specific service charge rate adders/riders as required</t>
        </r>
      </text>
    </comment>
    <comment ref="B17" authorId="0">
      <text>
        <r>
          <rPr>
            <b/>
            <sz val="10"/>
            <color indexed="81"/>
            <rFont val="Arial"/>
            <family val="2"/>
          </rPr>
          <t>Insert specific service charge rate adders/riders</t>
        </r>
      </text>
    </comment>
    <comment ref="B18" authorId="0">
      <text>
        <r>
          <rPr>
            <b/>
            <sz val="10"/>
            <color indexed="81"/>
            <rFont val="Arial"/>
            <family val="2"/>
          </rPr>
          <t>Insert specific service charge rate adders/riders</t>
        </r>
      </text>
    </comment>
    <comment ref="B19" authorId="0">
      <text>
        <r>
          <rPr>
            <b/>
            <sz val="10"/>
            <color indexed="81"/>
            <rFont val="Arial"/>
            <family val="2"/>
          </rPr>
          <t>Insert specific service charge rate adders/riders</t>
        </r>
      </text>
    </comment>
    <comment ref="B23" authorId="0">
      <text>
        <r>
          <rPr>
            <b/>
            <sz val="10"/>
            <color indexed="81"/>
            <rFont val="Arial"/>
            <family val="2"/>
          </rPr>
          <t>Insert specific volumetric rate riders/adders as required (excluding DVA riders)</t>
        </r>
      </text>
    </comment>
    <comment ref="B24" authorId="0">
      <text>
        <r>
          <rPr>
            <b/>
            <sz val="10"/>
            <color indexed="81"/>
            <rFont val="Arial"/>
            <family val="2"/>
          </rPr>
          <t>Insert specific volumetric rate riders/adders as required (excluding DVA riders)</t>
        </r>
      </text>
    </comment>
    <comment ref="B25" authorId="0">
      <text>
        <r>
          <rPr>
            <b/>
            <sz val="10"/>
            <color indexed="81"/>
            <rFont val="Arial"/>
            <family val="2"/>
          </rPr>
          <t>Insert specific volumetric rate riders/adders as required (excluding DVA riders)</t>
        </r>
      </text>
    </comment>
    <comment ref="B26" authorId="0">
      <text>
        <r>
          <rPr>
            <b/>
            <sz val="10"/>
            <color indexed="81"/>
            <rFont val="Arial"/>
            <family val="2"/>
          </rPr>
          <t>Insert specific volumetric rate riders/adders as required (excluding DVA riders)</t>
        </r>
      </text>
    </comment>
    <comment ref="B27" authorId="0">
      <text>
        <r>
          <rPr>
            <b/>
            <sz val="10"/>
            <color indexed="81"/>
            <rFont val="Arial"/>
            <family val="2"/>
          </rPr>
          <t>Insert specific volumetric rate riders/adders as required (excluding DVA riders)</t>
        </r>
      </text>
    </comment>
    <comment ref="B28" authorId="0">
      <text>
        <r>
          <rPr>
            <b/>
            <sz val="10"/>
            <color indexed="81"/>
            <rFont val="Arial"/>
            <family val="2"/>
          </rPr>
          <t>Insert specific volumetric rate riders/adders as required (excluding DVA riders)</t>
        </r>
      </text>
    </comment>
    <comment ref="B29" authorId="0">
      <text>
        <r>
          <rPr>
            <b/>
            <sz val="10"/>
            <color indexed="81"/>
            <rFont val="Arial"/>
            <family val="2"/>
          </rPr>
          <t>Insert specific volumetric rate riders/adders as required (excluding DVA riders)</t>
        </r>
      </text>
    </comment>
    <comment ref="B32" authorId="0">
      <text>
        <r>
          <rPr>
            <b/>
            <sz val="8"/>
            <color indexed="81"/>
            <rFont val="Tahoma"/>
            <family val="2"/>
          </rPr>
          <t>Insert each specific Deferral/Variance Account Disposition Rate Rider(s) as required</t>
        </r>
      </text>
    </comment>
    <comment ref="B33" authorId="0">
      <text>
        <r>
          <rPr>
            <b/>
            <sz val="8"/>
            <color indexed="81"/>
            <rFont val="Tahoma"/>
            <family val="2"/>
          </rPr>
          <t>Insert each specific Deferral/Variance Account Disposition Rate Rider(s) as required</t>
        </r>
      </text>
    </comment>
    <comment ref="B34" authorId="0">
      <text>
        <r>
          <rPr>
            <b/>
            <sz val="8"/>
            <color indexed="81"/>
            <rFont val="Tahoma"/>
            <family val="2"/>
          </rPr>
          <t>Insert each specific Deferral/Variance Account Disposition Rate Rider(s) as required</t>
        </r>
      </text>
    </comment>
  </commentList>
</comments>
</file>

<file path=xl/comments14.xml><?xml version="1.0" encoding="utf-8"?>
<comments xmlns="http://schemas.openxmlformats.org/spreadsheetml/2006/main">
  <authors>
    <author>Marc Abramovitz</author>
    <author>Jane Wei</author>
  </authors>
  <commentList>
    <comment ref="B16" authorId="0">
      <text>
        <r>
          <rPr>
            <b/>
            <sz val="10"/>
            <color indexed="81"/>
            <rFont val="Arial"/>
            <family val="2"/>
          </rPr>
          <t>Insert specific service charge rate adders/riders as required</t>
        </r>
      </text>
    </comment>
    <comment ref="B17" authorId="0">
      <text>
        <r>
          <rPr>
            <b/>
            <sz val="10"/>
            <color indexed="81"/>
            <rFont val="Arial"/>
            <family val="2"/>
          </rPr>
          <t>Insert specific service charge rate adders/riders</t>
        </r>
      </text>
    </comment>
    <comment ref="B18" authorId="0">
      <text>
        <r>
          <rPr>
            <b/>
            <sz val="10"/>
            <color indexed="81"/>
            <rFont val="Arial"/>
            <family val="2"/>
          </rPr>
          <t>Insert specific service charge rate adders/riders</t>
        </r>
      </text>
    </comment>
    <comment ref="B19" authorId="0">
      <text>
        <r>
          <rPr>
            <b/>
            <sz val="10"/>
            <color indexed="81"/>
            <rFont val="Arial"/>
            <family val="2"/>
          </rPr>
          <t>Insert specific service charge rate adders/riders</t>
        </r>
      </text>
    </comment>
    <comment ref="B23" authorId="0">
      <text>
        <r>
          <rPr>
            <b/>
            <sz val="10"/>
            <color indexed="81"/>
            <rFont val="Arial"/>
            <family val="2"/>
          </rPr>
          <t>Insert specific volumetric rate riders/adders as required (excluding DVA riders)</t>
        </r>
      </text>
    </comment>
    <comment ref="B24" authorId="0">
      <text>
        <r>
          <rPr>
            <b/>
            <sz val="10"/>
            <color indexed="81"/>
            <rFont val="Arial"/>
            <family val="2"/>
          </rPr>
          <t>Insert specific volumetric rate riders/adders as required (excluding DVA riders)</t>
        </r>
      </text>
    </comment>
    <comment ref="B25" authorId="0">
      <text>
        <r>
          <rPr>
            <b/>
            <sz val="10"/>
            <color indexed="81"/>
            <rFont val="Arial"/>
            <family val="2"/>
          </rPr>
          <t>Insert specific volumetric rate riders/adders as required (excluding DVA riders)</t>
        </r>
      </text>
    </comment>
    <comment ref="B26" authorId="0">
      <text>
        <r>
          <rPr>
            <b/>
            <sz val="10"/>
            <color indexed="81"/>
            <rFont val="Arial"/>
            <family val="2"/>
          </rPr>
          <t>Insert specific volumetric rate riders/adders as required (excluding DVA riders)</t>
        </r>
      </text>
    </comment>
    <comment ref="B27" authorId="0">
      <text>
        <r>
          <rPr>
            <b/>
            <sz val="10"/>
            <color indexed="81"/>
            <rFont val="Arial"/>
            <family val="2"/>
          </rPr>
          <t>Insert specific volumetric rate riders/adders as required (excluding DVA riders)</t>
        </r>
      </text>
    </comment>
    <comment ref="B28" authorId="0">
      <text>
        <r>
          <rPr>
            <b/>
            <sz val="10"/>
            <color indexed="81"/>
            <rFont val="Arial"/>
            <family val="2"/>
          </rPr>
          <t>Insert specific volumetric rate riders/adders as required (excluding DVA riders)</t>
        </r>
      </text>
    </comment>
    <comment ref="B29" authorId="0">
      <text>
        <r>
          <rPr>
            <b/>
            <sz val="10"/>
            <color indexed="81"/>
            <rFont val="Arial"/>
            <family val="2"/>
          </rPr>
          <t>Insert specific volumetric rate riders/adders as required (excluding DVA riders)</t>
        </r>
      </text>
    </comment>
    <comment ref="B32" authorId="0">
      <text>
        <r>
          <rPr>
            <b/>
            <sz val="8"/>
            <color indexed="81"/>
            <rFont val="Tahoma"/>
            <family val="2"/>
          </rPr>
          <t>Insert each specific Deferral/Variance Account Disposition Rate Rider(s) as required</t>
        </r>
      </text>
    </comment>
    <comment ref="B33" authorId="0">
      <text>
        <r>
          <rPr>
            <b/>
            <sz val="8"/>
            <color indexed="81"/>
            <rFont val="Tahoma"/>
            <family val="2"/>
          </rPr>
          <t>Insert each specific Deferral/Variance Account Disposition Rate Rider(s) as required</t>
        </r>
      </text>
    </comment>
    <comment ref="B34" authorId="0">
      <text>
        <r>
          <rPr>
            <b/>
            <sz val="8"/>
            <color indexed="81"/>
            <rFont val="Tahoma"/>
            <family val="2"/>
          </rPr>
          <t>Insert each specific Deferral/Variance Account Disposition Rate Rider(s) as required</t>
        </r>
      </text>
    </comment>
    <comment ref="F57" authorId="1">
      <text>
        <r>
          <rPr>
            <b/>
            <sz val="8"/>
            <color indexed="81"/>
            <rFont val="Tahoma"/>
            <family val="2"/>
          </rPr>
          <t>Jane Wei:</t>
        </r>
        <r>
          <rPr>
            <sz val="8"/>
            <color indexed="81"/>
            <rFont val="Tahoma"/>
            <family val="2"/>
          </rPr>
          <t xml:space="preserve">
OEB fomular is wrong</t>
        </r>
      </text>
    </comment>
    <comment ref="I57" authorId="1">
      <text>
        <r>
          <rPr>
            <b/>
            <sz val="8"/>
            <color indexed="81"/>
            <rFont val="Tahoma"/>
            <family val="2"/>
          </rPr>
          <t>Jane Wei:</t>
        </r>
        <r>
          <rPr>
            <sz val="8"/>
            <color indexed="81"/>
            <rFont val="Tahoma"/>
            <family val="2"/>
          </rPr>
          <t xml:space="preserve">
OEB fomular is wrong</t>
        </r>
      </text>
    </comment>
  </commentList>
</comments>
</file>

<file path=xl/comments15.xml><?xml version="1.0" encoding="utf-8"?>
<comments xmlns="http://schemas.openxmlformats.org/spreadsheetml/2006/main">
  <authors>
    <author>Marc Abramovitz</author>
  </authors>
  <commentList>
    <comment ref="B16" authorId="0">
      <text>
        <r>
          <rPr>
            <b/>
            <sz val="10"/>
            <color indexed="81"/>
            <rFont val="Arial"/>
            <family val="2"/>
          </rPr>
          <t>Insert specific service charge rate adders/riders as required</t>
        </r>
      </text>
    </comment>
    <comment ref="B17" authorId="0">
      <text>
        <r>
          <rPr>
            <b/>
            <sz val="10"/>
            <color indexed="81"/>
            <rFont val="Arial"/>
            <family val="2"/>
          </rPr>
          <t>Insert specific service charge rate adders/riders</t>
        </r>
      </text>
    </comment>
    <comment ref="B18" authorId="0">
      <text>
        <r>
          <rPr>
            <b/>
            <sz val="10"/>
            <color indexed="81"/>
            <rFont val="Arial"/>
            <family val="2"/>
          </rPr>
          <t>Insert specific service charge rate adders/riders</t>
        </r>
      </text>
    </comment>
    <comment ref="B19" authorId="0">
      <text>
        <r>
          <rPr>
            <b/>
            <sz val="10"/>
            <color indexed="81"/>
            <rFont val="Arial"/>
            <family val="2"/>
          </rPr>
          <t>Insert specific service charge rate adders/riders</t>
        </r>
      </text>
    </comment>
    <comment ref="B23" authorId="0">
      <text>
        <r>
          <rPr>
            <b/>
            <sz val="10"/>
            <color indexed="81"/>
            <rFont val="Arial"/>
            <family val="2"/>
          </rPr>
          <t>Insert specific volumetric rate riders/adders as required (excluding DVA riders)</t>
        </r>
      </text>
    </comment>
    <comment ref="B24" authorId="0">
      <text>
        <r>
          <rPr>
            <b/>
            <sz val="10"/>
            <color indexed="81"/>
            <rFont val="Arial"/>
            <family val="2"/>
          </rPr>
          <t>Insert specific volumetric rate riders/adders as required (excluding DVA riders)</t>
        </r>
      </text>
    </comment>
    <comment ref="B25" authorId="0">
      <text>
        <r>
          <rPr>
            <b/>
            <sz val="10"/>
            <color indexed="81"/>
            <rFont val="Arial"/>
            <family val="2"/>
          </rPr>
          <t>Insert specific volumetric rate riders/adders as required (excluding DVA riders)</t>
        </r>
      </text>
    </comment>
    <comment ref="B26" authorId="0">
      <text>
        <r>
          <rPr>
            <b/>
            <sz val="10"/>
            <color indexed="81"/>
            <rFont val="Arial"/>
            <family val="2"/>
          </rPr>
          <t>Insert specific volumetric rate riders/adders as required (excluding DVA riders)</t>
        </r>
      </text>
    </comment>
    <comment ref="B27" authorId="0">
      <text>
        <r>
          <rPr>
            <b/>
            <sz val="10"/>
            <color indexed="81"/>
            <rFont val="Arial"/>
            <family val="2"/>
          </rPr>
          <t>Insert specific volumetric rate riders/adders as required (excluding DVA riders)</t>
        </r>
      </text>
    </comment>
    <comment ref="B28" authorId="0">
      <text>
        <r>
          <rPr>
            <b/>
            <sz val="10"/>
            <color indexed="81"/>
            <rFont val="Arial"/>
            <family val="2"/>
          </rPr>
          <t>Insert specific volumetric rate riders/adders as required (excluding DVA riders)</t>
        </r>
      </text>
    </comment>
    <comment ref="B29" authorId="0">
      <text>
        <r>
          <rPr>
            <b/>
            <sz val="10"/>
            <color indexed="81"/>
            <rFont val="Arial"/>
            <family val="2"/>
          </rPr>
          <t>Insert specific volumetric rate riders/adders as required (excluding DVA riders)</t>
        </r>
      </text>
    </comment>
    <comment ref="B32" authorId="0">
      <text>
        <r>
          <rPr>
            <b/>
            <sz val="8"/>
            <color indexed="81"/>
            <rFont val="Tahoma"/>
            <family val="2"/>
          </rPr>
          <t>Insert each specific Deferral/Variance Account Disposition Rate Rider(s) as required</t>
        </r>
      </text>
    </comment>
    <comment ref="B33" authorId="0">
      <text>
        <r>
          <rPr>
            <b/>
            <sz val="8"/>
            <color indexed="81"/>
            <rFont val="Tahoma"/>
            <family val="2"/>
          </rPr>
          <t>Insert each specific Deferral/Variance Account Disposition Rate Rider(s) as required</t>
        </r>
      </text>
    </comment>
    <comment ref="B34" authorId="0">
      <text>
        <r>
          <rPr>
            <b/>
            <sz val="8"/>
            <color indexed="81"/>
            <rFont val="Tahoma"/>
            <family val="2"/>
          </rPr>
          <t>Insert each specific Deferral/Variance Account Disposition Rate Rider(s) as required</t>
        </r>
      </text>
    </comment>
  </commentList>
</comments>
</file>

<file path=xl/comments16.xml><?xml version="1.0" encoding="utf-8"?>
<comments xmlns="http://schemas.openxmlformats.org/spreadsheetml/2006/main">
  <authors>
    <author>Marc Abramovitz</author>
    <author>Jane Wei</author>
  </authors>
  <commentList>
    <comment ref="B16" authorId="0">
      <text>
        <r>
          <rPr>
            <b/>
            <sz val="10"/>
            <color indexed="81"/>
            <rFont val="Arial"/>
            <family val="2"/>
          </rPr>
          <t>Insert specific service charge rate adders/riders as required</t>
        </r>
      </text>
    </comment>
    <comment ref="B17" authorId="0">
      <text>
        <r>
          <rPr>
            <b/>
            <sz val="10"/>
            <color indexed="81"/>
            <rFont val="Arial"/>
            <family val="2"/>
          </rPr>
          <t>Insert specific service charge rate adders/riders</t>
        </r>
      </text>
    </comment>
    <comment ref="B18" authorId="0">
      <text>
        <r>
          <rPr>
            <b/>
            <sz val="10"/>
            <color indexed="81"/>
            <rFont val="Arial"/>
            <family val="2"/>
          </rPr>
          <t>Insert specific service charge rate adders/riders</t>
        </r>
      </text>
    </comment>
    <comment ref="B19" authorId="0">
      <text>
        <r>
          <rPr>
            <b/>
            <sz val="10"/>
            <color indexed="81"/>
            <rFont val="Arial"/>
            <family val="2"/>
          </rPr>
          <t>Insert specific service charge rate adders/riders</t>
        </r>
      </text>
    </comment>
    <comment ref="B23" authorId="0">
      <text>
        <r>
          <rPr>
            <b/>
            <sz val="10"/>
            <color indexed="81"/>
            <rFont val="Arial"/>
            <family val="2"/>
          </rPr>
          <t>Insert specific volumetric rate riders/adders as required (excluding DVA riders)</t>
        </r>
      </text>
    </comment>
    <comment ref="B24" authorId="0">
      <text>
        <r>
          <rPr>
            <b/>
            <sz val="10"/>
            <color indexed="81"/>
            <rFont val="Arial"/>
            <family val="2"/>
          </rPr>
          <t>Insert specific volumetric rate riders/adders as required (excluding DVA riders)</t>
        </r>
      </text>
    </comment>
    <comment ref="B25" authorId="0">
      <text>
        <r>
          <rPr>
            <b/>
            <sz val="10"/>
            <color indexed="81"/>
            <rFont val="Arial"/>
            <family val="2"/>
          </rPr>
          <t>Insert specific volumetric rate riders/adders as required (excluding DVA riders)</t>
        </r>
      </text>
    </comment>
    <comment ref="B26" authorId="0">
      <text>
        <r>
          <rPr>
            <b/>
            <sz val="10"/>
            <color indexed="81"/>
            <rFont val="Arial"/>
            <family val="2"/>
          </rPr>
          <t>Insert specific volumetric rate riders/adders as required (excluding DVA riders)</t>
        </r>
      </text>
    </comment>
    <comment ref="B27" authorId="0">
      <text>
        <r>
          <rPr>
            <b/>
            <sz val="10"/>
            <color indexed="81"/>
            <rFont val="Arial"/>
            <family val="2"/>
          </rPr>
          <t>Insert specific volumetric rate riders/adders as required (excluding DVA riders)</t>
        </r>
      </text>
    </comment>
    <comment ref="B28" authorId="0">
      <text>
        <r>
          <rPr>
            <b/>
            <sz val="10"/>
            <color indexed="81"/>
            <rFont val="Arial"/>
            <family val="2"/>
          </rPr>
          <t>Insert specific volumetric rate riders/adders as required (excluding DVA riders)</t>
        </r>
      </text>
    </comment>
    <comment ref="B29" authorId="0">
      <text>
        <r>
          <rPr>
            <b/>
            <sz val="10"/>
            <color indexed="81"/>
            <rFont val="Arial"/>
            <family val="2"/>
          </rPr>
          <t>Insert specific volumetric rate riders/adders as required (excluding DVA riders)</t>
        </r>
      </text>
    </comment>
    <comment ref="B32" authorId="0">
      <text>
        <r>
          <rPr>
            <b/>
            <sz val="8"/>
            <color indexed="81"/>
            <rFont val="Tahoma"/>
            <family val="2"/>
          </rPr>
          <t>Insert each specific Deferral/Variance Account Disposition Rate Rider(s) as required</t>
        </r>
      </text>
    </comment>
    <comment ref="B33" authorId="0">
      <text>
        <r>
          <rPr>
            <b/>
            <sz val="8"/>
            <color indexed="81"/>
            <rFont val="Tahoma"/>
            <family val="2"/>
          </rPr>
          <t>Insert each specific Deferral/Variance Account Disposition Rate Rider(s) as required</t>
        </r>
      </text>
    </comment>
    <comment ref="B34" authorId="0">
      <text>
        <r>
          <rPr>
            <b/>
            <sz val="8"/>
            <color indexed="81"/>
            <rFont val="Tahoma"/>
            <family val="2"/>
          </rPr>
          <t>Insert each specific Deferral/Variance Account Disposition Rate Rider(s) as required</t>
        </r>
      </text>
    </comment>
    <comment ref="F57" authorId="1">
      <text>
        <r>
          <rPr>
            <b/>
            <sz val="8"/>
            <color indexed="81"/>
            <rFont val="Tahoma"/>
            <family val="2"/>
          </rPr>
          <t>Jane Wei:</t>
        </r>
        <r>
          <rPr>
            <sz val="8"/>
            <color indexed="81"/>
            <rFont val="Tahoma"/>
            <family val="2"/>
          </rPr>
          <t xml:space="preserve">
OEB fomular is wrong</t>
        </r>
      </text>
    </comment>
    <comment ref="I57" authorId="1">
      <text>
        <r>
          <rPr>
            <b/>
            <sz val="8"/>
            <color indexed="81"/>
            <rFont val="Tahoma"/>
            <family val="2"/>
          </rPr>
          <t>Jane Wei:</t>
        </r>
        <r>
          <rPr>
            <sz val="8"/>
            <color indexed="81"/>
            <rFont val="Tahoma"/>
            <family val="2"/>
          </rPr>
          <t xml:space="preserve">
OEB fomular is wrong</t>
        </r>
      </text>
    </comment>
  </commentList>
</comments>
</file>

<file path=xl/comments17.xml><?xml version="1.0" encoding="utf-8"?>
<comments xmlns="http://schemas.openxmlformats.org/spreadsheetml/2006/main">
  <authors>
    <author>Marc Abramovitz</author>
  </authors>
  <commentList>
    <comment ref="B16" authorId="0">
      <text>
        <r>
          <rPr>
            <b/>
            <sz val="10"/>
            <color indexed="81"/>
            <rFont val="Arial"/>
            <family val="2"/>
          </rPr>
          <t>Insert specific service charge rate adders/riders as required</t>
        </r>
      </text>
    </comment>
    <comment ref="B17" authorId="0">
      <text>
        <r>
          <rPr>
            <b/>
            <sz val="10"/>
            <color indexed="81"/>
            <rFont val="Arial"/>
            <family val="2"/>
          </rPr>
          <t>Insert specific service charge rate adders/riders</t>
        </r>
      </text>
    </comment>
    <comment ref="B18" authorId="0">
      <text>
        <r>
          <rPr>
            <b/>
            <sz val="10"/>
            <color indexed="81"/>
            <rFont val="Arial"/>
            <family val="2"/>
          </rPr>
          <t>Insert specific service charge rate adders/riders</t>
        </r>
      </text>
    </comment>
    <comment ref="B19" authorId="0">
      <text>
        <r>
          <rPr>
            <b/>
            <sz val="10"/>
            <color indexed="81"/>
            <rFont val="Arial"/>
            <family val="2"/>
          </rPr>
          <t>Insert specific service charge rate adders/riders</t>
        </r>
      </text>
    </comment>
    <comment ref="B23" authorId="0">
      <text>
        <r>
          <rPr>
            <b/>
            <sz val="10"/>
            <color indexed="81"/>
            <rFont val="Arial"/>
            <family val="2"/>
          </rPr>
          <t>Insert specific volumetric rate riders/adders as required (excluding DVA riders)</t>
        </r>
      </text>
    </comment>
    <comment ref="B24" authorId="0">
      <text>
        <r>
          <rPr>
            <b/>
            <sz val="10"/>
            <color indexed="81"/>
            <rFont val="Arial"/>
            <family val="2"/>
          </rPr>
          <t>Insert specific volumetric rate riders/adders as required (excluding DVA riders)</t>
        </r>
      </text>
    </comment>
    <comment ref="B25" authorId="0">
      <text>
        <r>
          <rPr>
            <b/>
            <sz val="10"/>
            <color indexed="81"/>
            <rFont val="Arial"/>
            <family val="2"/>
          </rPr>
          <t>Insert specific volumetric rate riders/adders as required (excluding DVA riders)</t>
        </r>
      </text>
    </comment>
    <comment ref="B26" authorId="0">
      <text>
        <r>
          <rPr>
            <b/>
            <sz val="10"/>
            <color indexed="81"/>
            <rFont val="Arial"/>
            <family val="2"/>
          </rPr>
          <t>Insert specific volumetric rate riders/adders as required (excluding DVA riders)</t>
        </r>
      </text>
    </comment>
    <comment ref="B27" authorId="0">
      <text>
        <r>
          <rPr>
            <b/>
            <sz val="10"/>
            <color indexed="81"/>
            <rFont val="Arial"/>
            <family val="2"/>
          </rPr>
          <t>Insert specific volumetric rate riders/adders as required (excluding DVA riders)</t>
        </r>
      </text>
    </comment>
    <comment ref="B28" authorId="0">
      <text>
        <r>
          <rPr>
            <b/>
            <sz val="10"/>
            <color indexed="81"/>
            <rFont val="Arial"/>
            <family val="2"/>
          </rPr>
          <t>Insert specific volumetric rate riders/adders as required (excluding DVA riders)</t>
        </r>
      </text>
    </comment>
    <comment ref="B29" authorId="0">
      <text>
        <r>
          <rPr>
            <b/>
            <sz val="10"/>
            <color indexed="81"/>
            <rFont val="Arial"/>
            <family val="2"/>
          </rPr>
          <t>Insert specific volumetric rate riders/adders as required (excluding DVA riders)</t>
        </r>
      </text>
    </comment>
    <comment ref="B32" authorId="0">
      <text>
        <r>
          <rPr>
            <b/>
            <sz val="8"/>
            <color indexed="81"/>
            <rFont val="Tahoma"/>
            <family val="2"/>
          </rPr>
          <t>Insert each specific Deferral/Variance Account Disposition Rate Rider(s) as required</t>
        </r>
      </text>
    </comment>
    <comment ref="B33" authorId="0">
      <text>
        <r>
          <rPr>
            <b/>
            <sz val="8"/>
            <color indexed="81"/>
            <rFont val="Tahoma"/>
            <family val="2"/>
          </rPr>
          <t>Insert each specific Deferral/Variance Account Disposition Rate Rider(s) as required</t>
        </r>
      </text>
    </comment>
    <comment ref="B34" authorId="0">
      <text>
        <r>
          <rPr>
            <b/>
            <sz val="8"/>
            <color indexed="81"/>
            <rFont val="Tahoma"/>
            <family val="2"/>
          </rPr>
          <t>Insert each specific Deferral/Variance Account Disposition Rate Rider(s) as required</t>
        </r>
      </text>
    </comment>
  </commentList>
</comments>
</file>

<file path=xl/comments18.xml><?xml version="1.0" encoding="utf-8"?>
<comments xmlns="http://schemas.openxmlformats.org/spreadsheetml/2006/main">
  <authors>
    <author>Jane Wei</author>
    <author>Marc Abramovitz</author>
  </authors>
  <commentList>
    <comment ref="E14" authorId="0">
      <text>
        <r>
          <rPr>
            <b/>
            <sz val="8"/>
            <color indexed="81"/>
            <rFont val="Tahoma"/>
            <family val="2"/>
          </rPr>
          <t>Jane Wei:</t>
        </r>
        <r>
          <rPr>
            <sz val="8"/>
            <color indexed="81"/>
            <rFont val="Tahoma"/>
            <family val="2"/>
          </rPr>
          <t xml:space="preserve">
2015 Q4 RRR</t>
        </r>
      </text>
    </comment>
    <comment ref="B16" authorId="1">
      <text>
        <r>
          <rPr>
            <b/>
            <sz val="10"/>
            <color indexed="81"/>
            <rFont val="Arial"/>
            <family val="2"/>
          </rPr>
          <t>Insert specific service charge rate adders/riders as required</t>
        </r>
      </text>
    </comment>
    <comment ref="B17" authorId="1">
      <text>
        <r>
          <rPr>
            <b/>
            <sz val="10"/>
            <color indexed="81"/>
            <rFont val="Arial"/>
            <family val="2"/>
          </rPr>
          <t>Insert specific service charge rate adders/riders</t>
        </r>
      </text>
    </comment>
    <comment ref="B18" authorId="1">
      <text>
        <r>
          <rPr>
            <b/>
            <sz val="10"/>
            <color indexed="81"/>
            <rFont val="Arial"/>
            <family val="2"/>
          </rPr>
          <t>Insert specific service charge rate adders/riders</t>
        </r>
      </text>
    </comment>
    <comment ref="B19" authorId="1">
      <text>
        <r>
          <rPr>
            <b/>
            <sz val="10"/>
            <color indexed="81"/>
            <rFont val="Arial"/>
            <family val="2"/>
          </rPr>
          <t>Insert specific service charge rate adders/riders</t>
        </r>
      </text>
    </comment>
    <comment ref="B23" authorId="1">
      <text>
        <r>
          <rPr>
            <b/>
            <sz val="10"/>
            <color indexed="81"/>
            <rFont val="Arial"/>
            <family val="2"/>
          </rPr>
          <t>Insert specific volumetric rate riders/adders as required (excluding DVA riders)</t>
        </r>
      </text>
    </comment>
    <comment ref="B24" authorId="1">
      <text>
        <r>
          <rPr>
            <b/>
            <sz val="10"/>
            <color indexed="81"/>
            <rFont val="Arial"/>
            <family val="2"/>
          </rPr>
          <t>Insert specific volumetric rate riders/adders as required (excluding DVA riders)</t>
        </r>
      </text>
    </comment>
    <comment ref="B25" authorId="1">
      <text>
        <r>
          <rPr>
            <b/>
            <sz val="10"/>
            <color indexed="81"/>
            <rFont val="Arial"/>
            <family val="2"/>
          </rPr>
          <t>Insert specific volumetric rate riders/adders as required (excluding DVA riders)</t>
        </r>
      </text>
    </comment>
    <comment ref="B26" authorId="1">
      <text>
        <r>
          <rPr>
            <b/>
            <sz val="10"/>
            <color indexed="81"/>
            <rFont val="Arial"/>
            <family val="2"/>
          </rPr>
          <t>Insert specific volumetric rate riders/adders as required (excluding DVA riders)</t>
        </r>
      </text>
    </comment>
    <comment ref="B27" authorId="1">
      <text>
        <r>
          <rPr>
            <b/>
            <sz val="10"/>
            <color indexed="81"/>
            <rFont val="Arial"/>
            <family val="2"/>
          </rPr>
          <t>Insert specific volumetric rate riders/adders as required (excluding DVA riders)</t>
        </r>
      </text>
    </comment>
    <comment ref="B28" authorId="1">
      <text>
        <r>
          <rPr>
            <b/>
            <sz val="10"/>
            <color indexed="81"/>
            <rFont val="Arial"/>
            <family val="2"/>
          </rPr>
          <t>Insert specific volumetric rate riders/adders as required (excluding DVA riders)</t>
        </r>
      </text>
    </comment>
    <comment ref="B29" authorId="1">
      <text>
        <r>
          <rPr>
            <b/>
            <sz val="10"/>
            <color indexed="81"/>
            <rFont val="Arial"/>
            <family val="2"/>
          </rPr>
          <t>Insert specific volumetric rate riders/adders as required (excluding DVA riders)</t>
        </r>
      </text>
    </comment>
    <comment ref="B32" authorId="1">
      <text>
        <r>
          <rPr>
            <b/>
            <sz val="8"/>
            <color indexed="81"/>
            <rFont val="Tahoma"/>
            <family val="2"/>
          </rPr>
          <t>Insert each specific Deferral/Variance Account Disposition Rate Rider(s) as required</t>
        </r>
      </text>
    </comment>
    <comment ref="B33" authorId="1">
      <text>
        <r>
          <rPr>
            <b/>
            <sz val="8"/>
            <color indexed="81"/>
            <rFont val="Tahoma"/>
            <family val="2"/>
          </rPr>
          <t>Insert each specific Deferral/Variance Account Disposition Rate Rider(s) as required</t>
        </r>
      </text>
    </comment>
    <comment ref="B34" authorId="1">
      <text>
        <r>
          <rPr>
            <b/>
            <sz val="8"/>
            <color indexed="81"/>
            <rFont val="Tahoma"/>
            <family val="2"/>
          </rPr>
          <t>Insert each specific Deferral/Variance Account Disposition Rate Rider(s) as required</t>
        </r>
      </text>
    </comment>
  </commentList>
</comments>
</file>

<file path=xl/comments19.xml><?xml version="1.0" encoding="utf-8"?>
<comments xmlns="http://schemas.openxmlformats.org/spreadsheetml/2006/main">
  <authors>
    <author>Marc Abramovitz</author>
  </authors>
  <commentList>
    <comment ref="B16" authorId="0">
      <text>
        <r>
          <rPr>
            <b/>
            <sz val="10"/>
            <color indexed="81"/>
            <rFont val="Arial"/>
            <family val="2"/>
          </rPr>
          <t>Insert specific service charge rate adders/riders as required</t>
        </r>
      </text>
    </comment>
    <comment ref="B17" authorId="0">
      <text>
        <r>
          <rPr>
            <b/>
            <sz val="10"/>
            <color indexed="81"/>
            <rFont val="Arial"/>
            <family val="2"/>
          </rPr>
          <t>Insert specific service charge rate adders/riders</t>
        </r>
      </text>
    </comment>
    <comment ref="B18" authorId="0">
      <text>
        <r>
          <rPr>
            <b/>
            <sz val="10"/>
            <color indexed="81"/>
            <rFont val="Arial"/>
            <family val="2"/>
          </rPr>
          <t>Insert specific service charge rate adders/riders</t>
        </r>
      </text>
    </comment>
    <comment ref="B19" authorId="0">
      <text>
        <r>
          <rPr>
            <b/>
            <sz val="10"/>
            <color indexed="81"/>
            <rFont val="Arial"/>
            <family val="2"/>
          </rPr>
          <t>Insert specific service charge rate adders/riders</t>
        </r>
      </text>
    </comment>
    <comment ref="B23" authorId="0">
      <text>
        <r>
          <rPr>
            <b/>
            <sz val="10"/>
            <color indexed="81"/>
            <rFont val="Arial"/>
            <family val="2"/>
          </rPr>
          <t>Insert specific volumetric rate riders/adders as required (excluding DVA riders)</t>
        </r>
      </text>
    </comment>
    <comment ref="B24" authorId="0">
      <text>
        <r>
          <rPr>
            <b/>
            <sz val="10"/>
            <color indexed="81"/>
            <rFont val="Arial"/>
            <family val="2"/>
          </rPr>
          <t>Insert specific volumetric rate riders/adders as required (excluding DVA riders)</t>
        </r>
      </text>
    </comment>
    <comment ref="B25" authorId="0">
      <text>
        <r>
          <rPr>
            <b/>
            <sz val="10"/>
            <color indexed="81"/>
            <rFont val="Arial"/>
            <family val="2"/>
          </rPr>
          <t>Insert specific volumetric rate riders/adders as required (excluding DVA riders)</t>
        </r>
      </text>
    </comment>
    <comment ref="B26" authorId="0">
      <text>
        <r>
          <rPr>
            <b/>
            <sz val="10"/>
            <color indexed="81"/>
            <rFont val="Arial"/>
            <family val="2"/>
          </rPr>
          <t>Insert specific volumetric rate riders/adders as required (excluding DVA riders)</t>
        </r>
      </text>
    </comment>
    <comment ref="B27" authorId="0">
      <text>
        <r>
          <rPr>
            <b/>
            <sz val="10"/>
            <color indexed="81"/>
            <rFont val="Arial"/>
            <family val="2"/>
          </rPr>
          <t>Insert specific volumetric rate riders/adders as required (excluding DVA riders)</t>
        </r>
      </text>
    </comment>
    <comment ref="B28" authorId="0">
      <text>
        <r>
          <rPr>
            <b/>
            <sz val="10"/>
            <color indexed="81"/>
            <rFont val="Arial"/>
            <family val="2"/>
          </rPr>
          <t>Insert specific volumetric rate riders/adders as required (excluding DVA riders)</t>
        </r>
      </text>
    </comment>
    <comment ref="B29" authorId="0">
      <text>
        <r>
          <rPr>
            <b/>
            <sz val="10"/>
            <color indexed="81"/>
            <rFont val="Arial"/>
            <family val="2"/>
          </rPr>
          <t>Insert specific volumetric rate riders/adders as required (excluding DVA riders)</t>
        </r>
      </text>
    </comment>
    <comment ref="B33" authorId="0">
      <text>
        <r>
          <rPr>
            <b/>
            <sz val="8"/>
            <color indexed="81"/>
            <rFont val="Tahoma"/>
            <family val="2"/>
          </rPr>
          <t>Insert each specific Deferral/Variance Account Disposition Rate Rider(s) as required</t>
        </r>
      </text>
    </comment>
    <comment ref="B34" authorId="0">
      <text>
        <r>
          <rPr>
            <b/>
            <sz val="8"/>
            <color indexed="81"/>
            <rFont val="Tahoma"/>
            <family val="2"/>
          </rPr>
          <t>Insert each specific Deferral/Variance Account Disposition Rate Rider(s) as required</t>
        </r>
      </text>
    </comment>
    <comment ref="B35" authorId="0">
      <text>
        <r>
          <rPr>
            <b/>
            <sz val="8"/>
            <color indexed="81"/>
            <rFont val="Tahoma"/>
            <family val="2"/>
          </rPr>
          <t>Insert each specific Deferral/Variance Account Disposition Rate Rider(s) as required</t>
        </r>
      </text>
    </comment>
  </commentList>
</comments>
</file>

<file path=xl/comments2.xml><?xml version="1.0" encoding="utf-8"?>
<comments xmlns="http://schemas.openxmlformats.org/spreadsheetml/2006/main">
  <authors>
    <author>Jane RSLU</author>
    <author>Jane Wei</author>
  </authors>
  <commentList>
    <comment ref="B21" authorId="0">
      <text>
        <r>
          <rPr>
            <b/>
            <sz val="8"/>
            <color indexed="81"/>
            <rFont val="Tahoma"/>
            <family val="2"/>
          </rPr>
          <t>Jane RSLU:</t>
        </r>
        <r>
          <rPr>
            <sz val="8"/>
            <color indexed="81"/>
            <rFont val="Tahoma"/>
            <family val="2"/>
          </rPr>
          <t xml:space="preserve">
2016 Actual</t>
        </r>
      </text>
    </comment>
    <comment ref="E35" authorId="1">
      <text>
        <r>
          <rPr>
            <b/>
            <sz val="8"/>
            <color indexed="81"/>
            <rFont val="Tahoma"/>
            <family val="2"/>
          </rPr>
          <t>Jane Wei:</t>
        </r>
        <r>
          <rPr>
            <sz val="8"/>
            <color indexed="81"/>
            <rFont val="Tahoma"/>
            <family val="2"/>
          </rPr>
          <t xml:space="preserve">
from load forecast summary </t>
        </r>
      </text>
    </comment>
    <comment ref="B40" authorId="1">
      <text>
        <r>
          <rPr>
            <b/>
            <sz val="8"/>
            <color indexed="81"/>
            <rFont val="Tahoma"/>
            <family val="2"/>
          </rPr>
          <t>Jane Wei:</t>
        </r>
        <r>
          <rPr>
            <sz val="8"/>
            <color indexed="81"/>
            <rFont val="Tahoma"/>
            <family val="2"/>
          </rPr>
          <t xml:space="preserve">
NS report 98</t>
        </r>
      </text>
    </comment>
  </commentList>
</comments>
</file>

<file path=xl/comments20.xml><?xml version="1.0" encoding="utf-8"?>
<comments xmlns="http://schemas.openxmlformats.org/spreadsheetml/2006/main">
  <authors>
    <author>Marc Abramovitz</author>
  </authors>
  <commentList>
    <comment ref="B16" authorId="0">
      <text>
        <r>
          <rPr>
            <b/>
            <sz val="10"/>
            <color indexed="81"/>
            <rFont val="Arial"/>
            <family val="2"/>
          </rPr>
          <t>Insert specific service charge rate adders/riders as required</t>
        </r>
      </text>
    </comment>
    <comment ref="B17" authorId="0">
      <text>
        <r>
          <rPr>
            <b/>
            <sz val="10"/>
            <color indexed="81"/>
            <rFont val="Arial"/>
            <family val="2"/>
          </rPr>
          <t>Insert specific service charge rate adders/riders</t>
        </r>
      </text>
    </comment>
    <comment ref="B18" authorId="0">
      <text>
        <r>
          <rPr>
            <b/>
            <sz val="10"/>
            <color indexed="81"/>
            <rFont val="Arial"/>
            <family val="2"/>
          </rPr>
          <t>Insert specific service charge rate adders/riders</t>
        </r>
      </text>
    </comment>
    <comment ref="B19" authorId="0">
      <text>
        <r>
          <rPr>
            <b/>
            <sz val="10"/>
            <color indexed="81"/>
            <rFont val="Arial"/>
            <family val="2"/>
          </rPr>
          <t>Insert specific service charge rate adders/riders</t>
        </r>
      </text>
    </comment>
    <comment ref="B23" authorId="0">
      <text>
        <r>
          <rPr>
            <b/>
            <sz val="10"/>
            <color indexed="81"/>
            <rFont val="Arial"/>
            <family val="2"/>
          </rPr>
          <t>Insert specific volumetric rate riders/adders as required (excluding DVA riders)</t>
        </r>
      </text>
    </comment>
    <comment ref="B24" authorId="0">
      <text>
        <r>
          <rPr>
            <b/>
            <sz val="10"/>
            <color indexed="81"/>
            <rFont val="Arial"/>
            <family val="2"/>
          </rPr>
          <t>Insert specific volumetric rate riders/adders as required (excluding DVA riders)</t>
        </r>
      </text>
    </comment>
    <comment ref="B25" authorId="0">
      <text>
        <r>
          <rPr>
            <b/>
            <sz val="10"/>
            <color indexed="81"/>
            <rFont val="Arial"/>
            <family val="2"/>
          </rPr>
          <t>Insert specific volumetric rate riders/adders as required (excluding DVA riders)</t>
        </r>
      </text>
    </comment>
    <comment ref="B26" authorId="0">
      <text>
        <r>
          <rPr>
            <b/>
            <sz val="10"/>
            <color indexed="81"/>
            <rFont val="Arial"/>
            <family val="2"/>
          </rPr>
          <t>Insert specific volumetric rate riders/adders as required (excluding DVA riders)</t>
        </r>
      </text>
    </comment>
    <comment ref="B27" authorId="0">
      <text>
        <r>
          <rPr>
            <b/>
            <sz val="10"/>
            <color indexed="81"/>
            <rFont val="Arial"/>
            <family val="2"/>
          </rPr>
          <t>Insert specific volumetric rate riders/adders as required (excluding DVA riders)</t>
        </r>
      </text>
    </comment>
    <comment ref="B28" authorId="0">
      <text>
        <r>
          <rPr>
            <b/>
            <sz val="10"/>
            <color indexed="81"/>
            <rFont val="Arial"/>
            <family val="2"/>
          </rPr>
          <t>Insert specific volumetric rate riders/adders as required (excluding DVA riders)</t>
        </r>
      </text>
    </comment>
    <comment ref="B29" authorId="0">
      <text>
        <r>
          <rPr>
            <b/>
            <sz val="10"/>
            <color indexed="81"/>
            <rFont val="Arial"/>
            <family val="2"/>
          </rPr>
          <t>Insert specific volumetric rate riders/adders as required (excluding DVA riders)</t>
        </r>
      </text>
    </comment>
    <comment ref="B33" authorId="0">
      <text>
        <r>
          <rPr>
            <b/>
            <sz val="8"/>
            <color indexed="81"/>
            <rFont val="Tahoma"/>
            <family val="2"/>
          </rPr>
          <t>Insert each specific Deferral/Variance Account Disposition Rate Rider(s) as required</t>
        </r>
      </text>
    </comment>
    <comment ref="B34" authorId="0">
      <text>
        <r>
          <rPr>
            <b/>
            <sz val="8"/>
            <color indexed="81"/>
            <rFont val="Tahoma"/>
            <family val="2"/>
          </rPr>
          <t>Insert each specific Deferral/Variance Account Disposition Rate Rider(s) as required</t>
        </r>
      </text>
    </comment>
    <comment ref="B35" authorId="0">
      <text>
        <r>
          <rPr>
            <b/>
            <sz val="8"/>
            <color indexed="81"/>
            <rFont val="Tahoma"/>
            <family val="2"/>
          </rPr>
          <t>Insert each specific Deferral/Variance Account Disposition Rate Rider(s) as required</t>
        </r>
      </text>
    </comment>
  </commentList>
</comments>
</file>

<file path=xl/comments21.xml><?xml version="1.0" encoding="utf-8"?>
<comments xmlns="http://schemas.openxmlformats.org/spreadsheetml/2006/main">
  <authors>
    <author>bbacon</author>
  </authors>
  <commentList>
    <comment ref="C8" authorId="0">
      <text>
        <r>
          <rPr>
            <sz val="8"/>
            <color indexed="81"/>
            <rFont val="Tahoma"/>
            <family val="2"/>
          </rPr>
          <t xml:space="preserve">This amount is to be linked back to the revenue requirement model
</t>
        </r>
      </text>
    </comment>
  </commentList>
</comments>
</file>

<file path=xl/comments3.xml><?xml version="1.0" encoding="utf-8"?>
<comments xmlns="http://schemas.openxmlformats.org/spreadsheetml/2006/main">
  <authors>
    <author>bbacon</author>
  </authors>
  <commentList>
    <comment ref="C4" authorId="0">
      <text>
        <r>
          <rPr>
            <sz val="8"/>
            <color indexed="81"/>
            <rFont val="Tahoma"/>
            <family val="2"/>
          </rPr>
          <t xml:space="preserve">Linked to load forecast model
</t>
        </r>
      </text>
    </comment>
    <comment ref="D20" authorId="0">
      <text>
        <r>
          <rPr>
            <sz val="8"/>
            <color indexed="81"/>
            <rFont val="Tahoma"/>
            <family val="2"/>
          </rPr>
          <t xml:space="preserve">Linked to load forecast model.
</t>
        </r>
      </text>
    </comment>
  </commentList>
</comments>
</file>

<file path=xl/comments4.xml><?xml version="1.0" encoding="utf-8"?>
<comments xmlns="http://schemas.openxmlformats.org/spreadsheetml/2006/main">
  <authors>
    <author>bbacon</author>
  </authors>
  <commentList>
    <comment ref="J15" authorId="0">
      <text>
        <r>
          <rPr>
            <sz val="8"/>
            <color indexed="81"/>
            <rFont val="Tahoma"/>
            <family val="2"/>
          </rPr>
          <t xml:space="preserve">This amount is to be linked back to the revenue requirement model
</t>
        </r>
      </text>
    </comment>
    <comment ref="J29" authorId="0">
      <text>
        <r>
          <rPr>
            <sz val="8"/>
            <color indexed="81"/>
            <rFont val="Tahoma"/>
            <family val="2"/>
          </rPr>
          <t xml:space="preserve">This amount is to be linked back to the revenue requirement model
</t>
        </r>
      </text>
    </comment>
  </commentList>
</comments>
</file>

<file path=xl/comments5.xml><?xml version="1.0" encoding="utf-8"?>
<comments xmlns="http://schemas.openxmlformats.org/spreadsheetml/2006/main">
  <authors>
    <author>bbacon</author>
  </authors>
  <commentList>
    <comment ref="B4" authorId="0">
      <text>
        <r>
          <rPr>
            <sz val="8"/>
            <color indexed="81"/>
            <rFont val="Tahoma"/>
            <family val="2"/>
          </rPr>
          <t>Linked to the cost allocation model</t>
        </r>
        <r>
          <rPr>
            <sz val="8"/>
            <color indexed="81"/>
            <rFont val="Tahoma"/>
            <family val="2"/>
          </rPr>
          <t xml:space="preserve">
</t>
        </r>
      </text>
    </comment>
    <comment ref="D4" authorId="0">
      <text>
        <r>
          <rPr>
            <sz val="8"/>
            <color indexed="81"/>
            <rFont val="Tahoma"/>
            <family val="2"/>
          </rPr>
          <t xml:space="preserve">Linked to cost allocation model
</t>
        </r>
      </text>
    </comment>
    <comment ref="G4" authorId="0">
      <text>
        <r>
          <rPr>
            <sz val="8"/>
            <color indexed="81"/>
            <rFont val="Tahoma"/>
            <family val="2"/>
          </rPr>
          <t>Linked to cost allocaiton model</t>
        </r>
        <r>
          <rPr>
            <sz val="8"/>
            <color indexed="81"/>
            <rFont val="Tahoma"/>
            <family val="2"/>
          </rPr>
          <t xml:space="preserve">
</t>
        </r>
      </text>
    </comment>
  </commentList>
</comments>
</file>

<file path=xl/comments6.xml><?xml version="1.0" encoding="utf-8"?>
<comments xmlns="http://schemas.openxmlformats.org/spreadsheetml/2006/main">
  <authors>
    <author>Jane Wei</author>
  </authors>
  <commentList>
    <comment ref="G8" authorId="0">
      <text>
        <r>
          <rPr>
            <b/>
            <sz val="8"/>
            <color indexed="81"/>
            <rFont val="Tahoma"/>
            <family val="2"/>
          </rPr>
          <t>Jane Wei:</t>
        </r>
        <r>
          <rPr>
            <sz val="8"/>
            <color indexed="81"/>
            <rFont val="Tahoma"/>
            <family val="2"/>
          </rPr>
          <t xml:space="preserve">
net of transformer allowance</t>
        </r>
      </text>
    </comment>
    <comment ref="G21" authorId="0">
      <text>
        <r>
          <rPr>
            <b/>
            <sz val="8"/>
            <color indexed="81"/>
            <rFont val="Tahoma"/>
            <family val="2"/>
          </rPr>
          <t>Jane Wei:</t>
        </r>
        <r>
          <rPr>
            <sz val="8"/>
            <color indexed="81"/>
            <rFont val="Tahoma"/>
            <family val="2"/>
          </rPr>
          <t xml:space="preserve">
From Ch2 filling requirement model New rate design for residential </t>
        </r>
      </text>
    </comment>
  </commentList>
</comments>
</file>

<file path=xl/comments7.xml><?xml version="1.0" encoding="utf-8"?>
<comments xmlns="http://schemas.openxmlformats.org/spreadsheetml/2006/main">
  <authors>
    <author>Jane Wei</author>
  </authors>
  <commentList>
    <comment ref="D4" authorId="0">
      <text>
        <r>
          <rPr>
            <b/>
            <sz val="8"/>
            <color indexed="81"/>
            <rFont val="Tahoma"/>
            <family val="2"/>
          </rPr>
          <t>Jane Wei:</t>
        </r>
        <r>
          <rPr>
            <sz val="8"/>
            <color indexed="81"/>
            <rFont val="Tahoma"/>
            <family val="2"/>
          </rPr>
          <t xml:space="preserve">
Consistent with Use load forecast data. Cost of power calculation uses wholesale charges from RTST model</t>
        </r>
      </text>
    </comment>
    <comment ref="D8" authorId="0">
      <text>
        <r>
          <rPr>
            <b/>
            <sz val="8"/>
            <color indexed="81"/>
            <rFont val="Tahoma"/>
            <family val="2"/>
          </rPr>
          <t>Jane Wei:</t>
        </r>
        <r>
          <rPr>
            <sz val="8"/>
            <color indexed="81"/>
            <rFont val="Tahoma"/>
            <family val="2"/>
          </rPr>
          <t xml:space="preserve">
Prorated based on 2015
 RRR data from RTSR model</t>
        </r>
      </text>
    </comment>
  </commentList>
</comments>
</file>

<file path=xl/comments8.xml><?xml version="1.0" encoding="utf-8"?>
<comments xmlns="http://schemas.openxmlformats.org/spreadsheetml/2006/main">
  <authors>
    <author>Jane Wei</author>
  </authors>
  <commentList>
    <comment ref="C5" authorId="0">
      <text>
        <r>
          <rPr>
            <b/>
            <sz val="8"/>
            <color indexed="81"/>
            <rFont val="Tahoma"/>
            <family val="2"/>
          </rPr>
          <t>Jane Wei:</t>
        </r>
        <r>
          <rPr>
            <sz val="8"/>
            <color indexed="81"/>
            <rFont val="Tahoma"/>
            <family val="2"/>
          </rPr>
          <t xml:space="preserve">
Consistent with load forecast data non loss adjusted</t>
        </r>
      </text>
    </comment>
  </commentList>
</comments>
</file>

<file path=xl/comments9.xml><?xml version="1.0" encoding="utf-8"?>
<comments xmlns="http://schemas.openxmlformats.org/spreadsheetml/2006/main">
  <authors>
    <author>jrs</author>
    <author>Jane Wei</author>
  </authors>
  <commentList>
    <comment ref="B5" authorId="0">
      <text>
        <r>
          <rPr>
            <b/>
            <sz val="8"/>
            <color indexed="81"/>
            <rFont val="Tahoma"/>
            <family val="2"/>
          </rPr>
          <t>Jane</t>
        </r>
        <r>
          <rPr>
            <sz val="8"/>
            <color indexed="81"/>
            <rFont val="Tahoma"/>
            <family val="2"/>
          </rPr>
          <t xml:space="preserve">
Peter's calculation?</t>
        </r>
      </text>
    </comment>
    <comment ref="B6" authorId="0">
      <text>
        <r>
          <rPr>
            <b/>
            <sz val="8"/>
            <color indexed="81"/>
            <rFont val="Tahoma"/>
            <family val="2"/>
          </rPr>
          <t>Jane</t>
        </r>
        <r>
          <rPr>
            <sz val="8"/>
            <color indexed="81"/>
            <rFont val="Tahoma"/>
            <family val="2"/>
          </rPr>
          <t xml:space="preserve">
Corrected number </t>
        </r>
      </text>
    </comment>
    <comment ref="B14" authorId="1">
      <text>
        <r>
          <rPr>
            <b/>
            <sz val="8"/>
            <color indexed="81"/>
            <rFont val="Tahoma"/>
            <family val="2"/>
          </rPr>
          <t>Jane Wei:</t>
        </r>
        <r>
          <rPr>
            <sz val="8"/>
            <color indexed="81"/>
            <rFont val="Tahoma"/>
            <family val="2"/>
          </rPr>
          <t xml:space="preserve">
(effective Feb 1, 2017) </t>
        </r>
      </text>
    </comment>
    <comment ref="D14" authorId="1">
      <text>
        <r>
          <rPr>
            <b/>
            <sz val="8"/>
            <color indexed="81"/>
            <rFont val="Tahoma"/>
            <family val="2"/>
          </rPr>
          <t>Jane Wei:</t>
        </r>
        <r>
          <rPr>
            <sz val="8"/>
            <color indexed="81"/>
            <rFont val="Tahoma"/>
            <family val="2"/>
          </rPr>
          <t xml:space="preserve">
</t>
        </r>
      </text>
    </comment>
    <comment ref="E14" authorId="1">
      <text>
        <r>
          <rPr>
            <b/>
            <sz val="8"/>
            <color indexed="81"/>
            <rFont val="Tahoma"/>
            <family val="2"/>
          </rPr>
          <t>Jane Wei:</t>
        </r>
        <r>
          <rPr>
            <sz val="8"/>
            <color indexed="81"/>
            <rFont val="Tahoma"/>
            <family val="2"/>
          </rPr>
          <t xml:space="preserve">
For Bridge year</t>
        </r>
      </text>
    </comment>
    <comment ref="B23" authorId="1">
      <text>
        <r>
          <rPr>
            <b/>
            <sz val="8"/>
            <color indexed="81"/>
            <rFont val="Tahoma"/>
            <family val="2"/>
          </rPr>
          <t>Jane Wei E:ffective May 1,2015</t>
        </r>
        <r>
          <rPr>
            <sz val="8"/>
            <color indexed="81"/>
            <rFont val="Tahoma"/>
            <family val="2"/>
          </rPr>
          <t xml:space="preserve">
</t>
        </r>
      </text>
    </comment>
  </commentList>
</comments>
</file>

<file path=xl/sharedStrings.xml><?xml version="1.0" encoding="utf-8"?>
<sst xmlns="http://schemas.openxmlformats.org/spreadsheetml/2006/main" count="3919" uniqueCount="883">
  <si>
    <t>Customer Class</t>
  </si>
  <si>
    <t>TOTAL</t>
  </si>
  <si>
    <t>Proposed Fixed Rate</t>
  </si>
  <si>
    <t>Total Fixed Revenue</t>
  </si>
  <si>
    <t>Total Variable Revenue</t>
  </si>
  <si>
    <t>Transformer Allowance</t>
  </si>
  <si>
    <t>Annual kWh</t>
  </si>
  <si>
    <t>Annual kW For Dx</t>
  </si>
  <si>
    <t>Annual kW For Tx</t>
  </si>
  <si>
    <t>Annualized Customers</t>
  </si>
  <si>
    <t>Fixed Distribution Revenue</t>
  </si>
  <si>
    <t>Variable Distribution Revenue</t>
  </si>
  <si>
    <t>Volumetric Rate Type</t>
  </si>
  <si>
    <t>kWh</t>
  </si>
  <si>
    <t>kW</t>
  </si>
  <si>
    <t>TOTALS</t>
  </si>
  <si>
    <t>Retail Transmission Connection Rate ($)</t>
  </si>
  <si>
    <t>Allocation Percentages</t>
  </si>
  <si>
    <t>Allocated $</t>
  </si>
  <si>
    <t>per KWh</t>
  </si>
  <si>
    <t>per kW</t>
  </si>
  <si>
    <t>Class</t>
  </si>
  <si>
    <t>Connection</t>
  </si>
  <si>
    <t>Customer</t>
  </si>
  <si>
    <t>Annualized Connections</t>
  </si>
  <si>
    <t>Total Distribution Revenue</t>
  </si>
  <si>
    <t>Sum of Quantity</t>
  </si>
  <si>
    <t>Transformer Allowance Credit</t>
  </si>
  <si>
    <t xml:space="preserve">   Total</t>
  </si>
  <si>
    <t>Expected</t>
  </si>
  <si>
    <t xml:space="preserve">     kW</t>
  </si>
  <si>
    <t>General Service:</t>
  </si>
  <si>
    <t xml:space="preserve">    Total</t>
  </si>
  <si>
    <t>Transformer Ownership Allowance</t>
  </si>
  <si>
    <t>Service Revenue Requirement</t>
  </si>
  <si>
    <t>Total</t>
  </si>
  <si>
    <t>LV &amp; Wheeling Charges</t>
  </si>
  <si>
    <t>Less: Revenue Offsets</t>
  </si>
  <si>
    <t>Addback Transformer Allowances</t>
  </si>
  <si>
    <t xml:space="preserve">      Gross Revenues For Rates</t>
  </si>
  <si>
    <t>RESIDENTIAL</t>
  </si>
  <si>
    <t>per kWh</t>
  </si>
  <si>
    <t>Volume</t>
  </si>
  <si>
    <t>RATE                             $</t>
  </si>
  <si>
    <t>CHARGE
$</t>
  </si>
  <si>
    <t>Consumption</t>
  </si>
  <si>
    <t>Monthly Service Charge</t>
  </si>
  <si>
    <t>Distribution (kWh)</t>
  </si>
  <si>
    <t>IMPACT</t>
  </si>
  <si>
    <t>Change
$</t>
  </si>
  <si>
    <t>Change
%</t>
  </si>
  <si>
    <t>% of Total Bill</t>
  </si>
  <si>
    <t>Other Charges (kWh)</t>
  </si>
  <si>
    <t>Cost of Power Commodity (kWh)</t>
  </si>
  <si>
    <t>Total Bill</t>
  </si>
  <si>
    <t xml:space="preserve">
$</t>
  </si>
  <si>
    <t xml:space="preserve">
%</t>
  </si>
  <si>
    <t>Distribution (kW)</t>
  </si>
  <si>
    <t xml:space="preserve"> Sentinel Lighting</t>
  </si>
  <si>
    <t xml:space="preserve"> Street Lighting</t>
  </si>
  <si>
    <t>LARGE USER (&gt; 5000 kW)</t>
  </si>
  <si>
    <t>Item Description</t>
  </si>
  <si>
    <t>Unit</t>
  </si>
  <si>
    <t>Distribution Volumetric Rate</t>
  </si>
  <si>
    <t>Schedule of Distribution Rates and Charges</t>
  </si>
  <si>
    <t>RATES SCHEDULE (Part 1)</t>
  </si>
  <si>
    <t>Dist. Rev. Before TX Allow.</t>
  </si>
  <si>
    <t>Dist Rev At Existing Rates %</t>
  </si>
  <si>
    <t>Rev Requirement %</t>
  </si>
  <si>
    <t xml:space="preserve">LV Adj.
Allocated </t>
  </si>
  <si>
    <t>GENERAL SERVICE &lt; 50 kW</t>
  </si>
  <si>
    <t>Connections</t>
  </si>
  <si>
    <t>Billing Determinants</t>
  </si>
  <si>
    <t>Forecast Fixed/Variable Ratios</t>
  </si>
  <si>
    <t>Revenue Requirement</t>
  </si>
  <si>
    <t>Revenue Deficiency</t>
  </si>
  <si>
    <t>Budgeted Revenue Offsets</t>
  </si>
  <si>
    <t>Total Revenue</t>
  </si>
  <si>
    <t>Less Transformer Allowances:</t>
  </si>
  <si>
    <t>Net Revenue At Existing Rates</t>
  </si>
  <si>
    <t>Total Net Rev. Requirement</t>
  </si>
  <si>
    <t>Gross Distribution Revenue</t>
  </si>
  <si>
    <t>$</t>
  </si>
  <si>
    <t>LRAM &amp; SSM Rider (kWh)</t>
  </si>
  <si>
    <t>Rounding is turned on</t>
  </si>
  <si>
    <t>Smart Meter Rider (per month)</t>
  </si>
  <si>
    <t>Difference Due to Rate Rounding</t>
  </si>
  <si>
    <t>Unit of Measure</t>
  </si>
  <si>
    <t># of Customers</t>
  </si>
  <si>
    <t># of Connections</t>
  </si>
  <si>
    <t xml:space="preserve">Description </t>
  </si>
  <si>
    <t>Transformer Allowance rate</t>
  </si>
  <si>
    <t>Basis for Allocation ($)</t>
  </si>
  <si>
    <r>
      <t>BILL IMPACTS</t>
    </r>
    <r>
      <rPr>
        <b/>
        <i/>
        <sz val="16"/>
        <rFont val="Arial"/>
        <family val="2"/>
      </rPr>
      <t xml:space="preserve">  (Monthly Consumptions)</t>
    </r>
  </si>
  <si>
    <t>Rate ($)</t>
  </si>
  <si>
    <t xml:space="preserve">      Total Base Revenue Requirement</t>
  </si>
  <si>
    <t>Cost Allocation Based Calculations</t>
  </si>
  <si>
    <t>Current Volumetric Split</t>
  </si>
  <si>
    <t>Current Fixed Charge Spilt</t>
  </si>
  <si>
    <t xml:space="preserve">Dist. Rev. Including Transformer </t>
  </si>
  <si>
    <t>Dist. Rev. Excluding Transformer</t>
  </si>
  <si>
    <t xml:space="preserve"> Unmetered Scattered</t>
  </si>
  <si>
    <t>Total Bill Before Taxes</t>
  </si>
  <si>
    <t>2010 BILL</t>
  </si>
  <si>
    <t>Proposed Revenue to Cost Ratio</t>
  </si>
  <si>
    <t>Proposed Revenue</t>
  </si>
  <si>
    <t xml:space="preserve">Miscellaneous Revenue </t>
  </si>
  <si>
    <t>Proposed Base Revenue</t>
  </si>
  <si>
    <t>Residential</t>
  </si>
  <si>
    <t>GS &lt; 50 kW</t>
  </si>
  <si>
    <t>Large Use</t>
  </si>
  <si>
    <t>Sentinel Lights</t>
  </si>
  <si>
    <t>Street Lighting</t>
  </si>
  <si>
    <t>Total Check</t>
  </si>
  <si>
    <t># of Cust/Con</t>
  </si>
  <si>
    <t>Board Target Low</t>
  </si>
  <si>
    <t>Board Target High</t>
  </si>
  <si>
    <t>2011 BILL</t>
  </si>
  <si>
    <t>Deferrral &amp; Variance Acct (kWh)</t>
  </si>
  <si>
    <t>Low Voltage Rider (kWh)</t>
  </si>
  <si>
    <t>Distribution Sub-Total</t>
  </si>
  <si>
    <t>Retail Transmisssion (kWh)</t>
  </si>
  <si>
    <t>Delivery Sub-Total</t>
  </si>
  <si>
    <t>Low Voltage Rider (kW)</t>
  </si>
  <si>
    <t>LRAM &amp; SSM Rider (kW)</t>
  </si>
  <si>
    <t>Deferrral &amp; Variance Acct (kW)</t>
  </si>
  <si>
    <t>Retail Transmisssion (kW)</t>
  </si>
  <si>
    <t>GS &gt;1000 to 4999 kW</t>
  </si>
  <si>
    <t>GENERAL SERVICE &gt; 50  to 999kW</t>
  </si>
  <si>
    <t>GENERAL SERVICE &gt; 1000  to 4999kW</t>
  </si>
  <si>
    <t>(for internal purposes only)</t>
  </si>
  <si>
    <t>ask if connections and Kwh are correct????</t>
  </si>
  <si>
    <t>Fixed Charges</t>
  </si>
  <si>
    <t>Volumetric Charges</t>
  </si>
  <si>
    <t>Unmetered and Scattered</t>
  </si>
  <si>
    <t>Cost Allocation</t>
  </si>
  <si>
    <t>Appendix 2-O</t>
  </si>
  <si>
    <t>Classes</t>
  </si>
  <si>
    <t>%</t>
  </si>
  <si>
    <t>Cost Allocated in Test Year Study (Column 7A)</t>
  </si>
  <si>
    <t>GS&lt; 50kW</t>
  </si>
  <si>
    <t>GS &gt; 50 - 999 kW</t>
  </si>
  <si>
    <t>GS &gt; 1000 - 4999 kW</t>
  </si>
  <si>
    <t>Large Users</t>
  </si>
  <si>
    <t>Streetlights</t>
  </si>
  <si>
    <t>Unmetered &amp; Scattered</t>
  </si>
  <si>
    <t>Table a)</t>
  </si>
  <si>
    <t>Table b)</t>
  </si>
  <si>
    <t>Calculated Class Revenues</t>
  </si>
  <si>
    <t>L.F x current approved rates</t>
  </si>
  <si>
    <t>Column 7B</t>
  </si>
  <si>
    <t>Column 7C</t>
  </si>
  <si>
    <t>Column 7D</t>
  </si>
  <si>
    <t>Column 7E</t>
  </si>
  <si>
    <t>L.F x existing rates x (1 + d)</t>
  </si>
  <si>
    <t>L.F. x proposed rates</t>
  </si>
  <si>
    <t>Miscellaneous Revenue</t>
  </si>
  <si>
    <t>Previously Approved Ratios</t>
  </si>
  <si>
    <t>Status Quo Ratios</t>
  </si>
  <si>
    <t>Proposed Ratios</t>
  </si>
  <si>
    <t>= (Column 7C + Column 7E) / (Column 7A)</t>
  </si>
  <si>
    <t>=(Column 7D + column 7E)/(Column 7A)</t>
  </si>
  <si>
    <t>Table c)</t>
  </si>
  <si>
    <t>Proposed Revenue to Cost Ratios</t>
  </si>
  <si>
    <t>Policy Range</t>
  </si>
  <si>
    <t>Table d)</t>
  </si>
  <si>
    <t>85-115</t>
  </si>
  <si>
    <t>80-120</t>
  </si>
  <si>
    <t>80-180</t>
  </si>
  <si>
    <t>70-120</t>
  </si>
  <si>
    <t>d = Revenue Deficiency / Base Revenue Requirement</t>
  </si>
  <si>
    <t>Most Recent Year: 2006</t>
  </si>
  <si>
    <t>Re-balancing Revenue-to-Cost Ratios</t>
  </si>
  <si>
    <t>GST/HST</t>
  </si>
  <si>
    <t>Cost Allocated in 2006 Informational Filing</t>
  </si>
  <si>
    <t>1 + d =</t>
  </si>
  <si>
    <t xml:space="preserve">Total Revenue </t>
  </si>
  <si>
    <t>Revenue Cost Ratio</t>
  </si>
  <si>
    <t>2014 Test Year Distribution Revenue Reconciliation</t>
  </si>
  <si>
    <t>Forecast Revenue For 2014 Test Year Based on Existing Rates (Less Low Voltage Rate Component)</t>
  </si>
  <si>
    <t>GS &gt;50 to 4999 kW</t>
  </si>
  <si>
    <t>Proposed Volumetric Split</t>
  </si>
  <si>
    <t>Proposed Fixed Charge Spilt</t>
  </si>
  <si>
    <t>RSL EB-2015-0100</t>
  </si>
  <si>
    <t>Transformer Allowance Forecast</t>
  </si>
  <si>
    <t xml:space="preserve">Rate </t>
  </si>
  <si>
    <t>Amount</t>
  </si>
  <si>
    <t>Industrial  kW</t>
  </si>
  <si>
    <t>Revenue Requirement - 2016 Cost Allocation Model - Line 40 from O1 in CA</t>
  </si>
  <si>
    <t>2016 Base Revenue Allocated based on Proportion of Revenue at Existing Rates</t>
  </si>
  <si>
    <t>Miscellaneous Revenue Allocated from 2016 Cost Allocation Model - Line 19 from O1 in CA</t>
  </si>
  <si>
    <t>For 2015 revenue only - linked to the OHL tables to compare revenue</t>
  </si>
  <si>
    <t>OM&amp;A Expenses</t>
  </si>
  <si>
    <t>Amortization Expenses</t>
  </si>
  <si>
    <t>Regulated Return On Capital</t>
  </si>
  <si>
    <t>PILs</t>
  </si>
  <si>
    <t xml:space="preserve">    Base Revenue Requirement</t>
  </si>
  <si>
    <t>Rates of Return, Working Capital Allowance &amp; Rate Base Calculations</t>
  </si>
  <si>
    <t>Description</t>
  </si>
  <si>
    <t>Deemed Portion</t>
  </si>
  <si>
    <t>Effective Rate</t>
  </si>
  <si>
    <t>Long-Term Debt</t>
  </si>
  <si>
    <t>Short-Tern Debt</t>
  </si>
  <si>
    <t>Return On Equity</t>
  </si>
  <si>
    <t>Weighted Debt Rate</t>
  </si>
  <si>
    <t>Regulated Rate of Return</t>
  </si>
  <si>
    <t>WORKING CAPITAL ALLOWANCE FOR 2008</t>
  </si>
  <si>
    <t>WORKING CAPITAL ALLOWANCE FOR 2009</t>
  </si>
  <si>
    <t>WORKING CAPITAL ALLOWANCE FOR 2010</t>
  </si>
  <si>
    <t>WORKING CAPITAL ALLOWANCE FOR 2011</t>
  </si>
  <si>
    <t>Distribution Expenses</t>
  </si>
  <si>
    <t>Distribution Expenses - Operation</t>
  </si>
  <si>
    <t>Distribution Expenses - Maintenance</t>
  </si>
  <si>
    <t>Billing and Collecting</t>
  </si>
  <si>
    <t>Community Relations</t>
  </si>
  <si>
    <t>Administrative and General Expenses</t>
  </si>
  <si>
    <t>Taxes Other than Income Taxes</t>
  </si>
  <si>
    <r>
      <t>Less:</t>
    </r>
    <r>
      <rPr>
        <sz val="10"/>
        <rFont val="Arial"/>
        <family val="2"/>
      </rPr>
      <t xml:space="preserve"> Capital Taxes within 6105</t>
    </r>
  </si>
  <si>
    <t>Total Eligible Distribution Expenses</t>
  </si>
  <si>
    <t>Power Supply Expenses</t>
  </si>
  <si>
    <t>Total Working Capital Expenses</t>
  </si>
  <si>
    <t>Working Capital Allowance rate of 15%</t>
  </si>
  <si>
    <t>RATE BASE CALCULATION FOR 2008</t>
  </si>
  <si>
    <t>RATE BASE CALCULATION FOR 2009</t>
  </si>
  <si>
    <t>RATE BASE CALCULATION FOR 2010</t>
  </si>
  <si>
    <t>RATE BASE CALCULATION FOR 2011</t>
  </si>
  <si>
    <t>Fixed Assets Opening Balance 2008</t>
  </si>
  <si>
    <t>Fixed Assets Opening Balance 2009</t>
  </si>
  <si>
    <t>Fixed Assets Opening Balance 2010</t>
  </si>
  <si>
    <t>Fixed Assets Opening Balance 2011</t>
  </si>
  <si>
    <t>Fixed Assets Closing Balance 2008</t>
  </si>
  <si>
    <t>Fixed Assets Closing Balance 2009</t>
  </si>
  <si>
    <t>Fixed Assets Closing Balance 2010</t>
  </si>
  <si>
    <t>Fixed Assets Closing Balance 2011</t>
  </si>
  <si>
    <t>Average Fixed Asset Balance for 2008</t>
  </si>
  <si>
    <t>Average Fixed Asset Balance for 2009</t>
  </si>
  <si>
    <t>Average Fixed Asset Balance - 2010</t>
  </si>
  <si>
    <t>Average Fixed Asset Balance for 2011</t>
  </si>
  <si>
    <t>Average Fixed Asset Balance for 2012</t>
  </si>
  <si>
    <t>Working Capital Allowance</t>
  </si>
  <si>
    <t xml:space="preserve">Rate Base  </t>
  </si>
  <si>
    <t>Regulated Return on Capital</t>
  </si>
  <si>
    <t>Deemed Interest Expense</t>
  </si>
  <si>
    <t>Deemed Return on Equity</t>
  </si>
  <si>
    <t>AD</t>
  </si>
  <si>
    <t xml:space="preserve">Working Capital Allowance rate </t>
  </si>
  <si>
    <t>Fixed Assets Opening Balance 2016</t>
  </si>
  <si>
    <t>Fixed Assets Closing Balance 2016</t>
  </si>
  <si>
    <t>RATE BASE CALCULATION FOR 2016</t>
  </si>
  <si>
    <t>WORKING CAPITAL ALLOWANCE FOR 2016</t>
  </si>
  <si>
    <t>Revenue Deficiency Determination</t>
  </si>
  <si>
    <t>2011 Bridge Actual</t>
  </si>
  <si>
    <t>Revenue</t>
  </si>
  <si>
    <t xml:space="preserve">    Revenue Deficiency</t>
  </si>
  <si>
    <t xml:space="preserve">    Distribution Revenue </t>
  </si>
  <si>
    <t xml:space="preserve">    Other Operating Revenue (Net) </t>
  </si>
  <si>
    <t>Costs and Expenses</t>
  </si>
  <si>
    <t xml:space="preserve">    Administrative &amp; General, Billing &amp; Collecting</t>
  </si>
  <si>
    <t xml:space="preserve">    Operation &amp; Maintenance  </t>
  </si>
  <si>
    <t xml:space="preserve">    Depreciation &amp; Amortization  </t>
  </si>
  <si>
    <t xml:space="preserve">    Property Taxes</t>
  </si>
  <si>
    <t xml:space="preserve">    Capital Taxes  </t>
  </si>
  <si>
    <t xml:space="preserve">    Deemed Interest</t>
  </si>
  <si>
    <t xml:space="preserve">Total Costs and Expenses  </t>
  </si>
  <si>
    <t xml:space="preserve">    Less OCT Included Above</t>
  </si>
  <si>
    <t>Total Costs and Expenses Net of OCT</t>
  </si>
  <si>
    <t xml:space="preserve">Utility Income Before Income Taxes  </t>
  </si>
  <si>
    <t>Income Taxes:</t>
  </si>
  <si>
    <t xml:space="preserve">    Corporate Income Taxes</t>
  </si>
  <si>
    <t>Total Income Taxes</t>
  </si>
  <si>
    <t xml:space="preserve">Utility Net Income  </t>
  </si>
  <si>
    <t>Capital Tax Expense Calculation:</t>
  </si>
  <si>
    <t xml:space="preserve">    Total Rate Base</t>
  </si>
  <si>
    <t xml:space="preserve">    Exemption</t>
  </si>
  <si>
    <t xml:space="preserve">    Deemed Taxable Capital</t>
  </si>
  <si>
    <t xml:space="preserve">    Ontario Capital Tax</t>
  </si>
  <si>
    <t>Income Tax Expense Calculation:</t>
  </si>
  <si>
    <t xml:space="preserve">    Accounting Income</t>
  </si>
  <si>
    <t xml:space="preserve">    Tax Adjustments to Accounting Income</t>
  </si>
  <si>
    <t>Taxable Income</t>
  </si>
  <si>
    <t>Income Tax Expense</t>
  </si>
  <si>
    <t>Tax Rate Refecting Tax Credits</t>
  </si>
  <si>
    <t>Actual Return on Rate Base:</t>
  </si>
  <si>
    <t xml:space="preserve">    Rate Base</t>
  </si>
  <si>
    <t xml:space="preserve">    Interest Expense</t>
  </si>
  <si>
    <t xml:space="preserve">    Net Income</t>
  </si>
  <si>
    <t>Total Actual Return on Rate Base</t>
  </si>
  <si>
    <t>Actual Return on Rate Base</t>
  </si>
  <si>
    <t>Required Return on Rate Base:</t>
  </si>
  <si>
    <t>Return Rates:</t>
  </si>
  <si>
    <t xml:space="preserve">    Return on Debt (Weighted)</t>
  </si>
  <si>
    <t xml:space="preserve">    Return on Equity</t>
  </si>
  <si>
    <t xml:space="preserve">    Deemed Interest Expense</t>
  </si>
  <si>
    <t xml:space="preserve">    Return On Equity</t>
  </si>
  <si>
    <t>Total Return</t>
  </si>
  <si>
    <t>Expected Return on Rate Base</t>
  </si>
  <si>
    <t xml:space="preserve">Revenue Deficiency After Tax </t>
  </si>
  <si>
    <t xml:space="preserve">Revenue Deficiency Before Tax </t>
  </si>
  <si>
    <t>Tax Exhibit</t>
  </si>
  <si>
    <t>Deemed Utility Income</t>
  </si>
  <si>
    <t>Taxable Income prior to adjusting revenue to PILs</t>
  </si>
  <si>
    <t>Tax Rate</t>
  </si>
  <si>
    <t>Total PILs before gross up</t>
  </si>
  <si>
    <t>Grossed up PILs</t>
  </si>
  <si>
    <t>2016 Test     Existing Rates</t>
  </si>
  <si>
    <t>2016 Test - Required Revenue</t>
  </si>
  <si>
    <t>Use this</t>
  </si>
  <si>
    <t>Check total - should be zero</t>
  </si>
  <si>
    <t>Avoided Cost</t>
  </si>
  <si>
    <t xml:space="preserve">Minimum System with PLCC Adjustment </t>
  </si>
  <si>
    <t xml:space="preserve">Directly Related </t>
  </si>
  <si>
    <t>Fixed Rate Based on Current Fixed/Variable Revenue Proportions</t>
  </si>
  <si>
    <t>Distribution Rate Allocation Between Fixed &amp; Variable Rates For 2016 Test Year</t>
  </si>
  <si>
    <t>Resulting Variable Rate</t>
  </si>
  <si>
    <t>Addback LV Charges</t>
  </si>
  <si>
    <t>Low Voltage Charges</t>
  </si>
  <si>
    <t>Year</t>
  </si>
  <si>
    <t>Amount ($)</t>
  </si>
  <si>
    <t>$ Increase</t>
  </si>
  <si>
    <t>2011 Actual</t>
  </si>
  <si>
    <t>2012 Actual</t>
  </si>
  <si>
    <t>2013 Actual</t>
  </si>
  <si>
    <t>2014 Actual</t>
  </si>
  <si>
    <t>2016 Test Year</t>
  </si>
  <si>
    <t>Don't delete this</t>
  </si>
  <si>
    <t>Hydro One LV Charges</t>
  </si>
  <si>
    <t>2014 Rates</t>
  </si>
  <si>
    <t>2015 vs 2014</t>
  </si>
  <si>
    <t>4 months of old rates + 8 months of new rates</t>
  </si>
  <si>
    <t>12months of new rates</t>
  </si>
  <si>
    <t xml:space="preserve">Monthly Service Charge </t>
  </si>
  <si>
    <t xml:space="preserve">Fixed Rate Riders </t>
  </si>
  <si>
    <t>Common ST Lines</t>
  </si>
  <si>
    <t xml:space="preserve">Volumetric  Rate Rider </t>
  </si>
  <si>
    <t>Shared LVDS</t>
  </si>
  <si>
    <t>2013 Rates</t>
  </si>
  <si>
    <t>2014 vs 2013</t>
  </si>
  <si>
    <t>Pink cells mean switching</t>
  </si>
  <si>
    <t>Prescott West kW</t>
  </si>
  <si>
    <t>Impact of Hydro One switching</t>
  </si>
  <si>
    <t>Network kW</t>
  </si>
  <si>
    <t>From IRM</t>
  </si>
  <si>
    <t>From Hydro One bills</t>
  </si>
  <si>
    <t>2015 Actual</t>
  </si>
  <si>
    <t>2012 vs 2014</t>
  </si>
  <si>
    <t>2013 vs 2014</t>
  </si>
  <si>
    <t>2011 network kW</t>
  </si>
  <si>
    <t>2012 network kW</t>
  </si>
  <si>
    <t>2013 network kW</t>
  </si>
  <si>
    <t>2014 network kW</t>
  </si>
  <si>
    <t>January</t>
  </si>
  <si>
    <t>February</t>
  </si>
  <si>
    <t>March</t>
  </si>
  <si>
    <t>April</t>
  </si>
  <si>
    <t>May</t>
  </si>
  <si>
    <t>June</t>
  </si>
  <si>
    <t>July</t>
  </si>
  <si>
    <t>August</t>
  </si>
  <si>
    <t>September</t>
  </si>
  <si>
    <t>October</t>
  </si>
  <si>
    <t>November</t>
  </si>
  <si>
    <t>December</t>
  </si>
  <si>
    <t>Net of switching</t>
  </si>
  <si>
    <t>3 year average</t>
  </si>
  <si>
    <t>General Service 50 - 4,999 kW Interval</t>
  </si>
  <si>
    <t>Volumes ( not loss adjusted)</t>
  </si>
  <si>
    <t>OTHER ELECTRICITY CHARGES</t>
  </si>
  <si>
    <t>2011 Rates</t>
  </si>
  <si>
    <t>Other Charges
per kWh ($)</t>
  </si>
  <si>
    <t>Other Charges
per kW ($)</t>
  </si>
  <si>
    <t>Cost of Power Commodity
per kWh ($)</t>
  </si>
  <si>
    <t>Loss Adjustment Factor</t>
  </si>
  <si>
    <t>Retail Transmission Rate</t>
  </si>
  <si>
    <t>Wholesale Market Service Rate</t>
  </si>
  <si>
    <t>Debt Retirement Charge</t>
  </si>
  <si>
    <t>Retail Transmission Rate
(from 8-6)</t>
  </si>
  <si>
    <t>First Block</t>
  </si>
  <si>
    <t>Balance Block</t>
  </si>
  <si>
    <t>per KW</t>
  </si>
  <si>
    <t>2012 Rates</t>
  </si>
  <si>
    <t>Current Board-Approved</t>
  </si>
  <si>
    <t>Proposed</t>
  </si>
  <si>
    <t>Impact</t>
  </si>
  <si>
    <t>Charge Unit</t>
  </si>
  <si>
    <t>Rate</t>
  </si>
  <si>
    <t>Charge</t>
  </si>
  <si>
    <t>$ Change</t>
  </si>
  <si>
    <t>% Change</t>
  </si>
  <si>
    <t>($)</t>
  </si>
  <si>
    <t>Smart Meter Rate Adder</t>
  </si>
  <si>
    <t>Smart Meter Disposition Rider</t>
  </si>
  <si>
    <t>LRAM &amp; SSM Rate Rider</t>
  </si>
  <si>
    <t>RTSR - Network</t>
  </si>
  <si>
    <t>RTSR - Line and Transformation Connection</t>
  </si>
  <si>
    <t>Wholesale Market Service Charge (WMSC)</t>
  </si>
  <si>
    <t>Rural and Remote Rate Protection (RRRP)</t>
  </si>
  <si>
    <t>Standard Supply Service Charge</t>
  </si>
  <si>
    <t>Debt Retirement Charge (DRC)</t>
  </si>
  <si>
    <t>HST</t>
  </si>
  <si>
    <t>Effective May 1, 2012</t>
  </si>
  <si>
    <t>RATES SCHEDULE (Part 2)</t>
  </si>
  <si>
    <t>Item Description (Rate Code)</t>
  </si>
  <si>
    <t>Calculation Basis</t>
  </si>
  <si>
    <t>Arrears certificate  (1)</t>
  </si>
  <si>
    <t>Standard</t>
  </si>
  <si>
    <t>Statement of account (2)</t>
  </si>
  <si>
    <t>Pulling post dated cheques (3)</t>
  </si>
  <si>
    <t>Duplicate invoices for previous billing  (4)</t>
  </si>
  <si>
    <t>Request for other billing information (5)</t>
  </si>
  <si>
    <t>Easement letter (6)</t>
  </si>
  <si>
    <t>Income tax letter  (7)</t>
  </si>
  <si>
    <t>Notification charge (8)</t>
  </si>
  <si>
    <t>Account history (9)</t>
  </si>
  <si>
    <t>Credit reference/credit check (plus credit agency costs) (10)</t>
  </si>
  <si>
    <t>Returned cheque charge (plus bank charges) (11)</t>
  </si>
  <si>
    <t>Charge to certify cheque (12)</t>
  </si>
  <si>
    <t>Legal letter charge (13)</t>
  </si>
  <si>
    <t>Account set up charge/change of occupancy charge (plus credit agency costs if applicable) (14)</t>
  </si>
  <si>
    <t>Special meter reads (15)</t>
  </si>
  <si>
    <t>Collection of account charge - no disconnection (16)</t>
  </si>
  <si>
    <t>Collection of account charge  - no disconnection - after regular hours (17)</t>
  </si>
  <si>
    <t>Disconnect/Reconnect at meter - during regular hours  (18)</t>
  </si>
  <si>
    <t>Install/Remove load control device - during regular hours (19)</t>
  </si>
  <si>
    <t>Disconnect/Reconnect at meter - after regular hours (20)</t>
  </si>
  <si>
    <t>Install/Remove load control device - after regular hours (21)</t>
  </si>
  <si>
    <t>Disconnect/Reconnect at pole - during regular hours  (22)</t>
  </si>
  <si>
    <t>Disconnect/Reconnect at pole - after regular hours  (23)</t>
  </si>
  <si>
    <t>Meter dispute charge plus Measurement Canada fees (if meter found correct) (24)</t>
  </si>
  <si>
    <t>Service call - customer-owned equipment (25)</t>
  </si>
  <si>
    <t>Service call - after regular hours (26)</t>
  </si>
  <si>
    <t>Temporary service install &amp; remove - overhead - no transformer (27)</t>
  </si>
  <si>
    <t>Temporary service install &amp; remove - underground - no transformer (28)</t>
  </si>
  <si>
    <t>Temporary service install &amp; remove - overhead - with transformer (29)</t>
  </si>
  <si>
    <t>Specific Charge for Access to the Power Poles $/pole/year (30)</t>
  </si>
  <si>
    <t>Administrative Billing Charge (31)</t>
  </si>
  <si>
    <t>Additional Charge</t>
  </si>
  <si>
    <t>Loss Factors</t>
  </si>
  <si>
    <t>Supply Facilities Loss Factor</t>
  </si>
  <si>
    <t>Distribution Loss Factor - Secondary Metered Customer &lt; 5,000 kW</t>
  </si>
  <si>
    <t>Distribution Loss Factor - Secondary Metered Customer &gt; 5,000 kW</t>
  </si>
  <si>
    <t>Distribution Loss Factor - Primary Metered Customer &lt; 5,000 kW</t>
  </si>
  <si>
    <t>Distribution Loss Factor - Primary Metered Customer &gt; 5,000 kW</t>
  </si>
  <si>
    <t>Total Loss Factor - Secondary Metered Customer &lt; 5,000 kW</t>
  </si>
  <si>
    <t>Total Loss Factor - Secondary Metered Customer &gt; 5,000 kW</t>
  </si>
  <si>
    <t>Total Loss Factor - Primary Metered Customer &lt; 5,000 kW</t>
  </si>
  <si>
    <t>Total Loss Factor - Primary Metered Customer &gt; 5,000 kW</t>
  </si>
  <si>
    <t>Forecast Revenue For 2012 Test Year Based on Existing Rates (Less Low Voltage Rate Component)</t>
  </si>
  <si>
    <t>Current Bill</t>
  </si>
  <si>
    <t>Proposed Bill</t>
  </si>
  <si>
    <t>Bill Impact</t>
  </si>
  <si>
    <t>2011 Approved Rates</t>
  </si>
  <si>
    <t>2012 Proposed Rates</t>
  </si>
  <si>
    <t>800 kWh</t>
  </si>
  <si>
    <t>GS &lt;50kW</t>
  </si>
  <si>
    <t>2,000 kWh</t>
  </si>
  <si>
    <t>GS &gt;50 kW</t>
  </si>
  <si>
    <t>290 kW</t>
  </si>
  <si>
    <t>140 kW</t>
  </si>
  <si>
    <t>0.7 kW</t>
  </si>
  <si>
    <t>Scattered Load</t>
  </si>
  <si>
    <t>744 kWh</t>
  </si>
  <si>
    <t>Account 1568 (LRAM)</t>
  </si>
  <si>
    <t>Group 2 Accounts Rate Rider</t>
  </si>
  <si>
    <t>2016 Test Year - Rate Rider</t>
  </si>
  <si>
    <t>Sub-Total A (excluding pass through)</t>
  </si>
  <si>
    <t>Low Voltage Service Charge</t>
  </si>
  <si>
    <t>Line Losses on Cost of Power</t>
  </si>
  <si>
    <t>Smart Meter Entity Charge</t>
  </si>
  <si>
    <t>Sub-Total B - Distribution (includes Sub-Total A)</t>
  </si>
  <si>
    <t>Sub-Total C - Delivery (including Sub-Total B)</t>
  </si>
  <si>
    <t xml:space="preserve">Ontario Electricity Support Program 
(OESP) </t>
  </si>
  <si>
    <t>TOU - Off Peak</t>
  </si>
  <si>
    <t>TOU - Mid Peak</t>
  </si>
  <si>
    <t>TOU - On Peak</t>
  </si>
  <si>
    <t>Non-RPP Retailer Avg. Price</t>
  </si>
  <si>
    <t>Average IESO Wholesale Market Price</t>
  </si>
  <si>
    <t>Total Bill on TOU (before Taxes)</t>
  </si>
  <si>
    <t>Total Bill on TOU</t>
  </si>
  <si>
    <r>
      <t xml:space="preserve">Total Bill </t>
    </r>
    <r>
      <rPr>
        <sz val="10"/>
        <rFont val="Arial"/>
        <family val="2"/>
      </rPr>
      <t>(including HST)</t>
    </r>
  </si>
  <si>
    <r>
      <t xml:space="preserve">Ontario Clean Energy Benefit </t>
    </r>
    <r>
      <rPr>
        <b/>
        <i/>
        <vertAlign val="superscript"/>
        <sz val="10"/>
        <rFont val="Arial"/>
        <family val="2"/>
      </rPr>
      <t>1</t>
    </r>
  </si>
  <si>
    <t>Customer Class:</t>
  </si>
  <si>
    <t>RPP / Non-RPP:</t>
  </si>
  <si>
    <t>Demand</t>
  </si>
  <si>
    <t>Current Loss Factor</t>
  </si>
  <si>
    <t>Proposed/Approved Loss Factor</t>
  </si>
  <si>
    <t>Ontario Clean Energy Benefit Applied?</t>
  </si>
  <si>
    <t>RPP</t>
  </si>
  <si>
    <t>Residential TOU</t>
  </si>
  <si>
    <t>No</t>
  </si>
  <si>
    <t>Monthly</t>
  </si>
  <si>
    <t>Rate Rider for Disposition of Global Adjustment Accounts (2016) - effective until April 30, 2017</t>
  </si>
  <si>
    <t>Rate Rider for Disposition of Deferral / Variance Accounts (2015) - effective until April 30, 2017</t>
  </si>
  <si>
    <t>Rate Rider for Disposition of Deferral / Variance Accounts (2016) - effective until April 30, 2017</t>
  </si>
  <si>
    <t>Rate Rider for Disposition of Global Adjustment Accounts (2015) - effective until April 30, 2017</t>
  </si>
  <si>
    <t>Rate Rider for Disposition of Group 2 Accounts (2016) - effective until April 30, 2017</t>
  </si>
  <si>
    <t>Rate Rider for Disposition of Account 1568 (LRAM) - effective until April 30, 2017</t>
  </si>
  <si>
    <t>Must be zero</t>
  </si>
  <si>
    <t>Residential Retailer</t>
  </si>
  <si>
    <t>Non-RPP (Retailer)</t>
  </si>
  <si>
    <t>General Service &lt;50 kW TOU</t>
  </si>
  <si>
    <t>Y</t>
  </si>
  <si>
    <t>General Service &lt;50 kW Retailer</t>
  </si>
  <si>
    <t>Rev_Reqt_work_Form</t>
  </si>
  <si>
    <r>
      <t xml:space="preserve">     </t>
    </r>
    <r>
      <rPr>
        <b/>
        <sz val="11"/>
        <rFont val="Arial"/>
        <family val="2"/>
      </rPr>
      <t>$</t>
    </r>
  </si>
  <si>
    <t>Not Used</t>
  </si>
  <si>
    <t>Not used</t>
  </si>
  <si>
    <t xml:space="preserve">General Service 50 to 4,999 kW </t>
  </si>
  <si>
    <t>Non-RPP (Other)</t>
  </si>
  <si>
    <t>Maximum</t>
  </si>
  <si>
    <t>Existing Rate</t>
  </si>
  <si>
    <t xml:space="preserve"> Minimum </t>
  </si>
  <si>
    <t xml:space="preserve">Low </t>
  </si>
  <si>
    <t>High</t>
  </si>
  <si>
    <t>Ontario Energy Board, Report of the Board, Application of Cost Allocation for Electricity Distributors (EB-</t>
  </si>
  <si>
    <t>2007-0667), November 28, 2007, pages 12-13</t>
  </si>
  <si>
    <t>Hydro Ottawa 2016-2020 CA Study Custom IR Prepared by Elenchus</t>
  </si>
  <si>
    <t>Regulatory Return on Equity</t>
  </si>
  <si>
    <t>Less: Distribution Revenue at Current Rates</t>
  </si>
  <si>
    <t xml:space="preserve">   Revenue Deficiency</t>
  </si>
  <si>
    <t>2016 COS</t>
  </si>
  <si>
    <t>2012 COS</t>
  </si>
  <si>
    <t>Variance</t>
  </si>
  <si>
    <t xml:space="preserve"> Revenue Requirement</t>
  </si>
  <si>
    <t>Annualized Customers/Connections</t>
  </si>
  <si>
    <t>Volumetric Charge</t>
  </si>
  <si>
    <t>2015 Rates</t>
  </si>
  <si>
    <t>For Exihibit 3</t>
  </si>
  <si>
    <t>Same as Table 8.2 above</t>
  </si>
  <si>
    <t>Check Revenue Cost Ratios from 2015 Cost Allocation Model - Line 75 from O1 in CA</t>
  </si>
  <si>
    <t>(If a distributor’s current fixed charge is
7 higher than the calculated ceiling, there is no requirement to lower the fixed charge to the
8 ceiling, nor are distributors expected to raise the fixed charge further above the ceiling.</t>
  </si>
  <si>
    <t>2016 vs 2015</t>
  </si>
  <si>
    <t xml:space="preserve">Year  to Date,2016 May </t>
  </si>
  <si>
    <t>first round</t>
  </si>
  <si>
    <t>Test Year Volume</t>
  </si>
  <si>
    <t>% Fixed
Revenue</t>
  </si>
  <si>
    <t>% Variable
Revenue</t>
  </si>
  <si>
    <t>% Total
Revenue</t>
  </si>
  <si>
    <t>Calculated kWh/kW</t>
  </si>
  <si>
    <t>The Parties have reached a complete settlement with respect to STEI’s proposals regarding</t>
  </si>
  <si>
    <t>fixed/variable ratios with the following adjustment:</t>
  </si>
  <si>
    <t> STEI will maintain the existing fixed/variable proportions for rate design purposes except</t>
  </si>
  <si>
    <t>where the resulting fixed rate is either currently at or above the ceiling rate (see above with</t>
  </si>
  <si>
    <t>respect to the Gs&gt;50 fixed charge). If the existing fixed rate is at or above the ceiling rate</t>
  </si>
  <si>
    <t>then the fixed rate will not be increased.</t>
  </si>
  <si>
    <t>New Rate Design Policy for Residential</t>
  </si>
  <si>
    <t>St. Thomas 2015 COS,  Elenchus Cost Allocation Study at end of Exhibit 7</t>
  </si>
  <si>
    <t>Table 8.0 Fixed and Variable Proportion</t>
  </si>
  <si>
    <t>Per</t>
  </si>
  <si>
    <t>Account</t>
  </si>
  <si>
    <t xml:space="preserve">Monthly Fixed Rate Riders </t>
  </si>
  <si>
    <t>3 Year Average Unit Billed</t>
  </si>
  <si>
    <t>Month</t>
  </si>
  <si>
    <t>Billed kW for  Common ST Lines</t>
  </si>
  <si>
    <t>Billed kW for  Shared LVDS</t>
  </si>
  <si>
    <t>Fixed Rate</t>
  </si>
  <si>
    <t>Variable Rate</t>
  </si>
  <si>
    <t>kW billed</t>
  </si>
  <si>
    <t>Jan to Apr</t>
  </si>
  <si>
    <t>May to Sep</t>
  </si>
  <si>
    <t xml:space="preserve">2016 Forecat             3 Year Avearage </t>
  </si>
  <si>
    <t xml:space="preserve">Rounding of the table below </t>
  </si>
  <si>
    <t>From 2016  EDDVAR_Continuity_Schedule (Defer/varaince account workform model)</t>
  </si>
  <si>
    <t xml:space="preserve">Deferral and Variance 
Account Rate Rider 
($) </t>
  </si>
  <si>
    <t xml:space="preserve">Deferral and Variance 
Account Rate Rider 
</t>
  </si>
  <si>
    <t xml:space="preserve">Global Adjustment 
Account Rate Rider 
</t>
  </si>
  <si>
    <t>Low Voltage Service Rate</t>
  </si>
  <si>
    <t>$/kWh</t>
  </si>
  <si>
    <t>Retail Transmission Rate - Network Service Rate</t>
  </si>
  <si>
    <t>Retail Transmission Rate - Line and Transformation Connection Service Rate</t>
  </si>
  <si>
    <t>Rate Rider for Smart Metering Entity Charge - effective until October 31, 2018</t>
  </si>
  <si>
    <t>Standard Supply Service - Administrative Charge (if applicable)</t>
  </si>
  <si>
    <t>Effective May 1, 2016</t>
  </si>
  <si>
    <t>Rural Rate Protection Charge (RRRP)</t>
  </si>
  <si>
    <t>Ontario Electricity Support Program Charge (OESP)</t>
  </si>
  <si>
    <t>Retail Transmission Rate - Network Service Rate - Interval Metered</t>
  </si>
  <si>
    <t>Retail Transmission Rate - Line and Transformation Connection Service Rate - Interval Metered</t>
  </si>
  <si>
    <t>$/kW</t>
  </si>
  <si>
    <t>Rate Rider for Disposition of Deferral/Variance Accounts Balances (2015) - effective until April 30, 2017</t>
  </si>
  <si>
    <t>Rate Rider for Disposition of Deferral/Variance Accounts Balances (2016) - effective until April 30, 2017</t>
  </si>
  <si>
    <t>Rate Rider for Disposition of Global Adjustment Account (2015) - effective until April 30, 2017   Applicable only for Non-RPP Customers</t>
  </si>
  <si>
    <t>Rate Rider for Disposition of Global Adjustment Account (2016) - effective until April 30, 2017  Applicable only for Non-RPP Customers</t>
  </si>
  <si>
    <t>USL</t>
  </si>
  <si>
    <t>Service Charge</t>
  </si>
  <si>
    <t>Actual customer</t>
  </si>
  <si>
    <t>Transformer Allowance for Ownership - per kW of billing demand/month</t>
  </si>
  <si>
    <t>Primary Metering Allowance for transformer losses – applied to measured demand and energy</t>
  </si>
  <si>
    <t>microFIT</t>
  </si>
  <si>
    <t>Total Loss Factor – Secondary Metered Customer &lt; 5,000 kW</t>
  </si>
  <si>
    <t>Total Loss Factor – Primary Metered Customer &lt; 5,000 kW</t>
  </si>
  <si>
    <t>LOSS FACTORS</t>
  </si>
  <si>
    <t>hidden column</t>
  </si>
  <si>
    <t>for rate classes</t>
  </si>
  <si>
    <t>TARIFF OF RATES AND CHARGES</t>
  </si>
  <si>
    <t>for proposed</t>
  </si>
  <si>
    <t>labeliing</t>
  </si>
  <si>
    <t>This schedule supersedes and replaces all previously</t>
  </si>
  <si>
    <t>approved schedules of Rates, Charges and Loss Factors</t>
  </si>
  <si>
    <t>RESIDENTIAL SERVICE CLASSIFICATION</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</si>
  <si>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Further servicing details are available in the distributor's Conditions of Service.</t>
  </si>
  <si>
    <t>APPLICATION</t>
  </si>
  <si>
    <t>The application of these rates and charges shall be in accordance with the Licence of the Distributor and any Code or Order of the Board, and amendments thereto as approved by the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</si>
  <si>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</si>
  <si>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</si>
  <si>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Board approval, such as the Debt Retirement Charge, charges for Ministry of Energy Conservation and Renewable Energy Program, the Global Adjustment, the Ontario Clean Energy Benefit and the HST.</t>
  </si>
  <si>
    <t>MONTHLY RATES AND CHARGES - Delivery Component</t>
  </si>
  <si>
    <t>1_P_MSC</t>
  </si>
  <si>
    <t>1_P_SMEC</t>
  </si>
  <si>
    <t>1_P_VC_1</t>
  </si>
  <si>
    <t>1_P_LVrate</t>
  </si>
  <si>
    <t>Rate Rider for Disposition of Deferral/Variance Accounts (2015) - effective until April 30, 2017</t>
  </si>
  <si>
    <t>1_P_VC_DEFVAR_kWh_1</t>
  </si>
  <si>
    <t>Rate Rider for Disposition of Deferral/Variance Accounts (2015) - effective until April 30, 2017
     Applicable only for Non RPP Customers</t>
  </si>
  <si>
    <t>1_P_VC_DEFVAR_kWh_2</t>
  </si>
  <si>
    <t>1_P_RTSR_Network</t>
  </si>
  <si>
    <t>1_P_RTSR_Connection</t>
  </si>
  <si>
    <t>MONTHLY RATES AND CHARGES - Regulatory Component</t>
  </si>
  <si>
    <t>1_P_WMSR</t>
  </si>
  <si>
    <t>Rural or Remote Electricity Rate Protection Charge (RRRP)</t>
  </si>
  <si>
    <t>1_P_RRPC</t>
  </si>
  <si>
    <t>1_P_SSS</t>
  </si>
  <si>
    <t>GENERAL SERVICE LESS THAN 50 KW SERVICE CLASSIFICATION</t>
  </si>
  <si>
    <t>This classification applies to a non-residential account taking electricity at 750 volts or less whose average monthly maximum demand is less than, or is forecast to be less than 50 kW.  Further servicing details are available in the distributor's Conditions of Service.</t>
  </si>
  <si>
    <t>GENERAL SERVICE LESS THAN 50 KW</t>
  </si>
  <si>
    <t>2_P_MSC</t>
  </si>
  <si>
    <t>2_P_SMEC</t>
  </si>
  <si>
    <t>2_P_VC_1</t>
  </si>
  <si>
    <t>2_P_LVrate</t>
  </si>
  <si>
    <t>2_P_VC_DEFVAR_kWh_1</t>
  </si>
  <si>
    <t>2_P_VC_DEFVAR_kWh_2</t>
  </si>
  <si>
    <t>2_P_RTSR_Network</t>
  </si>
  <si>
    <t>2_P_RTSR_Connection</t>
  </si>
  <si>
    <t>2_P_WMSR</t>
  </si>
  <si>
    <t>2_P_RRPC</t>
  </si>
  <si>
    <t>2_P_SSS</t>
  </si>
  <si>
    <t>GENERAL SERVICE 50 TO 4,999 KW SERVICE CLASSIFICATION</t>
  </si>
  <si>
    <t>This classification applies to a non-residential account whose average monthly maximum demand used for billing purposes is equal to or greater than, or is forecast to be equal to or greater than 50 kW but less than 5,000 kW.  Further servicing details are available in the distributor's Conditions of Service.</t>
  </si>
  <si>
    <t>GENERAL SERVICE 50 TO 4,999 KW</t>
  </si>
  <si>
    <t>3_P_MSC</t>
  </si>
  <si>
    <t>3_P_VC_1</t>
  </si>
  <si>
    <t>3_P_LVrate</t>
  </si>
  <si>
    <t>3_P_VC_DEFVAR_kW_1</t>
  </si>
  <si>
    <t>3_P_VC_DEFVAR_kW_2</t>
  </si>
  <si>
    <t>3_P_RTSR_Network</t>
  </si>
  <si>
    <t>3_P_RTSR_Connection</t>
  </si>
  <si>
    <t>3_P_RTSR_Network_Interval</t>
  </si>
  <si>
    <t>3_P_RTSR_Connection_Interval</t>
  </si>
  <si>
    <t>3_P_WMSR</t>
  </si>
  <si>
    <t>3_P_RRPC</t>
  </si>
  <si>
    <t>3_P_SSS</t>
  </si>
  <si>
    <t>UNMETERED SCATTERED LOAD SERVICE CLASSIFICATION</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</si>
  <si>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Further servicing details are available in the distributor's Conditions of Service.</t>
  </si>
  <si>
    <t>UNMETERED SCATTERED LOAD</t>
  </si>
  <si>
    <t>Service Charge (per customer)</t>
  </si>
  <si>
    <t>4_P_MSC</t>
  </si>
  <si>
    <t>4_P_VC_1</t>
  </si>
  <si>
    <t>4_P_LVrate</t>
  </si>
  <si>
    <t>4_P_VC_DEFVAR_kWh_1</t>
  </si>
  <si>
    <t>4_P_RTSR_Network</t>
  </si>
  <si>
    <t>4_P_RTSR_Connection</t>
  </si>
  <si>
    <t>4_P_WMSR</t>
  </si>
  <si>
    <t>4_P_RRPC</t>
  </si>
  <si>
    <t>4_P_SSS</t>
  </si>
  <si>
    <t>SENTINEL LIGHTING SERVICE CLASSIFICATION</t>
  </si>
  <si>
    <t>This classification refers to accounts that are an unmetered lighting load supplied to a sentinel light.  Further servicing details are available in the distributor's Conditions of Service.</t>
  </si>
  <si>
    <t>SENTINEL LIGHTING</t>
  </si>
  <si>
    <t>Service Charge (per connection)</t>
  </si>
  <si>
    <t>5_P_MSC</t>
  </si>
  <si>
    <t>5_P_VC_1</t>
  </si>
  <si>
    <t>5_P_LVrate</t>
  </si>
  <si>
    <t>5_P_VC_DEFVAR_kW_1</t>
  </si>
  <si>
    <t>5_P_RTSR_Network</t>
  </si>
  <si>
    <t>5_P_RTSR_Connection</t>
  </si>
  <si>
    <t>5_P_WMSR</t>
  </si>
  <si>
    <t>5_P_RRPC</t>
  </si>
  <si>
    <t>5_P_SSS</t>
  </si>
  <si>
    <t>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</si>
  <si>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</si>
  <si>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STREET LIGHTING</t>
  </si>
  <si>
    <t>6_P_MSC</t>
  </si>
  <si>
    <t>6_P_VC_1</t>
  </si>
  <si>
    <t>6_P_LVrate</t>
  </si>
  <si>
    <t>6_P_VC_DEFVAR_kW_1</t>
  </si>
  <si>
    <t>6_P_VC_DEFVAR_kW_2</t>
  </si>
  <si>
    <t>6_P_RTSR_Network</t>
  </si>
  <si>
    <t>6_P_RTSR_Connection</t>
  </si>
  <si>
    <t>6_P_WMSR</t>
  </si>
  <si>
    <t>6_P_RRPC</t>
  </si>
  <si>
    <t>6_P_SSS</t>
  </si>
  <si>
    <t>MICROFIT SERVICE CLASSIFICATION</t>
  </si>
  <si>
    <t>This classification applies to an electricity generation facility contracted under the Ontario Power Authority's microFIT program and connected to the distributor's distribution system.  Further servicing details are available in the distributor's Conditions of Service.</t>
  </si>
  <si>
    <t>MICROFIT</t>
  </si>
  <si>
    <t>7_P_MSC</t>
  </si>
  <si>
    <t>ALLOWANCES</t>
  </si>
  <si>
    <t>SPECIFIC SERVICE CHARGES</t>
  </si>
  <si>
    <t xml:space="preserve">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</si>
  <si>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</si>
  <si>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Customer Administration</t>
  </si>
  <si>
    <t>Arrears certificate</t>
  </si>
  <si>
    <t>Statement of Account</t>
  </si>
  <si>
    <t>Pulling Post Dated Cheques</t>
  </si>
  <si>
    <t>Duplicate Invoices for previous billing</t>
  </si>
  <si>
    <t>Request for other billing information</t>
  </si>
  <si>
    <t>Easement Letter</t>
  </si>
  <si>
    <t>Income Tax Letter</t>
  </si>
  <si>
    <t>Notification charge</t>
  </si>
  <si>
    <t>Account History</t>
  </si>
  <si>
    <t>Credit Reference/credit check (plus credit agency costs)</t>
  </si>
  <si>
    <t>Returned cheque charge (plus bank charges)</t>
  </si>
  <si>
    <t>Charge to certify cheque</t>
  </si>
  <si>
    <t>Legal letter charge</t>
  </si>
  <si>
    <t>Account set up charge/change of occupancy charge (plus credit agency costs if applicable)</t>
  </si>
  <si>
    <t>Meter dispute charge plus Measurement Canada fees (if meter found correct)</t>
  </si>
  <si>
    <t>Special meter reads</t>
  </si>
  <si>
    <t>Non-Payment of Account</t>
  </si>
  <si>
    <t>Late Payment – per month</t>
  </si>
  <si>
    <t>Late Payment – per annum</t>
  </si>
  <si>
    <t>Collection of account charge – no disconnection</t>
  </si>
  <si>
    <t>Collection of account charge – no disconnection – after regular hours</t>
  </si>
  <si>
    <t>Disconnect/Reconnect at meter – during regular hours</t>
  </si>
  <si>
    <t>Disconnect/Reconnect at meter – after regular hours</t>
  </si>
  <si>
    <t>Disconnect/Reconnect at pole – during regular hours</t>
  </si>
  <si>
    <t>Disconnect/Reconnect at pole – after regular hours</t>
  </si>
  <si>
    <t>Service call – customer owned equipment</t>
  </si>
  <si>
    <t>Service call – after regular hours</t>
  </si>
  <si>
    <t>Install/Remove load control device – during regular hours</t>
  </si>
  <si>
    <t>Install/Remove load control device – after regular hours</t>
  </si>
  <si>
    <t>Temporary service installation and removal – overhead – no transformer</t>
  </si>
  <si>
    <t>Temporary Service – Install &amp; remove – underground – no transformer</t>
  </si>
  <si>
    <t>Temporary Service Install &amp; Remove – Overhead – With Transformer</t>
  </si>
  <si>
    <t>Specific Charge for Access to the Power Poles - $/pole/year</t>
  </si>
  <si>
    <t>RETAIL SERVICE CHARGES (if applicable)</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</si>
  <si>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</si>
  <si>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</si>
  <si>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Unless specifically noted, this schedule does not contain any charges for the electricity commodity, be it under the Regulated Price Plan, a contract with a retailer or the wholesale market price, as applicable.</t>
  </si>
  <si>
    <t xml:space="preserve">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 </t>
  </si>
  <si>
    <t>Retail Service Charges refer to services provided by a distributor to retailers or customers related to the supply of competitive electricity.</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</si>
  <si>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</si>
  <si>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</si>
  <si>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</si>
  <si>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</si>
  <si>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</si>
  <si>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</si>
  <si>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</si>
  <si>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</si>
  <si>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</si>
  <si>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</si>
  <si>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</si>
  <si>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</si>
  <si>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</si>
  <si>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</si>
  <si>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</si>
  <si>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If the distributor is not capable of prorating changed loss factors jointly with distribution rates, the revised loss factors will be implemented upon the first subsequent billing for each billing cycle.</t>
  </si>
  <si>
    <t>TLF_Secondary_LT_5000kW</t>
  </si>
  <si>
    <t>TLF_Primary_LT_5000kW</t>
  </si>
  <si>
    <t>Rate Rider for Disposition of Deferral/Variance Accounts (2016) - effective until April 30, 2017</t>
  </si>
  <si>
    <t>Rate Rider for Disposition of Global Adjustment Account (2016) - effective until April 30, 2017   Applicable only for Non-RPP Customers</t>
  </si>
  <si>
    <t>Unmetered Scattered Load</t>
  </si>
  <si>
    <t>Rate Rider for Disposition of PILS-HST - effective until April 30, 2017</t>
  </si>
  <si>
    <t>Rate Rider for Disposition of Smart Meter Costs - effective until April 30, 2017</t>
  </si>
  <si>
    <t>Account 1592 PILS-HST</t>
  </si>
  <si>
    <t>1555 Sub-Account Smart Meter Capital</t>
  </si>
  <si>
    <t xml:space="preserve">kWh, # of Customers for Group 2,1568,1555,1592 </t>
  </si>
  <si>
    <t>Rate Rider for Disposition of Account 1592 ( PILS-HST) - effective until April 30, 2017</t>
  </si>
  <si>
    <t xml:space="preserve">kWh, # of Customers for 1555 </t>
  </si>
  <si>
    <t>GS 50 to 4,999 kW</t>
  </si>
  <si>
    <t>Rate Rider for Disposition of Global Adjustment Account (2016) - effective until April 30, 2017 Applicable only for Non-RPP Customers</t>
  </si>
  <si>
    <t>Rate Rider for Disposition of Global Adjustment Account (2016) - effective until April 30, 2017                              Applicable only for Non-RPP Customers</t>
  </si>
  <si>
    <t>Rate Rider for Disposition of Global Adjustment Account (2016) - effective until April 30, 2017                             Applicable only for Non-RPP Customers</t>
  </si>
  <si>
    <t>Rate Rider for Disposition of Global Adjustment Accounts (2015) - effective until April 30, 2017
     Applicable only for Non RPP Customers</t>
  </si>
  <si>
    <t>Check</t>
  </si>
  <si>
    <t>Amortization/Depreciations</t>
  </si>
  <si>
    <t>Property Taxes</t>
  </si>
  <si>
    <t>PILs or Income Taxes</t>
  </si>
  <si>
    <t>Base Revenue Requirement</t>
  </si>
  <si>
    <t>Table 8.1: Calculation of Base Revenue Requirement</t>
  </si>
  <si>
    <t>Sentinel Lighting</t>
  </si>
  <si>
    <t>Unmetered Scattered Load (USL)</t>
  </si>
  <si>
    <t>2016 Proposed Base Revenue Requirement</t>
  </si>
  <si>
    <t>Table 8.2: Proposed Allocation of Base Revenue to Rate Classes</t>
  </si>
  <si>
    <t>Rate Class</t>
  </si>
  <si>
    <t>2016 Fixed Base Revenue with 2015 Approved Rates</t>
  </si>
  <si>
    <t>Fixed Revenue Portion</t>
  </si>
  <si>
    <t>Variable Revenue Portion</t>
  </si>
  <si>
    <t xml:space="preserve">          Boundary Values</t>
  </si>
  <si>
    <t xml:space="preserve">           Cost Allocation</t>
  </si>
  <si>
    <t>See Tab Rate by Rate Class</t>
  </si>
  <si>
    <t xml:space="preserve">     Boundary Values</t>
  </si>
  <si>
    <t>See Load Forecast Model Tab 2016 COP</t>
  </si>
  <si>
    <t>See 2015 Tariff Sheet</t>
  </si>
  <si>
    <t>Residential Retailer (Low usage)</t>
  </si>
  <si>
    <t>Residential TOU (Low usage)</t>
  </si>
  <si>
    <t>4750 Charges - LV</t>
  </si>
  <si>
    <t>4075 Billed - LV</t>
  </si>
  <si>
    <t>General Service 50 to 4,999 kW</t>
  </si>
  <si>
    <t>General Service &lt; 50 kW</t>
  </si>
  <si>
    <t>Continued</t>
  </si>
  <si>
    <t>YES</t>
  </si>
  <si>
    <t xml:space="preserve">Street Lighting </t>
  </si>
  <si>
    <t>Usage Metric</t>
  </si>
  <si>
    <t>Status</t>
  </si>
  <si>
    <t>Existing</t>
  </si>
  <si>
    <t>Customer Class Name</t>
  </si>
  <si>
    <t>Monthly Service Charge Metric</t>
  </si>
  <si>
    <t xml:space="preserve">See 2015 Tariff </t>
  </si>
  <si>
    <t>2016 Forecast</t>
  </si>
  <si>
    <t>EDVAR Model</t>
  </si>
  <si>
    <t>Table 8.14: Low Voltage Costs Allocated by Customer Class</t>
  </si>
  <si>
    <t xml:space="preserve">2016 Variable Base Revenue with 2015 Approved Rates </t>
  </si>
  <si>
    <t>Table 8.13: Calculation of LV Cost</t>
  </si>
  <si>
    <t>See Tab LV Costs Forecast</t>
  </si>
  <si>
    <t>See Tab Allocation Low Voltage Costs</t>
  </si>
  <si>
    <t>LV Rates</t>
  </si>
  <si>
    <t xml:space="preserve">Table 8.15: Proposed Low Voltage Distribution Rates </t>
  </si>
  <si>
    <t>See Tab Low Voltage Rates</t>
  </si>
  <si>
    <t>See Ch2 Appendices 2-R Loss Factors</t>
  </si>
  <si>
    <t>See Ch 2 Appendices 2 - V Revenue Reconciliation</t>
  </si>
  <si>
    <t>Subtotal of A + B + C</t>
  </si>
  <si>
    <t xml:space="preserve">          Change </t>
  </si>
  <si>
    <t xml:space="preserve">            Change </t>
  </si>
  <si>
    <t>Check with Ch2</t>
  </si>
  <si>
    <t>Check with Bill Impact in Rate Design</t>
  </si>
  <si>
    <t>See Folder Rate Design - 10th Percentile</t>
  </si>
  <si>
    <t>See Ch 2 Appendices 2-PA New Rate Design Policy</t>
  </si>
  <si>
    <t>Load Forecast* Proposed Rates</t>
  </si>
  <si>
    <t>Net Dist. Rev.</t>
  </si>
  <si>
    <t>Table 8.3  2016 Test Year Distribution Revenue at Current Rates</t>
  </si>
  <si>
    <t>See Tab 2016 Test Yr On Exhisting Rates</t>
  </si>
  <si>
    <t>Table 8.4: Current Fixed Variable Split</t>
  </si>
  <si>
    <t>Table 8.5: Customer Classes</t>
  </si>
  <si>
    <t>Table 8.6: Proposed Fixed Charge for Residential</t>
  </si>
  <si>
    <t>Table 8.7: 2016 Customer Unit Cost per Month per Cost Allocation Study</t>
  </si>
  <si>
    <t>Table 8.8: 2016 Fixed Charge Boundary Values</t>
  </si>
  <si>
    <t>Table 8.9: Proposed Fixed/Variable Charge</t>
  </si>
  <si>
    <t>Table 8.11: Current Retail Service Charges</t>
  </si>
  <si>
    <t>Table 8.12:  Current Retail and Specific Service Charges</t>
  </si>
  <si>
    <t xml:space="preserve">Table 8.13: Historical and Proposed Low Voltage Charges </t>
  </si>
  <si>
    <t>Table 8.14: Calculation of LV Cost</t>
  </si>
  <si>
    <t>Table 8.15: Low Voltage Costs Allocated by Customer Class</t>
  </si>
  <si>
    <t xml:space="preserve">Table 8.16: Proposed Low Voltage Distribution Rates </t>
  </si>
  <si>
    <t>Table 8.17:  Calculation of Proposed Loss Factor</t>
  </si>
  <si>
    <t>Table 8.18: Appendix 2-V -Revenue Reconciliation</t>
  </si>
  <si>
    <t>Table 8.19: Residential Average Monthly Billed kWh Histogram</t>
  </si>
  <si>
    <t>Table 8.20: Summary of Bill Impacts</t>
  </si>
  <si>
    <t>GS 50 - 4,999 kW</t>
  </si>
  <si>
    <t>Table 8.10: Proposed RTSR Rates</t>
  </si>
  <si>
    <t>Table 8.9: Proposed Fixed/Variable Rates</t>
  </si>
  <si>
    <t>Gross Variable Distribution Revenue</t>
  </si>
  <si>
    <t xml:space="preserve">Monthly </t>
  </si>
  <si>
    <t xml:space="preserve"># of </t>
  </si>
  <si>
    <t xml:space="preserve">Total Bill </t>
  </si>
  <si>
    <t xml:space="preserve">    (Delivery )</t>
  </si>
  <si>
    <t xml:space="preserve">       (Delivery+Regulatory+Commodity+HST)</t>
  </si>
  <si>
    <t xml:space="preserve">2017 Rate </t>
  </si>
  <si>
    <t>Table 8.1  Existing 2016 Rate Year - Distribution Rates</t>
  </si>
  <si>
    <t>Table 8.3  2017 Test Year Distribution Revenue at Current Rates</t>
  </si>
  <si>
    <t>Forecast Data For 2017 Test Year Projection</t>
  </si>
  <si>
    <t>Table 3.29: 2017 Test Year Distribution Revenue at Proposed Rates</t>
  </si>
  <si>
    <t>2017 Test</t>
  </si>
  <si>
    <t>2016 Bridge</t>
  </si>
  <si>
    <t xml:space="preserve">2017  Low Voltage Expense </t>
  </si>
  <si>
    <t>Same method as Guelph 2016 COS</t>
  </si>
  <si>
    <t>2016 Actual LV Charges</t>
  </si>
  <si>
    <t xml:space="preserve"> Rate </t>
  </si>
  <si>
    <t xml:space="preserve"> Unit Billed</t>
  </si>
  <si>
    <t xml:space="preserve">2016  Low Voltage Expense </t>
  </si>
  <si>
    <t xml:space="preserve">Grand total </t>
  </si>
  <si>
    <t>January, 2016</t>
  </si>
  <si>
    <t>February to December, 2016</t>
  </si>
  <si>
    <t>Rate Rider for Disposition of Deferral/Variance Accounts (2016) - effective until December 31, 2017</t>
  </si>
  <si>
    <t>Rate Rider for Disposition of Global Adjustment Account (2016) - effective until December 31, 2017  Applicable only for Non-RPP Customers</t>
  </si>
  <si>
    <t>Rate Rider for Disposition of Group 2 Accounts (2016) - effective until December 31, 2017</t>
  </si>
  <si>
    <t>Rate Rider for Disposition of Account 1568 (LRAM) - effective until December 31, 2017</t>
  </si>
  <si>
    <t>Rate Rider for Disposition of Smart Meter Costs - effective until December 31, 2017</t>
  </si>
  <si>
    <t>Rate Rider for Disposition of Account 1592 ( PILS-HST) - effective December 31, 2017</t>
  </si>
  <si>
    <t>Rate Rider for Disposition of Account 1592 ( PILS-HST) - effective until December 31, 2017</t>
  </si>
  <si>
    <t>Total 2016 unit</t>
  </si>
  <si>
    <t>Updated Billing Impacts</t>
  </si>
  <si>
    <t>Distribution</t>
  </si>
  <si>
    <t>Dollar</t>
  </si>
  <si>
    <t>Change</t>
  </si>
  <si>
    <t>750 kWh</t>
  </si>
  <si>
    <t>2016 Actual</t>
  </si>
  <si>
    <t>Proposed Fixed Charge Split</t>
  </si>
</sst>
</file>

<file path=xl/styles.xml><?xml version="1.0" encoding="utf-8"?>
<styleSheet xmlns="http://schemas.openxmlformats.org/spreadsheetml/2006/main">
  <numFmts count="168">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_-;\-* #,##0_-;_-* &quot;-&quot;??_-;_-@_-"/>
    <numFmt numFmtId="172" formatCode="&quot;$&quot;#,##0.00"/>
    <numFmt numFmtId="173" formatCode="_-&quot;$&quot;* #,##0_-;\-&quot;$&quot;* #,##0_-;_-&quot;$&quot;* &quot;-&quot;??_-;_-@_-"/>
    <numFmt numFmtId="174" formatCode="&quot;$&quot;#,##0.0000"/>
    <numFmt numFmtId="175" formatCode="0.0000"/>
    <numFmt numFmtId="176" formatCode="0.000%"/>
    <numFmt numFmtId="177" formatCode="_-&quot;$&quot;* #,##0.0000_-;\-&quot;$&quot;* #,##0.0000_-;_-&quot;$&quot;* &quot;-&quot;??_-;_-@_-"/>
    <numFmt numFmtId="178" formatCode="_-* #,##0.00000000_-;\-* #,##0.00000000_-;_-* &quot;-&quot;??_-;_-@_-"/>
    <numFmt numFmtId="179" formatCode="#,##0.0000_);\(#,##0.0000\)"/>
    <numFmt numFmtId="180" formatCode="#,##0.0000"/>
    <numFmt numFmtId="181" formatCode="0.0%"/>
    <numFmt numFmtId="182" formatCode="#,##0.00;[Red]\(#,##0.00\)"/>
    <numFmt numFmtId="183" formatCode="#,##0.00_ ;\-#,##0.00\ "/>
    <numFmt numFmtId="184" formatCode="#,##0.00%;[Red]\(#,##0.00%\)"/>
    <numFmt numFmtId="185" formatCode="&quot;$&quot;#,##0.00;\(&quot;$&quot;###0.00\)"/>
    <numFmt numFmtId="186" formatCode="&quot;$&quot;#,##0;\(&quot;$&quot;#,##0\)"/>
    <numFmt numFmtId="187" formatCode="&quot;$&quot;#,##0.00_);[Red]\(#,##0.00\)"/>
    <numFmt numFmtId="188" formatCode="0.0"/>
    <numFmt numFmtId="189" formatCode="#,##0.000;[Red]\(#,##0.000\)"/>
    <numFmt numFmtId="190" formatCode="_-* #,##0.00000000000_-;\-* #,##0.00000000000_-;_-* &quot;-&quot;??_-;_-@_-"/>
    <numFmt numFmtId="191" formatCode="_(&quot;$&quot;* #,##0_);_(&quot;$&quot;* \(#,##0\);_(&quot;$&quot;* &quot;-&quot;??_);_(@_)"/>
    <numFmt numFmtId="192" formatCode="#,##0.00000_);\(#,##0.00000\)"/>
    <numFmt numFmtId="193" formatCode="_(&quot;$&quot;* #,##0.0000_);_(&quot;$&quot;* \(#,##0.0000\);_(&quot;$&quot;* &quot;-&quot;??_);_(@_)"/>
    <numFmt numFmtId="194" formatCode="_(* #,##0_);_(* \(#,##0\);_(* &quot;-&quot;??_);_(@_)"/>
    <numFmt numFmtId="195" formatCode="#,##0_ ;\-#,##0\ "/>
    <numFmt numFmtId="196" formatCode="#,##0;\(#,##0\)"/>
    <numFmt numFmtId="197" formatCode="_(* #,##0.0_);_(* \(#,##0.0\);_(* &quot;-&quot;??_);_(@_)"/>
    <numFmt numFmtId="198" formatCode="_(* #,##0.0_);_(* \(#,##0.0\);_(* \-??_);_(@_)"/>
    <numFmt numFmtId="199" formatCode="#,##0.0"/>
    <numFmt numFmtId="200" formatCode="mm/dd/yyyy"/>
    <numFmt numFmtId="201" formatCode="0\-0"/>
    <numFmt numFmtId="202" formatCode="[$-409]mmmm\ d\,\ yyyy;@"/>
    <numFmt numFmtId="203" formatCode="_-* #,##0.00_-;\-* #,##0.00_-;_-* \-??_-;_-@_-"/>
    <numFmt numFmtId="204" formatCode="_(* #,##0.00_);_(* \(#,##0.00\);_(* \-??_);_(@_)"/>
    <numFmt numFmtId="205" formatCode="_-\$* #,##0.00_-;&quot;-$&quot;* #,##0.00_-;_-\$* \-??_-;_-@_-"/>
    <numFmt numFmtId="206" formatCode="_(\$* #,##0.00_);_(\$* \(#,##0.00\);_(\$* \-??_);_(@_)"/>
    <numFmt numFmtId="207" formatCode="\$#,##0_);&quot;($&quot;#,##0\)"/>
    <numFmt numFmtId="208" formatCode="##\-#"/>
    <numFmt numFmtId="209" formatCode="_(* #,##0_);_(* \(#,##0\);_(* \-??_);_(@_)"/>
    <numFmt numFmtId="210" formatCode="&quot;£ &quot;#,##0.00;[Red]\-&quot;£ &quot;#,##0.00"/>
    <numFmt numFmtId="211" formatCode="&quot;£ &quot;#,##0.00;[Red]&quot;-£ &quot;#,##0.00"/>
    <numFmt numFmtId="212" formatCode="_(&quot;$&quot;* #,##0.0000_);_(&quot;$&quot;* \(#,##0.0000\);_(&quot;$&quot;* &quot;-&quot;_);_(@_)"/>
    <numFmt numFmtId="213" formatCode="#,##0.0_);[Red]\(#,##0.0\)"/>
    <numFmt numFmtId="214" formatCode="#,##0.0_);\(#,##0.0\)"/>
    <numFmt numFmtId="215" formatCode="&quot;$&quot;_(#,##0.00_);&quot;$&quot;\(#,##0.00\)"/>
    <numFmt numFmtId="216" formatCode="_(&quot;$&quot;* #,##0.00000000000000000_);_(&quot;$&quot;* \(#,##0.00000000000000000\);_(&quot;$&quot;* &quot;-&quot;??_);_(@_)"/>
    <numFmt numFmtId="217" formatCode="_-&quot;£&quot;* #,##0.00_-;\-&quot;£&quot;* #,##0.00_-;_-&quot;£&quot;* &quot;-&quot;??_-;_-@_-"/>
    <numFmt numFmtId="218" formatCode="#,##0.0_)\x;\(#,##0.0\)\x"/>
    <numFmt numFmtId="219" formatCode="_(&quot;$&quot;* #,##0.00000000_);_(&quot;$&quot;* \(#,##0.00000000\);_(&quot;$&quot;* &quot;-&quot;??_);_(@_)"/>
    <numFmt numFmtId="220" formatCode="_(&quot;$&quot;* #,##0.00000000000_);_(&quot;$&quot;* \(#,##0.00000000000\);_(&quot;$&quot;* &quot;-&quot;??_);_(@_)"/>
    <numFmt numFmtId="221" formatCode="_(&quot;$&quot;* #,##0.000000000000_);_(&quot;$&quot;* \(#,##0.000000000000\);_(&quot;$&quot;* &quot;-&quot;??_);_(@_)"/>
    <numFmt numFmtId="222" formatCode="_-&quot;£&quot;* #,##0_-;\-&quot;£&quot;* #,##0_-;_-&quot;£&quot;* &quot;-&quot;_-;_-@_-"/>
    <numFmt numFmtId="223" formatCode="#,##0.0_)_x;\(#,##0.0\)_x"/>
    <numFmt numFmtId="224" formatCode="_(* #,##0.0_);_(* \(#,##0.0\);_(* &quot;-&quot;?_);_(@_)"/>
    <numFmt numFmtId="225" formatCode="#,##0.0_)_x;\(#,##0.0\)_x;0.0_)_x;@_)_x"/>
    <numFmt numFmtId="226" formatCode="_(&quot;$&quot;* #,##0.00000000000000_);_(&quot;$&quot;* \(#,##0.00000000000000\);_(&quot;$&quot;* &quot;-&quot;??_);_(@_)"/>
    <numFmt numFmtId="227" formatCode="0.0_)\%;\(0.0\)\%"/>
    <numFmt numFmtId="228" formatCode="_(&quot;$&quot;* #,##0.000000000000000_);_(&quot;$&quot;* \(#,##0.000000000000000\);_(&quot;$&quot;* &quot;-&quot;??_);_(@_)"/>
    <numFmt numFmtId="229" formatCode="#,##0.0_)_%;\(#,##0.0\)_%"/>
    <numFmt numFmtId="230" formatCode="_(* #,##0.000_);_(* \(#,##0.000\);_(* &quot;-&quot;??_);_(@_)"/>
    <numFmt numFmtId="231" formatCode="#,##0.0_);\(#,##0.0\);0_._0_)"/>
    <numFmt numFmtId="232" formatCode="\¥\ #,##0_);[Red]\(\¥\ #,##0\)"/>
    <numFmt numFmtId="233" formatCode="0.000000"/>
    <numFmt numFmtId="234" formatCode="[&gt;1]&quot;10Q: &quot;0&quot; qtrs&quot;;&quot;10Q: &quot;0&quot; qtr&quot;"/>
    <numFmt numFmtId="235" formatCode="0.0%;[Red]\(0.0%\)"/>
    <numFmt numFmtId="236" formatCode="#,##0.0\ \ \ _);\(#,##0.0\)\ \ "/>
    <numFmt numFmtId="237" formatCode="_-* #,##0.00\ _F_-;\-* #,##0.00\ _F_-;_-* &quot;-&quot;??\ _F_-;_-@_-"/>
    <numFmt numFmtId="238" formatCode="m\-d\-yy"/>
    <numFmt numFmtId="239" formatCode="&quot;£&quot;#,##0.00_);[Red]\(&quot;£&quot;#,##0.00\)"/>
    <numFmt numFmtId="240" formatCode="0.0_)"/>
    <numFmt numFmtId="241" formatCode="m/yy"/>
    <numFmt numFmtId="242" formatCode="#,###.0#"/>
    <numFmt numFmtId="243" formatCode="#,###.#"/>
    <numFmt numFmtId="244" formatCode="0000\ \-\ 0000"/>
    <numFmt numFmtId="245" formatCode="[Red][&gt;0.0000001]\+#,##0.?#;[Red][&lt;-0.0000001]\-#,##0.?#;[Green]&quot;=  &quot;"/>
    <numFmt numFmtId="246" formatCode="#.#######\x"/>
    <numFmt numFmtId="247" formatCode="0.00000E+00"/>
    <numFmt numFmtId="248" formatCode="_(* #,##0.0_);_(* \(#,##0.0\);_(* &quot;-&quot;_);_(@_)"/>
    <numFmt numFmtId="249" formatCode="_-* #,##0.00\ _D_M_-;\-* #,##0.00\ _D_M_-;_-* &quot;-&quot;??\ _D_M_-;_-@_-"/>
    <numFmt numFmtId="250" formatCode="#,##0_%_);\(#,##0\)_%;#,##0_%_);@_%_)"/>
    <numFmt numFmtId="251" formatCode="#,##0.00_%_);\(#,##0.00\)_%;**;@_%_)"/>
    <numFmt numFmtId="252" formatCode="0.000\x"/>
    <numFmt numFmtId="253" formatCode="&quot;$&quot;#,##0.00_);[Red]\(&quot;$&quot;#,##0.00\);&quot;--  &quot;;_(@_)"/>
    <numFmt numFmtId="254" formatCode="_(&quot;$&quot;* #,##0.0_);_(&quot;$&quot;* \(#,##0.0\);_(&quot;$&quot;* &quot;-&quot;_);_(@_)"/>
    <numFmt numFmtId="255" formatCode="&quot;$&quot;#,##0.00_%_);\(&quot;$&quot;#,##0.00\)_%;**;@_%_)"/>
    <numFmt numFmtId="256" formatCode="&quot;$&quot;#,##0.00_%_);\(&quot;$&quot;#,##0.00\)_%;&quot;$&quot;###0.00_%_);@_%_)"/>
    <numFmt numFmtId="257" formatCode="_(\§\ #,##0_)\ ;[Red]\(\§\ #,##0\)\ ;&quot; - &quot;;_(@\ _)"/>
    <numFmt numFmtId="258" formatCode="_(\§\ #,##0.00_);[Red]\(\§\ #,##0.00\);&quot; - &quot;_0_0;_(@_)"/>
    <numFmt numFmtId="259" formatCode="###0.00_)"/>
    <numFmt numFmtId="260" formatCode="m/d/yy_%_)"/>
    <numFmt numFmtId="261" formatCode="mmm\-dd\-yyyy"/>
    <numFmt numFmtId="262" formatCode="mmm\-d\-yyyy"/>
    <numFmt numFmtId="263" formatCode="mmm\-yyyy"/>
    <numFmt numFmtId="264" formatCode="m/d/yy_%_);;**"/>
    <numFmt numFmtId="265" formatCode="_([$€-2]* #,##0.00_);_([$€-2]* \(#,##0.00\);_([$€-2]* &quot;-&quot;??_)"/>
    <numFmt numFmtId="266" formatCode="&quot;$&quot;#,##0.000_);[Red]\(&quot;$&quot;#,##0.000\)"/>
    <numFmt numFmtId="267" formatCode="0.0000000000000"/>
    <numFmt numFmtId="268" formatCode="0_)"/>
    <numFmt numFmtId="269" formatCode="[$-409]d\-mmm\-yy;@"/>
    <numFmt numFmtId="270" formatCode="#,##0.00_);[Red]\(#,##0.00\);\-\-\ \ \ "/>
    <numFmt numFmtId="271" formatCode="General_)"/>
    <numFmt numFmtId="272" formatCode="&quot;&quot;"/>
    <numFmt numFmtId="273" formatCode="#,##0.0\ ;\(#,##0.0\ \)"/>
    <numFmt numFmtId="274" formatCode="0.0%;0.0%;\-\ "/>
    <numFmt numFmtId="275" formatCode="0.0%\ ;\(0.0%\)"/>
    <numFmt numFmtId="276" formatCode="_ * #,##0.00_)\ _$_ ;_ * \(#,##0.00\)\ _$_ ;_ * &quot;-&quot;??_)\ _$_ ;_ @_ "/>
    <numFmt numFmtId="277" formatCode="#,##0.00000\ ;\(#,##0.00000\ \)"/>
    <numFmt numFmtId="278" formatCode="0.000000000000"/>
    <numFmt numFmtId="279" formatCode="_ * #,##0.00_)\ &quot;$&quot;_ ;_ * \(#,##0.00\)\ &quot;$&quot;_ ;_ * &quot;-&quot;??_)\ &quot;$&quot;_ ;_ @_ "/>
    <numFmt numFmtId="280" formatCode="#,##0.0000\ ;\(#,##0.0000\ \)"/>
    <numFmt numFmtId="281" formatCode="0.000%\ ;\(0.000%\)"/>
    <numFmt numFmtId="282" formatCode="#,##0.0\x_)_);\(#,##0.0\x\)_);#,##0.0\x_)_);@_%_)"/>
    <numFmt numFmtId="283" formatCode="_(* #,##0.00000_);_(* \(#,##0.00000\);_(* &quot;-&quot;?_);_(@_)"/>
    <numFmt numFmtId="284" formatCode="#,##0.0_);[Red]\(#,##0.0\);&quot;--  &quot;"/>
    <numFmt numFmtId="285" formatCode="0.00_)"/>
    <numFmt numFmtId="286" formatCode="#,##0.000_);[Red]\(#,##0.000\)"/>
    <numFmt numFmtId="287" formatCode="0_);\(0\)"/>
    <numFmt numFmtId="288" formatCode="[$-1009]d\-mmm\-yy;@"/>
    <numFmt numFmtId="289" formatCode="#,##0.00&quot;x&quot;_);[Red]\(#,##0.00&quot;x&quot;\)"/>
    <numFmt numFmtId="290" formatCode="#,##0_);\(#,##0\);&quot;-  &quot;"/>
    <numFmt numFmtId="291" formatCode="#,##0.0_);\(#,##0.0\);&quot;-  &quot;"/>
    <numFmt numFmtId="292" formatCode="#,##0.0_);\(#,##0.0\);\-_)"/>
    <numFmt numFmtId="293" formatCode="0.00000000"/>
    <numFmt numFmtId="294" formatCode="#,##0.0%_);[Red]\(#,##0.0%\)"/>
    <numFmt numFmtId="295" formatCode="#,##0.00%_);[Red]\(#,##0.00%\)"/>
    <numFmt numFmtId="296" formatCode="0.0%_);\(0.0%\);&quot;-  &quot;"/>
    <numFmt numFmtId="297" formatCode="#,##0.0\%_);\(#,##0.0\%\);#,##0.0\%_);@_%_)"/>
    <numFmt numFmtId="298" formatCode="mm/dd/yy"/>
    <numFmt numFmtId="299" formatCode="0.00\ ;\-0.00\ ;&quot;- &quot;"/>
    <numFmt numFmtId="300" formatCode="#,##0\ ;[Red]\(#,##0\);\ \-\ "/>
    <numFmt numFmtId="301" formatCode="#,##0.00_);\(#,##0.00\);#,##0.00_);@_)"/>
    <numFmt numFmtId="302" formatCode="[White]General"/>
    <numFmt numFmtId="303" formatCode="#,###.##"/>
    <numFmt numFmtId="304" formatCode="&quot;$&quot;#,##0.000000_);[Red]\(&quot;$&quot;#,##0.000000\)"/>
    <numFmt numFmtId="305" formatCode="&quot;Table &quot;0"/>
    <numFmt numFmtId="306" formatCode="_(General_)"/>
    <numFmt numFmtId="307" formatCode="0.00\ "/>
    <numFmt numFmtId="308" formatCode="_-&quot;L.&quot;\ * #,##0.00_-;\-&quot;L.&quot;\ * #,##0.00_-;_-&quot;L.&quot;\ * &quot;-&quot;??_-;_-@_-"/>
    <numFmt numFmtId="309" formatCode="0_%_);\(0\)_%;0_%_);@_%_)"/>
    <numFmt numFmtId="310" formatCode="0,000\x"/>
    <numFmt numFmtId="311" formatCode="yyyy&quot;A&quot;"/>
    <numFmt numFmtId="312" formatCode="_-* #,##0\ _D_M_-;\-* #,##0\ _D_M_-;_-* &quot;-&quot;\ _D_M_-;_-@_-"/>
    <numFmt numFmtId="313" formatCode="&quot;@ &quot;0.00"/>
    <numFmt numFmtId="314" formatCode="&quot;Yes&quot;_%_);&quot;Error&quot;_%_);&quot;No&quot;_%_);&quot;--&quot;_%_)"/>
    <numFmt numFmtId="315" formatCode="0.000"/>
    <numFmt numFmtId="316" formatCode="&quot;$&quot;#,##0.000"/>
    <numFmt numFmtId="317" formatCode="&quot;$&quot;#,##0"/>
    <numFmt numFmtId="318" formatCode="#,##0.0000;[Red]\(#,##0.0000\)"/>
    <numFmt numFmtId="319" formatCode="0.00;\(0.00\)"/>
    <numFmt numFmtId="320" formatCode="0.00;\ \(0.00\)"/>
    <numFmt numFmtId="321" formatCode="_(&quot;$&quot;* #,##0.00_);_(&quot;$&quot;* \(#,##0.00\);_(&quot;$&quot;* &quot;-&quot;_);_(@_)"/>
    <numFmt numFmtId="322" formatCode="_(* #,##0.000_);_(* \(#,##0.000\);_(* &quot;-&quot;_);_(@_)"/>
    <numFmt numFmtId="323" formatCode="_(* #,##0.0000_);_(* \(#,##0.0000\);_(* &quot;-&quot;??_);_(@_)"/>
    <numFmt numFmtId="324" formatCode="_-&quot;$&quot;* #,##0.00000_-;\-&quot;$&quot;* #,##0.00000_-;_-&quot;$&quot;* &quot;-&quot;??_-;_-@_-"/>
    <numFmt numFmtId="325" formatCode="_-* #,##0.0000_-;\-* #,##0.0000_-;_-* &quot;-&quot;??_-;_-@_-"/>
  </numFmts>
  <fonts count="3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8"/>
      <name val="Arial"/>
      <family val="2"/>
    </font>
    <font>
      <b/>
      <sz val="12"/>
      <name val="Arial"/>
      <family val="2"/>
    </font>
    <font>
      <sz val="10"/>
      <name val="Arial"/>
      <family val="2"/>
    </font>
    <font>
      <b/>
      <sz val="10"/>
      <name val="Arial"/>
      <family val="2"/>
    </font>
    <font>
      <b/>
      <sz val="12"/>
      <name val="Arial"/>
      <family val="2"/>
    </font>
    <font>
      <b/>
      <sz val="10"/>
      <name val="Arial"/>
      <family val="2"/>
    </font>
    <font>
      <sz val="12"/>
      <name val="Arial"/>
      <family val="2"/>
    </font>
    <font>
      <b/>
      <sz val="14"/>
      <name val="Arial"/>
      <family val="2"/>
    </font>
    <font>
      <b/>
      <sz val="16"/>
      <name val="Arial"/>
      <family val="2"/>
    </font>
    <font>
      <b/>
      <i/>
      <sz val="16"/>
      <name val="Arial"/>
      <family val="2"/>
    </font>
    <font>
      <b/>
      <i/>
      <sz val="20"/>
      <color indexed="12"/>
      <name val="Arial"/>
      <family val="2"/>
    </font>
    <font>
      <b/>
      <u/>
      <sz val="18"/>
      <name val="Arial"/>
      <family val="2"/>
    </font>
    <font>
      <b/>
      <u/>
      <sz val="14"/>
      <name val="Arial"/>
      <family val="2"/>
    </font>
    <font>
      <sz val="11"/>
      <name val="Arial"/>
      <family val="2"/>
    </font>
    <font>
      <b/>
      <sz val="13"/>
      <name val="Arial"/>
      <family val="2"/>
    </font>
    <font>
      <b/>
      <sz val="11"/>
      <name val="Arial"/>
      <family val="2"/>
    </font>
    <font>
      <i/>
      <sz val="16"/>
      <name val="Arial"/>
      <family val="2"/>
    </font>
    <font>
      <b/>
      <sz val="10"/>
      <color indexed="60"/>
      <name val="Arial"/>
      <family val="2"/>
    </font>
    <font>
      <b/>
      <sz val="8"/>
      <name val="Arial"/>
      <family val="2"/>
    </font>
    <font>
      <b/>
      <sz val="18"/>
      <name val="Arial"/>
      <family val="2"/>
    </font>
    <font>
      <b/>
      <u/>
      <sz val="10"/>
      <name val="Arial"/>
      <family val="2"/>
    </font>
    <font>
      <b/>
      <sz val="20"/>
      <name val="Arial"/>
      <family val="2"/>
    </font>
    <font>
      <sz val="11"/>
      <name val="Arial"/>
      <family val="2"/>
    </font>
    <font>
      <b/>
      <sz val="11"/>
      <name val="Arial"/>
      <family val="2"/>
    </font>
    <font>
      <sz val="10"/>
      <name val="Arial"/>
      <family val="2"/>
    </font>
    <font>
      <sz val="8"/>
      <color indexed="81"/>
      <name val="Tahoma"/>
      <family val="2"/>
    </font>
    <font>
      <b/>
      <sz val="10"/>
      <name val="Calibri"/>
      <family val="2"/>
      <scheme val="minor"/>
    </font>
    <font>
      <b/>
      <sz val="8"/>
      <color indexed="81"/>
      <name val="Tahoma"/>
      <family val="2"/>
    </font>
    <font>
      <sz val="9"/>
      <name val="Times New Roman"/>
      <family val="1"/>
    </font>
    <font>
      <b/>
      <sz val="11"/>
      <color theme="1"/>
      <name val="Calibri"/>
      <family val="2"/>
      <scheme val="minor"/>
    </font>
    <font>
      <i/>
      <sz val="11"/>
      <color theme="1"/>
      <name val="Calibri"/>
      <family val="2"/>
      <scheme val="minor"/>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theme="10"/>
      <name val="Arial"/>
      <family val="2"/>
    </font>
    <font>
      <sz val="12"/>
      <color indexed="56"/>
      <name val="Arial"/>
      <family val="2"/>
    </font>
    <font>
      <sz val="10"/>
      <color indexed="9"/>
      <name val="Arial"/>
      <family val="2"/>
    </font>
    <font>
      <sz val="14"/>
      <name val="Arial"/>
      <family val="2"/>
    </font>
    <font>
      <i/>
      <sz val="9"/>
      <name val="Arial"/>
      <family val="2"/>
    </font>
    <font>
      <i/>
      <sz val="12"/>
      <name val="Arial"/>
      <family val="2"/>
    </font>
    <font>
      <sz val="10"/>
      <name val="Arial"/>
      <family val="2"/>
      <charset val="1"/>
    </font>
    <font>
      <sz val="10"/>
      <color theme="1"/>
      <name val="Arial"/>
      <family val="2"/>
    </font>
    <font>
      <sz val="11"/>
      <color indexed="8"/>
      <name val="Calibri"/>
      <family val="2"/>
    </font>
    <font>
      <sz val="11"/>
      <color indexed="8"/>
      <name val="Calibri"/>
      <family val="2"/>
      <charset val="1"/>
    </font>
    <font>
      <sz val="10"/>
      <color indexed="8"/>
      <name val="Arial"/>
      <family val="2"/>
    </font>
    <font>
      <sz val="10"/>
      <color indexed="8"/>
      <name val="Arial"/>
      <family val="2"/>
      <charset val="1"/>
    </font>
    <font>
      <sz val="10"/>
      <color theme="0"/>
      <name val="Arial"/>
      <family val="2"/>
    </font>
    <font>
      <sz val="11"/>
      <color indexed="9"/>
      <name val="Calibri"/>
      <family val="2"/>
    </font>
    <font>
      <sz val="11"/>
      <color indexed="9"/>
      <name val="Calibri"/>
      <family val="2"/>
      <charset val="1"/>
    </font>
    <font>
      <sz val="10"/>
      <color indexed="9"/>
      <name val="Arial"/>
      <family val="2"/>
      <charset val="1"/>
    </font>
    <font>
      <sz val="10"/>
      <color rgb="FF9C0006"/>
      <name val="Arial"/>
      <family val="2"/>
    </font>
    <font>
      <sz val="11"/>
      <color indexed="20"/>
      <name val="Calibri"/>
      <family val="2"/>
    </font>
    <font>
      <sz val="11"/>
      <color indexed="34"/>
      <name val="Calibri"/>
      <family val="2"/>
      <charset val="1"/>
    </font>
    <font>
      <sz val="10"/>
      <color indexed="20"/>
      <name val="Arial"/>
      <family val="2"/>
    </font>
    <font>
      <sz val="11"/>
      <color indexed="16"/>
      <name val="Calibri"/>
      <family val="2"/>
      <charset val="1"/>
    </font>
    <font>
      <sz val="10"/>
      <color indexed="34"/>
      <name val="Arial"/>
      <family val="2"/>
      <charset val="1"/>
    </font>
    <font>
      <b/>
      <sz val="10"/>
      <color rgb="FFFA7D00"/>
      <name val="Arial"/>
      <family val="2"/>
    </font>
    <font>
      <b/>
      <sz val="11"/>
      <color indexed="52"/>
      <name val="Calibri"/>
      <family val="2"/>
    </font>
    <font>
      <b/>
      <sz val="11"/>
      <color indexed="52"/>
      <name val="Calibri"/>
      <family val="2"/>
      <charset val="1"/>
    </font>
    <font>
      <b/>
      <sz val="10"/>
      <color indexed="52"/>
      <name val="Arial"/>
      <family val="2"/>
    </font>
    <font>
      <b/>
      <sz val="11"/>
      <color indexed="59"/>
      <name val="Calibri"/>
      <family val="2"/>
      <charset val="1"/>
    </font>
    <font>
      <b/>
      <sz val="11"/>
      <color indexed="53"/>
      <name val="Calibri"/>
      <family val="2"/>
      <charset val="1"/>
    </font>
    <font>
      <b/>
      <sz val="10"/>
      <color indexed="52"/>
      <name val="Arial"/>
      <family val="2"/>
      <charset val="1"/>
    </font>
    <font>
      <b/>
      <sz val="10"/>
      <color theme="0"/>
      <name val="Arial"/>
      <family val="2"/>
    </font>
    <font>
      <b/>
      <sz val="11"/>
      <color indexed="9"/>
      <name val="Calibri"/>
      <family val="2"/>
    </font>
    <font>
      <b/>
      <sz val="11"/>
      <color indexed="9"/>
      <name val="Calibri"/>
      <family val="2"/>
      <charset val="1"/>
    </font>
    <font>
      <b/>
      <sz val="10"/>
      <color indexed="9"/>
      <name val="Arial"/>
      <family val="2"/>
    </font>
    <font>
      <b/>
      <sz val="10"/>
      <color indexed="9"/>
      <name val="Arial"/>
      <family val="2"/>
      <charset val="1"/>
    </font>
    <font>
      <sz val="10"/>
      <name val="Mangal"/>
      <family val="2"/>
      <charset val="1"/>
    </font>
    <font>
      <sz val="10"/>
      <name val="Times New Roman"/>
      <family val="1"/>
    </font>
    <font>
      <sz val="10"/>
      <name val="Mangal"/>
      <family val="2"/>
    </font>
    <font>
      <sz val="11"/>
      <color indexed="56"/>
      <name val="Calibri"/>
      <family val="2"/>
      <charset val="1"/>
    </font>
    <font>
      <sz val="11"/>
      <color indexed="17"/>
      <name val="Calibri"/>
      <family val="2"/>
      <charset val="1"/>
    </font>
    <font>
      <i/>
      <sz val="10"/>
      <color rgb="FF7F7F7F"/>
      <name val="Arial"/>
      <family val="2"/>
    </font>
    <font>
      <i/>
      <sz val="11"/>
      <color indexed="23"/>
      <name val="Calibri"/>
      <family val="2"/>
    </font>
    <font>
      <i/>
      <sz val="11"/>
      <color indexed="23"/>
      <name val="Calibri"/>
      <family val="2"/>
      <charset val="1"/>
    </font>
    <font>
      <i/>
      <sz val="10"/>
      <color indexed="23"/>
      <name val="Arial"/>
      <family val="2"/>
    </font>
    <font>
      <i/>
      <sz val="11"/>
      <color indexed="19"/>
      <name val="Calibri"/>
      <family val="2"/>
      <charset val="1"/>
    </font>
    <font>
      <i/>
      <sz val="11"/>
      <color indexed="21"/>
      <name val="Calibri"/>
      <family val="2"/>
      <charset val="1"/>
    </font>
    <font>
      <i/>
      <sz val="10"/>
      <color indexed="23"/>
      <name val="Arial"/>
      <family val="2"/>
      <charset val="1"/>
    </font>
    <font>
      <sz val="9"/>
      <color theme="1"/>
      <name val="Calibri"/>
      <family val="2"/>
      <scheme val="minor"/>
    </font>
    <font>
      <b/>
      <sz val="8"/>
      <color theme="1"/>
      <name val="Calibri"/>
      <family val="2"/>
      <scheme val="minor"/>
    </font>
    <font>
      <sz val="10"/>
      <color rgb="FF006100"/>
      <name val="Arial"/>
      <family val="2"/>
    </font>
    <font>
      <sz val="11"/>
      <color indexed="17"/>
      <name val="Calibri"/>
      <family val="2"/>
    </font>
    <font>
      <sz val="10"/>
      <color indexed="17"/>
      <name val="Arial"/>
      <family val="2"/>
    </font>
    <font>
      <sz val="10"/>
      <color indexed="56"/>
      <name val="Arial"/>
      <family val="2"/>
      <charset val="1"/>
    </font>
    <font>
      <sz val="8"/>
      <name val="Arial"/>
      <family val="2"/>
    </font>
    <font>
      <sz val="8"/>
      <name val="Arial"/>
      <family val="2"/>
      <charset val="1"/>
    </font>
    <font>
      <b/>
      <sz val="15"/>
      <color theme="3"/>
      <name val="Arial"/>
      <family val="2"/>
    </font>
    <font>
      <b/>
      <sz val="15"/>
      <color indexed="56"/>
      <name val="Calibri"/>
      <family val="2"/>
    </font>
    <font>
      <b/>
      <sz val="15"/>
      <color theme="3"/>
      <name val="Calibri"/>
      <family val="2"/>
      <scheme val="minor"/>
    </font>
    <font>
      <b/>
      <sz val="15"/>
      <color indexed="62"/>
      <name val="Calibri"/>
      <family val="2"/>
      <charset val="1"/>
    </font>
    <font>
      <b/>
      <sz val="15"/>
      <color indexed="11"/>
      <name val="Calibri"/>
      <family val="2"/>
      <charset val="1"/>
    </font>
    <font>
      <b/>
      <sz val="15"/>
      <color indexed="56"/>
      <name val="Arial"/>
      <family val="2"/>
    </font>
    <font>
      <b/>
      <sz val="13"/>
      <color theme="3"/>
      <name val="Arial"/>
      <family val="2"/>
    </font>
    <font>
      <b/>
      <sz val="13"/>
      <color indexed="56"/>
      <name val="Calibri"/>
      <family val="2"/>
    </font>
    <font>
      <b/>
      <sz val="13"/>
      <color theme="3"/>
      <name val="Calibri"/>
      <family val="2"/>
      <scheme val="minor"/>
    </font>
    <font>
      <b/>
      <sz val="13"/>
      <color indexed="62"/>
      <name val="Calibri"/>
      <family val="2"/>
      <charset val="1"/>
    </font>
    <font>
      <b/>
      <sz val="13"/>
      <color indexed="11"/>
      <name val="Calibri"/>
      <family val="2"/>
      <charset val="1"/>
    </font>
    <font>
      <b/>
      <sz val="13"/>
      <color indexed="56"/>
      <name val="Arial"/>
      <family val="2"/>
    </font>
    <font>
      <b/>
      <sz val="11"/>
      <color theme="3"/>
      <name val="Arial"/>
      <family val="2"/>
    </font>
    <font>
      <b/>
      <sz val="11"/>
      <color indexed="56"/>
      <name val="Calibri"/>
      <family val="2"/>
    </font>
    <font>
      <b/>
      <sz val="11"/>
      <color indexed="56"/>
      <name val="Arial"/>
      <family val="2"/>
    </font>
    <font>
      <b/>
      <sz val="11"/>
      <color indexed="11"/>
      <name val="Calibri"/>
      <family val="2"/>
      <charset val="1"/>
    </font>
    <font>
      <b/>
      <sz val="11"/>
      <color indexed="62"/>
      <name val="Calibri"/>
      <family val="2"/>
      <charset val="1"/>
    </font>
    <font>
      <b/>
      <sz val="11"/>
      <color indexed="11"/>
      <name val="Arial"/>
      <family val="2"/>
      <charset val="1"/>
    </font>
    <font>
      <u/>
      <sz val="7.5"/>
      <color indexed="12"/>
      <name val="Arial"/>
      <family val="2"/>
    </font>
    <font>
      <u/>
      <sz val="10"/>
      <color theme="10"/>
      <name val="Times New Roman"/>
      <family val="1"/>
    </font>
    <font>
      <u/>
      <sz val="7.5"/>
      <color indexed="12"/>
      <name val="Arial"/>
      <family val="2"/>
      <charset val="1"/>
    </font>
    <font>
      <u/>
      <sz val="10"/>
      <color indexed="12"/>
      <name val="Arial"/>
      <family val="2"/>
    </font>
    <font>
      <u/>
      <sz val="10"/>
      <color indexed="12"/>
      <name val="Arial"/>
      <family val="2"/>
      <charset val="1"/>
    </font>
    <font>
      <u/>
      <sz val="11"/>
      <color theme="10"/>
      <name val="Calibri"/>
      <family val="2"/>
      <scheme val="minor"/>
    </font>
    <font>
      <sz val="11"/>
      <color indexed="62"/>
      <name val="Calibri"/>
      <family val="2"/>
      <charset val="1"/>
    </font>
    <font>
      <sz val="11"/>
      <color indexed="62"/>
      <name val="Calibri"/>
      <family val="2"/>
    </font>
    <font>
      <sz val="10"/>
      <color rgb="FF3F3F76"/>
      <name val="Arial"/>
      <family val="2"/>
    </font>
    <font>
      <sz val="10"/>
      <color indexed="62"/>
      <name val="Arial"/>
      <family val="2"/>
    </font>
    <font>
      <sz val="11"/>
      <color indexed="63"/>
      <name val="Calibri"/>
      <family val="2"/>
      <charset val="1"/>
    </font>
    <font>
      <sz val="10"/>
      <color indexed="62"/>
      <name val="Arial"/>
      <family val="2"/>
      <charset val="1"/>
    </font>
    <font>
      <sz val="10"/>
      <color rgb="FFFA7D00"/>
      <name val="Arial"/>
      <family val="2"/>
    </font>
    <font>
      <sz val="11"/>
      <color indexed="52"/>
      <name val="Calibri"/>
      <family val="2"/>
    </font>
    <font>
      <sz val="11"/>
      <color indexed="52"/>
      <name val="Calibri"/>
      <family val="2"/>
      <charset val="1"/>
    </font>
    <font>
      <sz val="10"/>
      <color indexed="52"/>
      <name val="Arial"/>
      <family val="2"/>
    </font>
    <font>
      <sz val="11"/>
      <color indexed="59"/>
      <name val="Calibri"/>
      <family val="2"/>
      <charset val="1"/>
    </font>
    <font>
      <sz val="11"/>
      <color indexed="53"/>
      <name val="Calibri"/>
      <family val="2"/>
      <charset val="1"/>
    </font>
    <font>
      <sz val="10"/>
      <color indexed="52"/>
      <name val="Arial"/>
      <family val="2"/>
      <charset val="1"/>
    </font>
    <font>
      <sz val="10"/>
      <color rgb="FF9C6500"/>
      <name val="Arial"/>
      <family val="2"/>
    </font>
    <font>
      <sz val="11"/>
      <color indexed="60"/>
      <name val="Calibri"/>
      <family val="2"/>
    </font>
    <font>
      <sz val="11"/>
      <color indexed="23"/>
      <name val="Calibri"/>
      <family val="2"/>
      <charset val="1"/>
    </font>
    <font>
      <sz val="10"/>
      <color indexed="60"/>
      <name val="Arial"/>
      <family val="2"/>
    </font>
    <font>
      <sz val="11"/>
      <color indexed="60"/>
      <name val="Calibri"/>
      <family val="2"/>
      <charset val="1"/>
    </font>
    <font>
      <sz val="11"/>
      <color indexed="19"/>
      <name val="Calibri"/>
      <family val="2"/>
      <charset val="1"/>
    </font>
    <font>
      <sz val="10"/>
      <color indexed="23"/>
      <name val="Arial"/>
      <family val="2"/>
      <charset val="1"/>
    </font>
    <font>
      <sz val="10"/>
      <color theme="1"/>
      <name val="Courier"/>
      <family val="2"/>
    </font>
    <font>
      <sz val="10"/>
      <color indexed="8"/>
      <name val="Courier New"/>
      <family val="2"/>
      <charset val="1"/>
    </font>
    <font>
      <b/>
      <sz val="10"/>
      <color rgb="FF3F3F3F"/>
      <name val="Arial"/>
      <family val="2"/>
    </font>
    <font>
      <b/>
      <sz val="11"/>
      <color indexed="63"/>
      <name val="Calibri"/>
      <family val="2"/>
    </font>
    <font>
      <b/>
      <sz val="11"/>
      <color indexed="63"/>
      <name val="Calibri"/>
      <family val="2"/>
      <charset val="1"/>
    </font>
    <font>
      <b/>
      <sz val="10"/>
      <color indexed="63"/>
      <name val="Arial"/>
      <family val="2"/>
    </font>
    <font>
      <b/>
      <sz val="10"/>
      <color indexed="63"/>
      <name val="Arial"/>
      <family val="2"/>
      <charset val="1"/>
    </font>
    <font>
      <sz val="10"/>
      <name val="MS Sans Serif"/>
      <family val="2"/>
    </font>
    <font>
      <sz val="10"/>
      <color rgb="FF000000"/>
      <name val="Arial"/>
      <family val="2"/>
    </font>
    <font>
      <b/>
      <sz val="12"/>
      <color rgb="FF000000"/>
      <name val="Arial"/>
      <family val="2"/>
    </font>
    <font>
      <sz val="11"/>
      <color rgb="FF000000"/>
      <name val="Calibri"/>
      <family val="2"/>
      <scheme val="minor"/>
    </font>
    <font>
      <b/>
      <sz val="18"/>
      <color indexed="56"/>
      <name val="Cambria"/>
      <family val="2"/>
    </font>
    <font>
      <b/>
      <sz val="18"/>
      <color indexed="11"/>
      <name val="Cambria"/>
      <family val="2"/>
      <charset val="1"/>
    </font>
    <font>
      <b/>
      <sz val="18"/>
      <color indexed="62"/>
      <name val="Cambria"/>
      <family val="2"/>
      <charset val="1"/>
    </font>
    <font>
      <b/>
      <sz val="10"/>
      <color theme="1"/>
      <name val="Arial"/>
      <family val="2"/>
    </font>
    <font>
      <b/>
      <sz val="11"/>
      <color indexed="8"/>
      <name val="Calibri"/>
      <family val="2"/>
    </font>
    <font>
      <b/>
      <sz val="11"/>
      <color indexed="8"/>
      <name val="Calibri"/>
      <family val="2"/>
      <charset val="1"/>
    </font>
    <font>
      <b/>
      <sz val="10"/>
      <color indexed="8"/>
      <name val="Arial"/>
      <family val="2"/>
    </font>
    <font>
      <sz val="10"/>
      <color rgb="FFFF0000"/>
      <name val="Arial"/>
      <family val="2"/>
    </font>
    <font>
      <sz val="11"/>
      <color indexed="10"/>
      <name val="Calibri"/>
      <family val="2"/>
    </font>
    <font>
      <sz val="11"/>
      <color indexed="10"/>
      <name val="Calibri"/>
      <family val="2"/>
      <charset val="1"/>
    </font>
    <font>
      <sz val="10"/>
      <color indexed="10"/>
      <name val="Arial"/>
      <family val="2"/>
    </font>
    <font>
      <sz val="10"/>
      <color indexed="10"/>
      <name val="Arial"/>
      <family val="2"/>
      <charset val="1"/>
    </font>
    <font>
      <b/>
      <i/>
      <sz val="10"/>
      <name val="Arial"/>
      <family val="2"/>
    </font>
    <font>
      <b/>
      <i/>
      <vertAlign val="superscript"/>
      <sz val="10"/>
      <name val="Arial"/>
      <family val="2"/>
    </font>
    <font>
      <b/>
      <sz val="10"/>
      <color indexed="81"/>
      <name val="Arial"/>
      <family val="2"/>
    </font>
    <font>
      <i/>
      <sz val="8"/>
      <name val="Arial"/>
      <family val="2"/>
    </font>
    <font>
      <b/>
      <sz val="10"/>
      <name val="Times New Roman"/>
      <family val="1"/>
    </font>
    <font>
      <u/>
      <sz val="11"/>
      <color theme="10"/>
      <name val="Calibri"/>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sz val="11"/>
      <color theme="1"/>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sz val="12"/>
      <color indexed="8"/>
      <name val="Arial"/>
      <family val="2"/>
    </font>
    <font>
      <sz val="12"/>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11"/>
      <color indexed="12"/>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i/>
      <sz val="11"/>
      <name val="Arial"/>
      <family val="2"/>
    </font>
    <font>
      <b/>
      <i/>
      <sz val="11"/>
      <color indexed="12"/>
      <name val="Arial"/>
      <family val="2"/>
    </font>
    <font>
      <u/>
      <sz val="11"/>
      <name val="Arial"/>
      <family val="2"/>
    </font>
    <font>
      <sz val="11"/>
      <color rgb="FF000000"/>
      <name val="Calibri"/>
      <family val="2"/>
    </font>
    <font>
      <sz val="6"/>
      <color theme="1"/>
      <name val="Calibri"/>
      <family val="2"/>
      <scheme val="minor"/>
    </font>
    <font>
      <b/>
      <sz val="18"/>
      <color theme="1"/>
      <name val="Arial"/>
      <family val="2"/>
    </font>
    <font>
      <b/>
      <sz val="14"/>
      <color theme="1"/>
      <name val="Arial"/>
      <family val="2"/>
    </font>
    <font>
      <b/>
      <sz val="12"/>
      <color theme="1"/>
      <name val="Arial"/>
      <family val="2"/>
    </font>
    <font>
      <b/>
      <sz val="8"/>
      <color theme="1"/>
      <name val="Arial"/>
      <family val="2"/>
    </font>
    <font>
      <sz val="8"/>
      <color theme="1"/>
      <name val="Arial"/>
      <family val="2"/>
    </font>
    <font>
      <sz val="9"/>
      <color theme="1"/>
      <name val="Arial"/>
      <family val="2"/>
    </font>
    <font>
      <b/>
      <sz val="9"/>
      <name val="Arial"/>
      <family val="2"/>
    </font>
    <font>
      <sz val="10"/>
      <name val="Arial Unicode MS"/>
      <family val="2"/>
    </font>
    <font>
      <u/>
      <sz val="8"/>
      <color rgb="FF0000FF"/>
      <name val="Calibri"/>
      <family val="2"/>
      <scheme val="minor"/>
    </font>
    <font>
      <u/>
      <sz val="8"/>
      <color rgb="FF800080"/>
      <name val="Calibri"/>
      <family val="2"/>
      <scheme val="minor"/>
    </font>
  </fonts>
  <fills count="17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53"/>
        <bgColor indexed="64"/>
      </patternFill>
    </fill>
    <fill>
      <patternFill patternType="solid">
        <fgColor indexed="51"/>
        <bgColor indexed="64"/>
      </patternFill>
    </fill>
    <fill>
      <patternFill patternType="solid">
        <fgColor indexed="1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indexed="41"/>
        <bgColor indexed="64"/>
      </patternFill>
    </fill>
    <fill>
      <patternFill patternType="solid">
        <fgColor indexed="44"/>
        <bgColor indexed="64"/>
      </patternFill>
    </fill>
    <fill>
      <patternFill patternType="solid">
        <fgColor indexed="40"/>
        <bgColor indexed="64"/>
      </patternFill>
    </fill>
    <fill>
      <patternFill patternType="solid">
        <fgColor indexed="42"/>
        <bgColor indexed="64"/>
      </patternFill>
    </fill>
    <fill>
      <patternFill patternType="solid">
        <fgColor indexed="15"/>
        <bgColor indexed="64"/>
      </patternFill>
    </fill>
    <fill>
      <patternFill patternType="solid">
        <fgColor rgb="FFFFFF00"/>
        <bgColor indexed="64"/>
      </patternFill>
    </fill>
    <fill>
      <patternFill patternType="solid">
        <fgColor rgb="FF92D050"/>
        <bgColor indexed="64"/>
      </patternFill>
    </fill>
    <fill>
      <patternFill patternType="solid">
        <fgColor rgb="FF99FF66"/>
        <bgColor indexed="64"/>
      </patternFill>
    </fill>
    <fill>
      <patternFill patternType="solid">
        <fgColor theme="9" tint="0.59999389629810485"/>
        <bgColor indexed="64"/>
      </patternFill>
    </fill>
    <fill>
      <patternFill patternType="solid">
        <fgColor rgb="FF27F927"/>
        <bgColor indexed="64"/>
      </patternFill>
    </fill>
    <fill>
      <patternFill patternType="solid">
        <fgColor theme="1"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58"/>
        <bgColor indexed="27"/>
      </patternFill>
    </fill>
    <fill>
      <patternFill patternType="solid">
        <fgColor indexed="41"/>
        <bgColor indexed="27"/>
      </patternFill>
    </fill>
    <fill>
      <patternFill patternType="solid">
        <fgColor indexed="31"/>
        <bgColor indexed="15"/>
      </patternFill>
    </fill>
    <fill>
      <patternFill patternType="solid">
        <fgColor indexed="45"/>
      </patternFill>
    </fill>
    <fill>
      <patternFill patternType="solid">
        <fgColor indexed="36"/>
        <bgColor indexed="28"/>
      </patternFill>
    </fill>
    <fill>
      <patternFill patternType="solid">
        <fgColor indexed="45"/>
        <bgColor indexed="51"/>
      </patternFill>
    </fill>
    <fill>
      <patternFill patternType="solid">
        <fgColor indexed="42"/>
      </patternFill>
    </fill>
    <fill>
      <patternFill patternType="solid">
        <fgColor indexed="39"/>
        <bgColor indexed="32"/>
      </patternFill>
    </fill>
    <fill>
      <patternFill patternType="solid">
        <fgColor indexed="39"/>
        <bgColor indexed="58"/>
      </patternFill>
    </fill>
    <fill>
      <patternFill patternType="solid">
        <fgColor indexed="42"/>
        <bgColor indexed="27"/>
      </patternFill>
    </fill>
    <fill>
      <patternFill patternType="solid">
        <fgColor indexed="46"/>
      </patternFill>
    </fill>
    <fill>
      <patternFill patternType="solid">
        <fgColor indexed="28"/>
        <bgColor indexed="58"/>
      </patternFill>
    </fill>
    <fill>
      <patternFill patternType="solid">
        <fgColor indexed="28"/>
        <bgColor indexed="41"/>
      </patternFill>
    </fill>
    <fill>
      <patternFill patternType="solid">
        <fgColor indexed="46"/>
        <bgColor indexed="50"/>
      </patternFill>
    </fill>
    <fill>
      <patternFill patternType="solid">
        <fgColor indexed="27"/>
      </patternFill>
    </fill>
    <fill>
      <patternFill patternType="solid">
        <fgColor indexed="27"/>
        <bgColor indexed="58"/>
      </patternFill>
    </fill>
    <fill>
      <patternFill patternType="solid">
        <fgColor indexed="27"/>
        <bgColor indexed="41"/>
      </patternFill>
    </fill>
    <fill>
      <patternFill patternType="solid">
        <fgColor indexed="47"/>
      </patternFill>
    </fill>
    <fill>
      <patternFill patternType="solid">
        <fgColor indexed="18"/>
        <bgColor indexed="39"/>
      </patternFill>
    </fill>
    <fill>
      <patternFill patternType="solid">
        <fgColor indexed="18"/>
        <bgColor indexed="58"/>
      </patternFill>
    </fill>
    <fill>
      <patternFill patternType="solid">
        <fgColor indexed="47"/>
        <bgColor indexed="51"/>
      </patternFill>
    </fill>
    <fill>
      <patternFill patternType="solid">
        <fgColor indexed="44"/>
      </patternFill>
    </fill>
    <fill>
      <patternFill patternType="solid">
        <fgColor indexed="44"/>
        <bgColor indexed="24"/>
      </patternFill>
    </fill>
    <fill>
      <patternFill patternType="solid">
        <fgColor indexed="29"/>
      </patternFill>
    </fill>
    <fill>
      <patternFill patternType="solid">
        <fgColor indexed="29"/>
        <bgColor indexed="46"/>
      </patternFill>
    </fill>
    <fill>
      <patternFill patternType="solid">
        <fgColor indexed="11"/>
      </patternFill>
    </fill>
    <fill>
      <patternFill patternType="solid">
        <fgColor indexed="56"/>
        <bgColor indexed="41"/>
      </patternFill>
    </fill>
    <fill>
      <patternFill patternType="solid">
        <fgColor indexed="11"/>
        <bgColor indexed="20"/>
      </patternFill>
    </fill>
    <fill>
      <patternFill patternType="solid">
        <fgColor indexed="17"/>
        <bgColor indexed="35"/>
      </patternFill>
    </fill>
    <fill>
      <patternFill patternType="solid">
        <fgColor indexed="14"/>
        <bgColor indexed="22"/>
      </patternFill>
    </fill>
    <fill>
      <patternFill patternType="solid">
        <fgColor indexed="15"/>
        <bgColor indexed="31"/>
      </patternFill>
    </fill>
    <fill>
      <patternFill patternType="solid">
        <fgColor indexed="51"/>
      </patternFill>
    </fill>
    <fill>
      <patternFill patternType="solid">
        <fgColor indexed="20"/>
        <bgColor indexed="47"/>
      </patternFill>
    </fill>
    <fill>
      <patternFill patternType="solid">
        <fgColor indexed="34"/>
        <bgColor indexed="47"/>
      </patternFill>
    </fill>
    <fill>
      <patternFill patternType="solid">
        <fgColor indexed="51"/>
        <bgColor indexed="47"/>
      </patternFill>
    </fill>
    <fill>
      <patternFill patternType="solid">
        <fgColor indexed="30"/>
      </patternFill>
    </fill>
    <fill>
      <patternFill patternType="darkGray">
        <fgColor indexed="50"/>
        <bgColor indexed="46"/>
      </patternFill>
    </fill>
    <fill>
      <patternFill patternType="solid">
        <fgColor indexed="24"/>
        <bgColor indexed="44"/>
      </patternFill>
    </fill>
    <fill>
      <patternFill patternType="mediumGray">
        <fgColor indexed="11"/>
        <bgColor indexed="22"/>
      </patternFill>
    </fill>
    <fill>
      <patternFill patternType="solid">
        <fgColor indexed="35"/>
        <bgColor indexed="56"/>
      </patternFill>
    </fill>
    <fill>
      <patternFill patternType="solid">
        <fgColor indexed="36"/>
      </patternFill>
    </fill>
    <fill>
      <patternFill patternType="solid">
        <fgColor indexed="46"/>
        <bgColor indexed="30"/>
      </patternFill>
    </fill>
    <fill>
      <patternFill patternType="solid">
        <fgColor indexed="49"/>
      </patternFill>
    </fill>
    <fill>
      <patternFill patternType="solid">
        <fgColor indexed="49"/>
        <bgColor indexed="48"/>
      </patternFill>
    </fill>
    <fill>
      <patternFill patternType="solid">
        <fgColor indexed="52"/>
      </patternFill>
    </fill>
    <fill>
      <patternFill patternType="darkGray">
        <fgColor indexed="52"/>
        <bgColor indexed="59"/>
      </patternFill>
    </fill>
    <fill>
      <patternFill patternType="solid">
        <fgColor indexed="62"/>
      </patternFill>
    </fill>
    <fill>
      <patternFill patternType="solid">
        <fgColor indexed="62"/>
        <bgColor indexed="21"/>
      </patternFill>
    </fill>
    <fill>
      <patternFill patternType="solid">
        <fgColor indexed="48"/>
        <bgColor indexed="21"/>
      </patternFill>
    </fill>
    <fill>
      <patternFill patternType="darkGray">
        <fgColor indexed="48"/>
        <bgColor indexed="61"/>
      </patternFill>
    </fill>
    <fill>
      <patternFill patternType="darkGray">
        <fgColor indexed="48"/>
        <bgColor indexed="19"/>
      </patternFill>
    </fill>
    <fill>
      <patternFill patternType="solid">
        <fgColor indexed="10"/>
      </patternFill>
    </fill>
    <fill>
      <patternFill patternType="solid">
        <fgColor indexed="10"/>
        <bgColor indexed="37"/>
      </patternFill>
    </fill>
    <fill>
      <patternFill patternType="solid">
        <fgColor indexed="60"/>
        <bgColor indexed="53"/>
      </patternFill>
    </fill>
    <fill>
      <patternFill patternType="solid">
        <fgColor indexed="25"/>
        <bgColor indexed="19"/>
      </patternFill>
    </fill>
    <fill>
      <patternFill patternType="solid">
        <fgColor indexed="57"/>
      </patternFill>
    </fill>
    <fill>
      <patternFill patternType="solid">
        <fgColor indexed="54"/>
        <bgColor indexed="19"/>
      </patternFill>
    </fill>
    <fill>
      <patternFill patternType="solid">
        <fgColor indexed="50"/>
        <bgColor indexed="55"/>
      </patternFill>
    </fill>
    <fill>
      <patternFill patternType="solid">
        <fgColor indexed="50"/>
        <bgColor indexed="30"/>
      </patternFill>
    </fill>
    <fill>
      <patternFill patternType="darkGray">
        <fgColor indexed="54"/>
        <bgColor indexed="19"/>
      </patternFill>
    </fill>
    <fill>
      <patternFill patternType="solid">
        <fgColor indexed="54"/>
        <bgColor indexed="57"/>
      </patternFill>
    </fill>
    <fill>
      <patternFill patternType="solid">
        <fgColor indexed="53"/>
      </patternFill>
    </fill>
    <fill>
      <patternFill patternType="solid">
        <fgColor indexed="59"/>
        <bgColor indexed="53"/>
      </patternFill>
    </fill>
    <fill>
      <patternFill patternType="solid">
        <fgColor indexed="52"/>
        <bgColor indexed="53"/>
      </patternFill>
    </fill>
    <fill>
      <patternFill patternType="solid">
        <fgColor indexed="33"/>
        <bgColor indexed="34"/>
      </patternFill>
    </fill>
    <fill>
      <patternFill patternType="solid">
        <fgColor indexed="33"/>
        <bgColor indexed="20"/>
      </patternFill>
    </fill>
    <fill>
      <patternFill patternType="solid">
        <fgColor indexed="22"/>
      </patternFill>
    </fill>
    <fill>
      <patternFill patternType="solid">
        <fgColor indexed="22"/>
        <bgColor indexed="35"/>
      </patternFill>
    </fill>
    <fill>
      <patternFill patternType="solid">
        <fgColor indexed="32"/>
        <bgColor indexed="58"/>
      </patternFill>
    </fill>
    <fill>
      <patternFill patternType="solid">
        <fgColor indexed="32"/>
        <bgColor indexed="39"/>
      </patternFill>
    </fill>
    <fill>
      <patternFill patternType="solid">
        <fgColor indexed="55"/>
      </patternFill>
    </fill>
    <fill>
      <patternFill patternType="solid">
        <fgColor indexed="55"/>
        <bgColor indexed="38"/>
      </patternFill>
    </fill>
    <fill>
      <patternFill patternType="solid">
        <fgColor indexed="40"/>
        <bgColor indexed="30"/>
      </patternFill>
    </fill>
    <fill>
      <patternFill patternType="solid">
        <fgColor indexed="42"/>
        <bgColor indexed="41"/>
      </patternFill>
    </fill>
    <fill>
      <patternFill patternType="solid">
        <fgColor theme="4" tint="0.39997558519241921"/>
        <bgColor indexed="64"/>
      </patternFill>
    </fill>
    <fill>
      <patternFill patternType="mediumGray">
        <fgColor indexed="42"/>
        <bgColor indexed="11"/>
      </patternFill>
    </fill>
    <fill>
      <patternFill patternType="solid">
        <fgColor indexed="41"/>
        <bgColor indexed="42"/>
      </patternFill>
    </fill>
    <fill>
      <patternFill patternType="solid">
        <fgColor indexed="22"/>
        <bgColor indexed="64"/>
      </patternFill>
    </fill>
    <fill>
      <patternFill patternType="solid">
        <fgColor indexed="22"/>
        <bgColor indexed="59"/>
      </patternFill>
    </fill>
    <fill>
      <patternFill patternType="solid">
        <fgColor indexed="26"/>
        <bgColor indexed="64"/>
      </patternFill>
    </fill>
    <fill>
      <patternFill patternType="solid">
        <fgColor indexed="26"/>
        <bgColor indexed="39"/>
      </patternFill>
    </fill>
    <fill>
      <patternFill patternType="solid">
        <fgColor indexed="43"/>
      </patternFill>
    </fill>
    <fill>
      <patternFill patternType="solid">
        <fgColor indexed="43"/>
        <bgColor indexed="26"/>
      </patternFill>
    </fill>
    <fill>
      <patternFill patternType="mediumGray">
        <fgColor indexed="43"/>
        <bgColor indexed="34"/>
      </patternFill>
    </fill>
    <fill>
      <patternFill patternType="solid">
        <fgColor indexed="34"/>
        <bgColor indexed="43"/>
      </patternFill>
    </fill>
    <fill>
      <patternFill patternType="solid">
        <fgColor indexed="26"/>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indexed="62"/>
        <bgColor indexed="64"/>
      </patternFill>
    </fill>
    <fill>
      <patternFill patternType="solid">
        <fgColor indexed="5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tint="-0.34998626667073579"/>
        <bgColor indexed="64"/>
      </patternFill>
    </fill>
  </fills>
  <borders count="214">
    <border>
      <left/>
      <right/>
      <top/>
      <bottom/>
      <diagonal/>
    </border>
    <border>
      <left/>
      <right/>
      <top style="double">
        <color indexed="0"/>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5"/>
      </top>
      <bottom/>
      <diagonal/>
    </border>
    <border>
      <left style="medium">
        <color indexed="64"/>
      </left>
      <right/>
      <top style="thin">
        <color indexed="65"/>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auto="1"/>
      </left>
      <right/>
      <top/>
      <bottom/>
      <diagonal/>
    </border>
    <border>
      <left style="thin">
        <color indexed="8"/>
      </left>
      <right/>
      <top style="medium">
        <color indexed="64"/>
      </top>
      <bottom style="hair">
        <color indexed="8"/>
      </bottom>
      <diagonal/>
    </border>
    <border>
      <left style="thin">
        <color indexed="64"/>
      </left>
      <right style="thin">
        <color indexed="64"/>
      </right>
      <top style="medium">
        <color indexed="64"/>
      </top>
      <bottom style="hair">
        <color indexed="8"/>
      </bottom>
      <diagonal/>
    </border>
    <border>
      <left style="thin">
        <color indexed="8"/>
      </left>
      <right/>
      <top style="hair">
        <color indexed="8"/>
      </top>
      <bottom style="medium">
        <color indexed="64"/>
      </bottom>
      <diagonal/>
    </border>
    <border>
      <left style="thin">
        <color indexed="64"/>
      </left>
      <right style="thin">
        <color indexed="64"/>
      </right>
      <top style="hair">
        <color indexed="8"/>
      </top>
      <bottom style="medium">
        <color indexed="64"/>
      </bottom>
      <diagonal/>
    </border>
    <border>
      <left style="thin">
        <color indexed="8"/>
      </left>
      <right/>
      <top/>
      <bottom style="hair">
        <color indexed="8"/>
      </bottom>
      <diagonal/>
    </border>
    <border>
      <left style="thin">
        <color indexed="64"/>
      </left>
      <right style="thin">
        <color indexed="64"/>
      </right>
      <top/>
      <bottom style="hair">
        <color indexed="8"/>
      </bottom>
      <diagonal/>
    </border>
    <border>
      <left style="thin">
        <color indexed="8"/>
      </left>
      <right/>
      <top style="hair">
        <color indexed="8"/>
      </top>
      <bottom style="hair">
        <color indexed="8"/>
      </bottom>
      <diagonal/>
    </border>
    <border>
      <left style="thin">
        <color indexed="64"/>
      </left>
      <right style="thin">
        <color indexed="64"/>
      </right>
      <top style="hair">
        <color indexed="8"/>
      </top>
      <bottom style="hair">
        <color indexed="8"/>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19"/>
      </left>
      <right style="thin">
        <color indexed="19"/>
      </right>
      <top style="thin">
        <color indexed="19"/>
      </top>
      <bottom style="thin">
        <color indexed="19"/>
      </bottom>
      <diagonal/>
    </border>
    <border>
      <left style="thin">
        <color indexed="21"/>
      </left>
      <right style="thin">
        <color indexed="21"/>
      </right>
      <top style="thin">
        <color indexed="21"/>
      </top>
      <bottom style="thin">
        <color indexed="21"/>
      </bottom>
      <diagonal/>
    </border>
    <border>
      <left style="double">
        <color indexed="63"/>
      </left>
      <right style="double">
        <color indexed="63"/>
      </right>
      <top style="double">
        <color indexed="63"/>
      </top>
      <bottom style="double">
        <color indexed="63"/>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top/>
      <bottom style="thick">
        <color theme="4"/>
      </bottom>
      <diagonal/>
    </border>
    <border>
      <left/>
      <right/>
      <top/>
      <bottom style="thick">
        <color indexed="62"/>
      </bottom>
      <diagonal/>
    </border>
    <border>
      <left/>
      <right/>
      <top/>
      <bottom style="thick">
        <color indexed="48"/>
      </bottom>
      <diagonal/>
    </border>
    <border>
      <left/>
      <right/>
      <top/>
      <bottom style="thick">
        <color theme="4" tint="0.499984740745262"/>
      </bottom>
      <diagonal/>
    </border>
    <border>
      <left/>
      <right/>
      <top/>
      <bottom style="thick">
        <color indexed="22"/>
      </bottom>
      <diagonal/>
    </border>
    <border>
      <left/>
      <right/>
      <top/>
      <bottom style="thick">
        <color indexed="24"/>
      </bottom>
      <diagonal/>
    </border>
    <border>
      <left/>
      <right/>
      <top/>
      <bottom style="medium">
        <color indexed="30"/>
      </bottom>
      <diagonal/>
    </border>
    <border>
      <left/>
      <right/>
      <top/>
      <bottom style="medium">
        <color indexed="50"/>
      </bottom>
      <diagonal/>
    </border>
    <border>
      <left/>
      <right/>
      <top/>
      <bottom style="medium">
        <color indexed="24"/>
      </bottom>
      <diagonal/>
    </border>
    <border>
      <left/>
      <right/>
      <top/>
      <bottom style="double">
        <color indexed="52"/>
      </bottom>
      <diagonal/>
    </border>
    <border>
      <left/>
      <right/>
      <top/>
      <bottom style="double">
        <color indexed="59"/>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30"/>
      </left>
      <right style="thin">
        <color indexed="30"/>
      </right>
      <top style="thin">
        <color indexed="30"/>
      </top>
      <bottom style="thin">
        <color indexed="30"/>
      </bottom>
      <diagonal/>
    </border>
    <border>
      <left style="thin">
        <color indexed="50"/>
      </left>
      <right style="thin">
        <color indexed="50"/>
      </right>
      <top style="thin">
        <color indexed="50"/>
      </top>
      <bottom style="thin">
        <color indexed="50"/>
      </bottom>
      <diagonal/>
    </border>
    <border>
      <left style="thin">
        <color indexed="63"/>
      </left>
      <right style="thin">
        <color indexed="63"/>
      </right>
      <top style="thin">
        <color indexed="63"/>
      </top>
      <bottom style="thin">
        <color indexed="63"/>
      </bottom>
      <diagonal/>
    </border>
    <border>
      <left/>
      <right/>
      <top style="thin">
        <color theme="4"/>
      </top>
      <bottom style="double">
        <color theme="4"/>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style="medium">
        <color indexed="64"/>
      </top>
      <bottom style="hair">
        <color indexed="8"/>
      </bottom>
      <diagonal/>
    </border>
    <border>
      <left style="thin">
        <color indexed="64"/>
      </left>
      <right/>
      <top style="hair">
        <color indexed="8"/>
      </top>
      <bottom style="hair">
        <color indexed="8"/>
      </bottom>
      <diagonal/>
    </border>
    <border>
      <left style="thin">
        <color indexed="64"/>
      </left>
      <right/>
      <top style="hair">
        <color indexed="8"/>
      </top>
      <bottom style="medium">
        <color indexed="64"/>
      </bottom>
      <diagonal/>
    </border>
    <border>
      <left style="hair">
        <color auto="1"/>
      </left>
      <right/>
      <top style="hair">
        <color auto="1"/>
      </top>
      <bottom/>
      <diagonal/>
    </border>
    <border>
      <left/>
      <right/>
      <top style="thin">
        <color auto="1"/>
      </top>
      <bottom/>
      <diagonal/>
    </border>
    <border>
      <left/>
      <right style="hair">
        <color indexed="64"/>
      </right>
      <top/>
      <bottom/>
      <diagonal/>
    </border>
    <border>
      <left style="thin">
        <color indexed="64"/>
      </left>
      <right style="hair">
        <color indexed="64"/>
      </right>
      <top/>
      <bottom/>
      <diagonal/>
    </border>
    <border>
      <left/>
      <right/>
      <top/>
      <bottom style="hair">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bottom/>
      <diagonal/>
    </border>
    <border>
      <left style="double">
        <color auto="1"/>
      </left>
      <right/>
      <top style="double">
        <color auto="1"/>
      </top>
      <bottom/>
      <diagonal/>
    </border>
    <border>
      <left/>
      <right/>
      <top style="double">
        <color auto="1"/>
      </top>
      <bottom/>
      <diagonal/>
    </border>
    <border>
      <left/>
      <right style="thin">
        <color auto="1"/>
      </right>
      <top style="double">
        <color auto="1"/>
      </top>
      <bottom/>
      <diagonal/>
    </border>
    <border>
      <left style="double">
        <color auto="1"/>
      </left>
      <right/>
      <top/>
      <bottom/>
      <diagonal/>
    </border>
    <border>
      <left style="double">
        <color auto="1"/>
      </left>
      <right/>
      <top/>
      <bottom style="thin">
        <color auto="1"/>
      </bottom>
      <diagonal/>
    </border>
    <border>
      <left/>
      <right style="thin">
        <color auto="1"/>
      </right>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thin">
        <color indexed="64"/>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double">
        <color auto="1"/>
      </left>
      <right/>
      <top style="thin">
        <color auto="1"/>
      </top>
      <bottom/>
      <diagonal/>
    </border>
    <border>
      <left/>
      <right style="thin">
        <color auto="1"/>
      </right>
      <top style="thin">
        <color auto="1"/>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64"/>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auto="1"/>
      </left>
      <right style="thin">
        <color auto="1"/>
      </right>
      <top/>
      <bottom/>
      <diagonal/>
    </border>
    <border>
      <left style="thin">
        <color indexed="64"/>
      </left>
      <right/>
      <top style="double">
        <color auto="1"/>
      </top>
      <bottom/>
      <diagonal/>
    </border>
  </borders>
  <cellStyleXfs count="48129">
    <xf numFmtId="0" fontId="0" fillId="0" borderId="0"/>
    <xf numFmtId="170" fontId="10" fillId="0" borderId="0" applyFont="0" applyFill="0" applyBorder="0" applyAlignment="0" applyProtection="0"/>
    <xf numFmtId="3"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5" fontId="10" fillId="0" borderId="0" applyFont="0" applyFill="0" applyBorder="0" applyAlignment="0" applyProtection="0"/>
    <xf numFmtId="14" fontId="10" fillId="0" borderId="0" applyFont="0" applyFill="0" applyBorder="0" applyAlignment="0" applyProtection="0"/>
    <xf numFmtId="2" fontId="10" fillId="0" borderId="0" applyFont="0" applyFill="0" applyBorder="0" applyAlignment="0" applyProtection="0"/>
    <xf numFmtId="0" fontId="11" fillId="0" borderId="0" applyNumberFormat="0" applyFont="0" applyFill="0" applyAlignment="0" applyProtection="0"/>
    <xf numFmtId="0" fontId="12" fillId="0" borderId="0" applyNumberFormat="0" applyFont="0" applyFill="0" applyAlignment="0" applyProtection="0"/>
    <xf numFmtId="9" fontId="10" fillId="0" borderId="0" applyFont="0" applyFill="0" applyBorder="0" applyAlignment="0" applyProtection="0"/>
    <xf numFmtId="0" fontId="10" fillId="0" borderId="1" applyNumberFormat="0" applyFon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7"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11" fillId="0" borderId="0" applyNumberFormat="0" applyFont="0" applyFill="0" applyAlignment="0" applyProtection="0"/>
    <xf numFmtId="0" fontId="12" fillId="0" borderId="0" applyNumberFormat="0" applyFont="0" applyFill="0" applyAlignment="0" applyProtection="0"/>
    <xf numFmtId="0" fontId="10" fillId="0" borderId="1" applyNumberFormat="0" applyFont="0" applyBorder="0" applyAlignment="0" applyProtection="0"/>
    <xf numFmtId="0" fontId="55" fillId="0" borderId="0" applyNumberFormat="0" applyFill="0" applyBorder="0" applyAlignment="0" applyProtection="0"/>
    <xf numFmtId="197" fontId="10" fillId="0" borderId="0"/>
    <xf numFmtId="198" fontId="61" fillId="0" borderId="0"/>
    <xf numFmtId="197" fontId="10" fillId="0" borderId="0"/>
    <xf numFmtId="197" fontId="10" fillId="0" borderId="0"/>
    <xf numFmtId="198" fontId="61" fillId="0" borderId="0"/>
    <xf numFmtId="199" fontId="10" fillId="0" borderId="0"/>
    <xf numFmtId="199" fontId="61" fillId="0" borderId="0"/>
    <xf numFmtId="199" fontId="10" fillId="0" borderId="0"/>
    <xf numFmtId="199" fontId="10" fillId="0" borderId="0"/>
    <xf numFmtId="199" fontId="61" fillId="0" borderId="0"/>
    <xf numFmtId="197" fontId="10" fillId="0" borderId="0"/>
    <xf numFmtId="198" fontId="61" fillId="0" borderId="0"/>
    <xf numFmtId="197" fontId="10" fillId="0" borderId="0"/>
    <xf numFmtId="197" fontId="10" fillId="0" borderId="0"/>
    <xf numFmtId="198" fontId="61" fillId="0" borderId="0"/>
    <xf numFmtId="197" fontId="10" fillId="0" borderId="0"/>
    <xf numFmtId="197" fontId="10" fillId="0" borderId="0"/>
    <xf numFmtId="198" fontId="61" fillId="0" borderId="0"/>
    <xf numFmtId="197" fontId="10" fillId="0" borderId="0"/>
    <xf numFmtId="197" fontId="10" fillId="0" borderId="0"/>
    <xf numFmtId="198" fontId="61" fillId="0" borderId="0"/>
    <xf numFmtId="197" fontId="10" fillId="0" borderId="0"/>
    <xf numFmtId="197" fontId="10" fillId="0" borderId="0"/>
    <xf numFmtId="198" fontId="61" fillId="0" borderId="0"/>
    <xf numFmtId="197" fontId="10" fillId="0" borderId="0"/>
    <xf numFmtId="197" fontId="10" fillId="0" borderId="0"/>
    <xf numFmtId="198" fontId="61" fillId="0" borderId="0"/>
    <xf numFmtId="197" fontId="10" fillId="0" borderId="0"/>
    <xf numFmtId="198" fontId="61" fillId="0" borderId="0"/>
    <xf numFmtId="197" fontId="10" fillId="0" borderId="0"/>
    <xf numFmtId="197" fontId="10" fillId="0" borderId="0"/>
    <xf numFmtId="198" fontId="61" fillId="0" borderId="0"/>
    <xf numFmtId="197" fontId="10" fillId="0" borderId="0"/>
    <xf numFmtId="200" fontId="10" fillId="0" borderId="0"/>
    <xf numFmtId="200" fontId="61" fillId="0" borderId="0"/>
    <xf numFmtId="14" fontId="10" fillId="0" borderId="0"/>
    <xf numFmtId="200" fontId="10" fillId="0" borderId="0"/>
    <xf numFmtId="200" fontId="10" fillId="0" borderId="0"/>
    <xf numFmtId="14" fontId="10" fillId="0" borderId="0"/>
    <xf numFmtId="200" fontId="61" fillId="0" borderId="0"/>
    <xf numFmtId="201" fontId="10" fillId="0" borderId="0"/>
    <xf numFmtId="201" fontId="61" fillId="0" borderId="0"/>
    <xf numFmtId="201" fontId="10" fillId="0" borderId="0"/>
    <xf numFmtId="201" fontId="10" fillId="0" borderId="0"/>
    <xf numFmtId="201" fontId="61" fillId="0" borderId="0"/>
    <xf numFmtId="200" fontId="10" fillId="0" borderId="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3" fillId="5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4" fillId="5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4" fillId="5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3" fillId="55" borderId="0" applyNumberFormat="0" applyBorder="0" applyAlignment="0" applyProtection="0"/>
    <xf numFmtId="0" fontId="64" fillId="5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3" fillId="5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3" fillId="55" borderId="0" applyNumberFormat="0" applyBorder="0" applyAlignment="0" applyProtection="0"/>
    <xf numFmtId="0" fontId="65" fillId="5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4" fillId="5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4" fillId="5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4" fillId="5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4" fillId="5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4" fillId="5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202" fontId="8" fillId="32" borderId="0" applyNumberFormat="0" applyBorder="0" applyAlignment="0" applyProtection="0"/>
    <xf numFmtId="0" fontId="62"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4" fillId="58" borderId="0" applyNumberFormat="0" applyBorder="0" applyAlignment="0" applyProtection="0"/>
    <xf numFmtId="0" fontId="65" fillId="55" borderId="0" applyNumberFormat="0" applyBorder="0" applyAlignment="0" applyProtection="0"/>
    <xf numFmtId="0" fontId="63" fillId="55" borderId="0" applyNumberFormat="0" applyBorder="0" applyAlignment="0" applyProtection="0"/>
    <xf numFmtId="0" fontId="62" fillId="32" borderId="0" applyNumberFormat="0" applyBorder="0" applyAlignment="0" applyProtection="0"/>
    <xf numFmtId="0" fontId="64" fillId="58" borderId="0" applyNumberFormat="0" applyBorder="0" applyAlignment="0" applyProtection="0"/>
    <xf numFmtId="0" fontId="66" fillId="58" borderId="0" applyNumberFormat="0" applyBorder="0" applyAlignment="0" applyProtection="0"/>
    <xf numFmtId="0" fontId="65" fillId="55" borderId="0" applyNumberFormat="0" applyBorder="0" applyAlignment="0" applyProtection="0"/>
    <xf numFmtId="0" fontId="62" fillId="32" borderId="0" applyNumberFormat="0" applyBorder="0" applyAlignment="0" applyProtection="0"/>
    <xf numFmtId="0" fontId="66" fillId="58" borderId="0" applyNumberFormat="0" applyBorder="0" applyAlignment="0" applyProtection="0"/>
    <xf numFmtId="0" fontId="63" fillId="55" borderId="0" applyNumberFormat="0" applyBorder="0" applyAlignment="0" applyProtection="0"/>
    <xf numFmtId="0" fontId="62" fillId="32" borderId="0" applyNumberFormat="0" applyBorder="0" applyAlignment="0" applyProtection="0"/>
    <xf numFmtId="0" fontId="63" fillId="55" borderId="0" applyNumberFormat="0" applyBorder="0" applyAlignment="0" applyProtection="0"/>
    <xf numFmtId="202" fontId="63" fillId="55" borderId="0" applyNumberFormat="0" applyBorder="0" applyAlignment="0" applyProtection="0"/>
    <xf numFmtId="0" fontId="62" fillId="32" borderId="0" applyNumberFormat="0" applyBorder="0" applyAlignment="0" applyProtection="0"/>
    <xf numFmtId="202" fontId="63" fillId="55"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3" fillId="59"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4" fillId="60"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3" fillId="59" borderId="0" applyNumberFormat="0" applyBorder="0" applyAlignment="0" applyProtection="0"/>
    <xf numFmtId="0" fontId="64" fillId="6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3" fillId="59"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3" fillId="59" borderId="0" applyNumberFormat="0" applyBorder="0" applyAlignment="0" applyProtection="0"/>
    <xf numFmtId="0" fontId="65" fillId="59" borderId="0" applyNumberFormat="0" applyBorder="0" applyAlignment="0" applyProtection="0"/>
    <xf numFmtId="0" fontId="8" fillId="36" borderId="0" applyNumberFormat="0" applyBorder="0" applyAlignment="0" applyProtection="0"/>
    <xf numFmtId="0" fontId="64" fillId="60"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4" fillId="60"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4" fillId="60"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4" fillId="60"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4" fillId="60"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202" fontId="8" fillId="36" borderId="0" applyNumberFormat="0" applyBorder="0" applyAlignment="0" applyProtection="0"/>
    <xf numFmtId="0" fontId="62"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4" fillId="61" borderId="0" applyNumberFormat="0" applyBorder="0" applyAlignment="0" applyProtection="0"/>
    <xf numFmtId="0" fontId="65" fillId="59" borderId="0" applyNumberFormat="0" applyBorder="0" applyAlignment="0" applyProtection="0"/>
    <xf numFmtId="0" fontId="63" fillId="59" borderId="0" applyNumberFormat="0" applyBorder="0" applyAlignment="0" applyProtection="0"/>
    <xf numFmtId="0" fontId="62" fillId="36" borderId="0" applyNumberFormat="0" applyBorder="0" applyAlignment="0" applyProtection="0"/>
    <xf numFmtId="0" fontId="64" fillId="61" borderId="0" applyNumberFormat="0" applyBorder="0" applyAlignment="0" applyProtection="0"/>
    <xf numFmtId="0" fontId="66" fillId="61" borderId="0" applyNumberFormat="0" applyBorder="0" applyAlignment="0" applyProtection="0"/>
    <xf numFmtId="0" fontId="65" fillId="59" borderId="0" applyNumberFormat="0" applyBorder="0" applyAlignment="0" applyProtection="0"/>
    <xf numFmtId="0" fontId="62" fillId="36" borderId="0" applyNumberFormat="0" applyBorder="0" applyAlignment="0" applyProtection="0"/>
    <xf numFmtId="0" fontId="66" fillId="61" borderId="0" applyNumberFormat="0" applyBorder="0" applyAlignment="0" applyProtection="0"/>
    <xf numFmtId="0" fontId="63" fillId="59" borderId="0" applyNumberFormat="0" applyBorder="0" applyAlignment="0" applyProtection="0"/>
    <xf numFmtId="0" fontId="62" fillId="36" borderId="0" applyNumberFormat="0" applyBorder="0" applyAlignment="0" applyProtection="0"/>
    <xf numFmtId="0" fontId="63" fillId="59" borderId="0" applyNumberFormat="0" applyBorder="0" applyAlignment="0" applyProtection="0"/>
    <xf numFmtId="202" fontId="63" fillId="59" borderId="0" applyNumberFormat="0" applyBorder="0" applyAlignment="0" applyProtection="0"/>
    <xf numFmtId="0" fontId="62" fillId="36" borderId="0" applyNumberFormat="0" applyBorder="0" applyAlignment="0" applyProtection="0"/>
    <xf numFmtId="202" fontId="63" fillId="59"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3" fillId="6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4" fillId="6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4" fillId="6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3" fillId="62" borderId="0" applyNumberFormat="0" applyBorder="0" applyAlignment="0" applyProtection="0"/>
    <xf numFmtId="0" fontId="64" fillId="65"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3" fillId="6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3" fillId="62" borderId="0" applyNumberFormat="0" applyBorder="0" applyAlignment="0" applyProtection="0"/>
    <xf numFmtId="0" fontId="65" fillId="6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4" fillId="6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4" fillId="6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4" fillId="6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4" fillId="6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4" fillId="6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202" fontId="8" fillId="40" borderId="0" applyNumberFormat="0" applyBorder="0" applyAlignment="0" applyProtection="0"/>
    <xf numFmtId="0" fontId="62"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4" fillId="65" borderId="0" applyNumberFormat="0" applyBorder="0" applyAlignment="0" applyProtection="0"/>
    <xf numFmtId="0" fontId="65" fillId="62" borderId="0" applyNumberFormat="0" applyBorder="0" applyAlignment="0" applyProtection="0"/>
    <xf numFmtId="0" fontId="63" fillId="62" borderId="0" applyNumberFormat="0" applyBorder="0" applyAlignment="0" applyProtection="0"/>
    <xf numFmtId="0" fontId="62" fillId="40" borderId="0" applyNumberFormat="0" applyBorder="0" applyAlignment="0" applyProtection="0"/>
    <xf numFmtId="0" fontId="64" fillId="65" borderId="0" applyNumberFormat="0" applyBorder="0" applyAlignment="0" applyProtection="0"/>
    <xf numFmtId="0" fontId="66" fillId="65" borderId="0" applyNumberFormat="0" applyBorder="0" applyAlignment="0" applyProtection="0"/>
    <xf numFmtId="0" fontId="65" fillId="62" borderId="0" applyNumberFormat="0" applyBorder="0" applyAlignment="0" applyProtection="0"/>
    <xf numFmtId="0" fontId="62" fillId="40" borderId="0" applyNumberFormat="0" applyBorder="0" applyAlignment="0" applyProtection="0"/>
    <xf numFmtId="0" fontId="66" fillId="65" borderId="0" applyNumberFormat="0" applyBorder="0" applyAlignment="0" applyProtection="0"/>
    <xf numFmtId="0" fontId="63" fillId="62" borderId="0" applyNumberFormat="0" applyBorder="0" applyAlignment="0" applyProtection="0"/>
    <xf numFmtId="0" fontId="62" fillId="40" borderId="0" applyNumberFormat="0" applyBorder="0" applyAlignment="0" applyProtection="0"/>
    <xf numFmtId="0" fontId="63" fillId="62" borderId="0" applyNumberFormat="0" applyBorder="0" applyAlignment="0" applyProtection="0"/>
    <xf numFmtId="202" fontId="63" fillId="62" borderId="0" applyNumberFormat="0" applyBorder="0" applyAlignment="0" applyProtection="0"/>
    <xf numFmtId="0" fontId="62" fillId="40" borderId="0" applyNumberFormat="0" applyBorder="0" applyAlignment="0" applyProtection="0"/>
    <xf numFmtId="202" fontId="63" fillId="62"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3" fillId="6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4" fillId="67"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4" fillId="6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3" fillId="66" borderId="0" applyNumberFormat="0" applyBorder="0" applyAlignment="0" applyProtection="0"/>
    <xf numFmtId="0" fontId="64" fillId="69"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3" fillId="6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3" fillId="66" borderId="0" applyNumberFormat="0" applyBorder="0" applyAlignment="0" applyProtection="0"/>
    <xf numFmtId="0" fontId="65" fillId="6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4" fillId="6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4" fillId="6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4" fillId="6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4" fillId="6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4" fillId="6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202" fontId="8" fillId="44" borderId="0" applyNumberFormat="0" applyBorder="0" applyAlignment="0" applyProtection="0"/>
    <xf numFmtId="0" fontId="62"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4" fillId="69" borderId="0" applyNumberFormat="0" applyBorder="0" applyAlignment="0" applyProtection="0"/>
    <xf numFmtId="0" fontId="65" fillId="66" borderId="0" applyNumberFormat="0" applyBorder="0" applyAlignment="0" applyProtection="0"/>
    <xf numFmtId="0" fontId="63" fillId="66" borderId="0" applyNumberFormat="0" applyBorder="0" applyAlignment="0" applyProtection="0"/>
    <xf numFmtId="0" fontId="62" fillId="44" borderId="0" applyNumberFormat="0" applyBorder="0" applyAlignment="0" applyProtection="0"/>
    <xf numFmtId="0" fontId="64" fillId="69" borderId="0" applyNumberFormat="0" applyBorder="0" applyAlignment="0" applyProtection="0"/>
    <xf numFmtId="0" fontId="66" fillId="69" borderId="0" applyNumberFormat="0" applyBorder="0" applyAlignment="0" applyProtection="0"/>
    <xf numFmtId="0" fontId="65" fillId="66" borderId="0" applyNumberFormat="0" applyBorder="0" applyAlignment="0" applyProtection="0"/>
    <xf numFmtId="0" fontId="62" fillId="44" borderId="0" applyNumberFormat="0" applyBorder="0" applyAlignment="0" applyProtection="0"/>
    <xf numFmtId="0" fontId="66" fillId="69" borderId="0" applyNumberFormat="0" applyBorder="0" applyAlignment="0" applyProtection="0"/>
    <xf numFmtId="0" fontId="63" fillId="66" borderId="0" applyNumberFormat="0" applyBorder="0" applyAlignment="0" applyProtection="0"/>
    <xf numFmtId="0" fontId="62" fillId="44" borderId="0" applyNumberFormat="0" applyBorder="0" applyAlignment="0" applyProtection="0"/>
    <xf numFmtId="0" fontId="63" fillId="66" borderId="0" applyNumberFormat="0" applyBorder="0" applyAlignment="0" applyProtection="0"/>
    <xf numFmtId="202" fontId="63" fillId="66" borderId="0" applyNumberFormat="0" applyBorder="0" applyAlignment="0" applyProtection="0"/>
    <xf numFmtId="0" fontId="62" fillId="44" borderId="0" applyNumberFormat="0" applyBorder="0" applyAlignment="0" applyProtection="0"/>
    <xf numFmtId="202" fontId="63" fillId="66"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3" fillId="70"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4" fillId="71"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4" fillId="7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3" fillId="70" borderId="0" applyNumberFormat="0" applyBorder="0" applyAlignment="0" applyProtection="0"/>
    <xf numFmtId="0" fontId="64" fillId="7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3" fillId="70"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3" fillId="70" borderId="0" applyNumberFormat="0" applyBorder="0" applyAlignment="0" applyProtection="0"/>
    <xf numFmtId="0" fontId="65" fillId="70"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4" fillId="7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4" fillId="7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4" fillId="7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4" fillId="7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4" fillId="72"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202" fontId="8" fillId="48" borderId="0" applyNumberFormat="0" applyBorder="0" applyAlignment="0" applyProtection="0"/>
    <xf numFmtId="0" fontId="62"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4" fillId="72" borderId="0" applyNumberFormat="0" applyBorder="0" applyAlignment="0" applyProtection="0"/>
    <xf numFmtId="0" fontId="65" fillId="70" borderId="0" applyNumberFormat="0" applyBorder="0" applyAlignment="0" applyProtection="0"/>
    <xf numFmtId="0" fontId="63" fillId="70" borderId="0" applyNumberFormat="0" applyBorder="0" applyAlignment="0" applyProtection="0"/>
    <xf numFmtId="0" fontId="62" fillId="48" borderId="0" applyNumberFormat="0" applyBorder="0" applyAlignment="0" applyProtection="0"/>
    <xf numFmtId="0" fontId="64" fillId="72" borderId="0" applyNumberFormat="0" applyBorder="0" applyAlignment="0" applyProtection="0"/>
    <xf numFmtId="0" fontId="66" fillId="72" borderId="0" applyNumberFormat="0" applyBorder="0" applyAlignment="0" applyProtection="0"/>
    <xf numFmtId="0" fontId="65" fillId="70" borderId="0" applyNumberFormat="0" applyBorder="0" applyAlignment="0" applyProtection="0"/>
    <xf numFmtId="0" fontId="62" fillId="48" borderId="0" applyNumberFormat="0" applyBorder="0" applyAlignment="0" applyProtection="0"/>
    <xf numFmtId="0" fontId="66" fillId="72" borderId="0" applyNumberFormat="0" applyBorder="0" applyAlignment="0" applyProtection="0"/>
    <xf numFmtId="0" fontId="63" fillId="70" borderId="0" applyNumberFormat="0" applyBorder="0" applyAlignment="0" applyProtection="0"/>
    <xf numFmtId="0" fontId="62" fillId="48" borderId="0" applyNumberFormat="0" applyBorder="0" applyAlignment="0" applyProtection="0"/>
    <xf numFmtId="0" fontId="63" fillId="70" borderId="0" applyNumberFormat="0" applyBorder="0" applyAlignment="0" applyProtection="0"/>
    <xf numFmtId="202" fontId="63" fillId="70" borderId="0" applyNumberFormat="0" applyBorder="0" applyAlignment="0" applyProtection="0"/>
    <xf numFmtId="0" fontId="62" fillId="48" borderId="0" applyNumberFormat="0" applyBorder="0" applyAlignment="0" applyProtection="0"/>
    <xf numFmtId="202" fontId="63" fillId="70"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3" fillId="73"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4" fillId="74"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4" fillId="75"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3" fillId="73" borderId="0" applyNumberFormat="0" applyBorder="0" applyAlignment="0" applyProtection="0"/>
    <xf numFmtId="0" fontId="64" fillId="76"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3" fillId="73"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3" fillId="73" borderId="0" applyNumberFormat="0" applyBorder="0" applyAlignment="0" applyProtection="0"/>
    <xf numFmtId="0" fontId="65" fillId="73"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4" fillId="75"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4" fillId="75"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4" fillId="75"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4" fillId="75"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4" fillId="75"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202" fontId="8" fillId="52" borderId="0" applyNumberFormat="0" applyBorder="0" applyAlignment="0" applyProtection="0"/>
    <xf numFmtId="0" fontId="62"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4" fillId="76" borderId="0" applyNumberFormat="0" applyBorder="0" applyAlignment="0" applyProtection="0"/>
    <xf numFmtId="0" fontId="65" fillId="73" borderId="0" applyNumberFormat="0" applyBorder="0" applyAlignment="0" applyProtection="0"/>
    <xf numFmtId="0" fontId="63" fillId="73" borderId="0" applyNumberFormat="0" applyBorder="0" applyAlignment="0" applyProtection="0"/>
    <xf numFmtId="0" fontId="62" fillId="52" borderId="0" applyNumberFormat="0" applyBorder="0" applyAlignment="0" applyProtection="0"/>
    <xf numFmtId="0" fontId="64" fillId="76" borderId="0" applyNumberFormat="0" applyBorder="0" applyAlignment="0" applyProtection="0"/>
    <xf numFmtId="0" fontId="66" fillId="76" borderId="0" applyNumberFormat="0" applyBorder="0" applyAlignment="0" applyProtection="0"/>
    <xf numFmtId="0" fontId="65" fillId="73" borderId="0" applyNumberFormat="0" applyBorder="0" applyAlignment="0" applyProtection="0"/>
    <xf numFmtId="0" fontId="62" fillId="52" borderId="0" applyNumberFormat="0" applyBorder="0" applyAlignment="0" applyProtection="0"/>
    <xf numFmtId="0" fontId="66" fillId="76" borderId="0" applyNumberFormat="0" applyBorder="0" applyAlignment="0" applyProtection="0"/>
    <xf numFmtId="0" fontId="63" fillId="73" borderId="0" applyNumberFormat="0" applyBorder="0" applyAlignment="0" applyProtection="0"/>
    <xf numFmtId="0" fontId="62" fillId="52" borderId="0" applyNumberFormat="0" applyBorder="0" applyAlignment="0" applyProtection="0"/>
    <xf numFmtId="0" fontId="63" fillId="73" borderId="0" applyNumberFormat="0" applyBorder="0" applyAlignment="0" applyProtection="0"/>
    <xf numFmtId="202" fontId="63" fillId="73" borderId="0" applyNumberFormat="0" applyBorder="0" applyAlignment="0" applyProtection="0"/>
    <xf numFmtId="0" fontId="62" fillId="52" borderId="0" applyNumberFormat="0" applyBorder="0" applyAlignment="0" applyProtection="0"/>
    <xf numFmtId="202" fontId="63" fillId="73"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3" fillId="7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4" fillId="58"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3" fillId="77" borderId="0" applyNumberFormat="0" applyBorder="0" applyAlignment="0" applyProtection="0"/>
    <xf numFmtId="0" fontId="64" fillId="78"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3" fillId="7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3" fillId="77" borderId="0" applyNumberFormat="0" applyBorder="0" applyAlignment="0" applyProtection="0"/>
    <xf numFmtId="0" fontId="65" fillId="77" borderId="0" applyNumberFormat="0" applyBorder="0" applyAlignment="0" applyProtection="0"/>
    <xf numFmtId="0" fontId="8" fillId="33" borderId="0" applyNumberFormat="0" applyBorder="0" applyAlignment="0" applyProtection="0"/>
    <xf numFmtId="0" fontId="64" fillId="58"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4" fillId="58"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4" fillId="58"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4" fillId="58"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4" fillId="58"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202" fontId="8" fillId="33" borderId="0" applyNumberFormat="0" applyBorder="0" applyAlignment="0" applyProtection="0"/>
    <xf numFmtId="0" fontId="62"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4" fillId="78" borderId="0" applyNumberFormat="0" applyBorder="0" applyAlignment="0" applyProtection="0"/>
    <xf numFmtId="0" fontId="65" fillId="77" borderId="0" applyNumberFormat="0" applyBorder="0" applyAlignment="0" applyProtection="0"/>
    <xf numFmtId="0" fontId="63" fillId="77" borderId="0" applyNumberFormat="0" applyBorder="0" applyAlignment="0" applyProtection="0"/>
    <xf numFmtId="0" fontId="62" fillId="33" borderId="0" applyNumberFormat="0" applyBorder="0" applyAlignment="0" applyProtection="0"/>
    <xf numFmtId="0" fontId="64" fillId="78" borderId="0" applyNumberFormat="0" applyBorder="0" applyAlignment="0" applyProtection="0"/>
    <xf numFmtId="0" fontId="66" fillId="78" borderId="0" applyNumberFormat="0" applyBorder="0" applyAlignment="0" applyProtection="0"/>
    <xf numFmtId="0" fontId="65" fillId="77" borderId="0" applyNumberFormat="0" applyBorder="0" applyAlignment="0" applyProtection="0"/>
    <xf numFmtId="0" fontId="62" fillId="33" borderId="0" applyNumberFormat="0" applyBorder="0" applyAlignment="0" applyProtection="0"/>
    <xf numFmtId="0" fontId="66" fillId="78" borderId="0" applyNumberFormat="0" applyBorder="0" applyAlignment="0" applyProtection="0"/>
    <xf numFmtId="0" fontId="63" fillId="77" borderId="0" applyNumberFormat="0" applyBorder="0" applyAlignment="0" applyProtection="0"/>
    <xf numFmtId="0" fontId="62" fillId="33" borderId="0" applyNumberFormat="0" applyBorder="0" applyAlignment="0" applyProtection="0"/>
    <xf numFmtId="0" fontId="63" fillId="77" borderId="0" applyNumberFormat="0" applyBorder="0" applyAlignment="0" applyProtection="0"/>
    <xf numFmtId="202" fontId="63" fillId="77" borderId="0" applyNumberFormat="0" applyBorder="0" applyAlignment="0" applyProtection="0"/>
    <xf numFmtId="0" fontId="62" fillId="33" borderId="0" applyNumberFormat="0" applyBorder="0" applyAlignment="0" applyProtection="0"/>
    <xf numFmtId="202" fontId="63" fillId="77"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3" fillId="79"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4" fillId="61"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3" fillId="79" borderId="0" applyNumberFormat="0" applyBorder="0" applyAlignment="0" applyProtection="0"/>
    <xf numFmtId="0" fontId="64" fillId="80"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3" fillId="79"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3" fillId="79" borderId="0" applyNumberFormat="0" applyBorder="0" applyAlignment="0" applyProtection="0"/>
    <xf numFmtId="0" fontId="65" fillId="79" borderId="0" applyNumberFormat="0" applyBorder="0" applyAlignment="0" applyProtection="0"/>
    <xf numFmtId="0" fontId="8" fillId="37" borderId="0" applyNumberFormat="0" applyBorder="0" applyAlignment="0" applyProtection="0"/>
    <xf numFmtId="0" fontId="64" fillId="61"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4" fillId="61"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4" fillId="61"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4" fillId="61"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4" fillId="61"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202" fontId="8" fillId="37" borderId="0" applyNumberFormat="0" applyBorder="0" applyAlignment="0" applyProtection="0"/>
    <xf numFmtId="0" fontId="62"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3" fillId="79" borderId="0" applyNumberFormat="0" applyBorder="0" applyAlignment="0" applyProtection="0"/>
    <xf numFmtId="0" fontId="63" fillId="79" borderId="0" applyNumberFormat="0" applyBorder="0" applyAlignment="0" applyProtection="0"/>
    <xf numFmtId="0" fontId="64" fillId="80" borderId="0" applyNumberFormat="0" applyBorder="0" applyAlignment="0" applyProtection="0"/>
    <xf numFmtId="0" fontId="65" fillId="79" borderId="0" applyNumberFormat="0" applyBorder="0" applyAlignment="0" applyProtection="0"/>
    <xf numFmtId="0" fontId="63" fillId="79" borderId="0" applyNumberFormat="0" applyBorder="0" applyAlignment="0" applyProtection="0"/>
    <xf numFmtId="0" fontId="62" fillId="37" borderId="0" applyNumberFormat="0" applyBorder="0" applyAlignment="0" applyProtection="0"/>
    <xf numFmtId="0" fontId="64" fillId="80" borderId="0" applyNumberFormat="0" applyBorder="0" applyAlignment="0" applyProtection="0"/>
    <xf numFmtId="0" fontId="66" fillId="80" borderId="0" applyNumberFormat="0" applyBorder="0" applyAlignment="0" applyProtection="0"/>
    <xf numFmtId="0" fontId="65" fillId="79" borderId="0" applyNumberFormat="0" applyBorder="0" applyAlignment="0" applyProtection="0"/>
    <xf numFmtId="0" fontId="62" fillId="37" borderId="0" applyNumberFormat="0" applyBorder="0" applyAlignment="0" applyProtection="0"/>
    <xf numFmtId="0" fontId="66" fillId="80" borderId="0" applyNumberFormat="0" applyBorder="0" applyAlignment="0" applyProtection="0"/>
    <xf numFmtId="0" fontId="63" fillId="79" borderId="0" applyNumberFormat="0" applyBorder="0" applyAlignment="0" applyProtection="0"/>
    <xf numFmtId="0" fontId="62" fillId="37" borderId="0" applyNumberFormat="0" applyBorder="0" applyAlignment="0" applyProtection="0"/>
    <xf numFmtId="0" fontId="63" fillId="79" borderId="0" applyNumberFormat="0" applyBorder="0" applyAlignment="0" applyProtection="0"/>
    <xf numFmtId="202" fontId="63" fillId="79" borderId="0" applyNumberFormat="0" applyBorder="0" applyAlignment="0" applyProtection="0"/>
    <xf numFmtId="0" fontId="62" fillId="37" borderId="0" applyNumberFormat="0" applyBorder="0" applyAlignment="0" applyProtection="0"/>
    <xf numFmtId="202" fontId="63" fillId="79"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3" fillId="8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4" fillId="8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4" fillId="8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3" fillId="81" borderId="0" applyNumberFormat="0" applyBorder="0" applyAlignment="0" applyProtection="0"/>
    <xf numFmtId="0" fontId="64" fillId="8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3" fillId="8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3" fillId="81" borderId="0" applyNumberFormat="0" applyBorder="0" applyAlignment="0" applyProtection="0"/>
    <xf numFmtId="0" fontId="65" fillId="8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4" fillId="8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4" fillId="8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4" fillId="8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4" fillId="8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4" fillId="8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202" fontId="8" fillId="41" borderId="0" applyNumberFormat="0" applyBorder="0" applyAlignment="0" applyProtection="0"/>
    <xf numFmtId="0" fontId="62"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63" fillId="81" borderId="0" applyNumberFormat="0" applyBorder="0" applyAlignment="0" applyProtection="0"/>
    <xf numFmtId="0" fontId="63" fillId="81" borderId="0" applyNumberFormat="0" applyBorder="0" applyAlignment="0" applyProtection="0"/>
    <xf numFmtId="0" fontId="64" fillId="84" borderId="0" applyNumberFormat="0" applyBorder="0" applyAlignment="0" applyProtection="0"/>
    <xf numFmtId="0" fontId="65" fillId="81" borderId="0" applyNumberFormat="0" applyBorder="0" applyAlignment="0" applyProtection="0"/>
    <xf numFmtId="0" fontId="63" fillId="81" borderId="0" applyNumberFormat="0" applyBorder="0" applyAlignment="0" applyProtection="0"/>
    <xf numFmtId="0" fontId="62" fillId="41" borderId="0" applyNumberFormat="0" applyBorder="0" applyAlignment="0" applyProtection="0"/>
    <xf numFmtId="0" fontId="64" fillId="84" borderId="0" applyNumberFormat="0" applyBorder="0" applyAlignment="0" applyProtection="0"/>
    <xf numFmtId="0" fontId="66" fillId="84" borderId="0" applyNumberFormat="0" applyBorder="0" applyAlignment="0" applyProtection="0"/>
    <xf numFmtId="0" fontId="65" fillId="81" borderId="0" applyNumberFormat="0" applyBorder="0" applyAlignment="0" applyProtection="0"/>
    <xf numFmtId="0" fontId="62" fillId="41" borderId="0" applyNumberFormat="0" applyBorder="0" applyAlignment="0" applyProtection="0"/>
    <xf numFmtId="0" fontId="66" fillId="84" borderId="0" applyNumberFormat="0" applyBorder="0" applyAlignment="0" applyProtection="0"/>
    <xf numFmtId="0" fontId="63" fillId="81" borderId="0" applyNumberFormat="0" applyBorder="0" applyAlignment="0" applyProtection="0"/>
    <xf numFmtId="0" fontId="62" fillId="41" borderId="0" applyNumberFormat="0" applyBorder="0" applyAlignment="0" applyProtection="0"/>
    <xf numFmtId="0" fontId="63" fillId="81" borderId="0" applyNumberFormat="0" applyBorder="0" applyAlignment="0" applyProtection="0"/>
    <xf numFmtId="202" fontId="63" fillId="81" borderId="0" applyNumberFormat="0" applyBorder="0" applyAlignment="0" applyProtection="0"/>
    <xf numFmtId="0" fontId="62" fillId="41" borderId="0" applyNumberFormat="0" applyBorder="0" applyAlignment="0" applyProtection="0"/>
    <xf numFmtId="202" fontId="63" fillId="8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3" fillId="6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4" fillId="8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3" fillId="66" borderId="0" applyNumberFormat="0" applyBorder="0" applyAlignment="0" applyProtection="0"/>
    <xf numFmtId="0" fontId="64" fillId="69"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3" fillId="6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3" fillId="66" borderId="0" applyNumberFormat="0" applyBorder="0" applyAlignment="0" applyProtection="0"/>
    <xf numFmtId="0" fontId="65" fillId="66" borderId="0" applyNumberFormat="0" applyBorder="0" applyAlignment="0" applyProtection="0"/>
    <xf numFmtId="0" fontId="8" fillId="45" borderId="0" applyNumberFormat="0" applyBorder="0" applyAlignment="0" applyProtection="0"/>
    <xf numFmtId="0" fontId="64" fillId="8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4" fillId="8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4" fillId="8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4" fillId="8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4" fillId="8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202" fontId="8" fillId="45" borderId="0" applyNumberFormat="0" applyBorder="0" applyAlignment="0" applyProtection="0"/>
    <xf numFmtId="0" fontId="62"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4" fillId="69" borderId="0" applyNumberFormat="0" applyBorder="0" applyAlignment="0" applyProtection="0"/>
    <xf numFmtId="0" fontId="65" fillId="66" borderId="0" applyNumberFormat="0" applyBorder="0" applyAlignment="0" applyProtection="0"/>
    <xf numFmtId="0" fontId="63" fillId="66" borderId="0" applyNumberFormat="0" applyBorder="0" applyAlignment="0" applyProtection="0"/>
    <xf numFmtId="0" fontId="62" fillId="45" borderId="0" applyNumberFormat="0" applyBorder="0" applyAlignment="0" applyProtection="0"/>
    <xf numFmtId="0" fontId="64" fillId="69" borderId="0" applyNumberFormat="0" applyBorder="0" applyAlignment="0" applyProtection="0"/>
    <xf numFmtId="0" fontId="66" fillId="69" borderId="0" applyNumberFormat="0" applyBorder="0" applyAlignment="0" applyProtection="0"/>
    <xf numFmtId="0" fontId="65" fillId="66" borderId="0" applyNumberFormat="0" applyBorder="0" applyAlignment="0" applyProtection="0"/>
    <xf numFmtId="0" fontId="62" fillId="45" borderId="0" applyNumberFormat="0" applyBorder="0" applyAlignment="0" applyProtection="0"/>
    <xf numFmtId="0" fontId="66" fillId="69" borderId="0" applyNumberFormat="0" applyBorder="0" applyAlignment="0" applyProtection="0"/>
    <xf numFmtId="0" fontId="63" fillId="66" borderId="0" applyNumberFormat="0" applyBorder="0" applyAlignment="0" applyProtection="0"/>
    <xf numFmtId="0" fontId="62" fillId="45" borderId="0" applyNumberFormat="0" applyBorder="0" applyAlignment="0" applyProtection="0"/>
    <xf numFmtId="0" fontId="63" fillId="66" borderId="0" applyNumberFormat="0" applyBorder="0" applyAlignment="0" applyProtection="0"/>
    <xf numFmtId="202" fontId="63" fillId="66" borderId="0" applyNumberFormat="0" applyBorder="0" applyAlignment="0" applyProtection="0"/>
    <xf numFmtId="0" fontId="62" fillId="45" borderId="0" applyNumberFormat="0" applyBorder="0" applyAlignment="0" applyProtection="0"/>
    <xf numFmtId="202" fontId="63" fillId="66"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3" fillId="77"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64" fillId="8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63" fillId="77" borderId="0" applyNumberFormat="0" applyBorder="0" applyAlignment="0" applyProtection="0"/>
    <xf numFmtId="0" fontId="64" fillId="78"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63" fillId="77"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63" fillId="77" borderId="0" applyNumberFormat="0" applyBorder="0" applyAlignment="0" applyProtection="0"/>
    <xf numFmtId="0" fontId="65" fillId="77" borderId="0" applyNumberFormat="0" applyBorder="0" applyAlignment="0" applyProtection="0"/>
    <xf numFmtId="0" fontId="8" fillId="49" borderId="0" applyNumberFormat="0" applyBorder="0" applyAlignment="0" applyProtection="0"/>
    <xf numFmtId="0" fontId="64" fillId="8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64" fillId="8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64" fillId="8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64" fillId="8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64" fillId="8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202" fontId="8" fillId="49" borderId="0" applyNumberFormat="0" applyBorder="0" applyAlignment="0" applyProtection="0"/>
    <xf numFmtId="0" fontId="62"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63" fillId="77" borderId="0" applyNumberFormat="0" applyBorder="0" applyAlignment="0" applyProtection="0"/>
    <xf numFmtId="0" fontId="63" fillId="77" borderId="0" applyNumberFormat="0" applyBorder="0" applyAlignment="0" applyProtection="0"/>
    <xf numFmtId="0" fontId="64" fillId="78" borderId="0" applyNumberFormat="0" applyBorder="0" applyAlignment="0" applyProtection="0"/>
    <xf numFmtId="0" fontId="65" fillId="77" borderId="0" applyNumberFormat="0" applyBorder="0" applyAlignment="0" applyProtection="0"/>
    <xf numFmtId="0" fontId="63" fillId="77" borderId="0" applyNumberFormat="0" applyBorder="0" applyAlignment="0" applyProtection="0"/>
    <xf numFmtId="0" fontId="62" fillId="49" borderId="0" applyNumberFormat="0" applyBorder="0" applyAlignment="0" applyProtection="0"/>
    <xf numFmtId="0" fontId="64" fillId="78" borderId="0" applyNumberFormat="0" applyBorder="0" applyAlignment="0" applyProtection="0"/>
    <xf numFmtId="0" fontId="66" fillId="78" borderId="0" applyNumberFormat="0" applyBorder="0" applyAlignment="0" applyProtection="0"/>
    <xf numFmtId="0" fontId="65" fillId="77" borderId="0" applyNumberFormat="0" applyBorder="0" applyAlignment="0" applyProtection="0"/>
    <xf numFmtId="0" fontId="62" fillId="49" borderId="0" applyNumberFormat="0" applyBorder="0" applyAlignment="0" applyProtection="0"/>
    <xf numFmtId="0" fontId="66" fillId="78" borderId="0" applyNumberFormat="0" applyBorder="0" applyAlignment="0" applyProtection="0"/>
    <xf numFmtId="0" fontId="63" fillId="77" borderId="0" applyNumberFormat="0" applyBorder="0" applyAlignment="0" applyProtection="0"/>
    <xf numFmtId="0" fontId="62" fillId="49" borderId="0" applyNumberFormat="0" applyBorder="0" applyAlignment="0" applyProtection="0"/>
    <xf numFmtId="0" fontId="63" fillId="77" borderId="0" applyNumberFormat="0" applyBorder="0" applyAlignment="0" applyProtection="0"/>
    <xf numFmtId="202" fontId="63" fillId="77" borderId="0" applyNumberFormat="0" applyBorder="0" applyAlignment="0" applyProtection="0"/>
    <xf numFmtId="0" fontId="62" fillId="49" borderId="0" applyNumberFormat="0" applyBorder="0" applyAlignment="0" applyProtection="0"/>
    <xf numFmtId="202" fontId="63" fillId="77"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3" fillId="87"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4" fillId="88"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4" fillId="8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3" fillId="87" borderId="0" applyNumberFormat="0" applyBorder="0" applyAlignment="0" applyProtection="0"/>
    <xf numFmtId="0" fontId="64" fillId="90"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3" fillId="87"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3" fillId="87" borderId="0" applyNumberFormat="0" applyBorder="0" applyAlignment="0" applyProtection="0"/>
    <xf numFmtId="0" fontId="65" fillId="87"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4" fillId="8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4" fillId="8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4" fillId="8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4" fillId="8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4" fillId="8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202" fontId="8" fillId="53" borderId="0" applyNumberFormat="0" applyBorder="0" applyAlignment="0" applyProtection="0"/>
    <xf numFmtId="0" fontId="62"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63" fillId="87" borderId="0" applyNumberFormat="0" applyBorder="0" applyAlignment="0" applyProtection="0"/>
    <xf numFmtId="0" fontId="63" fillId="87" borderId="0" applyNumberFormat="0" applyBorder="0" applyAlignment="0" applyProtection="0"/>
    <xf numFmtId="0" fontId="64" fillId="90" borderId="0" applyNumberFormat="0" applyBorder="0" applyAlignment="0" applyProtection="0"/>
    <xf numFmtId="0" fontId="65" fillId="87" borderId="0" applyNumberFormat="0" applyBorder="0" applyAlignment="0" applyProtection="0"/>
    <xf numFmtId="0" fontId="63" fillId="87" borderId="0" applyNumberFormat="0" applyBorder="0" applyAlignment="0" applyProtection="0"/>
    <xf numFmtId="0" fontId="62" fillId="53" borderId="0" applyNumberFormat="0" applyBorder="0" applyAlignment="0" applyProtection="0"/>
    <xf numFmtId="0" fontId="64" fillId="90" borderId="0" applyNumberFormat="0" applyBorder="0" applyAlignment="0" applyProtection="0"/>
    <xf numFmtId="0" fontId="66" fillId="90" borderId="0" applyNumberFormat="0" applyBorder="0" applyAlignment="0" applyProtection="0"/>
    <xf numFmtId="0" fontId="65" fillId="87" borderId="0" applyNumberFormat="0" applyBorder="0" applyAlignment="0" applyProtection="0"/>
    <xf numFmtId="0" fontId="62" fillId="53" borderId="0" applyNumberFormat="0" applyBorder="0" applyAlignment="0" applyProtection="0"/>
    <xf numFmtId="0" fontId="66" fillId="90" borderId="0" applyNumberFormat="0" applyBorder="0" applyAlignment="0" applyProtection="0"/>
    <xf numFmtId="0" fontId="63" fillId="87" borderId="0" applyNumberFormat="0" applyBorder="0" applyAlignment="0" applyProtection="0"/>
    <xf numFmtId="0" fontId="62" fillId="53" borderId="0" applyNumberFormat="0" applyBorder="0" applyAlignment="0" applyProtection="0"/>
    <xf numFmtId="0" fontId="63" fillId="87" borderId="0" applyNumberFormat="0" applyBorder="0" applyAlignment="0" applyProtection="0"/>
    <xf numFmtId="202" fontId="63" fillId="87" borderId="0" applyNumberFormat="0" applyBorder="0" applyAlignment="0" applyProtection="0"/>
    <xf numFmtId="0" fontId="62" fillId="53" borderId="0" applyNumberFormat="0" applyBorder="0" applyAlignment="0" applyProtection="0"/>
    <xf numFmtId="202" fontId="63" fillId="87"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8" fillId="91" borderId="0" applyNumberFormat="0" applyBorder="0" applyAlignment="0" applyProtection="0"/>
    <xf numFmtId="0" fontId="68" fillId="91" borderId="0" applyNumberFormat="0" applyBorder="0" applyAlignment="0" applyProtection="0"/>
    <xf numFmtId="0" fontId="68" fillId="91" borderId="0" applyNumberFormat="0" applyBorder="0" applyAlignment="0" applyProtection="0"/>
    <xf numFmtId="0" fontId="54" fillId="34" borderId="0" applyNumberFormat="0" applyBorder="0" applyAlignment="0" applyProtection="0"/>
    <xf numFmtId="0" fontId="68" fillId="91" borderId="0" applyNumberFormat="0" applyBorder="0" applyAlignment="0" applyProtection="0"/>
    <xf numFmtId="0" fontId="68" fillId="91" borderId="0" applyNumberFormat="0" applyBorder="0" applyAlignment="0" applyProtection="0"/>
    <xf numFmtId="0" fontId="69" fillId="92" borderId="0" applyNumberFormat="0" applyBorder="0" applyAlignment="0" applyProtection="0"/>
    <xf numFmtId="0" fontId="54" fillId="34" borderId="0" applyNumberFormat="0" applyBorder="0" applyAlignment="0" applyProtection="0"/>
    <xf numFmtId="0" fontId="68" fillId="91" borderId="0" applyNumberFormat="0" applyBorder="0" applyAlignment="0" applyProtection="0"/>
    <xf numFmtId="0" fontId="57" fillId="91" borderId="0" applyNumberFormat="0" applyBorder="0" applyAlignment="0" applyProtection="0"/>
    <xf numFmtId="0" fontId="69" fillId="93" borderId="0" applyNumberFormat="0" applyBorder="0" applyAlignment="0" applyProtection="0"/>
    <xf numFmtId="0" fontId="54" fillId="34" borderId="0" applyNumberFormat="0" applyBorder="0" applyAlignment="0" applyProtection="0"/>
    <xf numFmtId="0" fontId="54" fillId="34" borderId="0" applyNumberFormat="0" applyBorder="0" applyAlignment="0" applyProtection="0"/>
    <xf numFmtId="202" fontId="54" fillId="34" borderId="0" applyNumberFormat="0" applyBorder="0" applyAlignment="0" applyProtection="0"/>
    <xf numFmtId="0" fontId="57" fillId="91" borderId="0" applyNumberFormat="0" applyBorder="0" applyAlignment="0" applyProtection="0"/>
    <xf numFmtId="0" fontId="69" fillId="93" borderId="0" applyNumberFormat="0" applyBorder="0" applyAlignment="0" applyProtection="0"/>
    <xf numFmtId="0" fontId="67" fillId="34" borderId="0" applyNumberFormat="0" applyBorder="0" applyAlignment="0" applyProtection="0"/>
    <xf numFmtId="0" fontId="69" fillId="92" borderId="0" applyNumberFormat="0" applyBorder="0" applyAlignment="0" applyProtection="0"/>
    <xf numFmtId="0" fontId="57" fillId="91" borderId="0" applyNumberFormat="0" applyBorder="0" applyAlignment="0" applyProtection="0"/>
    <xf numFmtId="0" fontId="68" fillId="91" borderId="0" applyNumberFormat="0" applyBorder="0" applyAlignment="0" applyProtection="0"/>
    <xf numFmtId="0" fontId="67" fillId="34" borderId="0" applyNumberFormat="0" applyBorder="0" applyAlignment="0" applyProtection="0"/>
    <xf numFmtId="0" fontId="69" fillId="92" borderId="0" applyNumberFormat="0" applyBorder="0" applyAlignment="0" applyProtection="0"/>
    <xf numFmtId="0" fontId="70" fillId="92" borderId="0" applyNumberFormat="0" applyBorder="0" applyAlignment="0" applyProtection="0"/>
    <xf numFmtId="0" fontId="57" fillId="91" borderId="0" applyNumberFormat="0" applyBorder="0" applyAlignment="0" applyProtection="0"/>
    <xf numFmtId="0" fontId="67" fillId="34" borderId="0" applyNumberFormat="0" applyBorder="0" applyAlignment="0" applyProtection="0"/>
    <xf numFmtId="0" fontId="70" fillId="92" borderId="0" applyNumberFormat="0" applyBorder="0" applyAlignment="0" applyProtection="0"/>
    <xf numFmtId="0" fontId="68" fillId="91" borderId="0" applyNumberFormat="0" applyBorder="0" applyAlignment="0" applyProtection="0"/>
    <xf numFmtId="0" fontId="67" fillId="34" borderId="0" applyNumberFormat="0" applyBorder="0" applyAlignment="0" applyProtection="0"/>
    <xf numFmtId="0" fontId="68" fillId="91" borderId="0" applyNumberFormat="0" applyBorder="0" applyAlignment="0" applyProtection="0"/>
    <xf numFmtId="202" fontId="68" fillId="91" borderId="0" applyNumberFormat="0" applyBorder="0" applyAlignment="0" applyProtection="0"/>
    <xf numFmtId="0" fontId="67" fillId="34" borderId="0" applyNumberFormat="0" applyBorder="0" applyAlignment="0" applyProtection="0"/>
    <xf numFmtId="202" fontId="68" fillId="91"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4"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54" fillId="38"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9" fillId="80" borderId="0" applyNumberFormat="0" applyBorder="0" applyAlignment="0" applyProtection="0"/>
    <xf numFmtId="0" fontId="54" fillId="38" borderId="0" applyNumberFormat="0" applyBorder="0" applyAlignment="0" applyProtection="0"/>
    <xf numFmtId="0" fontId="68" fillId="79" borderId="0" applyNumberFormat="0" applyBorder="0" applyAlignment="0" applyProtection="0"/>
    <xf numFmtId="0" fontId="57" fillId="79" borderId="0" applyNumberFormat="0" applyBorder="0" applyAlignment="0" applyProtection="0"/>
    <xf numFmtId="0" fontId="69" fillId="80"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202" fontId="54" fillId="38" borderId="0" applyNumberFormat="0" applyBorder="0" applyAlignment="0" applyProtection="0"/>
    <xf numFmtId="0" fontId="57" fillId="79" borderId="0" applyNumberFormat="0" applyBorder="0" applyAlignment="0" applyProtection="0"/>
    <xf numFmtId="0" fontId="69" fillId="80" borderId="0" applyNumberFormat="0" applyBorder="0" applyAlignment="0" applyProtection="0"/>
    <xf numFmtId="0" fontId="67" fillId="38" borderId="0" applyNumberFormat="0" applyBorder="0" applyAlignment="0" applyProtection="0"/>
    <xf numFmtId="0" fontId="69" fillId="80" borderId="0" applyNumberFormat="0" applyBorder="0" applyAlignment="0" applyProtection="0"/>
    <xf numFmtId="0" fontId="57" fillId="79" borderId="0" applyNumberFormat="0" applyBorder="0" applyAlignment="0" applyProtection="0"/>
    <xf numFmtId="0" fontId="68" fillId="79" borderId="0" applyNumberFormat="0" applyBorder="0" applyAlignment="0" applyProtection="0"/>
    <xf numFmtId="0" fontId="67" fillId="38" borderId="0" applyNumberFormat="0" applyBorder="0" applyAlignment="0" applyProtection="0"/>
    <xf numFmtId="0" fontId="69" fillId="80" borderId="0" applyNumberFormat="0" applyBorder="0" applyAlignment="0" applyProtection="0"/>
    <xf numFmtId="0" fontId="70" fillId="80" borderId="0" applyNumberFormat="0" applyBorder="0" applyAlignment="0" applyProtection="0"/>
    <xf numFmtId="0" fontId="57" fillId="79" borderId="0" applyNumberFormat="0" applyBorder="0" applyAlignment="0" applyProtection="0"/>
    <xf numFmtId="0" fontId="67" fillId="38" borderId="0" applyNumberFormat="0" applyBorder="0" applyAlignment="0" applyProtection="0"/>
    <xf numFmtId="0" fontId="70" fillId="80" borderId="0" applyNumberFormat="0" applyBorder="0" applyAlignment="0" applyProtection="0"/>
    <xf numFmtId="0" fontId="68" fillId="79" borderId="0" applyNumberFormat="0" applyBorder="0" applyAlignment="0" applyProtection="0"/>
    <xf numFmtId="0" fontId="67" fillId="38" borderId="0" applyNumberFormat="0" applyBorder="0" applyAlignment="0" applyProtection="0"/>
    <xf numFmtId="0" fontId="68" fillId="79" borderId="0" applyNumberFormat="0" applyBorder="0" applyAlignment="0" applyProtection="0"/>
    <xf numFmtId="202" fontId="68" fillId="79" borderId="0" applyNumberFormat="0" applyBorder="0" applyAlignment="0" applyProtection="0"/>
    <xf numFmtId="0" fontId="67" fillId="38" borderId="0" applyNumberFormat="0" applyBorder="0" applyAlignment="0" applyProtection="0"/>
    <xf numFmtId="202" fontId="68" fillId="79"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38"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54" fillId="42"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9" fillId="84" borderId="0" applyNumberFormat="0" applyBorder="0" applyAlignment="0" applyProtection="0"/>
    <xf numFmtId="0" fontId="54" fillId="42" borderId="0" applyNumberFormat="0" applyBorder="0" applyAlignment="0" applyProtection="0"/>
    <xf numFmtId="0" fontId="68" fillId="81" borderId="0" applyNumberFormat="0" applyBorder="0" applyAlignment="0" applyProtection="0"/>
    <xf numFmtId="0" fontId="57" fillId="81" borderId="0" applyNumberFormat="0" applyBorder="0" applyAlignment="0" applyProtection="0"/>
    <xf numFmtId="0" fontId="69" fillId="94"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202" fontId="54" fillId="42" borderId="0" applyNumberFormat="0" applyBorder="0" applyAlignment="0" applyProtection="0"/>
    <xf numFmtId="0" fontId="69" fillId="95" borderId="0" applyNumberFormat="0" applyBorder="0" applyAlignment="0" applyProtection="0"/>
    <xf numFmtId="0" fontId="57" fillId="81" borderId="0" applyNumberFormat="0" applyBorder="0" applyAlignment="0" applyProtection="0"/>
    <xf numFmtId="0" fontId="69" fillId="94" borderId="0" applyNumberFormat="0" applyBorder="0" applyAlignment="0" applyProtection="0"/>
    <xf numFmtId="0" fontId="67" fillId="42" borderId="0" applyNumberFormat="0" applyBorder="0" applyAlignment="0" applyProtection="0"/>
    <xf numFmtId="0" fontId="69" fillId="84" borderId="0" applyNumberFormat="0" applyBorder="0" applyAlignment="0" applyProtection="0"/>
    <xf numFmtId="0" fontId="57" fillId="81" borderId="0" applyNumberFormat="0" applyBorder="0" applyAlignment="0" applyProtection="0"/>
    <xf numFmtId="0" fontId="68" fillId="81" borderId="0" applyNumberFormat="0" applyBorder="0" applyAlignment="0" applyProtection="0"/>
    <xf numFmtId="0" fontId="67" fillId="42" borderId="0" applyNumberFormat="0" applyBorder="0" applyAlignment="0" applyProtection="0"/>
    <xf numFmtId="0" fontId="69" fillId="84" borderId="0" applyNumberFormat="0" applyBorder="0" applyAlignment="0" applyProtection="0"/>
    <xf numFmtId="0" fontId="70" fillId="84" borderId="0" applyNumberFormat="0" applyBorder="0" applyAlignment="0" applyProtection="0"/>
    <xf numFmtId="0" fontId="57" fillId="81" borderId="0" applyNumberFormat="0" applyBorder="0" applyAlignment="0" applyProtection="0"/>
    <xf numFmtId="0" fontId="67" fillId="42" borderId="0" applyNumberFormat="0" applyBorder="0" applyAlignment="0" applyProtection="0"/>
    <xf numFmtId="0" fontId="70" fillId="84" borderId="0" applyNumberFormat="0" applyBorder="0" applyAlignment="0" applyProtection="0"/>
    <xf numFmtId="0" fontId="68" fillId="81" borderId="0" applyNumberFormat="0" applyBorder="0" applyAlignment="0" applyProtection="0"/>
    <xf numFmtId="0" fontId="67" fillId="42" borderId="0" applyNumberFormat="0" applyBorder="0" applyAlignment="0" applyProtection="0"/>
    <xf numFmtId="0" fontId="68" fillId="81" borderId="0" applyNumberFormat="0" applyBorder="0" applyAlignment="0" applyProtection="0"/>
    <xf numFmtId="202" fontId="68" fillId="81" borderId="0" applyNumberFormat="0" applyBorder="0" applyAlignment="0" applyProtection="0"/>
    <xf numFmtId="0" fontId="67" fillId="42" borderId="0" applyNumberFormat="0" applyBorder="0" applyAlignment="0" applyProtection="0"/>
    <xf numFmtId="202" fontId="68" fillId="81"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8" fillId="96" borderId="0" applyNumberFormat="0" applyBorder="0" applyAlignment="0" applyProtection="0"/>
    <xf numFmtId="0" fontId="68" fillId="96" borderId="0" applyNumberFormat="0" applyBorder="0" applyAlignment="0" applyProtection="0"/>
    <xf numFmtId="0" fontId="68" fillId="96" borderId="0" applyNumberFormat="0" applyBorder="0" applyAlignment="0" applyProtection="0"/>
    <xf numFmtId="0" fontId="54" fillId="46" borderId="0" applyNumberFormat="0" applyBorder="0" applyAlignment="0" applyProtection="0"/>
    <xf numFmtId="0" fontId="68" fillId="96" borderId="0" applyNumberFormat="0" applyBorder="0" applyAlignment="0" applyProtection="0"/>
    <xf numFmtId="0" fontId="68" fillId="96" borderId="0" applyNumberFormat="0" applyBorder="0" applyAlignment="0" applyProtection="0"/>
    <xf numFmtId="0" fontId="69" fillId="60" borderId="0" applyNumberFormat="0" applyBorder="0" applyAlignment="0" applyProtection="0"/>
    <xf numFmtId="0" fontId="54" fillId="46" borderId="0" applyNumberFormat="0" applyBorder="0" applyAlignment="0" applyProtection="0"/>
    <xf numFmtId="0" fontId="68" fillId="96" borderId="0" applyNumberFormat="0" applyBorder="0" applyAlignment="0" applyProtection="0"/>
    <xf numFmtId="0" fontId="57" fillId="96" borderId="0" applyNumberFormat="0" applyBorder="0" applyAlignment="0" applyProtection="0"/>
    <xf numFmtId="0" fontId="69" fillId="69"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202" fontId="54" fillId="46" borderId="0" applyNumberFormat="0" applyBorder="0" applyAlignment="0" applyProtection="0"/>
    <xf numFmtId="0" fontId="69" fillId="97" borderId="0" applyNumberFormat="0" applyBorder="0" applyAlignment="0" applyProtection="0"/>
    <xf numFmtId="0" fontId="57" fillId="96" borderId="0" applyNumberFormat="0" applyBorder="0" applyAlignment="0" applyProtection="0"/>
    <xf numFmtId="0" fontId="69" fillId="69" borderId="0" applyNumberFormat="0" applyBorder="0" applyAlignment="0" applyProtection="0"/>
    <xf numFmtId="0" fontId="67" fillId="46" borderId="0" applyNumberFormat="0" applyBorder="0" applyAlignment="0" applyProtection="0"/>
    <xf numFmtId="0" fontId="69" fillId="60" borderId="0" applyNumberFormat="0" applyBorder="0" applyAlignment="0" applyProtection="0"/>
    <xf numFmtId="0" fontId="57" fillId="96" borderId="0" applyNumberFormat="0" applyBorder="0" applyAlignment="0" applyProtection="0"/>
    <xf numFmtId="0" fontId="68" fillId="96" borderId="0" applyNumberFormat="0" applyBorder="0" applyAlignment="0" applyProtection="0"/>
    <xf numFmtId="0" fontId="67" fillId="46" borderId="0" applyNumberFormat="0" applyBorder="0" applyAlignment="0" applyProtection="0"/>
    <xf numFmtId="0" fontId="69" fillId="60" borderId="0" applyNumberFormat="0" applyBorder="0" applyAlignment="0" applyProtection="0"/>
    <xf numFmtId="0" fontId="70" fillId="60" borderId="0" applyNumberFormat="0" applyBorder="0" applyAlignment="0" applyProtection="0"/>
    <xf numFmtId="0" fontId="57" fillId="96" borderId="0" applyNumberFormat="0" applyBorder="0" applyAlignment="0" applyProtection="0"/>
    <xf numFmtId="0" fontId="67" fillId="46" borderId="0" applyNumberFormat="0" applyBorder="0" applyAlignment="0" applyProtection="0"/>
    <xf numFmtId="0" fontId="70" fillId="60" borderId="0" applyNumberFormat="0" applyBorder="0" applyAlignment="0" applyProtection="0"/>
    <xf numFmtId="0" fontId="68" fillId="96" borderId="0" applyNumberFormat="0" applyBorder="0" applyAlignment="0" applyProtection="0"/>
    <xf numFmtId="0" fontId="67" fillId="46" borderId="0" applyNumberFormat="0" applyBorder="0" applyAlignment="0" applyProtection="0"/>
    <xf numFmtId="0" fontId="68" fillId="96" borderId="0" applyNumberFormat="0" applyBorder="0" applyAlignment="0" applyProtection="0"/>
    <xf numFmtId="202" fontId="68" fillId="96" borderId="0" applyNumberFormat="0" applyBorder="0" applyAlignment="0" applyProtection="0"/>
    <xf numFmtId="0" fontId="67" fillId="46" borderId="0" applyNumberFormat="0" applyBorder="0" applyAlignment="0" applyProtection="0"/>
    <xf numFmtId="202" fontId="68" fillId="9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8" fillId="98" borderId="0" applyNumberFormat="0" applyBorder="0" applyAlignment="0" applyProtection="0"/>
    <xf numFmtId="0" fontId="68" fillId="98" borderId="0" applyNumberFormat="0" applyBorder="0" applyAlignment="0" applyProtection="0"/>
    <xf numFmtId="0" fontId="68" fillId="98" borderId="0" applyNumberFormat="0" applyBorder="0" applyAlignment="0" applyProtection="0"/>
    <xf numFmtId="0" fontId="54" fillId="50" borderId="0" applyNumberFormat="0" applyBorder="0" applyAlignment="0" applyProtection="0"/>
    <xf numFmtId="0" fontId="68" fillId="98" borderId="0" applyNumberFormat="0" applyBorder="0" applyAlignment="0" applyProtection="0"/>
    <xf numFmtId="0" fontId="68" fillId="98" borderId="0" applyNumberFormat="0" applyBorder="0" applyAlignment="0" applyProtection="0"/>
    <xf numFmtId="0" fontId="69" fillId="99" borderId="0" applyNumberFormat="0" applyBorder="0" applyAlignment="0" applyProtection="0"/>
    <xf numFmtId="0" fontId="54" fillId="50" borderId="0" applyNumberFormat="0" applyBorder="0" applyAlignment="0" applyProtection="0"/>
    <xf numFmtId="0" fontId="68" fillId="98" borderId="0" applyNumberFormat="0" applyBorder="0" applyAlignment="0" applyProtection="0"/>
    <xf numFmtId="0" fontId="57" fillId="98" borderId="0" applyNumberFormat="0" applyBorder="0" applyAlignment="0" applyProtection="0"/>
    <xf numFmtId="0" fontId="69" fillId="78"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202" fontId="54" fillId="50" borderId="0" applyNumberFormat="0" applyBorder="0" applyAlignment="0" applyProtection="0"/>
    <xf numFmtId="0" fontId="57" fillId="98" borderId="0" applyNumberFormat="0" applyBorder="0" applyAlignment="0" applyProtection="0"/>
    <xf numFmtId="0" fontId="69" fillId="78" borderId="0" applyNumberFormat="0" applyBorder="0" applyAlignment="0" applyProtection="0"/>
    <xf numFmtId="0" fontId="67" fillId="50" borderId="0" applyNumberFormat="0" applyBorder="0" applyAlignment="0" applyProtection="0"/>
    <xf numFmtId="0" fontId="69" fillId="99" borderId="0" applyNumberFormat="0" applyBorder="0" applyAlignment="0" applyProtection="0"/>
    <xf numFmtId="0" fontId="57" fillId="98" borderId="0" applyNumberFormat="0" applyBorder="0" applyAlignment="0" applyProtection="0"/>
    <xf numFmtId="0" fontId="68" fillId="98" borderId="0" applyNumberFormat="0" applyBorder="0" applyAlignment="0" applyProtection="0"/>
    <xf numFmtId="0" fontId="67" fillId="50" borderId="0" applyNumberFormat="0" applyBorder="0" applyAlignment="0" applyProtection="0"/>
    <xf numFmtId="0" fontId="69" fillId="99" borderId="0" applyNumberFormat="0" applyBorder="0" applyAlignment="0" applyProtection="0"/>
    <xf numFmtId="0" fontId="70" fillId="99" borderId="0" applyNumberFormat="0" applyBorder="0" applyAlignment="0" applyProtection="0"/>
    <xf numFmtId="0" fontId="57" fillId="98" borderId="0" applyNumberFormat="0" applyBorder="0" applyAlignment="0" applyProtection="0"/>
    <xf numFmtId="0" fontId="67" fillId="50" borderId="0" applyNumberFormat="0" applyBorder="0" applyAlignment="0" applyProtection="0"/>
    <xf numFmtId="0" fontId="70" fillId="99" borderId="0" applyNumberFormat="0" applyBorder="0" applyAlignment="0" applyProtection="0"/>
    <xf numFmtId="0" fontId="68" fillId="98" borderId="0" applyNumberFormat="0" applyBorder="0" applyAlignment="0" applyProtection="0"/>
    <xf numFmtId="0" fontId="67" fillId="50" borderId="0" applyNumberFormat="0" applyBorder="0" applyAlignment="0" applyProtection="0"/>
    <xf numFmtId="0" fontId="68" fillId="98" borderId="0" applyNumberFormat="0" applyBorder="0" applyAlignment="0" applyProtection="0"/>
    <xf numFmtId="202" fontId="68" fillId="98" borderId="0" applyNumberFormat="0" applyBorder="0" applyAlignment="0" applyProtection="0"/>
    <xf numFmtId="0" fontId="67" fillId="50" borderId="0" applyNumberFormat="0" applyBorder="0" applyAlignment="0" applyProtection="0"/>
    <xf numFmtId="202" fontId="68" fillId="98"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0"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8" fillId="100" borderId="0" applyNumberFormat="0" applyBorder="0" applyAlignment="0" applyProtection="0"/>
    <xf numFmtId="0" fontId="68" fillId="100" borderId="0" applyNumberFormat="0" applyBorder="0" applyAlignment="0" applyProtection="0"/>
    <xf numFmtId="0" fontId="68" fillId="100" borderId="0" applyNumberFormat="0" applyBorder="0" applyAlignment="0" applyProtection="0"/>
    <xf numFmtId="0" fontId="54" fillId="54" borderId="0" applyNumberFormat="0" applyBorder="0" applyAlignment="0" applyProtection="0"/>
    <xf numFmtId="0" fontId="68" fillId="100" borderId="0" applyNumberFormat="0" applyBorder="0" applyAlignment="0" applyProtection="0"/>
    <xf numFmtId="0" fontId="68" fillId="100" borderId="0" applyNumberFormat="0" applyBorder="0" applyAlignment="0" applyProtection="0"/>
    <xf numFmtId="0" fontId="69" fillId="101" borderId="0" applyNumberFormat="0" applyBorder="0" applyAlignment="0" applyProtection="0"/>
    <xf numFmtId="0" fontId="54" fillId="54" borderId="0" applyNumberFormat="0" applyBorder="0" applyAlignment="0" applyProtection="0"/>
    <xf numFmtId="0" fontId="68" fillId="100" borderId="0" applyNumberFormat="0" applyBorder="0" applyAlignment="0" applyProtection="0"/>
    <xf numFmtId="0" fontId="57" fillId="100" borderId="0" applyNumberFormat="0" applyBorder="0" applyAlignment="0" applyProtection="0"/>
    <xf numFmtId="0" fontId="69" fillId="90"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202" fontId="54" fillId="54" borderId="0" applyNumberFormat="0" applyBorder="0" applyAlignment="0" applyProtection="0"/>
    <xf numFmtId="0" fontId="57" fillId="100" borderId="0" applyNumberFormat="0" applyBorder="0" applyAlignment="0" applyProtection="0"/>
    <xf numFmtId="0" fontId="69" fillId="90" borderId="0" applyNumberFormat="0" applyBorder="0" applyAlignment="0" applyProtection="0"/>
    <xf numFmtId="0" fontId="67" fillId="54" borderId="0" applyNumberFormat="0" applyBorder="0" applyAlignment="0" applyProtection="0"/>
    <xf numFmtId="0" fontId="69" fillId="101" borderId="0" applyNumberFormat="0" applyBorder="0" applyAlignment="0" applyProtection="0"/>
    <xf numFmtId="0" fontId="57" fillId="100" borderId="0" applyNumberFormat="0" applyBorder="0" applyAlignment="0" applyProtection="0"/>
    <xf numFmtId="0" fontId="68" fillId="100" borderId="0" applyNumberFormat="0" applyBorder="0" applyAlignment="0" applyProtection="0"/>
    <xf numFmtId="0" fontId="67" fillId="54" borderId="0" applyNumberFormat="0" applyBorder="0" applyAlignment="0" applyProtection="0"/>
    <xf numFmtId="0" fontId="69" fillId="101" borderId="0" applyNumberFormat="0" applyBorder="0" applyAlignment="0" applyProtection="0"/>
    <xf numFmtId="0" fontId="70" fillId="101" borderId="0" applyNumberFormat="0" applyBorder="0" applyAlignment="0" applyProtection="0"/>
    <xf numFmtId="0" fontId="57" fillId="100" borderId="0" applyNumberFormat="0" applyBorder="0" applyAlignment="0" applyProtection="0"/>
    <xf numFmtId="0" fontId="67" fillId="54" borderId="0" applyNumberFormat="0" applyBorder="0" applyAlignment="0" applyProtection="0"/>
    <xf numFmtId="0" fontId="70" fillId="101" borderId="0" applyNumberFormat="0" applyBorder="0" applyAlignment="0" applyProtection="0"/>
    <xf numFmtId="0" fontId="68" fillId="100" borderId="0" applyNumberFormat="0" applyBorder="0" applyAlignment="0" applyProtection="0"/>
    <xf numFmtId="0" fontId="67" fillId="54" borderId="0" applyNumberFormat="0" applyBorder="0" applyAlignment="0" applyProtection="0"/>
    <xf numFmtId="0" fontId="68" fillId="100" borderId="0" applyNumberFormat="0" applyBorder="0" applyAlignment="0" applyProtection="0"/>
    <xf numFmtId="202" fontId="68" fillId="100" borderId="0" applyNumberFormat="0" applyBorder="0" applyAlignment="0" applyProtection="0"/>
    <xf numFmtId="0" fontId="67" fillId="54" borderId="0" applyNumberFormat="0" applyBorder="0" applyAlignment="0" applyProtection="0"/>
    <xf numFmtId="202" fontId="68" fillId="100"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8" fillId="102" borderId="0" applyNumberFormat="0" applyBorder="0" applyAlignment="0" applyProtection="0"/>
    <xf numFmtId="0" fontId="68" fillId="102" borderId="0" applyNumberFormat="0" applyBorder="0" applyAlignment="0" applyProtection="0"/>
    <xf numFmtId="0" fontId="68" fillId="102" borderId="0" applyNumberFormat="0" applyBorder="0" applyAlignment="0" applyProtection="0"/>
    <xf numFmtId="0" fontId="54" fillId="31" borderId="0" applyNumberFormat="0" applyBorder="0" applyAlignment="0" applyProtection="0"/>
    <xf numFmtId="0" fontId="68" fillId="102" borderId="0" applyNumberFormat="0" applyBorder="0" applyAlignment="0" applyProtection="0"/>
    <xf numFmtId="0" fontId="68" fillId="102" borderId="0" applyNumberFormat="0" applyBorder="0" applyAlignment="0" applyProtection="0"/>
    <xf numFmtId="0" fontId="69" fillId="103" borderId="0" applyNumberFormat="0" applyBorder="0" applyAlignment="0" applyProtection="0"/>
    <xf numFmtId="0" fontId="54" fillId="31" borderId="0" applyNumberFormat="0" applyBorder="0" applyAlignment="0" applyProtection="0"/>
    <xf numFmtId="0" fontId="68" fillId="102" borderId="0" applyNumberFormat="0" applyBorder="0" applyAlignment="0" applyProtection="0"/>
    <xf numFmtId="0" fontId="57" fillId="102" borderId="0" applyNumberFormat="0" applyBorder="0" applyAlignment="0" applyProtection="0"/>
    <xf numFmtId="0" fontId="69" fillId="104"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202" fontId="54" fillId="31" borderId="0" applyNumberFormat="0" applyBorder="0" applyAlignment="0" applyProtection="0"/>
    <xf numFmtId="0" fontId="69" fillId="105" borderId="0" applyNumberFormat="0" applyBorder="0" applyAlignment="0" applyProtection="0"/>
    <xf numFmtId="0" fontId="57" fillId="102" borderId="0" applyNumberFormat="0" applyBorder="0" applyAlignment="0" applyProtection="0"/>
    <xf numFmtId="0" fontId="69" fillId="106" borderId="0" applyNumberFormat="0" applyBorder="0" applyAlignment="0" applyProtection="0"/>
    <xf numFmtId="0" fontId="67" fillId="31" borderId="0" applyNumberFormat="0" applyBorder="0" applyAlignment="0" applyProtection="0"/>
    <xf numFmtId="0" fontId="69" fillId="103" borderId="0" applyNumberFormat="0" applyBorder="0" applyAlignment="0" applyProtection="0"/>
    <xf numFmtId="0" fontId="57" fillId="102" borderId="0" applyNumberFormat="0" applyBorder="0" applyAlignment="0" applyProtection="0"/>
    <xf numFmtId="0" fontId="68" fillId="102" borderId="0" applyNumberFormat="0" applyBorder="0" applyAlignment="0" applyProtection="0"/>
    <xf numFmtId="0" fontId="67" fillId="31" borderId="0" applyNumberFormat="0" applyBorder="0" applyAlignment="0" applyProtection="0"/>
    <xf numFmtId="0" fontId="69" fillId="103" borderId="0" applyNumberFormat="0" applyBorder="0" applyAlignment="0" applyProtection="0"/>
    <xf numFmtId="0" fontId="70" fillId="103" borderId="0" applyNumberFormat="0" applyBorder="0" applyAlignment="0" applyProtection="0"/>
    <xf numFmtId="0" fontId="57" fillId="102" borderId="0" applyNumberFormat="0" applyBorder="0" applyAlignment="0" applyProtection="0"/>
    <xf numFmtId="0" fontId="67" fillId="31" borderId="0" applyNumberFormat="0" applyBorder="0" applyAlignment="0" applyProtection="0"/>
    <xf numFmtId="0" fontId="70" fillId="103" borderId="0" applyNumberFormat="0" applyBorder="0" applyAlignment="0" applyProtection="0"/>
    <xf numFmtId="0" fontId="68" fillId="102" borderId="0" applyNumberFormat="0" applyBorder="0" applyAlignment="0" applyProtection="0"/>
    <xf numFmtId="0" fontId="67" fillId="31" borderId="0" applyNumberFormat="0" applyBorder="0" applyAlignment="0" applyProtection="0"/>
    <xf numFmtId="0" fontId="68" fillId="102" borderId="0" applyNumberFormat="0" applyBorder="0" applyAlignment="0" applyProtection="0"/>
    <xf numFmtId="202" fontId="68" fillId="102" borderId="0" applyNumberFormat="0" applyBorder="0" applyAlignment="0" applyProtection="0"/>
    <xf numFmtId="0" fontId="67" fillId="31" borderId="0" applyNumberFormat="0" applyBorder="0" applyAlignment="0" applyProtection="0"/>
    <xf numFmtId="202" fontId="68" fillId="102"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8" fillId="107" borderId="0" applyNumberFormat="0" applyBorder="0" applyAlignment="0" applyProtection="0"/>
    <xf numFmtId="0" fontId="68" fillId="107" borderId="0" applyNumberFormat="0" applyBorder="0" applyAlignment="0" applyProtection="0"/>
    <xf numFmtId="0" fontId="68" fillId="107" borderId="0" applyNumberFormat="0" applyBorder="0" applyAlignment="0" applyProtection="0"/>
    <xf numFmtId="0" fontId="54" fillId="35" borderId="0" applyNumberFormat="0" applyBorder="0" applyAlignment="0" applyProtection="0"/>
    <xf numFmtId="0" fontId="68" fillId="107" borderId="0" applyNumberFormat="0" applyBorder="0" applyAlignment="0" applyProtection="0"/>
    <xf numFmtId="0" fontId="68" fillId="107" borderId="0" applyNumberFormat="0" applyBorder="0" applyAlignment="0" applyProtection="0"/>
    <xf numFmtId="0" fontId="69" fillId="108" borderId="0" applyNumberFormat="0" applyBorder="0" applyAlignment="0" applyProtection="0"/>
    <xf numFmtId="0" fontId="54" fillId="35" borderId="0" applyNumberFormat="0" applyBorder="0" applyAlignment="0" applyProtection="0"/>
    <xf numFmtId="0" fontId="68" fillId="107" borderId="0" applyNumberFormat="0" applyBorder="0" applyAlignment="0" applyProtection="0"/>
    <xf numFmtId="0" fontId="57" fillId="107" borderId="0" applyNumberFormat="0" applyBorder="0" applyAlignment="0" applyProtection="0"/>
    <xf numFmtId="0" fontId="69" fillId="109"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202" fontId="54" fillId="35" borderId="0" applyNumberFormat="0" applyBorder="0" applyAlignment="0" applyProtection="0"/>
    <xf numFmtId="0" fontId="69" fillId="110" borderId="0" applyNumberFormat="0" applyBorder="0" applyAlignment="0" applyProtection="0"/>
    <xf numFmtId="0" fontId="57" fillId="107" borderId="0" applyNumberFormat="0" applyBorder="0" applyAlignment="0" applyProtection="0"/>
    <xf numFmtId="0" fontId="69" fillId="109" borderId="0" applyNumberFormat="0" applyBorder="0" applyAlignment="0" applyProtection="0"/>
    <xf numFmtId="0" fontId="67" fillId="35" borderId="0" applyNumberFormat="0" applyBorder="0" applyAlignment="0" applyProtection="0"/>
    <xf numFmtId="0" fontId="69" fillId="108" borderId="0" applyNumberFormat="0" applyBorder="0" applyAlignment="0" applyProtection="0"/>
    <xf numFmtId="0" fontId="57" fillId="107" borderId="0" applyNumberFormat="0" applyBorder="0" applyAlignment="0" applyProtection="0"/>
    <xf numFmtId="0" fontId="68" fillId="107" borderId="0" applyNumberFormat="0" applyBorder="0" applyAlignment="0" applyProtection="0"/>
    <xf numFmtId="0" fontId="67" fillId="35" borderId="0" applyNumberFormat="0" applyBorder="0" applyAlignment="0" applyProtection="0"/>
    <xf numFmtId="0" fontId="69" fillId="108" borderId="0" applyNumberFormat="0" applyBorder="0" applyAlignment="0" applyProtection="0"/>
    <xf numFmtId="0" fontId="70" fillId="108" borderId="0" applyNumberFormat="0" applyBorder="0" applyAlignment="0" applyProtection="0"/>
    <xf numFmtId="0" fontId="57" fillId="107" borderId="0" applyNumberFormat="0" applyBorder="0" applyAlignment="0" applyProtection="0"/>
    <xf numFmtId="0" fontId="67" fillId="35" borderId="0" applyNumberFormat="0" applyBorder="0" applyAlignment="0" applyProtection="0"/>
    <xf numFmtId="0" fontId="70" fillId="108" borderId="0" applyNumberFormat="0" applyBorder="0" applyAlignment="0" applyProtection="0"/>
    <xf numFmtId="0" fontId="68" fillId="107" borderId="0" applyNumberFormat="0" applyBorder="0" applyAlignment="0" applyProtection="0"/>
    <xf numFmtId="0" fontId="67" fillId="35" borderId="0" applyNumberFormat="0" applyBorder="0" applyAlignment="0" applyProtection="0"/>
    <xf numFmtId="0" fontId="68" fillId="107" borderId="0" applyNumberFormat="0" applyBorder="0" applyAlignment="0" applyProtection="0"/>
    <xf numFmtId="202" fontId="68" fillId="107" borderId="0" applyNumberFormat="0" applyBorder="0" applyAlignment="0" applyProtection="0"/>
    <xf numFmtId="0" fontId="67" fillId="35" borderId="0" applyNumberFormat="0" applyBorder="0" applyAlignment="0" applyProtection="0"/>
    <xf numFmtId="202" fontId="68" fillId="107"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5"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8" fillId="111" borderId="0" applyNumberFormat="0" applyBorder="0" applyAlignment="0" applyProtection="0"/>
    <xf numFmtId="0" fontId="68" fillId="111" borderId="0" applyNumberFormat="0" applyBorder="0" applyAlignment="0" applyProtection="0"/>
    <xf numFmtId="0" fontId="68" fillId="111" borderId="0" applyNumberFormat="0" applyBorder="0" applyAlignment="0" applyProtection="0"/>
    <xf numFmtId="0" fontId="54" fillId="39" borderId="0" applyNumberFormat="0" applyBorder="0" applyAlignment="0" applyProtection="0"/>
    <xf numFmtId="0" fontId="68" fillId="111" borderId="0" applyNumberFormat="0" applyBorder="0" applyAlignment="0" applyProtection="0"/>
    <xf numFmtId="0" fontId="68" fillId="111" borderId="0" applyNumberFormat="0" applyBorder="0" applyAlignment="0" applyProtection="0"/>
    <xf numFmtId="0" fontId="69" fillId="112" borderId="0" applyNumberFormat="0" applyBorder="0" applyAlignment="0" applyProtection="0"/>
    <xf numFmtId="0" fontId="54" fillId="39" borderId="0" applyNumberFormat="0" applyBorder="0" applyAlignment="0" applyProtection="0"/>
    <xf numFmtId="0" fontId="68" fillId="111" borderId="0" applyNumberFormat="0" applyBorder="0" applyAlignment="0" applyProtection="0"/>
    <xf numFmtId="0" fontId="57" fillId="111" borderId="0" applyNumberFormat="0" applyBorder="0" applyAlignment="0" applyProtection="0"/>
    <xf numFmtId="0" fontId="69" fillId="113"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202" fontId="54" fillId="39" borderId="0" applyNumberFormat="0" applyBorder="0" applyAlignment="0" applyProtection="0"/>
    <xf numFmtId="0" fontId="69" fillId="114" borderId="0" applyNumberFormat="0" applyBorder="0" applyAlignment="0" applyProtection="0"/>
    <xf numFmtId="0" fontId="57" fillId="111" borderId="0" applyNumberFormat="0" applyBorder="0" applyAlignment="0" applyProtection="0"/>
    <xf numFmtId="0" fontId="69" fillId="113" borderId="0" applyNumberFormat="0" applyBorder="0" applyAlignment="0" applyProtection="0"/>
    <xf numFmtId="0" fontId="67" fillId="39" borderId="0" applyNumberFormat="0" applyBorder="0" applyAlignment="0" applyProtection="0"/>
    <xf numFmtId="0" fontId="69" fillId="112" borderId="0" applyNumberFormat="0" applyBorder="0" applyAlignment="0" applyProtection="0"/>
    <xf numFmtId="0" fontId="57" fillId="111" borderId="0" applyNumberFormat="0" applyBorder="0" applyAlignment="0" applyProtection="0"/>
    <xf numFmtId="0" fontId="68" fillId="111" borderId="0" applyNumberFormat="0" applyBorder="0" applyAlignment="0" applyProtection="0"/>
    <xf numFmtId="0" fontId="67" fillId="39" borderId="0" applyNumberFormat="0" applyBorder="0" applyAlignment="0" applyProtection="0"/>
    <xf numFmtId="0" fontId="69" fillId="112" borderId="0" applyNumberFormat="0" applyBorder="0" applyAlignment="0" applyProtection="0"/>
    <xf numFmtId="0" fontId="70" fillId="112" borderId="0" applyNumberFormat="0" applyBorder="0" applyAlignment="0" applyProtection="0"/>
    <xf numFmtId="0" fontId="57" fillId="111" borderId="0" applyNumberFormat="0" applyBorder="0" applyAlignment="0" applyProtection="0"/>
    <xf numFmtId="0" fontId="67" fillId="39" borderId="0" applyNumberFormat="0" applyBorder="0" applyAlignment="0" applyProtection="0"/>
    <xf numFmtId="0" fontId="70" fillId="112" borderId="0" applyNumberFormat="0" applyBorder="0" applyAlignment="0" applyProtection="0"/>
    <xf numFmtId="0" fontId="68" fillId="111" borderId="0" applyNumberFormat="0" applyBorder="0" applyAlignment="0" applyProtection="0"/>
    <xf numFmtId="0" fontId="67" fillId="39" borderId="0" applyNumberFormat="0" applyBorder="0" applyAlignment="0" applyProtection="0"/>
    <xf numFmtId="0" fontId="68" fillId="111" borderId="0" applyNumberFormat="0" applyBorder="0" applyAlignment="0" applyProtection="0"/>
    <xf numFmtId="202" fontId="68" fillId="111" borderId="0" applyNumberFormat="0" applyBorder="0" applyAlignment="0" applyProtection="0"/>
    <xf numFmtId="0" fontId="67" fillId="39" borderId="0" applyNumberFormat="0" applyBorder="0" applyAlignment="0" applyProtection="0"/>
    <xf numFmtId="202" fontId="68" fillId="111"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8" fillId="96" borderId="0" applyNumberFormat="0" applyBorder="0" applyAlignment="0" applyProtection="0"/>
    <xf numFmtId="0" fontId="68" fillId="96" borderId="0" applyNumberFormat="0" applyBorder="0" applyAlignment="0" applyProtection="0"/>
    <xf numFmtId="0" fontId="68" fillId="96" borderId="0" applyNumberFormat="0" applyBorder="0" applyAlignment="0" applyProtection="0"/>
    <xf numFmtId="0" fontId="54" fillId="43" borderId="0" applyNumberFormat="0" applyBorder="0" applyAlignment="0" applyProtection="0"/>
    <xf numFmtId="0" fontId="68" fillId="96" borderId="0" applyNumberFormat="0" applyBorder="0" applyAlignment="0" applyProtection="0"/>
    <xf numFmtId="0" fontId="68" fillId="96" borderId="0" applyNumberFormat="0" applyBorder="0" applyAlignment="0" applyProtection="0"/>
    <xf numFmtId="0" fontId="69" fillId="60" borderId="0" applyNumberFormat="0" applyBorder="0" applyAlignment="0" applyProtection="0"/>
    <xf numFmtId="0" fontId="54" fillId="43" borderId="0" applyNumberFormat="0" applyBorder="0" applyAlignment="0" applyProtection="0"/>
    <xf numFmtId="0" fontId="68" fillId="96" borderId="0" applyNumberFormat="0" applyBorder="0" applyAlignment="0" applyProtection="0"/>
    <xf numFmtId="0" fontId="57" fillId="96" borderId="0" applyNumberFormat="0" applyBorder="0" applyAlignment="0" applyProtection="0"/>
    <xf numFmtId="0" fontId="69" fillId="115"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202" fontId="54" fillId="43" borderId="0" applyNumberFormat="0" applyBorder="0" applyAlignment="0" applyProtection="0"/>
    <xf numFmtId="0" fontId="69" fillId="116" borderId="0" applyNumberFormat="0" applyBorder="0" applyAlignment="0" applyProtection="0"/>
    <xf numFmtId="0" fontId="57" fillId="96" borderId="0" applyNumberFormat="0" applyBorder="0" applyAlignment="0" applyProtection="0"/>
    <xf numFmtId="0" fontId="69" fillId="115" borderId="0" applyNumberFormat="0" applyBorder="0" applyAlignment="0" applyProtection="0"/>
    <xf numFmtId="0" fontId="67" fillId="43" borderId="0" applyNumberFormat="0" applyBorder="0" applyAlignment="0" applyProtection="0"/>
    <xf numFmtId="0" fontId="69" fillId="60" borderId="0" applyNumberFormat="0" applyBorder="0" applyAlignment="0" applyProtection="0"/>
    <xf numFmtId="0" fontId="57" fillId="96" borderId="0" applyNumberFormat="0" applyBorder="0" applyAlignment="0" applyProtection="0"/>
    <xf numFmtId="0" fontId="68" fillId="96" borderId="0" applyNumberFormat="0" applyBorder="0" applyAlignment="0" applyProtection="0"/>
    <xf numFmtId="0" fontId="67" fillId="43" borderId="0" applyNumberFormat="0" applyBorder="0" applyAlignment="0" applyProtection="0"/>
    <xf numFmtId="0" fontId="69" fillId="60" borderId="0" applyNumberFormat="0" applyBorder="0" applyAlignment="0" applyProtection="0"/>
    <xf numFmtId="0" fontId="70" fillId="60" borderId="0" applyNumberFormat="0" applyBorder="0" applyAlignment="0" applyProtection="0"/>
    <xf numFmtId="0" fontId="57" fillId="96" borderId="0" applyNumberFormat="0" applyBorder="0" applyAlignment="0" applyProtection="0"/>
    <xf numFmtId="0" fontId="67" fillId="43" borderId="0" applyNumberFormat="0" applyBorder="0" applyAlignment="0" applyProtection="0"/>
    <xf numFmtId="0" fontId="70" fillId="60" borderId="0" applyNumberFormat="0" applyBorder="0" applyAlignment="0" applyProtection="0"/>
    <xf numFmtId="0" fontId="68" fillId="96" borderId="0" applyNumberFormat="0" applyBorder="0" applyAlignment="0" applyProtection="0"/>
    <xf numFmtId="0" fontId="67" fillId="43" borderId="0" applyNumberFormat="0" applyBorder="0" applyAlignment="0" applyProtection="0"/>
    <xf numFmtId="0" fontId="68" fillId="96" borderId="0" applyNumberFormat="0" applyBorder="0" applyAlignment="0" applyProtection="0"/>
    <xf numFmtId="202" fontId="68" fillId="96" borderId="0" applyNumberFormat="0" applyBorder="0" applyAlignment="0" applyProtection="0"/>
    <xf numFmtId="0" fontId="67" fillId="43" borderId="0" applyNumberFormat="0" applyBorder="0" applyAlignment="0" applyProtection="0"/>
    <xf numFmtId="202" fontId="68" fillId="96"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8" fillId="98" borderId="0" applyNumberFormat="0" applyBorder="0" applyAlignment="0" applyProtection="0"/>
    <xf numFmtId="0" fontId="68" fillId="98" borderId="0" applyNumberFormat="0" applyBorder="0" applyAlignment="0" applyProtection="0"/>
    <xf numFmtId="0" fontId="68" fillId="98" borderId="0" applyNumberFormat="0" applyBorder="0" applyAlignment="0" applyProtection="0"/>
    <xf numFmtId="0" fontId="54" fillId="47" borderId="0" applyNumberFormat="0" applyBorder="0" applyAlignment="0" applyProtection="0"/>
    <xf numFmtId="0" fontId="68" fillId="98" borderId="0" applyNumberFormat="0" applyBorder="0" applyAlignment="0" applyProtection="0"/>
    <xf numFmtId="0" fontId="68" fillId="98" borderId="0" applyNumberFormat="0" applyBorder="0" applyAlignment="0" applyProtection="0"/>
    <xf numFmtId="0" fontId="69" fillId="99" borderId="0" applyNumberFormat="0" applyBorder="0" applyAlignment="0" applyProtection="0"/>
    <xf numFmtId="0" fontId="54" fillId="47" borderId="0" applyNumberFormat="0" applyBorder="0" applyAlignment="0" applyProtection="0"/>
    <xf numFmtId="0" fontId="68" fillId="98" borderId="0" applyNumberFormat="0" applyBorder="0" applyAlignment="0" applyProtection="0"/>
    <xf numFmtId="0" fontId="57" fillId="98" borderId="0" applyNumberFormat="0" applyBorder="0" applyAlignment="0" applyProtection="0"/>
    <xf numFmtId="0" fontId="69" fillId="99"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202" fontId="54" fillId="47" borderId="0" applyNumberFormat="0" applyBorder="0" applyAlignment="0" applyProtection="0"/>
    <xf numFmtId="0" fontId="57" fillId="98" borderId="0" applyNumberFormat="0" applyBorder="0" applyAlignment="0" applyProtection="0"/>
    <xf numFmtId="0" fontId="69" fillId="99" borderId="0" applyNumberFormat="0" applyBorder="0" applyAlignment="0" applyProtection="0"/>
    <xf numFmtId="0" fontId="67" fillId="47" borderId="0" applyNumberFormat="0" applyBorder="0" applyAlignment="0" applyProtection="0"/>
    <xf numFmtId="0" fontId="69" fillId="99" borderId="0" applyNumberFormat="0" applyBorder="0" applyAlignment="0" applyProtection="0"/>
    <xf numFmtId="0" fontId="57" fillId="98" borderId="0" applyNumberFormat="0" applyBorder="0" applyAlignment="0" applyProtection="0"/>
    <xf numFmtId="0" fontId="68" fillId="98" borderId="0" applyNumberFormat="0" applyBorder="0" applyAlignment="0" applyProtection="0"/>
    <xf numFmtId="0" fontId="67" fillId="47" borderId="0" applyNumberFormat="0" applyBorder="0" applyAlignment="0" applyProtection="0"/>
    <xf numFmtId="0" fontId="69" fillId="99" borderId="0" applyNumberFormat="0" applyBorder="0" applyAlignment="0" applyProtection="0"/>
    <xf numFmtId="0" fontId="70" fillId="99" borderId="0" applyNumberFormat="0" applyBorder="0" applyAlignment="0" applyProtection="0"/>
    <xf numFmtId="0" fontId="57" fillId="98" borderId="0" applyNumberFormat="0" applyBorder="0" applyAlignment="0" applyProtection="0"/>
    <xf numFmtId="0" fontId="67" fillId="47" borderId="0" applyNumberFormat="0" applyBorder="0" applyAlignment="0" applyProtection="0"/>
    <xf numFmtId="0" fontId="70" fillId="99" borderId="0" applyNumberFormat="0" applyBorder="0" applyAlignment="0" applyProtection="0"/>
    <xf numFmtId="0" fontId="68" fillId="98" borderId="0" applyNumberFormat="0" applyBorder="0" applyAlignment="0" applyProtection="0"/>
    <xf numFmtId="0" fontId="67" fillId="47" borderId="0" applyNumberFormat="0" applyBorder="0" applyAlignment="0" applyProtection="0"/>
    <xf numFmtId="0" fontId="68" fillId="98" borderId="0" applyNumberFormat="0" applyBorder="0" applyAlignment="0" applyProtection="0"/>
    <xf numFmtId="202" fontId="68" fillId="98" borderId="0" applyNumberFormat="0" applyBorder="0" applyAlignment="0" applyProtection="0"/>
    <xf numFmtId="0" fontId="67" fillId="47" borderId="0" applyNumberFormat="0" applyBorder="0" applyAlignment="0" applyProtection="0"/>
    <xf numFmtId="202" fontId="68" fillId="98"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8" fillId="117" borderId="0" applyNumberFormat="0" applyBorder="0" applyAlignment="0" applyProtection="0"/>
    <xf numFmtId="0" fontId="68" fillId="117" borderId="0" applyNumberFormat="0" applyBorder="0" applyAlignment="0" applyProtection="0"/>
    <xf numFmtId="0" fontId="68" fillId="117" borderId="0" applyNumberFormat="0" applyBorder="0" applyAlignment="0" applyProtection="0"/>
    <xf numFmtId="0" fontId="54" fillId="51" borderId="0" applyNumberFormat="0" applyBorder="0" applyAlignment="0" applyProtection="0"/>
    <xf numFmtId="0" fontId="68" fillId="117" borderId="0" applyNumberFormat="0" applyBorder="0" applyAlignment="0" applyProtection="0"/>
    <xf numFmtId="0" fontId="68" fillId="117" borderId="0" applyNumberFormat="0" applyBorder="0" applyAlignment="0" applyProtection="0"/>
    <xf numFmtId="0" fontId="69" fillId="118" borderId="0" applyNumberFormat="0" applyBorder="0" applyAlignment="0" applyProtection="0"/>
    <xf numFmtId="0" fontId="54" fillId="51" borderId="0" applyNumberFormat="0" applyBorder="0" applyAlignment="0" applyProtection="0"/>
    <xf numFmtId="0" fontId="68" fillId="117" borderId="0" applyNumberFormat="0" applyBorder="0" applyAlignment="0" applyProtection="0"/>
    <xf numFmtId="0" fontId="57" fillId="117" borderId="0" applyNumberFormat="0" applyBorder="0" applyAlignment="0" applyProtection="0"/>
    <xf numFmtId="0" fontId="69" fillId="10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202" fontId="54" fillId="51" borderId="0" applyNumberFormat="0" applyBorder="0" applyAlignment="0" applyProtection="0"/>
    <xf numFmtId="0" fontId="69" fillId="119" borderId="0" applyNumberFormat="0" applyBorder="0" applyAlignment="0" applyProtection="0"/>
    <xf numFmtId="0" fontId="57" fillId="117" borderId="0" applyNumberFormat="0" applyBorder="0" applyAlignment="0" applyProtection="0"/>
    <xf numFmtId="0" fontId="69" fillId="101" borderId="0" applyNumberFormat="0" applyBorder="0" applyAlignment="0" applyProtection="0"/>
    <xf numFmtId="0" fontId="67" fillId="51" borderId="0" applyNumberFormat="0" applyBorder="0" applyAlignment="0" applyProtection="0"/>
    <xf numFmtId="0" fontId="69" fillId="118" borderId="0" applyNumberFormat="0" applyBorder="0" applyAlignment="0" applyProtection="0"/>
    <xf numFmtId="0" fontId="57" fillId="117" borderId="0" applyNumberFormat="0" applyBorder="0" applyAlignment="0" applyProtection="0"/>
    <xf numFmtId="0" fontId="68" fillId="117" borderId="0" applyNumberFormat="0" applyBorder="0" applyAlignment="0" applyProtection="0"/>
    <xf numFmtId="0" fontId="67" fillId="51" borderId="0" applyNumberFormat="0" applyBorder="0" applyAlignment="0" applyProtection="0"/>
    <xf numFmtId="0" fontId="69" fillId="118" borderId="0" applyNumberFormat="0" applyBorder="0" applyAlignment="0" applyProtection="0"/>
    <xf numFmtId="0" fontId="70" fillId="118" borderId="0" applyNumberFormat="0" applyBorder="0" applyAlignment="0" applyProtection="0"/>
    <xf numFmtId="0" fontId="57" fillId="117" borderId="0" applyNumberFormat="0" applyBorder="0" applyAlignment="0" applyProtection="0"/>
    <xf numFmtId="0" fontId="67" fillId="51" borderId="0" applyNumberFormat="0" applyBorder="0" applyAlignment="0" applyProtection="0"/>
    <xf numFmtId="0" fontId="70" fillId="118" borderId="0" applyNumberFormat="0" applyBorder="0" applyAlignment="0" applyProtection="0"/>
    <xf numFmtId="0" fontId="68" fillId="117" borderId="0" applyNumberFormat="0" applyBorder="0" applyAlignment="0" applyProtection="0"/>
    <xf numFmtId="0" fontId="67" fillId="51" borderId="0" applyNumberFormat="0" applyBorder="0" applyAlignment="0" applyProtection="0"/>
    <xf numFmtId="0" fontId="68" fillId="117" borderId="0" applyNumberFormat="0" applyBorder="0" applyAlignment="0" applyProtection="0"/>
    <xf numFmtId="202" fontId="68" fillId="117" borderId="0" applyNumberFormat="0" applyBorder="0" applyAlignment="0" applyProtection="0"/>
    <xf numFmtId="0" fontId="67" fillId="51" borderId="0" applyNumberFormat="0" applyBorder="0" applyAlignment="0" applyProtection="0"/>
    <xf numFmtId="202" fontId="68" fillId="117"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45" fillId="25"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3" fillId="61" borderId="0" applyNumberFormat="0" applyBorder="0" applyAlignment="0" applyProtection="0"/>
    <xf numFmtId="0" fontId="45" fillId="25" borderId="0" applyNumberFormat="0" applyBorder="0" applyAlignment="0" applyProtection="0"/>
    <xf numFmtId="0" fontId="72" fillId="59" borderId="0" applyNumberFormat="0" applyBorder="0" applyAlignment="0" applyProtection="0"/>
    <xf numFmtId="0" fontId="74" fillId="59" borderId="0" applyNumberFormat="0" applyBorder="0" applyAlignment="0" applyProtection="0"/>
    <xf numFmtId="0" fontId="75" fillId="120"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202" fontId="45" fillId="25" borderId="0" applyNumberFormat="0" applyBorder="0" applyAlignment="0" applyProtection="0"/>
    <xf numFmtId="0" fontId="75" fillId="121" borderId="0" applyNumberFormat="0" applyBorder="0" applyAlignment="0" applyProtection="0"/>
    <xf numFmtId="0" fontId="75" fillId="120" borderId="0" applyNumberFormat="0" applyBorder="0" applyAlignment="0" applyProtection="0"/>
    <xf numFmtId="0" fontId="71" fillId="25" borderId="0" applyNumberFormat="0" applyBorder="0" applyAlignment="0" applyProtection="0"/>
    <xf numFmtId="0" fontId="73" fillId="61" borderId="0" applyNumberFormat="0" applyBorder="0" applyAlignment="0" applyProtection="0"/>
    <xf numFmtId="0" fontId="74" fillId="59" borderId="0" applyNumberFormat="0" applyBorder="0" applyAlignment="0" applyProtection="0"/>
    <xf numFmtId="0" fontId="72" fillId="59" borderId="0" applyNumberFormat="0" applyBorder="0" applyAlignment="0" applyProtection="0"/>
    <xf numFmtId="0" fontId="71" fillId="25" borderId="0" applyNumberFormat="0" applyBorder="0" applyAlignment="0" applyProtection="0"/>
    <xf numFmtId="0" fontId="73" fillId="61" borderId="0" applyNumberFormat="0" applyBorder="0" applyAlignment="0" applyProtection="0"/>
    <xf numFmtId="0" fontId="76" fillId="61" borderId="0" applyNumberFormat="0" applyBorder="0" applyAlignment="0" applyProtection="0"/>
    <xf numFmtId="0" fontId="74" fillId="59" borderId="0" applyNumberFormat="0" applyBorder="0" applyAlignment="0" applyProtection="0"/>
    <xf numFmtId="0" fontId="71" fillId="25" borderId="0" applyNumberFormat="0" applyBorder="0" applyAlignment="0" applyProtection="0"/>
    <xf numFmtId="0" fontId="76" fillId="61" borderId="0" applyNumberFormat="0" applyBorder="0" applyAlignment="0" applyProtection="0"/>
    <xf numFmtId="0" fontId="72" fillId="59" borderId="0" applyNumberFormat="0" applyBorder="0" applyAlignment="0" applyProtection="0"/>
    <xf numFmtId="0" fontId="71" fillId="25" borderId="0" applyNumberFormat="0" applyBorder="0" applyAlignment="0" applyProtection="0"/>
    <xf numFmtId="0" fontId="72" fillId="59" borderId="0" applyNumberFormat="0" applyBorder="0" applyAlignment="0" applyProtection="0"/>
    <xf numFmtId="202" fontId="72" fillId="59" borderId="0" applyNumberFormat="0" applyBorder="0" applyAlignment="0" applyProtection="0"/>
    <xf numFmtId="0" fontId="71" fillId="25" borderId="0" applyNumberFormat="0" applyBorder="0" applyAlignment="0" applyProtection="0"/>
    <xf numFmtId="202" fontId="72" fillId="59"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7" fillId="28" borderId="79" applyNumberFormat="0" applyAlignment="0" applyProtection="0"/>
    <xf numFmtId="0" fontId="77" fillId="28" borderId="79" applyNumberFormat="0" applyAlignment="0" applyProtection="0"/>
    <xf numFmtId="0" fontId="77" fillId="28" borderId="79" applyNumberFormat="0" applyAlignment="0" applyProtection="0"/>
    <xf numFmtId="0" fontId="77" fillId="28" borderId="79" applyNumberFormat="0" applyAlignment="0" applyProtection="0"/>
    <xf numFmtId="0" fontId="77" fillId="28" borderId="79" applyNumberFormat="0" applyAlignment="0" applyProtection="0"/>
    <xf numFmtId="0" fontId="77" fillId="28" borderId="79" applyNumberFormat="0" applyAlignment="0" applyProtection="0"/>
    <xf numFmtId="0" fontId="78" fillId="122" borderId="90" applyNumberFormat="0" applyAlignment="0" applyProtection="0"/>
    <xf numFmtId="0" fontId="78" fillId="122" borderId="90" applyNumberFormat="0" applyAlignment="0" applyProtection="0"/>
    <xf numFmtId="0" fontId="78" fillId="122" borderId="90" applyNumberFormat="0" applyAlignment="0" applyProtection="0"/>
    <xf numFmtId="0" fontId="49" fillId="28" borderId="79" applyNumberFormat="0" applyAlignment="0" applyProtection="0"/>
    <xf numFmtId="0" fontId="78" fillId="122" borderId="90" applyNumberFormat="0" applyAlignment="0" applyProtection="0"/>
    <xf numFmtId="0" fontId="78" fillId="122" borderId="90" applyNumberFormat="0" applyAlignment="0" applyProtection="0"/>
    <xf numFmtId="0" fontId="79" fillId="123" borderId="90" applyNumberFormat="0" applyAlignment="0" applyProtection="0"/>
    <xf numFmtId="0" fontId="49" fillId="28" borderId="79" applyNumberFormat="0" applyAlignment="0" applyProtection="0"/>
    <xf numFmtId="0" fontId="78" fillId="122" borderId="90" applyNumberFormat="0" applyAlignment="0" applyProtection="0"/>
    <xf numFmtId="0" fontId="80" fillId="122" borderId="90" applyNumberFormat="0" applyAlignment="0" applyProtection="0"/>
    <xf numFmtId="0" fontId="81" fillId="124" borderId="91" applyNumberFormat="0" applyAlignment="0" applyProtection="0"/>
    <xf numFmtId="0" fontId="49" fillId="28" borderId="79" applyNumberFormat="0" applyAlignment="0" applyProtection="0"/>
    <xf numFmtId="0" fontId="81" fillId="124" borderId="91" applyNumberFormat="0" applyAlignment="0" applyProtection="0"/>
    <xf numFmtId="0" fontId="81" fillId="124" borderId="91" applyNumberFormat="0" applyAlignment="0" applyProtection="0"/>
    <xf numFmtId="0" fontId="49" fillId="28" borderId="79" applyNumberFormat="0" applyAlignment="0" applyProtection="0"/>
    <xf numFmtId="202" fontId="49" fillId="28" borderId="79" applyNumberFormat="0" applyAlignment="0" applyProtection="0"/>
    <xf numFmtId="0" fontId="82" fillId="125" borderId="92" applyNumberFormat="0" applyAlignment="0" applyProtection="0"/>
    <xf numFmtId="0" fontId="81" fillId="124" borderId="91" applyNumberFormat="0" applyAlignment="0" applyProtection="0"/>
    <xf numFmtId="0" fontId="77" fillId="28" borderId="79" applyNumberFormat="0" applyAlignment="0" applyProtection="0"/>
    <xf numFmtId="0" fontId="79" fillId="123" borderId="90" applyNumberFormat="0" applyAlignment="0" applyProtection="0"/>
    <xf numFmtId="0" fontId="80" fillId="122" borderId="90" applyNumberFormat="0" applyAlignment="0" applyProtection="0"/>
    <xf numFmtId="0" fontId="78" fillId="122" borderId="90" applyNumberFormat="0" applyAlignment="0" applyProtection="0"/>
    <xf numFmtId="0" fontId="77" fillId="28" borderId="79" applyNumberFormat="0" applyAlignment="0" applyProtection="0"/>
    <xf numFmtId="0" fontId="79" fillId="123" borderId="90" applyNumberFormat="0" applyAlignment="0" applyProtection="0"/>
    <xf numFmtId="0" fontId="83" fillId="123" borderId="90" applyNumberFormat="0" applyAlignment="0" applyProtection="0"/>
    <xf numFmtId="0" fontId="80" fillId="122" borderId="90" applyNumberFormat="0" applyAlignment="0" applyProtection="0"/>
    <xf numFmtId="0" fontId="77" fillId="28" borderId="79" applyNumberFormat="0" applyAlignment="0" applyProtection="0"/>
    <xf numFmtId="0" fontId="83" fillId="123" borderId="90" applyNumberFormat="0" applyAlignment="0" applyProtection="0"/>
    <xf numFmtId="0" fontId="78" fillId="122" borderId="90" applyNumberFormat="0" applyAlignment="0" applyProtection="0"/>
    <xf numFmtId="0" fontId="77" fillId="28" borderId="79" applyNumberFormat="0" applyAlignment="0" applyProtection="0"/>
    <xf numFmtId="0" fontId="78" fillId="122" borderId="90" applyNumberFormat="0" applyAlignment="0" applyProtection="0"/>
    <xf numFmtId="202" fontId="78" fillId="122" borderId="90" applyNumberFormat="0" applyAlignment="0" applyProtection="0"/>
    <xf numFmtId="0" fontId="77" fillId="28" borderId="79" applyNumberFormat="0" applyAlignment="0" applyProtection="0"/>
    <xf numFmtId="202" fontId="78" fillId="122" borderId="90" applyNumberFormat="0" applyAlignment="0" applyProtection="0"/>
    <xf numFmtId="0" fontId="77" fillId="28" borderId="79" applyNumberFormat="0" applyAlignment="0" applyProtection="0"/>
    <xf numFmtId="0" fontId="77" fillId="28" borderId="79" applyNumberFormat="0" applyAlignment="0" applyProtection="0"/>
    <xf numFmtId="0" fontId="77" fillId="28" borderId="79" applyNumberFormat="0" applyAlignment="0" applyProtection="0"/>
    <xf numFmtId="0" fontId="84" fillId="29" borderId="82" applyNumberFormat="0" applyAlignment="0" applyProtection="0"/>
    <xf numFmtId="0" fontId="84" fillId="29" borderId="82" applyNumberFormat="0" applyAlignment="0" applyProtection="0"/>
    <xf numFmtId="0" fontId="84" fillId="29" borderId="82" applyNumberFormat="0" applyAlignment="0" applyProtection="0"/>
    <xf numFmtId="0" fontId="84" fillId="29" borderId="82" applyNumberFormat="0" applyAlignment="0" applyProtection="0"/>
    <xf numFmtId="0" fontId="84" fillId="29" borderId="82" applyNumberFormat="0" applyAlignment="0" applyProtection="0"/>
    <xf numFmtId="0" fontId="84" fillId="29" borderId="82" applyNumberFormat="0" applyAlignment="0" applyProtection="0"/>
    <xf numFmtId="0" fontId="85" fillId="126" borderId="93" applyNumberFormat="0" applyAlignment="0" applyProtection="0"/>
    <xf numFmtId="0" fontId="85" fillId="126" borderId="93" applyNumberFormat="0" applyAlignment="0" applyProtection="0"/>
    <xf numFmtId="0" fontId="85" fillId="126" borderId="93" applyNumberFormat="0" applyAlignment="0" applyProtection="0"/>
    <xf numFmtId="0" fontId="51" fillId="29" borderId="82" applyNumberFormat="0" applyAlignment="0" applyProtection="0"/>
    <xf numFmtId="0" fontId="85" fillId="126" borderId="93" applyNumberFormat="0" applyAlignment="0" applyProtection="0"/>
    <xf numFmtId="0" fontId="85" fillId="126" borderId="93" applyNumberFormat="0" applyAlignment="0" applyProtection="0"/>
    <xf numFmtId="0" fontId="86" fillId="127" borderId="93" applyNumberFormat="0" applyAlignment="0" applyProtection="0"/>
    <xf numFmtId="0" fontId="51" fillId="29" borderId="82" applyNumberFormat="0" applyAlignment="0" applyProtection="0"/>
    <xf numFmtId="0" fontId="85" fillId="126" borderId="93" applyNumberFormat="0" applyAlignment="0" applyProtection="0"/>
    <xf numFmtId="0" fontId="87" fillId="126" borderId="93" applyNumberFormat="0" applyAlignment="0" applyProtection="0"/>
    <xf numFmtId="0" fontId="86" fillId="92" borderId="93" applyNumberFormat="0" applyAlignment="0" applyProtection="0"/>
    <xf numFmtId="0" fontId="51" fillId="29" borderId="82" applyNumberFormat="0" applyAlignment="0" applyProtection="0"/>
    <xf numFmtId="0" fontId="51" fillId="29" borderId="82" applyNumberFormat="0" applyAlignment="0" applyProtection="0"/>
    <xf numFmtId="202" fontId="51" fillId="29" borderId="82" applyNumberFormat="0" applyAlignment="0" applyProtection="0"/>
    <xf numFmtId="0" fontId="86" fillId="128" borderId="93" applyNumberFormat="0" applyAlignment="0" applyProtection="0"/>
    <xf numFmtId="0" fontId="86" fillId="92" borderId="93" applyNumberFormat="0" applyAlignment="0" applyProtection="0"/>
    <xf numFmtId="0" fontId="84" fillId="29" borderId="82" applyNumberFormat="0" applyAlignment="0" applyProtection="0"/>
    <xf numFmtId="0" fontId="86" fillId="127" borderId="93" applyNumberFormat="0" applyAlignment="0" applyProtection="0"/>
    <xf numFmtId="0" fontId="87" fillId="126" borderId="93" applyNumberFormat="0" applyAlignment="0" applyProtection="0"/>
    <xf numFmtId="0" fontId="85" fillId="126" borderId="93" applyNumberFormat="0" applyAlignment="0" applyProtection="0"/>
    <xf numFmtId="0" fontId="84" fillId="29" borderId="82" applyNumberFormat="0" applyAlignment="0" applyProtection="0"/>
    <xf numFmtId="0" fontId="86" fillId="127" borderId="93" applyNumberFormat="0" applyAlignment="0" applyProtection="0"/>
    <xf numFmtId="0" fontId="88" fillId="127" borderId="93" applyNumberFormat="0" applyAlignment="0" applyProtection="0"/>
    <xf numFmtId="0" fontId="87" fillId="126" borderId="93" applyNumberFormat="0" applyAlignment="0" applyProtection="0"/>
    <xf numFmtId="0" fontId="84" fillId="29" borderId="82" applyNumberFormat="0" applyAlignment="0" applyProtection="0"/>
    <xf numFmtId="0" fontId="88" fillId="127" borderId="93" applyNumberFormat="0" applyAlignment="0" applyProtection="0"/>
    <xf numFmtId="0" fontId="85" fillId="126" borderId="93" applyNumberFormat="0" applyAlignment="0" applyProtection="0"/>
    <xf numFmtId="0" fontId="84" fillId="29" borderId="82" applyNumberFormat="0" applyAlignment="0" applyProtection="0"/>
    <xf numFmtId="0" fontId="85" fillId="126" borderId="93" applyNumberFormat="0" applyAlignment="0" applyProtection="0"/>
    <xf numFmtId="202" fontId="85" fillId="126" borderId="93" applyNumberFormat="0" applyAlignment="0" applyProtection="0"/>
    <xf numFmtId="0" fontId="84" fillId="29" borderId="82" applyNumberFormat="0" applyAlignment="0" applyProtection="0"/>
    <xf numFmtId="202" fontId="85" fillId="126" borderId="93" applyNumberFormat="0" applyAlignment="0" applyProtection="0"/>
    <xf numFmtId="0" fontId="84" fillId="29" borderId="82" applyNumberFormat="0" applyAlignment="0" applyProtection="0"/>
    <xf numFmtId="0" fontId="84" fillId="29" borderId="82" applyNumberFormat="0" applyAlignment="0" applyProtection="0"/>
    <xf numFmtId="0" fontId="84" fillId="29" borderId="82" applyNumberFormat="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10" fillId="0" borderId="0" applyFont="0" applyFill="0" applyBorder="0" applyAlignment="0" applyProtection="0"/>
    <xf numFmtId="203" fontId="89" fillId="0" borderId="0" applyFill="0" applyBorder="0" applyAlignment="0" applyProtection="0"/>
    <xf numFmtId="170" fontId="9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89"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170" fontId="10" fillId="0" borderId="0" applyFont="0" applyFill="0" applyBorder="0" applyAlignment="0" applyProtection="0"/>
    <xf numFmtId="204" fontId="91" fillId="0" borderId="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04"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63" fillId="0" borderId="0" applyFont="0" applyFill="0" applyBorder="0" applyAlignment="0" applyProtection="0"/>
    <xf numFmtId="43" fontId="90" fillId="0" borderId="0" applyFont="0" applyFill="0" applyBorder="0" applyAlignment="0" applyProtection="0"/>
    <xf numFmtId="204" fontId="91" fillId="0" borderId="0" applyFill="0" applyBorder="0" applyAlignment="0" applyProtection="0"/>
    <xf numFmtId="203"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91" fillId="0" borderId="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91" fillId="0" borderId="0" applyFill="0" applyBorder="0" applyAlignment="0" applyProtection="0"/>
    <xf numFmtId="170"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3"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89"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63"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63"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91" fillId="0" borderId="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43" fontId="63"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91" fillId="0" borderId="0" applyFill="0" applyBorder="0" applyAlignment="0" applyProtection="0"/>
    <xf numFmtId="203"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63"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63"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91" fillId="0" borderId="0" applyFill="0" applyBorder="0" applyAlignment="0" applyProtection="0"/>
    <xf numFmtId="203"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89" fillId="0" borderId="0" applyFill="0" applyBorder="0" applyAlignment="0" applyProtection="0"/>
    <xf numFmtId="204" fontId="91" fillId="0" borderId="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0" fillId="0" borderId="0" applyFont="0" applyFill="0" applyBorder="0" applyAlignment="0" applyProtection="0"/>
    <xf numFmtId="204" fontId="91" fillId="0" borderId="0" applyFill="0" applyBorder="0" applyAlignment="0" applyProtection="0"/>
    <xf numFmtId="204" fontId="91" fillId="0" borderId="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4"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91" fillId="0" borderId="0" applyFill="0" applyBorder="0" applyAlignment="0" applyProtection="0"/>
    <xf numFmtId="203"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9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203" fontId="91" fillId="0" borderId="0" applyFill="0" applyBorder="0" applyAlignment="0" applyProtection="0"/>
    <xf numFmtId="203" fontId="91" fillId="0" borderId="0" applyFill="0" applyBorder="0" applyAlignment="0" applyProtection="0"/>
    <xf numFmtId="170"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03" fontId="91" fillId="0" borderId="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3" fontId="91" fillId="0" borderId="0" applyFill="0" applyBorder="0" applyAlignment="0" applyProtection="0"/>
    <xf numFmtId="3" fontId="10" fillId="0" borderId="0" applyFont="0" applyFill="0" applyBorder="0" applyAlignment="0" applyProtection="0"/>
    <xf numFmtId="3" fontId="91" fillId="0" borderId="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89" fillId="0" borderId="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5" fontId="89" fillId="0" borderId="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63" fillId="0" borderId="0" applyFont="0" applyFill="0" applyBorder="0" applyAlignment="0" applyProtection="0"/>
    <xf numFmtId="169" fontId="10" fillId="0" borderId="0" applyFont="0" applyFill="0" applyBorder="0" applyAlignment="0" applyProtection="0"/>
    <xf numFmtId="206" fontId="91" fillId="0" borderId="0" applyFill="0" applyBorder="0" applyAlignment="0" applyProtection="0"/>
    <xf numFmtId="206" fontId="91" fillId="0" borderId="0" applyFill="0" applyBorder="0" applyAlignment="0" applyProtection="0"/>
    <xf numFmtId="206" fontId="91" fillId="0" borderId="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4" fontId="63" fillId="0" borderId="0" applyFont="0" applyFill="0" applyBorder="0" applyAlignment="0" applyProtection="0"/>
    <xf numFmtId="169" fontId="10" fillId="0" borderId="0" applyFont="0" applyFill="0" applyBorder="0" applyAlignment="0" applyProtection="0"/>
    <xf numFmtId="206" fontId="91" fillId="0" borderId="0" applyFill="0" applyBorder="0" applyAlignment="0" applyProtection="0"/>
    <xf numFmtId="205" fontId="91" fillId="0" borderId="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5" fontId="91" fillId="0" borderId="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6" fontId="91" fillId="0" borderId="0" applyFill="0" applyBorder="0" applyAlignment="0" applyProtection="0"/>
    <xf numFmtId="44"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6" fontId="91" fillId="0" borderId="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5" fontId="91" fillId="0" borderId="0" applyFill="0" applyBorder="0" applyAlignment="0" applyProtection="0"/>
    <xf numFmtId="169" fontId="10" fillId="0" borderId="0" applyFont="0" applyFill="0" applyBorder="0" applyAlignment="0" applyProtection="0"/>
    <xf numFmtId="44" fontId="6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206" fontId="91" fillId="0" borderId="0" applyFill="0" applyBorder="0" applyAlignment="0" applyProtection="0"/>
    <xf numFmtId="169" fontId="10" fillId="0" borderId="0" applyFont="0" applyFill="0" applyBorder="0" applyAlignment="0" applyProtection="0"/>
    <xf numFmtId="206" fontId="91" fillId="0" borderId="0" applyFill="0" applyBorder="0" applyAlignment="0" applyProtection="0"/>
    <xf numFmtId="206" fontId="91" fillId="0" borderId="0" applyFill="0" applyBorder="0" applyAlignment="0" applyProtection="0"/>
    <xf numFmtId="44" fontId="10" fillId="0" borderId="0" applyFont="0" applyFill="0" applyBorder="0" applyAlignment="0" applyProtection="0"/>
    <xf numFmtId="205" fontId="91" fillId="0" borderId="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 fillId="0" borderId="0" applyFont="0" applyFill="0" applyBorder="0" applyAlignment="0" applyProtection="0"/>
    <xf numFmtId="205" fontId="91" fillId="0" borderId="0" applyFill="0" applyBorder="0" applyAlignment="0" applyProtection="0"/>
    <xf numFmtId="169" fontId="10"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91" fillId="0" borderId="0" applyNumberFormat="0" applyFill="0" applyBorder="0" applyAlignment="0" applyProtection="0"/>
    <xf numFmtId="205" fontId="89" fillId="0" borderId="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07" fontId="91" fillId="0" borderId="0" applyFill="0" applyBorder="0" applyAlignment="0" applyProtection="0"/>
    <xf numFmtId="5" fontId="10" fillId="0" borderId="0" applyFont="0" applyFill="0" applyBorder="0" applyAlignment="0" applyProtection="0"/>
    <xf numFmtId="207" fontId="91" fillId="0" borderId="0" applyFill="0" applyBorder="0" applyAlignment="0" applyProtection="0"/>
    <xf numFmtId="5" fontId="10" fillId="0" borderId="0" applyFont="0" applyFill="0" applyBorder="0" applyAlignment="0" applyProtection="0"/>
    <xf numFmtId="5" fontId="10" fillId="0" borderId="0" applyFont="0" applyFill="0" applyBorder="0" applyAlignment="0" applyProtection="0"/>
    <xf numFmtId="5" fontId="10" fillId="0" borderId="0" applyFont="0" applyFill="0" applyBorder="0" applyAlignment="0" applyProtection="0"/>
    <xf numFmtId="5" fontId="10" fillId="0" borderId="0" applyFont="0" applyFill="0" applyBorder="0" applyAlignment="0" applyProtection="0"/>
    <xf numFmtId="5" fontId="10" fillId="0" borderId="0" applyFont="0" applyFill="0" applyBorder="0" applyAlignment="0" applyProtection="0"/>
    <xf numFmtId="5" fontId="10" fillId="0" borderId="0" applyFont="0" applyFill="0" applyBorder="0" applyAlignment="0" applyProtection="0"/>
    <xf numFmtId="207" fontId="89" fillId="0" borderId="0" applyFill="0" applyBorder="0" applyAlignment="0" applyProtection="0"/>
    <xf numFmtId="14" fontId="91" fillId="0" borderId="0" applyFill="0" applyBorder="0" applyAlignment="0" applyProtection="0"/>
    <xf numFmtId="14" fontId="10" fillId="0" borderId="0" applyFont="0" applyFill="0" applyBorder="0" applyAlignment="0" applyProtection="0"/>
    <xf numFmtId="14" fontId="91" fillId="0" borderId="0" applyFill="0" applyBorder="0" applyAlignment="0" applyProtection="0"/>
    <xf numFmtId="14" fontId="10" fillId="0" borderId="0" applyFont="0" applyFill="0" applyBorder="0" applyAlignment="0" applyProtection="0"/>
    <xf numFmtId="14" fontId="10" fillId="0" borderId="0" applyFont="0" applyFill="0" applyBorder="0" applyAlignment="0" applyProtection="0"/>
    <xf numFmtId="14" fontId="10" fillId="0" borderId="0" applyFont="0" applyFill="0" applyBorder="0" applyAlignment="0" applyProtection="0"/>
    <xf numFmtId="14" fontId="10" fillId="0" borderId="0" applyFont="0" applyFill="0" applyBorder="0" applyAlignment="0" applyProtection="0"/>
    <xf numFmtId="14" fontId="10" fillId="0" borderId="0" applyFont="0" applyFill="0" applyBorder="0" applyAlignment="0" applyProtection="0"/>
    <xf numFmtId="14" fontId="10" fillId="0" borderId="0" applyFont="0" applyFill="0" applyBorder="0" applyAlignment="0" applyProtection="0"/>
    <xf numFmtId="14" fontId="89" fillId="0" borderId="0" applyFill="0" applyBorder="0" applyAlignment="0" applyProtection="0"/>
    <xf numFmtId="0" fontId="92" fillId="65" borderId="0" applyNumberFormat="0" applyBorder="0" applyAlignment="0" applyProtection="0"/>
    <xf numFmtId="0" fontId="93" fillId="129" borderId="0" applyNumberFormat="0" applyBorder="0" applyAlignment="0" applyProtection="0"/>
    <xf numFmtId="0" fontId="61" fillId="0" borderId="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3"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53" fillId="0" borderId="0" applyNumberFormat="0" applyFill="0" applyBorder="0" applyAlignment="0" applyProtection="0"/>
    <xf numFmtId="0" fontId="95"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02" fontId="53"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4"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96" fillId="0" borderId="0" applyNumberFormat="0" applyFill="0" applyBorder="0" applyAlignment="0" applyProtection="0"/>
    <xf numFmtId="0" fontId="100" fillId="0" borderId="0" applyNumberFormat="0" applyFill="0" applyBorder="0" applyAlignment="0" applyProtection="0"/>
    <xf numFmtId="0" fontId="97" fillId="0" borderId="0" applyNumberFormat="0" applyFill="0" applyBorder="0" applyAlignment="0" applyProtection="0"/>
    <xf numFmtId="0" fontId="94" fillId="0" borderId="0" applyNumberFormat="0" applyFill="0" applyBorder="0" applyAlignment="0" applyProtection="0"/>
    <xf numFmtId="0" fontId="100"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202" fontId="95" fillId="0" borderId="0" applyNumberFormat="0" applyFill="0" applyBorder="0" applyAlignment="0" applyProtection="0"/>
    <xf numFmtId="0" fontId="94" fillId="0" borderId="0" applyNumberFormat="0" applyFill="0" applyBorder="0" applyAlignment="0" applyProtection="0"/>
    <xf numFmtId="202" fontId="9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01" fillId="32" borderId="94" applyNumberFormat="0" applyAlignment="0" applyProtection="0">
      <alignment horizontal="right" vertical="center"/>
    </xf>
    <xf numFmtId="0" fontId="102" fillId="130" borderId="94" applyNumberFormat="0">
      <alignment horizontal="center" vertical="center"/>
    </xf>
    <xf numFmtId="2" fontId="91" fillId="0" borderId="0" applyFill="0" applyBorder="0" applyAlignment="0" applyProtection="0"/>
    <xf numFmtId="2" fontId="10" fillId="0" borderId="0" applyFont="0" applyFill="0" applyBorder="0" applyAlignment="0" applyProtection="0"/>
    <xf numFmtId="2" fontId="91" fillId="0" borderId="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89" fillId="0" borderId="0" applyFill="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44" fillId="24"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92" fillId="65" borderId="0" applyNumberFormat="0" applyBorder="0" applyAlignment="0" applyProtection="0"/>
    <xf numFmtId="0" fontId="44" fillId="24" borderId="0" applyNumberFormat="0" applyBorder="0" applyAlignment="0" applyProtection="0"/>
    <xf numFmtId="0" fontId="104" fillId="62" borderId="0" applyNumberFormat="0" applyBorder="0" applyAlignment="0" applyProtection="0"/>
    <xf numFmtId="0" fontId="105" fillId="62" borderId="0" applyNumberFormat="0" applyBorder="0" applyAlignment="0" applyProtection="0"/>
    <xf numFmtId="0" fontId="92" fillId="131" borderId="0" applyNumberFormat="0" applyBorder="0" applyAlignment="0" applyProtection="0"/>
    <xf numFmtId="0" fontId="44" fillId="24" borderId="0" applyNumberFormat="0" applyBorder="0" applyAlignment="0" applyProtection="0"/>
    <xf numFmtId="0" fontId="92" fillId="131" borderId="0" applyNumberFormat="0" applyBorder="0" applyAlignment="0" applyProtection="0"/>
    <xf numFmtId="0" fontId="92" fillId="131" borderId="0" applyNumberFormat="0" applyBorder="0" applyAlignment="0" applyProtection="0"/>
    <xf numFmtId="0" fontId="44" fillId="24" borderId="0" applyNumberFormat="0" applyBorder="0" applyAlignment="0" applyProtection="0"/>
    <xf numFmtId="202" fontId="44" fillId="24" borderId="0" applyNumberFormat="0" applyBorder="0" applyAlignment="0" applyProtection="0"/>
    <xf numFmtId="0" fontId="93" fillId="132" borderId="0" applyNumberFormat="0" applyBorder="0" applyAlignment="0" applyProtection="0"/>
    <xf numFmtId="0" fontId="92" fillId="131" borderId="0" applyNumberFormat="0" applyBorder="0" applyAlignment="0" applyProtection="0"/>
    <xf numFmtId="0" fontId="103" fillId="24" borderId="0" applyNumberFormat="0" applyBorder="0" applyAlignment="0" applyProtection="0"/>
    <xf numFmtId="0" fontId="92" fillId="65" borderId="0" applyNumberFormat="0" applyBorder="0" applyAlignment="0" applyProtection="0"/>
    <xf numFmtId="0" fontId="105" fillId="62" borderId="0" applyNumberFormat="0" applyBorder="0" applyAlignment="0" applyProtection="0"/>
    <xf numFmtId="0" fontId="104" fillId="62" borderId="0" applyNumberFormat="0" applyBorder="0" applyAlignment="0" applyProtection="0"/>
    <xf numFmtId="0" fontId="103" fillId="24" borderId="0" applyNumberFormat="0" applyBorder="0" applyAlignment="0" applyProtection="0"/>
    <xf numFmtId="0" fontId="92" fillId="65" borderId="0" applyNumberFormat="0" applyBorder="0" applyAlignment="0" applyProtection="0"/>
    <xf numFmtId="0" fontId="106" fillId="65" borderId="0" applyNumberFormat="0" applyBorder="0" applyAlignment="0" applyProtection="0"/>
    <xf numFmtId="0" fontId="105" fillId="62" borderId="0" applyNumberFormat="0" applyBorder="0" applyAlignment="0" applyProtection="0"/>
    <xf numFmtId="0" fontId="103" fillId="24" borderId="0" applyNumberFormat="0" applyBorder="0" applyAlignment="0" applyProtection="0"/>
    <xf numFmtId="0" fontId="106" fillId="65" borderId="0" applyNumberFormat="0" applyBorder="0" applyAlignment="0" applyProtection="0"/>
    <xf numFmtId="0" fontId="104" fillId="62" borderId="0" applyNumberFormat="0" applyBorder="0" applyAlignment="0" applyProtection="0"/>
    <xf numFmtId="0" fontId="103" fillId="24" borderId="0" applyNumberFormat="0" applyBorder="0" applyAlignment="0" applyProtection="0"/>
    <xf numFmtId="0" fontId="104" fillId="62" borderId="0" applyNumberFormat="0" applyBorder="0" applyAlignment="0" applyProtection="0"/>
    <xf numFmtId="202" fontId="104" fillId="62" borderId="0" applyNumberFormat="0" applyBorder="0" applyAlignment="0" applyProtection="0"/>
    <xf numFmtId="0" fontId="103" fillId="24" borderId="0" applyNumberFormat="0" applyBorder="0" applyAlignment="0" applyProtection="0"/>
    <xf numFmtId="202" fontId="104" fillId="62"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8" fontId="107" fillId="133" borderId="0" applyNumberFormat="0" applyBorder="0" applyAlignment="0" applyProtection="0"/>
    <xf numFmtId="0" fontId="108" fillId="123" borderId="0" applyNumberFormat="0" applyBorder="0" applyAlignment="0" applyProtection="0"/>
    <xf numFmtId="38" fontId="107" fillId="133" borderId="0" applyNumberFormat="0" applyBorder="0" applyAlignment="0" applyProtection="0"/>
    <xf numFmtId="38" fontId="107" fillId="133" borderId="0" applyNumberFormat="0" applyBorder="0" applyAlignment="0" applyProtection="0"/>
    <xf numFmtId="0" fontId="108" fillId="134" borderId="0" applyNumberFormat="0" applyBorder="0" applyAlignment="0" applyProtection="0"/>
    <xf numFmtId="0" fontId="108" fillId="123" borderId="0" applyNumberFormat="0" applyBorder="0" applyAlignment="0" applyProtection="0"/>
    <xf numFmtId="0" fontId="109" fillId="0" borderId="95" applyNumberFormat="0" applyFill="0" applyAlignment="0" applyProtection="0"/>
    <xf numFmtId="0" fontId="109" fillId="0" borderId="95" applyNumberFormat="0" applyFill="0" applyAlignment="0" applyProtection="0"/>
    <xf numFmtId="0" fontId="109" fillId="0" borderId="95" applyNumberFormat="0" applyFill="0" applyAlignment="0" applyProtection="0"/>
    <xf numFmtId="0" fontId="109" fillId="0" borderId="95" applyNumberFormat="0" applyFill="0" applyAlignment="0" applyProtection="0"/>
    <xf numFmtId="0" fontId="109" fillId="0" borderId="95" applyNumberFormat="0" applyFill="0" applyAlignment="0" applyProtection="0"/>
    <xf numFmtId="0" fontId="109" fillId="0" borderId="95" applyNumberFormat="0" applyFill="0" applyAlignment="0" applyProtection="0"/>
    <xf numFmtId="0" fontId="110" fillId="0" borderId="96" applyNumberFormat="0" applyFill="0" applyAlignment="0" applyProtection="0"/>
    <xf numFmtId="0" fontId="110" fillId="0" borderId="96" applyNumberFormat="0" applyFill="0" applyAlignment="0" applyProtection="0"/>
    <xf numFmtId="0" fontId="110" fillId="0" borderId="96" applyNumberFormat="0" applyFill="0" applyAlignment="0" applyProtection="0"/>
    <xf numFmtId="0" fontId="110" fillId="0" borderId="96" applyNumberFormat="0" applyFill="0" applyAlignment="0" applyProtection="0"/>
    <xf numFmtId="0" fontId="111" fillId="0" borderId="95" applyNumberFormat="0" applyFill="0" applyAlignment="0" applyProtection="0"/>
    <xf numFmtId="0" fontId="112" fillId="0" borderId="97" applyNumberFormat="0" applyFill="0" applyAlignment="0" applyProtection="0"/>
    <xf numFmtId="0" fontId="110" fillId="0" borderId="96" applyNumberFormat="0" applyFill="0" applyAlignment="0" applyProtection="0"/>
    <xf numFmtId="0" fontId="11" fillId="0" borderId="0" applyNumberFormat="0" applyFont="0" applyFill="0" applyAlignment="0" applyProtection="0"/>
    <xf numFmtId="0" fontId="113" fillId="0" borderId="96" applyNumberFormat="0" applyFill="0" applyAlignment="0" applyProtection="0"/>
    <xf numFmtId="0" fontId="110" fillId="0" borderId="96" applyNumberFormat="0" applyFill="0" applyAlignment="0" applyProtection="0"/>
    <xf numFmtId="0" fontId="111" fillId="0" borderId="95" applyNumberFormat="0" applyFill="0" applyAlignment="0" applyProtection="0"/>
    <xf numFmtId="202" fontId="111" fillId="0" borderId="95" applyNumberFormat="0" applyFill="0" applyAlignment="0" applyProtection="0"/>
    <xf numFmtId="0" fontId="11" fillId="0" borderId="0" applyNumberFormat="0" applyFont="0" applyFill="0" applyAlignment="0" applyProtection="0"/>
    <xf numFmtId="0" fontId="112" fillId="0" borderId="97" applyNumberFormat="0" applyFill="0" applyAlignment="0" applyProtection="0"/>
    <xf numFmtId="0" fontId="109" fillId="0" borderId="95" applyNumberFormat="0" applyFill="0" applyAlignment="0" applyProtection="0"/>
    <xf numFmtId="0" fontId="11" fillId="0" borderId="0" applyNumberFormat="0" applyFont="0" applyFill="0" applyAlignment="0" applyProtection="0"/>
    <xf numFmtId="0" fontId="11" fillId="0" borderId="0" applyNumberFormat="0" applyFont="0" applyFill="0" applyAlignment="0" applyProtection="0"/>
    <xf numFmtId="0" fontId="109" fillId="0" borderId="95" applyNumberFormat="0" applyFill="0" applyAlignment="0" applyProtection="0"/>
    <xf numFmtId="0" fontId="91" fillId="0" borderId="0" applyNumberFormat="0" applyFill="0" applyAlignment="0" applyProtection="0"/>
    <xf numFmtId="0" fontId="114" fillId="0" borderId="96" applyNumberFormat="0" applyFill="0" applyAlignment="0" applyProtection="0"/>
    <xf numFmtId="0" fontId="91" fillId="0" borderId="0" applyNumberFormat="0" applyFill="0" applyAlignment="0" applyProtection="0"/>
    <xf numFmtId="0" fontId="113" fillId="0" borderId="96" applyNumberFormat="0" applyFill="0" applyAlignment="0" applyProtection="0"/>
    <xf numFmtId="0" fontId="114" fillId="0" borderId="96" applyNumberFormat="0" applyFill="0" applyAlignment="0" applyProtection="0"/>
    <xf numFmtId="0" fontId="110" fillId="0" borderId="96" applyNumberFormat="0" applyFill="0" applyAlignment="0" applyProtection="0"/>
    <xf numFmtId="0" fontId="109" fillId="0" borderId="95" applyNumberFormat="0" applyFill="0" applyAlignment="0" applyProtection="0"/>
    <xf numFmtId="0" fontId="113" fillId="0" borderId="96" applyNumberFormat="0" applyFill="0" applyAlignment="0" applyProtection="0"/>
    <xf numFmtId="0" fontId="11" fillId="0" borderId="0" applyNumberFormat="0" applyFont="0" applyFill="0" applyAlignment="0" applyProtection="0"/>
    <xf numFmtId="0" fontId="109" fillId="0" borderId="95" applyNumberFormat="0" applyFill="0" applyAlignment="0" applyProtection="0"/>
    <xf numFmtId="0" fontId="11" fillId="0" borderId="0" applyNumberFormat="0" applyFont="0" applyFill="0" applyAlignment="0" applyProtection="0"/>
    <xf numFmtId="0" fontId="110" fillId="0" borderId="96" applyNumberFormat="0" applyFill="0" applyAlignment="0" applyProtection="0"/>
    <xf numFmtId="0" fontId="109" fillId="0" borderId="95" applyNumberFormat="0" applyFill="0" applyAlignment="0" applyProtection="0"/>
    <xf numFmtId="0" fontId="110" fillId="0" borderId="96" applyNumberFormat="0" applyFill="0" applyAlignment="0" applyProtection="0"/>
    <xf numFmtId="202" fontId="110" fillId="0" borderId="96" applyNumberFormat="0" applyFill="0" applyAlignment="0" applyProtection="0"/>
    <xf numFmtId="0" fontId="109" fillId="0" borderId="95" applyNumberFormat="0" applyFill="0" applyAlignment="0" applyProtection="0"/>
    <xf numFmtId="202" fontId="110" fillId="0" borderId="96" applyNumberFormat="0" applyFill="0" applyAlignment="0" applyProtection="0"/>
    <xf numFmtId="0" fontId="109" fillId="0" borderId="95" applyNumberFormat="0" applyFill="0" applyAlignment="0" applyProtection="0"/>
    <xf numFmtId="0" fontId="109" fillId="0" borderId="95" applyNumberFormat="0" applyFill="0" applyAlignment="0" applyProtection="0"/>
    <xf numFmtId="0" fontId="115" fillId="0" borderId="98" applyNumberFormat="0" applyFill="0" applyAlignment="0" applyProtection="0"/>
    <xf numFmtId="0" fontId="115" fillId="0" borderId="98" applyNumberFormat="0" applyFill="0" applyAlignment="0" applyProtection="0"/>
    <xf numFmtId="0" fontId="115" fillId="0" borderId="98" applyNumberFormat="0" applyFill="0" applyAlignment="0" applyProtection="0"/>
    <xf numFmtId="0" fontId="115" fillId="0" borderId="98" applyNumberFormat="0" applyFill="0" applyAlignment="0" applyProtection="0"/>
    <xf numFmtId="0" fontId="115" fillId="0" borderId="98" applyNumberFormat="0" applyFill="0" applyAlignment="0" applyProtection="0"/>
    <xf numFmtId="0" fontId="115" fillId="0" borderId="98" applyNumberFormat="0" applyFill="0" applyAlignment="0" applyProtection="0"/>
    <xf numFmtId="0" fontId="116" fillId="0" borderId="99" applyNumberFormat="0" applyFill="0" applyAlignment="0" applyProtection="0"/>
    <xf numFmtId="0" fontId="116" fillId="0" borderId="99" applyNumberFormat="0" applyFill="0" applyAlignment="0" applyProtection="0"/>
    <xf numFmtId="0" fontId="116" fillId="0" borderId="99" applyNumberFormat="0" applyFill="0" applyAlignment="0" applyProtection="0"/>
    <xf numFmtId="0" fontId="116" fillId="0" borderId="99" applyNumberFormat="0" applyFill="0" applyAlignment="0" applyProtection="0"/>
    <xf numFmtId="0" fontId="117" fillId="0" borderId="98" applyNumberFormat="0" applyFill="0" applyAlignment="0" applyProtection="0"/>
    <xf numFmtId="0" fontId="118" fillId="0" borderId="100" applyNumberFormat="0" applyFill="0" applyAlignment="0" applyProtection="0"/>
    <xf numFmtId="0" fontId="116" fillId="0" borderId="99" applyNumberFormat="0" applyFill="0" applyAlignment="0" applyProtection="0"/>
    <xf numFmtId="0" fontId="12" fillId="0" borderId="0" applyNumberFormat="0" applyFont="0" applyFill="0" applyAlignment="0" applyProtection="0"/>
    <xf numFmtId="0" fontId="119" fillId="0" borderId="99" applyNumberFormat="0" applyFill="0" applyAlignment="0" applyProtection="0"/>
    <xf numFmtId="0" fontId="116" fillId="0" borderId="99" applyNumberFormat="0" applyFill="0" applyAlignment="0" applyProtection="0"/>
    <xf numFmtId="0" fontId="117" fillId="0" borderId="98" applyNumberFormat="0" applyFill="0" applyAlignment="0" applyProtection="0"/>
    <xf numFmtId="202" fontId="117" fillId="0" borderId="98" applyNumberFormat="0" applyFill="0" applyAlignment="0" applyProtection="0"/>
    <xf numFmtId="0" fontId="12" fillId="0" borderId="0" applyNumberFormat="0" applyFont="0" applyFill="0" applyAlignment="0" applyProtection="0"/>
    <xf numFmtId="0" fontId="118" fillId="0" borderId="100" applyNumberFormat="0" applyFill="0" applyAlignment="0" applyProtection="0"/>
    <xf numFmtId="0" fontId="115" fillId="0" borderId="98" applyNumberFormat="0" applyFill="0" applyAlignment="0" applyProtection="0"/>
    <xf numFmtId="0" fontId="12" fillId="0" borderId="0" applyNumberFormat="0" applyFont="0" applyFill="0" applyAlignment="0" applyProtection="0"/>
    <xf numFmtId="0" fontId="12" fillId="0" borderId="0" applyNumberFormat="0" applyFont="0" applyFill="0" applyAlignment="0" applyProtection="0"/>
    <xf numFmtId="0" fontId="115" fillId="0" borderId="98" applyNumberFormat="0" applyFill="0" applyAlignment="0" applyProtection="0"/>
    <xf numFmtId="0" fontId="91" fillId="0" borderId="0" applyNumberFormat="0" applyFill="0" applyAlignment="0" applyProtection="0"/>
    <xf numFmtId="0" fontId="120" fillId="0" borderId="99" applyNumberFormat="0" applyFill="0" applyAlignment="0" applyProtection="0"/>
    <xf numFmtId="0" fontId="91" fillId="0" borderId="0" applyNumberFormat="0" applyFill="0" applyAlignment="0" applyProtection="0"/>
    <xf numFmtId="0" fontId="119" fillId="0" borderId="99" applyNumberFormat="0" applyFill="0" applyAlignment="0" applyProtection="0"/>
    <xf numFmtId="0" fontId="120" fillId="0" borderId="99" applyNumberFormat="0" applyFill="0" applyAlignment="0" applyProtection="0"/>
    <xf numFmtId="0" fontId="116" fillId="0" borderId="99" applyNumberFormat="0" applyFill="0" applyAlignment="0" applyProtection="0"/>
    <xf numFmtId="0" fontId="115" fillId="0" borderId="98" applyNumberFormat="0" applyFill="0" applyAlignment="0" applyProtection="0"/>
    <xf numFmtId="0" fontId="119" fillId="0" borderId="99" applyNumberFormat="0" applyFill="0" applyAlignment="0" applyProtection="0"/>
    <xf numFmtId="0" fontId="12" fillId="0" borderId="0" applyNumberFormat="0" applyFont="0" applyFill="0" applyAlignment="0" applyProtection="0"/>
    <xf numFmtId="0" fontId="115" fillId="0" borderId="98" applyNumberFormat="0" applyFill="0" applyAlignment="0" applyProtection="0"/>
    <xf numFmtId="0" fontId="12" fillId="0" borderId="0" applyNumberFormat="0" applyFont="0" applyFill="0" applyAlignment="0" applyProtection="0"/>
    <xf numFmtId="0" fontId="116" fillId="0" borderId="99" applyNumberFormat="0" applyFill="0" applyAlignment="0" applyProtection="0"/>
    <xf numFmtId="0" fontId="115" fillId="0" borderId="98" applyNumberFormat="0" applyFill="0" applyAlignment="0" applyProtection="0"/>
    <xf numFmtId="0" fontId="116" fillId="0" borderId="99" applyNumberFormat="0" applyFill="0" applyAlignment="0" applyProtection="0"/>
    <xf numFmtId="202" fontId="116" fillId="0" borderId="99" applyNumberFormat="0" applyFill="0" applyAlignment="0" applyProtection="0"/>
    <xf numFmtId="0" fontId="115" fillId="0" borderId="98" applyNumberFormat="0" applyFill="0" applyAlignment="0" applyProtection="0"/>
    <xf numFmtId="202" fontId="116" fillId="0" borderId="99" applyNumberFormat="0" applyFill="0" applyAlignment="0" applyProtection="0"/>
    <xf numFmtId="0" fontId="115" fillId="0" borderId="98" applyNumberFormat="0" applyFill="0" applyAlignment="0" applyProtection="0"/>
    <xf numFmtId="0" fontId="115" fillId="0" borderId="98" applyNumberFormat="0" applyFill="0" applyAlignment="0" applyProtection="0"/>
    <xf numFmtId="0" fontId="121" fillId="0" borderId="78" applyNumberFormat="0" applyFill="0" applyAlignment="0" applyProtection="0"/>
    <xf numFmtId="0" fontId="121" fillId="0" borderId="78" applyNumberFormat="0" applyFill="0" applyAlignment="0" applyProtection="0"/>
    <xf numFmtId="0" fontId="121" fillId="0" borderId="78" applyNumberFormat="0" applyFill="0" applyAlignment="0" applyProtection="0"/>
    <xf numFmtId="0" fontId="121" fillId="0" borderId="78" applyNumberFormat="0" applyFill="0" applyAlignment="0" applyProtection="0"/>
    <xf numFmtId="0" fontId="121" fillId="0" borderId="78" applyNumberFormat="0" applyFill="0" applyAlignment="0" applyProtection="0"/>
    <xf numFmtId="0" fontId="121" fillId="0" borderId="78" applyNumberFormat="0" applyFill="0" applyAlignment="0" applyProtection="0"/>
    <xf numFmtId="0" fontId="122" fillId="0" borderId="101" applyNumberFormat="0" applyFill="0" applyAlignment="0" applyProtection="0"/>
    <xf numFmtId="0" fontId="122" fillId="0" borderId="101" applyNumberFormat="0" applyFill="0" applyAlignment="0" applyProtection="0"/>
    <xf numFmtId="0" fontId="122" fillId="0" borderId="101" applyNumberFormat="0" applyFill="0" applyAlignment="0" applyProtection="0"/>
    <xf numFmtId="0" fontId="43" fillId="0" borderId="78" applyNumberFormat="0" applyFill="0" applyAlignment="0" applyProtection="0"/>
    <xf numFmtId="0" fontId="122"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2"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4" fillId="0" borderId="102"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43" fillId="0" borderId="78"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2"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3" fillId="0" borderId="101" applyNumberFormat="0" applyFill="0" applyAlignment="0" applyProtection="0"/>
    <xf numFmtId="0" fontId="125" fillId="0" borderId="103" applyNumberFormat="0" applyFill="0" applyAlignment="0" applyProtection="0"/>
    <xf numFmtId="0" fontId="43" fillId="0" borderId="78" applyNumberFormat="0" applyFill="0" applyAlignment="0" applyProtection="0"/>
    <xf numFmtId="0" fontId="43" fillId="0" borderId="78" applyNumberFormat="0" applyFill="0" applyAlignment="0" applyProtection="0"/>
    <xf numFmtId="202" fontId="43" fillId="0" borderId="78" applyNumberFormat="0" applyFill="0" applyAlignment="0" applyProtection="0"/>
    <xf numFmtId="0" fontId="125" fillId="0" borderId="103" applyNumberFormat="0" applyFill="0" applyAlignment="0" applyProtection="0"/>
    <xf numFmtId="0" fontId="121" fillId="0" borderId="78" applyNumberFormat="0" applyFill="0" applyAlignment="0" applyProtection="0"/>
    <xf numFmtId="0" fontId="124" fillId="0" borderId="102" applyNumberFormat="0" applyFill="0" applyAlignment="0" applyProtection="0"/>
    <xf numFmtId="0" fontId="123" fillId="0" borderId="101" applyNumberFormat="0" applyFill="0" applyAlignment="0" applyProtection="0"/>
    <xf numFmtId="0" fontId="122" fillId="0" borderId="101" applyNumberFormat="0" applyFill="0" applyAlignment="0" applyProtection="0"/>
    <xf numFmtId="0" fontId="121" fillId="0" borderId="78" applyNumberFormat="0" applyFill="0" applyAlignment="0" applyProtection="0"/>
    <xf numFmtId="0" fontId="124" fillId="0" borderId="102" applyNumberFormat="0" applyFill="0" applyAlignment="0" applyProtection="0"/>
    <xf numFmtId="0" fontId="126" fillId="0" borderId="102" applyNumberFormat="0" applyFill="0" applyAlignment="0" applyProtection="0"/>
    <xf numFmtId="0" fontId="123" fillId="0" borderId="101" applyNumberFormat="0" applyFill="0" applyAlignment="0" applyProtection="0"/>
    <xf numFmtId="0" fontId="121" fillId="0" borderId="78" applyNumberFormat="0" applyFill="0" applyAlignment="0" applyProtection="0"/>
    <xf numFmtId="0" fontId="126" fillId="0" borderId="102" applyNumberFormat="0" applyFill="0" applyAlignment="0" applyProtection="0"/>
    <xf numFmtId="0" fontId="122" fillId="0" borderId="101" applyNumberFormat="0" applyFill="0" applyAlignment="0" applyProtection="0"/>
    <xf numFmtId="0" fontId="121" fillId="0" borderId="78" applyNumberFormat="0" applyFill="0" applyAlignment="0" applyProtection="0"/>
    <xf numFmtId="0" fontId="122" fillId="0" borderId="101" applyNumberFormat="0" applyFill="0" applyAlignment="0" applyProtection="0"/>
    <xf numFmtId="202" fontId="122" fillId="0" borderId="101" applyNumberFormat="0" applyFill="0" applyAlignment="0" applyProtection="0"/>
    <xf numFmtId="0" fontId="121" fillId="0" borderId="78" applyNumberFormat="0" applyFill="0" applyAlignment="0" applyProtection="0"/>
    <xf numFmtId="202" fontId="122" fillId="0" borderId="101" applyNumberFormat="0" applyFill="0" applyAlignment="0" applyProtection="0"/>
    <xf numFmtId="0" fontId="121" fillId="0" borderId="78" applyNumberFormat="0" applyFill="0" applyAlignment="0" applyProtection="0"/>
    <xf numFmtId="0" fontId="121" fillId="0" borderId="78" applyNumberFormat="0" applyFill="0" applyAlignment="0" applyProtection="0"/>
    <xf numFmtId="0" fontId="121" fillId="0" borderId="78"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43"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4" fillId="0" borderId="0" applyNumberFormat="0" applyFill="0" applyBorder="0" applyAlignment="0" applyProtection="0"/>
    <xf numFmtId="0" fontId="43" fillId="0" borderId="0" applyNumberFormat="0" applyFill="0" applyBorder="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5"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2" fontId="43" fillId="0" borderId="0" applyNumberFormat="0" applyFill="0" applyBorder="0" applyAlignment="0" applyProtection="0"/>
    <xf numFmtId="0" fontId="125" fillId="0" borderId="0" applyNumberFormat="0" applyFill="0" applyBorder="0" applyAlignment="0" applyProtection="0"/>
    <xf numFmtId="0" fontId="121"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4" fillId="0" borderId="0" applyNumberFormat="0" applyFill="0" applyBorder="0" applyAlignment="0" applyProtection="0"/>
    <xf numFmtId="0" fontId="126" fillId="0" borderId="0" applyNumberFormat="0" applyFill="0" applyBorder="0" applyAlignment="0" applyProtection="0"/>
    <xf numFmtId="0" fontId="123" fillId="0" borderId="0" applyNumberFormat="0" applyFill="0" applyBorder="0" applyAlignment="0" applyProtection="0"/>
    <xf numFmtId="0" fontId="121" fillId="0" borderId="0" applyNumberFormat="0" applyFill="0" applyBorder="0" applyAlignment="0" applyProtection="0"/>
    <xf numFmtId="0" fontId="126" fillId="0" borderId="0" applyNumberForma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202" fontId="122" fillId="0" borderId="0" applyNumberFormat="0" applyFill="0" applyBorder="0" applyAlignment="0" applyProtection="0"/>
    <xf numFmtId="0" fontId="121" fillId="0" borderId="0" applyNumberFormat="0" applyFill="0" applyBorder="0" applyAlignment="0" applyProtection="0"/>
    <xf numFmtId="202" fontId="122"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xf numFmtId="0" fontId="130" fillId="0" borderId="0" applyNumberFormat="0" applyFill="0" applyBorder="0" applyAlignment="0" applyProtection="0">
      <alignment vertical="top"/>
      <protection locked="0"/>
    </xf>
    <xf numFmtId="0" fontId="131" fillId="0" borderId="0" applyNumberFormat="0" applyFill="0" applyBorder="0" applyAlignment="0" applyProtection="0"/>
    <xf numFmtId="0" fontId="130" fillId="0" borderId="0" applyNumberFormat="0" applyFill="0" applyBorder="0" applyAlignment="0" applyProtection="0">
      <alignment vertical="top"/>
      <protection locked="0"/>
    </xf>
    <xf numFmtId="202" fontId="130" fillId="0" borderId="0" applyNumberFormat="0" applyFill="0" applyBorder="0" applyAlignment="0" applyProtection="0">
      <alignment vertical="top"/>
      <protection locked="0"/>
    </xf>
    <xf numFmtId="0" fontId="131" fillId="0" borderId="0" applyNumberFormat="0" applyFill="0" applyBorder="0" applyAlignment="0" applyProtection="0"/>
    <xf numFmtId="0" fontId="128"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alignment vertical="top"/>
      <protection locked="0"/>
    </xf>
    <xf numFmtId="10" fontId="107" fillId="135" borderId="11" applyNumberFormat="0" applyBorder="0" applyAlignment="0" applyProtection="0"/>
    <xf numFmtId="0" fontId="108" fillId="136" borderId="0" applyNumberFormat="0" applyBorder="0" applyAlignment="0" applyProtection="0"/>
    <xf numFmtId="10" fontId="107" fillId="135" borderId="11" applyNumberFormat="0" applyBorder="0" applyAlignment="0" applyProtection="0"/>
    <xf numFmtId="10" fontId="107" fillId="135" borderId="11" applyNumberFormat="0" applyBorder="0" applyAlignment="0" applyProtection="0"/>
    <xf numFmtId="0" fontId="108" fillId="136" borderId="0" applyNumberFormat="0" applyBorder="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47" fillId="27" borderId="79" applyNumberFormat="0" applyAlignment="0" applyProtection="0"/>
    <xf numFmtId="0" fontId="134" fillId="73" borderId="90" applyNumberFormat="0" applyAlignment="0" applyProtection="0"/>
    <xf numFmtId="0" fontId="134" fillId="73" borderId="90" applyNumberFormat="0" applyAlignment="0" applyProtection="0"/>
    <xf numFmtId="0" fontId="133" fillId="76" borderId="90" applyNumberFormat="0" applyAlignment="0" applyProtection="0"/>
    <xf numFmtId="0" fontId="47" fillId="27" borderId="79" applyNumberFormat="0" applyAlignment="0" applyProtection="0"/>
    <xf numFmtId="0" fontId="134" fillId="73" borderId="90" applyNumberFormat="0" applyAlignment="0" applyProtection="0"/>
    <xf numFmtId="0" fontId="136" fillId="73" borderId="90" applyNumberFormat="0" applyAlignment="0" applyProtection="0"/>
    <xf numFmtId="0" fontId="137" fillId="76" borderId="91" applyNumberFormat="0" applyAlignment="0" applyProtection="0"/>
    <xf numFmtId="0" fontId="47" fillId="27" borderId="79" applyNumberFormat="0" applyAlignment="0" applyProtection="0"/>
    <xf numFmtId="0" fontId="137" fillId="76" borderId="91" applyNumberFormat="0" applyAlignment="0" applyProtection="0"/>
    <xf numFmtId="0" fontId="137" fillId="76" borderId="91" applyNumberFormat="0" applyAlignment="0" applyProtection="0"/>
    <xf numFmtId="0" fontId="47" fillId="27" borderId="79" applyNumberFormat="0" applyAlignment="0" applyProtection="0"/>
    <xf numFmtId="202" fontId="47" fillId="27" borderId="79" applyNumberFormat="0" applyAlignment="0" applyProtection="0"/>
    <xf numFmtId="0" fontId="137" fillId="76" borderId="92" applyNumberFormat="0" applyAlignment="0" applyProtection="0"/>
    <xf numFmtId="0" fontId="137" fillId="76" borderId="91" applyNumberFormat="0" applyAlignment="0" applyProtection="0"/>
    <xf numFmtId="0" fontId="135" fillId="27" borderId="79"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4" fillId="73" borderId="90" applyNumberFormat="0" applyAlignment="0" applyProtection="0"/>
    <xf numFmtId="0" fontId="133" fillId="76" borderId="90" applyNumberFormat="0" applyAlignment="0" applyProtection="0"/>
    <xf numFmtId="0" fontId="134" fillId="73" borderId="90" applyNumberFormat="0" applyAlignment="0" applyProtection="0"/>
    <xf numFmtId="0" fontId="138" fillId="76" borderId="90" applyNumberFormat="0" applyAlignment="0" applyProtection="0"/>
    <xf numFmtId="0" fontId="136" fillId="73" borderId="90" applyNumberFormat="0" applyAlignment="0" applyProtection="0"/>
    <xf numFmtId="0" fontId="133" fillId="76" borderId="90" applyNumberFormat="0" applyAlignment="0" applyProtection="0"/>
    <xf numFmtId="0" fontId="136" fillId="73"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4" fillId="73" borderId="90" applyNumberFormat="0" applyAlignment="0" applyProtection="0"/>
    <xf numFmtId="202" fontId="134" fillId="73" borderId="90" applyNumberFormat="0" applyAlignment="0" applyProtection="0"/>
    <xf numFmtId="0" fontId="134" fillId="73" borderId="90" applyNumberFormat="0" applyAlignment="0" applyProtection="0"/>
    <xf numFmtId="0" fontId="134" fillId="73" borderId="90" applyNumberFormat="0" applyAlignment="0" applyProtection="0"/>
    <xf numFmtId="0" fontId="134" fillId="73" borderId="90" applyNumberFormat="0" applyAlignment="0" applyProtection="0"/>
    <xf numFmtId="0" fontId="134" fillId="73" borderId="90" applyNumberFormat="0" applyAlignment="0" applyProtection="0"/>
    <xf numFmtId="0" fontId="134" fillId="73" borderId="90" applyNumberFormat="0" applyAlignment="0" applyProtection="0"/>
    <xf numFmtId="0" fontId="134" fillId="73" borderId="90" applyNumberFormat="0" applyAlignment="0" applyProtection="0"/>
    <xf numFmtId="0" fontId="136" fillId="73" borderId="90" applyNumberFormat="0" applyAlignment="0" applyProtection="0"/>
    <xf numFmtId="0" fontId="134" fillId="73" borderId="90" applyNumberFormat="0" applyAlignment="0" applyProtection="0"/>
    <xf numFmtId="0" fontId="133" fillId="76" borderId="90" applyNumberFormat="0" applyAlignment="0" applyProtection="0"/>
    <xf numFmtId="0" fontId="136" fillId="73"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4" fillId="73" borderId="90" applyNumberFormat="0" applyAlignment="0" applyProtection="0"/>
    <xf numFmtId="0" fontId="134" fillId="73" borderId="90" applyNumberFormat="0" applyAlignment="0" applyProtection="0"/>
    <xf numFmtId="0" fontId="47" fillId="27" borderId="79" applyNumberFormat="0" applyAlignment="0" applyProtection="0"/>
    <xf numFmtId="0" fontId="134" fillId="73" borderId="90" applyNumberFormat="0" applyAlignment="0" applyProtection="0"/>
    <xf numFmtId="0" fontId="47" fillId="27" borderId="79" applyNumberFormat="0" applyAlignment="0" applyProtection="0"/>
    <xf numFmtId="0" fontId="47" fillId="27" borderId="79" applyNumberFormat="0" applyAlignment="0" applyProtection="0"/>
    <xf numFmtId="0" fontId="134" fillId="73" borderId="90" applyNumberFormat="0" applyAlignment="0" applyProtection="0"/>
    <xf numFmtId="0" fontId="134" fillId="73" borderId="90" applyNumberFormat="0" applyAlignment="0" applyProtection="0"/>
    <xf numFmtId="0" fontId="134" fillId="73" borderId="90" applyNumberFormat="0" applyAlignment="0" applyProtection="0"/>
    <xf numFmtId="0" fontId="134" fillId="73" borderId="90" applyNumberFormat="0" applyAlignment="0" applyProtection="0"/>
    <xf numFmtId="0" fontId="133" fillId="76" borderId="90" applyNumberFormat="0" applyAlignment="0" applyProtection="0"/>
    <xf numFmtId="0" fontId="136" fillId="73"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4" fillId="73" borderId="90" applyNumberFormat="0" applyAlignment="0" applyProtection="0"/>
    <xf numFmtId="0" fontId="134" fillId="73" borderId="90" applyNumberFormat="0" applyAlignment="0" applyProtection="0"/>
    <xf numFmtId="0" fontId="134" fillId="73" borderId="90" applyNumberFormat="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3" fillId="76" borderId="90" applyNumberFormat="0" applyAlignment="0" applyProtection="0"/>
    <xf numFmtId="0" fontId="134" fillId="73" borderId="90" applyNumberFormat="0" applyAlignment="0" applyProtection="0"/>
    <xf numFmtId="0" fontId="135" fillId="27" borderId="79" applyNumberFormat="0" applyAlignment="0" applyProtection="0"/>
    <xf numFmtId="0" fontId="133" fillId="76" borderId="90" applyNumberFormat="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40" fillId="0" borderId="104" applyNumberFormat="0" applyFill="0" applyAlignment="0" applyProtection="0"/>
    <xf numFmtId="0" fontId="140" fillId="0" borderId="104" applyNumberFormat="0" applyFill="0" applyAlignment="0" applyProtection="0"/>
    <xf numFmtId="0" fontId="140" fillId="0" borderId="104" applyNumberFormat="0" applyFill="0" applyAlignment="0" applyProtection="0"/>
    <xf numFmtId="0" fontId="50" fillId="0" borderId="81" applyNumberFormat="0" applyFill="0" applyAlignment="0" applyProtection="0"/>
    <xf numFmtId="0" fontId="140" fillId="0" borderId="104" applyNumberFormat="0" applyFill="0" applyAlignment="0" applyProtection="0"/>
    <xf numFmtId="0" fontId="140" fillId="0" borderId="104" applyNumberFormat="0" applyFill="0" applyAlignment="0" applyProtection="0"/>
    <xf numFmtId="0" fontId="141" fillId="0" borderId="104" applyNumberFormat="0" applyFill="0" applyAlignment="0" applyProtection="0"/>
    <xf numFmtId="0" fontId="50" fillId="0" borderId="81" applyNumberFormat="0" applyFill="0" applyAlignment="0" applyProtection="0"/>
    <xf numFmtId="0" fontId="140" fillId="0" borderId="104" applyNumberFormat="0" applyFill="0" applyAlignment="0" applyProtection="0"/>
    <xf numFmtId="0" fontId="142" fillId="0" borderId="104" applyNumberFormat="0" applyFill="0" applyAlignment="0" applyProtection="0"/>
    <xf numFmtId="0" fontId="143" fillId="0" borderId="105" applyNumberFormat="0" applyFill="0" applyAlignment="0" applyProtection="0"/>
    <xf numFmtId="0" fontId="50" fillId="0" borderId="81"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50" fillId="0" borderId="81" applyNumberFormat="0" applyFill="0" applyAlignment="0" applyProtection="0"/>
    <xf numFmtId="202" fontId="50" fillId="0" borderId="81" applyNumberFormat="0" applyFill="0" applyAlignment="0" applyProtection="0"/>
    <xf numFmtId="0" fontId="144" fillId="0" borderId="106" applyNumberFormat="0" applyFill="0" applyAlignment="0" applyProtection="0"/>
    <xf numFmtId="0" fontId="143" fillId="0" borderId="105" applyNumberFormat="0" applyFill="0" applyAlignment="0" applyProtection="0"/>
    <xf numFmtId="0" fontId="139" fillId="0" borderId="81" applyNumberFormat="0" applyFill="0" applyAlignment="0" applyProtection="0"/>
    <xf numFmtId="0" fontId="141" fillId="0" borderId="104" applyNumberFormat="0" applyFill="0" applyAlignment="0" applyProtection="0"/>
    <xf numFmtId="0" fontId="142" fillId="0" borderId="104" applyNumberFormat="0" applyFill="0" applyAlignment="0" applyProtection="0"/>
    <xf numFmtId="0" fontId="140" fillId="0" borderId="104" applyNumberFormat="0" applyFill="0" applyAlignment="0" applyProtection="0"/>
    <xf numFmtId="0" fontId="139" fillId="0" borderId="81" applyNumberFormat="0" applyFill="0" applyAlignment="0" applyProtection="0"/>
    <xf numFmtId="0" fontId="141" fillId="0" borderId="104" applyNumberFormat="0" applyFill="0" applyAlignment="0" applyProtection="0"/>
    <xf numFmtId="0" fontId="145" fillId="0" borderId="104" applyNumberFormat="0" applyFill="0" applyAlignment="0" applyProtection="0"/>
    <xf numFmtId="0" fontId="142" fillId="0" borderId="104" applyNumberFormat="0" applyFill="0" applyAlignment="0" applyProtection="0"/>
    <xf numFmtId="0" fontId="139" fillId="0" borderId="81" applyNumberFormat="0" applyFill="0" applyAlignment="0" applyProtection="0"/>
    <xf numFmtId="0" fontId="145" fillId="0" borderId="104" applyNumberFormat="0" applyFill="0" applyAlignment="0" applyProtection="0"/>
    <xf numFmtId="0" fontId="140" fillId="0" borderId="104" applyNumberFormat="0" applyFill="0" applyAlignment="0" applyProtection="0"/>
    <xf numFmtId="0" fontId="139" fillId="0" borderId="81" applyNumberFormat="0" applyFill="0" applyAlignment="0" applyProtection="0"/>
    <xf numFmtId="0" fontId="140" fillId="0" borderId="104" applyNumberFormat="0" applyFill="0" applyAlignment="0" applyProtection="0"/>
    <xf numFmtId="202" fontId="140" fillId="0" borderId="104" applyNumberFormat="0" applyFill="0" applyAlignment="0" applyProtection="0"/>
    <xf numFmtId="0" fontId="139" fillId="0" borderId="81" applyNumberFormat="0" applyFill="0" applyAlignment="0" applyProtection="0"/>
    <xf numFmtId="202" fontId="140" fillId="0" borderId="104"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208" fontId="10" fillId="0" borderId="0"/>
    <xf numFmtId="208" fontId="61" fillId="0" borderId="0"/>
    <xf numFmtId="208" fontId="10" fillId="0" borderId="0"/>
    <xf numFmtId="208" fontId="10" fillId="0" borderId="0"/>
    <xf numFmtId="208" fontId="61" fillId="0" borderId="0"/>
    <xf numFmtId="194" fontId="10" fillId="0" borderId="0"/>
    <xf numFmtId="209" fontId="61" fillId="0" borderId="0"/>
    <xf numFmtId="194" fontId="10" fillId="0" borderId="0"/>
    <xf numFmtId="194" fontId="10" fillId="0" borderId="0"/>
    <xf numFmtId="209" fontId="61" fillId="0" borderId="0"/>
    <xf numFmtId="208" fontId="10" fillId="0" borderId="0"/>
    <xf numFmtId="208" fontId="61" fillId="0" borderId="0"/>
    <xf numFmtId="208" fontId="10" fillId="0" borderId="0"/>
    <xf numFmtId="208" fontId="10" fillId="0" borderId="0"/>
    <xf numFmtId="208" fontId="61" fillId="0" borderId="0"/>
    <xf numFmtId="208" fontId="10" fillId="0" borderId="0"/>
    <xf numFmtId="208" fontId="10" fillId="0" borderId="0"/>
    <xf numFmtId="208" fontId="61" fillId="0" borderId="0"/>
    <xf numFmtId="208" fontId="10" fillId="0" borderId="0"/>
    <xf numFmtId="208" fontId="10" fillId="0" borderId="0"/>
    <xf numFmtId="208" fontId="61" fillId="0" borderId="0"/>
    <xf numFmtId="208" fontId="10" fillId="0" borderId="0"/>
    <xf numFmtId="208" fontId="10" fillId="0" borderId="0"/>
    <xf numFmtId="208" fontId="61" fillId="0" borderId="0"/>
    <xf numFmtId="208" fontId="10" fillId="0" borderId="0"/>
    <xf numFmtId="208" fontId="10" fillId="0" borderId="0"/>
    <xf numFmtId="208" fontId="61" fillId="0" borderId="0"/>
    <xf numFmtId="208" fontId="10" fillId="0" borderId="0"/>
    <xf numFmtId="208" fontId="61" fillId="0" borderId="0"/>
    <xf numFmtId="208" fontId="10" fillId="0" borderId="0"/>
    <xf numFmtId="208" fontId="10" fillId="0" borderId="0"/>
    <xf numFmtId="208" fontId="61" fillId="0" borderId="0"/>
    <xf numFmtId="208" fontId="10" fillId="0" borderId="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7" fillId="137" borderId="0" applyNumberFormat="0" applyBorder="0" applyAlignment="0" applyProtection="0"/>
    <xf numFmtId="0" fontId="147" fillId="137" borderId="0" applyNumberFormat="0" applyBorder="0" applyAlignment="0" applyProtection="0"/>
    <xf numFmtId="0" fontId="147" fillId="137" borderId="0" applyNumberFormat="0" applyBorder="0" applyAlignment="0" applyProtection="0"/>
    <xf numFmtId="0" fontId="46" fillId="26" borderId="0" applyNumberFormat="0" applyBorder="0" applyAlignment="0" applyProtection="0"/>
    <xf numFmtId="0" fontId="147" fillId="137" borderId="0" applyNumberFormat="0" applyBorder="0" applyAlignment="0" applyProtection="0"/>
    <xf numFmtId="0" fontId="147" fillId="137" borderId="0" applyNumberFormat="0" applyBorder="0" applyAlignment="0" applyProtection="0"/>
    <xf numFmtId="0" fontId="148" fillId="138" borderId="0" applyNumberFormat="0" applyBorder="0" applyAlignment="0" applyProtection="0"/>
    <xf numFmtId="0" fontId="46" fillId="26" borderId="0" applyNumberFormat="0" applyBorder="0" applyAlignment="0" applyProtection="0"/>
    <xf numFmtId="0" fontId="147" fillId="137" borderId="0" applyNumberFormat="0" applyBorder="0" applyAlignment="0" applyProtection="0"/>
    <xf numFmtId="0" fontId="149" fillId="137" borderId="0" applyNumberFormat="0" applyBorder="0" applyAlignment="0" applyProtection="0"/>
    <xf numFmtId="0" fontId="150" fillId="139"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202" fontId="46" fillId="26" borderId="0" applyNumberFormat="0" applyBorder="0" applyAlignment="0" applyProtection="0"/>
    <xf numFmtId="0" fontId="151" fillId="140" borderId="0" applyNumberFormat="0" applyBorder="0" applyAlignment="0" applyProtection="0"/>
    <xf numFmtId="0" fontId="150" fillId="139" borderId="0" applyNumberFormat="0" applyBorder="0" applyAlignment="0" applyProtection="0"/>
    <xf numFmtId="0" fontId="146" fillId="26" borderId="0" applyNumberFormat="0" applyBorder="0" applyAlignment="0" applyProtection="0"/>
    <xf numFmtId="0" fontId="148" fillId="138" borderId="0" applyNumberFormat="0" applyBorder="0" applyAlignment="0" applyProtection="0"/>
    <xf numFmtId="0" fontId="149" fillId="137" borderId="0" applyNumberFormat="0" applyBorder="0" applyAlignment="0" applyProtection="0"/>
    <xf numFmtId="0" fontId="147" fillId="137" borderId="0" applyNumberFormat="0" applyBorder="0" applyAlignment="0" applyProtection="0"/>
    <xf numFmtId="0" fontId="146" fillId="26" borderId="0" applyNumberFormat="0" applyBorder="0" applyAlignment="0" applyProtection="0"/>
    <xf numFmtId="0" fontId="148" fillId="138" borderId="0" applyNumberFormat="0" applyBorder="0" applyAlignment="0" applyProtection="0"/>
    <xf numFmtId="0" fontId="152" fillId="138" borderId="0" applyNumberFormat="0" applyBorder="0" applyAlignment="0" applyProtection="0"/>
    <xf numFmtId="0" fontId="149" fillId="137" borderId="0" applyNumberFormat="0" applyBorder="0" applyAlignment="0" applyProtection="0"/>
    <xf numFmtId="0" fontId="146" fillId="26" borderId="0" applyNumberFormat="0" applyBorder="0" applyAlignment="0" applyProtection="0"/>
    <xf numFmtId="0" fontId="152" fillId="138" borderId="0" applyNumberFormat="0" applyBorder="0" applyAlignment="0" applyProtection="0"/>
    <xf numFmtId="0" fontId="147" fillId="137" borderId="0" applyNumberFormat="0" applyBorder="0" applyAlignment="0" applyProtection="0"/>
    <xf numFmtId="0" fontId="146" fillId="26" borderId="0" applyNumberFormat="0" applyBorder="0" applyAlignment="0" applyProtection="0"/>
    <xf numFmtId="0" fontId="147" fillId="137" borderId="0" applyNumberFormat="0" applyBorder="0" applyAlignment="0" applyProtection="0"/>
    <xf numFmtId="202" fontId="147" fillId="137" borderId="0" applyNumberFormat="0" applyBorder="0" applyAlignment="0" applyProtection="0"/>
    <xf numFmtId="0" fontId="146" fillId="26" borderId="0" applyNumberFormat="0" applyBorder="0" applyAlignment="0" applyProtection="0"/>
    <xf numFmtId="202" fontId="147" fillId="137"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46" fillId="26" borderId="0" applyNumberFormat="0" applyBorder="0" applyAlignment="0" applyProtection="0"/>
    <xf numFmtId="210" fontId="10" fillId="0" borderId="0"/>
    <xf numFmtId="211" fontId="61" fillId="0" borderId="0"/>
    <xf numFmtId="210" fontId="10" fillId="0" borderId="0"/>
    <xf numFmtId="210" fontId="10" fillId="0" borderId="0"/>
    <xf numFmtId="211" fontId="61" fillId="0" borderId="0"/>
    <xf numFmtId="0" fontId="6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202" fontId="10" fillId="0" borderId="0"/>
    <xf numFmtId="0" fontId="62"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61"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90" fillId="0" borderId="0"/>
    <xf numFmtId="0" fontId="61" fillId="0" borderId="0"/>
    <xf numFmtId="0" fontId="61"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64"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202" fontId="10" fillId="0" borderId="0"/>
    <xf numFmtId="0" fontId="8" fillId="0" borderId="0"/>
    <xf numFmtId="0" fontId="8" fillId="0" borderId="0"/>
    <xf numFmtId="0" fontId="8" fillId="0" borderId="0"/>
    <xf numFmtId="0" fontId="8" fillId="0" borderId="0"/>
    <xf numFmtId="202" fontId="10" fillId="0" borderId="0"/>
    <xf numFmtId="0" fontId="8" fillId="0" borderId="0"/>
    <xf numFmtId="0" fontId="8" fillId="0" borderId="0"/>
    <xf numFmtId="0" fontId="61"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0" borderId="0"/>
    <xf numFmtId="0" fontId="90" fillId="0" borderId="0"/>
    <xf numFmtId="0" fontId="9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9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9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0" borderId="0"/>
    <xf numFmtId="0" fontId="8" fillId="0" borderId="0"/>
    <xf numFmtId="0" fontId="8" fillId="0" borderId="0"/>
    <xf numFmtId="0" fontId="90" fillId="0" borderId="0"/>
    <xf numFmtId="0" fontId="10" fillId="0" borderId="0"/>
    <xf numFmtId="0" fontId="90" fillId="0" borderId="0"/>
    <xf numFmtId="0" fontId="90" fillId="0" borderId="0"/>
    <xf numFmtId="0" fontId="10" fillId="0" borderId="0"/>
    <xf numFmtId="0" fontId="90" fillId="0" borderId="0"/>
    <xf numFmtId="0" fontId="90" fillId="0" borderId="0"/>
    <xf numFmtId="0" fontId="10" fillId="0" borderId="0"/>
    <xf numFmtId="0" fontId="90" fillId="0" borderId="0"/>
    <xf numFmtId="0" fontId="10" fillId="0" borderId="0"/>
    <xf numFmtId="0" fontId="10" fillId="0" borderId="0"/>
    <xf numFmtId="0" fontId="9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53" fillId="0" borderId="0"/>
    <xf numFmtId="0" fontId="154" fillId="0" borderId="0"/>
    <xf numFmtId="0" fontId="8" fillId="0" borderId="0"/>
    <xf numFmtId="0" fontId="8" fillId="0" borderId="0"/>
    <xf numFmtId="0" fontId="8" fillId="0" borderId="0"/>
    <xf numFmtId="0" fontId="10" fillId="0" borderId="0"/>
    <xf numFmtId="0" fontId="61" fillId="0" borderId="0"/>
    <xf numFmtId="0" fontId="61" fillId="0" borderId="0"/>
    <xf numFmtId="0" fontId="64" fillId="0" borderId="0"/>
    <xf numFmtId="0" fontId="8" fillId="0" borderId="0"/>
    <xf numFmtId="0" fontId="8" fillId="0" borderId="0"/>
    <xf numFmtId="0" fontId="8" fillId="0" borderId="0"/>
    <xf numFmtId="0" fontId="8" fillId="0" borderId="0"/>
    <xf numFmtId="0" fontId="8" fillId="0" borderId="0"/>
    <xf numFmtId="0" fontId="9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0" borderId="0"/>
    <xf numFmtId="0" fontId="64"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8"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64"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64"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64"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61"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64" fillId="0" borderId="0"/>
    <xf numFmtId="0" fontId="61" fillId="0" borderId="0"/>
    <xf numFmtId="0" fontId="10" fillId="0" borderId="0"/>
    <xf numFmtId="0" fontId="8" fillId="0" borderId="0"/>
    <xf numFmtId="0" fontId="8" fillId="0" borderId="0"/>
    <xf numFmtId="0" fontId="8" fillId="0" borderId="0"/>
    <xf numFmtId="0" fontId="8" fillId="0" borderId="0"/>
    <xf numFmtId="0" fontId="61" fillId="0" borderId="0"/>
    <xf numFmtId="0" fontId="8" fillId="0" borderId="0"/>
    <xf numFmtId="0"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62"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0" fillId="0" borderId="0"/>
    <xf numFmtId="0" fontId="10" fillId="0" borderId="0"/>
    <xf numFmtId="0" fontId="6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62" fillId="0" borderId="0"/>
    <xf numFmtId="0" fontId="10" fillId="0" borderId="0"/>
    <xf numFmtId="0" fontId="10" fillId="0" borderId="0"/>
    <xf numFmtId="0" fontId="90" fillId="0" borderId="0"/>
    <xf numFmtId="0" fontId="9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6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5" fillId="30" borderId="83"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0" fontId="62" fillId="30" borderId="83" applyNumberFormat="0" applyFont="0" applyAlignment="0" applyProtection="0"/>
    <xf numFmtId="0" fontId="10" fillId="141" borderId="107"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91" fillId="136" borderId="108" applyNumberForma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9" fillId="136" borderId="109" applyNumberForma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10" fillId="141" borderId="107" applyNumberFormat="0" applyFont="0" applyAlignment="0" applyProtection="0"/>
    <xf numFmtId="0" fontId="91" fillId="136" borderId="107" applyNumberForma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10" fillId="141" borderId="107"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10" fillId="141" borderId="107"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91" fillId="136" borderId="109" applyNumberForma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91" fillId="136" borderId="109" applyNumberFormat="0" applyAlignment="0" applyProtection="0"/>
    <xf numFmtId="0" fontId="8" fillId="30" borderId="83" applyNumberFormat="0" applyFont="0" applyAlignment="0" applyProtection="0"/>
    <xf numFmtId="0" fontId="8" fillId="30" borderId="83" applyNumberFormat="0" applyFont="0" applyAlignment="0" applyProtection="0"/>
    <xf numFmtId="0" fontId="91" fillId="136" borderId="109" applyNumberForma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91" fillId="136" borderId="109" applyNumberForma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91" fillId="136" borderId="109" applyNumberForma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202" fontId="8" fillId="30" borderId="83" applyNumberFormat="0" applyFont="0" applyAlignment="0" applyProtection="0"/>
    <xf numFmtId="0" fontId="65"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8" fillId="30" borderId="83" applyNumberFormat="0" applyFont="0" applyAlignment="0" applyProtection="0"/>
    <xf numFmtId="0" fontId="10" fillId="141" borderId="107" applyNumberFormat="0" applyFont="0" applyAlignment="0" applyProtection="0"/>
    <xf numFmtId="0" fontId="10" fillId="141" borderId="107" applyNumberFormat="0" applyFont="0" applyAlignment="0" applyProtection="0"/>
    <xf numFmtId="0" fontId="10" fillId="141" borderId="107" applyNumberFormat="0" applyFont="0" applyAlignment="0" applyProtection="0"/>
    <xf numFmtId="0" fontId="62" fillId="30" borderId="83" applyNumberFormat="0" applyFont="0" applyAlignment="0" applyProtection="0"/>
    <xf numFmtId="0" fontId="17" fillId="141" borderId="107" applyNumberFormat="0" applyFont="0" applyAlignment="0" applyProtection="0"/>
    <xf numFmtId="0" fontId="10" fillId="141" borderId="107" applyNumberFormat="0" applyFont="0" applyAlignment="0" applyProtection="0"/>
    <xf numFmtId="0" fontId="91" fillId="136" borderId="107" applyNumberFormat="0" applyAlignment="0" applyProtection="0"/>
    <xf numFmtId="0" fontId="65" fillId="30" borderId="83" applyNumberFormat="0" applyFont="0" applyAlignment="0" applyProtection="0"/>
    <xf numFmtId="0" fontId="10" fillId="141" borderId="107" applyNumberFormat="0" applyFont="0" applyAlignment="0" applyProtection="0"/>
    <xf numFmtId="0" fontId="10" fillId="141" borderId="107"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0" fontId="10" fillId="141" borderId="107" applyNumberFormat="0" applyFont="0" applyAlignment="0" applyProtection="0"/>
    <xf numFmtId="202" fontId="10" fillId="141" borderId="107"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202" fontId="10" fillId="141" borderId="107" applyNumberFormat="0" applyFont="0" applyAlignment="0" applyProtection="0"/>
    <xf numFmtId="0" fontId="65" fillId="30" borderId="83"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0" fontId="62" fillId="30" borderId="83" applyNumberFormat="0" applyFont="0" applyAlignment="0" applyProtection="0"/>
    <xf numFmtId="0" fontId="65" fillId="30" borderId="83" applyNumberFormat="0" applyFont="0" applyAlignment="0" applyProtection="0"/>
    <xf numFmtId="0" fontId="62" fillId="30" borderId="83" applyNumberFormat="0" applyFont="0" applyAlignment="0" applyProtection="0"/>
    <xf numFmtId="0" fontId="155" fillId="28" borderId="80" applyNumberFormat="0" applyAlignment="0" applyProtection="0"/>
    <xf numFmtId="0" fontId="155" fillId="28" borderId="80" applyNumberFormat="0" applyAlignment="0" applyProtection="0"/>
    <xf numFmtId="0" fontId="155" fillId="28" borderId="80" applyNumberFormat="0" applyAlignment="0" applyProtection="0"/>
    <xf numFmtId="0" fontId="155" fillId="28" borderId="80" applyNumberFormat="0" applyAlignment="0" applyProtection="0"/>
    <xf numFmtId="0" fontId="155" fillId="28" borderId="80" applyNumberFormat="0" applyAlignment="0" applyProtection="0"/>
    <xf numFmtId="0" fontId="155" fillId="28" borderId="80" applyNumberFormat="0" applyAlignment="0" applyProtection="0"/>
    <xf numFmtId="0" fontId="156" fillId="122" borderId="110" applyNumberFormat="0" applyAlignment="0" applyProtection="0"/>
    <xf numFmtId="0" fontId="156" fillId="122" borderId="110" applyNumberFormat="0" applyAlignment="0" applyProtection="0"/>
    <xf numFmtId="0" fontId="156" fillId="122" borderId="110" applyNumberFormat="0" applyAlignment="0" applyProtection="0"/>
    <xf numFmtId="0" fontId="48" fillId="28" borderId="80" applyNumberFormat="0" applyAlignment="0" applyProtection="0"/>
    <xf numFmtId="0" fontId="156" fillId="122" borderId="110" applyNumberFormat="0" applyAlignment="0" applyProtection="0"/>
    <xf numFmtId="0" fontId="156" fillId="122" borderId="110" applyNumberFormat="0" applyAlignment="0" applyProtection="0"/>
    <xf numFmtId="0" fontId="157" fillId="123" borderId="110" applyNumberFormat="0" applyAlignment="0" applyProtection="0"/>
    <xf numFmtId="0" fontId="48" fillId="28" borderId="80" applyNumberFormat="0" applyAlignment="0" applyProtection="0"/>
    <xf numFmtId="0" fontId="156" fillId="122" borderId="110" applyNumberFormat="0" applyAlignment="0" applyProtection="0"/>
    <xf numFmtId="0" fontId="158" fillId="122" borderId="110" applyNumberFormat="0" applyAlignment="0" applyProtection="0"/>
    <xf numFmtId="0" fontId="157" fillId="124" borderId="110" applyNumberFormat="0" applyAlignment="0" applyProtection="0"/>
    <xf numFmtId="0" fontId="48" fillId="28" borderId="80" applyNumberFormat="0" applyAlignment="0" applyProtection="0"/>
    <xf numFmtId="0" fontId="157" fillId="124" borderId="110" applyNumberFormat="0" applyAlignment="0" applyProtection="0"/>
    <xf numFmtId="0" fontId="157" fillId="124" borderId="110" applyNumberFormat="0" applyAlignment="0" applyProtection="0"/>
    <xf numFmtId="0" fontId="48" fillId="28" borderId="80" applyNumberFormat="0" applyAlignment="0" applyProtection="0"/>
    <xf numFmtId="202" fontId="48" fillId="28" borderId="80" applyNumberFormat="0" applyAlignment="0" applyProtection="0"/>
    <xf numFmtId="0" fontId="157" fillId="125" borderId="110" applyNumberFormat="0" applyAlignment="0" applyProtection="0"/>
    <xf numFmtId="0" fontId="157" fillId="124" borderId="110" applyNumberFormat="0" applyAlignment="0" applyProtection="0"/>
    <xf numFmtId="0" fontId="155" fillId="28" borderId="80" applyNumberFormat="0" applyAlignment="0" applyProtection="0"/>
    <xf numFmtId="0" fontId="157" fillId="123" borderId="110" applyNumberFormat="0" applyAlignment="0" applyProtection="0"/>
    <xf numFmtId="0" fontId="158" fillId="122" borderId="110" applyNumberFormat="0" applyAlignment="0" applyProtection="0"/>
    <xf numFmtId="0" fontId="156" fillId="122" borderId="110" applyNumberFormat="0" applyAlignment="0" applyProtection="0"/>
    <xf numFmtId="0" fontId="155" fillId="28" borderId="80" applyNumberFormat="0" applyAlignment="0" applyProtection="0"/>
    <xf numFmtId="0" fontId="157" fillId="123" borderId="110" applyNumberFormat="0" applyAlignment="0" applyProtection="0"/>
    <xf numFmtId="0" fontId="159" fillId="123" borderId="110" applyNumberFormat="0" applyAlignment="0" applyProtection="0"/>
    <xf numFmtId="0" fontId="158" fillId="122" borderId="110" applyNumberFormat="0" applyAlignment="0" applyProtection="0"/>
    <xf numFmtId="0" fontId="155" fillId="28" borderId="80" applyNumberFormat="0" applyAlignment="0" applyProtection="0"/>
    <xf numFmtId="0" fontId="159" fillId="123" borderId="110" applyNumberFormat="0" applyAlignment="0" applyProtection="0"/>
    <xf numFmtId="0" fontId="156" fillId="122" borderId="110" applyNumberFormat="0" applyAlignment="0" applyProtection="0"/>
    <xf numFmtId="0" fontId="155" fillId="28" borderId="80" applyNumberFormat="0" applyAlignment="0" applyProtection="0"/>
    <xf numFmtId="0" fontId="156" fillId="122" borderId="110" applyNumberFormat="0" applyAlignment="0" applyProtection="0"/>
    <xf numFmtId="202" fontId="156" fillId="122" borderId="110" applyNumberFormat="0" applyAlignment="0" applyProtection="0"/>
    <xf numFmtId="0" fontId="155" fillId="28" borderId="80" applyNumberFormat="0" applyAlignment="0" applyProtection="0"/>
    <xf numFmtId="202" fontId="156" fillId="122" borderId="110" applyNumberFormat="0" applyAlignment="0" applyProtection="0"/>
    <xf numFmtId="0" fontId="155" fillId="28" borderId="80" applyNumberFormat="0" applyAlignment="0" applyProtection="0"/>
    <xf numFmtId="0" fontId="155" fillId="28" borderId="80" applyNumberFormat="0" applyAlignment="0" applyProtection="0"/>
    <xf numFmtId="0" fontId="155" fillId="28" borderId="80" applyNumberFormat="0" applyAlignment="0" applyProtection="0"/>
    <xf numFmtId="10" fontId="10" fillId="0" borderId="0" applyFont="0" applyFill="0" applyBorder="0" applyAlignment="0" applyProtection="0"/>
    <xf numFmtId="10" fontId="91" fillId="0" borderId="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89" fillId="0" borderId="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0"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9" fillId="0" borderId="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89" fillId="0" borderId="0" applyFill="0" applyBorder="0" applyAlignment="0" applyProtection="0"/>
    <xf numFmtId="9" fontId="89" fillId="0" borderId="0" applyFill="0" applyBorder="0" applyAlignment="0" applyProtection="0"/>
    <xf numFmtId="9" fontId="89" fillId="0" borderId="0" applyFill="0" applyBorder="0" applyAlignment="0" applyProtection="0"/>
    <xf numFmtId="9" fontId="89" fillId="0" borderId="0" applyFill="0" applyBorder="0" applyAlignment="0" applyProtection="0"/>
    <xf numFmtId="9" fontId="90" fillId="0" borderId="0" applyFont="0" applyFill="0" applyBorder="0" applyAlignment="0" applyProtection="0"/>
    <xf numFmtId="9" fontId="1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9" fillId="0" borderId="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0" fillId="0" borderId="0" applyFont="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9" fillId="0" borderId="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1" fillId="0" borderId="0" applyNumberForma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1" fillId="0" borderId="0" applyNumberForma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9"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0"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9" fontId="91" fillId="0" borderId="0" applyFill="0" applyBorder="0" applyAlignment="0" applyProtection="0"/>
    <xf numFmtId="0" fontId="91" fillId="0" borderId="0" applyNumberFormat="0" applyFill="0" applyBorder="0" applyAlignment="0" applyProtection="0"/>
    <xf numFmtId="0" fontId="160" fillId="0" borderId="0" applyNumberFormat="0" applyFont="0" applyFill="0" applyBorder="0" applyAlignment="0" applyProtection="0">
      <alignment horizontal="left"/>
    </xf>
    <xf numFmtId="0" fontId="10" fillId="2" borderId="11" applyNumberFormat="0" applyProtection="0">
      <alignment horizontal="left" vertical="center"/>
    </xf>
    <xf numFmtId="0" fontId="10" fillId="2" borderId="11" applyNumberFormat="0" applyProtection="0">
      <alignment horizontal="left" vertical="center"/>
    </xf>
    <xf numFmtId="0" fontId="10" fillId="2" borderId="11" applyNumberFormat="0" applyProtection="0">
      <alignment horizontal="left" vertical="center"/>
    </xf>
    <xf numFmtId="0" fontId="10" fillId="2" borderId="11" applyNumberFormat="0" applyProtection="0">
      <alignment horizontal="left" vertical="center"/>
    </xf>
    <xf numFmtId="0" fontId="161" fillId="0" borderId="0" applyNumberFormat="0" applyBorder="0" applyAlignment="0"/>
    <xf numFmtId="0" fontId="162" fillId="0" borderId="0" applyNumberFormat="0" applyBorder="0" applyAlignment="0"/>
    <xf numFmtId="0" fontId="163" fillId="0" borderId="0" applyNumberFormat="0" applyBorder="0" applyAlignment="0"/>
    <xf numFmtId="0" fontId="42"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202" fontId="42"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64" fillId="0" borderId="0" applyNumberFormat="0" applyFill="0" applyBorder="0" applyAlignment="0" applyProtection="0"/>
    <xf numFmtId="202"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7" fillId="0" borderId="111" applyNumberFormat="0" applyFill="0" applyAlignment="0" applyProtection="0"/>
    <xf numFmtId="0" fontId="167" fillId="0" borderId="111" applyNumberFormat="0" applyFill="0" applyAlignment="0" applyProtection="0"/>
    <xf numFmtId="0" fontId="167" fillId="0" borderId="111" applyNumberFormat="0" applyFill="0" applyAlignment="0" applyProtection="0"/>
    <xf numFmtId="0" fontId="167" fillId="0" borderId="111" applyNumberFormat="0" applyFill="0" applyAlignment="0" applyProtection="0"/>
    <xf numFmtId="0" fontId="167" fillId="0" borderId="111" applyNumberFormat="0" applyFill="0" applyAlignment="0" applyProtection="0"/>
    <xf numFmtId="0" fontId="167" fillId="0" borderId="111" applyNumberFormat="0" applyFill="0" applyAlignment="0" applyProtection="0"/>
    <xf numFmtId="0" fontId="10" fillId="0" borderId="1" applyNumberFormat="0" applyFont="0" applyBorder="0" applyAlignment="0" applyProtection="0"/>
    <xf numFmtId="0" fontId="10" fillId="0" borderId="1" applyNumberFormat="0" applyFont="0" applyBorder="0" applyAlignment="0" applyProtection="0"/>
    <xf numFmtId="0" fontId="10" fillId="0" borderId="1" applyNumberFormat="0" applyFont="0" applyBorder="0" applyAlignment="0" applyProtection="0"/>
    <xf numFmtId="0" fontId="168" fillId="0" borderId="112" applyNumberFormat="0" applyFill="0" applyAlignment="0" applyProtection="0"/>
    <xf numFmtId="0" fontId="10" fillId="0" borderId="1" applyNumberFormat="0" applyFont="0" applyBorder="0" applyAlignment="0" applyProtection="0"/>
    <xf numFmtId="0" fontId="10" fillId="0" borderId="1" applyNumberFormat="0" applyFont="0" applyBorder="0" applyAlignment="0" applyProtection="0"/>
    <xf numFmtId="0" fontId="168" fillId="0" borderId="112" applyNumberFormat="0" applyFill="0" applyAlignment="0" applyProtection="0"/>
    <xf numFmtId="0" fontId="168" fillId="0" borderId="112" applyNumberFormat="0" applyFill="0" applyAlignment="0" applyProtection="0"/>
    <xf numFmtId="0" fontId="168" fillId="0" borderId="112" applyNumberFormat="0" applyFill="0" applyAlignment="0" applyProtection="0"/>
    <xf numFmtId="0" fontId="10" fillId="0" borderId="1" applyNumberFormat="0" applyFont="0" applyBorder="0" applyAlignment="0" applyProtection="0"/>
    <xf numFmtId="0" fontId="91" fillId="0" borderId="0" applyNumberFormat="0" applyBorder="0" applyAlignment="0" applyProtection="0"/>
    <xf numFmtId="0" fontId="40" fillId="0" borderId="111" applyNumberFormat="0" applyFill="0" applyAlignment="0" applyProtection="0"/>
    <xf numFmtId="0" fontId="168" fillId="0" borderId="112" applyNumberFormat="0" applyFill="0" applyAlignment="0" applyProtection="0"/>
    <xf numFmtId="0" fontId="169" fillId="0" borderId="113" applyNumberFormat="0" applyFill="0" applyAlignment="0" applyProtection="0"/>
    <xf numFmtId="0" fontId="40" fillId="0" borderId="111" applyNumberFormat="0" applyFill="0" applyAlignment="0" applyProtection="0"/>
    <xf numFmtId="0" fontId="169" fillId="0" borderId="112" applyNumberFormat="0" applyFill="0" applyAlignment="0" applyProtection="0"/>
    <xf numFmtId="0" fontId="168" fillId="0" borderId="112" applyNumberFormat="0" applyFill="0" applyAlignment="0" applyProtection="0"/>
    <xf numFmtId="0" fontId="40" fillId="0" borderId="111" applyNumberFormat="0" applyFill="0" applyAlignment="0" applyProtection="0"/>
    <xf numFmtId="202" fontId="40" fillId="0" borderId="111" applyNumberFormat="0" applyFill="0" applyAlignment="0" applyProtection="0"/>
    <xf numFmtId="0" fontId="169" fillId="0" borderId="113" applyNumberFormat="0" applyFill="0" applyAlignment="0" applyProtection="0"/>
    <xf numFmtId="0" fontId="167" fillId="0" borderId="111" applyNumberFormat="0" applyFill="0" applyAlignment="0" applyProtection="0"/>
    <xf numFmtId="0" fontId="10" fillId="0" borderId="1" applyNumberFormat="0" applyFont="0" applyBorder="0" applyAlignment="0" applyProtection="0"/>
    <xf numFmtId="0" fontId="10" fillId="0" borderId="1" applyNumberFormat="0" applyFont="0" applyBorder="0" applyAlignment="0" applyProtection="0"/>
    <xf numFmtId="0" fontId="167" fillId="0" borderId="111" applyNumberFormat="0" applyFill="0" applyAlignment="0" applyProtection="0"/>
    <xf numFmtId="0" fontId="91" fillId="0" borderId="0" applyNumberFormat="0" applyBorder="0" applyAlignment="0" applyProtection="0"/>
    <xf numFmtId="0" fontId="170" fillId="0" borderId="112" applyNumberFormat="0" applyFill="0" applyAlignment="0" applyProtection="0"/>
    <xf numFmtId="0" fontId="91" fillId="0" borderId="0" applyNumberFormat="0" applyBorder="0" applyAlignment="0" applyProtection="0"/>
    <xf numFmtId="0" fontId="169" fillId="0" borderId="112" applyNumberFormat="0" applyFill="0" applyAlignment="0" applyProtection="0"/>
    <xf numFmtId="0" fontId="170" fillId="0" borderId="112" applyNumberFormat="0" applyFill="0" applyAlignment="0" applyProtection="0"/>
    <xf numFmtId="0" fontId="168" fillId="0" borderId="112" applyNumberFormat="0" applyFill="0" applyAlignment="0" applyProtection="0"/>
    <xf numFmtId="0" fontId="10" fillId="0" borderId="1" applyNumberFormat="0" applyFont="0" applyBorder="0" applyAlignment="0" applyProtection="0"/>
    <xf numFmtId="0" fontId="167" fillId="0" borderId="111" applyNumberFormat="0" applyFill="0" applyAlignment="0" applyProtection="0"/>
    <xf numFmtId="0" fontId="169" fillId="0" borderId="112" applyNumberFormat="0" applyFill="0" applyAlignment="0" applyProtection="0"/>
    <xf numFmtId="0" fontId="10" fillId="0" borderId="1" applyNumberFormat="0" applyFont="0" applyBorder="0" applyAlignment="0" applyProtection="0"/>
    <xf numFmtId="0" fontId="167" fillId="0" borderId="111" applyNumberFormat="0" applyFill="0" applyAlignment="0" applyProtection="0"/>
    <xf numFmtId="0" fontId="10" fillId="0" borderId="1" applyNumberFormat="0" applyFont="0" applyBorder="0" applyAlignment="0" applyProtection="0"/>
    <xf numFmtId="0" fontId="168" fillId="0" borderId="112" applyNumberFormat="0" applyFill="0" applyAlignment="0" applyProtection="0"/>
    <xf numFmtId="0" fontId="167" fillId="0" borderId="111" applyNumberFormat="0" applyFill="0" applyAlignment="0" applyProtection="0"/>
    <xf numFmtId="0" fontId="168" fillId="0" borderId="112" applyNumberFormat="0" applyFill="0" applyAlignment="0" applyProtection="0"/>
    <xf numFmtId="202" fontId="168" fillId="0" borderId="112" applyNumberFormat="0" applyFill="0" applyAlignment="0" applyProtection="0"/>
    <xf numFmtId="0" fontId="167" fillId="0" borderId="111" applyNumberFormat="0" applyFill="0" applyAlignment="0" applyProtection="0"/>
    <xf numFmtId="202" fontId="168" fillId="0" borderId="112" applyNumberFormat="0" applyFill="0" applyAlignment="0" applyProtection="0"/>
    <xf numFmtId="0" fontId="167" fillId="0" borderId="111" applyNumberFormat="0" applyFill="0" applyAlignment="0" applyProtection="0"/>
    <xf numFmtId="0" fontId="167" fillId="0" borderId="111" applyNumberFormat="0" applyFill="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5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3" fillId="0" borderId="0" applyNumberFormat="0" applyFill="0" applyBorder="0" applyAlignment="0" applyProtection="0"/>
    <xf numFmtId="0" fontId="52" fillId="0" borderId="0" applyNumberFormat="0" applyFill="0" applyBorder="0" applyAlignment="0" applyProtection="0"/>
    <xf numFmtId="0" fontId="172" fillId="0" borderId="0" applyNumberFormat="0" applyFill="0" applyBorder="0" applyAlignment="0" applyProtection="0"/>
    <xf numFmtId="0" fontId="174" fillId="0" borderId="0" applyNumberFormat="0" applyFill="0" applyBorder="0" applyAlignment="0" applyProtection="0"/>
    <xf numFmtId="0" fontId="17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02" fontId="52" fillId="0" borderId="0" applyNumberFormat="0" applyFill="0" applyBorder="0" applyAlignment="0" applyProtection="0"/>
    <xf numFmtId="0" fontId="173" fillId="0" borderId="0" applyNumberFormat="0" applyFill="0" applyBorder="0" applyAlignment="0" applyProtection="0"/>
    <xf numFmtId="0" fontId="171"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72" fillId="0" borderId="0" applyNumberFormat="0" applyFill="0" applyBorder="0" applyAlignment="0" applyProtection="0"/>
    <xf numFmtId="0" fontId="171" fillId="0" borderId="0" applyNumberFormat="0" applyFill="0" applyBorder="0" applyAlignment="0" applyProtection="0"/>
    <xf numFmtId="0" fontId="173" fillId="0" borderId="0" applyNumberFormat="0" applyFill="0" applyBorder="0" applyAlignment="0" applyProtection="0"/>
    <xf numFmtId="0" fontId="175" fillId="0" borderId="0" applyNumberFormat="0" applyFill="0" applyBorder="0" applyAlignment="0" applyProtection="0"/>
    <xf numFmtId="0" fontId="174" fillId="0" borderId="0" applyNumberFormat="0" applyFill="0" applyBorder="0" applyAlignment="0" applyProtection="0"/>
    <xf numFmtId="0" fontId="171" fillId="0" borderId="0" applyNumberFormat="0" applyFill="0" applyBorder="0" applyAlignment="0" applyProtection="0"/>
    <xf numFmtId="0" fontId="175" fillId="0" borderId="0" applyNumberFormat="0" applyFill="0" applyBorder="0" applyAlignment="0" applyProtection="0"/>
    <xf numFmtId="0" fontId="172" fillId="0" borderId="0" applyNumberForma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xf numFmtId="202" fontId="172" fillId="0" borderId="0" applyNumberFormat="0" applyFill="0" applyBorder="0" applyAlignment="0" applyProtection="0"/>
    <xf numFmtId="0" fontId="171" fillId="0" borderId="0" applyNumberFormat="0" applyFill="0" applyBorder="0" applyAlignment="0" applyProtection="0"/>
    <xf numFmtId="202" fontId="172"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170" fontId="90" fillId="0" borderId="0" applyFont="0" applyFill="0" applyBorder="0" applyAlignment="0" applyProtection="0"/>
    <xf numFmtId="0" fontId="90" fillId="0" borderId="0"/>
    <xf numFmtId="9" fontId="90" fillId="0" borderId="0" applyFont="0" applyFill="0" applyBorder="0" applyAlignment="0" applyProtection="0"/>
    <xf numFmtId="170" fontId="7" fillId="0" borderId="0" applyFont="0" applyFill="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34" fillId="73" borderId="140" applyNumberFormat="0" applyAlignment="0" applyProtection="0"/>
    <xf numFmtId="0" fontId="134" fillId="73" borderId="140" applyNumberFormat="0" applyAlignment="0" applyProtection="0"/>
    <xf numFmtId="0" fontId="134" fillId="73" borderId="140" applyNumberFormat="0" applyAlignment="0" applyProtection="0"/>
    <xf numFmtId="0" fontId="134" fillId="73" borderId="140" applyNumberFormat="0" applyAlignment="0" applyProtection="0"/>
    <xf numFmtId="0" fontId="134" fillId="73" borderId="140" applyNumberFormat="0" applyAlignment="0" applyProtection="0"/>
    <xf numFmtId="0" fontId="134" fillId="73" borderId="140" applyNumberFormat="0" applyAlignment="0" applyProtection="0"/>
    <xf numFmtId="0" fontId="134" fillId="73" borderId="140" applyNumberFormat="0" applyAlignment="0" applyProtection="0"/>
    <xf numFmtId="0" fontId="134" fillId="73" borderId="140" applyNumberFormat="0" applyAlignment="0" applyProtection="0"/>
    <xf numFmtId="0" fontId="134" fillId="73" borderId="140" applyNumberFormat="0" applyAlignment="0" applyProtection="0"/>
    <xf numFmtId="0" fontId="7" fillId="37" borderId="0" applyNumberFormat="0" applyBorder="0" applyAlignment="0" applyProtection="0"/>
    <xf numFmtId="0" fontId="7" fillId="37" borderId="0" applyNumberFormat="0" applyBorder="0" applyAlignment="0" applyProtection="0"/>
    <xf numFmtId="0" fontId="134" fillId="73" borderId="140" applyNumberFormat="0" applyAlignment="0" applyProtection="0"/>
    <xf numFmtId="0" fontId="134" fillId="73" borderId="140" applyNumberFormat="0" applyAlignment="0" applyProtection="0"/>
    <xf numFmtId="10" fontId="107" fillId="135" borderId="136"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8" fillId="122" borderId="140"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9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90" fillId="0" borderId="0" applyFont="0" applyFill="0" applyBorder="0" applyAlignment="0" applyProtection="0"/>
    <xf numFmtId="0" fontId="55"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3" fillId="141" borderId="162" applyNumberFormat="0" applyFont="0" applyAlignment="0" applyProtection="0"/>
    <xf numFmtId="0" fontId="63" fillId="141" borderId="16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90" fillId="0" borderId="0"/>
    <xf numFmtId="0" fontId="156" fillId="122" borderId="163" applyNumberFormat="0" applyAlignment="0" applyProtection="0"/>
    <xf numFmtId="0" fontId="156" fillId="122" borderId="163" applyNumberFormat="0" applyAlignment="0" applyProtection="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0" borderId="83" applyNumberFormat="0" applyFont="0" applyAlignment="0" applyProtection="0"/>
    <xf numFmtId="0" fontId="7" fillId="30" borderId="83" applyNumberFormat="0" applyFont="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0" fontId="90" fillId="0" borderId="0"/>
    <xf numFmtId="0" fontId="10" fillId="2" borderId="136" applyNumberFormat="0" applyProtection="0">
      <alignment horizontal="left" vertical="center"/>
    </xf>
    <xf numFmtId="43" fontId="10" fillId="0" borderId="0" applyFont="0" applyFill="0" applyBorder="0" applyAlignment="0" applyProtection="0"/>
    <xf numFmtId="0" fontId="63" fillId="30" borderId="83" applyNumberFormat="0" applyFont="0" applyAlignment="0" applyProtection="0"/>
    <xf numFmtId="43" fontId="90" fillId="0" borderId="0" applyFont="0" applyFill="0" applyBorder="0" applyAlignment="0" applyProtection="0"/>
    <xf numFmtId="43" fontId="63" fillId="0" borderId="0" applyFont="0" applyFill="0" applyBorder="0" applyAlignment="0" applyProtection="0"/>
    <xf numFmtId="43" fontId="90" fillId="0" borderId="0" applyFont="0" applyFill="0" applyBorder="0" applyAlignment="0" applyProtection="0"/>
    <xf numFmtId="0" fontId="10" fillId="0" borderId="0"/>
    <xf numFmtId="0" fontId="7" fillId="0" borderId="0"/>
    <xf numFmtId="0" fontId="90" fillId="0" borderId="0"/>
    <xf numFmtId="0" fontId="7" fillId="0" borderId="0"/>
    <xf numFmtId="0" fontId="7" fillId="0" borderId="0"/>
    <xf numFmtId="170" fontId="90" fillId="0" borderId="0" applyFont="0" applyFill="0" applyBorder="0" applyAlignment="0" applyProtection="0"/>
    <xf numFmtId="9" fontId="90"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0" fontId="7" fillId="0" borderId="0"/>
    <xf numFmtId="170" fontId="7" fillId="0" borderId="0" applyFont="0" applyFill="0" applyBorder="0" applyAlignment="0" applyProtection="0"/>
    <xf numFmtId="9" fontId="7" fillId="0" borderId="0" applyFont="0" applyFill="0" applyBorder="0" applyAlignment="0" applyProtection="0"/>
    <xf numFmtId="9" fontId="182" fillId="0" borderId="0">
      <alignment horizontal="right"/>
    </xf>
    <xf numFmtId="164" fontId="183" fillId="0" borderId="0" applyFont="0" applyFill="0" applyBorder="0" applyAlignment="0" applyProtection="0"/>
    <xf numFmtId="166" fontId="183" fillId="0" borderId="0" applyFont="0" applyFill="0" applyBorder="0" applyAlignment="0" applyProtection="0"/>
    <xf numFmtId="9" fontId="183" fillId="0" borderId="0" applyFont="0" applyFill="0" applyBorder="0" applyAlignment="0" applyProtection="0"/>
    <xf numFmtId="10" fontId="183" fillId="0" borderId="0" applyFont="0" applyFill="0" applyBorder="0" applyAlignment="0" applyProtection="0"/>
    <xf numFmtId="0" fontId="10" fillId="149" borderId="90" applyNumberFormat="0">
      <alignment horizontal="centerContinuous" vertical="center" wrapText="1"/>
    </xf>
    <xf numFmtId="0" fontId="10" fillId="150" borderId="90" applyNumberFormat="0">
      <alignment horizontal="left" vertical="center"/>
    </xf>
    <xf numFmtId="170" fontId="184" fillId="0" borderId="0" applyFont="0" applyFill="0" applyBorder="0" applyAlignment="0" applyProtection="0"/>
    <xf numFmtId="0" fontId="10" fillId="0" borderId="0"/>
    <xf numFmtId="0" fontId="10" fillId="0" borderId="0" applyFont="0" applyFill="0" applyBorder="0" applyAlignment="0" applyProtection="0"/>
    <xf numFmtId="214" fontId="10" fillId="0" borderId="0" applyFont="0" applyFill="0" applyBorder="0" applyAlignment="0" applyProtection="0"/>
    <xf numFmtId="0" fontId="185" fillId="0" borderId="0"/>
    <xf numFmtId="0" fontId="186" fillId="0" borderId="0" applyFont="0" applyFill="0" applyBorder="0" applyAlignment="0" applyProtection="0"/>
    <xf numFmtId="215" fontId="10" fillId="0" borderId="0" applyFont="0" applyFill="0" applyBorder="0" applyAlignment="0" applyProtection="0"/>
    <xf numFmtId="197" fontId="10" fillId="0" borderId="0" applyFont="0" applyFill="0" applyBorder="0" applyAlignment="0" applyProtection="0"/>
    <xf numFmtId="216" fontId="90" fillId="0" borderId="0" applyFont="0" applyFill="0" applyBorder="0" applyAlignment="0" applyProtection="0"/>
    <xf numFmtId="217" fontId="90" fillId="0" borderId="0" applyFont="0" applyFill="0" applyBorder="0" applyAlignment="0" applyProtection="0"/>
    <xf numFmtId="39" fontId="10" fillId="0" borderId="0" applyFont="0" applyFill="0" applyBorder="0" applyAlignment="0" applyProtection="0"/>
    <xf numFmtId="0" fontId="185" fillId="0" borderId="0"/>
    <xf numFmtId="0" fontId="10" fillId="0" borderId="0">
      <alignment vertical="top"/>
    </xf>
    <xf numFmtId="9" fontId="186" fillId="0" borderId="0">
      <alignment horizontal="right"/>
    </xf>
    <xf numFmtId="0" fontId="187" fillId="0" borderId="0" applyNumberFormat="0" applyFill="0">
      <alignment horizontal="left" vertical="center" wrapText="1"/>
    </xf>
    <xf numFmtId="218" fontId="10" fillId="0" borderId="0" applyFont="0" applyFill="0" applyBorder="0" applyAlignment="0" applyProtection="0"/>
    <xf numFmtId="219" fontId="90" fillId="0" borderId="0" applyFont="0" applyFill="0" applyBorder="0" applyAlignment="0" applyProtection="0"/>
    <xf numFmtId="220" fontId="90" fillId="0" borderId="0" applyFont="0" applyFill="0" applyBorder="0" applyAlignment="0" applyProtection="0"/>
    <xf numFmtId="221" fontId="90" fillId="0" borderId="0" applyFont="0" applyFill="0" applyBorder="0" applyAlignment="0" applyProtection="0"/>
    <xf numFmtId="222" fontId="90" fillId="0" borderId="0" applyFont="0" applyFill="0" applyBorder="0" applyAlignment="0" applyProtection="0"/>
    <xf numFmtId="223" fontId="10" fillId="0" borderId="0" applyFont="0" applyFill="0" applyBorder="0" applyAlignment="0" applyProtection="0"/>
    <xf numFmtId="224" fontId="10" fillId="0" borderId="0" applyFont="0" applyFill="0" applyBorder="0" applyAlignment="0" applyProtection="0"/>
    <xf numFmtId="225" fontId="10" fillId="0" borderId="0" applyFont="0" applyFill="0" applyBorder="0" applyProtection="0">
      <alignment horizontal="right"/>
    </xf>
    <xf numFmtId="226" fontId="90" fillId="0" borderId="0" applyFont="0" applyFill="0" applyBorder="0" applyAlignment="0" applyProtection="0"/>
    <xf numFmtId="168" fontId="90" fillId="0" borderId="0" applyFont="0" applyFill="0" applyBorder="0" applyAlignment="0" applyProtection="0"/>
    <xf numFmtId="227" fontId="10" fillId="0" borderId="0" applyFont="0" applyFill="0" applyBorder="0" applyAlignment="0" applyProtection="0"/>
    <xf numFmtId="175" fontId="10" fillId="0" borderId="0" applyFont="0" applyFill="0" applyBorder="0" applyAlignment="0" applyProtection="0"/>
    <xf numFmtId="228" fontId="90" fillId="0" borderId="0" applyFont="0" applyFill="0" applyBorder="0" applyAlignment="0" applyProtection="0"/>
    <xf numFmtId="228" fontId="10" fillId="0" borderId="0" applyFont="0" applyFill="0" applyBorder="0" applyAlignment="0" applyProtection="0"/>
    <xf numFmtId="229" fontId="10" fillId="0" borderId="0" applyFont="0" applyFill="0" applyBorder="0" applyAlignment="0" applyProtection="0"/>
    <xf numFmtId="230" fontId="10" fillId="0" borderId="0" applyFont="0" applyFill="0" applyBorder="0" applyAlignment="0" applyProtection="0"/>
    <xf numFmtId="231" fontId="10" fillId="0" borderId="0" applyFont="0" applyFill="0" applyBorder="0" applyAlignment="0" applyProtection="0"/>
    <xf numFmtId="0" fontId="10" fillId="0" borderId="0"/>
    <xf numFmtId="0" fontId="10" fillId="0" borderId="0"/>
    <xf numFmtId="0" fontId="188" fillId="0" borderId="0" applyFont="0" applyFill="0" applyBorder="0" applyAlignment="0" applyProtection="0"/>
    <xf numFmtId="232" fontId="188" fillId="0" borderId="0" applyFont="0" applyFill="0" applyBorder="0" applyAlignment="0" applyProtection="0"/>
    <xf numFmtId="0" fontId="90" fillId="0" borderId="0" applyNumberFormat="0" applyFill="0" applyBorder="0" applyAlignment="0" applyProtection="0"/>
    <xf numFmtId="233" fontId="187" fillId="0" borderId="0" applyNumberFormat="0" applyFill="0">
      <alignment horizontal="left" vertical="center" wrapText="1"/>
    </xf>
    <xf numFmtId="0" fontId="187" fillId="2" borderId="0" applyFont="0" applyFill="0" applyProtection="0"/>
    <xf numFmtId="214" fontId="10" fillId="0" borderId="0"/>
    <xf numFmtId="234" fontId="29" fillId="0" borderId="0" applyFill="0" applyBorder="0" applyAlignment="0" applyProtection="0">
      <alignment horizontal="right"/>
    </xf>
    <xf numFmtId="0" fontId="63" fillId="55" borderId="0" applyNumberFormat="0" applyBorder="0" applyAlignment="0" applyProtection="0"/>
    <xf numFmtId="0" fontId="7" fillId="32" borderId="0" applyNumberFormat="0" applyBorder="0" applyAlignment="0" applyProtection="0"/>
    <xf numFmtId="0" fontId="189"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189" fillId="32" borderId="0" applyNumberFormat="0" applyBorder="0" applyAlignment="0" applyProtection="0"/>
    <xf numFmtId="0" fontId="7" fillId="32" borderId="0" applyNumberFormat="0" applyBorder="0" applyAlignment="0" applyProtection="0"/>
    <xf numFmtId="0" fontId="189" fillId="32" borderId="0" applyNumberFormat="0" applyBorder="0" applyAlignment="0" applyProtection="0"/>
    <xf numFmtId="0" fontId="189" fillId="32" borderId="0" applyNumberFormat="0" applyBorder="0" applyAlignment="0" applyProtection="0"/>
    <xf numFmtId="0" fontId="189" fillId="32" borderId="0" applyNumberFormat="0" applyBorder="0" applyAlignment="0" applyProtection="0"/>
    <xf numFmtId="0" fontId="189" fillId="32" borderId="0" applyNumberFormat="0" applyBorder="0" applyAlignment="0" applyProtection="0"/>
    <xf numFmtId="0" fontId="189" fillId="32" borderId="0" applyNumberFormat="0" applyBorder="0" applyAlignment="0" applyProtection="0"/>
    <xf numFmtId="0" fontId="190"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63" fillId="59" borderId="0" applyNumberFormat="0" applyBorder="0" applyAlignment="0" applyProtection="0"/>
    <xf numFmtId="0" fontId="7" fillId="36" borderId="0" applyNumberFormat="0" applyBorder="0" applyAlignment="0" applyProtection="0"/>
    <xf numFmtId="0" fontId="189"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189" fillId="36" borderId="0" applyNumberFormat="0" applyBorder="0" applyAlignment="0" applyProtection="0"/>
    <xf numFmtId="0" fontId="7"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90"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3" fillId="62" borderId="0" applyNumberFormat="0" applyBorder="0" applyAlignment="0" applyProtection="0"/>
    <xf numFmtId="0" fontId="7" fillId="40" borderId="0" applyNumberFormat="0" applyBorder="0" applyAlignment="0" applyProtection="0"/>
    <xf numFmtId="0" fontId="189"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89" fillId="40" borderId="0" applyNumberFormat="0" applyBorder="0" applyAlignment="0" applyProtection="0"/>
    <xf numFmtId="0" fontId="7"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90"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3" fillId="66" borderId="0" applyNumberFormat="0" applyBorder="0" applyAlignment="0" applyProtection="0"/>
    <xf numFmtId="0" fontId="7" fillId="44" borderId="0" applyNumberFormat="0" applyBorder="0" applyAlignment="0" applyProtection="0"/>
    <xf numFmtId="0" fontId="189"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89" fillId="44" borderId="0" applyNumberFormat="0" applyBorder="0" applyAlignment="0" applyProtection="0"/>
    <xf numFmtId="0" fontId="7"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90"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63" fillId="70" borderId="0" applyNumberFormat="0" applyBorder="0" applyAlignment="0" applyProtection="0"/>
    <xf numFmtId="0" fontId="7" fillId="48" borderId="0" applyNumberFormat="0" applyBorder="0" applyAlignment="0" applyProtection="0"/>
    <xf numFmtId="0" fontId="189"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89" fillId="48" borderId="0" applyNumberFormat="0" applyBorder="0" applyAlignment="0" applyProtection="0"/>
    <xf numFmtId="0" fontId="7" fillId="48" borderId="0" applyNumberFormat="0" applyBorder="0" applyAlignment="0" applyProtection="0"/>
    <xf numFmtId="0" fontId="189" fillId="48" borderId="0" applyNumberFormat="0" applyBorder="0" applyAlignment="0" applyProtection="0"/>
    <xf numFmtId="0" fontId="189" fillId="48" borderId="0" applyNumberFormat="0" applyBorder="0" applyAlignment="0" applyProtection="0"/>
    <xf numFmtId="0" fontId="189" fillId="48" borderId="0" applyNumberFormat="0" applyBorder="0" applyAlignment="0" applyProtection="0"/>
    <xf numFmtId="0" fontId="189" fillId="48" borderId="0" applyNumberFormat="0" applyBorder="0" applyAlignment="0" applyProtection="0"/>
    <xf numFmtId="0" fontId="189" fillId="48" borderId="0" applyNumberFormat="0" applyBorder="0" applyAlignment="0" applyProtection="0"/>
    <xf numFmtId="0" fontId="190"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63" fillId="73" borderId="0" applyNumberFormat="0" applyBorder="0" applyAlignment="0" applyProtection="0"/>
    <xf numFmtId="0" fontId="7" fillId="52" borderId="0" applyNumberFormat="0" applyBorder="0" applyAlignment="0" applyProtection="0"/>
    <xf numFmtId="0" fontId="189"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89" fillId="52" borderId="0" applyNumberFormat="0" applyBorder="0" applyAlignment="0" applyProtection="0"/>
    <xf numFmtId="0" fontId="7"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90"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63" fillId="77" borderId="0" applyNumberFormat="0" applyBorder="0" applyAlignment="0" applyProtection="0"/>
    <xf numFmtId="0" fontId="7" fillId="33" borderId="0" applyNumberFormat="0" applyBorder="0" applyAlignment="0" applyProtection="0"/>
    <xf numFmtId="0" fontId="189"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189" fillId="33" borderId="0" applyNumberFormat="0" applyBorder="0" applyAlignment="0" applyProtection="0"/>
    <xf numFmtId="0" fontId="7" fillId="33" borderId="0" applyNumberFormat="0" applyBorder="0" applyAlignment="0" applyProtection="0"/>
    <xf numFmtId="0" fontId="189" fillId="33" borderId="0" applyNumberFormat="0" applyBorder="0" applyAlignment="0" applyProtection="0"/>
    <xf numFmtId="0" fontId="189" fillId="33" borderId="0" applyNumberFormat="0" applyBorder="0" applyAlignment="0" applyProtection="0"/>
    <xf numFmtId="0" fontId="189" fillId="33" borderId="0" applyNumberFormat="0" applyBorder="0" applyAlignment="0" applyProtection="0"/>
    <xf numFmtId="0" fontId="189" fillId="33" borderId="0" applyNumberFormat="0" applyBorder="0" applyAlignment="0" applyProtection="0"/>
    <xf numFmtId="0" fontId="189" fillId="33" borderId="0" applyNumberFormat="0" applyBorder="0" applyAlignment="0" applyProtection="0"/>
    <xf numFmtId="0" fontId="190"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3" fillId="79" borderId="0" applyNumberFormat="0" applyBorder="0" applyAlignment="0" applyProtection="0"/>
    <xf numFmtId="0" fontId="7" fillId="37" borderId="0" applyNumberFormat="0" applyBorder="0" applyAlignment="0" applyProtection="0"/>
    <xf numFmtId="0" fontId="189"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89" fillId="37" borderId="0" applyNumberFormat="0" applyBorder="0" applyAlignment="0" applyProtection="0"/>
    <xf numFmtId="0" fontId="7" fillId="37" borderId="0" applyNumberFormat="0" applyBorder="0" applyAlignment="0" applyProtection="0"/>
    <xf numFmtId="0" fontId="189" fillId="37" borderId="0" applyNumberFormat="0" applyBorder="0" applyAlignment="0" applyProtection="0"/>
    <xf numFmtId="0" fontId="189" fillId="37" borderId="0" applyNumberFormat="0" applyBorder="0" applyAlignment="0" applyProtection="0"/>
    <xf numFmtId="0" fontId="189" fillId="37" borderId="0" applyNumberFormat="0" applyBorder="0" applyAlignment="0" applyProtection="0"/>
    <xf numFmtId="0" fontId="189" fillId="37" borderId="0" applyNumberFormat="0" applyBorder="0" applyAlignment="0" applyProtection="0"/>
    <xf numFmtId="0" fontId="189" fillId="37" borderId="0" applyNumberFormat="0" applyBorder="0" applyAlignment="0" applyProtection="0"/>
    <xf numFmtId="0" fontId="190"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3" fillId="81" borderId="0" applyNumberFormat="0" applyBorder="0" applyAlignment="0" applyProtection="0"/>
    <xf numFmtId="0" fontId="7" fillId="41" borderId="0" applyNumberFormat="0" applyBorder="0" applyAlignment="0" applyProtection="0"/>
    <xf numFmtId="0" fontId="189"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89" fillId="41" borderId="0" applyNumberFormat="0" applyBorder="0" applyAlignment="0" applyProtection="0"/>
    <xf numFmtId="0" fontId="7"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90"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3" fillId="66" borderId="0" applyNumberFormat="0" applyBorder="0" applyAlignment="0" applyProtection="0"/>
    <xf numFmtId="0" fontId="7" fillId="45" borderId="0" applyNumberFormat="0" applyBorder="0" applyAlignment="0" applyProtection="0"/>
    <xf numFmtId="0" fontId="189"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89" fillId="45" borderId="0" applyNumberFormat="0" applyBorder="0" applyAlignment="0" applyProtection="0"/>
    <xf numFmtId="0" fontId="7"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90"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3" fillId="77" borderId="0" applyNumberFormat="0" applyBorder="0" applyAlignment="0" applyProtection="0"/>
    <xf numFmtId="0" fontId="7" fillId="49" borderId="0" applyNumberFormat="0" applyBorder="0" applyAlignment="0" applyProtection="0"/>
    <xf numFmtId="0" fontId="189"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89" fillId="49" borderId="0" applyNumberFormat="0" applyBorder="0" applyAlignment="0" applyProtection="0"/>
    <xf numFmtId="0" fontId="7"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90"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3" fillId="87" borderId="0" applyNumberFormat="0" applyBorder="0" applyAlignment="0" applyProtection="0"/>
    <xf numFmtId="0" fontId="7" fillId="53" borderId="0" applyNumberFormat="0" applyBorder="0" applyAlignment="0" applyProtection="0"/>
    <xf numFmtId="0" fontId="189"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89" fillId="53" borderId="0" applyNumberFormat="0" applyBorder="0" applyAlignment="0" applyProtection="0"/>
    <xf numFmtId="0" fontId="7"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90"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8" fillId="91" borderId="0" applyNumberFormat="0" applyBorder="0" applyAlignment="0" applyProtection="0"/>
    <xf numFmtId="0" fontId="191" fillId="34" borderId="0" applyNumberFormat="0" applyBorder="0" applyAlignment="0" applyProtection="0"/>
    <xf numFmtId="0" fontId="191" fillId="34" borderId="0" applyNumberFormat="0" applyBorder="0" applyAlignment="0" applyProtection="0"/>
    <xf numFmtId="0" fontId="191" fillId="34" borderId="0" applyNumberFormat="0" applyBorder="0" applyAlignment="0" applyProtection="0"/>
    <xf numFmtId="0" fontId="191" fillId="34" borderId="0" applyNumberFormat="0" applyBorder="0" applyAlignment="0" applyProtection="0"/>
    <xf numFmtId="0" fontId="191" fillId="34" borderId="0" applyNumberFormat="0" applyBorder="0" applyAlignment="0" applyProtection="0"/>
    <xf numFmtId="0" fontId="191" fillId="34" borderId="0" applyNumberFormat="0" applyBorder="0" applyAlignment="0" applyProtection="0"/>
    <xf numFmtId="0" fontId="191" fillId="34" borderId="0" applyNumberFormat="0" applyBorder="0" applyAlignment="0" applyProtection="0"/>
    <xf numFmtId="0" fontId="54" fillId="34" borderId="0" applyNumberFormat="0" applyBorder="0" applyAlignment="0" applyProtection="0"/>
    <xf numFmtId="0" fontId="68" fillId="79" borderId="0" applyNumberFormat="0" applyBorder="0" applyAlignment="0" applyProtection="0"/>
    <xf numFmtId="0" fontId="191" fillId="38" borderId="0" applyNumberFormat="0" applyBorder="0" applyAlignment="0" applyProtection="0"/>
    <xf numFmtId="0" fontId="191" fillId="38" borderId="0" applyNumberFormat="0" applyBorder="0" applyAlignment="0" applyProtection="0"/>
    <xf numFmtId="0" fontId="191" fillId="38" borderId="0" applyNumberFormat="0" applyBorder="0" applyAlignment="0" applyProtection="0"/>
    <xf numFmtId="0" fontId="191" fillId="38" borderId="0" applyNumberFormat="0" applyBorder="0" applyAlignment="0" applyProtection="0"/>
    <xf numFmtId="0" fontId="191" fillId="38" borderId="0" applyNumberFormat="0" applyBorder="0" applyAlignment="0" applyProtection="0"/>
    <xf numFmtId="0" fontId="191" fillId="38" borderId="0" applyNumberFormat="0" applyBorder="0" applyAlignment="0" applyProtection="0"/>
    <xf numFmtId="0" fontId="191" fillId="38" borderId="0" applyNumberFormat="0" applyBorder="0" applyAlignment="0" applyProtection="0"/>
    <xf numFmtId="0" fontId="54" fillId="38" borderId="0" applyNumberFormat="0" applyBorder="0" applyAlignment="0" applyProtection="0"/>
    <xf numFmtId="0" fontId="68" fillId="81"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54" fillId="42" borderId="0" applyNumberFormat="0" applyBorder="0" applyAlignment="0" applyProtection="0"/>
    <xf numFmtId="0" fontId="68" fillId="96" borderId="0" applyNumberFormat="0" applyBorder="0" applyAlignment="0" applyProtection="0"/>
    <xf numFmtId="0" fontId="191" fillId="46" borderId="0" applyNumberFormat="0" applyBorder="0" applyAlignment="0" applyProtection="0"/>
    <xf numFmtId="0" fontId="191" fillId="46" borderId="0" applyNumberFormat="0" applyBorder="0" applyAlignment="0" applyProtection="0"/>
    <xf numFmtId="0" fontId="191" fillId="46" borderId="0" applyNumberFormat="0" applyBorder="0" applyAlignment="0" applyProtection="0"/>
    <xf numFmtId="0" fontId="191" fillId="46" borderId="0" applyNumberFormat="0" applyBorder="0" applyAlignment="0" applyProtection="0"/>
    <xf numFmtId="0" fontId="191" fillId="46" borderId="0" applyNumberFormat="0" applyBorder="0" applyAlignment="0" applyProtection="0"/>
    <xf numFmtId="0" fontId="191" fillId="46" borderId="0" applyNumberFormat="0" applyBorder="0" applyAlignment="0" applyProtection="0"/>
    <xf numFmtId="0" fontId="191" fillId="46" borderId="0" applyNumberFormat="0" applyBorder="0" applyAlignment="0" applyProtection="0"/>
    <xf numFmtId="0" fontId="54" fillId="46" borderId="0" applyNumberFormat="0" applyBorder="0" applyAlignment="0" applyProtection="0"/>
    <xf numFmtId="0" fontId="68" fillId="98"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54" fillId="50" borderId="0" applyNumberFormat="0" applyBorder="0" applyAlignment="0" applyProtection="0"/>
    <xf numFmtId="0" fontId="68" fillId="100"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54" fillId="54" borderId="0" applyNumberFormat="0" applyBorder="0" applyAlignment="0" applyProtection="0"/>
    <xf numFmtId="235" fontId="10" fillId="0" borderId="26">
      <alignment horizontal="right"/>
    </xf>
    <xf numFmtId="0" fontId="68" fillId="102"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54" fillId="31" borderId="0" applyNumberFormat="0" applyBorder="0" applyAlignment="0" applyProtection="0"/>
    <xf numFmtId="0" fontId="68" fillId="107" borderId="0" applyNumberFormat="0" applyBorder="0" applyAlignment="0" applyProtection="0"/>
    <xf numFmtId="0" fontId="191" fillId="35" borderId="0" applyNumberFormat="0" applyBorder="0" applyAlignment="0" applyProtection="0"/>
    <xf numFmtId="0" fontId="191" fillId="35" borderId="0" applyNumberFormat="0" applyBorder="0" applyAlignment="0" applyProtection="0"/>
    <xf numFmtId="0" fontId="191" fillId="35" borderId="0" applyNumberFormat="0" applyBorder="0" applyAlignment="0" applyProtection="0"/>
    <xf numFmtId="0" fontId="191" fillId="35" borderId="0" applyNumberFormat="0" applyBorder="0" applyAlignment="0" applyProtection="0"/>
    <xf numFmtId="0" fontId="191" fillId="35" borderId="0" applyNumberFormat="0" applyBorder="0" applyAlignment="0" applyProtection="0"/>
    <xf numFmtId="0" fontId="191" fillId="35" borderId="0" applyNumberFormat="0" applyBorder="0" applyAlignment="0" applyProtection="0"/>
    <xf numFmtId="0" fontId="191" fillId="35" borderId="0" applyNumberFormat="0" applyBorder="0" applyAlignment="0" applyProtection="0"/>
    <xf numFmtId="0" fontId="54" fillId="35" borderId="0" applyNumberFormat="0" applyBorder="0" applyAlignment="0" applyProtection="0"/>
    <xf numFmtId="0" fontId="68" fillId="111" borderId="0" applyNumberFormat="0" applyBorder="0" applyAlignment="0" applyProtection="0"/>
    <xf numFmtId="0" fontId="191" fillId="39" borderId="0" applyNumberFormat="0" applyBorder="0" applyAlignment="0" applyProtection="0"/>
    <xf numFmtId="0" fontId="191" fillId="39" borderId="0" applyNumberFormat="0" applyBorder="0" applyAlignment="0" applyProtection="0"/>
    <xf numFmtId="0" fontId="191" fillId="39" borderId="0" applyNumberFormat="0" applyBorder="0" applyAlignment="0" applyProtection="0"/>
    <xf numFmtId="0" fontId="191" fillId="39" borderId="0" applyNumberFormat="0" applyBorder="0" applyAlignment="0" applyProtection="0"/>
    <xf numFmtId="0" fontId="191" fillId="39" borderId="0" applyNumberFormat="0" applyBorder="0" applyAlignment="0" applyProtection="0"/>
    <xf numFmtId="0" fontId="191" fillId="39" borderId="0" applyNumberFormat="0" applyBorder="0" applyAlignment="0" applyProtection="0"/>
    <xf numFmtId="0" fontId="191" fillId="39" borderId="0" applyNumberFormat="0" applyBorder="0" applyAlignment="0" applyProtection="0"/>
    <xf numFmtId="0" fontId="54" fillId="39" borderId="0" applyNumberFormat="0" applyBorder="0" applyAlignment="0" applyProtection="0"/>
    <xf numFmtId="0" fontId="68" fillId="96" borderId="0" applyNumberFormat="0" applyBorder="0" applyAlignment="0" applyProtection="0"/>
    <xf numFmtId="0" fontId="191" fillId="43" borderId="0" applyNumberFormat="0" applyBorder="0" applyAlignment="0" applyProtection="0"/>
    <xf numFmtId="0" fontId="191" fillId="43" borderId="0" applyNumberFormat="0" applyBorder="0" applyAlignment="0" applyProtection="0"/>
    <xf numFmtId="0" fontId="191" fillId="43" borderId="0" applyNumberFormat="0" applyBorder="0" applyAlignment="0" applyProtection="0"/>
    <xf numFmtId="0" fontId="191" fillId="43" borderId="0" applyNumberFormat="0" applyBorder="0" applyAlignment="0" applyProtection="0"/>
    <xf numFmtId="0" fontId="191" fillId="43" borderId="0" applyNumberFormat="0" applyBorder="0" applyAlignment="0" applyProtection="0"/>
    <xf numFmtId="0" fontId="191" fillId="43" borderId="0" applyNumberFormat="0" applyBorder="0" applyAlignment="0" applyProtection="0"/>
    <xf numFmtId="0" fontId="191" fillId="43" borderId="0" applyNumberFormat="0" applyBorder="0" applyAlignment="0" applyProtection="0"/>
    <xf numFmtId="0" fontId="54" fillId="43" borderId="0" applyNumberFormat="0" applyBorder="0" applyAlignment="0" applyProtection="0"/>
    <xf numFmtId="0" fontId="68" fillId="98" borderId="0" applyNumberFormat="0" applyBorder="0" applyAlignment="0" applyProtection="0"/>
    <xf numFmtId="0" fontId="191" fillId="47" borderId="0" applyNumberFormat="0" applyBorder="0" applyAlignment="0" applyProtection="0"/>
    <xf numFmtId="0" fontId="191" fillId="47" borderId="0" applyNumberFormat="0" applyBorder="0" applyAlignment="0" applyProtection="0"/>
    <xf numFmtId="0" fontId="191" fillId="47" borderId="0" applyNumberFormat="0" applyBorder="0" applyAlignment="0" applyProtection="0"/>
    <xf numFmtId="0" fontId="191" fillId="47" borderId="0" applyNumberFormat="0" applyBorder="0" applyAlignment="0" applyProtection="0"/>
    <xf numFmtId="0" fontId="191" fillId="47" borderId="0" applyNumberFormat="0" applyBorder="0" applyAlignment="0" applyProtection="0"/>
    <xf numFmtId="0" fontId="191" fillId="47" borderId="0" applyNumberFormat="0" applyBorder="0" applyAlignment="0" applyProtection="0"/>
    <xf numFmtId="0" fontId="191" fillId="47" borderId="0" applyNumberFormat="0" applyBorder="0" applyAlignment="0" applyProtection="0"/>
    <xf numFmtId="0" fontId="54" fillId="47" borderId="0" applyNumberFormat="0" applyBorder="0" applyAlignment="0" applyProtection="0"/>
    <xf numFmtId="0" fontId="68" fillId="117" borderId="0" applyNumberFormat="0" applyBorder="0" applyAlignment="0" applyProtection="0"/>
    <xf numFmtId="0" fontId="191" fillId="51" borderId="0" applyNumberFormat="0" applyBorder="0" applyAlignment="0" applyProtection="0"/>
    <xf numFmtId="0" fontId="191" fillId="51" borderId="0" applyNumberFormat="0" applyBorder="0" applyAlignment="0" applyProtection="0"/>
    <xf numFmtId="0" fontId="191" fillId="51" borderId="0" applyNumberFormat="0" applyBorder="0" applyAlignment="0" applyProtection="0"/>
    <xf numFmtId="0" fontId="191" fillId="51" borderId="0" applyNumberFormat="0" applyBorder="0" applyAlignment="0" applyProtection="0"/>
    <xf numFmtId="0" fontId="191" fillId="51" borderId="0" applyNumberFormat="0" applyBorder="0" applyAlignment="0" applyProtection="0"/>
    <xf numFmtId="0" fontId="191" fillId="51" borderId="0" applyNumberFormat="0" applyBorder="0" applyAlignment="0" applyProtection="0"/>
    <xf numFmtId="0" fontId="191" fillId="51" borderId="0" applyNumberFormat="0" applyBorder="0" applyAlignment="0" applyProtection="0"/>
    <xf numFmtId="0" fontId="54" fillId="51" borderId="0" applyNumberFormat="0" applyBorder="0" applyAlignment="0" applyProtection="0"/>
    <xf numFmtId="167" fontId="192" fillId="0" borderId="0" applyFont="0"/>
    <xf numFmtId="167" fontId="192" fillId="0" borderId="6" applyFont="0"/>
    <xf numFmtId="168" fontId="192" fillId="0" borderId="0" applyFont="0"/>
    <xf numFmtId="236" fontId="193" fillId="0" borderId="26">
      <alignment horizontal="right"/>
    </xf>
    <xf numFmtId="236" fontId="193" fillId="0" borderId="26" applyFill="0">
      <alignment horizontal="right"/>
    </xf>
    <xf numFmtId="182" fontId="10" fillId="0" borderId="26">
      <alignment horizontal="right"/>
    </xf>
    <xf numFmtId="3" fontId="10" fillId="0" borderId="26" applyFill="0">
      <alignment horizontal="right"/>
    </xf>
    <xf numFmtId="237" fontId="193" fillId="0" borderId="26" applyFill="0">
      <alignment horizontal="right"/>
    </xf>
    <xf numFmtId="3" fontId="194" fillId="0" borderId="26" applyFill="0">
      <alignment horizontal="right"/>
    </xf>
    <xf numFmtId="238" fontId="14" fillId="14" borderId="122">
      <alignment horizontal="center" vertical="center"/>
    </xf>
    <xf numFmtId="0" fontId="10" fillId="0" borderId="0"/>
    <xf numFmtId="214" fontId="195" fillId="0" borderId="0"/>
    <xf numFmtId="0" fontId="10" fillId="0" borderId="0"/>
    <xf numFmtId="239" fontId="10" fillId="0" borderId="26">
      <alignment horizontal="right"/>
      <protection locked="0"/>
    </xf>
    <xf numFmtId="165" fontId="193" fillId="0" borderId="26" applyNumberFormat="0" applyFont="0" applyBorder="0" applyProtection="0">
      <alignment horizontal="right"/>
    </xf>
    <xf numFmtId="240" fontId="196" fillId="151" borderId="123"/>
    <xf numFmtId="0" fontId="10" fillId="0" borderId="0" applyNumberFormat="0" applyFill="0" applyBorder="0" applyAlignment="0" applyProtection="0"/>
    <xf numFmtId="0" fontId="17" fillId="0" borderId="0" applyNumberFormat="0" applyFill="0" applyBorder="0" applyAlignment="0" applyProtection="0"/>
    <xf numFmtId="0" fontId="39" fillId="0" borderId="0"/>
    <xf numFmtId="0" fontId="72" fillId="59" borderId="0" applyNumberFormat="0" applyBorder="0" applyAlignment="0" applyProtection="0"/>
    <xf numFmtId="0" fontId="197" fillId="25" borderId="0" applyNumberFormat="0" applyBorder="0" applyAlignment="0" applyProtection="0"/>
    <xf numFmtId="0" fontId="197" fillId="25" borderId="0" applyNumberFormat="0" applyBorder="0" applyAlignment="0" applyProtection="0"/>
    <xf numFmtId="0" fontId="197" fillId="25" borderId="0" applyNumberFormat="0" applyBorder="0" applyAlignment="0" applyProtection="0"/>
    <xf numFmtId="0" fontId="197" fillId="25" borderId="0" applyNumberFormat="0" applyBorder="0" applyAlignment="0" applyProtection="0"/>
    <xf numFmtId="0" fontId="197" fillId="25" borderId="0" applyNumberFormat="0" applyBorder="0" applyAlignment="0" applyProtection="0"/>
    <xf numFmtId="0" fontId="197" fillId="25" borderId="0" applyNumberFormat="0" applyBorder="0" applyAlignment="0" applyProtection="0"/>
    <xf numFmtId="0" fontId="197" fillId="25" borderId="0" applyNumberFormat="0" applyBorder="0" applyAlignment="0" applyProtection="0"/>
    <xf numFmtId="0" fontId="45" fillId="25" borderId="0" applyNumberFormat="0" applyBorder="0" applyAlignment="0" applyProtection="0"/>
    <xf numFmtId="1" fontId="198" fillId="152" borderId="65" applyNumberFormat="0" applyBorder="0" applyAlignment="0">
      <alignment horizontal="center" vertical="top" wrapText="1"/>
      <protection hidden="1"/>
    </xf>
    <xf numFmtId="0" fontId="199" fillId="135" borderId="0"/>
    <xf numFmtId="0" fontId="200" fillId="0" borderId="0" applyAlignment="0"/>
    <xf numFmtId="0" fontId="201" fillId="0" borderId="60" applyNumberFormat="0" applyFill="0" applyAlignment="0" applyProtection="0"/>
    <xf numFmtId="0" fontId="194" fillId="0" borderId="4" applyNumberFormat="0" applyFont="0" applyFill="0" applyAlignment="0" applyProtection="0"/>
    <xf numFmtId="0" fontId="202" fillId="0" borderId="124" applyNumberFormat="0" applyFont="0" applyFill="0" applyAlignment="0" applyProtection="0">
      <alignment horizontal="centerContinuous"/>
    </xf>
    <xf numFmtId="0" fontId="183" fillId="0" borderId="60" applyNumberFormat="0" applyFont="0" applyFill="0" applyAlignment="0" applyProtection="0"/>
    <xf numFmtId="0" fontId="183" fillId="0" borderId="65" applyNumberFormat="0" applyFont="0" applyFill="0" applyAlignment="0" applyProtection="0"/>
    <xf numFmtId="0" fontId="183" fillId="0" borderId="10" applyNumberFormat="0" applyFont="0" applyFill="0" applyAlignment="0" applyProtection="0"/>
    <xf numFmtId="0" fontId="183" fillId="0" borderId="118" applyNumberFormat="0" applyFont="0" applyFill="0" applyAlignment="0" applyProtection="0"/>
    <xf numFmtId="241" fontId="10" fillId="0" borderId="0" applyFont="0" applyFill="0" applyBorder="0" applyAlignment="0" applyProtection="0"/>
    <xf numFmtId="0" fontId="90" fillId="0" borderId="0">
      <alignment horizontal="right"/>
    </xf>
    <xf numFmtId="0" fontId="188" fillId="0" borderId="0" applyFont="0" applyFill="0" applyBorder="0" applyAlignment="0" applyProtection="0"/>
    <xf numFmtId="242" fontId="90" fillId="0" borderId="0" applyFill="0" applyBorder="0" applyAlignment="0"/>
    <xf numFmtId="243" fontId="90" fillId="0" borderId="0" applyFill="0" applyBorder="0" applyAlignment="0"/>
    <xf numFmtId="172" fontId="90" fillId="0" borderId="0" applyFill="0" applyBorder="0" applyAlignment="0"/>
    <xf numFmtId="244" fontId="90" fillId="0" borderId="0" applyFill="0" applyBorder="0" applyAlignment="0"/>
    <xf numFmtId="172" fontId="10" fillId="0" borderId="0" applyFill="0" applyBorder="0" applyAlignment="0"/>
    <xf numFmtId="242" fontId="90" fillId="0" borderId="0" applyFill="0" applyBorder="0" applyAlignment="0"/>
    <xf numFmtId="244" fontId="10" fillId="0" borderId="0" applyFill="0" applyBorder="0" applyAlignment="0"/>
    <xf numFmtId="243" fontId="90" fillId="0" borderId="0" applyFill="0" applyBorder="0" applyAlignment="0"/>
    <xf numFmtId="0" fontId="78" fillId="122" borderId="90" applyNumberFormat="0" applyAlignment="0" applyProtection="0"/>
    <xf numFmtId="0" fontId="78" fillId="122" borderId="90" applyNumberFormat="0" applyAlignment="0" applyProtection="0"/>
    <xf numFmtId="0" fontId="203" fillId="28" borderId="79" applyNumberFormat="0" applyAlignment="0" applyProtection="0"/>
    <xf numFmtId="0" fontId="203" fillId="28" borderId="79" applyNumberFormat="0" applyAlignment="0" applyProtection="0"/>
    <xf numFmtId="0" fontId="203" fillId="28" borderId="79" applyNumberFormat="0" applyAlignment="0" applyProtection="0"/>
    <xf numFmtId="0" fontId="203" fillId="28" borderId="79" applyNumberFormat="0" applyAlignment="0" applyProtection="0"/>
    <xf numFmtId="0" fontId="203" fillId="28" borderId="79" applyNumberFormat="0" applyAlignment="0" applyProtection="0"/>
    <xf numFmtId="0" fontId="203" fillId="28" borderId="79" applyNumberFormat="0" applyAlignment="0" applyProtection="0"/>
    <xf numFmtId="0" fontId="203" fillId="28" borderId="79" applyNumberFormat="0" applyAlignment="0" applyProtection="0"/>
    <xf numFmtId="0" fontId="49" fillId="28" borderId="79" applyNumberFormat="0" applyAlignment="0" applyProtection="0"/>
    <xf numFmtId="214" fontId="194" fillId="153" borderId="0" applyNumberFormat="0" applyFont="0" applyBorder="0" applyAlignment="0">
      <alignment horizontal="left"/>
    </xf>
    <xf numFmtId="245" fontId="10" fillId="0" borderId="0" applyFont="0" applyFill="0" applyBorder="0" applyProtection="0">
      <alignment horizontal="center" vertical="center"/>
    </xf>
    <xf numFmtId="0" fontId="85" fillId="126" borderId="93" applyNumberFormat="0" applyAlignment="0" applyProtection="0"/>
    <xf numFmtId="0" fontId="204" fillId="29" borderId="82" applyNumberFormat="0" applyAlignment="0" applyProtection="0"/>
    <xf numFmtId="0" fontId="204" fillId="29" borderId="82" applyNumberFormat="0" applyAlignment="0" applyProtection="0"/>
    <xf numFmtId="0" fontId="204" fillId="29" borderId="82" applyNumberFormat="0" applyAlignment="0" applyProtection="0"/>
    <xf numFmtId="0" fontId="204" fillId="29" borderId="82" applyNumberFormat="0" applyAlignment="0" applyProtection="0"/>
    <xf numFmtId="0" fontId="204" fillId="29" borderId="82" applyNumberFormat="0" applyAlignment="0" applyProtection="0"/>
    <xf numFmtId="0" fontId="204" fillId="29" borderId="82" applyNumberFormat="0" applyAlignment="0" applyProtection="0"/>
    <xf numFmtId="0" fontId="204" fillId="29" borderId="82" applyNumberFormat="0" applyAlignment="0" applyProtection="0"/>
    <xf numFmtId="0" fontId="51" fillId="29" borderId="82" applyNumberFormat="0" applyAlignment="0" applyProtection="0"/>
    <xf numFmtId="246" fontId="10" fillId="0" borderId="0" applyNumberFormat="0" applyFont="0" applyFill="0" applyAlignment="0" applyProtection="0"/>
    <xf numFmtId="0" fontId="201" fillId="0" borderId="60" applyNumberFormat="0" applyFill="0" applyProtection="0">
      <alignment horizontal="left" vertical="center"/>
    </xf>
    <xf numFmtId="0" fontId="160" fillId="0" borderId="0">
      <alignment horizontal="center" wrapText="1"/>
      <protection hidden="1"/>
    </xf>
    <xf numFmtId="0" fontId="205" fillId="0" borderId="0">
      <alignment horizontal="right"/>
    </xf>
    <xf numFmtId="188" fontId="29" fillId="0" borderId="0" applyBorder="0">
      <alignment horizontal="right"/>
    </xf>
    <xf numFmtId="188" fontId="29" fillId="0" borderId="4" applyAlignment="0">
      <alignment horizontal="right"/>
    </xf>
    <xf numFmtId="247" fontId="90" fillId="0" borderId="0"/>
    <xf numFmtId="247" fontId="90" fillId="0" borderId="0"/>
    <xf numFmtId="247" fontId="90" fillId="0" borderId="0"/>
    <xf numFmtId="247" fontId="90" fillId="0" borderId="0"/>
    <xf numFmtId="247" fontId="90" fillId="0" borderId="0"/>
    <xf numFmtId="247" fontId="90" fillId="0" borderId="0"/>
    <xf numFmtId="247" fontId="90" fillId="0" borderId="0"/>
    <xf numFmtId="247" fontId="90" fillId="0" borderId="0"/>
    <xf numFmtId="168" fontId="206" fillId="0" borderId="0" applyFont="0" applyBorder="0">
      <alignment horizontal="right"/>
    </xf>
    <xf numFmtId="242" fontId="90" fillId="0" borderId="0" applyFont="0" applyFill="0" applyBorder="0" applyAlignment="0" applyProtection="0"/>
    <xf numFmtId="248" fontId="10" fillId="0" borderId="0" applyFont="0"/>
    <xf numFmtId="0" fontId="207" fillId="0" borderId="0" applyFont="0" applyFill="0" applyBorder="0" applyProtection="0">
      <alignment horizontal="right"/>
    </xf>
    <xf numFmtId="0" fontId="207" fillId="0" borderId="0" applyFont="0" applyFill="0" applyBorder="0" applyProtection="0">
      <alignment horizontal="right"/>
    </xf>
    <xf numFmtId="175" fontId="10" fillId="0" borderId="0" applyFont="0" applyFill="0" applyBorder="0" applyAlignment="0" applyProtection="0">
      <alignment horizontal="right"/>
    </xf>
    <xf numFmtId="249" fontId="10" fillId="0" borderId="0" applyFont="0" applyFill="0" applyBorder="0" applyAlignment="0" applyProtection="0"/>
    <xf numFmtId="250" fontId="208" fillId="0" borderId="0" applyFont="0" applyFill="0" applyBorder="0" applyAlignment="0" applyProtection="0">
      <alignment horizontal="right"/>
    </xf>
    <xf numFmtId="170" fontId="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63" fillId="0" borderId="0" applyFont="0" applyFill="0" applyBorder="0" applyAlignment="0" applyProtection="0"/>
    <xf numFmtId="170" fontId="10" fillId="0" borderId="0" applyFont="0" applyFill="0" applyBorder="0" applyAlignment="0" applyProtection="0"/>
    <xf numFmtId="170" fontId="7" fillId="0" borderId="0" applyFont="0" applyFill="0" applyBorder="0" applyAlignment="0" applyProtection="0"/>
    <xf numFmtId="170" fontId="63" fillId="0" borderId="0" applyFont="0" applyFill="0" applyBorder="0" applyAlignment="0" applyProtection="0"/>
    <xf numFmtId="170" fontId="10" fillId="0" borderId="0" applyFont="0" applyFill="0" applyBorder="0" applyAlignment="0" applyProtection="0"/>
    <xf numFmtId="170" fontId="209" fillId="0" borderId="0" applyFont="0" applyFill="0" applyBorder="0" applyAlignment="0" applyProtection="0"/>
    <xf numFmtId="170" fontId="209" fillId="0" borderId="0" applyFont="0" applyFill="0" applyBorder="0" applyAlignment="0" applyProtection="0"/>
    <xf numFmtId="194" fontId="10" fillId="0" borderId="0" applyFont="0" applyFill="0" applyBorder="0" applyAlignment="0" applyProtection="0">
      <alignment horizontal="right"/>
    </xf>
    <xf numFmtId="194" fontId="10" fillId="0" borderId="0" applyFont="0" applyFill="0" applyBorder="0" applyAlignment="0" applyProtection="0">
      <alignment horizontal="right"/>
    </xf>
    <xf numFmtId="194" fontId="10" fillId="0" borderId="0" applyFont="0" applyFill="0" applyBorder="0" applyAlignment="0" applyProtection="0">
      <alignment horizontal="right"/>
    </xf>
    <xf numFmtId="194" fontId="10" fillId="0" borderId="0" applyFont="0" applyFill="0" applyBorder="0" applyAlignment="0" applyProtection="0">
      <alignment horizontal="right"/>
    </xf>
    <xf numFmtId="170" fontId="10" fillId="0" borderId="0" applyFont="0" applyFill="0" applyBorder="0" applyAlignment="0" applyProtection="0"/>
    <xf numFmtId="170" fontId="209" fillId="0" borderId="0" applyFont="0" applyFill="0" applyBorder="0" applyAlignment="0" applyProtection="0"/>
    <xf numFmtId="170" fontId="210" fillId="0" borderId="0" applyFont="0" applyFill="0" applyBorder="0" applyAlignment="0" applyProtection="0"/>
    <xf numFmtId="194" fontId="10" fillId="0" borderId="0" applyFont="0" applyFill="0" applyBorder="0" applyAlignment="0" applyProtection="0">
      <alignment horizontal="right"/>
    </xf>
    <xf numFmtId="194" fontId="10" fillId="0" borderId="0" applyFont="0" applyFill="0" applyBorder="0" applyAlignment="0" applyProtection="0">
      <alignment horizontal="right"/>
    </xf>
    <xf numFmtId="194" fontId="10" fillId="0" borderId="0" applyFont="0" applyFill="0" applyBorder="0" applyAlignment="0" applyProtection="0">
      <alignment horizontal="right"/>
    </xf>
    <xf numFmtId="194" fontId="10" fillId="0" borderId="0" applyFont="0" applyFill="0" applyBorder="0" applyAlignment="0" applyProtection="0">
      <alignment horizontal="right"/>
    </xf>
    <xf numFmtId="170" fontId="160" fillId="0" borderId="0" applyFont="0" applyFill="0" applyBorder="0" applyAlignment="0" applyProtection="0"/>
    <xf numFmtId="170" fontId="209"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20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0"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51" fontId="208" fillId="0" borderId="0" applyFont="0" applyFill="0" applyBorder="0" applyAlignment="0" applyProtection="0"/>
    <xf numFmtId="170" fontId="10" fillId="0" borderId="0" applyFont="0" applyFill="0" applyBorder="0" applyAlignment="0" applyProtection="0"/>
    <xf numFmtId="170" fontId="7" fillId="0" borderId="0" applyFont="0" applyFill="0" applyBorder="0" applyAlignment="0" applyProtection="0"/>
    <xf numFmtId="170" fontId="6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211" fillId="0" borderId="0" applyFont="0" applyFill="0" applyBorder="0" applyAlignment="0" applyProtection="0"/>
    <xf numFmtId="170" fontId="7" fillId="0" borderId="0" applyFont="0" applyFill="0" applyBorder="0" applyAlignment="0" applyProtection="0"/>
    <xf numFmtId="170" fontId="10"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0" fillId="0" borderId="0" applyFont="0" applyFill="0" applyBorder="0" applyAlignment="0" applyProtection="0"/>
    <xf numFmtId="170" fontId="7" fillId="0" borderId="0" applyFont="0" applyFill="0" applyBorder="0" applyAlignment="0" applyProtection="0"/>
    <xf numFmtId="170" fontId="21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21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2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90"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6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 fillId="0" borderId="0" applyFont="0" applyFill="0" applyBorder="0" applyAlignment="0" applyProtection="0"/>
    <xf numFmtId="170" fontId="190"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3" fontId="214" fillId="0" borderId="0" applyFont="0" applyFill="0" applyBorder="0" applyAlignment="0" applyProtection="0"/>
    <xf numFmtId="214" fontId="215" fillId="0" borderId="0"/>
    <xf numFmtId="0" fontId="216" fillId="0" borderId="0"/>
    <xf numFmtId="0" fontId="217" fillId="154" borderId="0">
      <alignment horizontal="center" vertical="center" wrapText="1"/>
    </xf>
    <xf numFmtId="252" fontId="10" fillId="0" borderId="0" applyFill="0" applyBorder="0">
      <alignment horizontal="right"/>
      <protection locked="0"/>
    </xf>
    <xf numFmtId="253" fontId="107" fillId="0" borderId="125" applyFont="0" applyFill="0" applyBorder="0" applyAlignment="0" applyProtection="0"/>
    <xf numFmtId="243" fontId="90" fillId="0" borderId="0" applyFont="0" applyFill="0" applyBorder="0" applyAlignment="0" applyProtection="0"/>
    <xf numFmtId="254" fontId="218" fillId="0" borderId="0">
      <alignment horizontal="right"/>
    </xf>
    <xf numFmtId="166" fontId="219" fillId="0" borderId="126">
      <protection locked="0"/>
    </xf>
    <xf numFmtId="0" fontId="207" fillId="0" borderId="0" applyFont="0" applyFill="0" applyBorder="0" applyProtection="0">
      <alignment horizontal="right"/>
    </xf>
    <xf numFmtId="223" fontId="10" fillId="0" borderId="0" applyFont="0" applyFill="0" applyBorder="0" applyAlignment="0" applyProtection="0">
      <alignment horizontal="right"/>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3" fillId="0" borderId="0" applyFont="0" applyFill="0" applyBorder="0" applyAlignment="0" applyProtection="0"/>
    <xf numFmtId="169" fontId="3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65" fillId="0" borderId="0" applyFont="0" applyFill="0" applyBorder="0" applyAlignment="0" applyProtection="0"/>
    <xf numFmtId="169" fontId="211" fillId="0" borderId="0" applyFont="0" applyFill="0" applyBorder="0" applyAlignment="0" applyProtection="0"/>
    <xf numFmtId="169" fontId="17" fillId="0" borderId="0" applyFont="0" applyFill="0" applyBorder="0" applyAlignment="0" applyProtection="0"/>
    <xf numFmtId="169" fontId="212" fillId="0" borderId="0" applyFont="0" applyFill="0" applyBorder="0" applyAlignment="0" applyProtection="0"/>
    <xf numFmtId="169" fontId="10" fillId="0" borderId="0" applyFont="0" applyFill="0" applyBorder="0" applyAlignment="0" applyProtection="0"/>
    <xf numFmtId="169" fontId="7" fillId="0" borderId="0" applyFont="0" applyFill="0" applyBorder="0" applyAlignment="0" applyProtection="0"/>
    <xf numFmtId="169" fontId="10" fillId="0" borderId="0" applyFont="0" applyFill="0" applyBorder="0" applyAlignment="0" applyProtection="0"/>
    <xf numFmtId="191" fontId="10" fillId="0" borderId="0" applyFont="0" applyFill="0" applyBorder="0" applyAlignment="0" applyProtection="0">
      <alignment horizontal="right"/>
    </xf>
    <xf numFmtId="191" fontId="10" fillId="0" borderId="0" applyFont="0" applyFill="0" applyBorder="0" applyAlignment="0" applyProtection="0">
      <alignment horizontal="right"/>
    </xf>
    <xf numFmtId="191" fontId="10" fillId="0" borderId="0" applyFont="0" applyFill="0" applyBorder="0" applyAlignment="0" applyProtection="0">
      <alignment horizontal="right"/>
    </xf>
    <xf numFmtId="191" fontId="10" fillId="0" borderId="0" applyFont="0" applyFill="0" applyBorder="0" applyAlignment="0" applyProtection="0">
      <alignment horizontal="right"/>
    </xf>
    <xf numFmtId="169" fontId="10"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91" fontId="10" fillId="0" borderId="0" applyFont="0" applyFill="0" applyBorder="0" applyAlignment="0" applyProtection="0">
      <alignment horizontal="right"/>
    </xf>
    <xf numFmtId="191" fontId="10" fillId="0" borderId="0" applyFont="0" applyFill="0" applyBorder="0" applyAlignment="0" applyProtection="0">
      <alignment horizontal="right"/>
    </xf>
    <xf numFmtId="191" fontId="10" fillId="0" borderId="0" applyFont="0" applyFill="0" applyBorder="0" applyAlignment="0" applyProtection="0">
      <alignment horizontal="right"/>
    </xf>
    <xf numFmtId="191" fontId="10" fillId="0" borderId="0" applyFont="0" applyFill="0" applyBorder="0" applyAlignment="0" applyProtection="0">
      <alignment horizontal="right"/>
    </xf>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10" fillId="0" borderId="0" applyFont="0" applyFill="0" applyBorder="0" applyAlignment="0" applyProtection="0"/>
    <xf numFmtId="255" fontId="220" fillId="0" borderId="0" applyFont="0" applyFill="0" applyBorder="0" applyAlignment="0" applyProtection="0"/>
    <xf numFmtId="169" fontId="1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13" fillId="0" borderId="0" applyFont="0" applyFill="0" applyBorder="0" applyAlignment="0" applyProtection="0"/>
    <xf numFmtId="169" fontId="211"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11" fillId="0" borderId="0" applyFont="0" applyFill="0" applyBorder="0" applyAlignment="0" applyProtection="0"/>
    <xf numFmtId="169" fontId="7" fillId="0" borderId="0" applyFont="0" applyFill="0" applyBorder="0" applyAlignment="0" applyProtection="0"/>
    <xf numFmtId="169" fontId="10" fillId="0" borderId="0" applyFont="0" applyFill="0" applyBorder="0" applyAlignment="0" applyProtection="0"/>
    <xf numFmtId="169" fontId="7" fillId="0" borderId="0" applyFont="0" applyFill="0" applyBorder="0" applyAlignment="0" applyProtection="0"/>
    <xf numFmtId="169" fontId="6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11"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6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56" fontId="90" fillId="0" borderId="0" applyFont="0" applyFill="0" applyBorder="0" applyProtection="0">
      <alignment horizontal="right"/>
    </xf>
    <xf numFmtId="257" fontId="193" fillId="0" borderId="0" applyFont="0" applyFill="0" applyBorder="0" applyAlignment="0" applyProtection="0">
      <alignment vertical="center"/>
    </xf>
    <xf numFmtId="258" fontId="193" fillId="0" borderId="0" applyFont="0" applyFill="0" applyBorder="0" applyAlignment="0" applyProtection="0">
      <alignment vertical="center"/>
    </xf>
    <xf numFmtId="0" fontId="160" fillId="0" borderId="0" applyFont="0" applyFill="0" applyBorder="0" applyAlignment="0">
      <protection locked="0"/>
    </xf>
    <xf numFmtId="0" fontId="188" fillId="0" borderId="0" applyFont="0" applyFill="0" applyBorder="0" applyAlignment="0" applyProtection="0"/>
    <xf numFmtId="259" fontId="221" fillId="0" borderId="127" applyNumberFormat="0" applyFill="0">
      <alignment horizontal="right"/>
    </xf>
    <xf numFmtId="259" fontId="221" fillId="0" borderId="127" applyNumberFormat="0" applyFill="0">
      <alignment horizontal="right"/>
    </xf>
    <xf numFmtId="1" fontId="222" fillId="0" borderId="0"/>
    <xf numFmtId="260" fontId="194" fillId="0" borderId="0" applyFont="0" applyFill="0" applyBorder="0" applyProtection="0">
      <alignment horizontal="right"/>
    </xf>
    <xf numFmtId="261" fontId="107" fillId="0" borderId="0" applyFont="0" applyFill="0" applyBorder="0" applyAlignment="0" applyProtection="0"/>
    <xf numFmtId="261" fontId="107" fillId="0" borderId="0" applyFont="0" applyFill="0" applyBorder="0" applyAlignment="0" applyProtection="0"/>
    <xf numFmtId="262" fontId="182" fillId="135" borderId="12" applyFont="0" applyFill="0" applyBorder="0" applyAlignment="0" applyProtection="0"/>
    <xf numFmtId="263" fontId="29" fillId="0" borderId="60" applyFont="0" applyFill="0" applyBorder="0" applyAlignment="0" applyProtection="0"/>
    <xf numFmtId="215" fontId="10" fillId="0" borderId="0" applyFont="0" applyFill="0" applyBorder="0" applyAlignment="0" applyProtection="0"/>
    <xf numFmtId="264" fontId="208" fillId="0" borderId="0" applyFont="0" applyFill="0" applyBorder="0" applyAlignment="0" applyProtection="0"/>
    <xf numFmtId="0" fontId="208" fillId="0" borderId="0" applyFont="0" applyFill="0" applyBorder="0" applyAlignment="0" applyProtection="0"/>
    <xf numFmtId="14" fontId="65" fillId="0" borderId="0" applyFill="0" applyBorder="0" applyAlignment="0"/>
    <xf numFmtId="0" fontId="10" fillId="0" borderId="0">
      <alignment horizontal="left" vertical="top"/>
    </xf>
    <xf numFmtId="167" fontId="223" fillId="0" borderId="0"/>
    <xf numFmtId="0" fontId="107" fillId="0" borderId="0"/>
    <xf numFmtId="168" fontId="10" fillId="0" borderId="0" applyFont="0" applyFill="0" applyBorder="0" applyAlignment="0" applyProtection="0"/>
    <xf numFmtId="170" fontId="10" fillId="0" borderId="0" applyFont="0" applyFill="0" applyBorder="0" applyAlignment="0" applyProtection="0"/>
    <xf numFmtId="0" fontId="224" fillId="0" borderId="0">
      <protection locked="0"/>
    </xf>
    <xf numFmtId="0" fontId="10" fillId="0" borderId="0"/>
    <xf numFmtId="167" fontId="90" fillId="0" borderId="0"/>
    <xf numFmtId="188" fontId="10" fillId="0" borderId="128" applyNumberFormat="0" applyFont="0" applyFill="0" applyAlignment="0" applyProtection="0"/>
    <xf numFmtId="188" fontId="10" fillId="0" borderId="128" applyNumberFormat="0" applyFont="0" applyFill="0" applyAlignment="0" applyProtection="0"/>
    <xf numFmtId="188" fontId="10" fillId="0" borderId="128" applyNumberFormat="0" applyFont="0" applyFill="0" applyAlignment="0" applyProtection="0"/>
    <xf numFmtId="167" fontId="225" fillId="0" borderId="0" applyFill="0" applyBorder="0" applyAlignment="0" applyProtection="0"/>
    <xf numFmtId="1" fontId="194" fillId="0" borderId="0"/>
    <xf numFmtId="213" fontId="226" fillId="0" borderId="0">
      <protection locked="0"/>
    </xf>
    <xf numFmtId="213" fontId="226" fillId="0" borderId="0">
      <protection locked="0"/>
    </xf>
    <xf numFmtId="242" fontId="90" fillId="0" borderId="0" applyFill="0" applyBorder="0" applyAlignment="0"/>
    <xf numFmtId="243" fontId="90" fillId="0" borderId="0" applyFill="0" applyBorder="0" applyAlignment="0"/>
    <xf numFmtId="242" fontId="90" fillId="0" borderId="0" applyFill="0" applyBorder="0" applyAlignment="0"/>
    <xf numFmtId="244" fontId="10" fillId="0" borderId="0" applyFill="0" applyBorder="0" applyAlignment="0"/>
    <xf numFmtId="243" fontId="90" fillId="0" borderId="0" applyFill="0" applyBorder="0" applyAlignment="0"/>
    <xf numFmtId="265" fontId="186" fillId="0" borderId="0" applyFont="0" applyFill="0" applyBorder="0" applyAlignment="0" applyProtection="0"/>
    <xf numFmtId="0" fontId="95"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53" fillId="0" borderId="0" applyNumberFormat="0" applyFill="0" applyBorder="0" applyAlignment="0" applyProtection="0"/>
    <xf numFmtId="266" fontId="160" fillId="155" borderId="65">
      <alignment horizontal="left"/>
    </xf>
    <xf numFmtId="1" fontId="228" fillId="156" borderId="58" applyNumberFormat="0" applyBorder="0" applyAlignment="0">
      <alignment horizontal="centerContinuous" vertical="center"/>
      <protection locked="0"/>
    </xf>
    <xf numFmtId="267" fontId="10" fillId="0" borderId="0">
      <protection locked="0"/>
    </xf>
    <xf numFmtId="246" fontId="10" fillId="0" borderId="0">
      <protection locked="0"/>
    </xf>
    <xf numFmtId="2" fontId="214" fillId="0" borderId="0" applyFont="0" applyFill="0" applyBorder="0" applyAlignment="0" applyProtection="0"/>
    <xf numFmtId="0" fontId="229" fillId="0" borderId="0" applyFill="0" applyBorder="0" applyProtection="0">
      <alignment horizontal="left"/>
    </xf>
    <xf numFmtId="0" fontId="104" fillId="62" borderId="0" applyNumberFormat="0" applyBorder="0" applyAlignment="0" applyProtection="0"/>
    <xf numFmtId="0" fontId="230" fillId="24" borderId="0" applyNumberFormat="0" applyBorder="0" applyAlignment="0" applyProtection="0"/>
    <xf numFmtId="0" fontId="230" fillId="24" borderId="0" applyNumberFormat="0" applyBorder="0" applyAlignment="0" applyProtection="0"/>
    <xf numFmtId="0" fontId="230" fillId="24" borderId="0" applyNumberFormat="0" applyBorder="0" applyAlignment="0" applyProtection="0"/>
    <xf numFmtId="0" fontId="230" fillId="24" borderId="0" applyNumberFormat="0" applyBorder="0" applyAlignment="0" applyProtection="0"/>
    <xf numFmtId="0" fontId="230" fillId="24" borderId="0" applyNumberFormat="0" applyBorder="0" applyAlignment="0" applyProtection="0"/>
    <xf numFmtId="0" fontId="230" fillId="24" borderId="0" applyNumberFormat="0" applyBorder="0" applyAlignment="0" applyProtection="0"/>
    <xf numFmtId="0" fontId="230" fillId="24" borderId="0" applyNumberFormat="0" applyBorder="0" applyAlignment="0" applyProtection="0"/>
    <xf numFmtId="0" fontId="44" fillId="24" borderId="0" applyNumberFormat="0" applyBorder="0" applyAlignment="0" applyProtection="0"/>
    <xf numFmtId="0" fontId="231" fillId="0" borderId="0" applyNumberFormat="0">
      <alignment horizontal="right"/>
    </xf>
    <xf numFmtId="0" fontId="10" fillId="0" borderId="0"/>
    <xf numFmtId="0" fontId="10" fillId="0" borderId="0"/>
    <xf numFmtId="0" fontId="10" fillId="0" borderId="0"/>
    <xf numFmtId="0" fontId="10" fillId="0" borderId="0"/>
    <xf numFmtId="181" fontId="10" fillId="16" borderId="11" applyNumberFormat="0" applyFont="0" applyBorder="0" applyAlignment="0" applyProtection="0"/>
    <xf numFmtId="218" fontId="10" fillId="0" borderId="0" applyFont="0" applyFill="0" applyBorder="0" applyAlignment="0" applyProtection="0">
      <alignment horizontal="right"/>
    </xf>
    <xf numFmtId="214" fontId="232" fillId="16" borderId="0" applyNumberFormat="0" applyFont="0" applyAlignment="0"/>
    <xf numFmtId="0" fontId="233" fillId="0" borderId="0" applyProtection="0">
      <alignment horizontal="right"/>
    </xf>
    <xf numFmtId="0" fontId="12" fillId="0" borderId="47" applyNumberFormat="0" applyAlignment="0" applyProtection="0">
      <alignment horizontal="left" vertical="center"/>
    </xf>
    <xf numFmtId="0" fontId="12" fillId="0" borderId="5">
      <alignment horizontal="left" vertical="center"/>
    </xf>
    <xf numFmtId="49" fontId="234" fillId="0" borderId="0">
      <alignment horizontal="centerContinuous"/>
    </xf>
    <xf numFmtId="0" fontId="110" fillId="0" borderId="96"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111" fillId="0" borderId="95" applyNumberFormat="0" applyFill="0" applyAlignment="0" applyProtection="0"/>
    <xf numFmtId="0" fontId="235" fillId="0" borderId="0" applyNumberFormat="0" applyFill="0" applyBorder="0" applyAlignment="0" applyProtection="0"/>
    <xf numFmtId="0" fontId="116" fillId="0" borderId="99" applyNumberFormat="0" applyFill="0" applyAlignment="0" applyProtection="0"/>
    <xf numFmtId="0" fontId="236" fillId="0" borderId="0" applyProtection="0">
      <alignment horizontal="left"/>
    </xf>
    <xf numFmtId="0" fontId="236" fillId="0" borderId="0" applyProtection="0">
      <alignment horizontal="left"/>
    </xf>
    <xf numFmtId="0" fontId="236" fillId="0" borderId="0" applyProtection="0">
      <alignment horizontal="left"/>
    </xf>
    <xf numFmtId="0" fontId="236" fillId="0" borderId="0" applyProtection="0">
      <alignment horizontal="left"/>
    </xf>
    <xf numFmtId="0" fontId="117" fillId="0" borderId="98" applyNumberFormat="0" applyFill="0" applyAlignment="0" applyProtection="0"/>
    <xf numFmtId="0" fontId="236" fillId="0" borderId="0" applyProtection="0">
      <alignment horizontal="left"/>
    </xf>
    <xf numFmtId="0" fontId="122" fillId="0" borderId="101" applyNumberFormat="0" applyFill="0" applyAlignment="0" applyProtection="0"/>
    <xf numFmtId="0" fontId="237" fillId="0" borderId="0" applyProtection="0">
      <alignment horizontal="left"/>
    </xf>
    <xf numFmtId="0" fontId="237" fillId="0" borderId="0" applyProtection="0">
      <alignment horizontal="left"/>
    </xf>
    <xf numFmtId="0" fontId="237" fillId="0" borderId="0" applyProtection="0">
      <alignment horizontal="left"/>
    </xf>
    <xf numFmtId="0" fontId="237" fillId="0" borderId="0" applyProtection="0">
      <alignment horizontal="left"/>
    </xf>
    <xf numFmtId="0" fontId="238" fillId="0" borderId="78" applyNumberFormat="0" applyFill="0" applyAlignment="0" applyProtection="0"/>
    <xf numFmtId="0" fontId="43" fillId="0" borderId="78" applyNumberFormat="0" applyFill="0" applyAlignment="0" applyProtection="0"/>
    <xf numFmtId="0" fontId="237" fillId="0" borderId="0" applyProtection="0">
      <alignment horizontal="left"/>
    </xf>
    <xf numFmtId="0" fontId="122" fillId="0" borderId="0" applyNumberFormat="0" applyFill="0" applyBorder="0" applyAlignment="0" applyProtection="0"/>
    <xf numFmtId="0" fontId="239" fillId="0" borderId="0"/>
    <xf numFmtId="0" fontId="39" fillId="0" borderId="0"/>
    <xf numFmtId="268" fontId="192" fillId="0" borderId="0">
      <alignment horizontal="centerContinuous"/>
    </xf>
    <xf numFmtId="0" fontId="240" fillId="0" borderId="129" applyNumberFormat="0" applyFill="0" applyBorder="0" applyAlignment="0" applyProtection="0">
      <alignment horizontal="left"/>
    </xf>
    <xf numFmtId="268" fontId="192" fillId="0" borderId="130">
      <alignment horizontal="center"/>
    </xf>
    <xf numFmtId="0" fontId="10" fillId="0" borderId="0" applyNumberFormat="0" applyFill="0" applyBorder="0" applyProtection="0">
      <alignment wrapText="1"/>
    </xf>
    <xf numFmtId="0" fontId="10" fillId="0" borderId="0" applyNumberFormat="0" applyFill="0" applyBorder="0" applyProtection="0">
      <alignment horizontal="justify" vertical="top" wrapText="1"/>
    </xf>
    <xf numFmtId="0" fontId="241" fillId="0" borderId="121">
      <alignment horizontal="left" vertical="center"/>
    </xf>
    <xf numFmtId="0" fontId="241" fillId="157" borderId="0">
      <alignment horizontal="centerContinuous" wrapText="1"/>
    </xf>
    <xf numFmtId="0" fontId="242"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243" fillId="0" borderId="0" applyNumberFormat="0" applyFill="0" applyBorder="0" applyAlignment="0" applyProtection="0">
      <alignment vertical="top"/>
      <protection locked="0"/>
    </xf>
    <xf numFmtId="0" fontId="132" fillId="0" borderId="0" applyNumberFormat="0" applyFill="0" applyBorder="0" applyAlignment="0" applyProtection="0"/>
    <xf numFmtId="0" fontId="130" fillId="0" borderId="0" applyNumberFormat="0" applyFill="0" applyBorder="0" applyAlignment="0" applyProtection="0">
      <alignment vertical="top"/>
      <protection locked="0"/>
    </xf>
    <xf numFmtId="0" fontId="244" fillId="0" borderId="0" applyNumberFormat="0" applyFill="0" applyBorder="0" applyAlignment="0" applyProtection="0"/>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244"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269" fontId="130" fillId="0" borderId="0" applyNumberFormat="0" applyFill="0" applyBorder="0" applyAlignment="0" applyProtection="0">
      <alignment vertical="top"/>
      <protection locked="0"/>
    </xf>
    <xf numFmtId="0" fontId="10" fillId="0" borderId="0" applyNumberFormat="0" applyFill="0" applyBorder="0" applyAlignment="0" applyProtection="0"/>
    <xf numFmtId="0" fontId="10" fillId="0" borderId="0">
      <alignment horizontal="right"/>
    </xf>
    <xf numFmtId="0" fontId="134" fillId="73" borderId="90" applyNumberFormat="0" applyAlignment="0" applyProtection="0"/>
    <xf numFmtId="0" fontId="134" fillId="73" borderId="90" applyNumberFormat="0" applyAlignment="0" applyProtection="0"/>
    <xf numFmtId="0" fontId="245" fillId="27" borderId="79" applyNumberFormat="0" applyAlignment="0" applyProtection="0"/>
    <xf numFmtId="0" fontId="245" fillId="27" borderId="79" applyNumberFormat="0" applyAlignment="0" applyProtection="0"/>
    <xf numFmtId="0" fontId="245" fillId="27" borderId="79" applyNumberFormat="0" applyAlignment="0" applyProtection="0"/>
    <xf numFmtId="0" fontId="245" fillId="27" borderId="79" applyNumberFormat="0" applyAlignment="0" applyProtection="0"/>
    <xf numFmtId="0" fontId="245" fillId="27" borderId="79" applyNumberFormat="0" applyAlignment="0" applyProtection="0"/>
    <xf numFmtId="0" fontId="245" fillId="27" borderId="79" applyNumberFormat="0" applyAlignment="0" applyProtection="0"/>
    <xf numFmtId="0" fontId="245" fillId="27" borderId="79" applyNumberFormat="0" applyAlignment="0" applyProtection="0"/>
    <xf numFmtId="0" fontId="47" fillId="27" borderId="79" applyNumberFormat="0" applyAlignment="0" applyProtection="0"/>
    <xf numFmtId="270" fontId="160" fillId="0" borderId="0" applyNumberFormat="0" applyFill="0" applyBorder="0" applyAlignment="0" applyProtection="0"/>
    <xf numFmtId="0" fontId="10" fillId="0" borderId="0" applyNumberFormat="0" applyFill="0" applyBorder="0" applyAlignment="0">
      <protection locked="0"/>
    </xf>
    <xf numFmtId="0" fontId="246" fillId="135" borderId="0" applyNumberFormat="0" applyFont="0" applyBorder="0" applyAlignment="0">
      <alignment horizontal="right"/>
      <protection locked="0"/>
    </xf>
    <xf numFmtId="0" fontId="247" fillId="137" borderId="0" applyNumberFormat="0" applyFont="0" applyBorder="0" applyAlignment="0">
      <alignment horizontal="right" vertical="top"/>
      <protection locked="0"/>
    </xf>
    <xf numFmtId="271" fontId="10" fillId="135" borderId="120" applyNumberFormat="0" applyFont="0" applyBorder="0" applyAlignment="0">
      <alignment horizontal="right" vertical="center"/>
      <protection locked="0"/>
    </xf>
    <xf numFmtId="0" fontId="247" fillId="137" borderId="0" applyNumberFormat="0" applyFont="0" applyBorder="0" applyAlignment="0">
      <alignment horizontal="right" vertical="top"/>
      <protection locked="0"/>
    </xf>
    <xf numFmtId="0" fontId="160" fillId="0" borderId="0" applyFill="0" applyBorder="0">
      <alignment horizontal="right"/>
      <protection locked="0"/>
    </xf>
    <xf numFmtId="272" fontId="248" fillId="0" borderId="117" applyFont="0" applyFill="0" applyBorder="0" applyAlignment="0" applyProtection="0"/>
    <xf numFmtId="273" fontId="10" fillId="0" borderId="0" applyFill="0" applyBorder="0">
      <alignment horizontal="right"/>
      <protection locked="0"/>
    </xf>
    <xf numFmtId="0" fontId="249" fillId="0" borderId="0" applyFill="0" applyBorder="0"/>
    <xf numFmtId="0" fontId="250" fillId="158" borderId="131">
      <alignment horizontal="left" vertical="center" wrapText="1"/>
    </xf>
    <xf numFmtId="0" fontId="188" fillId="0" borderId="0" applyNumberFormat="0" applyFill="0" applyBorder="0" applyProtection="0">
      <alignment horizontal="left" vertical="center"/>
    </xf>
    <xf numFmtId="0" fontId="251"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90" fillId="159" borderId="0" applyNumberFormat="0" applyFont="0" applyBorder="0" applyProtection="0"/>
    <xf numFmtId="2" fontId="252" fillId="0" borderId="60"/>
    <xf numFmtId="242" fontId="90" fillId="0" borderId="0" applyFill="0" applyBorder="0" applyAlignment="0"/>
    <xf numFmtId="243" fontId="90" fillId="0" borderId="0" applyFill="0" applyBorder="0" applyAlignment="0"/>
    <xf numFmtId="242" fontId="90" fillId="0" borderId="0" applyFill="0" applyBorder="0" applyAlignment="0"/>
    <xf numFmtId="244" fontId="10" fillId="0" borderId="0" applyFill="0" applyBorder="0" applyAlignment="0"/>
    <xf numFmtId="243" fontId="90" fillId="0" borderId="0" applyFill="0" applyBorder="0" applyAlignment="0"/>
    <xf numFmtId="0" fontId="140" fillId="0" borderId="104" applyNumberFormat="0" applyFill="0" applyAlignment="0" applyProtection="0"/>
    <xf numFmtId="0" fontId="253" fillId="0" borderId="81" applyNumberFormat="0" applyFill="0" applyAlignment="0" applyProtection="0"/>
    <xf numFmtId="0" fontId="253" fillId="0" borderId="81" applyNumberFormat="0" applyFill="0" applyAlignment="0" applyProtection="0"/>
    <xf numFmtId="0" fontId="253" fillId="0" borderId="81" applyNumberFormat="0" applyFill="0" applyAlignment="0" applyProtection="0"/>
    <xf numFmtId="0" fontId="253" fillId="0" borderId="81" applyNumberFormat="0" applyFill="0" applyAlignment="0" applyProtection="0"/>
    <xf numFmtId="0" fontId="253" fillId="0" borderId="81" applyNumberFormat="0" applyFill="0" applyAlignment="0" applyProtection="0"/>
    <xf numFmtId="0" fontId="253" fillId="0" borderId="81" applyNumberFormat="0" applyFill="0" applyAlignment="0" applyProtection="0"/>
    <xf numFmtId="0" fontId="253" fillId="0" borderId="81" applyNumberFormat="0" applyFill="0" applyAlignment="0" applyProtection="0"/>
    <xf numFmtId="0" fontId="50" fillId="0" borderId="81" applyNumberFormat="0" applyFill="0" applyAlignment="0" applyProtection="0"/>
    <xf numFmtId="14" fontId="29" fillId="0" borderId="60" applyFont="0" applyFill="0" applyBorder="0" applyAlignment="0" applyProtection="0"/>
    <xf numFmtId="3" fontId="10" fillId="0" borderId="0"/>
    <xf numFmtId="1" fontId="254" fillId="0" borderId="0"/>
    <xf numFmtId="274" fontId="255" fillId="160" borderId="0" applyBorder="0" applyAlignment="0">
      <alignment horizontal="right"/>
    </xf>
    <xf numFmtId="168" fontId="10"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75" fontId="10" fillId="0" borderId="0" applyFont="0" applyFill="0" applyBorder="0" applyAlignment="0" applyProtection="0"/>
    <xf numFmtId="276" fontId="7" fillId="0" borderId="0" applyFont="0" applyFill="0" applyBorder="0" applyAlignment="0" applyProtection="0"/>
    <xf numFmtId="277" fontId="10" fillId="0" borderId="0" applyFont="0" applyFill="0" applyBorder="0" applyAlignment="0" applyProtection="0"/>
    <xf numFmtId="14" fontId="183" fillId="0" borderId="0" applyFont="0" applyFill="0" applyBorder="0" applyAlignment="0" applyProtection="0"/>
    <xf numFmtId="3" fontId="188" fillId="0" borderId="0"/>
    <xf numFmtId="3" fontId="188" fillId="0" borderId="0"/>
    <xf numFmtId="0" fontId="10" fillId="0" borderId="0" applyFont="0" applyFill="0" applyBorder="0" applyAlignment="0" applyProtection="0"/>
    <xf numFmtId="0" fontId="10" fillId="0" borderId="0" applyFont="0" applyFill="0" applyBorder="0" applyAlignment="0" applyProtection="0"/>
    <xf numFmtId="278" fontId="10" fillId="0" borderId="0" applyFont="0" applyFill="0" applyBorder="0" applyAlignment="0" applyProtection="0"/>
    <xf numFmtId="279" fontId="7" fillId="0" borderId="0" applyFont="0" applyFill="0" applyBorder="0" applyAlignment="0" applyProtection="0"/>
    <xf numFmtId="280" fontId="10" fillId="0" borderId="0" applyFont="0" applyFill="0" applyBorder="0" applyAlignment="0" applyProtection="0"/>
    <xf numFmtId="281" fontId="10" fillId="0" borderId="0">
      <protection locked="0"/>
    </xf>
    <xf numFmtId="263" fontId="107" fillId="135" borderId="0">
      <alignment horizontal="center"/>
    </xf>
    <xf numFmtId="282" fontId="208" fillId="0" borderId="0" applyFont="0" applyFill="0" applyBorder="0" applyProtection="0">
      <alignment horizontal="right"/>
    </xf>
    <xf numFmtId="283" fontId="10" fillId="0" borderId="0" applyFont="0" applyFill="0" applyBorder="0" applyAlignment="0" applyProtection="0"/>
    <xf numFmtId="197" fontId="10" fillId="0" borderId="0" applyFont="0" applyFill="0" applyBorder="0" applyAlignment="0" applyProtection="0"/>
    <xf numFmtId="0" fontId="207" fillId="0" borderId="0" applyFont="0" applyFill="0" applyBorder="0" applyProtection="0">
      <alignment horizontal="right"/>
    </xf>
    <xf numFmtId="0" fontId="207" fillId="0" borderId="0" applyFont="0" applyFill="0" applyBorder="0" applyProtection="0">
      <alignment horizontal="right"/>
    </xf>
    <xf numFmtId="0" fontId="207" fillId="0" borderId="0" applyFont="0" applyFill="0" applyBorder="0" applyProtection="0">
      <alignment horizontal="right"/>
    </xf>
    <xf numFmtId="0" fontId="10" fillId="0" borderId="0" applyFont="0" applyFill="0" applyBorder="0" applyProtection="0">
      <alignment horizontal="right"/>
    </xf>
    <xf numFmtId="188" fontId="10" fillId="0" borderId="0" applyFont="0" applyFill="0" applyBorder="0" applyProtection="0">
      <alignment horizontal="right"/>
    </xf>
    <xf numFmtId="0" fontId="10" fillId="0" borderId="119" applyBorder="0" applyAlignment="0" applyProtection="0">
      <alignment horizontal="center"/>
    </xf>
    <xf numFmtId="0" fontId="147" fillId="137" borderId="0" applyNumberFormat="0" applyBorder="0" applyAlignment="0" applyProtection="0"/>
    <xf numFmtId="0" fontId="256" fillId="26" borderId="0" applyNumberFormat="0" applyBorder="0" applyAlignment="0" applyProtection="0"/>
    <xf numFmtId="0" fontId="256" fillId="26" borderId="0" applyNumberFormat="0" applyBorder="0" applyAlignment="0" applyProtection="0"/>
    <xf numFmtId="0" fontId="256" fillId="26" borderId="0" applyNumberFormat="0" applyBorder="0" applyAlignment="0" applyProtection="0"/>
    <xf numFmtId="0" fontId="256" fillId="26" borderId="0" applyNumberFormat="0" applyBorder="0" applyAlignment="0" applyProtection="0"/>
    <xf numFmtId="0" fontId="256" fillId="26" borderId="0" applyNumberFormat="0" applyBorder="0" applyAlignment="0" applyProtection="0"/>
    <xf numFmtId="0" fontId="256" fillId="26" borderId="0" applyNumberFormat="0" applyBorder="0" applyAlignment="0" applyProtection="0"/>
    <xf numFmtId="0" fontId="256" fillId="26" borderId="0" applyNumberFormat="0" applyBorder="0" applyAlignment="0" applyProtection="0"/>
    <xf numFmtId="0" fontId="46" fillId="26" borderId="0" applyNumberFormat="0" applyBorder="0" applyAlignment="0" applyProtection="0"/>
    <xf numFmtId="0" fontId="200" fillId="0" borderId="0"/>
    <xf numFmtId="271" fontId="193" fillId="0" borderId="0" applyNumberFormat="0" applyFont="0" applyFill="0" applyBorder="0" applyAlignment="0" applyProtection="0">
      <alignment vertical="center"/>
    </xf>
    <xf numFmtId="37" fontId="257" fillId="0" borderId="0"/>
    <xf numFmtId="0" fontId="258" fillId="0" borderId="0"/>
    <xf numFmtId="0" fontId="218" fillId="13" borderId="0" applyNumberFormat="0" applyBorder="0" applyAlignment="0">
      <alignment horizontal="right"/>
      <protection hidden="1"/>
    </xf>
    <xf numFmtId="271" fontId="259" fillId="0" borderId="0" applyNumberFormat="0" applyFill="0" applyBorder="0" applyAlignment="0" applyProtection="0">
      <alignment vertical="center"/>
    </xf>
    <xf numFmtId="1" fontId="188" fillId="0" borderId="0"/>
    <xf numFmtId="284" fontId="107" fillId="0" borderId="0" applyFont="0" applyFill="0" applyBorder="0" applyAlignment="0" applyProtection="0">
      <alignment horizontal="right"/>
    </xf>
    <xf numFmtId="285" fontId="260" fillId="0" borderId="0"/>
    <xf numFmtId="37" fontId="182" fillId="3" borderId="0" applyFont="0" applyFill="0" applyBorder="0" applyAlignment="0" applyProtection="0"/>
    <xf numFmtId="213" fontId="10" fillId="0" borderId="0" applyFont="0" applyFill="0" applyBorder="0" applyAlignment="0"/>
    <xf numFmtId="286" fontId="107" fillId="0" borderId="0" applyFont="0" applyFill="0" applyBorder="0" applyAlignment="0"/>
    <xf numFmtId="287" fontId="107" fillId="0" borderId="0" applyFont="0" applyFill="0" applyBorder="0" applyAlignment="0"/>
    <xf numFmtId="286" fontId="107" fillId="0" borderId="0" applyFont="0" applyFill="0" applyBorder="0" applyAlignment="0"/>
    <xf numFmtId="0" fontId="63" fillId="0" borderId="0"/>
    <xf numFmtId="0" fontId="10" fillId="0" borderId="0"/>
    <xf numFmtId="0" fontId="10" fillId="0" borderId="0"/>
    <xf numFmtId="0" fontId="10" fillId="0" borderId="0"/>
    <xf numFmtId="0" fontId="160" fillId="0" borderId="0"/>
    <xf numFmtId="0" fontId="7" fillId="0" borderId="0"/>
    <xf numFmtId="0" fontId="213" fillId="0" borderId="0"/>
    <xf numFmtId="0" fontId="7" fillId="0" borderId="0"/>
    <xf numFmtId="0" fontId="10" fillId="0" borderId="0"/>
    <xf numFmtId="0" fontId="7" fillId="0" borderId="0"/>
    <xf numFmtId="0" fontId="7" fillId="0" borderId="0"/>
    <xf numFmtId="0" fontId="7" fillId="0" borderId="0"/>
    <xf numFmtId="0" fontId="160" fillId="0" borderId="0"/>
    <xf numFmtId="0" fontId="10" fillId="0" borderId="0"/>
    <xf numFmtId="0" fontId="160" fillId="0" borderId="0"/>
    <xf numFmtId="0" fontId="7" fillId="0" borderId="0"/>
    <xf numFmtId="0" fontId="7" fillId="0" borderId="0"/>
    <xf numFmtId="0" fontId="7" fillId="0" borderId="0"/>
    <xf numFmtId="0" fontId="7" fillId="0" borderId="0"/>
    <xf numFmtId="0" fontId="160" fillId="0" borderId="0"/>
    <xf numFmtId="0" fontId="65" fillId="0" borderId="0">
      <alignment vertical="top"/>
    </xf>
    <xf numFmtId="0" fontId="65" fillId="0" borderId="0">
      <alignment vertical="top"/>
    </xf>
    <xf numFmtId="0" fontId="160" fillId="0" borderId="0"/>
    <xf numFmtId="0" fontId="10" fillId="0" borderId="0"/>
    <xf numFmtId="0" fontId="160" fillId="0" borderId="0"/>
    <xf numFmtId="0" fontId="10" fillId="0" borderId="0"/>
    <xf numFmtId="0" fontId="10" fillId="0" borderId="0"/>
    <xf numFmtId="0" fontId="10" fillId="0" borderId="0"/>
    <xf numFmtId="0" fontId="10" fillId="0" borderId="0"/>
    <xf numFmtId="0" fontId="160" fillId="0" borderId="0"/>
    <xf numFmtId="0" fontId="10" fillId="0" borderId="0"/>
    <xf numFmtId="0" fontId="10" fillId="0" borderId="0"/>
    <xf numFmtId="0" fontId="160" fillId="0" borderId="0"/>
    <xf numFmtId="0" fontId="7" fillId="0" borderId="0"/>
    <xf numFmtId="0" fontId="160" fillId="0" borderId="0"/>
    <xf numFmtId="0" fontId="160" fillId="0" borderId="0"/>
    <xf numFmtId="288" fontId="10" fillId="0" borderId="0"/>
    <xf numFmtId="284" fontId="107" fillId="0" borderId="0" applyFont="0" applyFill="0" applyBorder="0" applyAlignment="0" applyProtection="0">
      <alignment horizontal="right"/>
    </xf>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65" fillId="0" borderId="0"/>
    <xf numFmtId="0" fontId="160" fillId="0" borderId="0"/>
    <xf numFmtId="0" fontId="62" fillId="0" borderId="0"/>
    <xf numFmtId="0" fontId="10" fillId="0" borderId="0"/>
    <xf numFmtId="0" fontId="10" fillId="0" borderId="0"/>
    <xf numFmtId="0" fontId="62" fillId="0" borderId="0"/>
    <xf numFmtId="0" fontId="160" fillId="0" borderId="0"/>
    <xf numFmtId="0" fontId="10" fillId="0" borderId="0"/>
    <xf numFmtId="0" fontId="10" fillId="0" borderId="0"/>
    <xf numFmtId="0" fontId="160" fillId="0" borderId="0"/>
    <xf numFmtId="0" fontId="160" fillId="0" borderId="0"/>
    <xf numFmtId="269" fontId="10" fillId="0" borderId="0"/>
    <xf numFmtId="0" fontId="62"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0" fontId="7" fillId="0" borderId="0"/>
    <xf numFmtId="0" fontId="7" fillId="0" borderId="0"/>
    <xf numFmtId="0" fontId="7"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7" fillId="0" borderId="0"/>
    <xf numFmtId="269" fontId="10" fillId="0" borderId="0"/>
    <xf numFmtId="0" fontId="16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0" fillId="0" borderId="0"/>
    <xf numFmtId="0" fontId="10" fillId="0" borderId="0"/>
    <xf numFmtId="269" fontId="10" fillId="0" borderId="0"/>
    <xf numFmtId="0" fontId="16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231" fillId="0" borderId="0"/>
    <xf numFmtId="269" fontId="10" fillId="0" borderId="0"/>
    <xf numFmtId="0" fontId="16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0" fontId="160" fillId="0" borderId="0"/>
    <xf numFmtId="0" fontId="160" fillId="0" borderId="0"/>
    <xf numFmtId="0" fontId="160" fillId="0" borderId="0"/>
    <xf numFmtId="0" fontId="16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7" fillId="0" borderId="0"/>
    <xf numFmtId="284" fontId="107" fillId="0" borderId="0" applyFont="0" applyFill="0" applyBorder="0" applyAlignment="0" applyProtection="0">
      <alignment horizontal="right"/>
    </xf>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64" fontId="183" fillId="0" borderId="0" applyFont="0" applyFill="0" applyBorder="0" applyAlignment="0" applyProtection="0"/>
    <xf numFmtId="0" fontId="231" fillId="0" borderId="0"/>
    <xf numFmtId="0" fontId="10" fillId="0" borderId="0"/>
    <xf numFmtId="0" fontId="211" fillId="0" borderId="0"/>
    <xf numFmtId="0" fontId="211" fillId="0" borderId="0"/>
    <xf numFmtId="0" fontId="160" fillId="0" borderId="0"/>
    <xf numFmtId="0" fontId="16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0" fillId="0" borderId="0"/>
    <xf numFmtId="0" fontId="160" fillId="0" borderId="0"/>
    <xf numFmtId="0" fontId="7" fillId="0" borderId="0"/>
    <xf numFmtId="0" fontId="7" fillId="0" borderId="0"/>
    <xf numFmtId="0" fontId="7" fillId="0" borderId="0"/>
    <xf numFmtId="0" fontId="160" fillId="0" borderId="0"/>
    <xf numFmtId="0" fontId="160" fillId="0" borderId="0"/>
    <xf numFmtId="0" fontId="160" fillId="0" borderId="0"/>
    <xf numFmtId="0" fontId="160" fillId="0" borderId="0"/>
    <xf numFmtId="0" fontId="160" fillId="0" borderId="0"/>
    <xf numFmtId="0" fontId="17" fillId="0" borderId="0"/>
    <xf numFmtId="0" fontId="160" fillId="0" borderId="0"/>
    <xf numFmtId="0" fontId="211" fillId="0" borderId="0"/>
    <xf numFmtId="0" fontId="211" fillId="0" borderId="0"/>
    <xf numFmtId="0" fontId="160" fillId="0" borderId="0"/>
    <xf numFmtId="0" fontId="16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1" fillId="0" borderId="0"/>
    <xf numFmtId="0" fontId="10" fillId="0" borderId="0"/>
    <xf numFmtId="0" fontId="160" fillId="0" borderId="0"/>
    <xf numFmtId="0" fontId="10" fillId="0" borderId="0"/>
    <xf numFmtId="0" fontId="211" fillId="0" borderId="0"/>
    <xf numFmtId="0" fontId="10" fillId="0" borderId="0"/>
    <xf numFmtId="0" fontId="10" fillId="0" borderId="0"/>
    <xf numFmtId="0" fontId="211" fillId="0" borderId="0"/>
    <xf numFmtId="0" fontId="10" fillId="0" borderId="0"/>
    <xf numFmtId="0" fontId="10" fillId="0" borderId="0"/>
    <xf numFmtId="0" fontId="10" fillId="0" borderId="0"/>
    <xf numFmtId="0" fontId="10" fillId="0" borderId="0"/>
    <xf numFmtId="0" fontId="10" fillId="0" borderId="0"/>
    <xf numFmtId="0" fontId="211" fillId="0" borderId="0"/>
    <xf numFmtId="0" fontId="231" fillId="0" borderId="0"/>
    <xf numFmtId="0" fontId="160" fillId="0" borderId="0"/>
    <xf numFmtId="0" fontId="211" fillId="0" borderId="0"/>
    <xf numFmtId="0" fontId="10" fillId="0" borderId="0"/>
    <xf numFmtId="0" fontId="10" fillId="0" borderId="0"/>
    <xf numFmtId="0" fontId="17" fillId="0" borderId="0"/>
    <xf numFmtId="0" fontId="160" fillId="0" borderId="0"/>
    <xf numFmtId="0" fontId="160" fillId="0" borderId="0"/>
    <xf numFmtId="0" fontId="160" fillId="0" borderId="0"/>
    <xf numFmtId="0" fontId="16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0" fontId="160" fillId="0" borderId="0"/>
    <xf numFmtId="0" fontId="160" fillId="0" borderId="0"/>
    <xf numFmtId="284" fontId="107" fillId="0" borderId="0" applyFont="0" applyFill="0" applyBorder="0" applyAlignment="0" applyProtection="0">
      <alignment horizontal="right"/>
    </xf>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63" fillId="0" borderId="0"/>
    <xf numFmtId="0" fontId="163" fillId="0" borderId="0"/>
    <xf numFmtId="0" fontId="160" fillId="0" borderId="0"/>
    <xf numFmtId="269" fontId="10" fillId="0" borderId="0"/>
    <xf numFmtId="0" fontId="17"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212" fillId="0" borderId="0"/>
    <xf numFmtId="0" fontId="10" fillId="0" borderId="0"/>
    <xf numFmtId="0" fontId="10" fillId="0" borderId="0"/>
    <xf numFmtId="0" fontId="10" fillId="0" borderId="0"/>
    <xf numFmtId="269" fontId="10" fillId="0" borderId="0"/>
    <xf numFmtId="0" fontId="211" fillId="0" borderId="0"/>
    <xf numFmtId="0" fontId="7" fillId="0" borderId="0"/>
    <xf numFmtId="0" fontId="211" fillId="0" borderId="0"/>
    <xf numFmtId="0" fontId="160" fillId="0" borderId="0"/>
    <xf numFmtId="269" fontId="10" fillId="0" borderId="0"/>
    <xf numFmtId="0" fontId="1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69" fontId="10" fillId="0" borderId="0"/>
    <xf numFmtId="0" fontId="1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69" fontId="10" fillId="0" borderId="0"/>
    <xf numFmtId="0" fontId="1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69" fontId="10" fillId="0" borderId="0"/>
    <xf numFmtId="0" fontId="1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69" fontId="10" fillId="0" borderId="0"/>
    <xf numFmtId="0" fontId="160" fillId="0" borderId="0"/>
    <xf numFmtId="0" fontId="7" fillId="0" borderId="0"/>
    <xf numFmtId="0" fontId="7" fillId="0" borderId="0"/>
    <xf numFmtId="0" fontId="7" fillId="0" borderId="0"/>
    <xf numFmtId="269" fontId="10" fillId="0" borderId="0"/>
    <xf numFmtId="0" fontId="160" fillId="0" borderId="0"/>
    <xf numFmtId="269" fontId="10" fillId="0" borderId="0"/>
    <xf numFmtId="0" fontId="160" fillId="0" borderId="0"/>
    <xf numFmtId="0" fontId="7" fillId="0" borderId="0"/>
    <xf numFmtId="0" fontId="7" fillId="0" borderId="0"/>
    <xf numFmtId="0" fontId="7" fillId="0" borderId="0"/>
    <xf numFmtId="269" fontId="10" fillId="0" borderId="0"/>
    <xf numFmtId="0" fontId="160" fillId="0" borderId="0"/>
    <xf numFmtId="0" fontId="7" fillId="0" borderId="0"/>
    <xf numFmtId="269" fontId="10" fillId="0" borderId="0"/>
    <xf numFmtId="0" fontId="160" fillId="0" borderId="0"/>
    <xf numFmtId="269" fontId="10" fillId="0" borderId="0"/>
    <xf numFmtId="0" fontId="10" fillId="0" borderId="0"/>
    <xf numFmtId="0" fontId="10" fillId="0" borderId="0"/>
    <xf numFmtId="0" fontId="10" fillId="0" borderId="0"/>
    <xf numFmtId="0" fontId="10" fillId="0" borderId="0"/>
    <xf numFmtId="0" fontId="10" fillId="0" borderId="0"/>
    <xf numFmtId="269" fontId="10" fillId="0" borderId="0"/>
    <xf numFmtId="0" fontId="10" fillId="0" borderId="0"/>
    <xf numFmtId="0" fontId="160" fillId="0" borderId="0"/>
    <xf numFmtId="0" fontId="10" fillId="0" borderId="0"/>
    <xf numFmtId="269" fontId="10" fillId="0" borderId="0"/>
    <xf numFmtId="0" fontId="10" fillId="0" borderId="0"/>
    <xf numFmtId="269" fontId="10" fillId="0" borderId="0"/>
    <xf numFmtId="0" fontId="10" fillId="0" borderId="0"/>
    <xf numFmtId="269" fontId="10" fillId="0" borderId="0"/>
    <xf numFmtId="0" fontId="7"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0" fillId="0" borderId="0"/>
    <xf numFmtId="269" fontId="10" fillId="0" borderId="0"/>
    <xf numFmtId="0"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9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3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284" fontId="107" fillId="0" borderId="0" applyFont="0" applyFill="0" applyBorder="0" applyAlignment="0" applyProtection="0">
      <alignment horizontal="right"/>
    </xf>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0" fontId="62" fillId="0" borderId="0"/>
    <xf numFmtId="0" fontId="10" fillId="0" borderId="0">
      <alignment wrapText="1"/>
    </xf>
    <xf numFmtId="0" fontId="10" fillId="0" borderId="0">
      <alignment wrapText="1"/>
    </xf>
    <xf numFmtId="0" fontId="17"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0" fillId="0" borderId="0"/>
    <xf numFmtId="269" fontId="10" fillId="0" borderId="0"/>
    <xf numFmtId="0" fontId="7" fillId="0" borderId="0"/>
    <xf numFmtId="0" fontId="10" fillId="0" borderId="0"/>
    <xf numFmtId="0" fontId="7" fillId="0" borderId="0"/>
    <xf numFmtId="0" fontId="160" fillId="0" borderId="0"/>
    <xf numFmtId="269" fontId="10" fillId="0" borderId="0"/>
    <xf numFmtId="0" fontId="160" fillId="0" borderId="0"/>
    <xf numFmtId="269" fontId="10" fillId="0" borderId="0"/>
    <xf numFmtId="0" fontId="10" fillId="0" borderId="0"/>
    <xf numFmtId="0" fontId="7" fillId="0" borderId="0"/>
    <xf numFmtId="0" fontId="7" fillId="0" borderId="0"/>
    <xf numFmtId="0" fontId="7"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0" fillId="0" borderId="0"/>
    <xf numFmtId="269" fontId="10" fillId="0" borderId="0"/>
    <xf numFmtId="0" fontId="10" fillId="0" borderId="0"/>
    <xf numFmtId="269" fontId="10" fillId="0" borderId="0"/>
    <xf numFmtId="0" fontId="10" fillId="0" borderId="0"/>
    <xf numFmtId="269" fontId="10" fillId="0" borderId="0"/>
    <xf numFmtId="0" fontId="10" fillId="0" borderId="0"/>
    <xf numFmtId="269" fontId="10" fillId="0" borderId="0"/>
    <xf numFmtId="0" fontId="10" fillId="0" borderId="0"/>
    <xf numFmtId="269" fontId="10" fillId="0" borderId="0"/>
    <xf numFmtId="0"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20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69"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284" fontId="107" fillId="0" borderId="0" applyFont="0" applyFill="0" applyBorder="0" applyAlignment="0" applyProtection="0">
      <alignment horizontal="right"/>
    </xf>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0" fontId="10" fillId="0" borderId="0">
      <alignment wrapText="1"/>
    </xf>
    <xf numFmtId="0" fontId="189" fillId="0" borderId="0"/>
    <xf numFmtId="0" fontId="189" fillId="0" borderId="0"/>
    <xf numFmtId="0" fontId="10" fillId="0" borderId="0">
      <alignment wrapText="1"/>
    </xf>
    <xf numFmtId="0" fontId="10" fillId="0" borderId="0">
      <alignment wrapText="1"/>
    </xf>
    <xf numFmtId="0" fontId="10" fillId="0" borderId="0">
      <alignment wrapText="1"/>
    </xf>
    <xf numFmtId="0" fontId="189" fillId="0" borderId="0"/>
    <xf numFmtId="0" fontId="189"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7" fillId="0" borderId="0"/>
    <xf numFmtId="269" fontId="10" fillId="0" borderId="0"/>
    <xf numFmtId="0" fontId="10" fillId="0" borderId="0">
      <alignment wrapText="1"/>
    </xf>
    <xf numFmtId="0" fontId="160" fillId="0" borderId="0"/>
    <xf numFmtId="0" fontId="10" fillId="0" borderId="0">
      <alignment wrapText="1"/>
    </xf>
    <xf numFmtId="0" fontId="160" fillId="0" borderId="0"/>
    <xf numFmtId="269" fontId="10" fillId="0" borderId="0"/>
    <xf numFmtId="0" fontId="160" fillId="0" borderId="0"/>
    <xf numFmtId="0" fontId="7" fillId="0" borderId="0"/>
    <xf numFmtId="0" fontId="7" fillId="0" borderId="0"/>
    <xf numFmtId="0" fontId="7" fillId="0" borderId="0"/>
    <xf numFmtId="269" fontId="10" fillId="0" borderId="0"/>
    <xf numFmtId="0" fontId="160" fillId="0" borderId="0"/>
    <xf numFmtId="0" fontId="7" fillId="0" borderId="0"/>
    <xf numFmtId="0" fontId="7" fillId="0" borderId="0"/>
    <xf numFmtId="0" fontId="7"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60" fillId="0" borderId="0"/>
    <xf numFmtId="269" fontId="10" fillId="0" borderId="0"/>
    <xf numFmtId="0" fontId="10" fillId="0" borderId="0">
      <alignment wrapText="1"/>
    </xf>
    <xf numFmtId="269" fontId="10" fillId="0" borderId="0"/>
    <xf numFmtId="0" fontId="10" fillId="0" borderId="0">
      <alignment wrapText="1"/>
    </xf>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16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269"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84" fontId="107" fillId="0" borderId="0" applyFont="0" applyFill="0" applyBorder="0" applyAlignment="0" applyProtection="0">
      <alignment horizontal="right"/>
    </xf>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0" fillId="0" borderId="0"/>
    <xf numFmtId="0" fontId="62" fillId="0" borderId="0"/>
    <xf numFmtId="0" fontId="6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269" fontId="1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1" fillId="0" borderId="0"/>
    <xf numFmtId="0" fontId="10" fillId="0" borderId="0"/>
    <xf numFmtId="284" fontId="107" fillId="0" borderId="0" applyFont="0" applyFill="0" applyBorder="0" applyAlignment="0" applyProtection="0">
      <alignment horizontal="right"/>
    </xf>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7" fillId="0" borderId="0"/>
    <xf numFmtId="0" fontId="160" fillId="0" borderId="0"/>
    <xf numFmtId="0" fontId="1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0" fillId="0" borderId="0"/>
    <xf numFmtId="0" fontId="7" fillId="0" borderId="0"/>
    <xf numFmtId="0" fontId="7" fillId="0" borderId="0"/>
    <xf numFmtId="0" fontId="7" fillId="0" borderId="0"/>
    <xf numFmtId="0" fontId="160" fillId="0" borderId="0"/>
    <xf numFmtId="0" fontId="7" fillId="0" borderId="0"/>
    <xf numFmtId="0" fontId="160" fillId="0" borderId="0"/>
    <xf numFmtId="0" fontId="160" fillId="0" borderId="0"/>
    <xf numFmtId="0" fontId="160" fillId="0" borderId="0"/>
    <xf numFmtId="0" fontId="160" fillId="0" borderId="0"/>
    <xf numFmtId="0" fontId="160" fillId="0" borderId="0"/>
    <xf numFmtId="0" fontId="10" fillId="0" borderId="0"/>
    <xf numFmtId="0" fontId="160" fillId="0" borderId="0"/>
    <xf numFmtId="0" fontId="16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0" fillId="0" borderId="0"/>
    <xf numFmtId="0" fontId="7" fillId="0" borderId="0"/>
    <xf numFmtId="0" fontId="7" fillId="0" borderId="0"/>
    <xf numFmtId="0" fontId="7" fillId="0" borderId="0"/>
    <xf numFmtId="0" fontId="160" fillId="0" borderId="0"/>
    <xf numFmtId="0" fontId="160" fillId="0" borderId="0"/>
    <xf numFmtId="0" fontId="160" fillId="0" borderId="0"/>
    <xf numFmtId="0" fontId="160" fillId="0" borderId="0"/>
    <xf numFmtId="0" fontId="160" fillId="0" borderId="0"/>
    <xf numFmtId="0" fontId="10" fillId="0" borderId="0"/>
    <xf numFmtId="0" fontId="7" fillId="0" borderId="0"/>
    <xf numFmtId="0" fontId="10" fillId="0" borderId="0"/>
    <xf numFmtId="0" fontId="7" fillId="0" borderId="0"/>
    <xf numFmtId="0" fontId="7" fillId="0" borderId="0"/>
    <xf numFmtId="0" fontId="7" fillId="0" borderId="0"/>
    <xf numFmtId="0" fontId="160" fillId="0" borderId="0"/>
    <xf numFmtId="0" fontId="59" fillId="0" borderId="0"/>
    <xf numFmtId="0" fontId="10" fillId="0" borderId="0"/>
    <xf numFmtId="0" fontId="261" fillId="0" borderId="0"/>
    <xf numFmtId="289" fontId="107" fillId="0" borderId="0" applyFont="0" applyFill="0" applyBorder="0" applyAlignment="0" applyProtection="0"/>
    <xf numFmtId="0" fontId="63" fillId="141" borderId="107" applyNumberFormat="0" applyFont="0" applyAlignment="0" applyProtection="0"/>
    <xf numFmtId="0" fontId="190" fillId="30" borderId="83" applyNumberFormat="0" applyFont="0" applyAlignment="0" applyProtection="0"/>
    <xf numFmtId="0" fontId="7" fillId="30" borderId="83" applyNumberFormat="0" applyFont="0" applyAlignment="0" applyProtection="0"/>
    <xf numFmtId="0" fontId="63" fillId="141" borderId="107" applyNumberFormat="0" applyFont="0" applyAlignment="0" applyProtection="0"/>
    <xf numFmtId="0" fontId="262" fillId="30" borderId="83" applyNumberFormat="0" applyFont="0" applyAlignment="0" applyProtection="0"/>
    <xf numFmtId="0" fontId="189" fillId="30" borderId="83" applyNumberFormat="0" applyFont="0" applyAlignment="0" applyProtection="0"/>
    <xf numFmtId="0" fontId="7" fillId="30" borderId="83" applyNumberFormat="0" applyFont="0" applyAlignment="0" applyProtection="0"/>
    <xf numFmtId="0" fontId="189" fillId="30" borderId="83" applyNumberFormat="0" applyFont="0" applyAlignment="0" applyProtection="0"/>
    <xf numFmtId="0" fontId="7" fillId="30" borderId="83" applyNumberFormat="0" applyFont="0" applyAlignment="0" applyProtection="0"/>
    <xf numFmtId="0" fontId="262" fillId="30" borderId="83" applyNumberFormat="0" applyFont="0" applyAlignment="0" applyProtection="0"/>
    <xf numFmtId="0" fontId="7" fillId="30" borderId="83" applyNumberFormat="0" applyFont="0" applyAlignment="0" applyProtection="0"/>
    <xf numFmtId="0" fontId="262" fillId="30" borderId="83" applyNumberFormat="0" applyFont="0" applyAlignment="0" applyProtection="0"/>
    <xf numFmtId="0" fontId="262" fillId="30" borderId="83" applyNumberFormat="0" applyFont="0" applyAlignment="0" applyProtection="0"/>
    <xf numFmtId="0" fontId="262" fillId="30" borderId="83" applyNumberFormat="0" applyFont="0" applyAlignment="0" applyProtection="0"/>
    <xf numFmtId="0" fontId="262" fillId="30" borderId="83" applyNumberFormat="0" applyFont="0" applyAlignment="0" applyProtection="0"/>
    <xf numFmtId="0" fontId="262" fillId="30" borderId="83" applyNumberFormat="0" applyFont="0" applyAlignment="0" applyProtection="0"/>
    <xf numFmtId="0" fontId="262" fillId="30" borderId="83" applyNumberFormat="0" applyFont="0" applyAlignment="0" applyProtection="0"/>
    <xf numFmtId="0" fontId="190"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190" fillId="30" borderId="83" applyNumberFormat="0" applyFont="0" applyAlignment="0" applyProtection="0"/>
    <xf numFmtId="0" fontId="7" fillId="30" borderId="83" applyNumberFormat="0" applyFont="0" applyAlignment="0" applyProtection="0"/>
    <xf numFmtId="0" fontId="190" fillId="30" borderId="83" applyNumberFormat="0" applyFont="0" applyAlignment="0" applyProtection="0"/>
    <xf numFmtId="0" fontId="7" fillId="30" borderId="83" applyNumberFormat="0" applyFont="0" applyAlignment="0" applyProtection="0"/>
    <xf numFmtId="0" fontId="190" fillId="30" borderId="83" applyNumberFormat="0" applyFont="0" applyAlignment="0" applyProtection="0"/>
    <xf numFmtId="0" fontId="7" fillId="30" borderId="83" applyNumberFormat="0" applyFont="0" applyAlignment="0" applyProtection="0"/>
    <xf numFmtId="0" fontId="190"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0" fontId="7" fillId="30" borderId="83" applyNumberFormat="0" applyFont="0" applyAlignment="0" applyProtection="0"/>
    <xf numFmtId="290" fontId="263" fillId="0" borderId="0" applyBorder="0" applyProtection="0">
      <alignment horizontal="right"/>
    </xf>
    <xf numFmtId="290" fontId="264" fillId="15" borderId="0" applyBorder="0" applyProtection="0">
      <alignment horizontal="right"/>
    </xf>
    <xf numFmtId="290" fontId="265" fillId="0" borderId="5" applyBorder="0"/>
    <xf numFmtId="290" fontId="266" fillId="0" borderId="0" applyBorder="0" applyProtection="0">
      <alignment horizontal="right"/>
    </xf>
    <xf numFmtId="291" fontId="266" fillId="0" borderId="0" applyBorder="0" applyProtection="0">
      <alignment horizontal="right"/>
    </xf>
    <xf numFmtId="291" fontId="267" fillId="15" borderId="0" applyProtection="0">
      <alignment horizontal="right"/>
    </xf>
    <xf numFmtId="37" fontId="187" fillId="0" borderId="0" applyFill="0" applyBorder="0" applyProtection="0">
      <alignment horizontal="right"/>
    </xf>
    <xf numFmtId="224" fontId="182" fillId="0" borderId="0" applyFont="0" applyFill="0" applyBorder="0" applyProtection="0">
      <alignment horizontal="right"/>
    </xf>
    <xf numFmtId="292" fontId="263" fillId="0" borderId="0" applyFill="0" applyBorder="0" applyProtection="0"/>
    <xf numFmtId="0" fontId="199" fillId="135" borderId="0">
      <alignment horizontal="right"/>
    </xf>
    <xf numFmtId="0" fontId="10" fillId="0" borderId="0">
      <alignment horizontal="right"/>
    </xf>
    <xf numFmtId="0" fontId="156" fillId="122" borderId="110" applyNumberFormat="0" applyAlignment="0" applyProtection="0"/>
    <xf numFmtId="0" fontId="156" fillId="122" borderId="110" applyNumberFormat="0" applyAlignment="0" applyProtection="0"/>
    <xf numFmtId="0" fontId="268" fillId="28" borderId="80" applyNumberFormat="0" applyAlignment="0" applyProtection="0"/>
    <xf numFmtId="0" fontId="268" fillId="28" borderId="80" applyNumberFormat="0" applyAlignment="0" applyProtection="0"/>
    <xf numFmtId="0" fontId="268" fillId="28" borderId="80" applyNumberFormat="0" applyAlignment="0" applyProtection="0"/>
    <xf numFmtId="0" fontId="268" fillId="28" borderId="80" applyNumberFormat="0" applyAlignment="0" applyProtection="0"/>
    <xf numFmtId="0" fontId="268" fillId="28" borderId="80" applyNumberFormat="0" applyAlignment="0" applyProtection="0"/>
    <xf numFmtId="0" fontId="268" fillId="28" borderId="80" applyNumberFormat="0" applyAlignment="0" applyProtection="0"/>
    <xf numFmtId="0" fontId="268" fillId="28" borderId="80" applyNumberFormat="0" applyAlignment="0" applyProtection="0"/>
    <xf numFmtId="0" fontId="48" fillId="28" borderId="80" applyNumberFormat="0" applyAlignment="0" applyProtection="0"/>
    <xf numFmtId="0" fontId="269" fillId="0" borderId="0" applyProtection="0">
      <alignment horizontal="left"/>
    </xf>
    <xf numFmtId="0" fontId="269" fillId="0" borderId="0" applyFill="0" applyBorder="0" applyProtection="0">
      <alignment horizontal="left"/>
    </xf>
    <xf numFmtId="0" fontId="270" fillId="0" borderId="0" applyFill="0" applyBorder="0" applyProtection="0">
      <alignment horizontal="left"/>
    </xf>
    <xf numFmtId="1" fontId="271" fillId="0" borderId="0" applyProtection="0">
      <alignment horizontal="right" vertical="center"/>
    </xf>
    <xf numFmtId="271" fontId="272" fillId="0" borderId="60">
      <alignment vertical="center"/>
    </xf>
    <xf numFmtId="2" fontId="194" fillId="0" borderId="0"/>
    <xf numFmtId="181" fontId="273" fillId="0" borderId="0" applyFill="0" applyBorder="0" applyAlignment="0" applyProtection="0"/>
    <xf numFmtId="172" fontId="10" fillId="0" borderId="0" applyFont="0" applyFill="0" applyBorder="0" applyAlignment="0" applyProtection="0"/>
    <xf numFmtId="293" fontId="90" fillId="0" borderId="0" applyFont="0" applyFill="0" applyBorder="0" applyAlignment="0" applyProtection="0"/>
    <xf numFmtId="294" fontId="179" fillId="135" borderId="11" applyFill="0" applyBorder="0" applyAlignment="0" applyProtection="0">
      <alignment horizontal="right"/>
      <protection locked="0"/>
    </xf>
    <xf numFmtId="295" fontId="179" fillId="133" borderId="0" applyFill="0" applyBorder="0" applyAlignment="0" applyProtection="0">
      <protection hidden="1"/>
    </xf>
    <xf numFmtId="296" fontId="263" fillId="0" borderId="0" applyBorder="0" applyProtection="0">
      <alignment horizontal="right"/>
    </xf>
    <xf numFmtId="296" fontId="264" fillId="15" borderId="0" applyProtection="0">
      <alignment horizontal="right"/>
    </xf>
    <xf numFmtId="296" fontId="266" fillId="0" borderId="0" applyFont="0" applyBorder="0" applyProtection="0">
      <alignment horizontal="right"/>
    </xf>
    <xf numFmtId="170"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3"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1"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97" fontId="194" fillId="0" borderId="0" applyFont="0" applyFill="0" applyBorder="0" applyProtection="0">
      <alignment horizontal="right"/>
    </xf>
    <xf numFmtId="9" fontId="10" fillId="0" borderId="0"/>
    <xf numFmtId="298" fontId="10" fillId="0" borderId="0" applyFill="0" applyBorder="0">
      <alignment horizontal="right"/>
      <protection locked="0"/>
    </xf>
    <xf numFmtId="1" fontId="188" fillId="0" borderId="0"/>
    <xf numFmtId="281" fontId="10" fillId="0" borderId="0">
      <protection locked="0"/>
    </xf>
    <xf numFmtId="181" fontId="10" fillId="0" borderId="0" applyFont="0" applyFill="0" applyBorder="0" applyAlignment="0" applyProtection="0"/>
    <xf numFmtId="242" fontId="90" fillId="0" borderId="0" applyFill="0" applyBorder="0" applyAlignment="0"/>
    <xf numFmtId="243" fontId="90" fillId="0" borderId="0" applyFill="0" applyBorder="0" applyAlignment="0"/>
    <xf numFmtId="242" fontId="90" fillId="0" borderId="0" applyFill="0" applyBorder="0" applyAlignment="0"/>
    <xf numFmtId="244" fontId="10" fillId="0" borderId="0" applyFill="0" applyBorder="0" applyAlignment="0"/>
    <xf numFmtId="243" fontId="90" fillId="0" borderId="0" applyFill="0" applyBorder="0" applyAlignment="0"/>
    <xf numFmtId="10" fontId="194" fillId="0" borderId="0"/>
    <xf numFmtId="10" fontId="194" fillId="158" borderId="0"/>
    <xf numFmtId="9" fontId="194" fillId="0" borderId="0" applyFont="0" applyFill="0" applyBorder="0" applyAlignment="0" applyProtection="0"/>
    <xf numFmtId="188" fontId="65" fillId="0" borderId="0"/>
    <xf numFmtId="299" fontId="274" fillId="133" borderId="0" applyBorder="0" applyAlignment="0">
      <protection hidden="1"/>
    </xf>
    <xf numFmtId="1" fontId="274" fillId="133" borderId="0">
      <alignment horizontal="center"/>
    </xf>
    <xf numFmtId="15" fontId="160" fillId="0" borderId="0" applyFont="0" applyFill="0" applyBorder="0" applyAlignment="0" applyProtection="0"/>
    <xf numFmtId="4" fontId="160" fillId="0" borderId="0" applyFont="0" applyFill="0" applyBorder="0" applyAlignment="0" applyProtection="0"/>
    <xf numFmtId="0" fontId="250" fillId="0" borderId="4">
      <alignment horizontal="center"/>
    </xf>
    <xf numFmtId="3" fontId="160" fillId="0" borderId="0" applyFont="0" applyFill="0" applyBorder="0" applyAlignment="0" applyProtection="0"/>
    <xf numFmtId="0" fontId="160" fillId="161" borderId="0" applyNumberFormat="0" applyFont="0" applyBorder="0" applyAlignment="0" applyProtection="0"/>
    <xf numFmtId="0" fontId="160" fillId="0" borderId="0">
      <alignment horizontal="right"/>
      <protection locked="0"/>
    </xf>
    <xf numFmtId="213" fontId="275" fillId="0" borderId="0" applyNumberFormat="0" applyFill="0" applyBorder="0" applyAlignment="0" applyProtection="0">
      <alignment horizontal="left"/>
    </xf>
    <xf numFmtId="0" fontId="276" fillId="155" borderId="0"/>
    <xf numFmtId="0" fontId="188" fillId="0" borderId="0" applyNumberFormat="0" applyFill="0" applyBorder="0" applyProtection="0">
      <alignment horizontal="right" vertical="center"/>
    </xf>
    <xf numFmtId="0" fontId="277" fillId="0" borderId="132">
      <alignment vertical="center"/>
    </xf>
    <xf numFmtId="180" fontId="10" fillId="0" borderId="0" applyFill="0" applyBorder="0">
      <alignment horizontal="right"/>
      <protection hidden="1"/>
    </xf>
    <xf numFmtId="0" fontId="278" fillId="154" borderId="11">
      <alignment horizontal="center" vertical="center" wrapText="1"/>
      <protection hidden="1"/>
    </xf>
    <xf numFmtId="0" fontId="160" fillId="162" borderId="133"/>
    <xf numFmtId="0" fontId="90" fillId="163" borderId="0" applyNumberFormat="0" applyFont="0" applyBorder="0" applyAlignment="0" applyProtection="0"/>
    <xf numFmtId="167" fontId="279" fillId="0" borderId="0" applyFill="0" applyBorder="0" applyAlignment="0" applyProtection="0"/>
    <xf numFmtId="168" fontId="280" fillId="0" borderId="0"/>
    <xf numFmtId="0" fontId="107" fillId="0" borderId="0"/>
    <xf numFmtId="0" fontId="281" fillId="0" borderId="0">
      <alignment horizontal="right"/>
    </xf>
    <xf numFmtId="0" fontId="222" fillId="0" borderId="0">
      <alignment horizontal="left"/>
    </xf>
    <xf numFmtId="181" fontId="282" fillId="0" borderId="130"/>
    <xf numFmtId="300" fontId="193" fillId="160" borderId="0" applyFont="0" applyBorder="0"/>
    <xf numFmtId="233" fontId="187" fillId="0" borderId="0" applyNumberFormat="0" applyFill="0">
      <alignment horizontal="left" vertical="center" wrapText="1"/>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alignment vertical="top"/>
    </xf>
    <xf numFmtId="168" fontId="10" fillId="0" borderId="0" applyFont="0" applyFill="0" applyBorder="0" applyAlignment="0" applyProtection="0"/>
    <xf numFmtId="0" fontId="218" fillId="0" borderId="0">
      <alignment vertical="top"/>
    </xf>
    <xf numFmtId="0" fontId="90" fillId="0" borderId="0">
      <alignment vertical="top"/>
    </xf>
    <xf numFmtId="0" fontId="9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9" fontId="10" fillId="0" borderId="0" applyFont="0" applyFill="0" applyBorder="0" applyAlignment="0" applyProtection="0"/>
    <xf numFmtId="0" fontId="9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83" fillId="163" borderId="11" applyNumberFormat="0" applyProtection="0">
      <alignment horizontal="center" vertical="center"/>
    </xf>
    <xf numFmtId="0" fontId="90" fillId="0" borderId="0">
      <alignment vertical="top"/>
    </xf>
    <xf numFmtId="0" fontId="14" fillId="163" borderId="11" applyNumberFormat="0" applyProtection="0">
      <alignment horizontal="center" vertical="center"/>
    </xf>
    <xf numFmtId="0" fontId="90" fillId="0" borderId="0">
      <alignment vertical="top"/>
    </xf>
    <xf numFmtId="0" fontId="90" fillId="0" borderId="0">
      <alignment vertical="top"/>
    </xf>
    <xf numFmtId="0" fontId="18" fillId="0" borderId="0" applyNumberFormat="0" applyFill="0" applyBorder="0" applyAlignment="0" applyProtection="0"/>
    <xf numFmtId="0" fontId="90" fillId="0" borderId="0">
      <alignment vertical="top"/>
    </xf>
    <xf numFmtId="0" fontId="14" fillId="149" borderId="11" applyNumberFormat="0" applyProtection="0">
      <alignment horizontal="left" vertical="center" wrapText="1"/>
    </xf>
    <xf numFmtId="0" fontId="90" fillId="0" borderId="0">
      <alignment vertical="top"/>
    </xf>
    <xf numFmtId="0" fontId="90" fillId="0" borderId="0">
      <alignment vertical="top"/>
    </xf>
    <xf numFmtId="0" fontId="12" fillId="0" borderId="0" applyNumberFormat="0" applyFill="0" applyBorder="0" applyAlignment="0" applyProtection="0"/>
    <xf numFmtId="0" fontId="10" fillId="2" borderId="11" applyNumberFormat="0" applyProtection="0">
      <alignment horizontal="left" vertical="center" wrapText="1"/>
    </xf>
    <xf numFmtId="0" fontId="10" fillId="2" borderId="11" applyNumberFormat="0" applyProtection="0">
      <alignment horizontal="left" vertical="center" wrapText="1"/>
    </xf>
    <xf numFmtId="0" fontId="90" fillId="0" borderId="0">
      <alignment vertical="top"/>
    </xf>
    <xf numFmtId="0" fontId="14" fillId="149" borderId="11" applyNumberFormat="0" applyProtection="0">
      <alignment horizontal="left" vertical="center" wrapText="1"/>
    </xf>
    <xf numFmtId="0" fontId="90" fillId="0" borderId="0">
      <alignment vertical="top"/>
    </xf>
    <xf numFmtId="0" fontId="90" fillId="0" borderId="0">
      <alignment vertical="top"/>
    </xf>
    <xf numFmtId="0" fontId="87" fillId="164" borderId="0" applyNumberFormat="0" applyBorder="0" applyAlignment="0" applyProtection="0"/>
    <xf numFmtId="0" fontId="90" fillId="0" borderId="0">
      <alignment vertical="top"/>
    </xf>
    <xf numFmtId="0" fontId="90" fillId="0" borderId="0">
      <alignment vertical="top"/>
    </xf>
    <xf numFmtId="0" fontId="90" fillId="0" borderId="0">
      <alignment vertical="top"/>
    </xf>
    <xf numFmtId="170" fontId="186"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217" fontId="10"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69" fontId="10"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301" fontId="194"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301" fontId="194"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5" fillId="0" borderId="0" applyNumberFormat="0" applyBorder="0" applyAlignment="0"/>
    <xf numFmtId="0" fontId="170" fillId="0" borderId="0" applyNumberFormat="0" applyBorder="0" applyAlignment="0"/>
    <xf numFmtId="0" fontId="284" fillId="0" borderId="0" applyNumberFormat="0" applyBorder="0" applyAlignment="0"/>
    <xf numFmtId="0" fontId="201" fillId="0" borderId="0" applyNumberFormat="0" applyFill="0" applyBorder="0" applyProtection="0">
      <alignment horizontal="left" vertical="center"/>
    </xf>
    <xf numFmtId="0" fontId="201" fillId="0" borderId="5" applyNumberFormat="0" applyFill="0" applyProtection="0">
      <alignment horizontal="left" vertical="center"/>
    </xf>
    <xf numFmtId="302" fontId="193" fillId="165" borderId="0" applyNumberFormat="0" applyFont="0" applyBorder="0">
      <alignment horizontal="center" vertical="center"/>
      <protection locked="0"/>
    </xf>
    <xf numFmtId="9" fontId="10" fillId="0" borderId="0"/>
    <xf numFmtId="0" fontId="202" fillId="0" borderId="0" applyFill="0" applyBorder="0" applyProtection="0">
      <alignment horizontal="center" vertical="center"/>
    </xf>
    <xf numFmtId="0" fontId="285" fillId="0" borderId="0" applyBorder="0" applyProtection="0">
      <alignment vertical="center"/>
    </xf>
    <xf numFmtId="188" fontId="10" fillId="0" borderId="60" applyBorder="0" applyProtection="0">
      <alignment horizontal="right" vertical="center"/>
    </xf>
    <xf numFmtId="0" fontId="286" fillId="166" borderId="0" applyBorder="0" applyProtection="0">
      <alignment horizontal="centerContinuous" vertical="center"/>
    </xf>
    <xf numFmtId="0" fontId="286" fillId="164" borderId="60" applyBorder="0" applyProtection="0">
      <alignment horizontal="centerContinuous" vertical="center"/>
    </xf>
    <xf numFmtId="0" fontId="287" fillId="0" borderId="0"/>
    <xf numFmtId="0" fontId="202" fillId="0" borderId="0" applyFill="0" applyBorder="0" applyProtection="0"/>
    <xf numFmtId="0" fontId="261" fillId="0" borderId="0"/>
    <xf numFmtId="0" fontId="288" fillId="0" borderId="0" applyFill="0" applyBorder="0" applyProtection="0">
      <alignment horizontal="left"/>
    </xf>
    <xf numFmtId="0" fontId="289" fillId="0" borderId="0" applyFill="0" applyBorder="0" applyProtection="0">
      <alignment horizontal="left" vertical="top"/>
    </xf>
    <xf numFmtId="0" fontId="180" fillId="0" borderId="0">
      <alignment horizontal="centerContinuous"/>
    </xf>
    <xf numFmtId="271" fontId="10" fillId="2" borderId="134" applyNumberFormat="0" applyAlignment="0">
      <alignment vertical="center"/>
    </xf>
    <xf numFmtId="271" fontId="290" fillId="167" borderId="135" applyNumberFormat="0" applyBorder="0" applyAlignment="0" applyProtection="0">
      <alignment vertical="center"/>
    </xf>
    <xf numFmtId="271" fontId="10" fillId="2" borderId="134" applyNumberFormat="0" applyProtection="0">
      <alignment horizontal="centerContinuous" vertical="center"/>
    </xf>
    <xf numFmtId="271" fontId="291" fillId="168" borderId="0" applyNumberFormat="0" applyBorder="0" applyAlignment="0" applyProtection="0">
      <alignment vertical="center"/>
    </xf>
    <xf numFmtId="271" fontId="10" fillId="167" borderId="0" applyBorder="0" applyAlignment="0" applyProtection="0">
      <alignment vertical="center"/>
    </xf>
    <xf numFmtId="49" fontId="187" fillId="0" borderId="60">
      <alignment vertical="center"/>
    </xf>
    <xf numFmtId="0" fontId="292" fillId="0" borderId="0"/>
    <xf numFmtId="0" fontId="293" fillId="0" borderId="0"/>
    <xf numFmtId="49" fontId="65" fillId="0" borderId="0" applyFill="0" applyBorder="0" applyAlignment="0"/>
    <xf numFmtId="303" fontId="90" fillId="0" borderId="0" applyFill="0" applyBorder="0" applyAlignment="0"/>
    <xf numFmtId="304" fontId="90" fillId="0" borderId="0" applyFill="0" applyBorder="0" applyAlignment="0"/>
    <xf numFmtId="0" fontId="183" fillId="0" borderId="0" applyNumberFormat="0" applyFont="0" applyFill="0" applyBorder="0" applyProtection="0">
      <alignment horizontal="left" vertical="top" wrapText="1"/>
    </xf>
    <xf numFmtId="18" fontId="107" fillId="0" borderId="0" applyFill="0" applyBorder="0" applyAlignment="0" applyProtection="0"/>
    <xf numFmtId="0" fontId="90" fillId="0" borderId="0" applyNumberFormat="0" applyFill="0" applyBorder="0" applyAlignment="0" applyProtection="0"/>
    <xf numFmtId="0" fontId="188" fillId="0" borderId="0" applyNumberFormat="0" applyFill="0" applyBorder="0" applyAlignment="0" applyProtection="0"/>
    <xf numFmtId="40" fontId="294" fillId="0" borderId="0"/>
    <xf numFmtId="0" fontId="295" fillId="0" borderId="0" applyNumberFormat="0" applyBorder="0" applyAlignment="0" applyProtection="0"/>
    <xf numFmtId="0" fontId="295" fillId="0" borderId="0" applyNumberFormat="0" applyBorder="0" applyAlignment="0" applyProtection="0"/>
    <xf numFmtId="305" fontId="296" fillId="164" borderId="0" applyNumberFormat="0" applyProtection="0">
      <alignment horizontal="left" vertical="center"/>
    </xf>
    <xf numFmtId="0" fontId="297" fillId="0" borderId="0" applyNumberFormat="0" applyProtection="0">
      <alignment horizontal="left" vertical="center"/>
    </xf>
    <xf numFmtId="0" fontId="298" fillId="0" borderId="0">
      <alignment horizontal="left"/>
    </xf>
    <xf numFmtId="0" fontId="160" fillId="0" borderId="0" applyBorder="0"/>
    <xf numFmtId="1" fontId="90" fillId="157" borderId="0" applyNumberFormat="0" applyFont="0" applyBorder="0" applyProtection="0">
      <alignment horizontal="left"/>
    </xf>
    <xf numFmtId="306" fontId="10" fillId="0" borderId="0" applyNumberFormat="0" applyFill="0" applyBorder="0" applyProtection="0">
      <alignment vertical="top"/>
    </xf>
    <xf numFmtId="0" fontId="168" fillId="0" borderId="112" applyNumberFormat="0" applyFill="0" applyAlignment="0" applyProtection="0"/>
    <xf numFmtId="0" fontId="40" fillId="0" borderId="111" applyNumberFormat="0" applyFill="0" applyAlignment="0" applyProtection="0"/>
    <xf numFmtId="0" fontId="168" fillId="0" borderId="112" applyNumberFormat="0" applyFill="0" applyAlignment="0" applyProtection="0"/>
    <xf numFmtId="0" fontId="299" fillId="0" borderId="111" applyNumberFormat="0" applyFill="0" applyAlignment="0" applyProtection="0"/>
    <xf numFmtId="0" fontId="299" fillId="0" borderId="111" applyNumberFormat="0" applyFill="0" applyAlignment="0" applyProtection="0"/>
    <xf numFmtId="0" fontId="299" fillId="0" borderId="111" applyNumberFormat="0" applyFill="0" applyAlignment="0" applyProtection="0"/>
    <xf numFmtId="0" fontId="299" fillId="0" borderId="111" applyNumberFormat="0" applyFill="0" applyAlignment="0" applyProtection="0"/>
    <xf numFmtId="0" fontId="299" fillId="0" borderId="111" applyNumberFormat="0" applyFill="0" applyAlignment="0" applyProtection="0"/>
    <xf numFmtId="0" fontId="299" fillId="0" borderId="111" applyNumberFormat="0" applyFill="0" applyAlignment="0" applyProtection="0"/>
    <xf numFmtId="0" fontId="299" fillId="0" borderId="111" applyNumberFormat="0" applyFill="0" applyAlignment="0" applyProtection="0"/>
    <xf numFmtId="0" fontId="300" fillId="0" borderId="111" applyNumberFormat="0" applyFill="0" applyAlignment="0" applyProtection="0"/>
    <xf numFmtId="39" fontId="10" fillId="0" borderId="6">
      <protection locked="0"/>
    </xf>
    <xf numFmtId="165" fontId="180" fillId="0" borderId="6" applyFill="0" applyAlignment="0" applyProtection="0"/>
    <xf numFmtId="188" fontId="29" fillId="0" borderId="14"/>
    <xf numFmtId="0" fontId="301" fillId="0" borderId="0">
      <alignment horizontal="fill"/>
    </xf>
    <xf numFmtId="307" fontId="274" fillId="133" borderId="65" applyBorder="0">
      <alignment horizontal="right" vertical="center"/>
      <protection locked="0"/>
    </xf>
    <xf numFmtId="167" fontId="10" fillId="0" borderId="0" applyFont="0" applyFill="0" applyBorder="0" applyAlignment="0" applyProtection="0"/>
    <xf numFmtId="308"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306" fontId="302" fillId="167" borderId="0" applyNumberFormat="0" applyBorder="0" applyProtection="0">
      <alignment horizontal="centerContinuous" vertical="center"/>
    </xf>
    <xf numFmtId="0" fontId="17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52" fillId="0" borderId="0" applyNumberFormat="0" applyFill="0" applyBorder="0" applyAlignment="0" applyProtection="0"/>
    <xf numFmtId="0" fontId="304" fillId="0" borderId="0"/>
    <xf numFmtId="1" fontId="304" fillId="0" borderId="0"/>
    <xf numFmtId="309" fontId="194" fillId="0" borderId="0" applyFont="0" applyFill="0" applyBorder="0" applyProtection="0">
      <alignment horizontal="right"/>
    </xf>
    <xf numFmtId="310" fontId="10" fillId="0" borderId="0"/>
    <xf numFmtId="311" fontId="263" fillId="0" borderId="0" applyFill="0" applyBorder="0" applyProtection="0"/>
    <xf numFmtId="0" fontId="10" fillId="0" borderId="0">
      <alignment horizontal="center"/>
    </xf>
    <xf numFmtId="312" fontId="187" fillId="0" borderId="60">
      <alignment horizontal="right"/>
    </xf>
    <xf numFmtId="313" fontId="10" fillId="0" borderId="0" applyFont="0" applyFill="0" applyBorder="0" applyAlignment="0" applyProtection="0"/>
    <xf numFmtId="314" fontId="196" fillId="0" borderId="0" applyFont="0" applyFill="0" applyBorder="0" applyProtection="0">
      <alignment horizontal="right"/>
    </xf>
    <xf numFmtId="0" fontId="10" fillId="0" borderId="0"/>
    <xf numFmtId="288" fontId="10" fillId="0" borderId="0"/>
    <xf numFmtId="0" fontId="24" fillId="0" borderId="0"/>
    <xf numFmtId="44" fontId="7" fillId="0" borderId="0" applyFont="0" applyFill="0" applyBorder="0" applyAlignment="0" applyProtection="0"/>
    <xf numFmtId="43" fontId="7" fillId="0" borderId="0" applyFont="0" applyFill="0" applyBorder="0" applyAlignment="0" applyProtection="0"/>
    <xf numFmtId="0" fontId="168" fillId="0" borderId="112" applyNumberFormat="0" applyFill="0" applyAlignment="0" applyProtection="0"/>
    <xf numFmtId="0" fontId="168" fillId="0" borderId="112" applyNumberFormat="0" applyFill="0" applyAlignment="0" applyProtection="0"/>
    <xf numFmtId="271" fontId="290" fillId="167" borderId="135" applyNumberFormat="0" applyBorder="0" applyAlignment="0" applyProtection="0">
      <alignment vertical="center"/>
    </xf>
    <xf numFmtId="0" fontId="156" fillId="122" borderId="110" applyNumberFormat="0" applyAlignment="0" applyProtection="0"/>
    <xf numFmtId="0" fontId="156" fillId="122" borderId="110" applyNumberFormat="0" applyAlignment="0" applyProtection="0"/>
    <xf numFmtId="0" fontId="63" fillId="141" borderId="107" applyNumberFormat="0" applyFont="0" applyAlignment="0" applyProtection="0"/>
    <xf numFmtId="0" fontId="63" fillId="141" borderId="107" applyNumberFormat="0" applyFont="0" applyAlignment="0" applyProtection="0"/>
    <xf numFmtId="0" fontId="10" fillId="0" borderId="0"/>
    <xf numFmtId="0" fontId="183" fillId="0" borderId="61" applyNumberFormat="0" applyFont="0" applyFill="0" applyAlignment="0" applyProtection="0"/>
    <xf numFmtId="0" fontId="7" fillId="0" borderId="0"/>
    <xf numFmtId="0" fontId="10" fillId="0" borderId="0"/>
    <xf numFmtId="0" fontId="10" fillId="0" borderId="0"/>
    <xf numFmtId="260" fontId="194" fillId="0" borderId="0" applyFont="0" applyFill="0" applyBorder="0" applyProtection="0">
      <alignment horizontal="right"/>
    </xf>
    <xf numFmtId="0" fontId="10" fillId="0" borderId="0"/>
    <xf numFmtId="288" fontId="10" fillId="0" borderId="0"/>
    <xf numFmtId="0" fontId="7" fillId="0" borderId="0"/>
    <xf numFmtId="0" fontId="7" fillId="0" borderId="0"/>
    <xf numFmtId="288" fontId="10" fillId="0" borderId="0"/>
    <xf numFmtId="0" fontId="250" fillId="158" borderId="131">
      <alignment horizontal="left" vertical="center" wrapText="1"/>
    </xf>
    <xf numFmtId="0" fontId="134" fillId="73" borderId="90" applyNumberFormat="0" applyAlignment="0" applyProtection="0"/>
    <xf numFmtId="0" fontId="134" fillId="73" borderId="90" applyNumberFormat="0" applyAlignment="0" applyProtection="0"/>
    <xf numFmtId="1" fontId="228" fillId="156" borderId="58" applyNumberFormat="0" applyBorder="0" applyAlignment="0">
      <alignment horizontal="centerContinuous" vertical="center"/>
      <protection locked="0"/>
    </xf>
    <xf numFmtId="0" fontId="10" fillId="0" borderId="0"/>
    <xf numFmtId="260" fontId="194" fillId="0" borderId="0" applyFont="0" applyFill="0" applyBorder="0" applyProtection="0">
      <alignment horizontal="right"/>
    </xf>
    <xf numFmtId="0" fontId="10" fillId="0" borderId="0"/>
    <xf numFmtId="166" fontId="219" fillId="0" borderId="126">
      <protection locked="0"/>
    </xf>
    <xf numFmtId="0" fontId="10" fillId="0" borderId="0"/>
    <xf numFmtId="0" fontId="7" fillId="0" borderId="0"/>
    <xf numFmtId="0" fontId="78" fillId="122" borderId="90" applyNumberFormat="0" applyAlignment="0" applyProtection="0"/>
    <xf numFmtId="0" fontId="78" fillId="122" borderId="90" applyNumberFormat="0" applyAlignment="0" applyProtection="0"/>
    <xf numFmtId="240" fontId="196" fillId="151" borderId="123"/>
    <xf numFmtId="0" fontId="10" fillId="0" borderId="0"/>
    <xf numFmtId="0" fontId="10" fillId="150" borderId="90" applyNumberFormat="0">
      <alignment horizontal="left" vertical="center"/>
    </xf>
    <xf numFmtId="0" fontId="10" fillId="149" borderId="90" applyNumberFormat="0">
      <alignment horizontal="centerContinuous" vertical="center" wrapText="1"/>
    </xf>
    <xf numFmtId="164" fontId="183" fillId="0" borderId="0" applyFont="0" applyFill="0" applyBorder="0" applyAlignment="0" applyProtection="0"/>
    <xf numFmtId="9" fontId="7" fillId="0" borderId="0" applyFont="0" applyFill="0" applyBorder="0" applyAlignment="0" applyProtection="0"/>
    <xf numFmtId="170"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0" fillId="158" borderId="161">
      <alignment horizontal="left" vertical="center" wrapText="1"/>
    </xf>
    <xf numFmtId="0" fontId="134" fillId="73" borderId="155" applyNumberFormat="0" applyAlignment="0" applyProtection="0"/>
    <xf numFmtId="0" fontId="134" fillId="73" borderId="155" applyNumberFormat="0" applyAlignment="0" applyProtection="0"/>
    <xf numFmtId="1" fontId="228" fillId="156" borderId="154" applyNumberFormat="0" applyBorder="0" applyAlignment="0">
      <alignment horizontal="centerContinuous" vertical="center"/>
      <protection locked="0"/>
    </xf>
    <xf numFmtId="262" fontId="182" fillId="135" borderId="153"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10" fillId="141" borderId="141" applyNumberFormat="0" applyFont="0" applyAlignment="0" applyProtection="0"/>
    <xf numFmtId="0" fontId="156" fillId="122" borderId="142" applyNumberFormat="0" applyAlignment="0" applyProtection="0"/>
    <xf numFmtId="0" fontId="10" fillId="2" borderId="136" applyNumberFormat="0" applyProtection="0">
      <alignment horizontal="left" vertical="center"/>
    </xf>
    <xf numFmtId="0" fontId="90" fillId="0" borderId="0"/>
    <xf numFmtId="44" fontId="10" fillId="0" borderId="0" applyFont="0" applyFill="0" applyBorder="0" applyAlignment="0" applyProtection="0"/>
    <xf numFmtId="0" fontId="168" fillId="0" borderId="166" applyNumberFormat="0" applyFill="0" applyAlignment="0" applyProtection="0"/>
    <xf numFmtId="0" fontId="10" fillId="149" borderId="140" applyNumberFormat="0">
      <alignment horizontal="centerContinuous" vertical="center" wrapText="1"/>
    </xf>
    <xf numFmtId="0" fontId="10" fillId="150" borderId="140" applyNumberFormat="0">
      <alignment horizontal="left" vertical="center"/>
    </xf>
    <xf numFmtId="271" fontId="10" fillId="2" borderId="164" applyNumberFormat="0" applyProtection="0">
      <alignment horizontal="centerContinuous" vertical="center"/>
    </xf>
    <xf numFmtId="271" fontId="290" fillId="167" borderId="165" applyNumberFormat="0" applyBorder="0" applyAlignment="0" applyProtection="0">
      <alignment vertical="center"/>
    </xf>
    <xf numFmtId="271" fontId="10" fillId="2" borderId="164" applyNumberFormat="0" applyAlignment="0">
      <alignment vertical="center"/>
    </xf>
    <xf numFmtId="181" fontId="282" fillId="0" borderId="160"/>
    <xf numFmtId="0" fontId="10" fillId="0" borderId="0"/>
    <xf numFmtId="240" fontId="196" fillId="151" borderId="143"/>
    <xf numFmtId="1" fontId="198" fillId="152" borderId="9" applyNumberFormat="0" applyBorder="0" applyAlignment="0">
      <alignment horizontal="center" vertical="top" wrapText="1"/>
      <protection hidden="1"/>
    </xf>
    <xf numFmtId="0" fontId="201" fillId="0" borderId="137" applyNumberFormat="0" applyFill="0" applyAlignment="0" applyProtection="0"/>
    <xf numFmtId="0" fontId="202" fillId="0" borderId="144" applyNumberFormat="0" applyFont="0" applyFill="0" applyAlignment="0" applyProtection="0">
      <alignment horizontal="centerContinuous"/>
    </xf>
    <xf numFmtId="0" fontId="183" fillId="0" borderId="137" applyNumberFormat="0" applyFont="0" applyFill="0" applyAlignment="0" applyProtection="0"/>
    <xf numFmtId="0" fontId="183" fillId="0" borderId="9" applyNumberFormat="0" applyFont="0" applyFill="0" applyAlignment="0" applyProtection="0"/>
    <xf numFmtId="0" fontId="78" fillId="122" borderId="140" applyNumberFormat="0" applyAlignment="0" applyProtection="0"/>
    <xf numFmtId="0" fontId="78" fillId="122" borderId="140" applyNumberFormat="0" applyAlignment="0" applyProtection="0"/>
    <xf numFmtId="166" fontId="219" fillId="0" borderId="145">
      <protection locked="0"/>
    </xf>
    <xf numFmtId="259" fontId="221" fillId="0" borderId="146" applyNumberFormat="0" applyFill="0">
      <alignment horizontal="right"/>
    </xf>
    <xf numFmtId="259" fontId="221" fillId="0" borderId="146" applyNumberFormat="0" applyFill="0">
      <alignment horizontal="right"/>
    </xf>
    <xf numFmtId="262" fontId="182" fillId="135" borderId="139" applyFont="0" applyFill="0" applyBorder="0" applyAlignment="0" applyProtection="0"/>
    <xf numFmtId="263" fontId="29" fillId="0" borderId="137" applyFont="0" applyFill="0" applyBorder="0" applyAlignment="0" applyProtection="0"/>
    <xf numFmtId="266" fontId="160" fillId="155" borderId="9">
      <alignment horizontal="left"/>
    </xf>
    <xf numFmtId="1" fontId="228" fillId="156" borderId="138" applyNumberFormat="0" applyBorder="0" applyAlignment="0">
      <alignment horizontal="centerContinuous" vertical="center"/>
      <protection locked="0"/>
    </xf>
    <xf numFmtId="181" fontId="10" fillId="16" borderId="136" applyNumberFormat="0" applyFont="0" applyBorder="0" applyAlignment="0" applyProtection="0"/>
    <xf numFmtId="268" fontId="192" fillId="0" borderId="147">
      <alignment horizontal="center"/>
    </xf>
    <xf numFmtId="10" fontId="107" fillId="135" borderId="136" applyNumberFormat="0" applyBorder="0" applyAlignment="0" applyProtection="0"/>
    <xf numFmtId="0" fontId="134" fillId="73" borderId="140" applyNumberFormat="0" applyAlignment="0" applyProtection="0"/>
    <xf numFmtId="0" fontId="134" fillId="73" borderId="140" applyNumberFormat="0" applyAlignment="0" applyProtection="0"/>
    <xf numFmtId="0" fontId="250" fillId="158" borderId="148">
      <alignment horizontal="left" vertical="center" wrapText="1"/>
    </xf>
    <xf numFmtId="2" fontId="252" fillId="0" borderId="137"/>
    <xf numFmtId="14" fontId="29" fillId="0" borderId="137" applyFont="0" applyFill="0" applyBorder="0" applyAlignment="0" applyProtection="0"/>
    <xf numFmtId="268" fontId="192" fillId="0" borderId="160">
      <alignment horizontal="center"/>
    </xf>
    <xf numFmtId="259" fontId="221" fillId="0" borderId="159" applyNumberFormat="0" applyFill="0">
      <alignment horizontal="right"/>
    </xf>
    <xf numFmtId="259" fontId="221" fillId="0" borderId="159" applyNumberFormat="0" applyFill="0">
      <alignment horizontal="right"/>
    </xf>
    <xf numFmtId="166" fontId="219" fillId="0" borderId="158">
      <protection locked="0"/>
    </xf>
    <xf numFmtId="0" fontId="78" fillId="122" borderId="155" applyNumberFormat="0" applyAlignment="0" applyProtection="0"/>
    <xf numFmtId="0" fontId="78" fillId="122" borderId="155" applyNumberFormat="0" applyAlignment="0" applyProtection="0"/>
    <xf numFmtId="0" fontId="202" fillId="0" borderId="157" applyNumberFormat="0" applyFont="0" applyFill="0" applyAlignment="0" applyProtection="0">
      <alignment horizontal="centerContinuous"/>
    </xf>
    <xf numFmtId="240" fontId="196" fillId="151" borderId="156"/>
    <xf numFmtId="0" fontId="10" fillId="150" borderId="155" applyNumberFormat="0">
      <alignment horizontal="left" vertical="center"/>
    </xf>
    <xf numFmtId="0" fontId="10" fillId="149" borderId="155" applyNumberFormat="0">
      <alignment horizontal="centerContinuous" vertical="center" wrapText="1"/>
    </xf>
    <xf numFmtId="44" fontId="10" fillId="0" borderId="0" applyFont="0" applyFill="0" applyBorder="0" applyAlignment="0" applyProtection="0"/>
    <xf numFmtId="0" fontId="168" fillId="0" borderId="151" applyNumberFormat="0" applyFill="0" applyAlignment="0" applyProtection="0"/>
    <xf numFmtId="0" fontId="62" fillId="0" borderId="0"/>
    <xf numFmtId="0" fontId="62" fillId="0" borderId="0"/>
    <xf numFmtId="0" fontId="62" fillId="0" borderId="0"/>
    <xf numFmtId="0" fontId="62" fillId="0" borderId="0"/>
    <xf numFmtId="0" fontId="63" fillId="141" borderId="141" applyNumberFormat="0" applyFont="0" applyAlignment="0" applyProtection="0"/>
    <xf numFmtId="0" fontId="63" fillId="141" borderId="141" applyNumberFormat="0" applyFont="0" applyAlignment="0" applyProtection="0"/>
    <xf numFmtId="0" fontId="156" fillId="122" borderId="142" applyNumberFormat="0" applyAlignment="0" applyProtection="0"/>
    <xf numFmtId="0" fontId="156" fillId="122" borderId="142" applyNumberFormat="0" applyAlignment="0" applyProtection="0"/>
    <xf numFmtId="294" fontId="179" fillId="135" borderId="136" applyFill="0" applyBorder="0" applyAlignment="0" applyProtection="0">
      <alignment horizontal="right"/>
      <protection locked="0"/>
    </xf>
    <xf numFmtId="0" fontId="278" fillId="154" borderId="136">
      <alignment horizontal="center" vertical="center" wrapText="1"/>
      <protection hidden="1"/>
    </xf>
    <xf numFmtId="181" fontId="282" fillId="0" borderId="147"/>
    <xf numFmtId="0" fontId="283" fillId="163" borderId="136" applyNumberFormat="0" applyProtection="0">
      <alignment horizontal="center" vertical="center"/>
    </xf>
    <xf numFmtId="0" fontId="14" fillId="163" borderId="136" applyNumberFormat="0" applyProtection="0">
      <alignment horizontal="center" vertical="center"/>
    </xf>
    <xf numFmtId="0" fontId="14" fillId="149" borderId="136" applyNumberFormat="0" applyProtection="0">
      <alignment horizontal="left" vertical="center" wrapText="1"/>
    </xf>
    <xf numFmtId="0" fontId="10" fillId="2" borderId="136" applyNumberFormat="0" applyProtection="0">
      <alignment horizontal="left" vertical="center" wrapText="1"/>
    </xf>
    <xf numFmtId="0" fontId="10" fillId="2" borderId="136" applyNumberFormat="0" applyProtection="0">
      <alignment horizontal="left" vertical="center" wrapText="1"/>
    </xf>
    <xf numFmtId="0" fontId="14" fillId="149" borderId="136" applyNumberFormat="0" applyProtection="0">
      <alignment horizontal="left" vertical="center" wrapText="1"/>
    </xf>
    <xf numFmtId="188" fontId="10" fillId="0" borderId="137" applyBorder="0" applyProtection="0">
      <alignment horizontal="right" vertical="center"/>
    </xf>
    <xf numFmtId="0" fontId="286" fillId="164" borderId="137" applyBorder="0" applyProtection="0">
      <alignment horizontal="centerContinuous" vertical="center"/>
    </xf>
    <xf numFmtId="271" fontId="10" fillId="2" borderId="149" applyNumberFormat="0" applyAlignment="0">
      <alignment vertical="center"/>
    </xf>
    <xf numFmtId="271" fontId="290" fillId="167" borderId="150" applyNumberFormat="0" applyBorder="0" applyAlignment="0" applyProtection="0">
      <alignment vertical="center"/>
    </xf>
    <xf numFmtId="271" fontId="10" fillId="2" borderId="149" applyNumberFormat="0" applyProtection="0">
      <alignment horizontal="centerContinuous" vertical="center"/>
    </xf>
    <xf numFmtId="49" fontId="187" fillId="0" borderId="137">
      <alignment vertical="center"/>
    </xf>
    <xf numFmtId="0" fontId="168" fillId="0" borderId="151" applyNumberFormat="0" applyFill="0" applyAlignment="0" applyProtection="0"/>
    <xf numFmtId="0" fontId="168" fillId="0" borderId="151" applyNumberFormat="0" applyFill="0" applyAlignment="0" applyProtection="0"/>
    <xf numFmtId="307" fontId="274" fillId="133" borderId="9" applyBorder="0">
      <alignment horizontal="right" vertical="center"/>
      <protection locked="0"/>
    </xf>
    <xf numFmtId="312" fontId="187" fillId="0" borderId="137">
      <alignment horizontal="right"/>
    </xf>
    <xf numFmtId="43" fontId="10" fillId="0" borderId="0" applyFont="0" applyFill="0" applyBorder="0" applyAlignment="0" applyProtection="0"/>
    <xf numFmtId="0" fontId="168" fillId="0" borderId="151" applyNumberFormat="0" applyFill="0" applyAlignment="0" applyProtection="0"/>
    <xf numFmtId="0" fontId="168" fillId="0" borderId="151" applyNumberFormat="0" applyFill="0" applyAlignment="0" applyProtection="0"/>
    <xf numFmtId="271" fontId="290" fillId="167" borderId="150" applyNumberFormat="0" applyBorder="0" applyAlignment="0" applyProtection="0">
      <alignment vertical="center"/>
    </xf>
    <xf numFmtId="0" fontId="156" fillId="122" borderId="142" applyNumberFormat="0" applyAlignment="0" applyProtection="0"/>
    <xf numFmtId="0" fontId="156" fillId="122" borderId="142" applyNumberFormat="0" applyAlignment="0" applyProtection="0"/>
    <xf numFmtId="0" fontId="63" fillId="141" borderId="141" applyNumberFormat="0" applyFont="0" applyAlignment="0" applyProtection="0"/>
    <xf numFmtId="0" fontId="63" fillId="141" borderId="141" applyNumberFormat="0" applyFont="0" applyAlignment="0" applyProtection="0"/>
    <xf numFmtId="0" fontId="183" fillId="0" borderId="152" applyNumberFormat="0" applyFont="0" applyFill="0" applyAlignment="0" applyProtection="0"/>
    <xf numFmtId="0" fontId="62" fillId="0" borderId="0"/>
    <xf numFmtId="0" fontId="250" fillId="158" borderId="148">
      <alignment horizontal="left" vertical="center" wrapText="1"/>
    </xf>
    <xf numFmtId="0" fontId="134" fillId="73" borderId="140" applyNumberFormat="0" applyAlignment="0" applyProtection="0"/>
    <xf numFmtId="0" fontId="134" fillId="73" borderId="140" applyNumberFormat="0" applyAlignment="0" applyProtection="0"/>
    <xf numFmtId="1" fontId="228" fillId="156" borderId="138" applyNumberFormat="0" applyBorder="0" applyAlignment="0">
      <alignment horizontal="centerContinuous" vertical="center"/>
      <protection locked="0"/>
    </xf>
    <xf numFmtId="166" fontId="219" fillId="0" borderId="145">
      <protection locked="0"/>
    </xf>
    <xf numFmtId="0" fontId="78" fillId="122" borderId="140" applyNumberFormat="0" applyAlignment="0" applyProtection="0"/>
    <xf numFmtId="0" fontId="78" fillId="122" borderId="140" applyNumberFormat="0" applyAlignment="0" applyProtection="0"/>
    <xf numFmtId="240" fontId="196" fillId="151" borderId="143"/>
    <xf numFmtId="0" fontId="10" fillId="150" borderId="140" applyNumberFormat="0">
      <alignment horizontal="left" vertical="center"/>
    </xf>
    <xf numFmtId="0" fontId="10" fillId="149" borderId="140" applyNumberFormat="0">
      <alignment horizontal="centerContinuous" vertical="center" wrapText="1"/>
    </xf>
    <xf numFmtId="0" fontId="168" fillId="0" borderId="166" applyNumberFormat="0" applyFill="0" applyAlignment="0" applyProtection="0"/>
    <xf numFmtId="0" fontId="10" fillId="0" borderId="0"/>
    <xf numFmtId="0" fontId="10" fillId="0" borderId="0"/>
    <xf numFmtId="0" fontId="168" fillId="0" borderId="166" applyNumberFormat="0" applyFill="0" applyAlignment="0" applyProtection="0"/>
    <xf numFmtId="0" fontId="168" fillId="0" borderId="166" applyNumberFormat="0" applyFill="0" applyAlignment="0" applyProtection="0"/>
    <xf numFmtId="271" fontId="290" fillId="167" borderId="165" applyNumberFormat="0" applyBorder="0" applyAlignment="0" applyProtection="0">
      <alignment vertical="center"/>
    </xf>
    <xf numFmtId="0" fontId="156" fillId="122" borderId="163" applyNumberFormat="0" applyAlignment="0" applyProtection="0"/>
    <xf numFmtId="0" fontId="156" fillId="122" borderId="163" applyNumberFormat="0" applyAlignment="0" applyProtection="0"/>
    <xf numFmtId="0" fontId="63" fillId="141" borderId="162" applyNumberFormat="0" applyFont="0" applyAlignment="0" applyProtection="0"/>
    <xf numFmtId="0" fontId="63" fillId="141" borderId="162" applyNumberFormat="0" applyFont="0" applyAlignment="0" applyProtection="0"/>
    <xf numFmtId="0" fontId="183" fillId="0" borderId="167" applyNumberFormat="0" applyFont="0" applyFill="0" applyAlignment="0" applyProtection="0"/>
    <xf numFmtId="0" fontId="250" fillId="158" borderId="161">
      <alignment horizontal="left" vertical="center" wrapText="1"/>
    </xf>
    <xf numFmtId="0" fontId="134" fillId="73" borderId="155" applyNumberFormat="0" applyAlignment="0" applyProtection="0"/>
    <xf numFmtId="0" fontId="134" fillId="73" borderId="155" applyNumberFormat="0" applyAlignment="0" applyProtection="0"/>
    <xf numFmtId="1" fontId="228" fillId="156" borderId="154" applyNumberFormat="0" applyBorder="0" applyAlignment="0">
      <alignment horizontal="centerContinuous" vertical="center"/>
      <protection locked="0"/>
    </xf>
    <xf numFmtId="166" fontId="219" fillId="0" borderId="158">
      <protection locked="0"/>
    </xf>
    <xf numFmtId="0" fontId="78" fillId="122" borderId="155" applyNumberFormat="0" applyAlignment="0" applyProtection="0"/>
    <xf numFmtId="0" fontId="78" fillId="122" borderId="155" applyNumberFormat="0" applyAlignment="0" applyProtection="0"/>
    <xf numFmtId="240" fontId="196" fillId="151" borderId="156"/>
    <xf numFmtId="0" fontId="10" fillId="150" borderId="155" applyNumberFormat="0">
      <alignment horizontal="left" vertical="center"/>
    </xf>
    <xf numFmtId="0" fontId="10" fillId="149" borderId="155" applyNumberFormat="0">
      <alignment horizontal="centerContinuous"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70" fontId="3"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30" borderId="83" applyNumberFormat="0" applyFont="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42" fillId="0" borderId="0" applyNumberFormat="0" applyFill="0" applyBorder="0" applyAlignment="0" applyProtection="0"/>
    <xf numFmtId="0" fontId="43" fillId="0" borderId="78" applyNumberFormat="0" applyFill="0" applyAlignment="0" applyProtection="0"/>
    <xf numFmtId="0" fontId="43" fillId="0" borderId="0" applyNumberFormat="0" applyFill="0" applyBorder="0" applyAlignment="0" applyProtection="0"/>
    <xf numFmtId="0" fontId="44" fillId="24" borderId="0" applyNumberFormat="0" applyBorder="0" applyAlignment="0" applyProtection="0"/>
    <xf numFmtId="0" fontId="45" fillId="25" borderId="0" applyNumberFormat="0" applyBorder="0" applyAlignment="0" applyProtection="0"/>
    <xf numFmtId="0" fontId="46" fillId="26" borderId="0" applyNumberFormat="0" applyBorder="0" applyAlignment="0" applyProtection="0"/>
    <xf numFmtId="0" fontId="47" fillId="27" borderId="79" applyNumberFormat="0" applyAlignment="0" applyProtection="0"/>
    <xf numFmtId="0" fontId="48" fillId="28" borderId="80" applyNumberFormat="0" applyAlignment="0" applyProtection="0"/>
    <xf numFmtId="0" fontId="49" fillId="28" borderId="79" applyNumberFormat="0" applyAlignment="0" applyProtection="0"/>
    <xf numFmtId="0" fontId="50" fillId="0" borderId="81" applyNumberFormat="0" applyFill="0" applyAlignment="0" applyProtection="0"/>
    <xf numFmtId="0" fontId="51" fillId="29" borderId="82"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4" fillId="34" borderId="0" applyNumberFormat="0" applyBorder="0" applyAlignment="0" applyProtection="0"/>
    <xf numFmtId="0" fontId="54"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54" fillId="54" borderId="0" applyNumberFormat="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0" borderId="83" applyNumberFormat="0" applyFont="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30" borderId="83" applyNumberFormat="0" applyFont="0" applyAlignment="0" applyProtection="0"/>
    <xf numFmtId="0" fontId="1" fillId="0" borderId="0"/>
    <xf numFmtId="0" fontId="1" fillId="0" borderId="0"/>
    <xf numFmtId="0" fontId="1" fillId="0" borderId="0"/>
    <xf numFmtId="0" fontId="1" fillId="0" borderId="0"/>
    <xf numFmtId="0" fontId="318" fillId="0" borderId="0" applyNumberFormat="0" applyFill="0" applyBorder="0" applyAlignment="0" applyProtection="0"/>
    <xf numFmtId="0" fontId="319" fillId="0" borderId="0" applyNumberFormat="0" applyFill="0" applyBorder="0" applyAlignment="0" applyProtection="0"/>
    <xf numFmtId="170" fontId="1" fillId="0" borderId="0" applyFont="0" applyFill="0" applyBorder="0" applyAlignment="0" applyProtection="0"/>
    <xf numFmtId="0" fontId="1" fillId="0" borderId="0"/>
  </cellStyleXfs>
  <cellXfs count="1395">
    <xf numFmtId="0" fontId="0" fillId="0" borderId="0" xfId="0"/>
    <xf numFmtId="171" fontId="0" fillId="0" borderId="0" xfId="1" applyNumberFormat="1" applyFont="1"/>
    <xf numFmtId="0" fontId="14" fillId="0" borderId="0" xfId="0" applyFont="1"/>
    <xf numFmtId="0" fontId="15" fillId="0" borderId="0" xfId="0" applyFont="1"/>
    <xf numFmtId="0" fontId="18" fillId="0" borderId="0" xfId="0" applyFont="1"/>
    <xf numFmtId="173" fontId="15" fillId="0" borderId="0" xfId="3" applyNumberFormat="1" applyFont="1" applyFill="1"/>
    <xf numFmtId="0" fontId="0" fillId="0" borderId="0" xfId="0" applyFill="1"/>
    <xf numFmtId="37" fontId="14" fillId="0" borderId="0" xfId="0" applyNumberFormat="1" applyFont="1" applyFill="1" applyBorder="1" applyAlignment="1">
      <alignment horizontal="left" vertical="center" wrapText="1"/>
    </xf>
    <xf numFmtId="0" fontId="0" fillId="0" borderId="0" xfId="0" applyFill="1" applyBorder="1"/>
    <xf numFmtId="0" fontId="15" fillId="0" borderId="0" xfId="0" applyFont="1" applyFill="1" applyBorder="1"/>
    <xf numFmtId="173" fontId="15" fillId="0" borderId="0" xfId="3" applyNumberFormat="1" applyFont="1" applyFill="1" applyBorder="1"/>
    <xf numFmtId="0" fontId="0" fillId="0" borderId="0" xfId="0" applyBorder="1"/>
    <xf numFmtId="0" fontId="0" fillId="0" borderId="0" xfId="0" applyFill="1" applyBorder="1" applyAlignment="1">
      <alignment vertical="center"/>
    </xf>
    <xf numFmtId="0" fontId="19" fillId="0" borderId="2" xfId="0" applyFont="1" applyFill="1" applyBorder="1" applyAlignment="1">
      <alignment horizontal="centerContinuous" vertical="center"/>
    </xf>
    <xf numFmtId="0" fontId="14" fillId="0" borderId="0" xfId="0" applyFont="1" applyFill="1" applyBorder="1" applyAlignment="1">
      <alignment vertical="center"/>
    </xf>
    <xf numFmtId="0" fontId="13" fillId="0" borderId="3" xfId="0" applyFont="1" applyFill="1" applyBorder="1" applyAlignment="1">
      <alignment horizontal="center" vertical="center" wrapText="1"/>
    </xf>
    <xf numFmtId="0" fontId="0" fillId="0" borderId="2" xfId="0" applyFill="1" applyBorder="1" applyAlignment="1">
      <alignment vertical="center"/>
    </xf>
    <xf numFmtId="0" fontId="19" fillId="0" borderId="0" xfId="0" applyFont="1" applyFill="1" applyBorder="1" applyAlignment="1">
      <alignment horizontal="centerContinuous" vertical="center"/>
    </xf>
    <xf numFmtId="0" fontId="13" fillId="0" borderId="4" xfId="0" applyFont="1" applyFill="1" applyBorder="1" applyAlignment="1">
      <alignment horizontal="center" vertical="center" wrapText="1"/>
    </xf>
    <xf numFmtId="0" fontId="26" fillId="0" borderId="0" xfId="0" applyFont="1" applyFill="1" applyBorder="1" applyAlignment="1">
      <alignment horizontal="left" vertical="center" indent="5"/>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39" fontId="26" fillId="0" borderId="0" xfId="4" applyNumberFormat="1" applyFont="1" applyFill="1" applyBorder="1" applyAlignment="1">
      <alignment vertical="center"/>
    </xf>
    <xf numFmtId="0" fontId="26" fillId="0" borderId="0" xfId="0" applyFont="1" applyFill="1" applyBorder="1" applyAlignment="1">
      <alignment horizontal="left" vertical="center"/>
    </xf>
    <xf numFmtId="39" fontId="26" fillId="0" borderId="0" xfId="4" applyNumberFormat="1" applyFont="1" applyFill="1" applyBorder="1" applyAlignment="1">
      <alignment horizontal="center" vertical="center"/>
    </xf>
    <xf numFmtId="10" fontId="0" fillId="0" borderId="0" xfId="10" applyNumberFormat="1" applyFont="1"/>
    <xf numFmtId="0" fontId="14" fillId="0" borderId="0" xfId="0" applyFont="1" applyFill="1"/>
    <xf numFmtId="170" fontId="0" fillId="0" borderId="0" xfId="0" applyNumberFormat="1"/>
    <xf numFmtId="3" fontId="2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0" fillId="0" borderId="19" xfId="0" applyBorder="1"/>
    <xf numFmtId="0" fontId="0" fillId="0" borderId="2" xfId="0" applyBorder="1"/>
    <xf numFmtId="0" fontId="0" fillId="0" borderId="20" xfId="0" applyBorder="1"/>
    <xf numFmtId="0" fontId="0" fillId="0" borderId="3" xfId="0" applyBorder="1"/>
    <xf numFmtId="3" fontId="25" fillId="4" borderId="21" xfId="0" applyNumberFormat="1" applyFont="1" applyFill="1" applyBorder="1" applyAlignment="1">
      <alignment horizontal="right" vertical="center"/>
    </xf>
    <xf numFmtId="3" fontId="25" fillId="4" borderId="22" xfId="0" applyNumberFormat="1" applyFont="1" applyFill="1" applyBorder="1" applyAlignment="1">
      <alignment horizontal="left" vertical="center"/>
    </xf>
    <xf numFmtId="3" fontId="25" fillId="4" borderId="20" xfId="0" applyNumberFormat="1" applyFont="1" applyFill="1" applyBorder="1" applyAlignment="1">
      <alignment horizontal="right" vertical="center"/>
    </xf>
    <xf numFmtId="0" fontId="15" fillId="4" borderId="3" xfId="0" applyFont="1" applyFill="1" applyBorder="1" applyAlignment="1">
      <alignment vertical="center"/>
    </xf>
    <xf numFmtId="0" fontId="0" fillId="0" borderId="23" xfId="0" applyBorder="1"/>
    <xf numFmtId="0" fontId="24" fillId="0" borderId="0" xfId="0" applyFont="1" applyFill="1" applyBorder="1" applyAlignment="1">
      <alignment vertical="center"/>
    </xf>
    <xf numFmtId="0" fontId="0" fillId="0" borderId="24" xfId="0" applyBorder="1"/>
    <xf numFmtId="10" fontId="28" fillId="0" borderId="0" xfId="10" applyNumberFormat="1" applyFont="1" applyFill="1" applyBorder="1" applyAlignment="1">
      <alignment horizontal="center" vertical="center"/>
    </xf>
    <xf numFmtId="10" fontId="26" fillId="0" borderId="0" xfId="10" applyNumberFormat="1" applyFont="1" applyFill="1" applyBorder="1" applyAlignment="1">
      <alignment horizontal="center" vertical="center"/>
    </xf>
    <xf numFmtId="39" fontId="14" fillId="0" borderId="0" xfId="4" applyNumberFormat="1" applyFont="1" applyFill="1" applyBorder="1" applyAlignment="1">
      <alignment horizontal="center" vertical="center"/>
    </xf>
    <xf numFmtId="0" fontId="0" fillId="0" borderId="4" xfId="0" applyFill="1" applyBorder="1" applyAlignment="1">
      <alignment vertical="center"/>
    </xf>
    <xf numFmtId="0" fontId="26" fillId="0" borderId="4" xfId="0" applyFont="1" applyFill="1" applyBorder="1" applyAlignment="1">
      <alignment horizontal="left" vertical="center" indent="5"/>
    </xf>
    <xf numFmtId="0" fontId="26" fillId="0" borderId="4" xfId="0" applyFont="1" applyFill="1" applyBorder="1" applyAlignment="1">
      <alignment horizontal="center" vertical="center"/>
    </xf>
    <xf numFmtId="0" fontId="26" fillId="0" borderId="4" xfId="0" applyFont="1" applyFill="1" applyBorder="1" applyAlignment="1">
      <alignment vertical="center"/>
    </xf>
    <xf numFmtId="39" fontId="26" fillId="0" borderId="4" xfId="4" applyNumberFormat="1" applyFont="1" applyFill="1" applyBorder="1" applyAlignment="1">
      <alignment vertical="center"/>
    </xf>
    <xf numFmtId="0" fontId="26" fillId="0" borderId="4" xfId="0" applyFont="1" applyFill="1" applyBorder="1" applyAlignment="1">
      <alignment horizontal="left" vertical="center"/>
    </xf>
    <xf numFmtId="39" fontId="26" fillId="0" borderId="4" xfId="4" applyNumberFormat="1" applyFont="1" applyFill="1" applyBorder="1" applyAlignment="1">
      <alignment horizontal="center" vertical="center"/>
    </xf>
    <xf numFmtId="10" fontId="28" fillId="0" borderId="4" xfId="10" applyNumberFormat="1" applyFont="1" applyFill="1" applyBorder="1" applyAlignment="1">
      <alignment horizontal="center" vertical="center"/>
    </xf>
    <xf numFmtId="10" fontId="26" fillId="0" borderId="4" xfId="10" applyNumberFormat="1" applyFont="1" applyFill="1" applyBorder="1" applyAlignment="1">
      <alignment horizontal="center" vertical="center"/>
    </xf>
    <xf numFmtId="39" fontId="14" fillId="0" borderId="4" xfId="4" applyNumberFormat="1" applyFont="1" applyFill="1" applyBorder="1" applyAlignment="1">
      <alignment horizontal="center" vertical="center"/>
    </xf>
    <xf numFmtId="0" fontId="14" fillId="4" borderId="25" xfId="0" applyFont="1" applyFill="1" applyBorder="1" applyAlignment="1">
      <alignment horizontal="center" vertical="center"/>
    </xf>
    <xf numFmtId="0" fontId="14" fillId="4" borderId="26" xfId="0" applyFont="1" applyFill="1" applyBorder="1" applyAlignment="1">
      <alignment horizontal="center" vertical="center" wrapText="1"/>
    </xf>
    <xf numFmtId="2" fontId="14" fillId="4" borderId="27" xfId="0" applyNumberFormat="1" applyFont="1" applyFill="1" applyBorder="1" applyAlignment="1">
      <alignment horizontal="center" vertical="center" wrapText="1"/>
    </xf>
    <xf numFmtId="0" fontId="14" fillId="4" borderId="28" xfId="0" applyFont="1" applyFill="1" applyBorder="1" applyAlignment="1">
      <alignment horizontal="center" vertical="center"/>
    </xf>
    <xf numFmtId="0" fontId="14" fillId="4" borderId="21" xfId="0" applyFont="1" applyFill="1" applyBorder="1" applyAlignment="1">
      <alignment horizontal="center" vertical="center" wrapText="1"/>
    </xf>
    <xf numFmtId="2" fontId="14" fillId="4" borderId="29" xfId="0" applyNumberFormat="1" applyFont="1" applyFill="1" applyBorder="1" applyAlignment="1">
      <alignment horizontal="center" vertical="center" wrapText="1"/>
    </xf>
    <xf numFmtId="2" fontId="14" fillId="4" borderId="22" xfId="0" applyNumberFormat="1" applyFont="1" applyFill="1" applyBorder="1" applyAlignment="1">
      <alignment horizontal="center" vertical="center" wrapText="1"/>
    </xf>
    <xf numFmtId="179" fontId="13" fillId="0" borderId="11" xfId="4" applyNumberFormat="1" applyFont="1" applyFill="1" applyBorder="1" applyAlignment="1">
      <alignment horizontal="center" vertical="center"/>
    </xf>
    <xf numFmtId="179" fontId="13" fillId="0" borderId="11" xfId="0" applyNumberFormat="1" applyFont="1" applyFill="1" applyBorder="1" applyAlignment="1">
      <alignment horizontal="center" vertical="center"/>
    </xf>
    <xf numFmtId="0" fontId="13" fillId="0" borderId="30" xfId="0" applyFont="1" applyFill="1" applyBorder="1" applyAlignment="1">
      <alignment horizontal="left" vertical="center" wrapText="1"/>
    </xf>
    <xf numFmtId="0" fontId="13" fillId="0" borderId="31" xfId="0" applyFont="1" applyFill="1" applyBorder="1" applyAlignment="1">
      <alignment vertical="center" wrapText="1"/>
    </xf>
    <xf numFmtId="0" fontId="13" fillId="0" borderId="32" xfId="0" applyFont="1" applyFill="1" applyBorder="1" applyAlignment="1">
      <alignment vertical="center" wrapText="1"/>
    </xf>
    <xf numFmtId="0" fontId="13" fillId="0" borderId="33" xfId="0" applyFont="1" applyFill="1" applyBorder="1" applyAlignment="1">
      <alignment vertical="center" wrapText="1"/>
    </xf>
    <xf numFmtId="0" fontId="13" fillId="0" borderId="34" xfId="0" applyFont="1" applyFill="1" applyBorder="1" applyAlignment="1">
      <alignment vertical="center" wrapText="1"/>
    </xf>
    <xf numFmtId="3" fontId="13" fillId="0" borderId="18" xfId="0" applyNumberFormat="1" applyFont="1" applyFill="1" applyBorder="1" applyAlignment="1">
      <alignment horizontal="center" vertical="center"/>
    </xf>
    <xf numFmtId="3" fontId="13" fillId="0" borderId="35" xfId="0" applyNumberFormat="1" applyFont="1" applyFill="1" applyBorder="1" applyAlignment="1">
      <alignment horizontal="center" vertical="center"/>
    </xf>
    <xf numFmtId="180" fontId="13" fillId="0" borderId="12" xfId="0" applyNumberFormat="1" applyFont="1" applyFill="1" applyBorder="1" applyAlignment="1">
      <alignment horizontal="center" vertical="center"/>
    </xf>
    <xf numFmtId="39" fontId="13" fillId="0" borderId="36" xfId="4" applyNumberFormat="1" applyFont="1" applyFill="1" applyBorder="1" applyAlignment="1">
      <alignment horizontal="center" vertical="center"/>
    </xf>
    <xf numFmtId="180" fontId="13" fillId="0" borderId="37" xfId="0" applyNumberFormat="1" applyFont="1" applyFill="1" applyBorder="1" applyAlignment="1">
      <alignment horizontal="center" vertical="center"/>
    </xf>
    <xf numFmtId="39" fontId="13" fillId="0" borderId="38" xfId="4" applyNumberFormat="1" applyFont="1" applyFill="1" applyBorder="1" applyAlignment="1">
      <alignment horizontal="center" vertical="center"/>
    </xf>
    <xf numFmtId="0" fontId="13" fillId="1" borderId="39" xfId="0" applyFont="1" applyFill="1" applyBorder="1" applyAlignment="1">
      <alignment horizontal="center" vertical="center"/>
    </xf>
    <xf numFmtId="0" fontId="13" fillId="1" borderId="40" xfId="0" applyFont="1" applyFill="1" applyBorder="1" applyAlignment="1">
      <alignment horizontal="center" vertical="center"/>
    </xf>
    <xf numFmtId="39" fontId="13" fillId="0" borderId="41" xfId="4" applyNumberFormat="1" applyFont="1" applyFill="1" applyBorder="1" applyAlignment="1">
      <alignment horizontal="center" vertical="center"/>
    </xf>
    <xf numFmtId="39" fontId="13" fillId="0" borderId="42" xfId="4" applyNumberFormat="1" applyFont="1" applyFill="1" applyBorder="1" applyAlignment="1">
      <alignment horizontal="center" vertical="center"/>
    </xf>
    <xf numFmtId="3" fontId="13" fillId="0" borderId="43" xfId="0" applyNumberFormat="1" applyFont="1" applyFill="1" applyBorder="1" applyAlignment="1">
      <alignment horizontal="center" vertical="center"/>
    </xf>
    <xf numFmtId="182" fontId="13" fillId="0" borderId="41" xfId="4" applyNumberFormat="1" applyFont="1" applyFill="1" applyBorder="1" applyAlignment="1">
      <alignment horizontal="center" vertical="center"/>
    </xf>
    <xf numFmtId="0" fontId="14" fillId="4" borderId="44" xfId="0" applyFont="1" applyFill="1" applyBorder="1" applyAlignment="1">
      <alignment horizontal="center" vertical="center"/>
    </xf>
    <xf numFmtId="182" fontId="13" fillId="0" borderId="42" xfId="4" applyNumberFormat="1" applyFont="1" applyFill="1" applyBorder="1" applyAlignment="1">
      <alignment horizontal="center" vertical="center"/>
    </xf>
    <xf numFmtId="0" fontId="14" fillId="4" borderId="24" xfId="0" applyFont="1" applyFill="1" applyBorder="1" applyAlignment="1">
      <alignment horizontal="center" vertical="center" wrapText="1"/>
    </xf>
    <xf numFmtId="2" fontId="14" fillId="4" borderId="45" xfId="0" applyNumberFormat="1" applyFont="1" applyFill="1" applyBorder="1" applyAlignment="1">
      <alignment horizontal="center" vertical="center" wrapText="1"/>
    </xf>
    <xf numFmtId="2" fontId="14" fillId="4" borderId="19" xfId="0" applyNumberFormat="1" applyFont="1" applyFill="1" applyBorder="1" applyAlignment="1">
      <alignment horizontal="center" vertical="center" wrapText="1"/>
    </xf>
    <xf numFmtId="184" fontId="13" fillId="0" borderId="11" xfId="10" applyNumberFormat="1" applyFont="1" applyFill="1" applyBorder="1" applyAlignment="1">
      <alignment horizontal="center" vertical="center"/>
    </xf>
    <xf numFmtId="0" fontId="13" fillId="1" borderId="11" xfId="0" applyFont="1" applyFill="1" applyBorder="1" applyAlignment="1">
      <alignment horizontal="center" vertical="center"/>
    </xf>
    <xf numFmtId="0" fontId="13" fillId="1" borderId="18" xfId="0" applyFont="1" applyFill="1" applyBorder="1" applyAlignment="1">
      <alignment horizontal="center" vertical="center"/>
    </xf>
    <xf numFmtId="182" fontId="13" fillId="0" borderId="39" xfId="4" applyNumberFormat="1" applyFont="1" applyFill="1" applyBorder="1" applyAlignment="1">
      <alignment horizontal="center" vertical="center"/>
    </xf>
    <xf numFmtId="184" fontId="13" fillId="0" borderId="40" xfId="10" applyNumberFormat="1" applyFont="1" applyFill="1" applyBorder="1" applyAlignment="1">
      <alignment horizontal="center" vertical="center"/>
    </xf>
    <xf numFmtId="184" fontId="13" fillId="0" borderId="41" xfId="10" applyNumberFormat="1" applyFont="1" applyFill="1" applyBorder="1" applyAlignment="1">
      <alignment horizontal="center" vertical="center"/>
    </xf>
    <xf numFmtId="182" fontId="13" fillId="0" borderId="18" xfId="4" applyNumberFormat="1" applyFont="1" applyFill="1" applyBorder="1" applyAlignment="1">
      <alignment horizontal="center" vertical="center"/>
    </xf>
    <xf numFmtId="184" fontId="13" fillId="0" borderId="42" xfId="10" applyNumberFormat="1" applyFont="1" applyFill="1" applyBorder="1" applyAlignment="1">
      <alignment horizontal="center" vertical="center"/>
    </xf>
    <xf numFmtId="3" fontId="13" fillId="0" borderId="43" xfId="0" applyNumberFormat="1" applyFont="1" applyFill="1" applyBorder="1" applyAlignment="1">
      <alignment horizontal="center" vertical="center" wrapText="1"/>
    </xf>
    <xf numFmtId="179" fontId="13" fillId="0" borderId="37" xfId="0" applyNumberFormat="1" applyFont="1" applyFill="1" applyBorder="1" applyAlignment="1">
      <alignment horizontal="center" vertical="center"/>
    </xf>
    <xf numFmtId="182" fontId="13" fillId="0" borderId="38" xfId="4" applyNumberFormat="1" applyFont="1" applyFill="1" applyBorder="1" applyAlignment="1">
      <alignment horizontal="center" vertical="center"/>
    </xf>
    <xf numFmtId="182" fontId="13" fillId="0" borderId="43" xfId="4" applyNumberFormat="1" applyFont="1" applyFill="1" applyBorder="1" applyAlignment="1">
      <alignment horizontal="center" vertical="center"/>
    </xf>
    <xf numFmtId="184" fontId="13" fillId="0" borderId="37" xfId="10" applyNumberFormat="1" applyFont="1" applyFill="1" applyBorder="1" applyAlignment="1">
      <alignment horizontal="center" vertical="center"/>
    </xf>
    <xf numFmtId="182" fontId="13" fillId="0" borderId="36" xfId="4" applyNumberFormat="1" applyFont="1" applyFill="1" applyBorder="1" applyAlignment="1">
      <alignment horizontal="center" vertical="center"/>
    </xf>
    <xf numFmtId="182" fontId="13" fillId="0" borderId="35" xfId="4" applyNumberFormat="1" applyFont="1" applyFill="1" applyBorder="1" applyAlignment="1">
      <alignment horizontal="center" vertical="center"/>
    </xf>
    <xf numFmtId="184" fontId="13" fillId="0" borderId="12" xfId="10" applyNumberFormat="1" applyFont="1" applyFill="1" applyBorder="1" applyAlignment="1">
      <alignment horizontal="center" vertical="center"/>
    </xf>
    <xf numFmtId="184" fontId="13" fillId="0" borderId="36" xfId="10" applyNumberFormat="1" applyFont="1" applyFill="1" applyBorder="1" applyAlignment="1">
      <alignment horizontal="center" vertical="center"/>
    </xf>
    <xf numFmtId="184" fontId="13" fillId="0" borderId="46" xfId="10" applyNumberFormat="1" applyFont="1" applyFill="1" applyBorder="1" applyAlignment="1">
      <alignment horizontal="center" vertical="center"/>
    </xf>
    <xf numFmtId="0" fontId="26" fillId="0" borderId="47" xfId="0" applyFont="1" applyFill="1" applyBorder="1" applyAlignment="1">
      <alignment horizontal="left" vertical="center" indent="5"/>
    </xf>
    <xf numFmtId="0" fontId="26" fillId="0" borderId="47" xfId="0" applyFont="1" applyFill="1" applyBorder="1" applyAlignment="1">
      <alignment horizontal="center" vertical="center"/>
    </xf>
    <xf numFmtId="0" fontId="26" fillId="0" borderId="47" xfId="0" applyFont="1" applyFill="1" applyBorder="1" applyAlignment="1">
      <alignment vertical="center"/>
    </xf>
    <xf numFmtId="39" fontId="26" fillId="0" borderId="47" xfId="4" applyNumberFormat="1" applyFont="1" applyFill="1" applyBorder="1" applyAlignment="1">
      <alignment vertical="center"/>
    </xf>
    <xf numFmtId="0" fontId="26" fillId="0" borderId="47" xfId="0" applyFont="1" applyFill="1" applyBorder="1" applyAlignment="1">
      <alignment horizontal="left" vertical="center"/>
    </xf>
    <xf numFmtId="10" fontId="28" fillId="0" borderId="47" xfId="10" applyNumberFormat="1" applyFont="1" applyFill="1" applyBorder="1" applyAlignment="1">
      <alignment horizontal="center" vertical="center"/>
    </xf>
    <xf numFmtId="10" fontId="26" fillId="0" borderId="47" xfId="10" applyNumberFormat="1" applyFont="1" applyFill="1" applyBorder="1" applyAlignment="1">
      <alignment horizontal="center" vertical="center"/>
    </xf>
    <xf numFmtId="4" fontId="25" fillId="4" borderId="20" xfId="0" applyNumberFormat="1" applyFont="1" applyFill="1" applyBorder="1" applyAlignment="1">
      <alignment horizontal="right" vertical="center"/>
    </xf>
    <xf numFmtId="0" fontId="13" fillId="0" borderId="23" xfId="0" applyFont="1" applyFill="1" applyBorder="1" applyAlignment="1">
      <alignment vertical="center" wrapText="1"/>
    </xf>
    <xf numFmtId="3" fontId="13" fillId="0" borderId="44" xfId="0" applyNumberFormat="1" applyFont="1" applyFill="1" applyBorder="1" applyAlignment="1">
      <alignment horizontal="center" vertical="center"/>
    </xf>
    <xf numFmtId="39" fontId="13" fillId="0" borderId="27" xfId="4" applyNumberFormat="1" applyFont="1" applyFill="1" applyBorder="1" applyAlignment="1">
      <alignment horizontal="center" vertical="center"/>
    </xf>
    <xf numFmtId="182" fontId="13" fillId="0" borderId="27" xfId="4" applyNumberFormat="1" applyFont="1" applyFill="1" applyBorder="1" applyAlignment="1">
      <alignment horizontal="center" vertical="center"/>
    </xf>
    <xf numFmtId="184" fontId="13" fillId="0" borderId="49" xfId="10" applyNumberFormat="1" applyFont="1" applyFill="1" applyBorder="1" applyAlignment="1">
      <alignment horizontal="center" vertical="center"/>
    </xf>
    <xf numFmtId="10" fontId="13" fillId="0" borderId="26" xfId="0" applyNumberFormat="1" applyFont="1" applyFill="1" applyBorder="1" applyAlignment="1">
      <alignment horizontal="center" vertical="center"/>
    </xf>
    <xf numFmtId="10" fontId="0" fillId="0" borderId="2" xfId="0" applyNumberFormat="1" applyBorder="1"/>
    <xf numFmtId="3" fontId="0" fillId="0" borderId="0" xfId="0" applyNumberFormat="1" applyAlignment="1">
      <alignment horizontal="center"/>
    </xf>
    <xf numFmtId="3" fontId="0" fillId="0" borderId="0" xfId="0" applyNumberFormat="1"/>
    <xf numFmtId="3" fontId="25" fillId="4" borderId="0" xfId="0" applyNumberFormat="1" applyFont="1" applyFill="1" applyBorder="1" applyAlignment="1">
      <alignment horizontal="right" vertical="center"/>
    </xf>
    <xf numFmtId="3" fontId="25" fillId="4" borderId="0" xfId="0" applyNumberFormat="1" applyFont="1" applyFill="1" applyBorder="1" applyAlignment="1">
      <alignment horizontal="left" vertical="center"/>
    </xf>
    <xf numFmtId="3" fontId="13" fillId="0" borderId="44" xfId="0" applyNumberFormat="1" applyFont="1" applyFill="1" applyBorder="1" applyAlignment="1">
      <alignment horizontal="center" vertical="center" wrapText="1"/>
    </xf>
    <xf numFmtId="0" fontId="13" fillId="0" borderId="26" xfId="0" applyFont="1" applyFill="1" applyBorder="1" applyAlignment="1">
      <alignment horizontal="center" vertical="center" wrapText="1"/>
    </xf>
    <xf numFmtId="182" fontId="13" fillId="0" borderId="51" xfId="4" applyNumberFormat="1" applyFont="1" applyFill="1" applyBorder="1" applyAlignment="1">
      <alignment horizontal="center" vertical="center"/>
    </xf>
    <xf numFmtId="0" fontId="33" fillId="0" borderId="23" xfId="0" applyFont="1" applyBorder="1"/>
    <xf numFmtId="0" fontId="33" fillId="0" borderId="0" xfId="0" applyFont="1" applyFill="1" applyBorder="1" applyAlignment="1">
      <alignment vertical="center"/>
    </xf>
    <xf numFmtId="0" fontId="33" fillId="0" borderId="2" xfId="0" applyFont="1" applyFill="1" applyBorder="1" applyAlignment="1">
      <alignment vertical="center"/>
    </xf>
    <xf numFmtId="0" fontId="33" fillId="0" borderId="2" xfId="0" applyFont="1" applyBorder="1"/>
    <xf numFmtId="0" fontId="33" fillId="0" borderId="0" xfId="0" applyFont="1"/>
    <xf numFmtId="0" fontId="0" fillId="0" borderId="52" xfId="0" applyBorder="1"/>
    <xf numFmtId="0" fontId="15" fillId="4" borderId="0" xfId="0" applyFont="1" applyFill="1" applyBorder="1" applyAlignment="1">
      <alignment vertical="center"/>
    </xf>
    <xf numFmtId="179" fontId="13" fillId="0" borderId="12" xfId="0" applyNumberFormat="1" applyFont="1" applyFill="1" applyBorder="1" applyAlignment="1">
      <alignment horizontal="center" vertical="center"/>
    </xf>
    <xf numFmtId="179" fontId="13" fillId="0" borderId="12" xfId="4" applyNumberFormat="1" applyFont="1" applyFill="1" applyBorder="1" applyAlignment="1">
      <alignment horizontal="center" vertical="center"/>
    </xf>
    <xf numFmtId="0" fontId="14" fillId="4" borderId="51" xfId="0" applyFont="1" applyFill="1" applyBorder="1" applyAlignment="1">
      <alignment horizontal="center" vertical="center"/>
    </xf>
    <xf numFmtId="0" fontId="14" fillId="4" borderId="29" xfId="0" applyFont="1" applyFill="1" applyBorder="1" applyAlignment="1">
      <alignment horizontal="center" vertical="center" wrapText="1"/>
    </xf>
    <xf numFmtId="2" fontId="14" fillId="4" borderId="53" xfId="0" applyNumberFormat="1" applyFont="1" applyFill="1" applyBorder="1" applyAlignment="1">
      <alignment horizontal="center" vertical="center" wrapText="1"/>
    </xf>
    <xf numFmtId="0" fontId="14" fillId="4" borderId="29" xfId="0" applyFont="1" applyFill="1" applyBorder="1" applyAlignment="1">
      <alignment horizontal="center" vertical="center"/>
    </xf>
    <xf numFmtId="3" fontId="13" fillId="0" borderId="54" xfId="0" applyNumberFormat="1" applyFont="1" applyFill="1" applyBorder="1" applyAlignment="1">
      <alignment horizontal="center" vertical="center"/>
    </xf>
    <xf numFmtId="3" fontId="13" fillId="0" borderId="55" xfId="0" applyNumberFormat="1" applyFont="1" applyFill="1" applyBorder="1" applyAlignment="1">
      <alignment horizontal="center" vertical="center"/>
    </xf>
    <xf numFmtId="0" fontId="13" fillId="0" borderId="48" xfId="0" applyFont="1" applyFill="1" applyBorder="1" applyAlignment="1">
      <alignment vertical="center" wrapText="1"/>
    </xf>
    <xf numFmtId="0" fontId="13" fillId="0" borderId="30" xfId="0" applyFont="1" applyFill="1" applyBorder="1" applyAlignment="1">
      <alignment vertical="center" wrapText="1"/>
    </xf>
    <xf numFmtId="0" fontId="0" fillId="0" borderId="11" xfId="0" applyBorder="1" applyAlignment="1">
      <alignment horizontal="center"/>
    </xf>
    <xf numFmtId="39" fontId="26" fillId="0" borderId="47" xfId="4" applyNumberFormat="1" applyFont="1" applyFill="1" applyBorder="1" applyAlignment="1">
      <alignment horizontal="center" vertical="center"/>
    </xf>
    <xf numFmtId="0" fontId="13" fillId="0" borderId="0" xfId="0" applyFont="1"/>
    <xf numFmtId="0" fontId="14" fillId="5" borderId="11" xfId="0" applyFont="1" applyFill="1" applyBorder="1" applyAlignment="1">
      <alignment horizontal="center" wrapText="1"/>
    </xf>
    <xf numFmtId="0" fontId="14" fillId="5" borderId="11" xfId="0" applyFont="1" applyFill="1" applyBorder="1" applyAlignment="1">
      <alignment wrapText="1"/>
    </xf>
    <xf numFmtId="0" fontId="13" fillId="0" borderId="11" xfId="0" applyFont="1" applyBorder="1"/>
    <xf numFmtId="0" fontId="14" fillId="5" borderId="12" xfId="0" applyFont="1" applyFill="1" applyBorder="1" applyAlignment="1">
      <alignment horizontal="center"/>
    </xf>
    <xf numFmtId="0" fontId="14" fillId="5" borderId="12" xfId="0" applyFont="1" applyFill="1" applyBorder="1" applyAlignment="1">
      <alignment horizontal="center" wrapText="1"/>
    </xf>
    <xf numFmtId="0" fontId="14" fillId="5" borderId="11" xfId="0" quotePrefix="1" applyFont="1" applyFill="1" applyBorder="1" applyAlignment="1">
      <alignment horizontal="center" wrapText="1"/>
    </xf>
    <xf numFmtId="0" fontId="13" fillId="0" borderId="11" xfId="0" applyFont="1" applyBorder="1" applyAlignment="1">
      <alignment horizontal="center"/>
    </xf>
    <xf numFmtId="3" fontId="0" fillId="0" borderId="11" xfId="0" applyNumberFormat="1" applyBorder="1"/>
    <xf numFmtId="10" fontId="0" fillId="0" borderId="11" xfId="10" applyNumberFormat="1" applyFont="1" applyBorder="1"/>
    <xf numFmtId="0" fontId="14" fillId="5" borderId="12" xfId="0" applyFont="1" applyFill="1" applyBorder="1" applyAlignment="1">
      <alignment wrapText="1"/>
    </xf>
    <xf numFmtId="171" fontId="0" fillId="0" borderId="11" xfId="1" applyNumberFormat="1" applyFont="1" applyBorder="1"/>
    <xf numFmtId="0" fontId="13" fillId="0" borderId="0" xfId="0" applyFont="1" applyBorder="1"/>
    <xf numFmtId="181" fontId="0" fillId="0" borderId="11" xfId="10" applyNumberFormat="1" applyFont="1" applyBorder="1"/>
    <xf numFmtId="189" fontId="13" fillId="0" borderId="35" xfId="4" applyNumberFormat="1" applyFont="1" applyFill="1" applyBorder="1" applyAlignment="1">
      <alignment horizontal="center" vertical="center"/>
    </xf>
    <xf numFmtId="189" fontId="13" fillId="0" borderId="43" xfId="4" applyNumberFormat="1" applyFont="1" applyFill="1" applyBorder="1" applyAlignment="1">
      <alignment horizontal="center" vertical="center"/>
    </xf>
    <xf numFmtId="171" fontId="0" fillId="0" borderId="0" xfId="0" applyNumberFormat="1"/>
    <xf numFmtId="178" fontId="0" fillId="0" borderId="0" xfId="0" applyNumberFormat="1"/>
    <xf numFmtId="190" fontId="0" fillId="0" borderId="0" xfId="0" applyNumberFormat="1"/>
    <xf numFmtId="188" fontId="0" fillId="0" borderId="11" xfId="10" applyNumberFormat="1" applyFont="1" applyBorder="1"/>
    <xf numFmtId="180" fontId="14" fillId="6" borderId="21" xfId="0" applyNumberFormat="1" applyFont="1" applyFill="1" applyBorder="1" applyAlignment="1">
      <alignment horizontal="center" vertical="center"/>
    </xf>
    <xf numFmtId="39" fontId="14" fillId="6" borderId="53" xfId="4" applyNumberFormat="1" applyFont="1" applyFill="1" applyBorder="1" applyAlignment="1">
      <alignment horizontal="center" vertical="center"/>
    </xf>
    <xf numFmtId="0" fontId="34" fillId="6" borderId="21" xfId="0" applyFont="1" applyFill="1" applyBorder="1" applyAlignment="1">
      <alignment horizontal="center" vertical="center"/>
    </xf>
    <xf numFmtId="39" fontId="34" fillId="6" borderId="53" xfId="4" applyNumberFormat="1" applyFont="1" applyFill="1" applyBorder="1" applyAlignment="1">
      <alignment horizontal="center" vertical="center"/>
    </xf>
    <xf numFmtId="182" fontId="14" fillId="6" borderId="51" xfId="4" applyNumberFormat="1" applyFont="1" applyFill="1" applyBorder="1" applyAlignment="1">
      <alignment horizontal="center" vertical="center"/>
    </xf>
    <xf numFmtId="184" fontId="14" fillId="6" borderId="29" xfId="10" applyNumberFormat="1" applyFont="1" applyFill="1" applyBorder="1" applyAlignment="1">
      <alignment horizontal="center" vertical="center"/>
    </xf>
    <xf numFmtId="184" fontId="14" fillId="6" borderId="53" xfId="10" applyNumberFormat="1" applyFont="1" applyFill="1" applyBorder="1" applyAlignment="1">
      <alignment horizontal="center" vertical="center"/>
    </xf>
    <xf numFmtId="184" fontId="14" fillId="6" borderId="41" xfId="10" applyNumberFormat="1" applyFont="1" applyFill="1" applyBorder="1" applyAlignment="1">
      <alignment horizontal="center" vertical="center"/>
    </xf>
    <xf numFmtId="184" fontId="34" fillId="6" borderId="29" xfId="10" applyNumberFormat="1" applyFont="1" applyFill="1" applyBorder="1" applyAlignment="1">
      <alignment horizontal="center" vertical="center"/>
    </xf>
    <xf numFmtId="184" fontId="34" fillId="6" borderId="53" xfId="10" applyNumberFormat="1" applyFont="1" applyFill="1" applyBorder="1" applyAlignment="1">
      <alignment horizontal="center" vertical="center"/>
    </xf>
    <xf numFmtId="0" fontId="26" fillId="6" borderId="21" xfId="0" applyFont="1" applyFill="1" applyBorder="1" applyAlignment="1">
      <alignment horizontal="center" vertical="center"/>
    </xf>
    <xf numFmtId="39" fontId="26" fillId="6" borderId="53" xfId="4" applyNumberFormat="1" applyFont="1" applyFill="1" applyBorder="1" applyAlignment="1">
      <alignment horizontal="center" vertical="center"/>
    </xf>
    <xf numFmtId="187" fontId="14" fillId="6" borderId="53" xfId="4" applyNumberFormat="1" applyFont="1" applyFill="1" applyBorder="1" applyAlignment="1">
      <alignment horizontal="center" vertical="center"/>
    </xf>
    <xf numFmtId="8" fontId="26" fillId="6" borderId="53" xfId="4" applyNumberFormat="1" applyFont="1" applyFill="1" applyBorder="1" applyAlignment="1">
      <alignment horizontal="center" vertical="center"/>
    </xf>
    <xf numFmtId="0" fontId="26" fillId="6" borderId="17" xfId="0" applyFont="1" applyFill="1" applyBorder="1" applyAlignment="1">
      <alignment horizontal="center" vertical="center"/>
    </xf>
    <xf numFmtId="0" fontId="26" fillId="6" borderId="57" xfId="0" applyFont="1" applyFill="1" applyBorder="1" applyAlignment="1">
      <alignment horizontal="center" vertical="center"/>
    </xf>
    <xf numFmtId="39" fontId="14" fillId="6" borderId="49" xfId="4" applyNumberFormat="1" applyFont="1" applyFill="1" applyBorder="1" applyAlignment="1">
      <alignment horizontal="center" vertical="center"/>
    </xf>
    <xf numFmtId="184" fontId="14" fillId="6" borderId="45" xfId="10" applyNumberFormat="1" applyFont="1" applyFill="1" applyBorder="1" applyAlignment="1">
      <alignment horizontal="center" vertical="center"/>
    </xf>
    <xf numFmtId="184" fontId="14" fillId="6" borderId="49" xfId="10" applyNumberFormat="1" applyFont="1" applyFill="1" applyBorder="1" applyAlignment="1">
      <alignment horizontal="center" vertical="center"/>
    </xf>
    <xf numFmtId="0" fontId="14" fillId="6" borderId="11" xfId="0" applyFont="1" applyFill="1" applyBorder="1"/>
    <xf numFmtId="171" fontId="14" fillId="6" borderId="11" xfId="1" applyNumberFormat="1" applyFont="1" applyFill="1" applyBorder="1"/>
    <xf numFmtId="9" fontId="14" fillId="6" borderId="11" xfId="10" applyFont="1" applyFill="1" applyBorder="1"/>
    <xf numFmtId="188" fontId="14" fillId="6" borderId="11" xfId="10" applyNumberFormat="1" applyFont="1" applyFill="1" applyBorder="1"/>
    <xf numFmtId="188" fontId="13" fillId="0" borderId="11" xfId="10" applyNumberFormat="1" applyFont="1" applyBorder="1"/>
    <xf numFmtId="0" fontId="12" fillId="0" borderId="0" xfId="0" applyFont="1"/>
    <xf numFmtId="3" fontId="13" fillId="0" borderId="39" xfId="0" applyNumberFormat="1" applyFont="1" applyFill="1" applyBorder="1" applyAlignment="1">
      <alignment horizontal="center" vertical="center"/>
    </xf>
    <xf numFmtId="0" fontId="0" fillId="0" borderId="0" xfId="0" applyFill="1"/>
    <xf numFmtId="0" fontId="14" fillId="9" borderId="11" xfId="0" applyFont="1" applyFill="1" applyBorder="1" applyAlignment="1">
      <alignment horizontal="center" vertical="center" wrapText="1"/>
    </xf>
    <xf numFmtId="0" fontId="14" fillId="0" borderId="11" xfId="0" applyFont="1" applyFill="1" applyBorder="1" applyAlignment="1">
      <alignment vertical="center"/>
    </xf>
    <xf numFmtId="3" fontId="0" fillId="0" borderId="11" xfId="0" applyNumberFormat="1" applyFill="1" applyBorder="1" applyAlignment="1">
      <alignment horizontal="center" vertical="center"/>
    </xf>
    <xf numFmtId="10" fontId="0" fillId="0" borderId="11" xfId="10" applyNumberFormat="1" applyFont="1" applyFill="1" applyBorder="1" applyAlignment="1">
      <alignment horizontal="center" vertical="center"/>
    </xf>
    <xf numFmtId="0" fontId="0" fillId="0" borderId="0" xfId="0" applyAlignment="1">
      <alignment vertical="center"/>
    </xf>
    <xf numFmtId="10" fontId="0" fillId="0" borderId="0" xfId="10" applyNumberFormat="1" applyFont="1" applyAlignment="1">
      <alignment vertical="center"/>
    </xf>
    <xf numFmtId="37" fontId="14" fillId="0" borderId="11" xfId="0" applyNumberFormat="1" applyFont="1" applyFill="1" applyBorder="1" applyAlignment="1">
      <alignment vertical="center"/>
    </xf>
    <xf numFmtId="3" fontId="13" fillId="0" borderId="11" xfId="1" applyNumberFormat="1" applyFont="1" applyFill="1" applyBorder="1" applyAlignment="1">
      <alignment horizontal="center" vertical="center"/>
    </xf>
    <xf numFmtId="173" fontId="13" fillId="0" borderId="11" xfId="3" applyNumberFormat="1" applyFont="1" applyFill="1" applyBorder="1" applyAlignment="1">
      <alignment vertical="center"/>
    </xf>
    <xf numFmtId="0" fontId="14" fillId="9" borderId="11" xfId="0" applyFont="1" applyFill="1" applyBorder="1" applyAlignment="1">
      <alignment horizontal="center" vertical="center"/>
    </xf>
    <xf numFmtId="37" fontId="0" fillId="0" borderId="11" xfId="0" applyNumberFormat="1" applyFill="1" applyBorder="1" applyAlignment="1">
      <alignment vertical="center"/>
    </xf>
    <xf numFmtId="38" fontId="0" fillId="0" borderId="11" xfId="0" applyNumberFormat="1" applyFill="1" applyBorder="1" applyAlignment="1">
      <alignment horizontal="center" vertical="center"/>
    </xf>
    <xf numFmtId="6" fontId="0" fillId="0" borderId="11" xfId="3" applyNumberFormat="1" applyFont="1" applyFill="1" applyBorder="1" applyAlignment="1">
      <alignment horizontal="center" vertical="center"/>
    </xf>
    <xf numFmtId="0" fontId="14" fillId="0" borderId="0" xfId="0" applyFont="1" applyFill="1" applyAlignment="1">
      <alignment horizontal="center" vertical="center"/>
    </xf>
    <xf numFmtId="38" fontId="14" fillId="0" borderId="6" xfId="0" applyNumberFormat="1" applyFont="1" applyFill="1" applyBorder="1" applyAlignment="1">
      <alignment horizontal="center" vertical="center"/>
    </xf>
    <xf numFmtId="8" fontId="14" fillId="0" borderId="6" xfId="3" applyNumberFormat="1" applyFont="1" applyFill="1" applyBorder="1" applyAlignment="1">
      <alignment horizontal="center" vertical="center"/>
    </xf>
    <xf numFmtId="0" fontId="0" fillId="0" borderId="0" xfId="0" applyFill="1" applyAlignment="1">
      <alignment vertical="center"/>
    </xf>
    <xf numFmtId="8" fontId="0" fillId="0" borderId="0" xfId="3" applyNumberFormat="1" applyFont="1" applyFill="1" applyBorder="1" applyAlignment="1">
      <alignment vertical="center"/>
    </xf>
    <xf numFmtId="37" fontId="0" fillId="0" borderId="0" xfId="0" applyNumberFormat="1" applyFill="1" applyAlignment="1">
      <alignment vertical="center"/>
    </xf>
    <xf numFmtId="173" fontId="14" fillId="0" borderId="50" xfId="3" applyNumberFormat="1" applyFont="1" applyFill="1" applyBorder="1" applyAlignment="1">
      <alignment vertical="center"/>
    </xf>
    <xf numFmtId="173" fontId="0" fillId="0" borderId="0" xfId="3" applyNumberFormat="1" applyFont="1" applyFill="1" applyBorder="1" applyAlignment="1">
      <alignment vertical="center"/>
    </xf>
    <xf numFmtId="173" fontId="14" fillId="0" borderId="14" xfId="3" applyNumberFormat="1" applyFont="1" applyFill="1" applyBorder="1" applyAlignment="1">
      <alignment vertical="center"/>
    </xf>
    <xf numFmtId="173" fontId="0" fillId="0" borderId="0" xfId="3" applyNumberFormat="1" applyFont="1" applyFill="1" applyAlignment="1">
      <alignment vertical="center"/>
    </xf>
    <xf numFmtId="173" fontId="14" fillId="0" borderId="6" xfId="3" applyNumberFormat="1" applyFont="1" applyFill="1" applyBorder="1" applyAlignment="1">
      <alignment vertical="center"/>
    </xf>
    <xf numFmtId="173" fontId="0" fillId="0" borderId="0" xfId="0" applyNumberFormat="1" applyAlignment="1">
      <alignment vertical="center"/>
    </xf>
    <xf numFmtId="37" fontId="13" fillId="0" borderId="11" xfId="0" applyNumberFormat="1" applyFont="1" applyFill="1" applyBorder="1" applyAlignment="1">
      <alignment vertical="center"/>
    </xf>
    <xf numFmtId="186" fontId="13" fillId="0" borderId="11" xfId="3" applyNumberFormat="1" applyFont="1" applyFill="1" applyBorder="1" applyAlignment="1">
      <alignment vertical="center"/>
    </xf>
    <xf numFmtId="173" fontId="13" fillId="0" borderId="0" xfId="3" applyNumberFormat="1" applyFont="1" applyFill="1" applyBorder="1" applyAlignment="1">
      <alignment vertical="center"/>
    </xf>
    <xf numFmtId="177" fontId="13" fillId="0" borderId="0" xfId="3" applyNumberFormat="1" applyFont="1" applyFill="1" applyBorder="1" applyAlignment="1">
      <alignment vertical="center"/>
    </xf>
    <xf numFmtId="171" fontId="13" fillId="0" borderId="0" xfId="1" applyNumberFormat="1" applyFont="1" applyFill="1" applyBorder="1" applyAlignment="1">
      <alignment vertical="center"/>
    </xf>
    <xf numFmtId="186" fontId="14" fillId="0" borderId="6" xfId="3" applyNumberFormat="1" applyFont="1" applyFill="1" applyBorder="1" applyAlignment="1">
      <alignment vertical="center"/>
    </xf>
    <xf numFmtId="173" fontId="14" fillId="0" borderId="0" xfId="3" applyNumberFormat="1" applyFont="1" applyFill="1" applyBorder="1" applyAlignment="1">
      <alignment horizontal="left" vertical="center"/>
    </xf>
    <xf numFmtId="173" fontId="0" fillId="0" borderId="0" xfId="0" applyNumberFormat="1" applyFill="1" applyAlignment="1">
      <alignment vertical="center"/>
    </xf>
    <xf numFmtId="173" fontId="0" fillId="0" borderId="14" xfId="0" applyNumberFormat="1" applyFill="1" applyBorder="1" applyAlignment="1">
      <alignment vertical="center"/>
    </xf>
    <xf numFmtId="171" fontId="0" fillId="0" borderId="0" xfId="1" applyNumberFormat="1" applyFont="1" applyAlignment="1">
      <alignment vertical="center"/>
    </xf>
    <xf numFmtId="171" fontId="14" fillId="0" borderId="0" xfId="1" applyNumberFormat="1" applyFont="1" applyAlignment="1">
      <alignment vertical="center"/>
    </xf>
    <xf numFmtId="0" fontId="14" fillId="0" borderId="0" xfId="0" applyFont="1" applyFill="1" applyAlignment="1">
      <alignment vertical="center"/>
    </xf>
    <xf numFmtId="0" fontId="13" fillId="0" borderId="0" xfId="0" applyFont="1" applyAlignment="1">
      <alignment vertical="center"/>
    </xf>
    <xf numFmtId="0" fontId="0" fillId="0" borderId="0" xfId="0" applyAlignment="1">
      <alignment horizontal="left" vertical="center"/>
    </xf>
    <xf numFmtId="171" fontId="14" fillId="0" borderId="6" xfId="0" applyNumberFormat="1" applyFont="1" applyFill="1" applyBorder="1" applyAlignment="1">
      <alignment horizontal="left" vertical="center"/>
    </xf>
    <xf numFmtId="0" fontId="14" fillId="0" borderId="6" xfId="0" applyFont="1" applyFill="1" applyBorder="1" applyAlignment="1">
      <alignment horizontal="left" vertical="center"/>
    </xf>
    <xf numFmtId="3" fontId="0" fillId="0" borderId="0" xfId="0" applyNumberFormat="1" applyAlignment="1">
      <alignment vertical="center"/>
    </xf>
    <xf numFmtId="176" fontId="14" fillId="0" borderId="15" xfId="10" applyNumberFormat="1" applyFont="1" applyFill="1" applyBorder="1" applyAlignment="1">
      <alignment vertical="center"/>
    </xf>
    <xf numFmtId="176" fontId="14" fillId="0" borderId="0" xfId="10" applyNumberFormat="1" applyFont="1" applyFill="1" applyBorder="1" applyAlignment="1">
      <alignment vertical="center"/>
    </xf>
    <xf numFmtId="176" fontId="0" fillId="0" borderId="0" xfId="0" applyNumberFormat="1" applyAlignment="1">
      <alignment vertical="center"/>
    </xf>
    <xf numFmtId="0" fontId="0" fillId="0" borderId="0" xfId="0" quotePrefix="1" applyAlignment="1">
      <alignment vertical="center"/>
    </xf>
    <xf numFmtId="170" fontId="0" fillId="0" borderId="0" xfId="0" applyNumberFormat="1" applyFill="1" applyAlignment="1">
      <alignment vertical="center"/>
    </xf>
    <xf numFmtId="0" fontId="32" fillId="0" borderId="0" xfId="0" applyFont="1" applyAlignment="1">
      <alignment vertical="center"/>
    </xf>
    <xf numFmtId="37" fontId="13" fillId="0" borderId="11" xfId="0" applyNumberFormat="1" applyFont="1" applyFill="1" applyBorder="1" applyAlignment="1">
      <alignment horizontal="center" vertical="center"/>
    </xf>
    <xf numFmtId="3" fontId="13" fillId="0" borderId="11" xfId="10" applyNumberFormat="1" applyFont="1" applyFill="1" applyBorder="1" applyAlignment="1">
      <alignment horizontal="center" vertical="center"/>
    </xf>
    <xf numFmtId="9" fontId="13" fillId="0" borderId="11" xfId="10" applyNumberFormat="1" applyFont="1" applyFill="1" applyBorder="1" applyAlignment="1">
      <alignment horizontal="center" vertical="center"/>
    </xf>
    <xf numFmtId="9" fontId="0" fillId="0" borderId="11" xfId="0" applyNumberFormat="1" applyBorder="1" applyAlignment="1">
      <alignment horizontal="center" vertical="center"/>
    </xf>
    <xf numFmtId="0" fontId="14" fillId="0" borderId="13" xfId="0" applyFont="1" applyFill="1" applyBorder="1" applyAlignment="1">
      <alignment horizontal="center" vertical="center"/>
    </xf>
    <xf numFmtId="3" fontId="14" fillId="0" borderId="14" xfId="0" applyNumberFormat="1" applyFont="1" applyFill="1" applyBorder="1" applyAlignment="1">
      <alignment horizontal="center" vertical="center"/>
    </xf>
    <xf numFmtId="37" fontId="14" fillId="0" borderId="14" xfId="0" applyNumberFormat="1" applyFont="1" applyFill="1" applyBorder="1" applyAlignment="1">
      <alignment horizontal="center" vertical="center"/>
    </xf>
    <xf numFmtId="181" fontId="14" fillId="0" borderId="14" xfId="0" applyNumberFormat="1" applyFont="1" applyFill="1" applyBorder="1" applyAlignment="1">
      <alignment horizontal="center" vertical="center"/>
    </xf>
    <xf numFmtId="10" fontId="14" fillId="0" borderId="14" xfId="10" applyNumberFormat="1" applyFont="1" applyFill="1" applyBorder="1" applyAlignment="1">
      <alignment horizontal="center" vertical="center"/>
    </xf>
    <xf numFmtId="0" fontId="0" fillId="0" borderId="11" xfId="0" applyBorder="1" applyAlignment="1">
      <alignment vertical="center"/>
    </xf>
    <xf numFmtId="3" fontId="0" fillId="0" borderId="0" xfId="0" applyNumberFormat="1" applyAlignment="1">
      <alignment horizontal="center" vertical="center"/>
    </xf>
    <xf numFmtId="0" fontId="14" fillId="0" borderId="0" xfId="0" applyFont="1" applyAlignment="1">
      <alignment vertical="center"/>
    </xf>
    <xf numFmtId="3" fontId="14" fillId="0" borderId="6" xfId="0" applyNumberFormat="1" applyFont="1" applyFill="1" applyBorder="1" applyAlignment="1">
      <alignment horizontal="center" vertical="center"/>
    </xf>
    <xf numFmtId="9" fontId="14" fillId="0" borderId="6" xfId="10" applyFont="1" applyFill="1" applyBorder="1" applyAlignment="1">
      <alignment horizontal="center" vertical="center"/>
    </xf>
    <xf numFmtId="3" fontId="14" fillId="0" borderId="0" xfId="0" applyNumberFormat="1" applyFont="1" applyFill="1" applyBorder="1" applyAlignment="1">
      <alignment horizontal="center" vertical="center"/>
    </xf>
    <xf numFmtId="37" fontId="0" fillId="0" borderId="0" xfId="0" applyNumberFormat="1" applyAlignment="1">
      <alignment vertical="center"/>
    </xf>
    <xf numFmtId="0" fontId="14" fillId="0" borderId="12" xfId="0" applyFont="1" applyFill="1" applyBorder="1" applyAlignment="1">
      <alignment vertical="center"/>
    </xf>
    <xf numFmtId="179" fontId="10" fillId="8" borderId="12" xfId="0" applyNumberFormat="1" applyFont="1" applyFill="1" applyBorder="1" applyAlignment="1">
      <alignment horizontal="right" vertical="center"/>
    </xf>
    <xf numFmtId="39" fontId="10" fillId="8" borderId="12" xfId="0" applyNumberFormat="1" applyFont="1" applyFill="1" applyBorder="1" applyAlignment="1">
      <alignment horizontal="right" vertical="center"/>
    </xf>
    <xf numFmtId="0" fontId="14" fillId="0" borderId="24" xfId="0" applyFont="1" applyFill="1" applyBorder="1" applyAlignment="1">
      <alignment vertical="center"/>
    </xf>
    <xf numFmtId="0" fontId="14" fillId="0" borderId="8" xfId="0" applyFont="1" applyFill="1" applyBorder="1" applyAlignment="1">
      <alignment vertical="center"/>
    </xf>
    <xf numFmtId="0" fontId="14" fillId="0" borderId="23" xfId="0" applyFont="1" applyFill="1" applyBorder="1" applyAlignment="1">
      <alignment vertical="center"/>
    </xf>
    <xf numFmtId="170" fontId="0" fillId="0" borderId="0" xfId="1" applyFont="1" applyAlignment="1">
      <alignment vertical="center"/>
    </xf>
    <xf numFmtId="0" fontId="37" fillId="0" borderId="0" xfId="0" applyFont="1" applyFill="1" applyAlignment="1"/>
    <xf numFmtId="4" fontId="0" fillId="0" borderId="0" xfId="0" applyNumberFormat="1" applyAlignment="1">
      <alignment vertical="center"/>
    </xf>
    <xf numFmtId="173" fontId="0" fillId="0" borderId="0" xfId="0" applyNumberFormat="1"/>
    <xf numFmtId="181" fontId="0" fillId="0" borderId="0" xfId="0" applyNumberFormat="1" applyAlignment="1">
      <alignment vertical="center"/>
    </xf>
    <xf numFmtId="0" fontId="10" fillId="0" borderId="0" xfId="0" applyFont="1" applyAlignment="1">
      <alignment vertical="center"/>
    </xf>
    <xf numFmtId="171" fontId="15" fillId="0" borderId="5" xfId="1" applyNumberFormat="1" applyFont="1" applyFill="1" applyBorder="1"/>
    <xf numFmtId="171" fontId="15" fillId="0" borderId="0" xfId="1" applyNumberFormat="1" applyFont="1" applyFill="1"/>
    <xf numFmtId="171" fontId="15" fillId="0" borderId="6" xfId="1" applyNumberFormat="1" applyFont="1" applyFill="1" applyBorder="1"/>
    <xf numFmtId="179" fontId="10" fillId="11" borderId="12" xfId="0" applyNumberFormat="1" applyFont="1" applyFill="1" applyBorder="1" applyAlignment="1">
      <alignment horizontal="right" vertical="center"/>
    </xf>
    <xf numFmtId="39" fontId="10" fillId="11" borderId="12" xfId="0" applyNumberFormat="1" applyFont="1" applyFill="1" applyBorder="1" applyAlignment="1">
      <alignment horizontal="right" vertical="center"/>
    </xf>
    <xf numFmtId="192" fontId="0" fillId="0" borderId="0" xfId="0" applyNumberFormat="1" applyAlignment="1">
      <alignment vertical="center"/>
    </xf>
    <xf numFmtId="183" fontId="13" fillId="0" borderId="0" xfId="1" applyNumberFormat="1" applyFont="1" applyFill="1" applyBorder="1" applyAlignment="1">
      <alignment horizontal="center" vertical="center"/>
    </xf>
    <xf numFmtId="0" fontId="14" fillId="0" borderId="0" xfId="0" applyFont="1" applyFill="1" applyBorder="1" applyAlignment="1">
      <alignment horizontal="center" vertical="center" wrapText="1"/>
    </xf>
    <xf numFmtId="4" fontId="13" fillId="0" borderId="0" xfId="1" applyNumberFormat="1" applyFont="1" applyFill="1" applyBorder="1" applyAlignment="1">
      <alignment horizontal="center" vertical="center"/>
    </xf>
    <xf numFmtId="193" fontId="0" fillId="0" borderId="0" xfId="0" applyNumberFormat="1" applyAlignment="1">
      <alignment vertical="center"/>
    </xf>
    <xf numFmtId="0" fontId="14" fillId="0" borderId="66" xfId="0" applyFont="1" applyFill="1" applyBorder="1" applyAlignment="1">
      <alignment vertical="center"/>
    </xf>
    <xf numFmtId="0" fontId="14" fillId="0" borderId="68" xfId="0" applyFont="1" applyFill="1" applyBorder="1" applyAlignment="1">
      <alignment vertical="center"/>
    </xf>
    <xf numFmtId="0" fontId="14" fillId="0" borderId="72" xfId="0" applyFont="1" applyFill="1" applyBorder="1" applyAlignment="1">
      <alignment vertical="center"/>
    </xf>
    <xf numFmtId="37" fontId="10" fillId="0" borderId="67" xfId="0" applyNumberFormat="1" applyFont="1" applyFill="1" applyBorder="1" applyAlignment="1">
      <alignment horizontal="center" vertical="center"/>
    </xf>
    <xf numFmtId="37" fontId="10" fillId="0" borderId="73" xfId="0" applyNumberFormat="1" applyFont="1" applyFill="1" applyBorder="1" applyAlignment="1">
      <alignment horizontal="center" vertical="center"/>
    </xf>
    <xf numFmtId="37" fontId="10" fillId="0" borderId="69" xfId="0" applyNumberFormat="1" applyFont="1" applyFill="1" applyBorder="1" applyAlignment="1">
      <alignment horizontal="center" vertical="center"/>
    </xf>
    <xf numFmtId="10" fontId="13" fillId="0" borderId="11" xfId="1" applyNumberFormat="1" applyFont="1" applyFill="1" applyBorder="1" applyAlignment="1">
      <alignment horizontal="center" vertical="center"/>
    </xf>
    <xf numFmtId="10" fontId="0" fillId="3" borderId="11" xfId="10" applyNumberFormat="1" applyFont="1" applyFill="1" applyBorder="1" applyAlignment="1">
      <alignment horizontal="center"/>
    </xf>
    <xf numFmtId="43" fontId="14" fillId="13" borderId="11" xfId="14" applyFont="1" applyFill="1" applyBorder="1" applyAlignment="1">
      <alignment horizontal="center"/>
    </xf>
    <xf numFmtId="43" fontId="14" fillId="11" borderId="11" xfId="14" applyFont="1" applyFill="1" applyBorder="1" applyAlignment="1">
      <alignment horizontal="center"/>
    </xf>
    <xf numFmtId="9" fontId="0" fillId="0" borderId="0" xfId="10" applyFont="1"/>
    <xf numFmtId="0" fontId="10" fillId="0" borderId="0" xfId="12"/>
    <xf numFmtId="0" fontId="10" fillId="0" borderId="0" xfId="12" applyFill="1" applyBorder="1"/>
    <xf numFmtId="43" fontId="10" fillId="0" borderId="0" xfId="12" applyNumberFormat="1"/>
    <xf numFmtId="0" fontId="10" fillId="0" borderId="11" xfId="12" applyFont="1" applyFill="1" applyBorder="1"/>
    <xf numFmtId="0" fontId="10" fillId="0" borderId="24" xfId="12" applyBorder="1"/>
    <xf numFmtId="0" fontId="10" fillId="0" borderId="62" xfId="12" applyBorder="1"/>
    <xf numFmtId="0" fontId="10" fillId="0" borderId="19" xfId="12" applyBorder="1"/>
    <xf numFmtId="0" fontId="10" fillId="0" borderId="23" xfId="12" applyBorder="1"/>
    <xf numFmtId="0" fontId="10" fillId="0" borderId="2" xfId="12" applyFill="1" applyBorder="1"/>
    <xf numFmtId="10" fontId="14" fillId="0" borderId="2" xfId="10" applyNumberFormat="1" applyFont="1" applyFill="1" applyBorder="1"/>
    <xf numFmtId="0" fontId="10" fillId="0" borderId="20" xfId="12" applyBorder="1"/>
    <xf numFmtId="0" fontId="10" fillId="0" borderId="4" xfId="12" applyBorder="1"/>
    <xf numFmtId="0" fontId="10" fillId="0" borderId="3" xfId="12" applyBorder="1"/>
    <xf numFmtId="10" fontId="10" fillId="0" borderId="11" xfId="10" applyNumberFormat="1" applyFont="1" applyFill="1" applyBorder="1" applyAlignment="1">
      <alignment horizontal="center"/>
    </xf>
    <xf numFmtId="10" fontId="10" fillId="0" borderId="17" xfId="12" applyNumberFormat="1" applyBorder="1" applyAlignment="1">
      <alignment horizontal="center"/>
    </xf>
    <xf numFmtId="0" fontId="10" fillId="0" borderId="2" xfId="12" applyBorder="1"/>
    <xf numFmtId="0" fontId="10" fillId="0" borderId="0" xfId="12" applyBorder="1"/>
    <xf numFmtId="4" fontId="10" fillId="0" borderId="4" xfId="12" applyNumberFormat="1" applyBorder="1" applyAlignment="1">
      <alignment horizontal="center"/>
    </xf>
    <xf numFmtId="10" fontId="10" fillId="0" borderId="0" xfId="12" applyNumberFormat="1" applyBorder="1"/>
    <xf numFmtId="0" fontId="14" fillId="13" borderId="11" xfId="12" applyFont="1" applyFill="1" applyBorder="1" applyAlignment="1">
      <alignment horizontal="center"/>
    </xf>
    <xf numFmtId="10" fontId="10" fillId="3" borderId="11" xfId="10" applyNumberFormat="1" applyFont="1" applyFill="1" applyBorder="1" applyAlignment="1">
      <alignment horizontal="center"/>
    </xf>
    <xf numFmtId="10" fontId="10" fillId="0" borderId="17" xfId="10" applyNumberFormat="1" applyFont="1" applyFill="1" applyBorder="1" applyAlignment="1">
      <alignment horizontal="center"/>
    </xf>
    <xf numFmtId="4" fontId="10" fillId="3" borderId="11" xfId="12" applyNumberFormat="1" applyFill="1" applyBorder="1" applyAlignment="1">
      <alignment horizontal="center"/>
    </xf>
    <xf numFmtId="10" fontId="10" fillId="0" borderId="11" xfId="12" applyNumberFormat="1" applyBorder="1" applyAlignment="1">
      <alignment horizontal="center"/>
    </xf>
    <xf numFmtId="10" fontId="14" fillId="0" borderId="0" xfId="10" applyNumberFormat="1" applyFont="1" applyFill="1" applyBorder="1"/>
    <xf numFmtId="0" fontId="12" fillId="0" borderId="0" xfId="12" applyFont="1"/>
    <xf numFmtId="10" fontId="10" fillId="3" borderId="37" xfId="12" applyNumberFormat="1" applyFill="1" applyBorder="1" applyAlignment="1">
      <alignment horizontal="center"/>
    </xf>
    <xf numFmtId="0" fontId="19" fillId="0" borderId="0" xfId="12" applyFont="1" applyAlignment="1">
      <alignment horizontal="center"/>
    </xf>
    <xf numFmtId="0" fontId="29" fillId="14" borderId="0" xfId="12" applyNumberFormat="1" applyFont="1" applyFill="1" applyAlignment="1">
      <alignment horizontal="left"/>
    </xf>
    <xf numFmtId="1" fontId="10" fillId="0" borderId="0" xfId="12" applyNumberFormat="1" applyBorder="1"/>
    <xf numFmtId="0" fontId="29" fillId="15" borderId="0" xfId="12" applyNumberFormat="1" applyFont="1" applyFill="1" applyAlignment="1">
      <alignment horizontal="left"/>
    </xf>
    <xf numFmtId="0" fontId="10" fillId="15" borderId="0" xfId="12" applyFill="1"/>
    <xf numFmtId="1" fontId="10" fillId="0" borderId="23" xfId="12" applyNumberFormat="1" applyBorder="1"/>
    <xf numFmtId="1" fontId="10" fillId="0" borderId="2" xfId="12" applyNumberFormat="1" applyBorder="1"/>
    <xf numFmtId="1" fontId="10" fillId="0" borderId="0" xfId="12" applyNumberFormat="1"/>
    <xf numFmtId="171" fontId="0" fillId="0" borderId="11" xfId="14" applyNumberFormat="1" applyFont="1" applyBorder="1" applyAlignment="1">
      <alignment horizontal="right"/>
    </xf>
    <xf numFmtId="171" fontId="0" fillId="0" borderId="11" xfId="14" applyNumberFormat="1" applyFont="1" applyBorder="1" applyAlignment="1"/>
    <xf numFmtId="171" fontId="0" fillId="0" borderId="11" xfId="14" applyNumberFormat="1" applyFont="1" applyBorder="1" applyAlignment="1">
      <alignment horizontal="center"/>
    </xf>
    <xf numFmtId="171" fontId="0" fillId="3" borderId="11" xfId="14" applyNumberFormat="1" applyFont="1" applyFill="1" applyBorder="1" applyAlignment="1">
      <alignment horizontal="center"/>
    </xf>
    <xf numFmtId="171" fontId="14" fillId="0" borderId="11" xfId="14" applyNumberFormat="1" applyFont="1" applyBorder="1" applyAlignment="1">
      <alignment horizontal="center"/>
    </xf>
    <xf numFmtId="171" fontId="0" fillId="0" borderId="17" xfId="14" applyNumberFormat="1" applyFont="1" applyBorder="1" applyAlignment="1">
      <alignment horizontal="center"/>
    </xf>
    <xf numFmtId="171" fontId="0" fillId="0" borderId="0" xfId="14" applyNumberFormat="1" applyFont="1" applyBorder="1"/>
    <xf numFmtId="171" fontId="0" fillId="0" borderId="5" xfId="14" applyNumberFormat="1" applyFont="1" applyBorder="1"/>
    <xf numFmtId="171" fontId="0" fillId="0" borderId="6" xfId="14" applyNumberFormat="1" applyFont="1" applyBorder="1"/>
    <xf numFmtId="0" fontId="10" fillId="0" borderId="0" xfId="12" applyBorder="1"/>
    <xf numFmtId="1" fontId="14" fillId="0" borderId="61" xfId="12" applyNumberFormat="1" applyFont="1" applyBorder="1" applyAlignment="1"/>
    <xf numFmtId="181" fontId="14" fillId="0" borderId="56" xfId="10" applyNumberFormat="1" applyFont="1" applyBorder="1" applyAlignment="1"/>
    <xf numFmtId="1" fontId="10" fillId="0" borderId="58" xfId="12" applyNumberFormat="1" applyFont="1" applyBorder="1" applyAlignment="1"/>
    <xf numFmtId="3" fontId="10" fillId="0" borderId="0" xfId="12" applyNumberFormat="1"/>
    <xf numFmtId="0" fontId="26" fillId="4" borderId="39" xfId="12" applyFont="1" applyFill="1" applyBorder="1" applyAlignment="1">
      <alignment horizontal="center" wrapText="1"/>
    </xf>
    <xf numFmtId="0" fontId="26" fillId="4" borderId="40" xfId="12" applyFont="1" applyFill="1" applyBorder="1" applyAlignment="1">
      <alignment horizontal="center" wrapText="1"/>
    </xf>
    <xf numFmtId="0" fontId="26" fillId="4" borderId="41" xfId="12" applyFont="1" applyFill="1" applyBorder="1" applyAlignment="1">
      <alignment horizontal="center" wrapText="1"/>
    </xf>
    <xf numFmtId="0" fontId="10" fillId="0" borderId="0" xfId="12" applyAlignment="1">
      <alignment wrapText="1"/>
    </xf>
    <xf numFmtId="0" fontId="14" fillId="13" borderId="23" xfId="12" applyFont="1" applyFill="1" applyBorder="1"/>
    <xf numFmtId="0" fontId="39" fillId="0" borderId="0" xfId="12" applyFont="1" applyBorder="1"/>
    <xf numFmtId="0" fontId="39" fillId="0" borderId="2" xfId="12" applyFont="1" applyBorder="1"/>
    <xf numFmtId="0" fontId="10" fillId="0" borderId="23" xfId="12" applyFont="1" applyBorder="1"/>
    <xf numFmtId="38" fontId="39" fillId="0" borderId="0" xfId="12" applyNumberFormat="1" applyFont="1" applyBorder="1" applyAlignment="1">
      <alignment horizontal="center"/>
    </xf>
    <xf numFmtId="38" fontId="10" fillId="0" borderId="0" xfId="14" applyNumberFormat="1" applyFont="1" applyFill="1" applyBorder="1" applyAlignment="1">
      <alignment horizontal="center"/>
    </xf>
    <xf numFmtId="38" fontId="14" fillId="16" borderId="2" xfId="15" applyNumberFormat="1" applyFont="1" applyFill="1" applyBorder="1" applyAlignment="1">
      <alignment horizontal="center"/>
    </xf>
    <xf numFmtId="173" fontId="0" fillId="0" borderId="0" xfId="15" applyNumberFormat="1" applyFont="1"/>
    <xf numFmtId="38" fontId="10" fillId="0" borderId="2" xfId="14" applyNumberFormat="1" applyFont="1" applyFill="1" applyBorder="1" applyAlignment="1">
      <alignment horizontal="center"/>
    </xf>
    <xf numFmtId="0" fontId="14" fillId="0" borderId="23" xfId="12" applyFont="1" applyFill="1" applyBorder="1"/>
    <xf numFmtId="38" fontId="14" fillId="0" borderId="5" xfId="14" applyNumberFormat="1" applyFont="1" applyFill="1" applyBorder="1" applyAlignment="1">
      <alignment horizontal="center"/>
    </xf>
    <xf numFmtId="38" fontId="14" fillId="0" borderId="74" xfId="14" applyNumberFormat="1" applyFont="1" applyFill="1" applyBorder="1" applyAlignment="1">
      <alignment horizontal="center"/>
    </xf>
    <xf numFmtId="6" fontId="10" fillId="0" borderId="0" xfId="12" applyNumberFormat="1"/>
    <xf numFmtId="38" fontId="10" fillId="0" borderId="0" xfId="14" applyNumberFormat="1" applyFont="1" applyFill="1" applyBorder="1"/>
    <xf numFmtId="38" fontId="10" fillId="0" borderId="2" xfId="14" applyNumberFormat="1" applyFont="1" applyFill="1" applyBorder="1"/>
    <xf numFmtId="6" fontId="10" fillId="0" borderId="0" xfId="12" applyNumberFormat="1" applyFont="1"/>
    <xf numFmtId="0" fontId="14" fillId="0" borderId="23" xfId="12" applyFont="1" applyBorder="1"/>
    <xf numFmtId="38" fontId="10" fillId="0" borderId="5" xfId="14" applyNumberFormat="1" applyFont="1" applyFill="1" applyBorder="1" applyAlignment="1">
      <alignment horizontal="center"/>
    </xf>
    <xf numFmtId="38" fontId="10" fillId="0" borderId="74" xfId="14" applyNumberFormat="1" applyFont="1" applyFill="1" applyBorder="1" applyAlignment="1">
      <alignment horizontal="center"/>
    </xf>
    <xf numFmtId="38" fontId="14" fillId="17" borderId="74" xfId="14" applyNumberFormat="1" applyFont="1" applyFill="1" applyBorder="1" applyAlignment="1">
      <alignment horizontal="center"/>
    </xf>
    <xf numFmtId="38" fontId="14" fillId="0" borderId="6" xfId="14" applyNumberFormat="1" applyFont="1" applyFill="1" applyBorder="1" applyAlignment="1">
      <alignment horizontal="center"/>
    </xf>
    <xf numFmtId="38" fontId="14" fillId="0" borderId="75" xfId="14" applyNumberFormat="1" applyFont="1" applyFill="1" applyBorder="1" applyAlignment="1">
      <alignment horizontal="center"/>
    </xf>
    <xf numFmtId="37" fontId="10" fillId="0" borderId="0" xfId="12" applyNumberFormat="1"/>
    <xf numFmtId="10" fontId="10" fillId="0" borderId="0" xfId="10" applyNumberFormat="1" applyFont="1" applyFill="1" applyBorder="1" applyAlignment="1">
      <alignment horizontal="center"/>
    </xf>
    <xf numFmtId="10" fontId="10" fillId="0" borderId="2" xfId="10" applyNumberFormat="1" applyFont="1" applyFill="1" applyBorder="1" applyAlignment="1">
      <alignment horizontal="center"/>
    </xf>
    <xf numFmtId="0" fontId="10" fillId="0" borderId="2" xfId="10" applyNumberFormat="1" applyFont="1" applyFill="1" applyBorder="1" applyAlignment="1">
      <alignment horizontal="center"/>
    </xf>
    <xf numFmtId="37" fontId="10" fillId="0" borderId="0" xfId="14" applyNumberFormat="1" applyFont="1" applyFill="1" applyBorder="1"/>
    <xf numFmtId="37" fontId="10" fillId="0" borderId="2" xfId="14" applyNumberFormat="1" applyFont="1" applyFill="1" applyBorder="1"/>
    <xf numFmtId="37" fontId="10" fillId="0" borderId="0" xfId="14" applyNumberFormat="1" applyFont="1" applyFill="1" applyBorder="1" applyAlignment="1">
      <alignment horizontal="center"/>
    </xf>
    <xf numFmtId="37" fontId="10" fillId="0" borderId="2" xfId="14" applyNumberFormat="1" applyFont="1" applyFill="1" applyBorder="1" applyAlignment="1">
      <alignment horizontal="center"/>
    </xf>
    <xf numFmtId="37" fontId="14" fillId="0" borderId="6" xfId="14" applyNumberFormat="1" applyFont="1" applyFill="1" applyBorder="1" applyAlignment="1">
      <alignment horizontal="center"/>
    </xf>
    <xf numFmtId="37" fontId="14" fillId="0" borderId="75" xfId="14" applyNumberFormat="1" applyFont="1" applyFill="1" applyBorder="1" applyAlignment="1">
      <alignment horizontal="center"/>
    </xf>
    <xf numFmtId="0" fontId="14" fillId="13" borderId="23" xfId="12" applyFont="1" applyFill="1" applyBorder="1" applyAlignment="1">
      <alignment vertical="center" wrapText="1"/>
    </xf>
    <xf numFmtId="37" fontId="14" fillId="0" borderId="5" xfId="14" applyNumberFormat="1" applyFont="1" applyFill="1" applyBorder="1" applyAlignment="1">
      <alignment horizontal="center"/>
    </xf>
    <xf numFmtId="37" fontId="14" fillId="0" borderId="74" xfId="14" applyNumberFormat="1" applyFont="1" applyFill="1" applyBorder="1" applyAlignment="1">
      <alignment horizontal="center"/>
    </xf>
    <xf numFmtId="0" fontId="14" fillId="13" borderId="20" xfId="12" applyFont="1" applyFill="1" applyBorder="1" applyAlignment="1">
      <alignment vertical="center" wrapText="1"/>
    </xf>
    <xf numFmtId="37" fontId="14" fillId="16" borderId="14" xfId="14" applyNumberFormat="1" applyFont="1" applyFill="1" applyBorder="1" applyAlignment="1">
      <alignment horizontal="center"/>
    </xf>
    <xf numFmtId="37" fontId="14" fillId="0" borderId="77" xfId="14" applyNumberFormat="1" applyFont="1" applyFill="1" applyBorder="1" applyAlignment="1">
      <alignment horizontal="center"/>
    </xf>
    <xf numFmtId="171" fontId="10" fillId="0" borderId="0" xfId="12" applyNumberFormat="1"/>
    <xf numFmtId="0" fontId="19" fillId="4" borderId="23" xfId="12" applyFont="1" applyFill="1" applyBorder="1"/>
    <xf numFmtId="0" fontId="14" fillId="4" borderId="42" xfId="12" applyFont="1" applyFill="1" applyBorder="1" applyAlignment="1">
      <alignment horizontal="center"/>
    </xf>
    <xf numFmtId="196" fontId="10" fillId="0" borderId="2" xfId="14" applyNumberFormat="1" applyFont="1" applyFill="1" applyBorder="1" applyAlignment="1">
      <alignment horizontal="center"/>
    </xf>
    <xf numFmtId="0" fontId="14" fillId="0" borderId="23" xfId="12" applyFont="1" applyBorder="1" applyAlignment="1">
      <alignment horizontal="center"/>
    </xf>
    <xf numFmtId="10" fontId="10" fillId="0" borderId="2" xfId="12" applyNumberFormat="1" applyBorder="1" applyAlignment="1">
      <alignment horizontal="center"/>
    </xf>
    <xf numFmtId="37" fontId="14" fillId="17" borderId="75" xfId="14" applyNumberFormat="1" applyFont="1" applyFill="1" applyBorder="1" applyAlignment="1">
      <alignment horizontal="center"/>
    </xf>
    <xf numFmtId="10" fontId="10" fillId="0" borderId="0" xfId="12" applyNumberFormat="1"/>
    <xf numFmtId="38" fontId="10" fillId="0" borderId="0" xfId="12" applyNumberFormat="1"/>
    <xf numFmtId="8" fontId="0" fillId="0" borderId="0" xfId="0" applyNumberFormat="1" applyAlignment="1">
      <alignment vertical="center"/>
    </xf>
    <xf numFmtId="10" fontId="0" fillId="0" borderId="0" xfId="10" applyNumberFormat="1" applyFont="1" applyFill="1" applyBorder="1" applyAlignment="1">
      <alignment horizontal="center" vertical="center"/>
    </xf>
    <xf numFmtId="37" fontId="14" fillId="0" borderId="0" xfId="0" applyNumberFormat="1" applyFont="1" applyFill="1" applyBorder="1" applyAlignment="1">
      <alignment vertical="center"/>
    </xf>
    <xf numFmtId="171" fontId="0" fillId="0" borderId="0" xfId="0" applyNumberFormat="1" applyAlignment="1">
      <alignment vertical="center"/>
    </xf>
    <xf numFmtId="0" fontId="9" fillId="0" borderId="0" xfId="17"/>
    <xf numFmtId="0" fontId="9" fillId="0" borderId="13" xfId="17" applyBorder="1"/>
    <xf numFmtId="0" fontId="9" fillId="0" borderId="5" xfId="17" applyBorder="1"/>
    <xf numFmtId="0" fontId="9" fillId="0" borderId="55" xfId="17" applyBorder="1"/>
    <xf numFmtId="0" fontId="9" fillId="0" borderId="65" xfId="17" applyBorder="1"/>
    <xf numFmtId="43" fontId="9" fillId="0" borderId="0" xfId="17" applyNumberFormat="1"/>
    <xf numFmtId="194" fontId="9" fillId="0" borderId="0" xfId="17" applyNumberFormat="1"/>
    <xf numFmtId="0" fontId="9" fillId="0" borderId="61" xfId="17" applyBorder="1"/>
    <xf numFmtId="0" fontId="9" fillId="0" borderId="0" xfId="17" applyBorder="1"/>
    <xf numFmtId="0" fontId="9" fillId="0" borderId="10" xfId="17" applyBorder="1"/>
    <xf numFmtId="194" fontId="0" fillId="0" borderId="0" xfId="18" applyNumberFormat="1" applyFont="1"/>
    <xf numFmtId="194" fontId="9" fillId="0" borderId="0" xfId="17" applyNumberFormat="1" applyFill="1"/>
    <xf numFmtId="194" fontId="0" fillId="0" borderId="0" xfId="18" applyNumberFormat="1" applyFont="1" applyBorder="1"/>
    <xf numFmtId="194" fontId="0" fillId="0" borderId="10" xfId="18" applyNumberFormat="1" applyFont="1" applyBorder="1"/>
    <xf numFmtId="194" fontId="0" fillId="0" borderId="60" xfId="18" applyNumberFormat="1" applyFont="1" applyBorder="1"/>
    <xf numFmtId="0" fontId="9" fillId="21" borderId="0" xfId="17" applyFill="1"/>
    <xf numFmtId="0" fontId="9" fillId="18" borderId="55" xfId="17" applyFill="1" applyBorder="1"/>
    <xf numFmtId="0" fontId="9" fillId="0" borderId="0" xfId="17" applyAlignment="1">
      <alignment wrapText="1"/>
    </xf>
    <xf numFmtId="0" fontId="9" fillId="0" borderId="55" xfId="17" applyBorder="1" applyAlignment="1">
      <alignment wrapText="1"/>
    </xf>
    <xf numFmtId="0" fontId="9" fillId="0" borderId="5" xfId="17" applyBorder="1" applyAlignment="1">
      <alignment wrapText="1"/>
    </xf>
    <xf numFmtId="194" fontId="0" fillId="21" borderId="0" xfId="18" applyNumberFormat="1" applyFont="1" applyFill="1"/>
    <xf numFmtId="194" fontId="9" fillId="0" borderId="0" xfId="17" applyNumberFormat="1" applyFill="1" applyBorder="1"/>
    <xf numFmtId="194" fontId="0" fillId="21" borderId="0" xfId="18" applyNumberFormat="1" applyFont="1" applyFill="1" applyBorder="1"/>
    <xf numFmtId="194" fontId="9" fillId="0" borderId="10" xfId="17" applyNumberFormat="1" applyFill="1" applyBorder="1"/>
    <xf numFmtId="0" fontId="9" fillId="0" borderId="0" xfId="17" applyFill="1"/>
    <xf numFmtId="0" fontId="9" fillId="0" borderId="65" xfId="17" applyFill="1" applyBorder="1"/>
    <xf numFmtId="194" fontId="0" fillId="0" borderId="0" xfId="18" applyNumberFormat="1" applyFont="1" applyFill="1"/>
    <xf numFmtId="194" fontId="9" fillId="21" borderId="0" xfId="17" applyNumberFormat="1" applyFill="1"/>
    <xf numFmtId="194" fontId="9" fillId="21" borderId="0" xfId="17" applyNumberFormat="1" applyFill="1" applyBorder="1"/>
    <xf numFmtId="194" fontId="0" fillId="21" borderId="11" xfId="18" applyNumberFormat="1" applyFont="1" applyFill="1" applyBorder="1"/>
    <xf numFmtId="194" fontId="0" fillId="12" borderId="0" xfId="18" applyNumberFormat="1" applyFont="1" applyFill="1"/>
    <xf numFmtId="0" fontId="9" fillId="18" borderId="0" xfId="17" applyFill="1"/>
    <xf numFmtId="194" fontId="0" fillId="0" borderId="13" xfId="18" applyNumberFormat="1" applyFont="1" applyBorder="1"/>
    <xf numFmtId="194" fontId="0" fillId="0" borderId="5" xfId="18" applyNumberFormat="1" applyFont="1" applyBorder="1"/>
    <xf numFmtId="194" fontId="0" fillId="0" borderId="55" xfId="18" applyNumberFormat="1" applyFont="1" applyBorder="1"/>
    <xf numFmtId="194" fontId="9" fillId="0" borderId="60" xfId="17" applyNumberFormat="1" applyBorder="1"/>
    <xf numFmtId="0" fontId="41" fillId="0" borderId="0" xfId="17" applyFont="1"/>
    <xf numFmtId="194" fontId="9" fillId="0" borderId="61" xfId="17" applyNumberFormat="1" applyBorder="1"/>
    <xf numFmtId="3" fontId="13" fillId="11" borderId="11" xfId="3" applyNumberFormat="1" applyFont="1" applyFill="1" applyBorder="1" applyAlignment="1">
      <alignment horizontal="center" vertical="center"/>
    </xf>
    <xf numFmtId="10" fontId="13" fillId="11" borderId="11" xfId="3" applyNumberFormat="1" applyFont="1" applyFill="1" applyBorder="1" applyAlignment="1">
      <alignment horizontal="center" vertical="center"/>
    </xf>
    <xf numFmtId="37" fontId="35" fillId="11" borderId="67" xfId="0" applyNumberFormat="1" applyFont="1" applyFill="1" applyBorder="1" applyAlignment="1">
      <alignment horizontal="center" vertical="center"/>
    </xf>
    <xf numFmtId="37" fontId="10" fillId="11" borderId="69" xfId="0" applyNumberFormat="1" applyFont="1" applyFill="1" applyBorder="1" applyAlignment="1">
      <alignment horizontal="center" vertical="center"/>
    </xf>
    <xf numFmtId="37" fontId="10" fillId="11" borderId="73" xfId="0" applyNumberFormat="1" applyFont="1" applyFill="1" applyBorder="1" applyAlignment="1">
      <alignment horizontal="center" vertical="center"/>
    </xf>
    <xf numFmtId="37" fontId="35" fillId="11" borderId="71" xfId="0" applyNumberFormat="1" applyFont="1" applyFill="1" applyBorder="1" applyAlignment="1">
      <alignment horizontal="center" vertical="center"/>
    </xf>
    <xf numFmtId="171" fontId="15" fillId="11" borderId="0" xfId="1" applyNumberFormat="1" applyFont="1" applyFill="1"/>
    <xf numFmtId="38" fontId="10" fillId="23" borderId="0" xfId="14" applyNumberFormat="1" applyFont="1" applyFill="1" applyBorder="1" applyAlignment="1">
      <alignment horizontal="center"/>
    </xf>
    <xf numFmtId="38" fontId="14" fillId="23" borderId="5" xfId="14" applyNumberFormat="1" applyFont="1" applyFill="1" applyBorder="1" applyAlignment="1">
      <alignment horizontal="center"/>
    </xf>
    <xf numFmtId="38" fontId="10" fillId="23" borderId="0" xfId="14" applyNumberFormat="1" applyFont="1" applyFill="1" applyBorder="1"/>
    <xf numFmtId="38" fontId="10" fillId="23" borderId="5" xfId="14" applyNumberFormat="1" applyFont="1" applyFill="1" applyBorder="1" applyAlignment="1">
      <alignment horizontal="center"/>
    </xf>
    <xf numFmtId="38" fontId="14" fillId="23" borderId="6" xfId="14" applyNumberFormat="1" applyFont="1" applyFill="1" applyBorder="1" applyAlignment="1">
      <alignment horizontal="center"/>
    </xf>
    <xf numFmtId="10" fontId="10" fillId="23" borderId="0" xfId="10" applyNumberFormat="1" applyFont="1" applyFill="1" applyBorder="1" applyAlignment="1">
      <alignment horizontal="center"/>
    </xf>
    <xf numFmtId="37" fontId="10" fillId="23" borderId="0" xfId="14" applyNumberFormat="1" applyFont="1" applyFill="1" applyBorder="1"/>
    <xf numFmtId="37" fontId="10" fillId="23" borderId="0" xfId="14" applyNumberFormat="1" applyFont="1" applyFill="1" applyBorder="1" applyAlignment="1">
      <alignment horizontal="center"/>
    </xf>
    <xf numFmtId="37" fontId="14" fillId="23" borderId="6" xfId="14" applyNumberFormat="1" applyFont="1" applyFill="1" applyBorder="1" applyAlignment="1">
      <alignment horizontal="center"/>
    </xf>
    <xf numFmtId="37" fontId="14" fillId="23" borderId="5" xfId="14" applyNumberFormat="1" applyFont="1" applyFill="1" applyBorder="1" applyAlignment="1">
      <alignment horizontal="center"/>
    </xf>
    <xf numFmtId="37" fontId="14" fillId="23" borderId="14" xfId="14" applyNumberFormat="1" applyFont="1" applyFill="1" applyBorder="1" applyAlignment="1">
      <alignment horizontal="center"/>
    </xf>
    <xf numFmtId="171" fontId="10" fillId="0" borderId="0" xfId="1" applyNumberFormat="1"/>
    <xf numFmtId="0" fontId="14" fillId="0" borderId="0" xfId="12" applyFont="1" applyFill="1"/>
    <xf numFmtId="171" fontId="15" fillId="11" borderId="0" xfId="1" applyNumberFormat="1" applyFont="1" applyFill="1" applyBorder="1"/>
    <xf numFmtId="0" fontId="10" fillId="0" borderId="0" xfId="12" applyBorder="1"/>
    <xf numFmtId="0" fontId="14" fillId="0" borderId="0" xfId="12" applyFont="1" applyFill="1" applyAlignment="1">
      <alignment horizontal="center"/>
    </xf>
    <xf numFmtId="0" fontId="10" fillId="0" borderId="0" xfId="12" applyFill="1"/>
    <xf numFmtId="0" fontId="14" fillId="4" borderId="11" xfId="12" applyFont="1" applyFill="1" applyBorder="1" applyAlignment="1">
      <alignment horizontal="center"/>
    </xf>
    <xf numFmtId="175" fontId="18" fillId="4" borderId="31" xfId="12" applyNumberFormat="1" applyFont="1" applyFill="1" applyBorder="1" applyAlignment="1">
      <alignment horizontal="center" vertical="center" wrapText="1"/>
    </xf>
    <xf numFmtId="179" fontId="10" fillId="4" borderId="18" xfId="12" applyNumberFormat="1" applyFill="1" applyBorder="1" applyAlignment="1">
      <alignment horizontal="center" vertical="center" wrapText="1"/>
    </xf>
    <xf numFmtId="0" fontId="10" fillId="4" borderId="11" xfId="12" applyFill="1" applyBorder="1" applyAlignment="1">
      <alignment horizontal="center" vertical="center" wrapText="1"/>
    </xf>
    <xf numFmtId="175" fontId="10" fillId="4" borderId="11" xfId="12" applyNumberFormat="1" applyFill="1" applyBorder="1" applyAlignment="1">
      <alignment horizontal="center" vertical="center" wrapText="1"/>
    </xf>
    <xf numFmtId="0" fontId="10" fillId="4" borderId="18" xfId="12" applyFill="1" applyBorder="1" applyAlignment="1">
      <alignment horizontal="center" vertical="center" wrapText="1"/>
    </xf>
    <xf numFmtId="175" fontId="10" fillId="4" borderId="30" xfId="12" applyNumberFormat="1" applyFill="1" applyBorder="1" applyAlignment="1">
      <alignment horizontal="center" vertical="center" wrapText="1"/>
    </xf>
    <xf numFmtId="175" fontId="10" fillId="4" borderId="74" xfId="12" applyNumberFormat="1" applyFill="1" applyBorder="1" applyAlignment="1">
      <alignment horizontal="center" vertical="center" wrapText="1"/>
    </xf>
    <xf numFmtId="0" fontId="10" fillId="4" borderId="18" xfId="12" quotePrefix="1" applyFill="1" applyBorder="1" applyAlignment="1">
      <alignment horizontal="center" vertical="center" wrapText="1"/>
    </xf>
    <xf numFmtId="179" fontId="10" fillId="4" borderId="18" xfId="12" applyNumberFormat="1" applyFill="1" applyBorder="1" applyAlignment="1">
      <alignment horizontal="center" vertical="center"/>
    </xf>
    <xf numFmtId="0" fontId="10" fillId="4" borderId="11" xfId="12" applyFill="1" applyBorder="1" applyAlignment="1">
      <alignment horizontal="center" vertical="center"/>
    </xf>
    <xf numFmtId="175" fontId="10" fillId="4" borderId="11" xfId="12" applyNumberFormat="1" applyFill="1" applyBorder="1" applyAlignment="1">
      <alignment horizontal="center" vertical="center"/>
    </xf>
    <xf numFmtId="0" fontId="10" fillId="4" borderId="18" xfId="12" applyFill="1" applyBorder="1" applyAlignment="1">
      <alignment horizontal="center" vertical="center"/>
    </xf>
    <xf numFmtId="175" fontId="10" fillId="4" borderId="30" xfId="12" applyNumberFormat="1" applyFill="1" applyBorder="1" applyAlignment="1">
      <alignment horizontal="center" vertical="center"/>
    </xf>
    <xf numFmtId="175" fontId="10" fillId="4" borderId="74" xfId="12" applyNumberFormat="1" applyFill="1" applyBorder="1" applyAlignment="1">
      <alignment horizontal="center" vertical="center"/>
    </xf>
    <xf numFmtId="0" fontId="10" fillId="4" borderId="18" xfId="12" applyFill="1" applyBorder="1" applyAlignment="1">
      <alignment vertical="center"/>
    </xf>
    <xf numFmtId="37" fontId="12" fillId="0" borderId="87" xfId="12" applyNumberFormat="1" applyFont="1" applyFill="1" applyBorder="1" applyAlignment="1"/>
    <xf numFmtId="179" fontId="10" fillId="3" borderId="18" xfId="12" applyNumberFormat="1" applyFont="1" applyFill="1" applyBorder="1" applyAlignment="1" applyProtection="1">
      <alignment horizontal="center"/>
    </xf>
    <xf numFmtId="175" fontId="10" fillId="3" borderId="11" xfId="12" applyNumberFormat="1" applyFont="1" applyFill="1" applyBorder="1" applyAlignment="1" applyProtection="1">
      <alignment horizontal="center"/>
      <protection locked="0"/>
    </xf>
    <xf numFmtId="175" fontId="10" fillId="0" borderId="11" xfId="12" applyNumberFormat="1" applyFill="1" applyBorder="1" applyAlignment="1">
      <alignment horizontal="center"/>
    </xf>
    <xf numFmtId="175" fontId="10" fillId="1" borderId="18" xfId="12" applyNumberFormat="1" applyFont="1" applyFill="1" applyBorder="1" applyAlignment="1" applyProtection="1">
      <alignment horizontal="center"/>
    </xf>
    <xf numFmtId="175" fontId="14" fillId="1" borderId="11" xfId="12" applyNumberFormat="1" applyFont="1" applyFill="1" applyBorder="1" applyAlignment="1" applyProtection="1">
      <alignment horizontal="center"/>
    </xf>
    <xf numFmtId="175" fontId="10" fillId="1" borderId="11" xfId="12" applyNumberFormat="1" applyFill="1" applyBorder="1" applyAlignment="1" applyProtection="1">
      <alignment horizontal="center"/>
    </xf>
    <xf numFmtId="175" fontId="10" fillId="3" borderId="30" xfId="12" applyNumberFormat="1" applyFont="1" applyFill="1" applyBorder="1" applyAlignment="1" applyProtection="1">
      <alignment horizontal="center"/>
      <protection locked="0"/>
    </xf>
    <xf numFmtId="175" fontId="10" fillId="3" borderId="74" xfId="12" applyNumberFormat="1" applyFont="1" applyFill="1" applyBorder="1" applyAlignment="1" applyProtection="1">
      <alignment horizontal="center"/>
      <protection locked="0"/>
    </xf>
    <xf numFmtId="175" fontId="10" fillId="3" borderId="18" xfId="12" applyNumberFormat="1" applyFont="1" applyFill="1" applyBorder="1" applyAlignment="1" applyProtection="1">
      <alignment horizontal="center"/>
      <protection locked="0"/>
    </xf>
    <xf numFmtId="175" fontId="10" fillId="1" borderId="18" xfId="12" applyNumberFormat="1" applyFill="1" applyBorder="1" applyAlignment="1" applyProtection="1">
      <alignment horizontal="center"/>
    </xf>
    <xf numFmtId="175" fontId="10" fillId="3" borderId="18" xfId="12" applyNumberFormat="1" applyFill="1" applyBorder="1" applyAlignment="1" applyProtection="1">
      <alignment horizontal="center"/>
    </xf>
    <xf numFmtId="37" fontId="12" fillId="0" borderId="0" xfId="12" applyNumberFormat="1" applyFont="1" applyFill="1" applyBorder="1" applyAlignment="1"/>
    <xf numFmtId="179" fontId="10" fillId="0" borderId="0" xfId="12" applyNumberFormat="1" applyFill="1" applyBorder="1" applyAlignment="1" applyProtection="1">
      <alignment horizontal="center"/>
    </xf>
    <xf numFmtId="175" fontId="10" fillId="0" borderId="0" xfId="12" applyNumberFormat="1" applyFont="1" applyFill="1" applyBorder="1" applyAlignment="1" applyProtection="1">
      <alignment horizontal="center"/>
      <protection locked="0"/>
    </xf>
    <xf numFmtId="175" fontId="10" fillId="0" borderId="0" xfId="12" applyNumberFormat="1" applyFill="1" applyBorder="1" applyAlignment="1" applyProtection="1">
      <alignment horizontal="center"/>
      <protection locked="0"/>
    </xf>
    <xf numFmtId="175" fontId="10" fillId="0" borderId="0" xfId="12" applyNumberFormat="1" applyFill="1" applyBorder="1" applyAlignment="1">
      <alignment horizontal="center"/>
    </xf>
    <xf numFmtId="175" fontId="10" fillId="0" borderId="0" xfId="12" applyNumberFormat="1" applyFill="1" applyBorder="1" applyAlignment="1" applyProtection="1">
      <alignment horizontal="center"/>
    </xf>
    <xf numFmtId="0" fontId="56" fillId="0" borderId="0" xfId="12" applyFont="1" applyFill="1" applyBorder="1" applyAlignment="1"/>
    <xf numFmtId="179" fontId="10" fillId="0" borderId="0" xfId="12" applyNumberFormat="1" applyFill="1" applyProtection="1"/>
    <xf numFmtId="175" fontId="10" fillId="0" borderId="0" xfId="12" applyNumberFormat="1"/>
    <xf numFmtId="175" fontId="10" fillId="4" borderId="18" xfId="12" applyNumberFormat="1" applyFill="1" applyBorder="1" applyAlignment="1">
      <alignment horizontal="center" vertical="center" wrapText="1"/>
    </xf>
    <xf numFmtId="175" fontId="10" fillId="4" borderId="88" xfId="12" applyNumberFormat="1" applyFill="1" applyBorder="1" applyAlignment="1">
      <alignment horizontal="center" vertical="center" wrapText="1"/>
    </xf>
    <xf numFmtId="175" fontId="10" fillId="4" borderId="18" xfId="12" applyNumberFormat="1" applyFill="1" applyBorder="1" applyAlignment="1">
      <alignment horizontal="center" vertical="center"/>
    </xf>
    <xf numFmtId="0" fontId="21" fillId="2" borderId="0" xfId="12" applyFont="1" applyFill="1" applyAlignment="1">
      <alignment vertical="center"/>
    </xf>
    <xf numFmtId="0" fontId="12" fillId="4" borderId="11" xfId="12" applyFont="1" applyFill="1" applyBorder="1" applyAlignment="1">
      <alignment horizontal="center" vertical="center" wrapText="1"/>
    </xf>
    <xf numFmtId="0" fontId="10" fillId="2" borderId="0" xfId="12" applyFill="1" applyAlignment="1">
      <alignment vertical="center"/>
    </xf>
    <xf numFmtId="0" fontId="24" fillId="2" borderId="11" xfId="12" applyFont="1" applyFill="1" applyBorder="1" applyAlignment="1">
      <alignment horizontal="left" vertical="center" wrapText="1"/>
    </xf>
    <xf numFmtId="174" fontId="10" fillId="0" borderId="11" xfId="12" applyNumberFormat="1" applyFont="1" applyFill="1" applyBorder="1" applyAlignment="1">
      <alignment horizontal="center" vertical="center"/>
    </xf>
    <xf numFmtId="39" fontId="10" fillId="0" borderId="11" xfId="12" applyNumberFormat="1" applyFont="1" applyBorder="1" applyAlignment="1">
      <alignment horizontal="center" vertical="center"/>
    </xf>
    <xf numFmtId="0" fontId="10" fillId="0" borderId="0" xfId="12" applyFill="1" applyAlignment="1">
      <alignment vertical="center"/>
    </xf>
    <xf numFmtId="0" fontId="24" fillId="14" borderId="11" xfId="12" applyFont="1" applyFill="1" applyBorder="1" applyAlignment="1">
      <alignment horizontal="left" vertical="center" wrapText="1"/>
    </xf>
    <xf numFmtId="174" fontId="59" fillId="14" borderId="11" xfId="12" applyNumberFormat="1" applyFont="1" applyFill="1" applyBorder="1" applyAlignment="1">
      <alignment horizontal="left" vertical="center"/>
    </xf>
    <xf numFmtId="39" fontId="17" fillId="14" borderId="11" xfId="12" applyNumberFormat="1" applyFont="1" applyFill="1" applyBorder="1" applyAlignment="1">
      <alignment horizontal="left" vertical="center"/>
    </xf>
    <xf numFmtId="0" fontId="58" fillId="0" borderId="0" xfId="12" applyFont="1" applyFill="1" applyBorder="1" applyAlignment="1">
      <alignment horizontal="left" vertical="center" wrapText="1"/>
    </xf>
    <xf numFmtId="174" fontId="60" fillId="0" borderId="0" xfId="12" applyNumberFormat="1" applyFont="1" applyFill="1" applyBorder="1" applyAlignment="1">
      <alignment horizontal="left" vertical="center"/>
    </xf>
    <xf numFmtId="39" fontId="17" fillId="0" borderId="0" xfId="12" applyNumberFormat="1" applyFont="1" applyFill="1" applyBorder="1" applyAlignment="1">
      <alignment horizontal="left" vertical="center"/>
    </xf>
    <xf numFmtId="175" fontId="17" fillId="0" borderId="11" xfId="12" applyNumberFormat="1" applyFont="1" applyBorder="1" applyAlignment="1">
      <alignment horizontal="center"/>
    </xf>
    <xf numFmtId="0" fontId="14" fillId="4" borderId="11" xfId="12" applyFont="1" applyFill="1" applyBorder="1" applyAlignment="1">
      <alignment horizontal="center" wrapText="1"/>
    </xf>
    <xf numFmtId="173" fontId="10" fillId="0" borderId="0" xfId="12" applyNumberFormat="1"/>
    <xf numFmtId="37" fontId="10" fillId="0" borderId="11" xfId="12" applyNumberFormat="1" applyFill="1" applyBorder="1"/>
    <xf numFmtId="38" fontId="10" fillId="0" borderId="11" xfId="12" applyNumberFormat="1" applyFill="1" applyBorder="1" applyAlignment="1">
      <alignment horizontal="center"/>
    </xf>
    <xf numFmtId="6" fontId="0" fillId="0" borderId="11" xfId="3" applyNumberFormat="1" applyFont="1" applyFill="1" applyBorder="1" applyAlignment="1">
      <alignment horizontal="center"/>
    </xf>
    <xf numFmtId="38" fontId="14" fillId="0" borderId="6" xfId="12" applyNumberFormat="1" applyFont="1" applyFill="1" applyBorder="1" applyAlignment="1">
      <alignment horizontal="center"/>
    </xf>
    <xf numFmtId="38" fontId="14" fillId="0" borderId="0" xfId="12" applyNumberFormat="1" applyFont="1" applyFill="1" applyBorder="1" applyAlignment="1">
      <alignment horizontal="center"/>
    </xf>
    <xf numFmtId="8" fontId="0" fillId="0" borderId="0" xfId="3" applyNumberFormat="1" applyFont="1" applyFill="1" applyBorder="1" applyAlignment="1"/>
    <xf numFmtId="173" fontId="14" fillId="0" borderId="50" xfId="3" applyNumberFormat="1" applyFont="1" applyFill="1" applyBorder="1" applyAlignment="1"/>
    <xf numFmtId="0" fontId="10" fillId="0" borderId="0" xfId="12" applyFill="1" applyAlignment="1"/>
    <xf numFmtId="173" fontId="0" fillId="0" borderId="0" xfId="3" applyNumberFormat="1" applyFont="1" applyFill="1" applyBorder="1" applyAlignment="1"/>
    <xf numFmtId="173" fontId="14" fillId="0" borderId="14" xfId="3" applyNumberFormat="1" applyFont="1" applyFill="1" applyBorder="1" applyAlignment="1"/>
    <xf numFmtId="173" fontId="0" fillId="0" borderId="0" xfId="3" applyNumberFormat="1" applyFont="1" applyFill="1" applyAlignment="1"/>
    <xf numFmtId="173" fontId="14" fillId="0" borderId="6" xfId="3" applyNumberFormat="1" applyFont="1" applyFill="1" applyBorder="1" applyAlignment="1"/>
    <xf numFmtId="0" fontId="10" fillId="0" borderId="60" xfId="12" applyBorder="1"/>
    <xf numFmtId="0" fontId="10" fillId="0" borderId="10" xfId="12" applyBorder="1"/>
    <xf numFmtId="0" fontId="14" fillId="0" borderId="55" xfId="12" applyFont="1" applyBorder="1" applyAlignment="1">
      <alignment horizontal="center"/>
    </xf>
    <xf numFmtId="0" fontId="14" fillId="0" borderId="55" xfId="12" applyFont="1" applyBorder="1" applyAlignment="1">
      <alignment horizontal="center" wrapText="1"/>
    </xf>
    <xf numFmtId="0" fontId="14" fillId="0" borderId="55" xfId="12" quotePrefix="1" applyFont="1" applyBorder="1" applyAlignment="1">
      <alignment horizontal="center"/>
    </xf>
    <xf numFmtId="0" fontId="14" fillId="0" borderId="10" xfId="12" applyFont="1" applyBorder="1" applyAlignment="1">
      <alignment horizontal="center"/>
    </xf>
    <xf numFmtId="0" fontId="14" fillId="0" borderId="10" xfId="12" applyFont="1" applyBorder="1" applyAlignment="1">
      <alignment horizontal="center" wrapText="1"/>
    </xf>
    <xf numFmtId="0" fontId="14" fillId="0" borderId="10" xfId="12" quotePrefix="1" applyFont="1" applyBorder="1" applyAlignment="1">
      <alignment horizontal="center"/>
    </xf>
    <xf numFmtId="0" fontId="10" fillId="0" borderId="54" xfId="12" applyBorder="1"/>
    <xf numFmtId="3" fontId="10" fillId="0" borderId="54" xfId="12" applyNumberFormat="1" applyFont="1" applyBorder="1" applyAlignment="1">
      <alignment horizontal="center"/>
    </xf>
    <xf numFmtId="169" fontId="10" fillId="0" borderId="54" xfId="12" applyNumberFormat="1" applyBorder="1" applyAlignment="1">
      <alignment horizontal="center"/>
    </xf>
    <xf numFmtId="10" fontId="10" fillId="0" borderId="54" xfId="12" applyNumberFormat="1" applyBorder="1" applyAlignment="1">
      <alignment horizontal="center"/>
    </xf>
    <xf numFmtId="0" fontId="10" fillId="0" borderId="54" xfId="12" applyFont="1" applyBorder="1" applyAlignment="1">
      <alignment horizontal="center"/>
    </xf>
    <xf numFmtId="0" fontId="10" fillId="0" borderId="10" xfId="12" applyBorder="1" applyAlignment="1">
      <alignment horizontal="center"/>
    </xf>
    <xf numFmtId="0" fontId="10" fillId="0" borderId="0" xfId="12" applyAlignment="1" applyProtection="1">
      <alignment vertical="top"/>
      <protection locked="0"/>
    </xf>
    <xf numFmtId="0" fontId="10" fillId="142" borderId="0" xfId="12" applyFill="1" applyAlignment="1" applyProtection="1">
      <alignment vertical="top"/>
      <protection locked="0"/>
    </xf>
    <xf numFmtId="0" fontId="10" fillId="12" borderId="0" xfId="12" applyFill="1" applyAlignment="1" applyProtection="1">
      <alignment vertical="top"/>
      <protection locked="0"/>
    </xf>
    <xf numFmtId="0" fontId="14" fillId="143" borderId="13" xfId="12" applyFont="1" applyFill="1" applyBorder="1" applyAlignment="1" applyProtection="1">
      <alignment vertical="top"/>
      <protection locked="0"/>
    </xf>
    <xf numFmtId="0" fontId="10" fillId="143" borderId="5" xfId="12" applyFill="1" applyBorder="1" applyAlignment="1" applyProtection="1">
      <alignment vertical="top"/>
      <protection locked="0"/>
    </xf>
    <xf numFmtId="0" fontId="10" fillId="12" borderId="0" xfId="12" applyFont="1" applyFill="1" applyAlignment="1" applyProtection="1">
      <alignment vertical="top" wrapText="1"/>
      <protection locked="0"/>
    </xf>
    <xf numFmtId="0" fontId="10" fillId="0" borderId="0" xfId="12" applyFont="1" applyAlignment="1" applyProtection="1">
      <alignment vertical="top"/>
      <protection locked="0"/>
    </xf>
    <xf numFmtId="0" fontId="14" fillId="143" borderId="13" xfId="12" applyFont="1" applyFill="1" applyBorder="1" applyAlignment="1" applyProtection="1">
      <alignment vertical="top" wrapText="1"/>
      <protection locked="0"/>
    </xf>
    <xf numFmtId="0" fontId="10" fillId="143" borderId="5" xfId="12" applyFill="1" applyBorder="1" applyProtection="1">
      <protection locked="0"/>
    </xf>
    <xf numFmtId="0" fontId="10" fillId="0" borderId="0" xfId="12" applyAlignment="1" applyProtection="1">
      <alignment vertical="center"/>
      <protection locked="0"/>
    </xf>
    <xf numFmtId="0" fontId="10" fillId="142" borderId="0" xfId="12" applyFill="1" applyAlignment="1" applyProtection="1">
      <alignment vertical="center"/>
      <protection locked="0"/>
    </xf>
    <xf numFmtId="0" fontId="10" fillId="0" borderId="0" xfId="12" applyAlignment="1" applyProtection="1">
      <alignment vertical="center" wrapText="1"/>
      <protection locked="0"/>
    </xf>
    <xf numFmtId="0" fontId="10" fillId="0" borderId="0" xfId="12" applyAlignment="1" applyProtection="1">
      <alignment vertical="top" wrapText="1"/>
      <protection locked="0"/>
    </xf>
    <xf numFmtId="0" fontId="10" fillId="0" borderId="0" xfId="12" applyFont="1" applyProtection="1">
      <protection locked="0"/>
    </xf>
    <xf numFmtId="0" fontId="10" fillId="144" borderId="21" xfId="12" applyFont="1" applyFill="1" applyBorder="1" applyProtection="1">
      <protection locked="0"/>
    </xf>
    <xf numFmtId="0" fontId="10" fillId="144" borderId="47" xfId="12" applyFill="1" applyBorder="1" applyAlignment="1" applyProtection="1">
      <alignment vertical="top"/>
      <protection locked="0"/>
    </xf>
    <xf numFmtId="0" fontId="14" fillId="0" borderId="0" xfId="12" applyFont="1" applyFill="1" applyAlignment="1" applyProtection="1">
      <alignment vertical="top"/>
      <protection locked="0"/>
    </xf>
    <xf numFmtId="0" fontId="10" fillId="0" borderId="0" xfId="12" applyFont="1" applyFill="1" applyAlignment="1" applyProtection="1">
      <alignment horizontal="left" vertical="top" indent="1"/>
      <protection locked="0"/>
    </xf>
    <xf numFmtId="0" fontId="14" fillId="0" borderId="0" xfId="12" applyFont="1" applyAlignment="1" applyProtection="1">
      <alignment horizontal="left" vertical="top" wrapText="1" indent="1"/>
      <protection locked="0"/>
    </xf>
    <xf numFmtId="0" fontId="14" fillId="0" borderId="0" xfId="12" applyFont="1" applyAlignment="1" applyProtection="1">
      <alignment horizontal="right" vertical="center"/>
      <protection locked="0"/>
    </xf>
    <xf numFmtId="0" fontId="10" fillId="0" borderId="0" xfId="12" applyProtection="1">
      <protection locked="0"/>
    </xf>
    <xf numFmtId="171" fontId="14" fillId="146" borderId="11" xfId="1" applyNumberFormat="1" applyFont="1" applyFill="1" applyBorder="1" applyAlignment="1" applyProtection="1">
      <alignment horizontal="center" vertical="center"/>
      <protection locked="0"/>
    </xf>
    <xf numFmtId="0" fontId="14" fillId="0" borderId="0" xfId="12" applyFont="1" applyProtection="1">
      <protection locked="0"/>
    </xf>
    <xf numFmtId="0" fontId="14" fillId="0" borderId="0" xfId="12" applyFont="1" applyAlignment="1" applyProtection="1">
      <alignment horizontal="left"/>
      <protection locked="0"/>
    </xf>
    <xf numFmtId="0" fontId="14" fillId="0" borderId="0" xfId="12" applyFont="1" applyAlignment="1" applyProtection="1">
      <alignment horizontal="center"/>
      <protection locked="0"/>
    </xf>
    <xf numFmtId="175" fontId="14" fillId="146" borderId="11" xfId="10" applyNumberFormat="1" applyFont="1" applyFill="1" applyBorder="1" applyProtection="1">
      <protection locked="0"/>
    </xf>
    <xf numFmtId="0" fontId="14" fillId="0" borderId="11" xfId="12" applyFont="1" applyBorder="1" applyAlignment="1" applyProtection="1">
      <alignment horizontal="center"/>
      <protection locked="0"/>
    </xf>
    <xf numFmtId="0" fontId="14" fillId="0" borderId="0" xfId="12" applyFont="1" applyAlignment="1" applyProtection="1">
      <protection locked="0"/>
    </xf>
    <xf numFmtId="0" fontId="14" fillId="0" borderId="37" xfId="12" applyFont="1" applyBorder="1" applyAlignment="1" applyProtection="1">
      <alignment horizontal="center"/>
      <protection locked="0"/>
    </xf>
    <xf numFmtId="0" fontId="14" fillId="0" borderId="10" xfId="12" applyFont="1" applyBorder="1" applyAlignment="1" applyProtection="1">
      <alignment horizontal="center"/>
      <protection locked="0"/>
    </xf>
    <xf numFmtId="0" fontId="14" fillId="0" borderId="56" xfId="12" applyFont="1" applyBorder="1" applyAlignment="1" applyProtection="1">
      <alignment horizontal="center"/>
      <protection locked="0"/>
    </xf>
    <xf numFmtId="0" fontId="14" fillId="0" borderId="12" xfId="12" quotePrefix="1" applyFont="1" applyBorder="1" applyAlignment="1" applyProtection="1">
      <alignment horizontal="center"/>
      <protection locked="0"/>
    </xf>
    <xf numFmtId="0" fontId="14" fillId="0" borderId="54" xfId="12" quotePrefix="1" applyFont="1" applyBorder="1" applyAlignment="1" applyProtection="1">
      <alignment horizontal="center"/>
      <protection locked="0"/>
    </xf>
    <xf numFmtId="177" fontId="0" fillId="12" borderId="26" xfId="3" applyNumberFormat="1" applyFont="1" applyFill="1" applyBorder="1" applyAlignment="1" applyProtection="1">
      <alignment vertical="top"/>
      <protection locked="0"/>
    </xf>
    <xf numFmtId="0" fontId="10" fillId="0" borderId="26" xfId="12" applyFill="1" applyBorder="1" applyAlignment="1" applyProtection="1">
      <alignment vertical="center"/>
      <protection locked="0"/>
    </xf>
    <xf numFmtId="169" fontId="0" fillId="0" borderId="10" xfId="3" applyFont="1" applyBorder="1" applyAlignment="1" applyProtection="1">
      <alignment vertical="center"/>
      <protection locked="0"/>
    </xf>
    <xf numFmtId="177" fontId="0" fillId="12" borderId="26" xfId="3" applyNumberFormat="1" applyFont="1" applyFill="1" applyBorder="1" applyAlignment="1" applyProtection="1">
      <alignment vertical="center"/>
      <protection locked="0"/>
    </xf>
    <xf numFmtId="0" fontId="10" fillId="0" borderId="10" xfId="12" applyFill="1" applyBorder="1" applyAlignment="1" applyProtection="1">
      <alignment vertical="center"/>
      <protection locked="0"/>
    </xf>
    <xf numFmtId="169" fontId="10" fillId="0" borderId="26" xfId="12" applyNumberFormat="1" applyBorder="1" applyAlignment="1" applyProtection="1">
      <alignment vertical="center"/>
      <protection locked="0"/>
    </xf>
    <xf numFmtId="10" fontId="0" fillId="0" borderId="10" xfId="10" applyNumberFormat="1" applyFont="1" applyBorder="1" applyAlignment="1" applyProtection="1">
      <alignment vertical="center"/>
      <protection locked="0"/>
    </xf>
    <xf numFmtId="171" fontId="10" fillId="0" borderId="26" xfId="1" applyNumberFormat="1" applyFill="1" applyBorder="1" applyAlignment="1" applyProtection="1">
      <alignment vertical="center"/>
      <protection locked="0"/>
    </xf>
    <xf numFmtId="177" fontId="0" fillId="143" borderId="11" xfId="3" applyNumberFormat="1" applyFont="1" applyFill="1" applyBorder="1" applyAlignment="1" applyProtection="1">
      <alignment vertical="top"/>
      <protection locked="0"/>
    </xf>
    <xf numFmtId="0" fontId="10" fillId="143" borderId="11" xfId="12" applyFill="1" applyBorder="1" applyAlignment="1" applyProtection="1">
      <alignment vertical="center"/>
      <protection locked="0"/>
    </xf>
    <xf numFmtId="169" fontId="0" fillId="143" borderId="55" xfId="3" applyFont="1" applyFill="1" applyBorder="1" applyAlignment="1" applyProtection="1">
      <alignment vertical="center"/>
      <protection locked="0"/>
    </xf>
    <xf numFmtId="177" fontId="0" fillId="143" borderId="11" xfId="3" applyNumberFormat="1" applyFont="1" applyFill="1" applyBorder="1" applyAlignment="1" applyProtection="1">
      <alignment vertical="center"/>
      <protection locked="0"/>
    </xf>
    <xf numFmtId="0" fontId="10" fillId="143" borderId="55" xfId="12" applyFill="1" applyBorder="1" applyAlignment="1" applyProtection="1">
      <alignment vertical="center"/>
      <protection locked="0"/>
    </xf>
    <xf numFmtId="169" fontId="14" fillId="143" borderId="11" xfId="12" applyNumberFormat="1" applyFont="1" applyFill="1" applyBorder="1" applyAlignment="1" applyProtection="1">
      <alignment vertical="center"/>
      <protection locked="0"/>
    </xf>
    <xf numFmtId="10" fontId="14" fillId="143" borderId="55" xfId="10" applyNumberFormat="1" applyFont="1" applyFill="1" applyBorder="1" applyAlignment="1" applyProtection="1">
      <alignment vertical="center"/>
      <protection locked="0"/>
    </xf>
    <xf numFmtId="177" fontId="0" fillId="146" borderId="26" xfId="3" applyNumberFormat="1" applyFont="1" applyFill="1" applyBorder="1" applyAlignment="1" applyProtection="1">
      <alignment vertical="top"/>
      <protection locked="0"/>
    </xf>
    <xf numFmtId="171" fontId="10" fillId="147" borderId="26" xfId="1" applyNumberFormat="1" applyFill="1" applyBorder="1" applyAlignment="1" applyProtection="1">
      <alignment vertical="center"/>
      <protection locked="0"/>
    </xf>
    <xf numFmtId="177" fontId="0" fillId="146" borderId="26" xfId="3" applyNumberFormat="1" applyFont="1" applyFill="1" applyBorder="1" applyAlignment="1" applyProtection="1">
      <alignment vertical="center"/>
      <protection locked="0"/>
    </xf>
    <xf numFmtId="0" fontId="10" fillId="143" borderId="11" xfId="12" applyFill="1" applyBorder="1" applyProtection="1">
      <protection locked="0"/>
    </xf>
    <xf numFmtId="169" fontId="14" fillId="143" borderId="55" xfId="12" applyNumberFormat="1" applyFont="1" applyFill="1" applyBorder="1" applyAlignment="1" applyProtection="1">
      <alignment vertical="center"/>
      <protection locked="0"/>
    </xf>
    <xf numFmtId="0" fontId="10" fillId="143" borderId="11" xfId="12" applyFill="1" applyBorder="1" applyAlignment="1" applyProtection="1">
      <alignment vertical="top"/>
      <protection locked="0"/>
    </xf>
    <xf numFmtId="0" fontId="14" fillId="143" borderId="11" xfId="12" applyFont="1" applyFill="1" applyBorder="1" applyAlignment="1" applyProtection="1">
      <alignment vertical="center"/>
      <protection locked="0"/>
    </xf>
    <xf numFmtId="0" fontId="14" fillId="143" borderId="55" xfId="12" applyFont="1" applyFill="1" applyBorder="1" applyAlignment="1" applyProtection="1">
      <alignment vertical="center"/>
      <protection locked="0"/>
    </xf>
    <xf numFmtId="177" fontId="10" fillId="12" borderId="26" xfId="3" applyNumberFormat="1" applyFill="1" applyBorder="1" applyAlignment="1" applyProtection="1">
      <alignment vertical="top"/>
      <protection locked="0"/>
    </xf>
    <xf numFmtId="169" fontId="10" fillId="0" borderId="10" xfId="3" applyBorder="1" applyAlignment="1" applyProtection="1">
      <alignment vertical="center"/>
      <protection locked="0"/>
    </xf>
    <xf numFmtId="177" fontId="10" fillId="12" borderId="26" xfId="3" applyNumberFormat="1" applyFill="1" applyBorder="1" applyAlignment="1" applyProtection="1">
      <alignment vertical="center"/>
      <protection locked="0"/>
    </xf>
    <xf numFmtId="169" fontId="10" fillId="148" borderId="26" xfId="12" applyNumberFormat="1" applyFill="1" applyBorder="1" applyAlignment="1" applyProtection="1">
      <alignment vertical="center"/>
      <protection locked="0"/>
    </xf>
    <xf numFmtId="177" fontId="10" fillId="0" borderId="26" xfId="3" applyNumberFormat="1" applyFill="1" applyBorder="1" applyAlignment="1" applyProtection="1">
      <alignment vertical="top"/>
      <protection locked="0"/>
    </xf>
    <xf numFmtId="171" fontId="10" fillId="146" borderId="26" xfId="1" applyNumberFormat="1" applyFont="1" applyFill="1" applyBorder="1" applyAlignment="1" applyProtection="1">
      <alignment vertical="center"/>
      <protection locked="0"/>
    </xf>
    <xf numFmtId="171" fontId="10" fillId="146" borderId="26" xfId="1" applyNumberFormat="1" applyFill="1" applyBorder="1" applyAlignment="1" applyProtection="1">
      <alignment vertical="center"/>
      <protection locked="0"/>
    </xf>
    <xf numFmtId="177" fontId="10" fillId="144" borderId="89" xfId="3" applyNumberFormat="1" applyFill="1" applyBorder="1" applyAlignment="1" applyProtection="1">
      <alignment vertical="top"/>
      <protection locked="0"/>
    </xf>
    <xf numFmtId="0" fontId="10" fillId="144" borderId="29" xfId="12" applyFill="1" applyBorder="1" applyAlignment="1" applyProtection="1">
      <alignment vertical="center"/>
      <protection locked="0"/>
    </xf>
    <xf numFmtId="169" fontId="10" fillId="144" borderId="47" xfId="3" applyFill="1" applyBorder="1" applyAlignment="1" applyProtection="1">
      <alignment vertical="center"/>
      <protection locked="0"/>
    </xf>
    <xf numFmtId="0" fontId="10" fillId="144" borderId="89" xfId="12" applyFill="1" applyBorder="1" applyAlignment="1" applyProtection="1">
      <alignment vertical="center"/>
      <protection locked="0"/>
    </xf>
    <xf numFmtId="169" fontId="10" fillId="144" borderId="89" xfId="12" applyNumberFormat="1" applyFill="1" applyBorder="1" applyAlignment="1" applyProtection="1">
      <alignment vertical="center"/>
      <protection locked="0"/>
    </xf>
    <xf numFmtId="10" fontId="10" fillId="144" borderId="22" xfId="10" applyNumberFormat="1" applyFill="1" applyBorder="1" applyAlignment="1" applyProtection="1">
      <alignment vertical="center"/>
      <protection locked="0"/>
    </xf>
    <xf numFmtId="9" fontId="10" fillId="0" borderId="26" xfId="12" applyNumberFormat="1" applyFill="1" applyBorder="1" applyAlignment="1" applyProtection="1">
      <alignment vertical="top"/>
      <protection locked="0"/>
    </xf>
    <xf numFmtId="9" fontId="10" fillId="0" borderId="0" xfId="12" applyNumberFormat="1" applyFill="1" applyBorder="1" applyAlignment="1" applyProtection="1">
      <alignment vertical="center"/>
      <protection locked="0"/>
    </xf>
    <xf numFmtId="169" fontId="14" fillId="0" borderId="65" xfId="12" applyNumberFormat="1" applyFont="1" applyFill="1" applyBorder="1" applyAlignment="1" applyProtection="1">
      <alignment vertical="center"/>
      <protection locked="0"/>
    </xf>
    <xf numFmtId="9" fontId="14" fillId="0" borderId="26" xfId="12" applyNumberFormat="1" applyFont="1" applyFill="1" applyBorder="1" applyAlignment="1" applyProtection="1">
      <alignment vertical="center"/>
      <protection locked="0"/>
    </xf>
    <xf numFmtId="169" fontId="14" fillId="0" borderId="26" xfId="12" applyNumberFormat="1" applyFont="1" applyFill="1" applyBorder="1" applyAlignment="1" applyProtection="1">
      <alignment vertical="center"/>
      <protection locked="0"/>
    </xf>
    <xf numFmtId="10" fontId="14" fillId="0" borderId="10" xfId="10" applyNumberFormat="1" applyFont="1" applyFill="1" applyBorder="1" applyAlignment="1" applyProtection="1">
      <alignment vertical="center"/>
      <protection locked="0"/>
    </xf>
    <xf numFmtId="0" fontId="10" fillId="0" borderId="0" xfId="12" applyFill="1" applyBorder="1" applyAlignment="1" applyProtection="1">
      <alignment vertical="center"/>
      <protection locked="0"/>
    </xf>
    <xf numFmtId="169" fontId="10" fillId="0" borderId="65" xfId="12" applyNumberFormat="1" applyFont="1" applyFill="1" applyBorder="1" applyAlignment="1" applyProtection="1">
      <alignment vertical="center"/>
      <protection locked="0"/>
    </xf>
    <xf numFmtId="9" fontId="10" fillId="0" borderId="26" xfId="12" applyNumberFormat="1" applyFont="1" applyFill="1" applyBorder="1" applyAlignment="1" applyProtection="1">
      <alignment vertical="center"/>
      <protection locked="0"/>
    </xf>
    <xf numFmtId="0" fontId="10" fillId="0" borderId="26" xfId="12" applyFont="1" applyFill="1" applyBorder="1" applyAlignment="1" applyProtection="1">
      <alignment vertical="center"/>
      <protection locked="0"/>
    </xf>
    <xf numFmtId="169" fontId="10" fillId="0" borderId="26" xfId="12" applyNumberFormat="1" applyFont="1" applyFill="1" applyBorder="1" applyAlignment="1" applyProtection="1">
      <alignment vertical="center"/>
      <protection locked="0"/>
    </xf>
    <xf numFmtId="10" fontId="10" fillId="0" borderId="10" xfId="10" applyNumberFormat="1" applyFont="1" applyFill="1" applyBorder="1" applyAlignment="1" applyProtection="1">
      <alignment vertical="center"/>
      <protection locked="0"/>
    </xf>
    <xf numFmtId="0" fontId="10" fillId="0" borderId="26" xfId="12" applyFill="1" applyBorder="1" applyAlignment="1" applyProtection="1">
      <alignment vertical="top"/>
      <protection locked="0"/>
    </xf>
    <xf numFmtId="169" fontId="171" fillId="0" borderId="65" xfId="12" applyNumberFormat="1" applyFont="1" applyFill="1" applyBorder="1" applyAlignment="1" applyProtection="1">
      <alignment vertical="center"/>
      <protection locked="0"/>
    </xf>
    <xf numFmtId="10" fontId="10" fillId="148" borderId="10" xfId="10" applyNumberFormat="1" applyFill="1" applyBorder="1" applyAlignment="1" applyProtection="1">
      <alignment vertical="center"/>
      <protection locked="0"/>
    </xf>
    <xf numFmtId="0" fontId="10" fillId="145" borderId="12" xfId="12" applyFill="1" applyBorder="1" applyAlignment="1" applyProtection="1">
      <alignment vertical="top"/>
      <protection locked="0"/>
    </xf>
    <xf numFmtId="0" fontId="10" fillId="145" borderId="60" xfId="12" applyFill="1" applyBorder="1" applyAlignment="1" applyProtection="1">
      <alignment vertical="center"/>
      <protection locked="0"/>
    </xf>
    <xf numFmtId="169" fontId="14" fillId="145" borderId="64" xfId="12" applyNumberFormat="1" applyFont="1" applyFill="1" applyBorder="1" applyAlignment="1" applyProtection="1">
      <alignment vertical="center"/>
      <protection locked="0"/>
    </xf>
    <xf numFmtId="0" fontId="14" fillId="145" borderId="12" xfId="12" applyFont="1" applyFill="1" applyBorder="1" applyAlignment="1" applyProtection="1">
      <alignment vertical="center"/>
      <protection locked="0"/>
    </xf>
    <xf numFmtId="169" fontId="14" fillId="145" borderId="12" xfId="12" applyNumberFormat="1" applyFont="1" applyFill="1" applyBorder="1" applyAlignment="1" applyProtection="1">
      <alignment vertical="center"/>
      <protection locked="0"/>
    </xf>
    <xf numFmtId="10" fontId="14" fillId="145" borderId="54" xfId="10" applyNumberFormat="1" applyFont="1" applyFill="1" applyBorder="1" applyAlignment="1" applyProtection="1">
      <alignment vertical="center"/>
      <protection locked="0"/>
    </xf>
    <xf numFmtId="177" fontId="10" fillId="12" borderId="26" xfId="3" applyNumberFormat="1" applyFont="1" applyFill="1" applyBorder="1" applyAlignment="1" applyProtection="1">
      <alignment vertical="center"/>
      <protection locked="0"/>
    </xf>
    <xf numFmtId="3" fontId="14" fillId="0" borderId="11" xfId="10" applyNumberFormat="1" applyFont="1" applyFill="1" applyBorder="1" applyAlignment="1">
      <alignment horizontal="center" vertical="center"/>
    </xf>
    <xf numFmtId="170" fontId="10" fillId="0" borderId="0" xfId="1"/>
    <xf numFmtId="0" fontId="24" fillId="0" borderId="0" xfId="0" applyFont="1" applyAlignment="1">
      <alignment vertical="center"/>
    </xf>
    <xf numFmtId="0" fontId="24" fillId="0" borderId="0" xfId="0" applyFont="1" applyFill="1" applyAlignment="1">
      <alignment vertical="center"/>
    </xf>
    <xf numFmtId="0" fontId="26" fillId="0" borderId="0" xfId="0" applyFont="1" applyAlignment="1">
      <alignment horizontal="center" vertical="center"/>
    </xf>
    <xf numFmtId="0" fontId="26" fillId="0" borderId="0" xfId="0" applyFont="1" applyFill="1" applyAlignment="1">
      <alignment vertical="center"/>
    </xf>
    <xf numFmtId="0" fontId="24" fillId="0" borderId="9" xfId="0" applyFont="1" applyFill="1" applyBorder="1" applyAlignment="1">
      <alignment vertical="center"/>
    </xf>
    <xf numFmtId="0" fontId="24" fillId="0" borderId="10" xfId="0" applyFont="1" applyFill="1" applyBorder="1" applyAlignment="1">
      <alignment vertical="center"/>
    </xf>
    <xf numFmtId="0" fontId="24" fillId="0" borderId="11" xfId="0" applyFont="1" applyFill="1" applyBorder="1" applyAlignment="1">
      <alignment vertical="center"/>
    </xf>
    <xf numFmtId="3" fontId="24" fillId="11" borderId="11" xfId="0" applyNumberFormat="1" applyFont="1" applyFill="1" applyBorder="1" applyAlignment="1">
      <alignment vertical="center"/>
    </xf>
    <xf numFmtId="6" fontId="26" fillId="0" borderId="11" xfId="0" applyNumberFormat="1" applyFont="1" applyFill="1" applyBorder="1" applyAlignment="1">
      <alignment vertical="center"/>
    </xf>
    <xf numFmtId="3" fontId="24" fillId="8" borderId="11" xfId="0" applyNumberFormat="1" applyFont="1" applyFill="1" applyBorder="1" applyAlignment="1">
      <alignment vertical="center"/>
    </xf>
    <xf numFmtId="0" fontId="26" fillId="0" borderId="11" xfId="0" applyFont="1" applyFill="1" applyBorder="1" applyAlignment="1">
      <alignment horizontal="center" vertical="center"/>
    </xf>
    <xf numFmtId="3" fontId="26" fillId="0" borderId="11" xfId="0" applyNumberFormat="1" applyFont="1" applyFill="1" applyBorder="1" applyAlignment="1">
      <alignment vertical="center"/>
    </xf>
    <xf numFmtId="0" fontId="26" fillId="0" borderId="0" xfId="0" applyFont="1" applyAlignment="1">
      <alignment vertical="center"/>
    </xf>
    <xf numFmtId="185" fontId="24" fillId="11" borderId="17" xfId="0" applyNumberFormat="1" applyFont="1" applyFill="1" applyBorder="1" applyAlignment="1">
      <alignment horizontal="center" vertical="center"/>
    </xf>
    <xf numFmtId="0" fontId="24" fillId="0" borderId="0" xfId="0" applyFont="1" applyBorder="1" applyAlignment="1">
      <alignment vertical="center"/>
    </xf>
    <xf numFmtId="0" fontId="26" fillId="0" borderId="60" xfId="0" applyFont="1" applyBorder="1"/>
    <xf numFmtId="0" fontId="26" fillId="0" borderId="58" xfId="0" applyFont="1" applyBorder="1"/>
    <xf numFmtId="0" fontId="24" fillId="0" borderId="61" xfId="0" applyFont="1" applyBorder="1" applyAlignment="1">
      <alignment horizontal="right"/>
    </xf>
    <xf numFmtId="0" fontId="24" fillId="0" borderId="56" xfId="0" applyFont="1" applyBorder="1" applyAlignment="1">
      <alignment horizontal="right"/>
    </xf>
    <xf numFmtId="0" fontId="24" fillId="0" borderId="65" xfId="0" applyFont="1" applyBorder="1"/>
    <xf numFmtId="0" fontId="24" fillId="0" borderId="0" xfId="0" applyFont="1" applyBorder="1" applyAlignment="1">
      <alignment horizontal="right"/>
    </xf>
    <xf numFmtId="0" fontId="24" fillId="0" borderId="10" xfId="0" applyFont="1" applyBorder="1" applyAlignment="1">
      <alignment horizontal="right"/>
    </xf>
    <xf numFmtId="194" fontId="24" fillId="12" borderId="0" xfId="1" applyNumberFormat="1" applyFont="1" applyFill="1" applyBorder="1" applyAlignment="1">
      <alignment horizontal="right"/>
    </xf>
    <xf numFmtId="169" fontId="24" fillId="0" borderId="0" xfId="3" applyFont="1" applyBorder="1" applyAlignment="1">
      <alignment horizontal="right"/>
    </xf>
    <xf numFmtId="191" fontId="24" fillId="12" borderId="0" xfId="3" applyNumberFormat="1" applyFont="1" applyFill="1" applyBorder="1" applyAlignment="1">
      <alignment horizontal="right"/>
    </xf>
    <xf numFmtId="175" fontId="24" fillId="0" borderId="10" xfId="0" applyNumberFormat="1" applyFont="1" applyBorder="1" applyAlignment="1">
      <alignment horizontal="right"/>
    </xf>
    <xf numFmtId="0" fontId="24" fillId="0" borderId="65" xfId="0" applyFont="1" applyBorder="1" applyAlignment="1">
      <alignment horizontal="right"/>
    </xf>
    <xf numFmtId="0" fontId="24" fillId="0" borderId="64" xfId="0" applyFont="1" applyBorder="1" applyAlignment="1">
      <alignment horizontal="right"/>
    </xf>
    <xf numFmtId="169" fontId="24" fillId="12" borderId="60" xfId="3" applyFont="1" applyFill="1" applyBorder="1" applyAlignment="1">
      <alignment horizontal="right"/>
    </xf>
    <xf numFmtId="194" fontId="24" fillId="12" borderId="60" xfId="1" applyNumberFormat="1" applyFont="1" applyFill="1" applyBorder="1" applyAlignment="1">
      <alignment horizontal="right"/>
    </xf>
    <xf numFmtId="175" fontId="24" fillId="12" borderId="54" xfId="0" applyNumberFormat="1" applyFont="1" applyFill="1" applyBorder="1" applyAlignment="1">
      <alignment horizontal="right"/>
    </xf>
    <xf numFmtId="0" fontId="14" fillId="18" borderId="0" xfId="12" applyFont="1" applyFill="1"/>
    <xf numFmtId="0" fontId="0" fillId="0" borderId="11" xfId="0" applyBorder="1" applyAlignment="1">
      <alignment horizontal="center" vertical="center"/>
    </xf>
    <xf numFmtId="0" fontId="24" fillId="0" borderId="0" xfId="12" applyFont="1"/>
    <xf numFmtId="0" fontId="26" fillId="0" borderId="0" xfId="16" applyFont="1" applyFill="1" applyBorder="1"/>
    <xf numFmtId="0" fontId="26" fillId="0" borderId="0" xfId="12" applyFont="1"/>
    <xf numFmtId="0" fontId="24" fillId="0" borderId="0" xfId="16" applyFont="1" applyFill="1" applyBorder="1"/>
    <xf numFmtId="0" fontId="26" fillId="0" borderId="0" xfId="16" applyFont="1" applyFill="1" applyBorder="1" applyAlignment="1">
      <alignment horizontal="left" indent="1"/>
    </xf>
    <xf numFmtId="173" fontId="26" fillId="0" borderId="6" xfId="3" applyNumberFormat="1" applyFont="1" applyFill="1" applyBorder="1"/>
    <xf numFmtId="0" fontId="24" fillId="0" borderId="60" xfId="12" applyFont="1" applyBorder="1"/>
    <xf numFmtId="194" fontId="24" fillId="0" borderId="0" xfId="3" applyNumberFormat="1" applyFont="1" applyFill="1" applyBorder="1"/>
    <xf numFmtId="194" fontId="10" fillId="0" borderId="0" xfId="3" applyNumberFormat="1"/>
    <xf numFmtId="194" fontId="24" fillId="0" borderId="0" xfId="3" applyNumberFormat="1" applyFont="1"/>
    <xf numFmtId="194" fontId="26" fillId="0" borderId="6" xfId="3" applyNumberFormat="1" applyFont="1" applyFill="1" applyBorder="1"/>
    <xf numFmtId="194" fontId="26" fillId="0" borderId="0" xfId="3" applyNumberFormat="1" applyFont="1" applyFill="1" applyBorder="1"/>
    <xf numFmtId="194" fontId="26" fillId="0" borderId="0" xfId="3" applyNumberFormat="1" applyFont="1" applyBorder="1"/>
    <xf numFmtId="194" fontId="24" fillId="0" borderId="0" xfId="3" applyNumberFormat="1" applyFont="1" applyBorder="1"/>
    <xf numFmtId="194" fontId="26" fillId="0" borderId="0" xfId="3" applyNumberFormat="1" applyFont="1"/>
    <xf numFmtId="173" fontId="10" fillId="0" borderId="0" xfId="3" applyNumberFormat="1"/>
    <xf numFmtId="194" fontId="24" fillId="0" borderId="60" xfId="3" applyNumberFormat="1" applyFont="1" applyBorder="1"/>
    <xf numFmtId="15" fontId="10" fillId="0" borderId="0" xfId="12" applyNumberFormat="1" applyAlignment="1">
      <alignment horizontal="left"/>
    </xf>
    <xf numFmtId="37" fontId="10" fillId="11" borderId="114" xfId="0" applyNumberFormat="1" applyFont="1" applyFill="1" applyBorder="1" applyAlignment="1">
      <alignment horizontal="center" vertical="center"/>
    </xf>
    <xf numFmtId="37" fontId="10" fillId="11" borderId="115" xfId="0" applyNumberFormat="1" applyFont="1" applyFill="1" applyBorder="1" applyAlignment="1">
      <alignment horizontal="center" vertical="center"/>
    </xf>
    <xf numFmtId="37" fontId="10" fillId="11" borderId="116" xfId="0" applyNumberFormat="1" applyFont="1" applyFill="1" applyBorder="1" applyAlignment="1">
      <alignment horizontal="center" vertical="center"/>
    </xf>
    <xf numFmtId="37" fontId="10" fillId="0" borderId="0" xfId="0" applyNumberFormat="1" applyFont="1" applyFill="1" applyBorder="1" applyAlignment="1">
      <alignment horizontal="center" vertical="center"/>
    </xf>
    <xf numFmtId="0" fontId="0" fillId="0" borderId="0" xfId="0" applyAlignment="1">
      <alignment vertical="center" wrapText="1"/>
    </xf>
    <xf numFmtId="171" fontId="10" fillId="0" borderId="0" xfId="1" applyNumberFormat="1" applyFont="1" applyAlignment="1">
      <alignment vertical="center" wrapText="1"/>
    </xf>
    <xf numFmtId="194" fontId="0" fillId="0" borderId="0" xfId="0" applyNumberFormat="1" applyAlignment="1">
      <alignment vertical="center"/>
    </xf>
    <xf numFmtId="37" fontId="0" fillId="0" borderId="0" xfId="0" applyNumberFormat="1" applyAlignment="1">
      <alignment horizontal="center" vertical="center"/>
    </xf>
    <xf numFmtId="0" fontId="10" fillId="0" borderId="0" xfId="0" applyFont="1" applyAlignment="1">
      <alignment horizontal="center" vertical="center"/>
    </xf>
    <xf numFmtId="3" fontId="14" fillId="7" borderId="0" xfId="0" applyNumberFormat="1" applyFont="1" applyFill="1" applyAlignment="1">
      <alignment horizontal="center" vertical="center"/>
    </xf>
    <xf numFmtId="3" fontId="0" fillId="0" borderId="0" xfId="0" applyNumberFormat="1" applyFill="1" applyAlignment="1">
      <alignment vertical="center"/>
    </xf>
    <xf numFmtId="176" fontId="10" fillId="0" borderId="0" xfId="10" applyNumberFormat="1" applyFont="1" applyFill="1" applyBorder="1" applyAlignment="1">
      <alignment vertical="center"/>
    </xf>
    <xf numFmtId="171" fontId="10" fillId="0" borderId="0" xfId="1" applyNumberFormat="1" applyFont="1" applyFill="1" applyBorder="1" applyAlignment="1">
      <alignment vertical="center"/>
    </xf>
    <xf numFmtId="173" fontId="14" fillId="0" borderId="16" xfId="3" applyNumberFormat="1" applyFont="1" applyFill="1" applyBorder="1" applyAlignment="1">
      <alignment horizontal="center" vertical="center"/>
    </xf>
    <xf numFmtId="0" fontId="14" fillId="0" borderId="168" xfId="0" applyFont="1" applyFill="1" applyBorder="1" applyAlignment="1">
      <alignment horizontal="left" vertical="center"/>
    </xf>
    <xf numFmtId="3" fontId="14" fillId="0" borderId="16" xfId="3" applyNumberFormat="1" applyFont="1" applyFill="1" applyBorder="1" applyAlignment="1">
      <alignment horizontal="center" vertical="center"/>
    </xf>
    <xf numFmtId="10" fontId="14" fillId="0" borderId="16" xfId="10" applyNumberFormat="1" applyFont="1" applyFill="1" applyBorder="1" applyAlignment="1">
      <alignment horizontal="center" vertical="center"/>
    </xf>
    <xf numFmtId="169" fontId="171" fillId="18" borderId="65" xfId="12" applyNumberFormat="1" applyFont="1" applyFill="1" applyBorder="1" applyAlignment="1" applyProtection="1">
      <alignment vertical="center"/>
      <protection locked="0"/>
    </xf>
    <xf numFmtId="10" fontId="14" fillId="0" borderId="0" xfId="10" applyNumberFormat="1" applyFont="1" applyFill="1" applyBorder="1" applyAlignment="1">
      <alignment horizontal="center" vertical="center" wrapText="1"/>
    </xf>
    <xf numFmtId="10" fontId="13" fillId="0" borderId="0" xfId="10" applyNumberFormat="1" applyFont="1" applyFill="1" applyBorder="1" applyAlignment="1">
      <alignment horizontal="center" vertical="center"/>
    </xf>
    <xf numFmtId="3" fontId="14" fillId="0" borderId="0" xfId="0" applyNumberFormat="1" applyFont="1" applyFill="1" applyBorder="1" applyAlignment="1">
      <alignment horizontal="left" vertical="center"/>
    </xf>
    <xf numFmtId="9" fontId="14" fillId="0" borderId="0" xfId="10" applyFont="1" applyFill="1" applyBorder="1" applyAlignment="1">
      <alignment horizontal="center" vertical="center"/>
    </xf>
    <xf numFmtId="4" fontId="13" fillId="0" borderId="11" xfId="3" applyNumberFormat="1" applyFont="1" applyFill="1" applyBorder="1" applyAlignment="1">
      <alignment vertical="center"/>
    </xf>
    <xf numFmtId="171" fontId="0" fillId="0" borderId="60" xfId="1" applyNumberFormat="1" applyFont="1" applyBorder="1" applyAlignment="1">
      <alignment vertical="center"/>
    </xf>
    <xf numFmtId="2" fontId="0" fillId="0" borderId="0" xfId="0" applyNumberFormat="1" applyAlignment="1">
      <alignment vertical="center"/>
    </xf>
    <xf numFmtId="315" fontId="0" fillId="0" borderId="0" xfId="0" applyNumberFormat="1" applyAlignment="1">
      <alignment vertical="center"/>
    </xf>
    <xf numFmtId="0" fontId="14" fillId="0" borderId="169" xfId="0" applyFont="1" applyBorder="1" applyAlignment="1">
      <alignment vertical="center"/>
    </xf>
    <xf numFmtId="3" fontId="14" fillId="0" borderId="170" xfId="0" applyNumberFormat="1" applyFont="1" applyBorder="1" applyAlignment="1">
      <alignment horizontal="left" vertical="center"/>
    </xf>
    <xf numFmtId="0" fontId="14" fillId="0" borderId="171" xfId="0" applyFont="1" applyBorder="1" applyAlignment="1">
      <alignment vertical="center"/>
    </xf>
    <xf numFmtId="0" fontId="14" fillId="0" borderId="172" xfId="0" applyFont="1" applyBorder="1" applyAlignment="1">
      <alignment horizontal="center" vertical="center"/>
    </xf>
    <xf numFmtId="0" fontId="14" fillId="0" borderId="172" xfId="0" applyFont="1" applyBorder="1" applyAlignment="1">
      <alignment vertical="center"/>
    </xf>
    <xf numFmtId="0" fontId="0" fillId="0" borderId="173" xfId="0" applyBorder="1" applyAlignment="1">
      <alignment vertical="center"/>
    </xf>
    <xf numFmtId="37" fontId="14" fillId="0" borderId="174" xfId="0" applyNumberFormat="1" applyFont="1" applyFill="1" applyBorder="1" applyAlignment="1">
      <alignment vertical="center"/>
    </xf>
    <xf numFmtId="172" fontId="13" fillId="0" borderId="11" xfId="1" applyNumberFormat="1" applyFont="1" applyFill="1" applyBorder="1" applyAlignment="1">
      <alignment horizontal="center" vertical="center"/>
    </xf>
    <xf numFmtId="3" fontId="0" fillId="0" borderId="11" xfId="0" applyNumberFormat="1" applyBorder="1" applyAlignment="1">
      <alignment vertical="center"/>
    </xf>
    <xf numFmtId="0" fontId="14" fillId="0" borderId="11" xfId="0" applyFont="1" applyBorder="1" applyAlignment="1">
      <alignment horizontal="center" vertical="center"/>
    </xf>
    <xf numFmtId="0" fontId="18" fillId="0" borderId="0" xfId="0" applyFont="1" applyFill="1" applyBorder="1" applyAlignment="1">
      <alignment horizontal="center" vertical="center"/>
    </xf>
    <xf numFmtId="0" fontId="0" fillId="0" borderId="174" xfId="0" applyBorder="1" applyAlignment="1">
      <alignment vertical="center"/>
    </xf>
    <xf numFmtId="3" fontId="26" fillId="0" borderId="0" xfId="0" applyNumberFormat="1" applyFont="1" applyAlignment="1">
      <alignment vertical="center"/>
    </xf>
    <xf numFmtId="0" fontId="14" fillId="169" borderId="11" xfId="0" applyFont="1" applyFill="1" applyBorder="1" applyAlignment="1">
      <alignment horizontal="center" vertical="center" wrapText="1"/>
    </xf>
    <xf numFmtId="177" fontId="13" fillId="169" borderId="11" xfId="3" applyNumberFormat="1" applyFont="1" applyFill="1" applyBorder="1" applyAlignment="1">
      <alignment vertical="center"/>
    </xf>
    <xf numFmtId="3" fontId="13" fillId="169" borderId="11" xfId="1" applyNumberFormat="1" applyFont="1" applyFill="1" applyBorder="1" applyAlignment="1">
      <alignment horizontal="right" vertical="center"/>
    </xf>
    <xf numFmtId="3" fontId="14" fillId="169" borderId="11" xfId="1" applyNumberFormat="1" applyFont="1" applyFill="1" applyBorder="1" applyAlignment="1">
      <alignment horizontal="right" vertical="center"/>
    </xf>
    <xf numFmtId="173" fontId="14" fillId="169" borderId="16" xfId="3" applyNumberFormat="1" applyFont="1" applyFill="1" applyBorder="1" applyAlignment="1">
      <alignment horizontal="center" vertical="center"/>
    </xf>
    <xf numFmtId="172" fontId="13" fillId="0" borderId="0" xfId="1" applyNumberFormat="1" applyFont="1" applyFill="1" applyBorder="1" applyAlignment="1">
      <alignment horizontal="center" vertical="center"/>
    </xf>
    <xf numFmtId="174" fontId="0" fillId="0" borderId="0" xfId="0" applyNumberFormat="1" applyBorder="1" applyAlignment="1">
      <alignment horizontal="center" vertical="center"/>
    </xf>
    <xf numFmtId="10" fontId="0" fillId="0" borderId="0" xfId="10" applyNumberFormat="1" applyFont="1" applyBorder="1" applyAlignment="1">
      <alignment horizontal="center" vertical="center"/>
    </xf>
    <xf numFmtId="0" fontId="9" fillId="0" borderId="176" xfId="17" applyBorder="1"/>
    <xf numFmtId="0" fontId="9" fillId="0" borderId="10" xfId="17" applyBorder="1" applyAlignment="1">
      <alignment wrapText="1"/>
    </xf>
    <xf numFmtId="0" fontId="9" fillId="0" borderId="0" xfId="17" applyBorder="1" applyAlignment="1">
      <alignment wrapText="1"/>
    </xf>
    <xf numFmtId="0" fontId="9" fillId="0" borderId="177" xfId="17" applyBorder="1"/>
    <xf numFmtId="0" fontId="9" fillId="0" borderId="178" xfId="17" applyBorder="1"/>
    <xf numFmtId="0" fontId="40" fillId="0" borderId="178" xfId="17" applyFont="1" applyBorder="1"/>
    <xf numFmtId="0" fontId="9" fillId="0" borderId="179" xfId="17" applyBorder="1"/>
    <xf numFmtId="0" fontId="9" fillId="0" borderId="180" xfId="17" applyBorder="1"/>
    <xf numFmtId="0" fontId="9" fillId="0" borderId="180" xfId="17" applyFill="1" applyBorder="1"/>
    <xf numFmtId="0" fontId="9" fillId="0" borderId="10" xfId="17" applyFill="1" applyBorder="1"/>
    <xf numFmtId="194" fontId="0" fillId="0" borderId="0" xfId="18" applyNumberFormat="1" applyFont="1" applyFill="1" applyBorder="1"/>
    <xf numFmtId="0" fontId="9" fillId="0" borderId="181" xfId="17" applyBorder="1"/>
    <xf numFmtId="194" fontId="0" fillId="0" borderId="137" xfId="18" applyNumberFormat="1" applyFont="1" applyBorder="1"/>
    <xf numFmtId="194" fontId="14" fillId="22" borderId="182" xfId="18" applyNumberFormat="1" applyFont="1" applyFill="1" applyBorder="1"/>
    <xf numFmtId="0" fontId="9" fillId="0" borderId="184" xfId="17" applyBorder="1"/>
    <xf numFmtId="0" fontId="9" fillId="0" borderId="187" xfId="17" applyBorder="1"/>
    <xf numFmtId="0" fontId="9" fillId="0" borderId="137" xfId="17" applyBorder="1"/>
    <xf numFmtId="0" fontId="9" fillId="0" borderId="182" xfId="17" applyBorder="1"/>
    <xf numFmtId="194" fontId="0" fillId="0" borderId="187" xfId="18" applyNumberFormat="1" applyFont="1" applyBorder="1"/>
    <xf numFmtId="194" fontId="14" fillId="22" borderId="188" xfId="18" applyNumberFormat="1" applyFont="1" applyFill="1" applyBorder="1"/>
    <xf numFmtId="0" fontId="6" fillId="0" borderId="189" xfId="17" applyFont="1" applyBorder="1"/>
    <xf numFmtId="0" fontId="9" fillId="0" borderId="118" xfId="17" applyBorder="1"/>
    <xf numFmtId="0" fontId="9" fillId="0" borderId="190" xfId="17" applyBorder="1"/>
    <xf numFmtId="0" fontId="6" fillId="0" borderId="181" xfId="17" applyFont="1" applyBorder="1"/>
    <xf numFmtId="0" fontId="9" fillId="0" borderId="189" xfId="17" applyBorder="1"/>
    <xf numFmtId="0" fontId="9" fillId="0" borderId="186" xfId="17" applyBorder="1"/>
    <xf numFmtId="3" fontId="13" fillId="0" borderId="136" xfId="1" applyNumberFormat="1" applyFont="1" applyFill="1" applyBorder="1" applyAlignment="1">
      <alignment horizontal="right" vertical="center"/>
    </xf>
    <xf numFmtId="171" fontId="13" fillId="0" borderId="136" xfId="1" applyNumberFormat="1" applyFont="1" applyFill="1" applyBorder="1" applyAlignment="1">
      <alignment horizontal="center" vertical="center"/>
    </xf>
    <xf numFmtId="177" fontId="14" fillId="0" borderId="136" xfId="3" applyNumberFormat="1" applyFont="1" applyFill="1" applyBorder="1" applyAlignment="1">
      <alignment horizontal="right" vertical="center"/>
    </xf>
    <xf numFmtId="3" fontId="14" fillId="0" borderId="136" xfId="0" applyNumberFormat="1" applyFont="1" applyFill="1" applyBorder="1" applyAlignment="1">
      <alignment horizontal="right" vertical="center"/>
    </xf>
    <xf numFmtId="171" fontId="14" fillId="0" borderId="136" xfId="0" applyNumberFormat="1" applyFont="1" applyFill="1" applyBorder="1" applyAlignment="1">
      <alignment horizontal="left" vertical="center"/>
    </xf>
    <xf numFmtId="173" fontId="14" fillId="0" borderId="136" xfId="3" applyNumberFormat="1" applyFont="1" applyFill="1" applyBorder="1" applyAlignment="1">
      <alignment horizontal="right" vertical="center"/>
    </xf>
    <xf numFmtId="0" fontId="5" fillId="0" borderId="182" xfId="17" applyFont="1" applyBorder="1" applyAlignment="1">
      <alignment horizontal="center" wrapText="1"/>
    </xf>
    <xf numFmtId="0" fontId="40" fillId="0" borderId="118" xfId="17" applyFont="1" applyBorder="1"/>
    <xf numFmtId="180" fontId="13" fillId="11" borderId="136" xfId="1" applyNumberFormat="1" applyFont="1" applyFill="1" applyBorder="1" applyAlignment="1">
      <alignment horizontal="center" vertical="center"/>
    </xf>
    <xf numFmtId="10" fontId="13" fillId="0" borderId="136" xfId="10" applyNumberFormat="1" applyFont="1" applyFill="1" applyBorder="1" applyAlignment="1">
      <alignment horizontal="center" vertical="center"/>
    </xf>
    <xf numFmtId="0" fontId="12" fillId="0" borderId="0" xfId="12" applyFont="1" applyFill="1" applyAlignment="1">
      <alignment horizontal="center"/>
    </xf>
    <xf numFmtId="0" fontId="10" fillId="0" borderId="24" xfId="0" applyFont="1" applyFill="1" applyBorder="1" applyAlignment="1">
      <alignment vertical="center"/>
    </xf>
    <xf numFmtId="0" fontId="10" fillId="0" borderId="66" xfId="0" applyFont="1" applyFill="1" applyBorder="1" applyAlignment="1">
      <alignment vertical="center"/>
    </xf>
    <xf numFmtId="0" fontId="10" fillId="0" borderId="8" xfId="0" applyFont="1" applyFill="1" applyBorder="1" applyAlignment="1">
      <alignment vertical="center"/>
    </xf>
    <xf numFmtId="0" fontId="10" fillId="0" borderId="68" xfId="0" applyFont="1" applyFill="1" applyBorder="1" applyAlignment="1">
      <alignment vertical="center"/>
    </xf>
    <xf numFmtId="0" fontId="10" fillId="0" borderId="7" xfId="0" applyFont="1" applyFill="1" applyBorder="1" applyAlignment="1">
      <alignment vertical="center"/>
    </xf>
    <xf numFmtId="0" fontId="10" fillId="0" borderId="72" xfId="0" applyFont="1" applyFill="1" applyBorder="1" applyAlignment="1">
      <alignment vertical="center"/>
    </xf>
    <xf numFmtId="0" fontId="10" fillId="0" borderId="70" xfId="0" applyFont="1" applyFill="1" applyBorder="1" applyAlignment="1">
      <alignment vertical="center"/>
    </xf>
    <xf numFmtId="0" fontId="26" fillId="0" borderId="0" xfId="12" applyFont="1" applyFill="1" applyBorder="1" applyAlignment="1">
      <alignment horizontal="center"/>
    </xf>
    <xf numFmtId="0" fontId="26" fillId="148" borderId="0" xfId="0" applyFont="1" applyFill="1" applyAlignment="1">
      <alignment vertical="center"/>
    </xf>
    <xf numFmtId="0" fontId="26" fillId="0" borderId="0" xfId="12" applyFont="1" applyFill="1"/>
    <xf numFmtId="0" fontId="26" fillId="3" borderId="17" xfId="12" applyFont="1" applyFill="1" applyBorder="1" applyAlignment="1">
      <alignment horizontal="center"/>
    </xf>
    <xf numFmtId="0" fontId="24" fillId="0" borderId="11" xfId="0" applyFont="1" applyFill="1" applyBorder="1" applyAlignment="1" applyProtection="1">
      <alignment horizontal="center" vertical="center"/>
      <protection locked="0"/>
    </xf>
    <xf numFmtId="37" fontId="26" fillId="0" borderId="31" xfId="12" applyNumberFormat="1" applyFont="1" applyFill="1" applyBorder="1" applyAlignment="1"/>
    <xf numFmtId="37" fontId="26" fillId="0" borderId="0" xfId="12" applyNumberFormat="1" applyFont="1" applyFill="1" applyBorder="1" applyAlignment="1"/>
    <xf numFmtId="0" fontId="12" fillId="0" borderId="0" xfId="12" applyFont="1" applyFill="1" applyAlignment="1">
      <alignment horizontal="left"/>
    </xf>
    <xf numFmtId="0" fontId="12" fillId="0" borderId="0" xfId="12" applyFont="1" applyFill="1" applyAlignment="1"/>
    <xf numFmtId="179" fontId="24" fillId="0" borderId="0" xfId="3" applyNumberFormat="1" applyFont="1" applyFill="1" applyBorder="1" applyAlignment="1" applyProtection="1">
      <alignment horizontal="center"/>
      <protection locked="0"/>
    </xf>
    <xf numFmtId="39" fontId="24" fillId="0" borderId="0" xfId="3" applyNumberFormat="1" applyFont="1" applyFill="1" applyBorder="1" applyAlignment="1" applyProtection="1">
      <alignment horizontal="center"/>
      <protection locked="0"/>
    </xf>
    <xf numFmtId="212" fontId="24" fillId="12" borderId="11" xfId="3" applyNumberFormat="1" applyFont="1" applyFill="1" applyBorder="1" applyAlignment="1" applyProtection="1">
      <alignment horizontal="center"/>
      <protection locked="0"/>
    </xf>
    <xf numFmtId="0" fontId="26" fillId="0" borderId="11" xfId="0" applyFont="1" applyFill="1" applyBorder="1" applyAlignment="1">
      <alignment horizontal="center" vertical="center" wrapText="1"/>
    </xf>
    <xf numFmtId="0" fontId="12" fillId="0" borderId="0" xfId="12" applyFont="1" applyFill="1" applyBorder="1" applyAlignment="1"/>
    <xf numFmtId="0" fontId="26" fillId="0" borderId="175" xfId="0" applyFont="1" applyFill="1" applyBorder="1" applyAlignment="1">
      <alignment horizontal="center" vertical="center" wrapText="1"/>
    </xf>
    <xf numFmtId="0" fontId="26" fillId="0" borderId="172" xfId="0" applyFont="1" applyFill="1" applyBorder="1" applyAlignment="1">
      <alignment horizontal="center" vertical="center" wrapText="1"/>
    </xf>
    <xf numFmtId="37" fontId="24" fillId="0" borderId="174" xfId="12" applyNumberFormat="1" applyFont="1" applyFill="1" applyBorder="1" applyAlignment="1"/>
    <xf numFmtId="212" fontId="24" fillId="0" borderId="136" xfId="3" applyNumberFormat="1" applyFont="1" applyFill="1" applyBorder="1" applyAlignment="1" applyProtection="1">
      <alignment horizontal="center"/>
      <protection locked="0"/>
    </xf>
    <xf numFmtId="0" fontId="24" fillId="0" borderId="136" xfId="0" applyFont="1" applyFill="1" applyBorder="1" applyAlignment="1" applyProtection="1">
      <alignment horizontal="center" vertical="center"/>
      <protection locked="0"/>
    </xf>
    <xf numFmtId="0" fontId="17" fillId="0" borderId="0" xfId="12" applyFont="1" applyFill="1" applyAlignment="1"/>
    <xf numFmtId="10" fontId="13" fillId="0" borderId="195" xfId="10" applyNumberFormat="1" applyFont="1" applyFill="1" applyBorder="1" applyAlignment="1">
      <alignment horizontal="center" vertical="center"/>
    </xf>
    <xf numFmtId="4" fontId="13" fillId="0" borderId="188" xfId="3" applyNumberFormat="1" applyFont="1" applyFill="1" applyBorder="1" applyAlignment="1">
      <alignment vertical="center"/>
    </xf>
    <xf numFmtId="4" fontId="14" fillId="0" borderId="196" xfId="0" applyNumberFormat="1" applyFont="1" applyFill="1" applyBorder="1" applyAlignment="1">
      <alignment horizontal="center" vertical="center"/>
    </xf>
    <xf numFmtId="174" fontId="14" fillId="0" borderId="196" xfId="0" applyNumberFormat="1" applyFont="1" applyFill="1" applyBorder="1" applyAlignment="1">
      <alignment horizontal="center" vertical="center"/>
    </xf>
    <xf numFmtId="0" fontId="24" fillId="0" borderId="0" xfId="28117" applyFont="1"/>
    <xf numFmtId="0" fontId="24" fillId="0" borderId="0" xfId="28117" applyFont="1" applyFill="1" applyBorder="1"/>
    <xf numFmtId="0" fontId="24" fillId="0" borderId="0" xfId="28117" applyFont="1" applyFill="1" applyBorder="1" applyAlignment="1">
      <alignment horizontal="center"/>
    </xf>
    <xf numFmtId="0" fontId="306" fillId="0" borderId="0" xfId="28117" applyFont="1" applyFill="1" applyBorder="1" applyAlignment="1">
      <alignment vertical="center"/>
    </xf>
    <xf numFmtId="0" fontId="26" fillId="0" borderId="17" xfId="28117" applyFont="1" applyFill="1" applyBorder="1" applyAlignment="1">
      <alignment horizontal="center" vertical="center" wrapText="1"/>
    </xf>
    <xf numFmtId="0" fontId="24" fillId="2" borderId="0" xfId="28117" applyFont="1" applyFill="1" applyBorder="1"/>
    <xf numFmtId="0" fontId="24" fillId="0" borderId="0" xfId="28117" applyFont="1" applyBorder="1"/>
    <xf numFmtId="172" fontId="24" fillId="0" borderId="0" xfId="28117" applyNumberFormat="1" applyFont="1" applyFill="1" applyBorder="1"/>
    <xf numFmtId="174" fontId="24" fillId="0" borderId="0" xfId="28117" applyNumberFormat="1" applyFont="1" applyFill="1" applyBorder="1" applyAlignment="1">
      <alignment horizontal="center"/>
    </xf>
    <xf numFmtId="0" fontId="307" fillId="0" borderId="0" xfId="28117" applyFont="1" applyFill="1" applyBorder="1" applyAlignment="1">
      <alignment wrapText="1"/>
    </xf>
    <xf numFmtId="179" fontId="24" fillId="0" borderId="0" xfId="28117" applyNumberFormat="1" applyFont="1" applyFill="1" applyBorder="1" applyAlignment="1">
      <alignment horizontal="center"/>
    </xf>
    <xf numFmtId="0" fontId="24" fillId="2" borderId="0" xfId="28117" applyFont="1" applyFill="1"/>
    <xf numFmtId="0" fontId="24" fillId="0" borderId="0" xfId="28117" applyFont="1" applyFill="1"/>
    <xf numFmtId="172" fontId="24" fillId="0" borderId="0" xfId="28117" applyNumberFormat="1" applyFont="1" applyFill="1" applyBorder="1" applyAlignment="1">
      <alignment wrapText="1"/>
    </xf>
    <xf numFmtId="37" fontId="26" fillId="0" borderId="63" xfId="28117" applyNumberFormat="1" applyFont="1" applyFill="1" applyBorder="1" applyAlignment="1">
      <alignment wrapText="1"/>
    </xf>
    <xf numFmtId="0" fontId="307" fillId="0" borderId="44" xfId="28117" applyFont="1" applyFill="1" applyBorder="1" applyAlignment="1">
      <alignment wrapText="1"/>
    </xf>
    <xf numFmtId="0" fontId="307" fillId="0" borderId="25" xfId="28117" applyFont="1" applyFill="1" applyBorder="1" applyAlignment="1">
      <alignment wrapText="1"/>
    </xf>
    <xf numFmtId="0" fontId="26" fillId="0" borderId="45" xfId="28117" applyFont="1" applyFill="1" applyBorder="1" applyAlignment="1">
      <alignment wrapText="1"/>
    </xf>
    <xf numFmtId="0" fontId="26" fillId="0" borderId="49" xfId="28117" applyFont="1" applyFill="1" applyBorder="1" applyAlignment="1">
      <alignment wrapText="1"/>
    </xf>
    <xf numFmtId="172" fontId="24" fillId="0" borderId="136" xfId="28117" applyNumberFormat="1" applyFont="1" applyFill="1" applyBorder="1"/>
    <xf numFmtId="174" fontId="24" fillId="0" borderId="136" xfId="28117" applyNumberFormat="1" applyFont="1" applyFill="1" applyBorder="1" applyAlignment="1">
      <alignment horizontal="center"/>
    </xf>
    <xf numFmtId="39" fontId="24" fillId="0" borderId="198" xfId="28117" applyNumberFormat="1" applyFont="1" applyFill="1" applyBorder="1" applyAlignment="1">
      <alignment horizontal="center"/>
    </xf>
    <xf numFmtId="179" fontId="24" fillId="0" borderId="198" xfId="28117" applyNumberFormat="1" applyFont="1" applyFill="1" applyBorder="1" applyAlignment="1">
      <alignment horizontal="center"/>
    </xf>
    <xf numFmtId="172" fontId="24" fillId="0" borderId="136" xfId="28117" applyNumberFormat="1" applyFont="1" applyFill="1" applyBorder="1" applyAlignment="1">
      <alignment wrapText="1"/>
    </xf>
    <xf numFmtId="172" fontId="24" fillId="0" borderId="59" xfId="28117" applyNumberFormat="1" applyFont="1" applyFill="1" applyBorder="1"/>
    <xf numFmtId="174" fontId="24" fillId="0" borderId="59" xfId="28117" applyNumberFormat="1" applyFont="1" applyFill="1" applyBorder="1" applyAlignment="1">
      <alignment horizontal="center"/>
    </xf>
    <xf numFmtId="179" fontId="24" fillId="0" borderId="46" xfId="28117" applyNumberFormat="1" applyFont="1" applyFill="1" applyBorder="1" applyAlignment="1">
      <alignment horizontal="center"/>
    </xf>
    <xf numFmtId="169" fontId="24" fillId="0" borderId="136" xfId="3" applyFont="1" applyFill="1" applyBorder="1" applyAlignment="1">
      <alignment horizontal="center"/>
    </xf>
    <xf numFmtId="172" fontId="24" fillId="0" borderId="194" xfId="28117" applyNumberFormat="1" applyFont="1" applyFill="1" applyBorder="1" applyAlignment="1">
      <alignment wrapText="1"/>
    </xf>
    <xf numFmtId="174" fontId="24" fillId="0" borderId="194" xfId="28117" applyNumberFormat="1" applyFont="1" applyFill="1" applyBorder="1" applyAlignment="1">
      <alignment horizontal="center"/>
    </xf>
    <xf numFmtId="179" fontId="24" fillId="0" borderId="200" xfId="28117" applyNumberFormat="1" applyFont="1" applyFill="1" applyBorder="1" applyAlignment="1">
      <alignment horizontal="center"/>
    </xf>
    <xf numFmtId="172" fontId="24" fillId="0" borderId="191" xfId="28117" applyNumberFormat="1" applyFont="1" applyFill="1" applyBorder="1" applyAlignment="1">
      <alignment wrapText="1"/>
    </xf>
    <xf numFmtId="174" fontId="24" fillId="0" borderId="191" xfId="28117" applyNumberFormat="1" applyFont="1" applyFill="1" applyBorder="1" applyAlignment="1">
      <alignment horizontal="center"/>
    </xf>
    <xf numFmtId="179" fontId="24" fillId="0" borderId="201" xfId="28117" applyNumberFormat="1" applyFont="1" applyFill="1" applyBorder="1" applyAlignment="1">
      <alignment horizontal="center"/>
    </xf>
    <xf numFmtId="172" fontId="24" fillId="0" borderId="26" xfId="28117" applyNumberFormat="1" applyFont="1" applyFill="1" applyBorder="1" applyAlignment="1">
      <alignment wrapText="1"/>
    </xf>
    <xf numFmtId="179" fontId="24" fillId="0" borderId="27" xfId="28117" applyNumberFormat="1" applyFont="1" applyFill="1" applyBorder="1" applyAlignment="1">
      <alignment horizontal="center"/>
    </xf>
    <xf numFmtId="172" fontId="24" fillId="0" borderId="59" xfId="28117" applyNumberFormat="1" applyFont="1" applyFill="1" applyBorder="1" applyAlignment="1">
      <alignment wrapText="1"/>
    </xf>
    <xf numFmtId="172" fontId="24" fillId="0" borderId="28" xfId="28117" applyNumberFormat="1" applyFont="1" applyFill="1" applyBorder="1"/>
    <xf numFmtId="174" fontId="24" fillId="0" borderId="28" xfId="28117" applyNumberFormat="1" applyFont="1" applyFill="1" applyBorder="1" applyAlignment="1">
      <alignment horizontal="center"/>
    </xf>
    <xf numFmtId="179" fontId="24" fillId="0" borderId="202" xfId="28117" applyNumberFormat="1" applyFont="1" applyFill="1" applyBorder="1" applyAlignment="1">
      <alignment horizontal="center"/>
    </xf>
    <xf numFmtId="39" fontId="24" fillId="0" borderId="46" xfId="28117" applyNumberFormat="1" applyFont="1" applyFill="1" applyBorder="1" applyAlignment="1">
      <alignment horizontal="center"/>
    </xf>
    <xf numFmtId="174" fontId="24" fillId="0" borderId="40" xfId="28117" applyNumberFormat="1" applyFont="1" applyFill="1" applyBorder="1" applyAlignment="1">
      <alignment horizontal="center"/>
    </xf>
    <xf numFmtId="174" fontId="24" fillId="0" borderId="205" xfId="28117" applyNumberFormat="1" applyFont="1" applyFill="1" applyBorder="1" applyAlignment="1">
      <alignment horizontal="center"/>
    </xf>
    <xf numFmtId="172" fontId="24" fillId="0" borderId="205" xfId="28117" applyNumberFormat="1" applyFont="1" applyFill="1" applyBorder="1" applyAlignment="1">
      <alignment wrapText="1"/>
    </xf>
    <xf numFmtId="3" fontId="0" fillId="0" borderId="203" xfId="0" applyNumberFormat="1" applyFill="1" applyBorder="1" applyAlignment="1">
      <alignment vertical="center"/>
    </xf>
    <xf numFmtId="10" fontId="0" fillId="0" borderId="204" xfId="10" applyNumberFormat="1" applyFont="1" applyFill="1" applyBorder="1" applyAlignment="1">
      <alignment vertical="center"/>
    </xf>
    <xf numFmtId="172" fontId="24" fillId="0" borderId="191" xfId="28117" applyNumberFormat="1" applyFont="1" applyFill="1" applyBorder="1" applyAlignment="1">
      <alignment horizontal="center" wrapText="1"/>
    </xf>
    <xf numFmtId="3" fontId="0" fillId="0" borderId="206" xfId="0" applyNumberFormat="1" applyFill="1" applyBorder="1" applyAlignment="1">
      <alignment vertical="center"/>
    </xf>
    <xf numFmtId="39" fontId="24" fillId="0" borderId="0" xfId="28117" applyNumberFormat="1" applyFont="1" applyFill="1" applyBorder="1" applyAlignment="1">
      <alignment horizontal="center"/>
    </xf>
    <xf numFmtId="39" fontId="24" fillId="0" borderId="207" xfId="28117" applyNumberFormat="1" applyFont="1" applyFill="1" applyBorder="1" applyAlignment="1">
      <alignment horizontal="center"/>
    </xf>
    <xf numFmtId="3" fontId="0" fillId="0" borderId="48" xfId="0" applyNumberFormat="1" applyFill="1" applyBorder="1" applyAlignment="1">
      <alignment vertical="center"/>
    </xf>
    <xf numFmtId="177" fontId="10" fillId="0" borderId="26" xfId="3" applyNumberFormat="1" applyFill="1" applyBorder="1" applyAlignment="1" applyProtection="1">
      <alignment vertical="center"/>
      <protection locked="0"/>
    </xf>
    <xf numFmtId="172" fontId="24" fillId="142" borderId="26" xfId="28117" applyNumberFormat="1" applyFont="1" applyFill="1" applyBorder="1" applyAlignment="1">
      <alignment wrapText="1"/>
    </xf>
    <xf numFmtId="174" fontId="24" fillId="142" borderId="191" xfId="28117" applyNumberFormat="1" applyFont="1" applyFill="1" applyBorder="1" applyAlignment="1">
      <alignment horizontal="center"/>
    </xf>
    <xf numFmtId="179" fontId="24" fillId="142" borderId="27" xfId="28117" applyNumberFormat="1" applyFont="1" applyFill="1" applyBorder="1" applyAlignment="1">
      <alignment horizontal="center"/>
    </xf>
    <xf numFmtId="172" fontId="24" fillId="142" borderId="59" xfId="28117" applyNumberFormat="1" applyFont="1" applyFill="1" applyBorder="1" applyAlignment="1">
      <alignment wrapText="1"/>
    </xf>
    <xf numFmtId="174" fontId="24" fillId="142" borderId="59" xfId="28117" applyNumberFormat="1" applyFont="1" applyFill="1" applyBorder="1" applyAlignment="1">
      <alignment horizontal="center"/>
    </xf>
    <xf numFmtId="179" fontId="24" fillId="142" borderId="46" xfId="28117" applyNumberFormat="1" applyFont="1" applyFill="1" applyBorder="1" applyAlignment="1">
      <alignment horizontal="center"/>
    </xf>
    <xf numFmtId="172" fontId="24" fillId="142" borderId="136" xfId="28117" applyNumberFormat="1" applyFont="1" applyFill="1" applyBorder="1"/>
    <xf numFmtId="172" fontId="24" fillId="142" borderId="136" xfId="28117" applyNumberFormat="1" applyFont="1" applyFill="1" applyBorder="1" applyAlignment="1">
      <alignment wrapText="1"/>
    </xf>
    <xf numFmtId="172" fontId="24" fillId="142" borderId="59" xfId="28117" applyNumberFormat="1" applyFont="1" applyFill="1" applyBorder="1"/>
    <xf numFmtId="169" fontId="24" fillId="142" borderId="136" xfId="3" applyFont="1" applyFill="1" applyBorder="1" applyAlignment="1">
      <alignment horizontal="center"/>
    </xf>
    <xf numFmtId="39" fontId="24" fillId="142" borderId="198" xfId="28117" applyNumberFormat="1" applyFont="1" applyFill="1" applyBorder="1" applyAlignment="1">
      <alignment horizontal="center"/>
    </xf>
    <xf numFmtId="174" fontId="24" fillId="142" borderId="136" xfId="28117" applyNumberFormat="1" applyFont="1" applyFill="1" applyBorder="1" applyAlignment="1">
      <alignment horizontal="center"/>
    </xf>
    <xf numFmtId="179" fontId="24" fillId="142" borderId="198" xfId="28117" applyNumberFormat="1" applyFont="1" applyFill="1" applyBorder="1" applyAlignment="1">
      <alignment horizontal="center"/>
    </xf>
    <xf numFmtId="177" fontId="10" fillId="148" borderId="26" xfId="12" applyNumberFormat="1" applyFill="1" applyBorder="1" applyAlignment="1" applyProtection="1">
      <alignment vertical="center"/>
      <protection locked="0"/>
    </xf>
    <xf numFmtId="172" fontId="24" fillId="142" borderId="194" xfId="28117" applyNumberFormat="1" applyFont="1" applyFill="1" applyBorder="1" applyAlignment="1">
      <alignment wrapText="1"/>
    </xf>
    <xf numFmtId="174" fontId="24" fillId="142" borderId="194" xfId="28117" applyNumberFormat="1" applyFont="1" applyFill="1" applyBorder="1" applyAlignment="1">
      <alignment horizontal="center"/>
    </xf>
    <xf numFmtId="179" fontId="24" fillId="142" borderId="200" xfId="28117" applyNumberFormat="1" applyFont="1" applyFill="1" applyBorder="1" applyAlignment="1">
      <alignment horizontal="center"/>
    </xf>
    <xf numFmtId="172" fontId="24" fillId="142" borderId="59" xfId="28117" applyNumberFormat="1" applyFont="1" applyFill="1" applyBorder="1" applyAlignment="1">
      <alignment horizontal="center" wrapText="1"/>
    </xf>
    <xf numFmtId="0" fontId="24" fillId="0" borderId="136" xfId="28117" applyFont="1" applyBorder="1"/>
    <xf numFmtId="0" fontId="24" fillId="0" borderId="40" xfId="28117" applyFont="1" applyBorder="1"/>
    <xf numFmtId="175" fontId="24" fillId="0" borderId="208" xfId="28117" applyNumberFormat="1" applyFont="1" applyBorder="1"/>
    <xf numFmtId="0" fontId="24" fillId="0" borderId="85" xfId="28117" applyFont="1" applyBorder="1"/>
    <xf numFmtId="173" fontId="10" fillId="148" borderId="26" xfId="12" applyNumberFormat="1" applyFill="1" applyBorder="1" applyAlignment="1" applyProtection="1">
      <alignment vertical="center"/>
      <protection locked="0"/>
    </xf>
    <xf numFmtId="0" fontId="309" fillId="143" borderId="0" xfId="0" applyFont="1" applyFill="1"/>
    <xf numFmtId="0" fontId="0" fillId="146" borderId="0" xfId="0" applyFill="1" applyBorder="1" applyAlignment="1">
      <alignment horizontal="left"/>
    </xf>
    <xf numFmtId="0" fontId="0" fillId="143" borderId="0" xfId="0" applyFill="1"/>
    <xf numFmtId="0" fontId="311" fillId="0" borderId="0" xfId="0" applyFont="1" applyAlignment="1">
      <alignment horizontal="center" vertical="center" wrapText="1"/>
    </xf>
    <xf numFmtId="0" fontId="313" fillId="0" borderId="0" xfId="0" applyFont="1" applyAlignment="1">
      <alignment horizontal="center" vertical="center" wrapText="1"/>
    </xf>
    <xf numFmtId="0" fontId="313" fillId="0" borderId="0" xfId="0" applyFont="1" applyAlignment="1">
      <alignment horizontal="left" vertical="top" wrapText="1"/>
    </xf>
    <xf numFmtId="0" fontId="313" fillId="0" borderId="0" xfId="0" applyFont="1" applyAlignment="1">
      <alignment horizontal="right" vertical="top" wrapText="1"/>
    </xf>
    <xf numFmtId="0" fontId="167" fillId="0" borderId="0" xfId="0" applyFont="1"/>
    <xf numFmtId="0" fontId="311" fillId="0" borderId="0" xfId="0" applyFont="1"/>
    <xf numFmtId="0" fontId="314" fillId="0" borderId="0" xfId="0" applyFont="1"/>
    <xf numFmtId="182" fontId="314" fillId="0" borderId="0" xfId="0" applyNumberFormat="1" applyFont="1"/>
    <xf numFmtId="318" fontId="314" fillId="0" borderId="0" xfId="0" applyNumberFormat="1" applyFont="1"/>
    <xf numFmtId="319" fontId="314" fillId="0" borderId="0" xfId="0" applyNumberFormat="1" applyFont="1"/>
    <xf numFmtId="0" fontId="315" fillId="0" borderId="0" xfId="0" applyFont="1" applyAlignment="1">
      <alignment wrapText="1"/>
    </xf>
    <xf numFmtId="320" fontId="314" fillId="0" borderId="0" xfId="0" applyNumberFormat="1" applyFont="1" applyAlignment="1">
      <alignment horizontal="right"/>
    </xf>
    <xf numFmtId="318" fontId="314" fillId="0" borderId="0" xfId="0" applyNumberFormat="1" applyFont="1" applyAlignment="1">
      <alignment horizontal="right"/>
    </xf>
    <xf numFmtId="0" fontId="314" fillId="142" borderId="0" xfId="0" applyFont="1" applyFill="1"/>
    <xf numFmtId="318" fontId="314" fillId="142" borderId="0" xfId="0" applyNumberFormat="1" applyFont="1" applyFill="1"/>
    <xf numFmtId="318" fontId="0" fillId="0" borderId="0" xfId="0" applyNumberFormat="1"/>
    <xf numFmtId="0" fontId="314" fillId="0" borderId="0" xfId="0" applyFont="1" applyFill="1"/>
    <xf numFmtId="318" fontId="314" fillId="0" borderId="0" xfId="0" applyNumberFormat="1" applyFont="1" applyFill="1"/>
    <xf numFmtId="179" fontId="24" fillId="0" borderId="28" xfId="28117" applyNumberFormat="1" applyFont="1" applyFill="1" applyBorder="1" applyAlignment="1">
      <alignment horizontal="center"/>
    </xf>
    <xf numFmtId="174" fontId="24" fillId="0" borderId="26" xfId="28117" applyNumberFormat="1" applyFont="1" applyFill="1" applyBorder="1" applyAlignment="1">
      <alignment horizontal="center"/>
    </xf>
    <xf numFmtId="179" fontId="24" fillId="0" borderId="205" xfId="28117" applyNumberFormat="1" applyFont="1" applyFill="1" applyBorder="1" applyAlignment="1">
      <alignment horizontal="center"/>
    </xf>
    <xf numFmtId="172" fontId="24" fillId="0" borderId="28" xfId="28117" applyNumberFormat="1" applyFont="1" applyFill="1" applyBorder="1" applyAlignment="1">
      <alignment wrapText="1"/>
    </xf>
    <xf numFmtId="3" fontId="10" fillId="148" borderId="26" xfId="12" applyNumberFormat="1" applyFill="1" applyBorder="1" applyAlignment="1" applyProtection="1">
      <alignment vertical="center"/>
      <protection locked="0"/>
    </xf>
    <xf numFmtId="44" fontId="10" fillId="0" borderId="0" xfId="12" applyNumberFormat="1"/>
    <xf numFmtId="169" fontId="0" fillId="143" borderId="55" xfId="3" applyNumberFormat="1" applyFont="1" applyFill="1" applyBorder="1" applyAlignment="1" applyProtection="1">
      <alignment vertical="center"/>
      <protection locked="0"/>
    </xf>
    <xf numFmtId="171" fontId="10" fillId="0" borderId="26" xfId="12" applyNumberFormat="1" applyFill="1" applyBorder="1" applyAlignment="1" applyProtection="1">
      <alignment vertical="center"/>
      <protection locked="0"/>
    </xf>
    <xf numFmtId="171" fontId="10" fillId="0" borderId="10" xfId="12" applyNumberFormat="1" applyFill="1" applyBorder="1" applyAlignment="1" applyProtection="1">
      <alignment vertical="center"/>
      <protection locked="0"/>
    </xf>
    <xf numFmtId="169" fontId="0" fillId="12" borderId="26" xfId="3" applyNumberFormat="1" applyFont="1" applyFill="1" applyBorder="1" applyAlignment="1" applyProtection="1">
      <alignment vertical="top"/>
      <protection locked="0"/>
    </xf>
    <xf numFmtId="169" fontId="0" fillId="12" borderId="26" xfId="3" applyNumberFormat="1" applyFont="1" applyFill="1" applyBorder="1" applyAlignment="1" applyProtection="1">
      <alignment vertical="center"/>
      <protection locked="0"/>
    </xf>
    <xf numFmtId="169" fontId="10" fillId="12" borderId="26" xfId="3" applyNumberFormat="1" applyFill="1" applyBorder="1" applyAlignment="1" applyProtection="1">
      <alignment vertical="center"/>
      <protection locked="0"/>
    </xf>
    <xf numFmtId="169" fontId="10" fillId="12" borderId="26" xfId="3" applyNumberFormat="1" applyFill="1" applyBorder="1" applyAlignment="1" applyProtection="1">
      <alignment vertical="top"/>
      <protection locked="0"/>
    </xf>
    <xf numFmtId="179" fontId="24" fillId="0" borderId="207" xfId="28117" applyNumberFormat="1" applyFont="1" applyFill="1" applyBorder="1" applyAlignment="1">
      <alignment horizontal="center"/>
    </xf>
    <xf numFmtId="0" fontId="24"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14" fillId="0" borderId="55" xfId="0" applyFont="1" applyFill="1" applyBorder="1" applyAlignment="1">
      <alignment horizontal="center" vertical="center"/>
    </xf>
    <xf numFmtId="0" fontId="16" fillId="0" borderId="37" xfId="0" applyFont="1" applyFill="1" applyBorder="1" applyAlignment="1">
      <alignment horizontal="center" vertical="center" wrapText="1"/>
    </xf>
    <xf numFmtId="0" fontId="16" fillId="0" borderId="58" xfId="0" applyFont="1" applyFill="1" applyBorder="1" applyAlignment="1">
      <alignment horizontal="center" vertical="center" wrapText="1"/>
    </xf>
    <xf numFmtId="0" fontId="14" fillId="0" borderId="59" xfId="0" applyFont="1" applyFill="1" applyBorder="1" applyAlignment="1">
      <alignment horizontal="center" vertical="center" wrapText="1"/>
    </xf>
    <xf numFmtId="0" fontId="14" fillId="0" borderId="4" xfId="0" applyFont="1" applyFill="1" applyBorder="1" applyAlignment="1">
      <alignment vertical="center" wrapText="1"/>
    </xf>
    <xf numFmtId="0" fontId="14" fillId="0" borderId="17" xfId="0" applyFont="1" applyFill="1" applyBorder="1" applyAlignment="1">
      <alignment horizontal="center" vertical="center"/>
    </xf>
    <xf numFmtId="179" fontId="14" fillId="0" borderId="17" xfId="0" applyNumberFormat="1" applyFont="1" applyFill="1" applyBorder="1" applyAlignment="1">
      <alignment horizontal="center" vertical="center"/>
    </xf>
    <xf numFmtId="0" fontId="14" fillId="0" borderId="175" xfId="0" applyFont="1" applyFill="1" applyBorder="1" applyAlignment="1">
      <alignment horizontal="center" vertical="center" wrapText="1"/>
    </xf>
    <xf numFmtId="0" fontId="14" fillId="0" borderId="172" xfId="0" applyFont="1" applyFill="1" applyBorder="1" applyAlignment="1">
      <alignment horizontal="center" vertical="center" wrapText="1"/>
    </xf>
    <xf numFmtId="0" fontId="14" fillId="0" borderId="170" xfId="0" applyFont="1" applyFill="1" applyBorder="1" applyAlignment="1">
      <alignment horizontal="center" vertical="center" wrapText="1"/>
    </xf>
    <xf numFmtId="0" fontId="14" fillId="0" borderId="173" xfId="0" applyFont="1" applyFill="1" applyBorder="1" applyAlignment="1">
      <alignment horizontal="center" vertical="center" wrapText="1"/>
    </xf>
    <xf numFmtId="0" fontId="14" fillId="0" borderId="191" xfId="0" applyFont="1" applyFill="1" applyBorder="1" applyAlignment="1">
      <alignment horizontal="center" vertical="center" wrapText="1"/>
    </xf>
    <xf numFmtId="0" fontId="14" fillId="0" borderId="174" xfId="0" applyFont="1" applyFill="1" applyBorder="1" applyAlignment="1">
      <alignment vertical="center"/>
    </xf>
    <xf numFmtId="3" fontId="0" fillId="0" borderId="136" xfId="0" applyNumberFormat="1" applyFill="1" applyBorder="1" applyAlignment="1">
      <alignment horizontal="center" vertical="center"/>
    </xf>
    <xf numFmtId="3" fontId="0" fillId="0" borderId="136" xfId="0" applyNumberFormat="1" applyFill="1" applyBorder="1" applyAlignment="1">
      <alignment vertical="center"/>
    </xf>
    <xf numFmtId="170" fontId="0" fillId="0" borderId="136" xfId="1" applyNumberFormat="1" applyFont="1" applyFill="1" applyBorder="1" applyAlignment="1">
      <alignment vertical="center"/>
    </xf>
    <xf numFmtId="10" fontId="0" fillId="0" borderId="136" xfId="10" applyNumberFormat="1" applyFont="1" applyFill="1" applyBorder="1" applyAlignment="1">
      <alignment vertical="center"/>
    </xf>
    <xf numFmtId="0" fontId="0" fillId="0" borderId="136" xfId="0" applyBorder="1" applyAlignment="1">
      <alignment vertical="center"/>
    </xf>
    <xf numFmtId="3" fontId="14" fillId="0" borderId="174" xfId="0" applyNumberFormat="1" applyFont="1" applyFill="1" applyBorder="1" applyAlignment="1">
      <alignment horizontal="left" vertical="center"/>
    </xf>
    <xf numFmtId="3" fontId="14" fillId="0" borderId="136" xfId="0" applyNumberFormat="1" applyFont="1" applyFill="1" applyBorder="1" applyAlignment="1">
      <alignment horizontal="center" vertical="center"/>
    </xf>
    <xf numFmtId="9" fontId="14" fillId="0" borderId="136" xfId="10" applyFont="1" applyFill="1" applyBorder="1" applyAlignment="1">
      <alignment horizontal="center" vertical="center"/>
    </xf>
    <xf numFmtId="0" fontId="14" fillId="0" borderId="26" xfId="0" applyFont="1" applyFill="1" applyBorder="1" applyAlignment="1">
      <alignment horizontal="center" vertical="center" wrapText="1"/>
    </xf>
    <xf numFmtId="175" fontId="0" fillId="0" borderId="136" xfId="0" applyNumberFormat="1" applyFill="1" applyBorder="1" applyAlignment="1">
      <alignment vertical="center"/>
    </xf>
    <xf numFmtId="0" fontId="0" fillId="0" borderId="136" xfId="0" applyFill="1" applyBorder="1" applyAlignment="1">
      <alignment vertical="center"/>
    </xf>
    <xf numFmtId="9" fontId="14" fillId="0" borderId="204" xfId="10" applyFont="1" applyFill="1" applyBorder="1" applyAlignment="1">
      <alignment horizontal="right" vertical="center"/>
    </xf>
    <xf numFmtId="0" fontId="14" fillId="0" borderId="11" xfId="0" applyFont="1" applyFill="1" applyBorder="1" applyAlignment="1">
      <alignment horizontal="center" vertical="center"/>
    </xf>
    <xf numFmtId="3" fontId="14" fillId="0" borderId="11" xfId="0" applyNumberFormat="1"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3" xfId="0" applyFont="1" applyFill="1" applyBorder="1" applyAlignment="1">
      <alignment horizontal="center" vertical="center" wrapText="1"/>
    </xf>
    <xf numFmtId="37" fontId="14" fillId="0" borderId="11" xfId="10" applyNumberFormat="1" applyFont="1" applyFill="1" applyBorder="1" applyAlignment="1">
      <alignment horizontal="center" vertical="center" wrapText="1"/>
    </xf>
    <xf numFmtId="37" fontId="14" fillId="0" borderId="55" xfId="10" applyNumberFormat="1" applyFont="1" applyFill="1" applyBorder="1" applyAlignment="1">
      <alignment horizontal="center" vertical="center" wrapText="1"/>
    </xf>
    <xf numFmtId="0" fontId="14" fillId="0" borderId="172" xfId="0" applyFont="1" applyFill="1" applyBorder="1" applyAlignment="1">
      <alignment horizontal="left" vertical="center"/>
    </xf>
    <xf numFmtId="0" fontId="14" fillId="0" borderId="195"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1" xfId="0" applyFont="1" applyFill="1" applyBorder="1" applyAlignment="1">
      <alignment horizontal="center" vertical="center" wrapText="1"/>
    </xf>
    <xf numFmtId="0" fontId="14" fillId="0" borderId="188" xfId="0" applyFont="1" applyFill="1" applyBorder="1" applyAlignment="1">
      <alignment horizontal="center" vertical="center" wrapText="1"/>
    </xf>
    <xf numFmtId="37" fontId="14" fillId="0" borderId="172" xfId="0" applyNumberFormat="1" applyFont="1" applyFill="1" applyBorder="1" applyAlignment="1">
      <alignment horizontal="center" vertical="center" wrapText="1"/>
    </xf>
    <xf numFmtId="171" fontId="14" fillId="0" borderId="136" xfId="1" applyNumberFormat="1" applyFont="1" applyFill="1" applyBorder="1" applyAlignment="1">
      <alignment horizontal="center" vertical="center"/>
    </xf>
    <xf numFmtId="10" fontId="14" fillId="0" borderId="136" xfId="10" applyNumberFormat="1" applyFont="1" applyFill="1" applyBorder="1" applyAlignment="1">
      <alignment horizontal="center" vertical="center"/>
    </xf>
    <xf numFmtId="0" fontId="14" fillId="0" borderId="175" xfId="0" applyFont="1" applyFill="1" applyBorder="1" applyAlignment="1">
      <alignment horizontal="center" vertical="center"/>
    </xf>
    <xf numFmtId="0" fontId="24" fillId="0" borderId="0" xfId="12" applyFont="1" applyFill="1" applyBorder="1" applyAlignment="1">
      <alignment horizontal="center"/>
    </xf>
    <xf numFmtId="0" fontId="17" fillId="0" borderId="0" xfId="12" applyFont="1" applyFill="1" applyAlignment="1">
      <alignment horizontal="left"/>
    </xf>
    <xf numFmtId="0" fontId="24" fillId="0" borderId="0" xfId="12" applyFont="1" applyFill="1" applyBorder="1" applyAlignment="1">
      <alignment horizontal="left"/>
    </xf>
    <xf numFmtId="0" fontId="24" fillId="0" borderId="136" xfId="0" applyFont="1" applyFill="1" applyBorder="1" applyAlignment="1" applyProtection="1">
      <alignment horizontal="left" vertical="center" shrinkToFit="1"/>
      <protection locked="0"/>
    </xf>
    <xf numFmtId="321" fontId="24" fillId="12" borderId="11" xfId="3" applyNumberFormat="1" applyFont="1" applyFill="1" applyBorder="1" applyAlignment="1" applyProtection="1">
      <alignment horizontal="center"/>
      <protection locked="0"/>
    </xf>
    <xf numFmtId="321" fontId="24" fillId="0" borderId="136" xfId="3" applyNumberFormat="1" applyFont="1" applyFill="1" applyBorder="1" applyAlignment="1" applyProtection="1">
      <alignment horizontal="center"/>
      <protection locked="0"/>
    </xf>
    <xf numFmtId="169" fontId="24" fillId="0" borderId="59" xfId="3" applyFont="1" applyFill="1" applyBorder="1" applyAlignment="1">
      <alignment horizontal="center"/>
    </xf>
    <xf numFmtId="37" fontId="26" fillId="0" borderId="47" xfId="28117" applyNumberFormat="1" applyFont="1" applyFill="1" applyBorder="1" applyAlignment="1">
      <alignment wrapText="1"/>
    </xf>
    <xf numFmtId="37" fontId="26" fillId="0" borderId="44" xfId="28117" applyNumberFormat="1" applyFont="1" applyFill="1" applyBorder="1" applyAlignment="1">
      <alignment wrapText="1"/>
    </xf>
    <xf numFmtId="0" fontId="26" fillId="0" borderId="44" xfId="28117" applyFont="1" applyFill="1" applyBorder="1" applyAlignment="1">
      <alignment wrapText="1"/>
    </xf>
    <xf numFmtId="172" fontId="24" fillId="0" borderId="136" xfId="28117" applyNumberFormat="1" applyFont="1" applyFill="1" applyBorder="1" applyAlignment="1">
      <alignment horizontal="center" wrapText="1"/>
    </xf>
    <xf numFmtId="0" fontId="307" fillId="0" borderId="20" xfId="28117" applyFont="1" applyFill="1" applyBorder="1" applyAlignment="1">
      <alignment wrapText="1"/>
    </xf>
    <xf numFmtId="0" fontId="307" fillId="0" borderId="47" xfId="28117" applyFont="1" applyFill="1" applyBorder="1" applyAlignment="1">
      <alignment wrapText="1"/>
    </xf>
    <xf numFmtId="172" fontId="24" fillId="0" borderId="47" xfId="28117" applyNumberFormat="1" applyFont="1" applyFill="1" applyBorder="1"/>
    <xf numFmtId="174" fontId="24" fillId="0" borderId="47" xfId="28117" applyNumberFormat="1" applyFont="1" applyFill="1" applyBorder="1" applyAlignment="1">
      <alignment horizontal="center"/>
    </xf>
    <xf numFmtId="179" fontId="24" fillId="0" borderId="47" xfId="28117" applyNumberFormat="1" applyFont="1" applyFill="1" applyBorder="1" applyAlignment="1">
      <alignment horizontal="center"/>
    </xf>
    <xf numFmtId="0" fontId="26" fillId="0" borderId="26" xfId="28117" applyFont="1" applyFill="1" applyBorder="1" applyAlignment="1">
      <alignment wrapText="1"/>
    </xf>
    <xf numFmtId="172" fontId="24" fillId="0" borderId="209" xfId="28117" applyNumberFormat="1" applyFont="1" applyFill="1" applyBorder="1" applyAlignment="1">
      <alignment wrapText="1"/>
    </xf>
    <xf numFmtId="0" fontId="24" fillId="0" borderId="199" xfId="28117" applyFont="1" applyFill="1" applyBorder="1"/>
    <xf numFmtId="0" fontId="24" fillId="0" borderId="63" xfId="28117" applyFont="1" applyBorder="1"/>
    <xf numFmtId="0" fontId="24" fillId="0" borderId="25" xfId="28117" applyFont="1" applyFill="1" applyBorder="1"/>
    <xf numFmtId="0" fontId="24" fillId="0" borderId="44" xfId="28117" applyFont="1" applyFill="1" applyBorder="1"/>
    <xf numFmtId="0" fontId="24" fillId="0" borderId="205" xfId="28117" applyFont="1" applyBorder="1"/>
    <xf numFmtId="0" fontId="24" fillId="0" borderId="210" xfId="28117" applyFont="1" applyBorder="1"/>
    <xf numFmtId="0" fontId="24" fillId="0" borderId="28" xfId="28117" applyFont="1" applyBorder="1"/>
    <xf numFmtId="0" fontId="24" fillId="0" borderId="202" xfId="28117" applyFont="1" applyBorder="1"/>
    <xf numFmtId="179" fontId="24" fillId="0" borderId="41" xfId="28117" applyNumberFormat="1" applyFont="1" applyFill="1" applyBorder="1" applyAlignment="1">
      <alignment horizontal="center"/>
    </xf>
    <xf numFmtId="179" fontId="24" fillId="0" borderId="0" xfId="28117" applyNumberFormat="1" applyFont="1"/>
    <xf numFmtId="3" fontId="14" fillId="0" borderId="0" xfId="0" applyNumberFormat="1" applyFont="1" applyFill="1" applyAlignment="1">
      <alignment horizontal="center" vertical="center"/>
    </xf>
    <xf numFmtId="4" fontId="0" fillId="19" borderId="0" xfId="0" applyNumberFormat="1" applyFill="1" applyAlignment="1">
      <alignment vertical="center"/>
    </xf>
    <xf numFmtId="180" fontId="0" fillId="19" borderId="0" xfId="0" applyNumberFormat="1" applyFill="1" applyAlignment="1">
      <alignment vertical="center"/>
    </xf>
    <xf numFmtId="169" fontId="14" fillId="145" borderId="211" xfId="12" applyNumberFormat="1" applyFont="1" applyFill="1" applyBorder="1" applyAlignment="1" applyProtection="1">
      <alignment vertical="center"/>
      <protection locked="0"/>
    </xf>
    <xf numFmtId="0" fontId="14" fillId="145" borderId="191" xfId="12" applyFont="1" applyFill="1" applyBorder="1" applyAlignment="1" applyProtection="1">
      <alignment vertical="center"/>
      <protection locked="0"/>
    </xf>
    <xf numFmtId="169" fontId="14" fillId="145" borderId="191" xfId="12" applyNumberFormat="1" applyFont="1" applyFill="1" applyBorder="1" applyAlignment="1" applyProtection="1">
      <alignment vertical="center"/>
      <protection locked="0"/>
    </xf>
    <xf numFmtId="10" fontId="14" fillId="145" borderId="182" xfId="10" applyNumberFormat="1" applyFont="1" applyFill="1" applyBorder="1" applyAlignment="1" applyProtection="1">
      <alignment vertical="center"/>
      <protection locked="0"/>
    </xf>
    <xf numFmtId="169" fontId="14" fillId="145" borderId="176" xfId="12" applyNumberFormat="1" applyFont="1" applyFill="1" applyBorder="1" applyAlignment="1" applyProtection="1">
      <alignment vertical="center"/>
      <protection locked="0"/>
    </xf>
    <xf numFmtId="0" fontId="14" fillId="145" borderId="26" xfId="12" applyFont="1" applyFill="1" applyBorder="1" applyAlignment="1" applyProtection="1">
      <alignment vertical="center"/>
      <protection locked="0"/>
    </xf>
    <xf numFmtId="169" fontId="14" fillId="145" borderId="26" xfId="12" applyNumberFormat="1" applyFont="1" applyFill="1" applyBorder="1" applyAlignment="1" applyProtection="1">
      <alignment vertical="center"/>
      <protection locked="0"/>
    </xf>
    <xf numFmtId="10" fontId="14" fillId="145" borderId="10" xfId="10" applyNumberFormat="1" applyFont="1" applyFill="1" applyBorder="1" applyAlignment="1" applyProtection="1">
      <alignment vertical="center"/>
      <protection locked="0"/>
    </xf>
    <xf numFmtId="10" fontId="13" fillId="19" borderId="11" xfId="3" applyNumberFormat="1" applyFont="1" applyFill="1" applyBorder="1" applyAlignment="1">
      <alignment horizontal="center" vertical="center"/>
    </xf>
    <xf numFmtId="0" fontId="10" fillId="0" borderId="174" xfId="16" applyFont="1" applyFill="1" applyBorder="1"/>
    <xf numFmtId="195" fontId="10" fillId="0" borderId="136" xfId="16" applyNumberFormat="1" applyFont="1" applyFill="1" applyBorder="1"/>
    <xf numFmtId="195" fontId="14" fillId="0" borderId="136" xfId="16" applyNumberFormat="1" applyFont="1" applyFill="1" applyBorder="1"/>
    <xf numFmtId="0" fontId="14" fillId="0" borderId="174" xfId="16" applyFont="1" applyFill="1" applyBorder="1"/>
    <xf numFmtId="171" fontId="10" fillId="0" borderId="136" xfId="14" applyNumberFormat="1" applyFont="1" applyBorder="1"/>
    <xf numFmtId="0" fontId="14" fillId="0" borderId="0" xfId="12" applyFont="1"/>
    <xf numFmtId="0" fontId="14" fillId="0" borderId="175" xfId="12" applyFont="1" applyBorder="1" applyAlignment="1">
      <alignment horizontal="center"/>
    </xf>
    <xf numFmtId="0" fontId="14" fillId="0" borderId="172" xfId="12" applyFont="1" applyBorder="1" applyAlignment="1">
      <alignment horizontal="center"/>
    </xf>
    <xf numFmtId="195" fontId="14" fillId="0" borderId="136" xfId="12" applyNumberFormat="1" applyFont="1" applyBorder="1"/>
    <xf numFmtId="0" fontId="62" fillId="0" borderId="0" xfId="0" applyFont="1"/>
    <xf numFmtId="5" fontId="62" fillId="0" borderId="136" xfId="1" applyNumberFormat="1" applyFont="1" applyBorder="1" applyAlignment="1">
      <alignment horizontal="center"/>
    </xf>
    <xf numFmtId="0" fontId="316" fillId="0" borderId="0" xfId="0" applyFont="1" applyBorder="1" applyAlignment="1">
      <alignment vertical="center"/>
    </xf>
    <xf numFmtId="5" fontId="218" fillId="0" borderId="0" xfId="0" applyNumberFormat="1" applyFont="1" applyBorder="1" applyAlignment="1">
      <alignment horizontal="center" vertical="center"/>
    </xf>
    <xf numFmtId="181" fontId="62" fillId="0" borderId="0" xfId="10" applyNumberFormat="1" applyFont="1" applyBorder="1" applyAlignment="1">
      <alignment horizontal="center"/>
    </xf>
    <xf numFmtId="3" fontId="10" fillId="0" borderId="211" xfId="12" applyNumberFormat="1" applyBorder="1"/>
    <xf numFmtId="10" fontId="62" fillId="0" borderId="136" xfId="1" applyNumberFormat="1" applyFont="1" applyBorder="1" applyAlignment="1">
      <alignment horizontal="center"/>
    </xf>
    <xf numFmtId="41" fontId="10" fillId="0" borderId="0" xfId="12" applyNumberFormat="1"/>
    <xf numFmtId="322" fontId="10" fillId="0" borderId="0" xfId="12" applyNumberFormat="1"/>
    <xf numFmtId="0" fontId="218" fillId="0" borderId="0" xfId="0" applyFont="1" applyBorder="1" applyAlignment="1">
      <alignment horizontal="center" vertical="center" wrapText="1"/>
    </xf>
    <xf numFmtId="0" fontId="10" fillId="0" borderId="0" xfId="12" applyAlignment="1">
      <alignment horizontal="center" vertical="center"/>
    </xf>
    <xf numFmtId="5" fontId="26" fillId="0" borderId="0" xfId="0" applyNumberFormat="1" applyFont="1" applyBorder="1" applyAlignment="1">
      <alignment horizontal="left" vertical="center"/>
    </xf>
    <xf numFmtId="0" fontId="14" fillId="0" borderId="175" xfId="0" applyFont="1" applyBorder="1" applyAlignment="1">
      <alignment horizontal="center" vertical="center"/>
    </xf>
    <xf numFmtId="0" fontId="14" fillId="0" borderId="172" xfId="0" applyFont="1" applyBorder="1" applyAlignment="1">
      <alignment horizontal="center" vertical="center" wrapText="1"/>
    </xf>
    <xf numFmtId="0" fontId="10" fillId="0" borderId="174" xfId="0" applyFont="1" applyBorder="1" applyAlignment="1">
      <alignment vertical="center"/>
    </xf>
    <xf numFmtId="10" fontId="10" fillId="0" borderId="136" xfId="10" applyNumberFormat="1" applyFont="1" applyBorder="1" applyAlignment="1">
      <alignment vertical="center"/>
    </xf>
    <xf numFmtId="0" fontId="10" fillId="0" borderId="136" xfId="0" applyFont="1" applyBorder="1" applyAlignment="1">
      <alignment vertical="center"/>
    </xf>
    <xf numFmtId="5" fontId="10" fillId="0" borderId="136" xfId="0" applyNumberFormat="1" applyFont="1" applyBorder="1" applyAlignment="1">
      <alignment horizontal="center" vertical="center"/>
    </xf>
    <xf numFmtId="43" fontId="0" fillId="0" borderId="0" xfId="0" applyNumberFormat="1" applyAlignment="1">
      <alignment vertical="center"/>
    </xf>
    <xf numFmtId="0" fontId="10" fillId="0" borderId="0" xfId="12" applyFont="1"/>
    <xf numFmtId="0" fontId="10" fillId="0" borderId="0" xfId="0" applyFont="1" applyBorder="1" applyAlignment="1">
      <alignment vertical="center"/>
    </xf>
    <xf numFmtId="5" fontId="10" fillId="0" borderId="0" xfId="0" applyNumberFormat="1" applyFont="1" applyBorder="1" applyAlignment="1">
      <alignment horizontal="center" vertical="center"/>
    </xf>
    <xf numFmtId="10" fontId="10" fillId="0" borderId="0" xfId="10" applyNumberFormat="1" applyFont="1" applyBorder="1" applyAlignment="1">
      <alignment vertical="center"/>
    </xf>
    <xf numFmtId="10" fontId="62" fillId="0" borderId="0" xfId="1" applyNumberFormat="1" applyFont="1" applyBorder="1" applyAlignment="1">
      <alignment horizontal="center"/>
    </xf>
    <xf numFmtId="174" fontId="0" fillId="0" borderId="11" xfId="0" applyNumberFormat="1" applyFill="1" applyBorder="1" applyAlignment="1">
      <alignment horizontal="center" vertical="center"/>
    </xf>
    <xf numFmtId="0" fontId="2" fillId="0" borderId="0" xfId="48036"/>
    <xf numFmtId="10" fontId="2" fillId="0" borderId="0" xfId="48036" applyNumberFormat="1"/>
    <xf numFmtId="0" fontId="40" fillId="0" borderId="0" xfId="48036" applyFont="1"/>
    <xf numFmtId="0" fontId="62" fillId="0" borderId="0" xfId="48036" applyFont="1"/>
    <xf numFmtId="0" fontId="189" fillId="0" borderId="0" xfId="48036" applyFont="1"/>
    <xf numFmtId="0" fontId="299" fillId="0" borderId="0" xfId="48036" applyFont="1"/>
    <xf numFmtId="0" fontId="62" fillId="0" borderId="136" xfId="48036" applyFont="1" applyBorder="1" applyAlignment="1">
      <alignment horizontal="center"/>
    </xf>
    <xf numFmtId="0" fontId="62" fillId="0" borderId="174" xfId="48036" applyFont="1" applyBorder="1"/>
    <xf numFmtId="0" fontId="167" fillId="0" borderId="172" xfId="48036" applyFont="1" applyBorder="1" applyAlignment="1">
      <alignment horizontal="center" wrapText="1"/>
    </xf>
    <xf numFmtId="0" fontId="167" fillId="0" borderId="172" xfId="48036" applyFont="1" applyBorder="1" applyAlignment="1">
      <alignment horizontal="center"/>
    </xf>
    <xf numFmtId="0" fontId="167" fillId="0" borderId="175" xfId="48036" applyFont="1" applyBorder="1"/>
    <xf numFmtId="0" fontId="167" fillId="0" borderId="0" xfId="48036" applyFont="1"/>
    <xf numFmtId="0" fontId="62" fillId="0" borderId="175" xfId="48036" applyFont="1" applyBorder="1"/>
    <xf numFmtId="0" fontId="62" fillId="0" borderId="212" xfId="48036" applyFont="1" applyBorder="1"/>
    <xf numFmtId="0" fontId="62" fillId="0" borderId="26" xfId="48036" applyFont="1" applyBorder="1"/>
    <xf numFmtId="5" fontId="62" fillId="0" borderId="136" xfId="48038" applyNumberFormat="1" applyFont="1" applyBorder="1"/>
    <xf numFmtId="5" fontId="62" fillId="0" borderId="136" xfId="48038" applyNumberFormat="1" applyFont="1" applyBorder="1" applyAlignment="1">
      <alignment horizontal="center"/>
    </xf>
    <xf numFmtId="5" fontId="62" fillId="0" borderId="136" xfId="48036" applyNumberFormat="1" applyFont="1" applyBorder="1" applyAlignment="1">
      <alignment horizontal="center"/>
    </xf>
    <xf numFmtId="5" fontId="10" fillId="0" borderId="0" xfId="12" applyNumberFormat="1"/>
    <xf numFmtId="5" fontId="10" fillId="0" borderId="137" xfId="12" applyNumberFormat="1" applyBorder="1"/>
    <xf numFmtId="0" fontId="189" fillId="0" borderId="0" xfId="17" applyFont="1" applyBorder="1"/>
    <xf numFmtId="0" fontId="311" fillId="0" borderId="0" xfId="17" applyFont="1" applyBorder="1"/>
    <xf numFmtId="0" fontId="189" fillId="0" borderId="10" xfId="17" applyFont="1" applyBorder="1"/>
    <xf numFmtId="0" fontId="189" fillId="0" borderId="0" xfId="17" applyFont="1"/>
    <xf numFmtId="0" fontId="189" fillId="0" borderId="13" xfId="17" applyFont="1" applyBorder="1"/>
    <xf numFmtId="0" fontId="189" fillId="0" borderId="5" xfId="17" applyFont="1" applyBorder="1"/>
    <xf numFmtId="0" fontId="189" fillId="0" borderId="55" xfId="17" applyFont="1" applyBorder="1"/>
    <xf numFmtId="0" fontId="189" fillId="0" borderId="65" xfId="17" applyFont="1" applyBorder="1"/>
    <xf numFmtId="194" fontId="189" fillId="0" borderId="0" xfId="17" applyNumberFormat="1" applyFont="1" applyBorder="1"/>
    <xf numFmtId="194" fontId="189" fillId="0" borderId="10" xfId="17" applyNumberFormat="1" applyFont="1" applyBorder="1"/>
    <xf numFmtId="194" fontId="189" fillId="0" borderId="0" xfId="17" applyNumberFormat="1" applyFont="1" applyFill="1" applyBorder="1"/>
    <xf numFmtId="43" fontId="189" fillId="0" borderId="0" xfId="17" applyNumberFormat="1" applyFont="1" applyBorder="1"/>
    <xf numFmtId="0" fontId="189" fillId="0" borderId="64" xfId="17" applyFont="1" applyBorder="1"/>
    <xf numFmtId="194" fontId="299" fillId="20" borderId="60" xfId="17" applyNumberFormat="1" applyFont="1" applyFill="1" applyBorder="1"/>
    <xf numFmtId="194" fontId="189" fillId="0" borderId="54" xfId="17" applyNumberFormat="1" applyFont="1" applyBorder="1"/>
    <xf numFmtId="0" fontId="299" fillId="0" borderId="0" xfId="17" applyFont="1" applyBorder="1"/>
    <xf numFmtId="0" fontId="189" fillId="0" borderId="61" xfId="17" applyFont="1" applyBorder="1"/>
    <xf numFmtId="0" fontId="189" fillId="0" borderId="56" xfId="17" applyFont="1" applyBorder="1"/>
    <xf numFmtId="194" fontId="10" fillId="0" borderId="0" xfId="18" applyNumberFormat="1" applyFont="1" applyBorder="1"/>
    <xf numFmtId="181" fontId="10" fillId="0" borderId="0" xfId="19" applyNumberFormat="1" applyFont="1" applyBorder="1"/>
    <xf numFmtId="194" fontId="10" fillId="0" borderId="10" xfId="18" applyNumberFormat="1" applyFont="1" applyBorder="1"/>
    <xf numFmtId="194" fontId="10" fillId="0" borderId="60" xfId="18" applyNumberFormat="1" applyFont="1" applyBorder="1"/>
    <xf numFmtId="0" fontId="189" fillId="0" borderId="60" xfId="17" applyFont="1" applyBorder="1"/>
    <xf numFmtId="194" fontId="299" fillId="0" borderId="60" xfId="18" applyNumberFormat="1" applyFont="1" applyBorder="1"/>
    <xf numFmtId="0" fontId="189" fillId="0" borderId="54" xfId="17" applyFont="1" applyBorder="1"/>
    <xf numFmtId="43" fontId="10" fillId="0" borderId="0" xfId="18" applyNumberFormat="1" applyFont="1" applyBorder="1"/>
    <xf numFmtId="316" fontId="189" fillId="0" borderId="0" xfId="17" applyNumberFormat="1" applyFont="1"/>
    <xf numFmtId="170" fontId="189" fillId="0" borderId="0" xfId="1" applyNumberFormat="1" applyFont="1"/>
    <xf numFmtId="171" fontId="189" fillId="0" borderId="0" xfId="1" applyNumberFormat="1" applyFont="1"/>
    <xf numFmtId="194" fontId="189" fillId="0" borderId="6" xfId="17" applyNumberFormat="1" applyFont="1" applyFill="1" applyBorder="1"/>
    <xf numFmtId="171" fontId="189" fillId="0" borderId="0" xfId="17" applyNumberFormat="1" applyFont="1"/>
    <xf numFmtId="9" fontId="299" fillId="0" borderId="0" xfId="19" applyFont="1" applyBorder="1"/>
    <xf numFmtId="0" fontId="299" fillId="0" borderId="60" xfId="17" applyFont="1" applyBorder="1"/>
    <xf numFmtId="170" fontId="189" fillId="0" borderId="0" xfId="17" applyNumberFormat="1" applyFont="1"/>
    <xf numFmtId="0" fontId="299" fillId="0" borderId="0" xfId="17" applyFont="1"/>
    <xf numFmtId="194" fontId="10" fillId="0" borderId="0" xfId="18" applyNumberFormat="1" applyFont="1"/>
    <xf numFmtId="171" fontId="189" fillId="0" borderId="6" xfId="17" applyNumberFormat="1" applyFont="1" applyBorder="1"/>
    <xf numFmtId="0" fontId="299" fillId="0" borderId="0" xfId="17" applyFont="1" applyAlignment="1">
      <alignment horizontal="center"/>
    </xf>
    <xf numFmtId="9" fontId="299" fillId="0" borderId="0" xfId="19" applyFont="1"/>
    <xf numFmtId="194" fontId="189" fillId="0" borderId="0" xfId="17" applyNumberFormat="1" applyFont="1"/>
    <xf numFmtId="181" fontId="10" fillId="0" borderId="0" xfId="19" applyNumberFormat="1" applyFont="1"/>
    <xf numFmtId="9" fontId="299" fillId="18" borderId="0" xfId="19" applyFont="1" applyFill="1"/>
    <xf numFmtId="0" fontId="167" fillId="0" borderId="183" xfId="17" applyFont="1" applyBorder="1" applyAlignment="1">
      <alignment horizontal="center"/>
    </xf>
    <xf numFmtId="0" fontId="167" fillId="0" borderId="184" xfId="17" applyFont="1" applyBorder="1" applyAlignment="1">
      <alignment horizontal="left"/>
    </xf>
    <xf numFmtId="0" fontId="167" fillId="0" borderId="184" xfId="17" applyFont="1" applyBorder="1" applyAlignment="1">
      <alignment horizontal="center"/>
    </xf>
    <xf numFmtId="0" fontId="167" fillId="0" borderId="184" xfId="17" applyFont="1" applyBorder="1" applyAlignment="1">
      <alignment horizontal="center" wrapText="1"/>
    </xf>
    <xf numFmtId="0" fontId="167" fillId="0" borderId="185" xfId="17" applyFont="1" applyBorder="1" applyAlignment="1">
      <alignment horizontal="center" wrapText="1"/>
    </xf>
    <xf numFmtId="0" fontId="62" fillId="0" borderId="180" xfId="17" applyFont="1" applyBorder="1"/>
    <xf numFmtId="0" fontId="62" fillId="0" borderId="0" xfId="17" applyFont="1" applyBorder="1"/>
    <xf numFmtId="0" fontId="62" fillId="0" borderId="10" xfId="17" applyFont="1" applyBorder="1"/>
    <xf numFmtId="172" fontId="62" fillId="0" borderId="0" xfId="17" applyNumberFormat="1" applyFont="1" applyBorder="1"/>
    <xf numFmtId="0" fontId="62" fillId="0" borderId="0" xfId="17" applyFont="1" applyBorder="1" applyAlignment="1">
      <alignment horizontal="center"/>
    </xf>
    <xf numFmtId="317" fontId="62" fillId="0" borderId="10" xfId="17" applyNumberFormat="1" applyFont="1" applyBorder="1"/>
    <xf numFmtId="316" fontId="62" fillId="0" borderId="0" xfId="17" applyNumberFormat="1" applyFont="1" applyBorder="1"/>
    <xf numFmtId="174" fontId="62" fillId="0" borderId="0" xfId="17" applyNumberFormat="1" applyFont="1" applyBorder="1"/>
    <xf numFmtId="0" fontId="167" fillId="0" borderId="186" xfId="17" applyFont="1" applyBorder="1"/>
    <xf numFmtId="0" fontId="167" fillId="0" borderId="187" xfId="17" applyFont="1" applyBorder="1"/>
    <xf numFmtId="194" fontId="167" fillId="0" borderId="187" xfId="17" applyNumberFormat="1" applyFont="1" applyFill="1" applyBorder="1"/>
    <xf numFmtId="5" fontId="167" fillId="20" borderId="188" xfId="17" applyNumberFormat="1" applyFont="1" applyFill="1" applyBorder="1"/>
    <xf numFmtId="175" fontId="0" fillId="0" borderId="0" xfId="0" applyNumberFormat="1" applyAlignment="1">
      <alignment vertical="center"/>
    </xf>
    <xf numFmtId="3" fontId="10" fillId="11" borderId="136" xfId="1" applyNumberFormat="1" applyFont="1" applyFill="1" applyBorder="1" applyAlignment="1">
      <alignment horizontal="center" vertical="center"/>
    </xf>
    <xf numFmtId="3" fontId="10" fillId="0" borderId="136" xfId="1" applyNumberFormat="1" applyFont="1" applyFill="1" applyBorder="1" applyAlignment="1">
      <alignment horizontal="center" vertical="center"/>
    </xf>
    <xf numFmtId="3" fontId="13" fillId="0" borderId="136" xfId="1" applyNumberFormat="1" applyFont="1" applyFill="1" applyBorder="1" applyAlignment="1">
      <alignment horizontal="center" vertical="center"/>
    </xf>
    <xf numFmtId="3" fontId="13" fillId="11" borderId="136" xfId="1" applyNumberFormat="1" applyFont="1" applyFill="1" applyBorder="1" applyAlignment="1">
      <alignment horizontal="center" vertical="center"/>
    </xf>
    <xf numFmtId="37" fontId="10" fillId="0" borderId="174" xfId="0" applyNumberFormat="1" applyFont="1" applyFill="1" applyBorder="1" applyAlignment="1">
      <alignment vertical="center"/>
    </xf>
    <xf numFmtId="0" fontId="10" fillId="0" borderId="193" xfId="0" applyFont="1" applyFill="1" applyBorder="1" applyAlignment="1">
      <alignment horizontal="center" vertical="center"/>
    </xf>
    <xf numFmtId="3" fontId="14" fillId="0" borderId="16" xfId="0" applyNumberFormat="1" applyFont="1" applyFill="1" applyBorder="1" applyAlignment="1">
      <alignment horizontal="center" vertical="center"/>
    </xf>
    <xf numFmtId="0" fontId="12" fillId="0" borderId="0" xfId="0" applyFont="1" applyFill="1" applyBorder="1" applyAlignment="1">
      <alignment vertical="center"/>
    </xf>
    <xf numFmtId="0" fontId="10" fillId="0" borderId="174" xfId="0" applyFont="1" applyFill="1" applyBorder="1" applyAlignment="1">
      <alignment horizontal="left" vertical="center"/>
    </xf>
    <xf numFmtId="3" fontId="10" fillId="0" borderId="136" xfId="0" applyNumberFormat="1" applyFont="1" applyFill="1" applyBorder="1" applyAlignment="1">
      <alignment horizontal="right" vertical="center"/>
    </xf>
    <xf numFmtId="172" fontId="14" fillId="0" borderId="11" xfId="1" applyNumberFormat="1" applyFont="1" applyFill="1" applyBorder="1" applyAlignment="1">
      <alignment horizontal="center" vertical="center"/>
    </xf>
    <xf numFmtId="10" fontId="10" fillId="0" borderId="0" xfId="10" applyNumberFormat="1"/>
    <xf numFmtId="0" fontId="62" fillId="0" borderId="136" xfId="48036" applyFont="1" applyBorder="1"/>
    <xf numFmtId="0" fontId="10" fillId="0" borderId="136" xfId="12" applyFont="1" applyBorder="1"/>
    <xf numFmtId="0" fontId="10" fillId="0" borderId="203" xfId="12" applyFont="1" applyBorder="1"/>
    <xf numFmtId="0" fontId="10" fillId="0" borderId="204" xfId="12" applyFont="1" applyBorder="1"/>
    <xf numFmtId="0" fontId="62" fillId="0" borderId="179" xfId="48036" applyFont="1" applyBorder="1" applyAlignment="1">
      <alignment horizontal="center"/>
    </xf>
    <xf numFmtId="0" fontId="62" fillId="0" borderId="192" xfId="48036" applyFont="1" applyBorder="1" applyAlignment="1">
      <alignment horizontal="center" vertical="center" wrapText="1"/>
    </xf>
    <xf numFmtId="0" fontId="62" fillId="0" borderId="191" xfId="48036" applyFont="1" applyBorder="1"/>
    <xf numFmtId="0" fontId="62" fillId="0" borderId="169" xfId="48036" applyFont="1" applyBorder="1" applyAlignment="1">
      <alignment horizontal="center"/>
    </xf>
    <xf numFmtId="0" fontId="62" fillId="0" borderId="173" xfId="48036" applyFont="1" applyBorder="1"/>
    <xf numFmtId="0" fontId="62" fillId="0" borderId="191" xfId="48036" applyFont="1" applyBorder="1" applyAlignment="1">
      <alignment horizontal="center"/>
    </xf>
    <xf numFmtId="0" fontId="10" fillId="0" borderId="136" xfId="12" applyFont="1" applyBorder="1" applyAlignment="1">
      <alignment horizontal="center"/>
    </xf>
    <xf numFmtId="194" fontId="62" fillId="0" borderId="136" xfId="48038" applyNumberFormat="1" applyFont="1" applyBorder="1" applyAlignment="1">
      <alignment horizontal="right"/>
    </xf>
    <xf numFmtId="43" fontId="62" fillId="0" borderId="136" xfId="48038" applyNumberFormat="1" applyFont="1" applyBorder="1" applyAlignment="1">
      <alignment horizontal="right"/>
    </xf>
    <xf numFmtId="43" fontId="10" fillId="0" borderId="136" xfId="12" applyNumberFormat="1" applyFont="1" applyBorder="1" applyAlignment="1">
      <alignment horizontal="right"/>
    </xf>
    <xf numFmtId="10" fontId="10" fillId="0" borderId="136" xfId="10" applyNumberFormat="1" applyFont="1" applyBorder="1" applyAlignment="1">
      <alignment horizontal="right"/>
    </xf>
    <xf numFmtId="170" fontId="10" fillId="0" borderId="136" xfId="1" applyNumberFormat="1" applyFont="1" applyBorder="1" applyAlignment="1">
      <alignment horizontal="right"/>
    </xf>
    <xf numFmtId="170" fontId="62" fillId="0" borderId="136" xfId="1" applyNumberFormat="1" applyFont="1" applyBorder="1" applyAlignment="1">
      <alignment horizontal="right"/>
    </xf>
    <xf numFmtId="0" fontId="62" fillId="0" borderId="205" xfId="48036" applyFont="1" applyBorder="1" applyAlignment="1">
      <alignment horizontal="center" wrapText="1"/>
    </xf>
    <xf numFmtId="2" fontId="10" fillId="0" borderId="0" xfId="12" applyNumberFormat="1"/>
    <xf numFmtId="0" fontId="62" fillId="0" borderId="205" xfId="48036" applyFont="1" applyBorder="1" applyAlignment="1">
      <alignment horizontal="center"/>
    </xf>
    <xf numFmtId="317" fontId="0" fillId="0" borderId="0" xfId="10" applyNumberFormat="1" applyFont="1" applyAlignment="1">
      <alignment vertical="center"/>
    </xf>
    <xf numFmtId="317" fontId="0" fillId="0" borderId="0" xfId="0" applyNumberFormat="1" applyAlignment="1">
      <alignment vertical="center"/>
    </xf>
    <xf numFmtId="0" fontId="10" fillId="0" borderId="0" xfId="0" applyFont="1" applyAlignment="1">
      <alignment vertical="center" wrapText="1"/>
    </xf>
    <xf numFmtId="41" fontId="0" fillId="0" borderId="0" xfId="0" applyNumberFormat="1" applyAlignment="1">
      <alignment vertical="center"/>
    </xf>
    <xf numFmtId="41" fontId="0" fillId="0" borderId="0" xfId="10" applyNumberFormat="1" applyFont="1" applyAlignment="1">
      <alignment vertical="center"/>
    </xf>
    <xf numFmtId="5" fontId="62" fillId="0" borderId="136" xfId="1" applyNumberFormat="1" applyFont="1" applyBorder="1" applyAlignment="1">
      <alignment horizontal="right"/>
    </xf>
    <xf numFmtId="5" fontId="167" fillId="0" borderId="136" xfId="1" applyNumberFormat="1" applyFont="1" applyBorder="1" applyAlignment="1">
      <alignment horizontal="right"/>
    </xf>
    <xf numFmtId="10" fontId="10" fillId="0" borderId="136" xfId="10" applyNumberFormat="1" applyFont="1" applyBorder="1" applyAlignment="1">
      <alignment horizontal="right" vertical="center"/>
    </xf>
    <xf numFmtId="10" fontId="62" fillId="0" borderId="136" xfId="1" applyNumberFormat="1" applyFont="1" applyBorder="1" applyAlignment="1">
      <alignment horizontal="right"/>
    </xf>
    <xf numFmtId="3" fontId="0" fillId="0" borderId="136" xfId="0" applyNumberFormat="1" applyFill="1" applyBorder="1" applyAlignment="1">
      <alignment horizontal="right" vertical="center"/>
    </xf>
    <xf numFmtId="170" fontId="0" fillId="0" borderId="136" xfId="1" applyNumberFormat="1" applyFont="1" applyFill="1" applyBorder="1" applyAlignment="1">
      <alignment horizontal="right" vertical="center"/>
    </xf>
    <xf numFmtId="175" fontId="0" fillId="0" borderId="136" xfId="0" applyNumberFormat="1" applyBorder="1" applyAlignment="1">
      <alignment horizontal="right" vertical="center"/>
    </xf>
    <xf numFmtId="3" fontId="14" fillId="0" borderId="172" xfId="0" applyNumberFormat="1" applyFont="1" applyFill="1" applyBorder="1" applyAlignment="1">
      <alignment horizontal="center" vertical="center" wrapText="1"/>
    </xf>
    <xf numFmtId="172" fontId="13" fillId="0" borderId="136" xfId="1" applyNumberFormat="1" applyFont="1" applyFill="1" applyBorder="1" applyAlignment="1">
      <alignment horizontal="center" vertical="center"/>
    </xf>
    <xf numFmtId="0" fontId="14" fillId="144" borderId="172" xfId="0" applyFont="1" applyFill="1" applyBorder="1" applyAlignment="1">
      <alignment horizontal="center" vertical="center" wrapText="1"/>
    </xf>
    <xf numFmtId="0" fontId="14" fillId="144" borderId="191" xfId="0" applyFont="1" applyFill="1" applyBorder="1" applyAlignment="1">
      <alignment horizontal="center" vertical="center" wrapText="1"/>
    </xf>
    <xf numFmtId="10" fontId="0" fillId="144" borderId="136" xfId="10" applyNumberFormat="1" applyFont="1" applyFill="1" applyBorder="1" applyAlignment="1">
      <alignment horizontal="right" vertical="center"/>
    </xf>
    <xf numFmtId="10" fontId="0" fillId="144" borderId="136" xfId="10" applyNumberFormat="1" applyFont="1" applyFill="1" applyBorder="1" applyAlignment="1">
      <alignment vertical="center"/>
    </xf>
    <xf numFmtId="9" fontId="14" fillId="144" borderId="136" xfId="10" applyFont="1" applyFill="1" applyBorder="1" applyAlignment="1">
      <alignment horizontal="right" vertical="center"/>
    </xf>
    <xf numFmtId="317" fontId="13" fillId="0" borderId="11" xfId="1" applyNumberFormat="1" applyFont="1" applyFill="1" applyBorder="1" applyAlignment="1">
      <alignment horizontal="right" vertical="center"/>
    </xf>
    <xf numFmtId="324" fontId="0" fillId="12" borderId="26" xfId="3" applyNumberFormat="1" applyFont="1" applyFill="1" applyBorder="1" applyAlignment="1" applyProtection="1">
      <alignment vertical="center"/>
      <protection locked="0"/>
    </xf>
    <xf numFmtId="230" fontId="10" fillId="0" borderId="0" xfId="12" applyNumberFormat="1"/>
    <xf numFmtId="323" fontId="10" fillId="0" borderId="0" xfId="12" applyNumberFormat="1"/>
    <xf numFmtId="0" fontId="10" fillId="0" borderId="0" xfId="12" applyAlignment="1">
      <alignment horizontal="right"/>
    </xf>
    <xf numFmtId="5" fontId="10" fillId="0" borderId="136" xfId="0" applyNumberFormat="1" applyFont="1" applyBorder="1" applyAlignment="1">
      <alignment horizontal="right" vertical="center"/>
    </xf>
    <xf numFmtId="5" fontId="14" fillId="0" borderId="136" xfId="0" applyNumberFormat="1" applyFont="1" applyBorder="1" applyAlignment="1">
      <alignment horizontal="right" vertical="center"/>
    </xf>
    <xf numFmtId="0" fontId="62" fillId="0" borderId="179" xfId="48036" applyFont="1" applyBorder="1" applyAlignment="1"/>
    <xf numFmtId="0" fontId="62" fillId="0" borderId="182" xfId="48036" applyFont="1" applyBorder="1" applyAlignment="1">
      <alignment horizontal="center"/>
    </xf>
    <xf numFmtId="0" fontId="62" fillId="0" borderId="212" xfId="48036" applyFont="1" applyBorder="1" applyAlignment="1">
      <alignment horizontal="center"/>
    </xf>
    <xf numFmtId="0" fontId="62" fillId="0" borderId="10" xfId="48036" applyFont="1" applyBorder="1" applyAlignment="1">
      <alignment horizontal="center"/>
    </xf>
    <xf numFmtId="0" fontId="62" fillId="0" borderId="10" xfId="48036" applyFont="1" applyBorder="1" applyAlignment="1"/>
    <xf numFmtId="0" fontId="62" fillId="0" borderId="26" xfId="48036" applyFont="1" applyBorder="1" applyAlignment="1">
      <alignment horizontal="center" vertical="center" wrapText="1"/>
    </xf>
    <xf numFmtId="0" fontId="62" fillId="0" borderId="0" xfId="48036" applyFont="1" applyBorder="1" applyAlignment="1">
      <alignment horizontal="left"/>
    </xf>
    <xf numFmtId="0" fontId="10" fillId="0" borderId="137" xfId="12" applyFont="1" applyBorder="1"/>
    <xf numFmtId="0" fontId="10" fillId="0" borderId="182" xfId="12" applyFont="1" applyBorder="1"/>
    <xf numFmtId="0" fontId="62" fillId="0" borderId="213" xfId="48036" applyFont="1" applyBorder="1" applyAlignment="1">
      <alignment horizontal="left"/>
    </xf>
    <xf numFmtId="0" fontId="62" fillId="0" borderId="178" xfId="48036" applyFont="1" applyBorder="1" applyAlignment="1">
      <alignment horizontal="left"/>
    </xf>
    <xf numFmtId="0" fontId="10" fillId="0" borderId="178" xfId="12" applyFont="1" applyBorder="1"/>
    <xf numFmtId="0" fontId="10" fillId="0" borderId="179" xfId="12" applyFont="1" applyBorder="1"/>
    <xf numFmtId="0" fontId="62" fillId="0" borderId="211" xfId="48036" applyFont="1" applyBorder="1" applyAlignment="1">
      <alignment horizontal="left"/>
    </xf>
    <xf numFmtId="0" fontId="62" fillId="0" borderId="137" xfId="48036" applyFont="1" applyBorder="1" applyAlignment="1">
      <alignment horizontal="left"/>
    </xf>
    <xf numFmtId="0" fontId="10" fillId="0" borderId="178" xfId="12" applyBorder="1"/>
    <xf numFmtId="0" fontId="317" fillId="0" borderId="0" xfId="0" applyFont="1"/>
    <xf numFmtId="194" fontId="26" fillId="11" borderId="60" xfId="1" applyNumberFormat="1" applyFont="1" applyFill="1" applyBorder="1" applyAlignment="1">
      <alignment horizontal="right"/>
    </xf>
    <xf numFmtId="191" fontId="26" fillId="0" borderId="60" xfId="3" applyNumberFormat="1" applyFont="1" applyBorder="1" applyAlignment="1">
      <alignment horizontal="right"/>
    </xf>
    <xf numFmtId="5" fontId="0" fillId="0" borderId="0" xfId="0" applyNumberFormat="1" applyAlignment="1">
      <alignment vertical="center"/>
    </xf>
    <xf numFmtId="5" fontId="167" fillId="0" borderId="204" xfId="17" applyNumberFormat="1" applyFont="1" applyFill="1" applyBorder="1"/>
    <xf numFmtId="0" fontId="167" fillId="0" borderId="0" xfId="17" applyFont="1" applyBorder="1"/>
    <xf numFmtId="5" fontId="167" fillId="0" borderId="0" xfId="17" applyNumberFormat="1" applyFont="1" applyFill="1" applyBorder="1"/>
    <xf numFmtId="0" fontId="62" fillId="0" borderId="0" xfId="17" applyFont="1" applyFill="1" applyBorder="1" applyAlignment="1">
      <alignment horizontal="center"/>
    </xf>
    <xf numFmtId="0" fontId="62" fillId="0" borderId="0" xfId="17" applyFont="1" applyFill="1" applyBorder="1"/>
    <xf numFmtId="317" fontId="62" fillId="0" borderId="10" xfId="17" applyNumberFormat="1" applyFont="1" applyFill="1" applyBorder="1"/>
    <xf numFmtId="194" fontId="10" fillId="0" borderId="0" xfId="18" applyNumberFormat="1" applyFont="1" applyFill="1" applyBorder="1"/>
    <xf numFmtId="0" fontId="167" fillId="0" borderId="187" xfId="17" applyFont="1" applyFill="1" applyBorder="1"/>
    <xf numFmtId="5" fontId="299" fillId="0" borderId="6" xfId="17" applyNumberFormat="1" applyFont="1" applyBorder="1"/>
    <xf numFmtId="49" fontId="189" fillId="0" borderId="0" xfId="17" applyNumberFormat="1" applyFont="1"/>
    <xf numFmtId="171" fontId="10" fillId="0" borderId="11" xfId="14" applyNumberFormat="1" applyFont="1" applyBorder="1" applyAlignment="1">
      <alignment horizontal="center"/>
    </xf>
    <xf numFmtId="38" fontId="14" fillId="0" borderId="187" xfId="14" applyNumberFormat="1" applyFont="1" applyFill="1" applyBorder="1" applyAlignment="1">
      <alignment horizontal="center"/>
    </xf>
    <xf numFmtId="38" fontId="10" fillId="0" borderId="187" xfId="14" applyNumberFormat="1" applyFont="1" applyFill="1" applyBorder="1" applyAlignment="1">
      <alignment horizontal="center"/>
    </xf>
    <xf numFmtId="3" fontId="24" fillId="0" borderId="11" xfId="0" applyNumberFormat="1" applyFont="1" applyFill="1" applyBorder="1" applyAlignment="1">
      <alignment vertical="center"/>
    </xf>
    <xf numFmtId="0" fontId="26" fillId="169" borderId="11" xfId="0" applyFont="1" applyFill="1" applyBorder="1" applyAlignment="1">
      <alignment horizontal="center" vertical="center" wrapText="1"/>
    </xf>
    <xf numFmtId="321" fontId="24" fillId="169" borderId="136" xfId="3" applyNumberFormat="1" applyFont="1" applyFill="1" applyBorder="1" applyAlignment="1" applyProtection="1">
      <alignment horizontal="center"/>
      <protection locked="0"/>
    </xf>
    <xf numFmtId="212" fontId="24" fillId="169" borderId="136" xfId="3" applyNumberFormat="1" applyFont="1" applyFill="1" applyBorder="1" applyAlignment="1" applyProtection="1">
      <alignment horizontal="center"/>
      <protection locked="0"/>
    </xf>
    <xf numFmtId="321" fontId="24" fillId="169" borderId="11" xfId="3" applyNumberFormat="1" applyFont="1" applyFill="1" applyBorder="1" applyAlignment="1" applyProtection="1">
      <alignment horizontal="center"/>
      <protection locked="0"/>
    </xf>
    <xf numFmtId="212" fontId="24" fillId="169" borderId="11" xfId="3" applyNumberFormat="1" applyFont="1" applyFill="1" applyBorder="1" applyAlignment="1" applyProtection="1">
      <alignment horizontal="center"/>
      <protection locked="0"/>
    </xf>
    <xf numFmtId="39" fontId="24" fillId="18" borderId="46" xfId="28117" applyNumberFormat="1" applyFont="1" applyFill="1" applyBorder="1" applyAlignment="1">
      <alignment horizontal="center"/>
    </xf>
    <xf numFmtId="15" fontId="24" fillId="0" borderId="0" xfId="28117" applyNumberFormat="1" applyFont="1"/>
    <xf numFmtId="172" fontId="14" fillId="11" borderId="197" xfId="1" applyNumberFormat="1" applyFont="1" applyFill="1" applyBorder="1" applyAlignment="1">
      <alignment horizontal="center" vertical="center"/>
    </xf>
    <xf numFmtId="174" fontId="14" fillId="0" borderId="198" xfId="3" applyNumberFormat="1" applyFont="1" applyFill="1" applyBorder="1" applyAlignment="1">
      <alignment horizontal="center" vertical="center"/>
    </xf>
    <xf numFmtId="172" fontId="14" fillId="11" borderId="199" xfId="1" applyNumberFormat="1" applyFont="1" applyFill="1" applyBorder="1" applyAlignment="1">
      <alignment horizontal="center" vertical="center"/>
    </xf>
    <xf numFmtId="174" fontId="14" fillId="0" borderId="46" xfId="3" applyNumberFormat="1" applyFont="1" applyFill="1" applyBorder="1" applyAlignment="1">
      <alignment horizontal="center" vertical="center"/>
    </xf>
    <xf numFmtId="175" fontId="24" fillId="0" borderId="0" xfId="28117" applyNumberFormat="1" applyFont="1"/>
    <xf numFmtId="2" fontId="24" fillId="0" borderId="0" xfId="28117" applyNumberFormat="1" applyFont="1"/>
    <xf numFmtId="179" fontId="24" fillId="18" borderId="46" xfId="28117" applyNumberFormat="1" applyFont="1" applyFill="1" applyBorder="1" applyAlignment="1">
      <alignment horizontal="center"/>
    </xf>
    <xf numFmtId="179" fontId="24" fillId="18" borderId="202" xfId="28117" applyNumberFormat="1" applyFont="1" applyFill="1" applyBorder="1" applyAlignment="1">
      <alignment horizontal="center"/>
    </xf>
    <xf numFmtId="177" fontId="10" fillId="0" borderId="26" xfId="15" applyNumberFormat="1" applyFont="1" applyFill="1" applyBorder="1" applyAlignment="1" applyProtection="1">
      <alignment horizontal="left" vertical="center"/>
      <protection locked="0"/>
    </xf>
    <xf numFmtId="171" fontId="9" fillId="0" borderId="0" xfId="1" applyNumberFormat="1" applyFont="1"/>
    <xf numFmtId="325" fontId="0" fillId="0" borderId="0" xfId="1" applyNumberFormat="1" applyFont="1" applyAlignment="1">
      <alignment vertical="center"/>
    </xf>
    <xf numFmtId="177" fontId="0" fillId="0" borderId="0" xfId="0" applyNumberFormat="1" applyAlignment="1">
      <alignment vertical="center"/>
    </xf>
    <xf numFmtId="170" fontId="299" fillId="0" borderId="0" xfId="1" applyFont="1" applyBorder="1"/>
    <xf numFmtId="3" fontId="24" fillId="0" borderId="0" xfId="12" applyNumberFormat="1" applyFont="1"/>
    <xf numFmtId="179" fontId="24" fillId="18" borderId="198" xfId="28117" applyNumberFormat="1" applyFont="1" applyFill="1" applyBorder="1" applyAlignment="1">
      <alignment horizontal="center"/>
    </xf>
    <xf numFmtId="0" fontId="14" fillId="0" borderId="0" xfId="48036" applyFont="1"/>
    <xf numFmtId="0" fontId="0" fillId="0" borderId="136" xfId="0" applyBorder="1"/>
    <xf numFmtId="0" fontId="0" fillId="0" borderId="136" xfId="0" applyBorder="1" applyAlignment="1">
      <alignment horizontal="center"/>
    </xf>
    <xf numFmtId="0" fontId="0" fillId="0" borderId="136" xfId="0" applyFill="1" applyBorder="1" applyAlignment="1">
      <alignment horizontal="center"/>
    </xf>
    <xf numFmtId="170" fontId="0" fillId="0" borderId="136" xfId="24174" applyFont="1" applyBorder="1"/>
    <xf numFmtId="10" fontId="0" fillId="0" borderId="136" xfId="39970" applyNumberFormat="1" applyFont="1" applyBorder="1"/>
    <xf numFmtId="0" fontId="37" fillId="0" borderId="0" xfId="0" applyFont="1" applyFill="1" applyAlignment="1"/>
    <xf numFmtId="0" fontId="14" fillId="10" borderId="0" xfId="0" applyFont="1" applyFill="1" applyAlignment="1">
      <alignment horizontal="center" vertical="center"/>
    </xf>
    <xf numFmtId="0" fontId="26" fillId="0" borderId="60" xfId="0" applyFont="1" applyBorder="1" applyAlignment="1">
      <alignment horizontal="center" vertical="center"/>
    </xf>
    <xf numFmtId="0" fontId="26" fillId="10" borderId="0" xfId="0" applyFont="1" applyFill="1" applyAlignment="1">
      <alignment horizontal="center" vertical="center"/>
    </xf>
    <xf numFmtId="0" fontId="26" fillId="0" borderId="37" xfId="0" applyFont="1" applyFill="1" applyBorder="1" applyAlignment="1">
      <alignment horizontal="center" vertical="center"/>
    </xf>
    <xf numFmtId="0" fontId="26" fillId="0" borderId="12" xfId="0" applyFont="1" applyFill="1" applyBorder="1" applyAlignment="1">
      <alignment horizontal="center" vertical="center"/>
    </xf>
    <xf numFmtId="0" fontId="26" fillId="0" borderId="13" xfId="0" applyFont="1" applyFill="1" applyBorder="1" applyAlignment="1">
      <alignment horizontal="center" vertical="center"/>
    </xf>
    <xf numFmtId="0" fontId="26" fillId="0" borderId="55" xfId="0" applyFont="1" applyFill="1" applyBorder="1" applyAlignment="1">
      <alignment horizontal="center" vertical="center"/>
    </xf>
    <xf numFmtId="0" fontId="14" fillId="0" borderId="13" xfId="0" applyFont="1" applyBorder="1" applyAlignment="1">
      <alignment horizontal="center" vertical="center"/>
    </xf>
    <xf numFmtId="0" fontId="14" fillId="0" borderId="5" xfId="0" applyFont="1" applyBorder="1" applyAlignment="1">
      <alignment horizontal="center" vertical="center"/>
    </xf>
    <xf numFmtId="0" fontId="14" fillId="0" borderId="55" xfId="0" applyFont="1" applyBorder="1" applyAlignment="1">
      <alignment horizontal="center" vertical="center"/>
    </xf>
    <xf numFmtId="0" fontId="0" fillId="0" borderId="0" xfId="0" applyFill="1" applyAlignment="1">
      <alignment vertical="center"/>
    </xf>
    <xf numFmtId="0" fontId="26" fillId="0" borderId="0" xfId="0" applyFont="1" applyFill="1" applyAlignment="1">
      <alignment horizontal="center" vertical="center" wrapText="1"/>
    </xf>
    <xf numFmtId="0" fontId="14" fillId="0" borderId="0" xfId="0" applyFont="1" applyFill="1" applyAlignment="1">
      <alignment vertical="center"/>
    </xf>
    <xf numFmtId="0" fontId="14" fillId="0" borderId="4" xfId="0" applyFont="1" applyFill="1" applyBorder="1" applyAlignment="1">
      <alignment horizontal="center" vertical="center" wrapText="1"/>
    </xf>
    <xf numFmtId="0" fontId="12" fillId="0" borderId="23" xfId="0" applyFont="1" applyFill="1" applyBorder="1" applyAlignment="1">
      <alignment horizontal="center" vertical="center"/>
    </xf>
    <xf numFmtId="0" fontId="12" fillId="0" borderId="0" xfId="0" applyFont="1" applyFill="1" applyBorder="1" applyAlignment="1">
      <alignment horizontal="center" vertical="center"/>
    </xf>
    <xf numFmtId="0" fontId="18" fillId="0" borderId="0" xfId="0" applyFont="1" applyFill="1" applyAlignment="1">
      <alignment horizontal="center" vertical="center"/>
    </xf>
    <xf numFmtId="0" fontId="19" fillId="0" borderId="60" xfId="0" applyFont="1" applyBorder="1" applyAlignment="1">
      <alignment horizontal="center" vertical="center"/>
    </xf>
    <xf numFmtId="0" fontId="29" fillId="10" borderId="0" xfId="0" applyFont="1" applyFill="1" applyAlignment="1">
      <alignment horizontal="center" vertical="center"/>
    </xf>
    <xf numFmtId="0" fontId="12" fillId="0" borderId="0" xfId="0" applyFont="1" applyFill="1" applyAlignment="1">
      <alignment horizontal="center" vertical="center"/>
    </xf>
    <xf numFmtId="0" fontId="15" fillId="0" borderId="0" xfId="0" applyFont="1" applyFill="1" applyAlignment="1">
      <alignment horizontal="center" vertical="center"/>
    </xf>
    <xf numFmtId="0" fontId="0" fillId="0" borderId="15" xfId="0" applyFill="1" applyBorder="1" applyAlignment="1">
      <alignment horizontal="left" vertical="center"/>
    </xf>
    <xf numFmtId="0" fontId="14" fillId="0" borderId="0" xfId="0" applyFont="1" applyFill="1" applyAlignment="1">
      <alignment horizontal="center" vertical="center"/>
    </xf>
    <xf numFmtId="37" fontId="14" fillId="0" borderId="170" xfId="0" applyNumberFormat="1" applyFont="1" applyFill="1" applyBorder="1" applyAlignment="1">
      <alignment horizontal="center" vertical="center" wrapText="1"/>
    </xf>
    <xf numFmtId="37" fontId="14" fillId="0" borderId="185" xfId="0" applyNumberFormat="1" applyFont="1" applyFill="1" applyBorder="1" applyAlignment="1">
      <alignment horizontal="center" vertical="center" wrapText="1"/>
    </xf>
    <xf numFmtId="37" fontId="12" fillId="0" borderId="0" xfId="0" applyNumberFormat="1" applyFont="1" applyFill="1" applyAlignment="1">
      <alignment horizontal="center" vertical="center" wrapText="1"/>
    </xf>
    <xf numFmtId="37" fontId="14" fillId="0" borderId="169" xfId="0" applyNumberFormat="1" applyFont="1" applyFill="1" applyBorder="1" applyAlignment="1">
      <alignment horizontal="center" vertical="center" wrapText="1"/>
    </xf>
    <xf numFmtId="37" fontId="14" fillId="0" borderId="173" xfId="0" applyNumberFormat="1" applyFont="1" applyFill="1" applyBorder="1" applyAlignment="1">
      <alignment horizontal="center" vertical="center" wrapText="1"/>
    </xf>
    <xf numFmtId="37" fontId="14" fillId="0" borderId="192" xfId="0" applyNumberFormat="1" applyFont="1" applyFill="1" applyBorder="1" applyAlignment="1">
      <alignment horizontal="center" vertical="center" wrapText="1"/>
    </xf>
    <xf numFmtId="37" fontId="14" fillId="0" borderId="191" xfId="0" applyNumberFormat="1" applyFont="1" applyFill="1" applyBorder="1" applyAlignment="1">
      <alignment horizontal="center" vertical="center" wrapText="1"/>
    </xf>
    <xf numFmtId="0" fontId="15" fillId="0" borderId="0" xfId="0" applyFont="1" applyFill="1" applyBorder="1" applyAlignment="1">
      <alignment horizontal="center" vertical="center"/>
    </xf>
    <xf numFmtId="0" fontId="314" fillId="0" borderId="0" xfId="0" applyFont="1" applyAlignment="1"/>
    <xf numFmtId="0" fontId="314" fillId="0" borderId="0" xfId="0" applyFont="1" applyAlignment="1">
      <alignment horizontal="left" indent="5"/>
    </xf>
    <xf numFmtId="0" fontId="315" fillId="0" borderId="0" xfId="0" applyFont="1" applyAlignment="1">
      <alignment horizontal="left" vertical="top" wrapText="1"/>
    </xf>
    <xf numFmtId="0" fontId="0" fillId="0" borderId="0" xfId="0" applyAlignment="1">
      <alignment horizontal="left" vertical="top" wrapText="1"/>
    </xf>
    <xf numFmtId="0" fontId="315" fillId="0" borderId="0" xfId="0" applyFont="1" applyAlignment="1">
      <alignment wrapText="1"/>
    </xf>
    <xf numFmtId="0" fontId="0" fillId="0" borderId="0" xfId="0" applyAlignment="1"/>
    <xf numFmtId="0" fontId="314" fillId="0" borderId="0" xfId="0" applyFont="1" applyAlignment="1">
      <alignment horizontal="left" indent="2"/>
    </xf>
    <xf numFmtId="0" fontId="314" fillId="0" borderId="0" xfId="0" applyFont="1" applyAlignment="1">
      <alignment horizontal="left" vertical="top" wrapText="1"/>
    </xf>
    <xf numFmtId="0" fontId="315" fillId="0" borderId="0" xfId="0" applyFont="1" applyAlignment="1">
      <alignment horizontal="left" vertical="center" wrapText="1"/>
    </xf>
    <xf numFmtId="0" fontId="0" fillId="0" borderId="0" xfId="0" applyAlignment="1">
      <alignment horizontal="left" vertical="center" wrapText="1"/>
    </xf>
    <xf numFmtId="0" fontId="314" fillId="142" borderId="0" xfId="0" applyFont="1" applyFill="1" applyAlignment="1"/>
    <xf numFmtId="0" fontId="314" fillId="142" borderId="0" xfId="0" applyFont="1" applyFill="1" applyAlignment="1">
      <alignment wrapText="1"/>
    </xf>
    <xf numFmtId="0" fontId="314" fillId="0" borderId="0" xfId="0" applyFont="1" applyFill="1" applyAlignment="1"/>
    <xf numFmtId="0" fontId="310" fillId="0" borderId="0" xfId="0" applyFont="1" applyAlignment="1">
      <alignment horizontal="center" vertical="center" wrapText="1"/>
    </xf>
    <xf numFmtId="0" fontId="0" fillId="0" borderId="0" xfId="0" applyAlignment="1">
      <alignment horizontal="center" wrapText="1"/>
    </xf>
    <xf numFmtId="0" fontId="311" fillId="0" borderId="0" xfId="0" applyFont="1" applyAlignment="1">
      <alignment horizontal="center" vertical="center" wrapText="1"/>
    </xf>
    <xf numFmtId="0" fontId="312" fillId="0" borderId="0" xfId="0" applyFont="1" applyAlignment="1">
      <alignment horizontal="center" vertical="center" wrapText="1"/>
    </xf>
    <xf numFmtId="0" fontId="167" fillId="0" borderId="0" xfId="0" applyFont="1" applyAlignment="1">
      <alignment horizontal="center" vertical="center" wrapText="1"/>
    </xf>
    <xf numFmtId="0" fontId="314" fillId="0" borderId="0" xfId="0" applyFont="1" applyAlignment="1">
      <alignment horizontal="right" vertical="center" wrapText="1"/>
    </xf>
    <xf numFmtId="0" fontId="0" fillId="0" borderId="0" xfId="0" applyFont="1" applyAlignment="1">
      <alignment horizontal="right" vertical="center" wrapText="1"/>
    </xf>
    <xf numFmtId="0" fontId="305" fillId="0" borderId="0" xfId="28117" applyFont="1" applyFill="1" applyBorder="1" applyAlignment="1">
      <alignment horizontal="center"/>
    </xf>
    <xf numFmtId="0" fontId="26" fillId="0" borderId="0" xfId="28117" applyFont="1" applyFill="1" applyAlignment="1">
      <alignment horizontal="center"/>
    </xf>
    <xf numFmtId="0" fontId="26" fillId="14" borderId="0" xfId="28117" applyFont="1" applyFill="1"/>
    <xf numFmtId="0" fontId="24" fillId="0" borderId="0" xfId="28117" applyFont="1" applyFill="1"/>
    <xf numFmtId="0" fontId="26" fillId="0" borderId="0" xfId="28117" applyFont="1" applyFill="1" applyBorder="1" applyAlignment="1">
      <alignment horizontal="center"/>
    </xf>
    <xf numFmtId="0" fontId="176" fillId="0" borderId="0" xfId="12" applyFont="1" applyAlignment="1" applyProtection="1">
      <alignment horizontal="left" vertical="top" wrapText="1" indent="1"/>
      <protection locked="0"/>
    </xf>
    <xf numFmtId="0" fontId="14" fillId="145" borderId="0" xfId="12" applyFont="1" applyFill="1" applyAlignment="1" applyProtection="1">
      <alignment horizontal="left" vertical="top" wrapText="1"/>
      <protection locked="0"/>
    </xf>
    <xf numFmtId="0" fontId="14" fillId="146" borderId="11" xfId="12" applyFont="1" applyFill="1" applyBorder="1" applyAlignment="1" applyProtection="1">
      <alignment horizontal="left" vertical="top"/>
      <protection locked="0"/>
    </xf>
    <xf numFmtId="0" fontId="14" fillId="0" borderId="13" xfId="12" applyFont="1" applyBorder="1" applyAlignment="1" applyProtection="1">
      <alignment horizontal="center"/>
      <protection locked="0"/>
    </xf>
    <xf numFmtId="0" fontId="14" fillId="0" borderId="5" xfId="12" applyFont="1" applyBorder="1" applyAlignment="1" applyProtection="1">
      <alignment horizontal="center"/>
      <protection locked="0"/>
    </xf>
    <xf numFmtId="0" fontId="14" fillId="0" borderId="55" xfId="12" applyFont="1" applyBorder="1" applyAlignment="1" applyProtection="1">
      <alignment horizontal="center"/>
      <protection locked="0"/>
    </xf>
    <xf numFmtId="0" fontId="14" fillId="0" borderId="0" xfId="12" applyFont="1" applyAlignment="1" applyProtection="1">
      <alignment horizontal="center" wrapText="1"/>
      <protection locked="0"/>
    </xf>
    <xf numFmtId="0" fontId="10" fillId="0" borderId="0" xfId="12" applyAlignment="1" applyProtection="1">
      <alignment horizontal="center" wrapText="1"/>
      <protection locked="0"/>
    </xf>
    <xf numFmtId="0" fontId="14" fillId="0" borderId="26" xfId="12" applyFont="1" applyFill="1" applyBorder="1" applyAlignment="1" applyProtection="1">
      <alignment horizontal="center" wrapText="1"/>
      <protection locked="0"/>
    </xf>
    <xf numFmtId="0" fontId="10" fillId="0" borderId="12" xfId="12" applyBorder="1" applyAlignment="1" applyProtection="1">
      <alignment wrapText="1"/>
      <protection locked="0"/>
    </xf>
    <xf numFmtId="0" fontId="14" fillId="0" borderId="10" xfId="12" applyFont="1" applyFill="1" applyBorder="1" applyAlignment="1" applyProtection="1">
      <alignment horizontal="center" wrapText="1"/>
      <protection locked="0"/>
    </xf>
    <xf numFmtId="0" fontId="10" fillId="0" borderId="54" xfId="12" applyBorder="1" applyAlignment="1" applyProtection="1">
      <alignment wrapText="1"/>
      <protection locked="0"/>
    </xf>
    <xf numFmtId="0" fontId="14" fillId="146" borderId="203" xfId="12" applyFont="1" applyFill="1" applyBorder="1" applyAlignment="1" applyProtection="1">
      <alignment horizontal="left" vertical="top"/>
      <protection locked="0"/>
    </xf>
    <xf numFmtId="0" fontId="14" fillId="146" borderId="187" xfId="12" applyFont="1" applyFill="1" applyBorder="1" applyAlignment="1" applyProtection="1">
      <alignment horizontal="left" vertical="top"/>
      <protection locked="0"/>
    </xf>
    <xf numFmtId="0" fontId="14" fillId="146" borderId="204" xfId="12" applyFont="1" applyFill="1" applyBorder="1" applyAlignment="1" applyProtection="1">
      <alignment horizontal="left" vertical="top"/>
      <protection locked="0"/>
    </xf>
    <xf numFmtId="0" fontId="14" fillId="0" borderId="51"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34" fillId="0" borderId="51" xfId="0" applyFont="1" applyFill="1" applyBorder="1" applyAlignment="1">
      <alignment horizontal="center" vertical="center"/>
    </xf>
    <xf numFmtId="0" fontId="34" fillId="0" borderId="29" xfId="0" applyFont="1" applyFill="1" applyBorder="1" applyAlignment="1">
      <alignment horizontal="center" vertical="center"/>
    </xf>
    <xf numFmtId="0" fontId="30" fillId="5" borderId="62" xfId="0" applyFont="1" applyFill="1" applyBorder="1" applyAlignment="1">
      <alignment horizontal="center"/>
    </xf>
    <xf numFmtId="0" fontId="23" fillId="0" borderId="0" xfId="0" applyFont="1" applyFill="1" applyBorder="1" applyAlignment="1"/>
    <xf numFmtId="0" fontId="22" fillId="0" borderId="62" xfId="0" applyFont="1" applyFill="1" applyBorder="1" applyAlignment="1">
      <alignment horizontal="left"/>
    </xf>
    <xf numFmtId="0" fontId="30" fillId="5" borderId="0" xfId="0" applyFont="1" applyFill="1" applyBorder="1" applyAlignment="1">
      <alignment horizontal="center"/>
    </xf>
    <xf numFmtId="0" fontId="22" fillId="0" borderId="0" xfId="0" applyFont="1" applyFill="1" applyBorder="1" applyAlignment="1">
      <alignment horizontal="left"/>
    </xf>
    <xf numFmtId="0" fontId="19" fillId="4" borderId="21" xfId="0" applyFont="1" applyFill="1" applyBorder="1" applyAlignment="1">
      <alignment horizontal="center" vertical="center"/>
    </xf>
    <xf numFmtId="0" fontId="19" fillId="4" borderId="47" xfId="0" applyFont="1" applyFill="1" applyBorder="1" applyAlignment="1">
      <alignment horizontal="center" vertical="center"/>
    </xf>
    <xf numFmtId="0" fontId="19" fillId="4" borderId="22"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22" fillId="0" borderId="4" xfId="0" applyFont="1" applyFill="1" applyBorder="1" applyAlignment="1">
      <alignment horizontal="left"/>
    </xf>
    <xf numFmtId="0" fontId="14" fillId="5" borderId="0" xfId="0" applyFont="1" applyFill="1" applyAlignment="1">
      <alignment horizontal="center"/>
    </xf>
    <xf numFmtId="0" fontId="14" fillId="5" borderId="0" xfId="0" applyFont="1" applyFill="1"/>
    <xf numFmtId="0" fontId="0" fillId="0" borderId="0" xfId="0" applyFill="1"/>
    <xf numFmtId="0" fontId="18" fillId="0" borderId="0" xfId="0" applyFont="1" applyFill="1" applyAlignment="1">
      <alignment horizontal="center"/>
    </xf>
    <xf numFmtId="0" fontId="19" fillId="0" borderId="0" xfId="0" applyFont="1" applyFill="1" applyBorder="1" applyAlignment="1">
      <alignment horizontal="center"/>
    </xf>
    <xf numFmtId="0" fontId="14" fillId="0" borderId="63"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26" fillId="0" borderId="51" xfId="0" applyFont="1" applyFill="1" applyBorder="1" applyAlignment="1">
      <alignment horizontal="center" vertical="center"/>
    </xf>
    <xf numFmtId="0" fontId="26" fillId="0" borderId="29" xfId="0" applyFont="1" applyFill="1" applyBorder="1" applyAlignment="1">
      <alignment horizontal="center" vertical="center"/>
    </xf>
    <xf numFmtId="0" fontId="13" fillId="0" borderId="0" xfId="0" applyFont="1" applyFill="1" applyAlignment="1">
      <alignment vertical="center"/>
    </xf>
    <xf numFmtId="173" fontId="0" fillId="0" borderId="0" xfId="0" applyNumberFormat="1" applyFill="1" applyAlignment="1">
      <alignment vertical="center"/>
    </xf>
    <xf numFmtId="0" fontId="19" fillId="0" borderId="0" xfId="0" applyFont="1" applyFill="1" applyAlignment="1">
      <alignment horizontal="center" vertical="center"/>
    </xf>
    <xf numFmtId="0" fontId="31" fillId="0" borderId="0" xfId="0" applyFont="1" applyFill="1" applyAlignment="1">
      <alignment vertical="center"/>
    </xf>
    <xf numFmtId="37" fontId="0" fillId="0" borderId="0" xfId="0" applyNumberFormat="1" applyFill="1" applyAlignment="1">
      <alignment vertical="center"/>
    </xf>
    <xf numFmtId="0" fontId="14" fillId="0" borderId="58" xfId="0" applyFont="1" applyFill="1" applyBorder="1" applyAlignment="1">
      <alignment horizontal="center"/>
    </xf>
    <xf numFmtId="0" fontId="14" fillId="0" borderId="61" xfId="0" applyFont="1" applyFill="1" applyBorder="1" applyAlignment="1">
      <alignment horizontal="center"/>
    </xf>
    <xf numFmtId="0" fontId="14" fillId="0" borderId="56" xfId="0" applyFont="1" applyFill="1" applyBorder="1" applyAlignment="1">
      <alignment horizontal="center"/>
    </xf>
    <xf numFmtId="0" fontId="14" fillId="0" borderId="64" xfId="0" applyFont="1" applyFill="1" applyBorder="1" applyAlignment="1">
      <alignment horizontal="center"/>
    </xf>
    <xf numFmtId="0" fontId="14" fillId="0" borderId="60" xfId="0" applyFont="1" applyFill="1" applyBorder="1" applyAlignment="1">
      <alignment horizontal="center"/>
    </xf>
    <xf numFmtId="0" fontId="14" fillId="0" borderId="54" xfId="0" applyFont="1" applyFill="1" applyBorder="1" applyAlignment="1">
      <alignment horizontal="center"/>
    </xf>
    <xf numFmtId="0" fontId="14" fillId="5" borderId="37" xfId="0" applyFont="1" applyFill="1" applyBorder="1" applyAlignment="1">
      <alignment horizontal="center" wrapText="1"/>
    </xf>
    <xf numFmtId="0" fontId="14" fillId="5" borderId="12" xfId="0" applyFont="1" applyFill="1" applyBorder="1" applyAlignment="1">
      <alignment horizontal="center" wrapText="1"/>
    </xf>
    <xf numFmtId="0" fontId="19" fillId="4" borderId="57" xfId="12" applyFont="1" applyFill="1" applyBorder="1" applyAlignment="1">
      <alignment horizontal="center"/>
    </xf>
    <xf numFmtId="0" fontId="19" fillId="4" borderId="52" xfId="12" applyFont="1" applyFill="1" applyBorder="1" applyAlignment="1">
      <alignment horizontal="center"/>
    </xf>
    <xf numFmtId="0" fontId="19" fillId="4" borderId="86" xfId="12" applyFont="1" applyFill="1" applyBorder="1" applyAlignment="1">
      <alignment horizontal="center"/>
    </xf>
    <xf numFmtId="179" fontId="18" fillId="4" borderId="31" xfId="12" applyNumberFormat="1" applyFont="1" applyFill="1" applyBorder="1" applyAlignment="1">
      <alignment horizontal="center" vertical="center" wrapText="1"/>
    </xf>
    <xf numFmtId="179" fontId="18" fillId="4" borderId="84" xfId="12" applyNumberFormat="1" applyFont="1" applyFill="1" applyBorder="1" applyAlignment="1">
      <alignment horizontal="center" vertical="center" wrapText="1"/>
    </xf>
    <xf numFmtId="0" fontId="18" fillId="4" borderId="31" xfId="12" applyFont="1" applyFill="1" applyBorder="1" applyAlignment="1">
      <alignment horizontal="center" vertical="center" wrapText="1"/>
    </xf>
    <xf numFmtId="0" fontId="18" fillId="4" borderId="84" xfId="12" applyFont="1" applyFill="1" applyBorder="1" applyAlignment="1">
      <alignment horizontal="center" vertical="center" wrapText="1"/>
    </xf>
    <xf numFmtId="175" fontId="18" fillId="4" borderId="31" xfId="12" applyNumberFormat="1" applyFont="1" applyFill="1" applyBorder="1" applyAlignment="1">
      <alignment horizontal="center" vertical="center" wrapText="1"/>
    </xf>
    <xf numFmtId="175" fontId="18" fillId="4" borderId="85" xfId="12" applyNumberFormat="1" applyFont="1" applyFill="1" applyBorder="1" applyAlignment="1">
      <alignment horizontal="center" vertical="center" wrapText="1"/>
    </xf>
    <xf numFmtId="0" fontId="14" fillId="14" borderId="0" xfId="12" applyFont="1" applyFill="1"/>
    <xf numFmtId="0" fontId="10" fillId="0" borderId="0" xfId="12" applyFill="1"/>
    <xf numFmtId="0" fontId="19" fillId="0" borderId="0" xfId="12" applyFont="1" applyFill="1" applyBorder="1" applyAlignment="1">
      <alignment horizontal="center"/>
    </xf>
    <xf numFmtId="0" fontId="19" fillId="4" borderId="4" xfId="12" applyFont="1" applyFill="1" applyBorder="1" applyAlignment="1">
      <alignment horizontal="center"/>
    </xf>
    <xf numFmtId="0" fontId="27" fillId="0" borderId="0" xfId="12" applyFont="1" applyFill="1" applyBorder="1" applyAlignment="1">
      <alignment horizontal="center"/>
    </xf>
    <xf numFmtId="0" fontId="29" fillId="14" borderId="0" xfId="12" applyFont="1" applyFill="1"/>
    <xf numFmtId="0" fontId="10" fillId="0" borderId="0" xfId="12" applyFill="1" applyAlignment="1">
      <alignment horizontal="center"/>
    </xf>
    <xf numFmtId="0" fontId="12" fillId="0" borderId="13" xfId="12" applyFont="1" applyBorder="1"/>
    <xf numFmtId="0" fontId="12" fillId="0" borderId="55" xfId="12" applyFont="1" applyBorder="1"/>
    <xf numFmtId="0" fontId="58" fillId="0" borderId="0" xfId="12" applyFont="1" applyFill="1" applyAlignment="1">
      <alignment horizontal="center"/>
    </xf>
    <xf numFmtId="0" fontId="18" fillId="4" borderId="1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55" xfId="12" applyFont="1" applyFill="1" applyBorder="1" applyAlignment="1">
      <alignment horizontal="center" vertical="center" wrapText="1"/>
    </xf>
    <xf numFmtId="0" fontId="14" fillId="0" borderId="0" xfId="12" applyFont="1" applyFill="1"/>
    <xf numFmtId="0" fontId="12" fillId="0" borderId="0" xfId="12" applyFont="1" applyFill="1" applyAlignment="1">
      <alignment horizontal="center"/>
    </xf>
    <xf numFmtId="0" fontId="31" fillId="0" borderId="0" xfId="12" applyFont="1" applyFill="1"/>
    <xf numFmtId="37" fontId="10" fillId="0" borderId="0" xfId="12" applyNumberFormat="1" applyFill="1"/>
    <xf numFmtId="0" fontId="10" fillId="0" borderId="0" xfId="12" applyFont="1" applyFill="1"/>
    <xf numFmtId="0" fontId="29" fillId="14" borderId="0" xfId="12" applyFont="1" applyFill="1" applyAlignment="1">
      <alignment horizontal="left"/>
    </xf>
    <xf numFmtId="0" fontId="12" fillId="0" borderId="0" xfId="12" applyFont="1" applyAlignment="1">
      <alignment horizontal="center"/>
    </xf>
    <xf numFmtId="0" fontId="12" fillId="0" borderId="60" xfId="12" applyFont="1" applyBorder="1" applyAlignment="1">
      <alignment horizontal="center"/>
    </xf>
    <xf numFmtId="0" fontId="14" fillId="0" borderId="0" xfId="12" applyFont="1" applyFill="1" applyBorder="1" applyAlignment="1">
      <alignment horizontal="left" indent="1"/>
    </xf>
    <xf numFmtId="0" fontId="14" fillId="0" borderId="61" xfId="12" applyFont="1" applyFill="1" applyBorder="1" applyAlignment="1">
      <alignment horizontal="left" indent="1"/>
    </xf>
    <xf numFmtId="0" fontId="14" fillId="0" borderId="76" xfId="12" applyFont="1" applyFill="1" applyBorder="1" applyAlignment="1">
      <alignment horizontal="left" indent="1"/>
    </xf>
    <xf numFmtId="0" fontId="29" fillId="14" borderId="0" xfId="12" applyNumberFormat="1" applyFont="1" applyFill="1" applyAlignment="1">
      <alignment horizontal="left"/>
    </xf>
    <xf numFmtId="0" fontId="19" fillId="0" borderId="0" xfId="12" applyFont="1" applyAlignment="1">
      <alignment horizontal="center"/>
    </xf>
    <xf numFmtId="0" fontId="14" fillId="0" borderId="2" xfId="12" applyFont="1" applyFill="1" applyBorder="1" applyAlignment="1">
      <alignment horizontal="left" indent="1"/>
    </xf>
    <xf numFmtId="0" fontId="12" fillId="0" borderId="0" xfId="12" applyFont="1" applyBorder="1" applyAlignment="1">
      <alignment horizontal="center"/>
    </xf>
    <xf numFmtId="0" fontId="26" fillId="0" borderId="60" xfId="12" applyFont="1" applyBorder="1" applyAlignment="1">
      <alignment horizontal="center"/>
    </xf>
    <xf numFmtId="0" fontId="14" fillId="13" borderId="11" xfId="12" applyFont="1" applyFill="1" applyBorder="1" applyAlignment="1">
      <alignment horizontal="center"/>
    </xf>
    <xf numFmtId="0" fontId="14" fillId="13" borderId="13" xfId="12" applyFont="1" applyFill="1" applyBorder="1" applyAlignment="1">
      <alignment horizontal="center"/>
    </xf>
    <xf numFmtId="0" fontId="14" fillId="13" borderId="55" xfId="12" applyFont="1" applyFill="1" applyBorder="1" applyAlignment="1">
      <alignment horizontal="center"/>
    </xf>
    <xf numFmtId="1" fontId="10" fillId="0" borderId="11" xfId="12" applyNumberFormat="1" applyBorder="1"/>
    <xf numFmtId="1" fontId="10" fillId="0" borderId="13" xfId="12" applyNumberFormat="1" applyBorder="1"/>
    <xf numFmtId="1" fontId="10" fillId="0" borderId="55" xfId="12" applyNumberFormat="1" applyBorder="1"/>
    <xf numFmtId="1" fontId="10" fillId="0" borderId="11" xfId="12" applyNumberFormat="1" applyFill="1" applyBorder="1"/>
    <xf numFmtId="1" fontId="10" fillId="0" borderId="13" xfId="12" applyNumberFormat="1" applyFill="1" applyBorder="1"/>
    <xf numFmtId="1" fontId="10" fillId="0" borderId="55" xfId="12" applyNumberFormat="1" applyFill="1" applyBorder="1"/>
    <xf numFmtId="0" fontId="31" fillId="0" borderId="13" xfId="12" applyFont="1" applyFill="1" applyBorder="1"/>
    <xf numFmtId="0" fontId="10" fillId="0" borderId="55" xfId="12" applyFill="1" applyBorder="1"/>
    <xf numFmtId="0" fontId="31" fillId="0" borderId="55" xfId="12" applyFont="1" applyFill="1" applyBorder="1"/>
    <xf numFmtId="1" fontId="14" fillId="0" borderId="13" xfId="12" applyNumberFormat="1" applyFont="1" applyFill="1" applyBorder="1" applyAlignment="1">
      <alignment horizontal="center"/>
    </xf>
    <xf numFmtId="1" fontId="14" fillId="0" borderId="55" xfId="12" applyNumberFormat="1" applyFont="1" applyFill="1" applyBorder="1" applyAlignment="1">
      <alignment horizontal="center"/>
    </xf>
    <xf numFmtId="1" fontId="10" fillId="0" borderId="13" xfId="12" applyNumberFormat="1" applyFont="1" applyFill="1" applyBorder="1"/>
    <xf numFmtId="1" fontId="10" fillId="0" borderId="55" xfId="12" applyNumberFormat="1" applyFont="1" applyFill="1" applyBorder="1"/>
    <xf numFmtId="1" fontId="14" fillId="0" borderId="13" xfId="12" applyNumberFormat="1" applyFont="1" applyBorder="1" applyAlignment="1">
      <alignment horizontal="center"/>
    </xf>
    <xf numFmtId="1" fontId="14" fillId="0" borderId="55" xfId="12" applyNumberFormat="1" applyFont="1" applyBorder="1" applyAlignment="1">
      <alignment horizontal="center"/>
    </xf>
    <xf numFmtId="1" fontId="14" fillId="0" borderId="5" xfId="12" applyNumberFormat="1" applyFont="1" applyBorder="1" applyAlignment="1">
      <alignment horizontal="center"/>
    </xf>
    <xf numFmtId="1" fontId="14" fillId="0" borderId="56" xfId="12" applyNumberFormat="1" applyFont="1" applyBorder="1" applyAlignment="1">
      <alignment horizontal="center"/>
    </xf>
    <xf numFmtId="1" fontId="14" fillId="0" borderId="58" xfId="12" applyNumberFormat="1" applyFont="1" applyBorder="1" applyAlignment="1">
      <alignment horizontal="center"/>
    </xf>
    <xf numFmtId="1" fontId="14" fillId="0" borderId="61" xfId="12" applyNumberFormat="1" applyFont="1" applyBorder="1" applyAlignment="1">
      <alignment horizontal="center"/>
    </xf>
    <xf numFmtId="1" fontId="10" fillId="0" borderId="74" xfId="12" applyNumberFormat="1" applyBorder="1"/>
    <xf numFmtId="1" fontId="12" fillId="13" borderId="0" xfId="12" applyNumberFormat="1" applyFont="1" applyFill="1" applyBorder="1" applyAlignment="1">
      <alignment horizontal="center"/>
    </xf>
    <xf numFmtId="1" fontId="10" fillId="0" borderId="0" xfId="12" applyNumberFormat="1" applyBorder="1"/>
    <xf numFmtId="1" fontId="14" fillId="0" borderId="0" xfId="12" applyNumberFormat="1" applyFont="1" applyBorder="1" applyAlignment="1">
      <alignment horizontal="center"/>
    </xf>
    <xf numFmtId="0" fontId="10" fillId="0" borderId="0" xfId="12" applyBorder="1"/>
  </cellXfs>
  <cellStyles count="48129">
    <cellStyle name="-" xfId="43388"/>
    <cellStyle name="$" xfId="24"/>
    <cellStyle name="$ &amp; ¢" xfId="43390"/>
    <cellStyle name="$ 2" xfId="25"/>
    <cellStyle name="$ 2 2" xfId="26"/>
    <cellStyle name="$ 2 3" xfId="43389"/>
    <cellStyle name="$ 3" xfId="27"/>
    <cellStyle name="$ 3 2" xfId="45798"/>
    <cellStyle name="$ 4" xfId="28"/>
    <cellStyle name="$ 4 2" xfId="47862"/>
    <cellStyle name="$.00" xfId="29"/>
    <cellStyle name="$.00 2" xfId="30"/>
    <cellStyle name="$.00 2 2" xfId="31"/>
    <cellStyle name="$.00 3" xfId="32"/>
    <cellStyle name="$.00 4" xfId="33"/>
    <cellStyle name="$_9. Rev2Cost_GDPIPI" xfId="34"/>
    <cellStyle name="$_9. Rev2Cost_GDPIPI 2" xfId="35"/>
    <cellStyle name="$_9. Rev2Cost_GDPIPI 2 2" xfId="36"/>
    <cellStyle name="$_9. Rev2Cost_GDPIPI 3" xfId="37"/>
    <cellStyle name="$_9. Rev2Cost_GDPIPI 4" xfId="38"/>
    <cellStyle name="$_9. Rev2Cost_GDPIPI 4 2" xfId="39"/>
    <cellStyle name="$_lists" xfId="40"/>
    <cellStyle name="$_lists 2" xfId="41"/>
    <cellStyle name="$_lists 2 2" xfId="42"/>
    <cellStyle name="$_lists 3" xfId="43"/>
    <cellStyle name="$_lists 4" xfId="44"/>
    <cellStyle name="$_lists 4 2" xfId="45"/>
    <cellStyle name="$_lists_4. Current Monthly Fixed Charge" xfId="46"/>
    <cellStyle name="$_lists_4. Current Monthly Fixed Charge 2" xfId="47"/>
    <cellStyle name="$_lists_4. Current Monthly Fixed Charge 2 2" xfId="48"/>
    <cellStyle name="$_lists_4. Current Monthly Fixed Charge 3" xfId="49"/>
    <cellStyle name="$_lists_4. Current Monthly Fixed Charge 4" xfId="50"/>
    <cellStyle name="$_Sheet4" xfId="51"/>
    <cellStyle name="$_Sheet4 2" xfId="52"/>
    <cellStyle name="$_Sheet4 2 2" xfId="53"/>
    <cellStyle name="$_Sheet4 3" xfId="54"/>
    <cellStyle name="$_Sheet4 4" xfId="55"/>
    <cellStyle name="$_Sheet4 4 2" xfId="56"/>
    <cellStyle name="$M" xfId="57"/>
    <cellStyle name="$M 2" xfId="58"/>
    <cellStyle name="$M 2 2" xfId="59"/>
    <cellStyle name="$M 2 3" xfId="60"/>
    <cellStyle name="$M 3" xfId="61"/>
    <cellStyle name="$M 3 2" xfId="62"/>
    <cellStyle name="$M 4" xfId="63"/>
    <cellStyle name="$M.00" xfId="64"/>
    <cellStyle name="$M.00 2" xfId="65"/>
    <cellStyle name="$M.00 2 2" xfId="66"/>
    <cellStyle name="$M.00 3" xfId="67"/>
    <cellStyle name="$M.00 4" xfId="68"/>
    <cellStyle name="$M_9. Rev2Cost_GDPIPI" xfId="69"/>
    <cellStyle name="%" xfId="43391"/>
    <cellStyle name="%.00" xfId="43392"/>
    <cellStyle name="(Heading)" xfId="43393"/>
    <cellStyle name="(Heading) 2" xfId="47861"/>
    <cellStyle name="(Heading) 2 2" xfId="47982"/>
    <cellStyle name="(Heading) 2 3" xfId="48003"/>
    <cellStyle name="(Heading) 3" xfId="47894"/>
    <cellStyle name="(Heading) 4" xfId="47933"/>
    <cellStyle name="(Lefting)" xfId="43394"/>
    <cellStyle name="(Lefting) 2" xfId="47860"/>
    <cellStyle name="(Lefting) 2 2" xfId="47981"/>
    <cellStyle name="(Lefting) 2 3" xfId="48002"/>
    <cellStyle name="(Lefting) 3" xfId="47895"/>
    <cellStyle name="(Lefting) 4" xfId="47932"/>
    <cellStyle name="(z*¯_x000f_°(”,¯?À(¢,¯?Ð(°,¯?à(Â,¯?ð(Ô,¯?" xfId="43395"/>
    <cellStyle name="******************************************" xfId="43396"/>
    <cellStyle name="_CNMD_Valuation Model_20081212_v2" xfId="43397"/>
    <cellStyle name="_Comma" xfId="43398"/>
    <cellStyle name="_Comps 4" xfId="43399"/>
    <cellStyle name="_Cont Analysis" xfId="43400"/>
    <cellStyle name="_Currency" xfId="43401"/>
    <cellStyle name="_Currency_Analysis" xfId="43402"/>
    <cellStyle name="_Currency_Smartportfolio model" xfId="43403"/>
    <cellStyle name="_Currency_Smartportfolio model_DB-merged files" xfId="43404"/>
    <cellStyle name="_CurrencySpace" xfId="43405"/>
    <cellStyle name="_Gamma Valuation - 8" xfId="43406"/>
    <cellStyle name="_ITRN" xfId="43407"/>
    <cellStyle name="-_Merger Model 17 Nov 04" xfId="43408"/>
    <cellStyle name="_Merger Model_KN&amp;Fzio_v2.30 - Street" xfId="43409"/>
    <cellStyle name="_Multiple" xfId="43410"/>
    <cellStyle name="_Multiple_Analysis" xfId="43411"/>
    <cellStyle name="_Multiple_Analysis_DB-merged files" xfId="43412"/>
    <cellStyle name="_Multiple_Smartportfolio model" xfId="43413"/>
    <cellStyle name="_Multiple_Smartportfolio model_DB-merged files" xfId="43414"/>
    <cellStyle name="_MultipleSpace" xfId="43415"/>
    <cellStyle name="_MultipleSpace_Analysis" xfId="43416"/>
    <cellStyle name="_MultipleSpace_csc" xfId="43417"/>
    <cellStyle name="_MultipleSpace_Smartportfolio model" xfId="43418"/>
    <cellStyle name="_MultipleSpace_Smartportfolio model_DB-merged files" xfId="43419"/>
    <cellStyle name="_Percent" xfId="43420"/>
    <cellStyle name="_Percent_Analysis" xfId="43421"/>
    <cellStyle name="_Percent_Smartportfolio model" xfId="43422"/>
    <cellStyle name="_Percent_Smartportfolio model_DB-merged files" xfId="43423"/>
    <cellStyle name="_PercentSpace" xfId="43424"/>
    <cellStyle name="_PercentSpace_Analysis" xfId="43425"/>
    <cellStyle name="_PercentSpace_Smartportfolio model" xfId="43426"/>
    <cellStyle name="_Sepracor Riders_Clean" xfId="43427"/>
    <cellStyle name="_SIAL_Model_5.22.09 v71" xfId="43428"/>
    <cellStyle name="&lt;9#_x000f_¾Èƒé1ƒÃ_x0002_;M_x0014_}$‹E_x0010_‹_x0004_ˆ…Àt_x001b_Pÿ_x0015_ x¦" xfId="43431"/>
    <cellStyle name="=C:\WINNT35\SYSTEM32\COMMAND.COM" xfId="43432"/>
    <cellStyle name="£ BP" xfId="43429"/>
    <cellStyle name="¥ JY" xfId="43430"/>
    <cellStyle name="0752-93035" xfId="43433"/>
    <cellStyle name="1,comma" xfId="43434"/>
    <cellStyle name="10Q" xfId="43435"/>
    <cellStyle name="20% - Accent1" xfId="48053" builtinId="30" customBuiltin="1"/>
    <cellStyle name="20% - Accent1 10" xfId="70"/>
    <cellStyle name="20% - Accent1 11" xfId="71"/>
    <cellStyle name="20% - Accent1 12" xfId="72"/>
    <cellStyle name="20% - Accent1 13" xfId="73"/>
    <cellStyle name="20% - Accent1 14" xfId="74"/>
    <cellStyle name="20% - Accent1 15" xfId="75"/>
    <cellStyle name="20% - Accent1 16" xfId="76"/>
    <cellStyle name="20% - Accent1 17" xfId="77"/>
    <cellStyle name="20% - Accent1 17 2" xfId="78"/>
    <cellStyle name="20% - Accent1 17 2 2" xfId="79"/>
    <cellStyle name="20% - Accent1 17 3" xfId="80"/>
    <cellStyle name="20% - Accent1 17 3 2" xfId="81"/>
    <cellStyle name="20% - Accent1 17 4" xfId="82"/>
    <cellStyle name="20% - Accent1 18" xfId="83"/>
    <cellStyle name="20% - Accent1 18 2" xfId="84"/>
    <cellStyle name="20% - Accent1 18 2 2" xfId="85"/>
    <cellStyle name="20% - Accent1 18 3" xfId="86"/>
    <cellStyle name="20% - Accent1 18 3 2" xfId="87"/>
    <cellStyle name="20% - Accent1 18 4" xfId="88"/>
    <cellStyle name="20% - Accent1 19" xfId="89"/>
    <cellStyle name="20% - Accent1 19 2" xfId="90"/>
    <cellStyle name="20% - Accent1 19 2 2" xfId="91"/>
    <cellStyle name="20% - Accent1 19 3" xfId="92"/>
    <cellStyle name="20% - Accent1 19 3 2" xfId="93"/>
    <cellStyle name="20% - Accent1 19 4" xfId="94"/>
    <cellStyle name="20% - Accent1 2" xfId="95"/>
    <cellStyle name="20% - Accent1 2 10" xfId="96"/>
    <cellStyle name="20% - Accent1 2 10 10" xfId="43437"/>
    <cellStyle name="20% - Accent1 2 10 2" xfId="97"/>
    <cellStyle name="20% - Accent1 2 10 2 2" xfId="98"/>
    <cellStyle name="20% - Accent1 2 10 2 2 2" xfId="99"/>
    <cellStyle name="20% - Accent1 2 10 2 2 2 2" xfId="100"/>
    <cellStyle name="20% - Accent1 2 10 2 2 2 2 2" xfId="101"/>
    <cellStyle name="20% - Accent1 2 10 2 2 2 3" xfId="102"/>
    <cellStyle name="20% - Accent1 2 10 2 2 3" xfId="103"/>
    <cellStyle name="20% - Accent1 2 10 2 2 3 2" xfId="104"/>
    <cellStyle name="20% - Accent1 2 10 2 2 4" xfId="105"/>
    <cellStyle name="20% - Accent1 2 10 2 3" xfId="106"/>
    <cellStyle name="20% - Accent1 2 10 2 3 2" xfId="107"/>
    <cellStyle name="20% - Accent1 2 10 2 3 2 2" xfId="108"/>
    <cellStyle name="20% - Accent1 2 10 2 3 3" xfId="109"/>
    <cellStyle name="20% - Accent1 2 10 2 4" xfId="110"/>
    <cellStyle name="20% - Accent1 2 10 2 4 2" xfId="111"/>
    <cellStyle name="20% - Accent1 2 10 2 5" xfId="112"/>
    <cellStyle name="20% - Accent1 2 10 3" xfId="113"/>
    <cellStyle name="20% - Accent1 2 10 3 2" xfId="114"/>
    <cellStyle name="20% - Accent1 2 10 3 2 2" xfId="115"/>
    <cellStyle name="20% - Accent1 2 10 3 2 2 2" xfId="116"/>
    <cellStyle name="20% - Accent1 2 10 3 2 2 2 2" xfId="117"/>
    <cellStyle name="20% - Accent1 2 10 3 2 2 3" xfId="118"/>
    <cellStyle name="20% - Accent1 2 10 3 2 3" xfId="119"/>
    <cellStyle name="20% - Accent1 2 10 3 2 3 2" xfId="120"/>
    <cellStyle name="20% - Accent1 2 10 3 2 4" xfId="121"/>
    <cellStyle name="20% - Accent1 2 10 3 3" xfId="122"/>
    <cellStyle name="20% - Accent1 2 10 3 3 2" xfId="123"/>
    <cellStyle name="20% - Accent1 2 10 3 3 2 2" xfId="124"/>
    <cellStyle name="20% - Accent1 2 10 3 3 3" xfId="125"/>
    <cellStyle name="20% - Accent1 2 10 3 4" xfId="126"/>
    <cellStyle name="20% - Accent1 2 10 3 4 2" xfId="127"/>
    <cellStyle name="20% - Accent1 2 10 3 5" xfId="128"/>
    <cellStyle name="20% - Accent1 2 10 4" xfId="129"/>
    <cellStyle name="20% - Accent1 2 10 4 2" xfId="130"/>
    <cellStyle name="20% - Accent1 2 10 4 2 2" xfId="131"/>
    <cellStyle name="20% - Accent1 2 10 4 2 2 2" xfId="132"/>
    <cellStyle name="20% - Accent1 2 10 4 2 3" xfId="133"/>
    <cellStyle name="20% - Accent1 2 10 4 3" xfId="134"/>
    <cellStyle name="20% - Accent1 2 10 4 3 2" xfId="135"/>
    <cellStyle name="20% - Accent1 2 10 4 4" xfId="136"/>
    <cellStyle name="20% - Accent1 2 10 5" xfId="137"/>
    <cellStyle name="20% - Accent1 2 10 5 2" xfId="138"/>
    <cellStyle name="20% - Accent1 2 10 5 2 2" xfId="139"/>
    <cellStyle name="20% - Accent1 2 10 5 2 2 2" xfId="140"/>
    <cellStyle name="20% - Accent1 2 10 5 2 3" xfId="141"/>
    <cellStyle name="20% - Accent1 2 10 5 3" xfId="142"/>
    <cellStyle name="20% - Accent1 2 10 5 3 2" xfId="143"/>
    <cellStyle name="20% - Accent1 2 10 5 4" xfId="144"/>
    <cellStyle name="20% - Accent1 2 10 6" xfId="145"/>
    <cellStyle name="20% - Accent1 2 10 6 2" xfId="146"/>
    <cellStyle name="20% - Accent1 2 10 6 2 2" xfId="147"/>
    <cellStyle name="20% - Accent1 2 10 6 2 2 2" xfId="148"/>
    <cellStyle name="20% - Accent1 2 10 6 2 3" xfId="149"/>
    <cellStyle name="20% - Accent1 2 10 6 3" xfId="150"/>
    <cellStyle name="20% - Accent1 2 10 6 3 2" xfId="151"/>
    <cellStyle name="20% - Accent1 2 10 6 4" xfId="152"/>
    <cellStyle name="20% - Accent1 2 10 7" xfId="153"/>
    <cellStyle name="20% - Accent1 2 10 7 2" xfId="154"/>
    <cellStyle name="20% - Accent1 2 10 7 2 2" xfId="155"/>
    <cellStyle name="20% - Accent1 2 10 7 3" xfId="156"/>
    <cellStyle name="20% - Accent1 2 10 8" xfId="157"/>
    <cellStyle name="20% - Accent1 2 10 8 2" xfId="158"/>
    <cellStyle name="20% - Accent1 2 10 9" xfId="159"/>
    <cellStyle name="20% - Accent1 2 11" xfId="160"/>
    <cellStyle name="20% - Accent1 2 11 2" xfId="43436"/>
    <cellStyle name="20% - Accent1 2 12" xfId="161"/>
    <cellStyle name="20% - Accent1 2 12 2" xfId="162"/>
    <cellStyle name="20% - Accent1 2 12 2 2" xfId="163"/>
    <cellStyle name="20% - Accent1 2 12 3" xfId="164"/>
    <cellStyle name="20% - Accent1 2 13" xfId="165"/>
    <cellStyle name="20% - Accent1 2 13 2" xfId="166"/>
    <cellStyle name="20% - Accent1 2 13 2 2" xfId="167"/>
    <cellStyle name="20% - Accent1 2 13 3" xfId="168"/>
    <cellStyle name="20% - Accent1 2 14" xfId="169"/>
    <cellStyle name="20% - Accent1 2 15" xfId="170"/>
    <cellStyle name="20% - Accent1 2 15 2" xfId="171"/>
    <cellStyle name="20% - Accent1 2 16" xfId="172"/>
    <cellStyle name="20% - Accent1 2 16 2" xfId="173"/>
    <cellStyle name="20% - Accent1 2 17" xfId="174"/>
    <cellStyle name="20% - Accent1 2 18" xfId="175"/>
    <cellStyle name="20% - Accent1 2 19" xfId="176"/>
    <cellStyle name="20% - Accent1 2 2" xfId="177"/>
    <cellStyle name="20% - Accent1 2 2 2" xfId="178"/>
    <cellStyle name="20% - Accent1 2 2 2 2" xfId="43439"/>
    <cellStyle name="20% - Accent1 2 2 3" xfId="179"/>
    <cellStyle name="20% - Accent1 2 2 3 2" xfId="43440"/>
    <cellStyle name="20% - Accent1 2 2 4" xfId="180"/>
    <cellStyle name="20% - Accent1 2 2 4 2" xfId="181"/>
    <cellStyle name="20% - Accent1 2 2 4 2 2" xfId="182"/>
    <cellStyle name="20% - Accent1 2 2 4 3" xfId="183"/>
    <cellStyle name="20% - Accent1 2 2 4 4" xfId="43438"/>
    <cellStyle name="20% - Accent1 2 2 5" xfId="184"/>
    <cellStyle name="20% - Accent1 2 2 6" xfId="185"/>
    <cellStyle name="20% - Accent1 2 2 6 2" xfId="186"/>
    <cellStyle name="20% - Accent1 2 2 7" xfId="187"/>
    <cellStyle name="20% - Accent1 2 2 8" xfId="188"/>
    <cellStyle name="20% - Accent1 2 2 9" xfId="42633"/>
    <cellStyle name="20% - Accent1 2 20" xfId="189"/>
    <cellStyle name="20% - Accent1 2 21" xfId="190"/>
    <cellStyle name="20% - Accent1 2 22" xfId="48017"/>
    <cellStyle name="20% - Accent1 2 23" xfId="48085"/>
    <cellStyle name="20% - Accent1 2 3" xfId="191"/>
    <cellStyle name="20% - Accent1 2 3 2" xfId="192"/>
    <cellStyle name="20% - Accent1 2 3 2 10" xfId="193"/>
    <cellStyle name="20% - Accent1 2 3 2 10 2" xfId="194"/>
    <cellStyle name="20% - Accent1 2 3 2 10 2 2" xfId="195"/>
    <cellStyle name="20% - Accent1 2 3 2 10 3" xfId="196"/>
    <cellStyle name="20% - Accent1 2 3 2 11" xfId="197"/>
    <cellStyle name="20% - Accent1 2 3 2 11 2" xfId="198"/>
    <cellStyle name="20% - Accent1 2 3 2 12" xfId="199"/>
    <cellStyle name="20% - Accent1 2 3 2 13" xfId="43442"/>
    <cellStyle name="20% - Accent1 2 3 2 2" xfId="200"/>
    <cellStyle name="20% - Accent1 2 3 2 2 10" xfId="201"/>
    <cellStyle name="20% - Accent1 2 3 2 2 10 2" xfId="202"/>
    <cellStyle name="20% - Accent1 2 3 2 2 11" xfId="203"/>
    <cellStyle name="20% - Accent1 2 3 2 2 2" xfId="204"/>
    <cellStyle name="20% - Accent1 2 3 2 2 2 2" xfId="205"/>
    <cellStyle name="20% - Accent1 2 3 2 2 2 2 2" xfId="206"/>
    <cellStyle name="20% - Accent1 2 3 2 2 2 2 2 2" xfId="207"/>
    <cellStyle name="20% - Accent1 2 3 2 2 2 2 2 2 2" xfId="208"/>
    <cellStyle name="20% - Accent1 2 3 2 2 2 2 2 2 2 2" xfId="209"/>
    <cellStyle name="20% - Accent1 2 3 2 2 2 2 2 2 3" xfId="210"/>
    <cellStyle name="20% - Accent1 2 3 2 2 2 2 2 3" xfId="211"/>
    <cellStyle name="20% - Accent1 2 3 2 2 2 2 2 3 2" xfId="212"/>
    <cellStyle name="20% - Accent1 2 3 2 2 2 2 2 4" xfId="213"/>
    <cellStyle name="20% - Accent1 2 3 2 2 2 2 3" xfId="214"/>
    <cellStyle name="20% - Accent1 2 3 2 2 2 2 3 2" xfId="215"/>
    <cellStyle name="20% - Accent1 2 3 2 2 2 2 3 2 2" xfId="216"/>
    <cellStyle name="20% - Accent1 2 3 2 2 2 2 3 3" xfId="217"/>
    <cellStyle name="20% - Accent1 2 3 2 2 2 2 4" xfId="218"/>
    <cellStyle name="20% - Accent1 2 3 2 2 2 2 4 2" xfId="219"/>
    <cellStyle name="20% - Accent1 2 3 2 2 2 2 5" xfId="220"/>
    <cellStyle name="20% - Accent1 2 3 2 2 2 3" xfId="221"/>
    <cellStyle name="20% - Accent1 2 3 2 2 2 3 2" xfId="222"/>
    <cellStyle name="20% - Accent1 2 3 2 2 2 3 2 2" xfId="223"/>
    <cellStyle name="20% - Accent1 2 3 2 2 2 3 2 2 2" xfId="224"/>
    <cellStyle name="20% - Accent1 2 3 2 2 2 3 2 2 2 2" xfId="225"/>
    <cellStyle name="20% - Accent1 2 3 2 2 2 3 2 2 3" xfId="226"/>
    <cellStyle name="20% - Accent1 2 3 2 2 2 3 2 3" xfId="227"/>
    <cellStyle name="20% - Accent1 2 3 2 2 2 3 2 3 2" xfId="228"/>
    <cellStyle name="20% - Accent1 2 3 2 2 2 3 2 4" xfId="229"/>
    <cellStyle name="20% - Accent1 2 3 2 2 2 3 3" xfId="230"/>
    <cellStyle name="20% - Accent1 2 3 2 2 2 3 3 2" xfId="231"/>
    <cellStyle name="20% - Accent1 2 3 2 2 2 3 3 2 2" xfId="232"/>
    <cellStyle name="20% - Accent1 2 3 2 2 2 3 3 3" xfId="233"/>
    <cellStyle name="20% - Accent1 2 3 2 2 2 3 4" xfId="234"/>
    <cellStyle name="20% - Accent1 2 3 2 2 2 3 4 2" xfId="235"/>
    <cellStyle name="20% - Accent1 2 3 2 2 2 3 5" xfId="236"/>
    <cellStyle name="20% - Accent1 2 3 2 2 2 4" xfId="237"/>
    <cellStyle name="20% - Accent1 2 3 2 2 2 4 2" xfId="238"/>
    <cellStyle name="20% - Accent1 2 3 2 2 2 4 2 2" xfId="239"/>
    <cellStyle name="20% - Accent1 2 3 2 2 2 4 2 2 2" xfId="240"/>
    <cellStyle name="20% - Accent1 2 3 2 2 2 4 2 3" xfId="241"/>
    <cellStyle name="20% - Accent1 2 3 2 2 2 4 3" xfId="242"/>
    <cellStyle name="20% - Accent1 2 3 2 2 2 4 3 2" xfId="243"/>
    <cellStyle name="20% - Accent1 2 3 2 2 2 4 4" xfId="244"/>
    <cellStyle name="20% - Accent1 2 3 2 2 2 5" xfId="245"/>
    <cellStyle name="20% - Accent1 2 3 2 2 2 5 2" xfId="246"/>
    <cellStyle name="20% - Accent1 2 3 2 2 2 5 2 2" xfId="247"/>
    <cellStyle name="20% - Accent1 2 3 2 2 2 5 2 2 2" xfId="248"/>
    <cellStyle name="20% - Accent1 2 3 2 2 2 5 2 3" xfId="249"/>
    <cellStyle name="20% - Accent1 2 3 2 2 2 5 3" xfId="250"/>
    <cellStyle name="20% - Accent1 2 3 2 2 2 5 3 2" xfId="251"/>
    <cellStyle name="20% - Accent1 2 3 2 2 2 5 4" xfId="252"/>
    <cellStyle name="20% - Accent1 2 3 2 2 2 6" xfId="253"/>
    <cellStyle name="20% - Accent1 2 3 2 2 2 6 2" xfId="254"/>
    <cellStyle name="20% - Accent1 2 3 2 2 2 6 2 2" xfId="255"/>
    <cellStyle name="20% - Accent1 2 3 2 2 2 6 2 2 2" xfId="256"/>
    <cellStyle name="20% - Accent1 2 3 2 2 2 6 2 3" xfId="257"/>
    <cellStyle name="20% - Accent1 2 3 2 2 2 6 3" xfId="258"/>
    <cellStyle name="20% - Accent1 2 3 2 2 2 6 3 2" xfId="259"/>
    <cellStyle name="20% - Accent1 2 3 2 2 2 6 4" xfId="260"/>
    <cellStyle name="20% - Accent1 2 3 2 2 2 7" xfId="261"/>
    <cellStyle name="20% - Accent1 2 3 2 2 2 7 2" xfId="262"/>
    <cellStyle name="20% - Accent1 2 3 2 2 2 7 2 2" xfId="263"/>
    <cellStyle name="20% - Accent1 2 3 2 2 2 7 3" xfId="264"/>
    <cellStyle name="20% - Accent1 2 3 2 2 2 8" xfId="265"/>
    <cellStyle name="20% - Accent1 2 3 2 2 2 8 2" xfId="266"/>
    <cellStyle name="20% - Accent1 2 3 2 2 2 9" xfId="267"/>
    <cellStyle name="20% - Accent1 2 3 2 2 3" xfId="268"/>
    <cellStyle name="20% - Accent1 2 3 2 2 3 2" xfId="269"/>
    <cellStyle name="20% - Accent1 2 3 2 2 3 2 2" xfId="270"/>
    <cellStyle name="20% - Accent1 2 3 2 2 3 2 2 2" xfId="271"/>
    <cellStyle name="20% - Accent1 2 3 2 2 3 2 2 2 2" xfId="272"/>
    <cellStyle name="20% - Accent1 2 3 2 2 3 2 2 2 2 2" xfId="273"/>
    <cellStyle name="20% - Accent1 2 3 2 2 3 2 2 2 3" xfId="274"/>
    <cellStyle name="20% - Accent1 2 3 2 2 3 2 2 3" xfId="275"/>
    <cellStyle name="20% - Accent1 2 3 2 2 3 2 2 3 2" xfId="276"/>
    <cellStyle name="20% - Accent1 2 3 2 2 3 2 2 4" xfId="277"/>
    <cellStyle name="20% - Accent1 2 3 2 2 3 2 3" xfId="278"/>
    <cellStyle name="20% - Accent1 2 3 2 2 3 2 3 2" xfId="279"/>
    <cellStyle name="20% - Accent1 2 3 2 2 3 2 3 2 2" xfId="280"/>
    <cellStyle name="20% - Accent1 2 3 2 2 3 2 3 3" xfId="281"/>
    <cellStyle name="20% - Accent1 2 3 2 2 3 2 4" xfId="282"/>
    <cellStyle name="20% - Accent1 2 3 2 2 3 2 4 2" xfId="283"/>
    <cellStyle name="20% - Accent1 2 3 2 2 3 2 5" xfId="284"/>
    <cellStyle name="20% - Accent1 2 3 2 2 3 3" xfId="285"/>
    <cellStyle name="20% - Accent1 2 3 2 2 3 3 2" xfId="286"/>
    <cellStyle name="20% - Accent1 2 3 2 2 3 3 2 2" xfId="287"/>
    <cellStyle name="20% - Accent1 2 3 2 2 3 3 2 2 2" xfId="288"/>
    <cellStyle name="20% - Accent1 2 3 2 2 3 3 2 2 2 2" xfId="289"/>
    <cellStyle name="20% - Accent1 2 3 2 2 3 3 2 2 3" xfId="290"/>
    <cellStyle name="20% - Accent1 2 3 2 2 3 3 2 3" xfId="291"/>
    <cellStyle name="20% - Accent1 2 3 2 2 3 3 2 3 2" xfId="292"/>
    <cellStyle name="20% - Accent1 2 3 2 2 3 3 2 4" xfId="293"/>
    <cellStyle name="20% - Accent1 2 3 2 2 3 3 3" xfId="294"/>
    <cellStyle name="20% - Accent1 2 3 2 2 3 3 3 2" xfId="295"/>
    <cellStyle name="20% - Accent1 2 3 2 2 3 3 3 2 2" xfId="296"/>
    <cellStyle name="20% - Accent1 2 3 2 2 3 3 3 3" xfId="297"/>
    <cellStyle name="20% - Accent1 2 3 2 2 3 3 4" xfId="298"/>
    <cellStyle name="20% - Accent1 2 3 2 2 3 3 4 2" xfId="299"/>
    <cellStyle name="20% - Accent1 2 3 2 2 3 3 5" xfId="300"/>
    <cellStyle name="20% - Accent1 2 3 2 2 3 4" xfId="301"/>
    <cellStyle name="20% - Accent1 2 3 2 2 3 4 2" xfId="302"/>
    <cellStyle name="20% - Accent1 2 3 2 2 3 4 2 2" xfId="303"/>
    <cellStyle name="20% - Accent1 2 3 2 2 3 4 2 2 2" xfId="304"/>
    <cellStyle name="20% - Accent1 2 3 2 2 3 4 2 3" xfId="305"/>
    <cellStyle name="20% - Accent1 2 3 2 2 3 4 3" xfId="306"/>
    <cellStyle name="20% - Accent1 2 3 2 2 3 4 3 2" xfId="307"/>
    <cellStyle name="20% - Accent1 2 3 2 2 3 4 4" xfId="308"/>
    <cellStyle name="20% - Accent1 2 3 2 2 3 5" xfId="309"/>
    <cellStyle name="20% - Accent1 2 3 2 2 3 5 2" xfId="310"/>
    <cellStyle name="20% - Accent1 2 3 2 2 3 5 2 2" xfId="311"/>
    <cellStyle name="20% - Accent1 2 3 2 2 3 5 2 2 2" xfId="312"/>
    <cellStyle name="20% - Accent1 2 3 2 2 3 5 2 3" xfId="313"/>
    <cellStyle name="20% - Accent1 2 3 2 2 3 5 3" xfId="314"/>
    <cellStyle name="20% - Accent1 2 3 2 2 3 5 3 2" xfId="315"/>
    <cellStyle name="20% - Accent1 2 3 2 2 3 5 4" xfId="316"/>
    <cellStyle name="20% - Accent1 2 3 2 2 3 6" xfId="317"/>
    <cellStyle name="20% - Accent1 2 3 2 2 3 6 2" xfId="318"/>
    <cellStyle name="20% - Accent1 2 3 2 2 3 6 2 2" xfId="319"/>
    <cellStyle name="20% - Accent1 2 3 2 2 3 6 2 2 2" xfId="320"/>
    <cellStyle name="20% - Accent1 2 3 2 2 3 6 2 3" xfId="321"/>
    <cellStyle name="20% - Accent1 2 3 2 2 3 6 3" xfId="322"/>
    <cellStyle name="20% - Accent1 2 3 2 2 3 6 3 2" xfId="323"/>
    <cellStyle name="20% - Accent1 2 3 2 2 3 6 4" xfId="324"/>
    <cellStyle name="20% - Accent1 2 3 2 2 3 7" xfId="325"/>
    <cellStyle name="20% - Accent1 2 3 2 2 3 7 2" xfId="326"/>
    <cellStyle name="20% - Accent1 2 3 2 2 3 7 2 2" xfId="327"/>
    <cellStyle name="20% - Accent1 2 3 2 2 3 7 3" xfId="328"/>
    <cellStyle name="20% - Accent1 2 3 2 2 3 8" xfId="329"/>
    <cellStyle name="20% - Accent1 2 3 2 2 3 8 2" xfId="330"/>
    <cellStyle name="20% - Accent1 2 3 2 2 3 9" xfId="331"/>
    <cellStyle name="20% - Accent1 2 3 2 2 4" xfId="332"/>
    <cellStyle name="20% - Accent1 2 3 2 2 4 2" xfId="333"/>
    <cellStyle name="20% - Accent1 2 3 2 2 4 2 2" xfId="334"/>
    <cellStyle name="20% - Accent1 2 3 2 2 4 2 2 2" xfId="335"/>
    <cellStyle name="20% - Accent1 2 3 2 2 4 2 2 2 2" xfId="336"/>
    <cellStyle name="20% - Accent1 2 3 2 2 4 2 2 3" xfId="337"/>
    <cellStyle name="20% - Accent1 2 3 2 2 4 2 3" xfId="338"/>
    <cellStyle name="20% - Accent1 2 3 2 2 4 2 3 2" xfId="339"/>
    <cellStyle name="20% - Accent1 2 3 2 2 4 2 4" xfId="340"/>
    <cellStyle name="20% - Accent1 2 3 2 2 4 3" xfId="341"/>
    <cellStyle name="20% - Accent1 2 3 2 2 4 3 2" xfId="342"/>
    <cellStyle name="20% - Accent1 2 3 2 2 4 3 2 2" xfId="343"/>
    <cellStyle name="20% - Accent1 2 3 2 2 4 3 3" xfId="344"/>
    <cellStyle name="20% - Accent1 2 3 2 2 4 4" xfId="345"/>
    <cellStyle name="20% - Accent1 2 3 2 2 4 4 2" xfId="346"/>
    <cellStyle name="20% - Accent1 2 3 2 2 4 5" xfId="347"/>
    <cellStyle name="20% - Accent1 2 3 2 2 5" xfId="348"/>
    <cellStyle name="20% - Accent1 2 3 2 2 5 2" xfId="349"/>
    <cellStyle name="20% - Accent1 2 3 2 2 5 2 2" xfId="350"/>
    <cellStyle name="20% - Accent1 2 3 2 2 5 2 2 2" xfId="351"/>
    <cellStyle name="20% - Accent1 2 3 2 2 5 2 2 2 2" xfId="352"/>
    <cellStyle name="20% - Accent1 2 3 2 2 5 2 2 3" xfId="353"/>
    <cellStyle name="20% - Accent1 2 3 2 2 5 2 3" xfId="354"/>
    <cellStyle name="20% - Accent1 2 3 2 2 5 2 3 2" xfId="355"/>
    <cellStyle name="20% - Accent1 2 3 2 2 5 2 4" xfId="356"/>
    <cellStyle name="20% - Accent1 2 3 2 2 5 3" xfId="357"/>
    <cellStyle name="20% - Accent1 2 3 2 2 5 3 2" xfId="358"/>
    <cellStyle name="20% - Accent1 2 3 2 2 5 3 2 2" xfId="359"/>
    <cellStyle name="20% - Accent1 2 3 2 2 5 3 3" xfId="360"/>
    <cellStyle name="20% - Accent1 2 3 2 2 5 4" xfId="361"/>
    <cellStyle name="20% - Accent1 2 3 2 2 5 4 2" xfId="362"/>
    <cellStyle name="20% - Accent1 2 3 2 2 5 5" xfId="363"/>
    <cellStyle name="20% - Accent1 2 3 2 2 6" xfId="364"/>
    <cellStyle name="20% - Accent1 2 3 2 2 6 2" xfId="365"/>
    <cellStyle name="20% - Accent1 2 3 2 2 6 2 2" xfId="366"/>
    <cellStyle name="20% - Accent1 2 3 2 2 6 2 2 2" xfId="367"/>
    <cellStyle name="20% - Accent1 2 3 2 2 6 2 3" xfId="368"/>
    <cellStyle name="20% - Accent1 2 3 2 2 6 3" xfId="369"/>
    <cellStyle name="20% - Accent1 2 3 2 2 6 3 2" xfId="370"/>
    <cellStyle name="20% - Accent1 2 3 2 2 6 4" xfId="371"/>
    <cellStyle name="20% - Accent1 2 3 2 2 7" xfId="372"/>
    <cellStyle name="20% - Accent1 2 3 2 2 7 2" xfId="373"/>
    <cellStyle name="20% - Accent1 2 3 2 2 7 2 2" xfId="374"/>
    <cellStyle name="20% - Accent1 2 3 2 2 7 2 2 2" xfId="375"/>
    <cellStyle name="20% - Accent1 2 3 2 2 7 2 3" xfId="376"/>
    <cellStyle name="20% - Accent1 2 3 2 2 7 3" xfId="377"/>
    <cellStyle name="20% - Accent1 2 3 2 2 7 3 2" xfId="378"/>
    <cellStyle name="20% - Accent1 2 3 2 2 7 4" xfId="379"/>
    <cellStyle name="20% - Accent1 2 3 2 2 8" xfId="380"/>
    <cellStyle name="20% - Accent1 2 3 2 2 8 2" xfId="381"/>
    <cellStyle name="20% - Accent1 2 3 2 2 8 2 2" xfId="382"/>
    <cellStyle name="20% - Accent1 2 3 2 2 8 2 2 2" xfId="383"/>
    <cellStyle name="20% - Accent1 2 3 2 2 8 2 3" xfId="384"/>
    <cellStyle name="20% - Accent1 2 3 2 2 8 3" xfId="385"/>
    <cellStyle name="20% - Accent1 2 3 2 2 8 3 2" xfId="386"/>
    <cellStyle name="20% - Accent1 2 3 2 2 8 4" xfId="387"/>
    <cellStyle name="20% - Accent1 2 3 2 2 9" xfId="388"/>
    <cellStyle name="20% - Accent1 2 3 2 2 9 2" xfId="389"/>
    <cellStyle name="20% - Accent1 2 3 2 2 9 2 2" xfId="390"/>
    <cellStyle name="20% - Accent1 2 3 2 2 9 3" xfId="391"/>
    <cellStyle name="20% - Accent1 2 3 2 3" xfId="392"/>
    <cellStyle name="20% - Accent1 2 3 2 3 2" xfId="393"/>
    <cellStyle name="20% - Accent1 2 3 2 3 2 2" xfId="394"/>
    <cellStyle name="20% - Accent1 2 3 2 3 2 2 2" xfId="395"/>
    <cellStyle name="20% - Accent1 2 3 2 3 2 2 2 2" xfId="396"/>
    <cellStyle name="20% - Accent1 2 3 2 3 2 2 2 2 2" xfId="397"/>
    <cellStyle name="20% - Accent1 2 3 2 3 2 2 2 3" xfId="398"/>
    <cellStyle name="20% - Accent1 2 3 2 3 2 2 3" xfId="399"/>
    <cellStyle name="20% - Accent1 2 3 2 3 2 2 3 2" xfId="400"/>
    <cellStyle name="20% - Accent1 2 3 2 3 2 2 4" xfId="401"/>
    <cellStyle name="20% - Accent1 2 3 2 3 2 3" xfId="402"/>
    <cellStyle name="20% - Accent1 2 3 2 3 2 3 2" xfId="403"/>
    <cellStyle name="20% - Accent1 2 3 2 3 2 3 2 2" xfId="404"/>
    <cellStyle name="20% - Accent1 2 3 2 3 2 3 3" xfId="405"/>
    <cellStyle name="20% - Accent1 2 3 2 3 2 4" xfId="406"/>
    <cellStyle name="20% - Accent1 2 3 2 3 2 4 2" xfId="407"/>
    <cellStyle name="20% - Accent1 2 3 2 3 2 5" xfId="408"/>
    <cellStyle name="20% - Accent1 2 3 2 3 3" xfId="409"/>
    <cellStyle name="20% - Accent1 2 3 2 3 3 2" xfId="410"/>
    <cellStyle name="20% - Accent1 2 3 2 3 3 2 2" xfId="411"/>
    <cellStyle name="20% - Accent1 2 3 2 3 3 2 2 2" xfId="412"/>
    <cellStyle name="20% - Accent1 2 3 2 3 3 2 2 2 2" xfId="413"/>
    <cellStyle name="20% - Accent1 2 3 2 3 3 2 2 3" xfId="414"/>
    <cellStyle name="20% - Accent1 2 3 2 3 3 2 3" xfId="415"/>
    <cellStyle name="20% - Accent1 2 3 2 3 3 2 3 2" xfId="416"/>
    <cellStyle name="20% - Accent1 2 3 2 3 3 2 4" xfId="417"/>
    <cellStyle name="20% - Accent1 2 3 2 3 3 3" xfId="418"/>
    <cellStyle name="20% - Accent1 2 3 2 3 3 3 2" xfId="419"/>
    <cellStyle name="20% - Accent1 2 3 2 3 3 3 2 2" xfId="420"/>
    <cellStyle name="20% - Accent1 2 3 2 3 3 3 3" xfId="421"/>
    <cellStyle name="20% - Accent1 2 3 2 3 3 4" xfId="422"/>
    <cellStyle name="20% - Accent1 2 3 2 3 3 4 2" xfId="423"/>
    <cellStyle name="20% - Accent1 2 3 2 3 3 5" xfId="424"/>
    <cellStyle name="20% - Accent1 2 3 2 3 4" xfId="425"/>
    <cellStyle name="20% - Accent1 2 3 2 3 4 2" xfId="426"/>
    <cellStyle name="20% - Accent1 2 3 2 3 4 2 2" xfId="427"/>
    <cellStyle name="20% - Accent1 2 3 2 3 4 2 2 2" xfId="428"/>
    <cellStyle name="20% - Accent1 2 3 2 3 4 2 3" xfId="429"/>
    <cellStyle name="20% - Accent1 2 3 2 3 4 3" xfId="430"/>
    <cellStyle name="20% - Accent1 2 3 2 3 4 3 2" xfId="431"/>
    <cellStyle name="20% - Accent1 2 3 2 3 4 4" xfId="432"/>
    <cellStyle name="20% - Accent1 2 3 2 3 5" xfId="433"/>
    <cellStyle name="20% - Accent1 2 3 2 3 5 2" xfId="434"/>
    <cellStyle name="20% - Accent1 2 3 2 3 5 2 2" xfId="435"/>
    <cellStyle name="20% - Accent1 2 3 2 3 5 2 2 2" xfId="436"/>
    <cellStyle name="20% - Accent1 2 3 2 3 5 2 3" xfId="437"/>
    <cellStyle name="20% - Accent1 2 3 2 3 5 3" xfId="438"/>
    <cellStyle name="20% - Accent1 2 3 2 3 5 3 2" xfId="439"/>
    <cellStyle name="20% - Accent1 2 3 2 3 5 4" xfId="440"/>
    <cellStyle name="20% - Accent1 2 3 2 3 6" xfId="441"/>
    <cellStyle name="20% - Accent1 2 3 2 3 6 2" xfId="442"/>
    <cellStyle name="20% - Accent1 2 3 2 3 6 2 2" xfId="443"/>
    <cellStyle name="20% - Accent1 2 3 2 3 6 2 2 2" xfId="444"/>
    <cellStyle name="20% - Accent1 2 3 2 3 6 2 3" xfId="445"/>
    <cellStyle name="20% - Accent1 2 3 2 3 6 3" xfId="446"/>
    <cellStyle name="20% - Accent1 2 3 2 3 6 3 2" xfId="447"/>
    <cellStyle name="20% - Accent1 2 3 2 3 6 4" xfId="448"/>
    <cellStyle name="20% - Accent1 2 3 2 3 7" xfId="449"/>
    <cellStyle name="20% - Accent1 2 3 2 3 7 2" xfId="450"/>
    <cellStyle name="20% - Accent1 2 3 2 3 7 2 2" xfId="451"/>
    <cellStyle name="20% - Accent1 2 3 2 3 7 3" xfId="452"/>
    <cellStyle name="20% - Accent1 2 3 2 3 8" xfId="453"/>
    <cellStyle name="20% - Accent1 2 3 2 3 8 2" xfId="454"/>
    <cellStyle name="20% - Accent1 2 3 2 3 9" xfId="455"/>
    <cellStyle name="20% - Accent1 2 3 2 4" xfId="456"/>
    <cellStyle name="20% - Accent1 2 3 2 4 2" xfId="457"/>
    <cellStyle name="20% - Accent1 2 3 2 4 2 2" xfId="458"/>
    <cellStyle name="20% - Accent1 2 3 2 4 2 2 2" xfId="459"/>
    <cellStyle name="20% - Accent1 2 3 2 4 2 2 2 2" xfId="460"/>
    <cellStyle name="20% - Accent1 2 3 2 4 2 2 2 2 2" xfId="461"/>
    <cellStyle name="20% - Accent1 2 3 2 4 2 2 2 3" xfId="462"/>
    <cellStyle name="20% - Accent1 2 3 2 4 2 2 3" xfId="463"/>
    <cellStyle name="20% - Accent1 2 3 2 4 2 2 3 2" xfId="464"/>
    <cellStyle name="20% - Accent1 2 3 2 4 2 2 4" xfId="465"/>
    <cellStyle name="20% - Accent1 2 3 2 4 2 3" xfId="466"/>
    <cellStyle name="20% - Accent1 2 3 2 4 2 3 2" xfId="467"/>
    <cellStyle name="20% - Accent1 2 3 2 4 2 3 2 2" xfId="468"/>
    <cellStyle name="20% - Accent1 2 3 2 4 2 3 3" xfId="469"/>
    <cellStyle name="20% - Accent1 2 3 2 4 2 4" xfId="470"/>
    <cellStyle name="20% - Accent1 2 3 2 4 2 4 2" xfId="471"/>
    <cellStyle name="20% - Accent1 2 3 2 4 2 5" xfId="472"/>
    <cellStyle name="20% - Accent1 2 3 2 4 3" xfId="473"/>
    <cellStyle name="20% - Accent1 2 3 2 4 3 2" xfId="474"/>
    <cellStyle name="20% - Accent1 2 3 2 4 3 2 2" xfId="475"/>
    <cellStyle name="20% - Accent1 2 3 2 4 3 2 2 2" xfId="476"/>
    <cellStyle name="20% - Accent1 2 3 2 4 3 2 2 2 2" xfId="477"/>
    <cellStyle name="20% - Accent1 2 3 2 4 3 2 2 3" xfId="478"/>
    <cellStyle name="20% - Accent1 2 3 2 4 3 2 3" xfId="479"/>
    <cellStyle name="20% - Accent1 2 3 2 4 3 2 3 2" xfId="480"/>
    <cellStyle name="20% - Accent1 2 3 2 4 3 2 4" xfId="481"/>
    <cellStyle name="20% - Accent1 2 3 2 4 3 3" xfId="482"/>
    <cellStyle name="20% - Accent1 2 3 2 4 3 3 2" xfId="483"/>
    <cellStyle name="20% - Accent1 2 3 2 4 3 3 2 2" xfId="484"/>
    <cellStyle name="20% - Accent1 2 3 2 4 3 3 3" xfId="485"/>
    <cellStyle name="20% - Accent1 2 3 2 4 3 4" xfId="486"/>
    <cellStyle name="20% - Accent1 2 3 2 4 3 4 2" xfId="487"/>
    <cellStyle name="20% - Accent1 2 3 2 4 3 5" xfId="488"/>
    <cellStyle name="20% - Accent1 2 3 2 4 4" xfId="489"/>
    <cellStyle name="20% - Accent1 2 3 2 4 4 2" xfId="490"/>
    <cellStyle name="20% - Accent1 2 3 2 4 4 2 2" xfId="491"/>
    <cellStyle name="20% - Accent1 2 3 2 4 4 2 2 2" xfId="492"/>
    <cellStyle name="20% - Accent1 2 3 2 4 4 2 3" xfId="493"/>
    <cellStyle name="20% - Accent1 2 3 2 4 4 3" xfId="494"/>
    <cellStyle name="20% - Accent1 2 3 2 4 4 3 2" xfId="495"/>
    <cellStyle name="20% - Accent1 2 3 2 4 4 4" xfId="496"/>
    <cellStyle name="20% - Accent1 2 3 2 4 5" xfId="497"/>
    <cellStyle name="20% - Accent1 2 3 2 4 5 2" xfId="498"/>
    <cellStyle name="20% - Accent1 2 3 2 4 5 2 2" xfId="499"/>
    <cellStyle name="20% - Accent1 2 3 2 4 5 2 2 2" xfId="500"/>
    <cellStyle name="20% - Accent1 2 3 2 4 5 2 3" xfId="501"/>
    <cellStyle name="20% - Accent1 2 3 2 4 5 3" xfId="502"/>
    <cellStyle name="20% - Accent1 2 3 2 4 5 3 2" xfId="503"/>
    <cellStyle name="20% - Accent1 2 3 2 4 5 4" xfId="504"/>
    <cellStyle name="20% - Accent1 2 3 2 4 6" xfId="505"/>
    <cellStyle name="20% - Accent1 2 3 2 4 6 2" xfId="506"/>
    <cellStyle name="20% - Accent1 2 3 2 4 6 2 2" xfId="507"/>
    <cellStyle name="20% - Accent1 2 3 2 4 6 2 2 2" xfId="508"/>
    <cellStyle name="20% - Accent1 2 3 2 4 6 2 3" xfId="509"/>
    <cellStyle name="20% - Accent1 2 3 2 4 6 3" xfId="510"/>
    <cellStyle name="20% - Accent1 2 3 2 4 6 3 2" xfId="511"/>
    <cellStyle name="20% - Accent1 2 3 2 4 6 4" xfId="512"/>
    <cellStyle name="20% - Accent1 2 3 2 4 7" xfId="513"/>
    <cellStyle name="20% - Accent1 2 3 2 4 7 2" xfId="514"/>
    <cellStyle name="20% - Accent1 2 3 2 4 7 2 2" xfId="515"/>
    <cellStyle name="20% - Accent1 2 3 2 4 7 3" xfId="516"/>
    <cellStyle name="20% - Accent1 2 3 2 4 8" xfId="517"/>
    <cellStyle name="20% - Accent1 2 3 2 4 8 2" xfId="518"/>
    <cellStyle name="20% - Accent1 2 3 2 4 9" xfId="519"/>
    <cellStyle name="20% - Accent1 2 3 2 5" xfId="520"/>
    <cellStyle name="20% - Accent1 2 3 2 5 2" xfId="521"/>
    <cellStyle name="20% - Accent1 2 3 2 5 2 2" xfId="522"/>
    <cellStyle name="20% - Accent1 2 3 2 5 2 2 2" xfId="523"/>
    <cellStyle name="20% - Accent1 2 3 2 5 2 2 2 2" xfId="524"/>
    <cellStyle name="20% - Accent1 2 3 2 5 2 2 3" xfId="525"/>
    <cellStyle name="20% - Accent1 2 3 2 5 2 3" xfId="526"/>
    <cellStyle name="20% - Accent1 2 3 2 5 2 3 2" xfId="527"/>
    <cellStyle name="20% - Accent1 2 3 2 5 2 4" xfId="528"/>
    <cellStyle name="20% - Accent1 2 3 2 5 3" xfId="529"/>
    <cellStyle name="20% - Accent1 2 3 2 5 3 2" xfId="530"/>
    <cellStyle name="20% - Accent1 2 3 2 5 3 2 2" xfId="531"/>
    <cellStyle name="20% - Accent1 2 3 2 5 3 3" xfId="532"/>
    <cellStyle name="20% - Accent1 2 3 2 5 4" xfId="533"/>
    <cellStyle name="20% - Accent1 2 3 2 5 4 2" xfId="534"/>
    <cellStyle name="20% - Accent1 2 3 2 5 5" xfId="535"/>
    <cellStyle name="20% - Accent1 2 3 2 6" xfId="536"/>
    <cellStyle name="20% - Accent1 2 3 2 6 2" xfId="537"/>
    <cellStyle name="20% - Accent1 2 3 2 6 2 2" xfId="538"/>
    <cellStyle name="20% - Accent1 2 3 2 6 2 2 2" xfId="539"/>
    <cellStyle name="20% - Accent1 2 3 2 6 2 2 2 2" xfId="540"/>
    <cellStyle name="20% - Accent1 2 3 2 6 2 2 3" xfId="541"/>
    <cellStyle name="20% - Accent1 2 3 2 6 2 3" xfId="542"/>
    <cellStyle name="20% - Accent1 2 3 2 6 2 3 2" xfId="543"/>
    <cellStyle name="20% - Accent1 2 3 2 6 2 4" xfId="544"/>
    <cellStyle name="20% - Accent1 2 3 2 6 3" xfId="545"/>
    <cellStyle name="20% - Accent1 2 3 2 6 3 2" xfId="546"/>
    <cellStyle name="20% - Accent1 2 3 2 6 3 2 2" xfId="547"/>
    <cellStyle name="20% - Accent1 2 3 2 6 3 3" xfId="548"/>
    <cellStyle name="20% - Accent1 2 3 2 6 4" xfId="549"/>
    <cellStyle name="20% - Accent1 2 3 2 6 4 2" xfId="550"/>
    <cellStyle name="20% - Accent1 2 3 2 6 5" xfId="551"/>
    <cellStyle name="20% - Accent1 2 3 2 7" xfId="552"/>
    <cellStyle name="20% - Accent1 2 3 2 7 2" xfId="553"/>
    <cellStyle name="20% - Accent1 2 3 2 7 2 2" xfId="554"/>
    <cellStyle name="20% - Accent1 2 3 2 7 2 2 2" xfId="555"/>
    <cellStyle name="20% - Accent1 2 3 2 7 2 3" xfId="556"/>
    <cellStyle name="20% - Accent1 2 3 2 7 3" xfId="557"/>
    <cellStyle name="20% - Accent1 2 3 2 7 3 2" xfId="558"/>
    <cellStyle name="20% - Accent1 2 3 2 7 4" xfId="559"/>
    <cellStyle name="20% - Accent1 2 3 2 8" xfId="560"/>
    <cellStyle name="20% - Accent1 2 3 2 8 2" xfId="561"/>
    <cellStyle name="20% - Accent1 2 3 2 8 2 2" xfId="562"/>
    <cellStyle name="20% - Accent1 2 3 2 8 2 2 2" xfId="563"/>
    <cellStyle name="20% - Accent1 2 3 2 8 2 3" xfId="564"/>
    <cellStyle name="20% - Accent1 2 3 2 8 3" xfId="565"/>
    <cellStyle name="20% - Accent1 2 3 2 8 3 2" xfId="566"/>
    <cellStyle name="20% - Accent1 2 3 2 8 4" xfId="567"/>
    <cellStyle name="20% - Accent1 2 3 2 9" xfId="568"/>
    <cellStyle name="20% - Accent1 2 3 2 9 2" xfId="569"/>
    <cellStyle name="20% - Accent1 2 3 2 9 2 2" xfId="570"/>
    <cellStyle name="20% - Accent1 2 3 2 9 2 2 2" xfId="571"/>
    <cellStyle name="20% - Accent1 2 3 2 9 2 3" xfId="572"/>
    <cellStyle name="20% - Accent1 2 3 2 9 3" xfId="573"/>
    <cellStyle name="20% - Accent1 2 3 2 9 3 2" xfId="574"/>
    <cellStyle name="20% - Accent1 2 3 2 9 4" xfId="575"/>
    <cellStyle name="20% - Accent1 2 3 3" xfId="576"/>
    <cellStyle name="20% - Accent1 2 3 3 10" xfId="577"/>
    <cellStyle name="20% - Accent1 2 3 3 10 2" xfId="578"/>
    <cellStyle name="20% - Accent1 2 3 3 11" xfId="579"/>
    <cellStyle name="20% - Accent1 2 3 3 12" xfId="43441"/>
    <cellStyle name="20% - Accent1 2 3 3 2" xfId="580"/>
    <cellStyle name="20% - Accent1 2 3 3 2 2" xfId="581"/>
    <cellStyle name="20% - Accent1 2 3 3 2 2 2" xfId="582"/>
    <cellStyle name="20% - Accent1 2 3 3 2 2 2 2" xfId="583"/>
    <cellStyle name="20% - Accent1 2 3 3 2 2 2 2 2" xfId="584"/>
    <cellStyle name="20% - Accent1 2 3 3 2 2 2 2 2 2" xfId="585"/>
    <cellStyle name="20% - Accent1 2 3 3 2 2 2 2 3" xfId="586"/>
    <cellStyle name="20% - Accent1 2 3 3 2 2 2 3" xfId="587"/>
    <cellStyle name="20% - Accent1 2 3 3 2 2 2 3 2" xfId="588"/>
    <cellStyle name="20% - Accent1 2 3 3 2 2 2 4" xfId="589"/>
    <cellStyle name="20% - Accent1 2 3 3 2 2 3" xfId="590"/>
    <cellStyle name="20% - Accent1 2 3 3 2 2 3 2" xfId="591"/>
    <cellStyle name="20% - Accent1 2 3 3 2 2 3 2 2" xfId="592"/>
    <cellStyle name="20% - Accent1 2 3 3 2 2 3 3" xfId="593"/>
    <cellStyle name="20% - Accent1 2 3 3 2 2 4" xfId="594"/>
    <cellStyle name="20% - Accent1 2 3 3 2 2 4 2" xfId="595"/>
    <cellStyle name="20% - Accent1 2 3 3 2 2 5" xfId="596"/>
    <cellStyle name="20% - Accent1 2 3 3 2 3" xfId="597"/>
    <cellStyle name="20% - Accent1 2 3 3 2 3 2" xfId="598"/>
    <cellStyle name="20% - Accent1 2 3 3 2 3 2 2" xfId="599"/>
    <cellStyle name="20% - Accent1 2 3 3 2 3 2 2 2" xfId="600"/>
    <cellStyle name="20% - Accent1 2 3 3 2 3 2 2 2 2" xfId="601"/>
    <cellStyle name="20% - Accent1 2 3 3 2 3 2 2 3" xfId="602"/>
    <cellStyle name="20% - Accent1 2 3 3 2 3 2 3" xfId="603"/>
    <cellStyle name="20% - Accent1 2 3 3 2 3 2 3 2" xfId="604"/>
    <cellStyle name="20% - Accent1 2 3 3 2 3 2 4" xfId="605"/>
    <cellStyle name="20% - Accent1 2 3 3 2 3 3" xfId="606"/>
    <cellStyle name="20% - Accent1 2 3 3 2 3 3 2" xfId="607"/>
    <cellStyle name="20% - Accent1 2 3 3 2 3 3 2 2" xfId="608"/>
    <cellStyle name="20% - Accent1 2 3 3 2 3 3 3" xfId="609"/>
    <cellStyle name="20% - Accent1 2 3 3 2 3 4" xfId="610"/>
    <cellStyle name="20% - Accent1 2 3 3 2 3 4 2" xfId="611"/>
    <cellStyle name="20% - Accent1 2 3 3 2 3 5" xfId="612"/>
    <cellStyle name="20% - Accent1 2 3 3 2 4" xfId="613"/>
    <cellStyle name="20% - Accent1 2 3 3 2 4 2" xfId="614"/>
    <cellStyle name="20% - Accent1 2 3 3 2 4 2 2" xfId="615"/>
    <cellStyle name="20% - Accent1 2 3 3 2 4 2 2 2" xfId="616"/>
    <cellStyle name="20% - Accent1 2 3 3 2 4 2 3" xfId="617"/>
    <cellStyle name="20% - Accent1 2 3 3 2 4 3" xfId="618"/>
    <cellStyle name="20% - Accent1 2 3 3 2 4 3 2" xfId="619"/>
    <cellStyle name="20% - Accent1 2 3 3 2 4 4" xfId="620"/>
    <cellStyle name="20% - Accent1 2 3 3 2 5" xfId="621"/>
    <cellStyle name="20% - Accent1 2 3 3 2 5 2" xfId="622"/>
    <cellStyle name="20% - Accent1 2 3 3 2 5 2 2" xfId="623"/>
    <cellStyle name="20% - Accent1 2 3 3 2 5 2 2 2" xfId="624"/>
    <cellStyle name="20% - Accent1 2 3 3 2 5 2 3" xfId="625"/>
    <cellStyle name="20% - Accent1 2 3 3 2 5 3" xfId="626"/>
    <cellStyle name="20% - Accent1 2 3 3 2 5 3 2" xfId="627"/>
    <cellStyle name="20% - Accent1 2 3 3 2 5 4" xfId="628"/>
    <cellStyle name="20% - Accent1 2 3 3 2 6" xfId="629"/>
    <cellStyle name="20% - Accent1 2 3 3 2 6 2" xfId="630"/>
    <cellStyle name="20% - Accent1 2 3 3 2 6 2 2" xfId="631"/>
    <cellStyle name="20% - Accent1 2 3 3 2 6 2 2 2" xfId="632"/>
    <cellStyle name="20% - Accent1 2 3 3 2 6 2 3" xfId="633"/>
    <cellStyle name="20% - Accent1 2 3 3 2 6 3" xfId="634"/>
    <cellStyle name="20% - Accent1 2 3 3 2 6 3 2" xfId="635"/>
    <cellStyle name="20% - Accent1 2 3 3 2 6 4" xfId="636"/>
    <cellStyle name="20% - Accent1 2 3 3 2 7" xfId="637"/>
    <cellStyle name="20% - Accent1 2 3 3 2 7 2" xfId="638"/>
    <cellStyle name="20% - Accent1 2 3 3 2 7 2 2" xfId="639"/>
    <cellStyle name="20% - Accent1 2 3 3 2 7 3" xfId="640"/>
    <cellStyle name="20% - Accent1 2 3 3 2 8" xfId="641"/>
    <cellStyle name="20% - Accent1 2 3 3 2 8 2" xfId="642"/>
    <cellStyle name="20% - Accent1 2 3 3 2 9" xfId="643"/>
    <cellStyle name="20% - Accent1 2 3 3 3" xfId="644"/>
    <cellStyle name="20% - Accent1 2 3 3 3 2" xfId="645"/>
    <cellStyle name="20% - Accent1 2 3 3 3 2 2" xfId="646"/>
    <cellStyle name="20% - Accent1 2 3 3 3 2 2 2" xfId="647"/>
    <cellStyle name="20% - Accent1 2 3 3 3 2 2 2 2" xfId="648"/>
    <cellStyle name="20% - Accent1 2 3 3 3 2 2 2 2 2" xfId="649"/>
    <cellStyle name="20% - Accent1 2 3 3 3 2 2 2 3" xfId="650"/>
    <cellStyle name="20% - Accent1 2 3 3 3 2 2 3" xfId="651"/>
    <cellStyle name="20% - Accent1 2 3 3 3 2 2 3 2" xfId="652"/>
    <cellStyle name="20% - Accent1 2 3 3 3 2 2 4" xfId="653"/>
    <cellStyle name="20% - Accent1 2 3 3 3 2 3" xfId="654"/>
    <cellStyle name="20% - Accent1 2 3 3 3 2 3 2" xfId="655"/>
    <cellStyle name="20% - Accent1 2 3 3 3 2 3 2 2" xfId="656"/>
    <cellStyle name="20% - Accent1 2 3 3 3 2 3 3" xfId="657"/>
    <cellStyle name="20% - Accent1 2 3 3 3 2 4" xfId="658"/>
    <cellStyle name="20% - Accent1 2 3 3 3 2 4 2" xfId="659"/>
    <cellStyle name="20% - Accent1 2 3 3 3 2 5" xfId="660"/>
    <cellStyle name="20% - Accent1 2 3 3 3 3" xfId="661"/>
    <cellStyle name="20% - Accent1 2 3 3 3 3 2" xfId="662"/>
    <cellStyle name="20% - Accent1 2 3 3 3 3 2 2" xfId="663"/>
    <cellStyle name="20% - Accent1 2 3 3 3 3 2 2 2" xfId="664"/>
    <cellStyle name="20% - Accent1 2 3 3 3 3 2 2 2 2" xfId="665"/>
    <cellStyle name="20% - Accent1 2 3 3 3 3 2 2 3" xfId="666"/>
    <cellStyle name="20% - Accent1 2 3 3 3 3 2 3" xfId="667"/>
    <cellStyle name="20% - Accent1 2 3 3 3 3 2 3 2" xfId="668"/>
    <cellStyle name="20% - Accent1 2 3 3 3 3 2 4" xfId="669"/>
    <cellStyle name="20% - Accent1 2 3 3 3 3 3" xfId="670"/>
    <cellStyle name="20% - Accent1 2 3 3 3 3 3 2" xfId="671"/>
    <cellStyle name="20% - Accent1 2 3 3 3 3 3 2 2" xfId="672"/>
    <cellStyle name="20% - Accent1 2 3 3 3 3 3 3" xfId="673"/>
    <cellStyle name="20% - Accent1 2 3 3 3 3 4" xfId="674"/>
    <cellStyle name="20% - Accent1 2 3 3 3 3 4 2" xfId="675"/>
    <cellStyle name="20% - Accent1 2 3 3 3 3 5" xfId="676"/>
    <cellStyle name="20% - Accent1 2 3 3 3 4" xfId="677"/>
    <cellStyle name="20% - Accent1 2 3 3 3 4 2" xfId="678"/>
    <cellStyle name="20% - Accent1 2 3 3 3 4 2 2" xfId="679"/>
    <cellStyle name="20% - Accent1 2 3 3 3 4 2 2 2" xfId="680"/>
    <cellStyle name="20% - Accent1 2 3 3 3 4 2 3" xfId="681"/>
    <cellStyle name="20% - Accent1 2 3 3 3 4 3" xfId="682"/>
    <cellStyle name="20% - Accent1 2 3 3 3 4 3 2" xfId="683"/>
    <cellStyle name="20% - Accent1 2 3 3 3 4 4" xfId="684"/>
    <cellStyle name="20% - Accent1 2 3 3 3 5" xfId="685"/>
    <cellStyle name="20% - Accent1 2 3 3 3 5 2" xfId="686"/>
    <cellStyle name="20% - Accent1 2 3 3 3 5 2 2" xfId="687"/>
    <cellStyle name="20% - Accent1 2 3 3 3 5 2 2 2" xfId="688"/>
    <cellStyle name="20% - Accent1 2 3 3 3 5 2 3" xfId="689"/>
    <cellStyle name="20% - Accent1 2 3 3 3 5 3" xfId="690"/>
    <cellStyle name="20% - Accent1 2 3 3 3 5 3 2" xfId="691"/>
    <cellStyle name="20% - Accent1 2 3 3 3 5 4" xfId="692"/>
    <cellStyle name="20% - Accent1 2 3 3 3 6" xfId="693"/>
    <cellStyle name="20% - Accent1 2 3 3 3 6 2" xfId="694"/>
    <cellStyle name="20% - Accent1 2 3 3 3 6 2 2" xfId="695"/>
    <cellStyle name="20% - Accent1 2 3 3 3 6 2 2 2" xfId="696"/>
    <cellStyle name="20% - Accent1 2 3 3 3 6 2 3" xfId="697"/>
    <cellStyle name="20% - Accent1 2 3 3 3 6 3" xfId="698"/>
    <cellStyle name="20% - Accent1 2 3 3 3 6 3 2" xfId="699"/>
    <cellStyle name="20% - Accent1 2 3 3 3 6 4" xfId="700"/>
    <cellStyle name="20% - Accent1 2 3 3 3 7" xfId="701"/>
    <cellStyle name="20% - Accent1 2 3 3 3 7 2" xfId="702"/>
    <cellStyle name="20% - Accent1 2 3 3 3 7 2 2" xfId="703"/>
    <cellStyle name="20% - Accent1 2 3 3 3 7 3" xfId="704"/>
    <cellStyle name="20% - Accent1 2 3 3 3 8" xfId="705"/>
    <cellStyle name="20% - Accent1 2 3 3 3 8 2" xfId="706"/>
    <cellStyle name="20% - Accent1 2 3 3 3 9" xfId="707"/>
    <cellStyle name="20% - Accent1 2 3 3 4" xfId="708"/>
    <cellStyle name="20% - Accent1 2 3 3 4 2" xfId="709"/>
    <cellStyle name="20% - Accent1 2 3 3 4 2 2" xfId="710"/>
    <cellStyle name="20% - Accent1 2 3 3 4 2 2 2" xfId="711"/>
    <cellStyle name="20% - Accent1 2 3 3 4 2 2 2 2" xfId="712"/>
    <cellStyle name="20% - Accent1 2 3 3 4 2 2 3" xfId="713"/>
    <cellStyle name="20% - Accent1 2 3 3 4 2 3" xfId="714"/>
    <cellStyle name="20% - Accent1 2 3 3 4 2 3 2" xfId="715"/>
    <cellStyle name="20% - Accent1 2 3 3 4 2 4" xfId="716"/>
    <cellStyle name="20% - Accent1 2 3 3 4 3" xfId="717"/>
    <cellStyle name="20% - Accent1 2 3 3 4 3 2" xfId="718"/>
    <cellStyle name="20% - Accent1 2 3 3 4 3 2 2" xfId="719"/>
    <cellStyle name="20% - Accent1 2 3 3 4 3 3" xfId="720"/>
    <cellStyle name="20% - Accent1 2 3 3 4 4" xfId="721"/>
    <cellStyle name="20% - Accent1 2 3 3 4 4 2" xfId="722"/>
    <cellStyle name="20% - Accent1 2 3 3 4 5" xfId="723"/>
    <cellStyle name="20% - Accent1 2 3 3 5" xfId="724"/>
    <cellStyle name="20% - Accent1 2 3 3 5 2" xfId="725"/>
    <cellStyle name="20% - Accent1 2 3 3 5 2 2" xfId="726"/>
    <cellStyle name="20% - Accent1 2 3 3 5 2 2 2" xfId="727"/>
    <cellStyle name="20% - Accent1 2 3 3 5 2 2 2 2" xfId="728"/>
    <cellStyle name="20% - Accent1 2 3 3 5 2 2 3" xfId="729"/>
    <cellStyle name="20% - Accent1 2 3 3 5 2 3" xfId="730"/>
    <cellStyle name="20% - Accent1 2 3 3 5 2 3 2" xfId="731"/>
    <cellStyle name="20% - Accent1 2 3 3 5 2 4" xfId="732"/>
    <cellStyle name="20% - Accent1 2 3 3 5 3" xfId="733"/>
    <cellStyle name="20% - Accent1 2 3 3 5 3 2" xfId="734"/>
    <cellStyle name="20% - Accent1 2 3 3 5 3 2 2" xfId="735"/>
    <cellStyle name="20% - Accent1 2 3 3 5 3 3" xfId="736"/>
    <cellStyle name="20% - Accent1 2 3 3 5 4" xfId="737"/>
    <cellStyle name="20% - Accent1 2 3 3 5 4 2" xfId="738"/>
    <cellStyle name="20% - Accent1 2 3 3 5 5" xfId="739"/>
    <cellStyle name="20% - Accent1 2 3 3 6" xfId="740"/>
    <cellStyle name="20% - Accent1 2 3 3 6 2" xfId="741"/>
    <cellStyle name="20% - Accent1 2 3 3 6 2 2" xfId="742"/>
    <cellStyle name="20% - Accent1 2 3 3 6 2 2 2" xfId="743"/>
    <cellStyle name="20% - Accent1 2 3 3 6 2 3" xfId="744"/>
    <cellStyle name="20% - Accent1 2 3 3 6 3" xfId="745"/>
    <cellStyle name="20% - Accent1 2 3 3 6 3 2" xfId="746"/>
    <cellStyle name="20% - Accent1 2 3 3 6 4" xfId="747"/>
    <cellStyle name="20% - Accent1 2 3 3 7" xfId="748"/>
    <cellStyle name="20% - Accent1 2 3 3 7 2" xfId="749"/>
    <cellStyle name="20% - Accent1 2 3 3 7 2 2" xfId="750"/>
    <cellStyle name="20% - Accent1 2 3 3 7 2 2 2" xfId="751"/>
    <cellStyle name="20% - Accent1 2 3 3 7 2 3" xfId="752"/>
    <cellStyle name="20% - Accent1 2 3 3 7 3" xfId="753"/>
    <cellStyle name="20% - Accent1 2 3 3 7 3 2" xfId="754"/>
    <cellStyle name="20% - Accent1 2 3 3 7 4" xfId="755"/>
    <cellStyle name="20% - Accent1 2 3 3 8" xfId="756"/>
    <cellStyle name="20% - Accent1 2 3 3 8 2" xfId="757"/>
    <cellStyle name="20% - Accent1 2 3 3 8 2 2" xfId="758"/>
    <cellStyle name="20% - Accent1 2 3 3 8 2 2 2" xfId="759"/>
    <cellStyle name="20% - Accent1 2 3 3 8 2 3" xfId="760"/>
    <cellStyle name="20% - Accent1 2 3 3 8 3" xfId="761"/>
    <cellStyle name="20% - Accent1 2 3 3 8 3 2" xfId="762"/>
    <cellStyle name="20% - Accent1 2 3 3 8 4" xfId="763"/>
    <cellStyle name="20% - Accent1 2 3 3 9" xfId="764"/>
    <cellStyle name="20% - Accent1 2 3 3 9 2" xfId="765"/>
    <cellStyle name="20% - Accent1 2 3 3 9 2 2" xfId="766"/>
    <cellStyle name="20% - Accent1 2 3 3 9 3" xfId="767"/>
    <cellStyle name="20% - Accent1 2 3 4" xfId="768"/>
    <cellStyle name="20% - Accent1 2 3 4 2" xfId="769"/>
    <cellStyle name="20% - Accent1 2 3 4 2 2" xfId="770"/>
    <cellStyle name="20% - Accent1 2 3 4 2 2 2" xfId="771"/>
    <cellStyle name="20% - Accent1 2 3 4 2 2 2 2" xfId="772"/>
    <cellStyle name="20% - Accent1 2 3 4 2 2 2 2 2" xfId="773"/>
    <cellStyle name="20% - Accent1 2 3 4 2 2 2 3" xfId="774"/>
    <cellStyle name="20% - Accent1 2 3 4 2 2 3" xfId="775"/>
    <cellStyle name="20% - Accent1 2 3 4 2 2 3 2" xfId="776"/>
    <cellStyle name="20% - Accent1 2 3 4 2 2 4" xfId="777"/>
    <cellStyle name="20% - Accent1 2 3 4 2 3" xfId="778"/>
    <cellStyle name="20% - Accent1 2 3 4 2 3 2" xfId="779"/>
    <cellStyle name="20% - Accent1 2 3 4 2 3 2 2" xfId="780"/>
    <cellStyle name="20% - Accent1 2 3 4 2 3 3" xfId="781"/>
    <cellStyle name="20% - Accent1 2 3 4 2 4" xfId="782"/>
    <cellStyle name="20% - Accent1 2 3 4 2 4 2" xfId="783"/>
    <cellStyle name="20% - Accent1 2 3 4 2 5" xfId="784"/>
    <cellStyle name="20% - Accent1 2 3 4 3" xfId="785"/>
    <cellStyle name="20% - Accent1 2 3 4 3 2" xfId="786"/>
    <cellStyle name="20% - Accent1 2 3 4 3 2 2" xfId="787"/>
    <cellStyle name="20% - Accent1 2 3 4 3 2 2 2" xfId="788"/>
    <cellStyle name="20% - Accent1 2 3 4 3 2 2 2 2" xfId="789"/>
    <cellStyle name="20% - Accent1 2 3 4 3 2 2 3" xfId="790"/>
    <cellStyle name="20% - Accent1 2 3 4 3 2 3" xfId="791"/>
    <cellStyle name="20% - Accent1 2 3 4 3 2 3 2" xfId="792"/>
    <cellStyle name="20% - Accent1 2 3 4 3 2 4" xfId="793"/>
    <cellStyle name="20% - Accent1 2 3 4 3 3" xfId="794"/>
    <cellStyle name="20% - Accent1 2 3 4 3 3 2" xfId="795"/>
    <cellStyle name="20% - Accent1 2 3 4 3 3 2 2" xfId="796"/>
    <cellStyle name="20% - Accent1 2 3 4 3 3 3" xfId="797"/>
    <cellStyle name="20% - Accent1 2 3 4 3 4" xfId="798"/>
    <cellStyle name="20% - Accent1 2 3 4 3 4 2" xfId="799"/>
    <cellStyle name="20% - Accent1 2 3 4 3 5" xfId="800"/>
    <cellStyle name="20% - Accent1 2 3 4 4" xfId="801"/>
    <cellStyle name="20% - Accent1 2 3 4 4 2" xfId="802"/>
    <cellStyle name="20% - Accent1 2 3 4 4 2 2" xfId="803"/>
    <cellStyle name="20% - Accent1 2 3 4 4 2 2 2" xfId="804"/>
    <cellStyle name="20% - Accent1 2 3 4 4 2 3" xfId="805"/>
    <cellStyle name="20% - Accent1 2 3 4 4 3" xfId="806"/>
    <cellStyle name="20% - Accent1 2 3 4 4 3 2" xfId="807"/>
    <cellStyle name="20% - Accent1 2 3 4 4 4" xfId="808"/>
    <cellStyle name="20% - Accent1 2 3 4 5" xfId="809"/>
    <cellStyle name="20% - Accent1 2 3 4 5 2" xfId="810"/>
    <cellStyle name="20% - Accent1 2 3 4 5 2 2" xfId="811"/>
    <cellStyle name="20% - Accent1 2 3 4 5 2 2 2" xfId="812"/>
    <cellStyle name="20% - Accent1 2 3 4 5 2 3" xfId="813"/>
    <cellStyle name="20% - Accent1 2 3 4 5 3" xfId="814"/>
    <cellStyle name="20% - Accent1 2 3 4 5 3 2" xfId="815"/>
    <cellStyle name="20% - Accent1 2 3 4 5 4" xfId="816"/>
    <cellStyle name="20% - Accent1 2 3 4 6" xfId="817"/>
    <cellStyle name="20% - Accent1 2 3 4 6 2" xfId="818"/>
    <cellStyle name="20% - Accent1 2 3 4 6 2 2" xfId="819"/>
    <cellStyle name="20% - Accent1 2 3 4 6 2 2 2" xfId="820"/>
    <cellStyle name="20% - Accent1 2 3 4 6 2 3" xfId="821"/>
    <cellStyle name="20% - Accent1 2 3 4 6 3" xfId="822"/>
    <cellStyle name="20% - Accent1 2 3 4 6 3 2" xfId="823"/>
    <cellStyle name="20% - Accent1 2 3 4 6 4" xfId="824"/>
    <cellStyle name="20% - Accent1 2 3 4 7" xfId="825"/>
    <cellStyle name="20% - Accent1 2 3 4 7 2" xfId="826"/>
    <cellStyle name="20% - Accent1 2 3 4 7 2 2" xfId="827"/>
    <cellStyle name="20% - Accent1 2 3 4 7 3" xfId="828"/>
    <cellStyle name="20% - Accent1 2 3 4 8" xfId="829"/>
    <cellStyle name="20% - Accent1 2 3 4 8 2" xfId="830"/>
    <cellStyle name="20% - Accent1 2 3 4 9" xfId="831"/>
    <cellStyle name="20% - Accent1 2 3 5" xfId="832"/>
    <cellStyle name="20% - Accent1 2 3 5 2" xfId="833"/>
    <cellStyle name="20% - Accent1 2 3 5 2 2" xfId="834"/>
    <cellStyle name="20% - Accent1 2 3 5 2 2 2" xfId="835"/>
    <cellStyle name="20% - Accent1 2 3 5 2 2 2 2" xfId="836"/>
    <cellStyle name="20% - Accent1 2 3 5 2 2 2 2 2" xfId="837"/>
    <cellStyle name="20% - Accent1 2 3 5 2 2 2 3" xfId="838"/>
    <cellStyle name="20% - Accent1 2 3 5 2 2 3" xfId="839"/>
    <cellStyle name="20% - Accent1 2 3 5 2 2 3 2" xfId="840"/>
    <cellStyle name="20% - Accent1 2 3 5 2 2 4" xfId="841"/>
    <cellStyle name="20% - Accent1 2 3 5 2 3" xfId="842"/>
    <cellStyle name="20% - Accent1 2 3 5 2 3 2" xfId="843"/>
    <cellStyle name="20% - Accent1 2 3 5 2 3 2 2" xfId="844"/>
    <cellStyle name="20% - Accent1 2 3 5 2 3 3" xfId="845"/>
    <cellStyle name="20% - Accent1 2 3 5 2 4" xfId="846"/>
    <cellStyle name="20% - Accent1 2 3 5 2 4 2" xfId="847"/>
    <cellStyle name="20% - Accent1 2 3 5 2 5" xfId="848"/>
    <cellStyle name="20% - Accent1 2 3 5 3" xfId="849"/>
    <cellStyle name="20% - Accent1 2 3 5 3 2" xfId="850"/>
    <cellStyle name="20% - Accent1 2 3 5 3 2 2" xfId="851"/>
    <cellStyle name="20% - Accent1 2 3 5 3 2 2 2" xfId="852"/>
    <cellStyle name="20% - Accent1 2 3 5 3 2 2 2 2" xfId="853"/>
    <cellStyle name="20% - Accent1 2 3 5 3 2 2 3" xfId="854"/>
    <cellStyle name="20% - Accent1 2 3 5 3 2 3" xfId="855"/>
    <cellStyle name="20% - Accent1 2 3 5 3 2 3 2" xfId="856"/>
    <cellStyle name="20% - Accent1 2 3 5 3 2 4" xfId="857"/>
    <cellStyle name="20% - Accent1 2 3 5 3 3" xfId="858"/>
    <cellStyle name="20% - Accent1 2 3 5 3 3 2" xfId="859"/>
    <cellStyle name="20% - Accent1 2 3 5 3 3 2 2" xfId="860"/>
    <cellStyle name="20% - Accent1 2 3 5 3 3 3" xfId="861"/>
    <cellStyle name="20% - Accent1 2 3 5 3 4" xfId="862"/>
    <cellStyle name="20% - Accent1 2 3 5 3 4 2" xfId="863"/>
    <cellStyle name="20% - Accent1 2 3 5 3 5" xfId="864"/>
    <cellStyle name="20% - Accent1 2 3 5 4" xfId="865"/>
    <cellStyle name="20% - Accent1 2 3 5 4 2" xfId="866"/>
    <cellStyle name="20% - Accent1 2 3 5 4 2 2" xfId="867"/>
    <cellStyle name="20% - Accent1 2 3 5 4 2 2 2" xfId="868"/>
    <cellStyle name="20% - Accent1 2 3 5 4 2 3" xfId="869"/>
    <cellStyle name="20% - Accent1 2 3 5 4 3" xfId="870"/>
    <cellStyle name="20% - Accent1 2 3 5 4 3 2" xfId="871"/>
    <cellStyle name="20% - Accent1 2 3 5 4 4" xfId="872"/>
    <cellStyle name="20% - Accent1 2 3 5 5" xfId="873"/>
    <cellStyle name="20% - Accent1 2 3 5 5 2" xfId="874"/>
    <cellStyle name="20% - Accent1 2 3 5 5 2 2" xfId="875"/>
    <cellStyle name="20% - Accent1 2 3 5 5 2 2 2" xfId="876"/>
    <cellStyle name="20% - Accent1 2 3 5 5 2 3" xfId="877"/>
    <cellStyle name="20% - Accent1 2 3 5 5 3" xfId="878"/>
    <cellStyle name="20% - Accent1 2 3 5 5 3 2" xfId="879"/>
    <cellStyle name="20% - Accent1 2 3 5 5 4" xfId="880"/>
    <cellStyle name="20% - Accent1 2 3 5 6" xfId="881"/>
    <cellStyle name="20% - Accent1 2 3 5 6 2" xfId="882"/>
    <cellStyle name="20% - Accent1 2 3 5 6 2 2" xfId="883"/>
    <cellStyle name="20% - Accent1 2 3 5 6 2 2 2" xfId="884"/>
    <cellStyle name="20% - Accent1 2 3 5 6 2 3" xfId="885"/>
    <cellStyle name="20% - Accent1 2 3 5 6 3" xfId="886"/>
    <cellStyle name="20% - Accent1 2 3 5 6 3 2" xfId="887"/>
    <cellStyle name="20% - Accent1 2 3 5 6 4" xfId="888"/>
    <cellStyle name="20% - Accent1 2 3 5 7" xfId="889"/>
    <cellStyle name="20% - Accent1 2 3 5 7 2" xfId="890"/>
    <cellStyle name="20% - Accent1 2 3 5 7 2 2" xfId="891"/>
    <cellStyle name="20% - Accent1 2 3 5 7 3" xfId="892"/>
    <cellStyle name="20% - Accent1 2 3 5 8" xfId="893"/>
    <cellStyle name="20% - Accent1 2 3 5 8 2" xfId="894"/>
    <cellStyle name="20% - Accent1 2 3 5 9" xfId="895"/>
    <cellStyle name="20% - Accent1 2 3 6" xfId="896"/>
    <cellStyle name="20% - Accent1 2 3 6 2" xfId="897"/>
    <cellStyle name="20% - Accent1 2 3 6 2 2" xfId="898"/>
    <cellStyle name="20% - Accent1 2 3 6 3" xfId="899"/>
    <cellStyle name="20% - Accent1 2 3 7" xfId="900"/>
    <cellStyle name="20% - Accent1 2 3 8" xfId="901"/>
    <cellStyle name="20% - Accent1 2 3 8 2" xfId="902"/>
    <cellStyle name="20% - Accent1 2 3 9" xfId="42634"/>
    <cellStyle name="20% - Accent1 2 4" xfId="903"/>
    <cellStyle name="20% - Accent1 2 4 2" xfId="904"/>
    <cellStyle name="20% - Accent1 2 4 2 10" xfId="905"/>
    <cellStyle name="20% - Accent1 2 4 2 10 2" xfId="906"/>
    <cellStyle name="20% - Accent1 2 4 2 11" xfId="907"/>
    <cellStyle name="20% - Accent1 2 4 2 2" xfId="908"/>
    <cellStyle name="20% - Accent1 2 4 2 2 2" xfId="909"/>
    <cellStyle name="20% - Accent1 2 4 2 2 2 2" xfId="910"/>
    <cellStyle name="20% - Accent1 2 4 2 2 2 2 2" xfId="911"/>
    <cellStyle name="20% - Accent1 2 4 2 2 2 2 2 2" xfId="912"/>
    <cellStyle name="20% - Accent1 2 4 2 2 2 2 2 2 2" xfId="913"/>
    <cellStyle name="20% - Accent1 2 4 2 2 2 2 2 3" xfId="914"/>
    <cellStyle name="20% - Accent1 2 4 2 2 2 2 3" xfId="915"/>
    <cellStyle name="20% - Accent1 2 4 2 2 2 2 3 2" xfId="916"/>
    <cellStyle name="20% - Accent1 2 4 2 2 2 2 4" xfId="917"/>
    <cellStyle name="20% - Accent1 2 4 2 2 2 3" xfId="918"/>
    <cellStyle name="20% - Accent1 2 4 2 2 2 3 2" xfId="919"/>
    <cellStyle name="20% - Accent1 2 4 2 2 2 3 2 2" xfId="920"/>
    <cellStyle name="20% - Accent1 2 4 2 2 2 3 3" xfId="921"/>
    <cellStyle name="20% - Accent1 2 4 2 2 2 4" xfId="922"/>
    <cellStyle name="20% - Accent1 2 4 2 2 2 4 2" xfId="923"/>
    <cellStyle name="20% - Accent1 2 4 2 2 2 5" xfId="924"/>
    <cellStyle name="20% - Accent1 2 4 2 2 3" xfId="925"/>
    <cellStyle name="20% - Accent1 2 4 2 2 3 2" xfId="926"/>
    <cellStyle name="20% - Accent1 2 4 2 2 3 2 2" xfId="927"/>
    <cellStyle name="20% - Accent1 2 4 2 2 3 2 2 2" xfId="928"/>
    <cellStyle name="20% - Accent1 2 4 2 2 3 2 2 2 2" xfId="929"/>
    <cellStyle name="20% - Accent1 2 4 2 2 3 2 2 3" xfId="930"/>
    <cellStyle name="20% - Accent1 2 4 2 2 3 2 3" xfId="931"/>
    <cellStyle name="20% - Accent1 2 4 2 2 3 2 3 2" xfId="932"/>
    <cellStyle name="20% - Accent1 2 4 2 2 3 2 4" xfId="933"/>
    <cellStyle name="20% - Accent1 2 4 2 2 3 3" xfId="934"/>
    <cellStyle name="20% - Accent1 2 4 2 2 3 3 2" xfId="935"/>
    <cellStyle name="20% - Accent1 2 4 2 2 3 3 2 2" xfId="936"/>
    <cellStyle name="20% - Accent1 2 4 2 2 3 3 3" xfId="937"/>
    <cellStyle name="20% - Accent1 2 4 2 2 3 4" xfId="938"/>
    <cellStyle name="20% - Accent1 2 4 2 2 3 4 2" xfId="939"/>
    <cellStyle name="20% - Accent1 2 4 2 2 3 5" xfId="940"/>
    <cellStyle name="20% - Accent1 2 4 2 2 4" xfId="941"/>
    <cellStyle name="20% - Accent1 2 4 2 2 4 2" xfId="942"/>
    <cellStyle name="20% - Accent1 2 4 2 2 4 2 2" xfId="943"/>
    <cellStyle name="20% - Accent1 2 4 2 2 4 2 2 2" xfId="944"/>
    <cellStyle name="20% - Accent1 2 4 2 2 4 2 3" xfId="945"/>
    <cellStyle name="20% - Accent1 2 4 2 2 4 3" xfId="946"/>
    <cellStyle name="20% - Accent1 2 4 2 2 4 3 2" xfId="947"/>
    <cellStyle name="20% - Accent1 2 4 2 2 4 4" xfId="948"/>
    <cellStyle name="20% - Accent1 2 4 2 2 5" xfId="949"/>
    <cellStyle name="20% - Accent1 2 4 2 2 5 2" xfId="950"/>
    <cellStyle name="20% - Accent1 2 4 2 2 5 2 2" xfId="951"/>
    <cellStyle name="20% - Accent1 2 4 2 2 5 2 2 2" xfId="952"/>
    <cellStyle name="20% - Accent1 2 4 2 2 5 2 3" xfId="953"/>
    <cellStyle name="20% - Accent1 2 4 2 2 5 3" xfId="954"/>
    <cellStyle name="20% - Accent1 2 4 2 2 5 3 2" xfId="955"/>
    <cellStyle name="20% - Accent1 2 4 2 2 5 4" xfId="956"/>
    <cellStyle name="20% - Accent1 2 4 2 2 6" xfId="957"/>
    <cellStyle name="20% - Accent1 2 4 2 2 6 2" xfId="958"/>
    <cellStyle name="20% - Accent1 2 4 2 2 6 2 2" xfId="959"/>
    <cellStyle name="20% - Accent1 2 4 2 2 6 2 2 2" xfId="960"/>
    <cellStyle name="20% - Accent1 2 4 2 2 6 2 3" xfId="961"/>
    <cellStyle name="20% - Accent1 2 4 2 2 6 3" xfId="962"/>
    <cellStyle name="20% - Accent1 2 4 2 2 6 3 2" xfId="963"/>
    <cellStyle name="20% - Accent1 2 4 2 2 6 4" xfId="964"/>
    <cellStyle name="20% - Accent1 2 4 2 2 7" xfId="965"/>
    <cellStyle name="20% - Accent1 2 4 2 2 7 2" xfId="966"/>
    <cellStyle name="20% - Accent1 2 4 2 2 7 2 2" xfId="967"/>
    <cellStyle name="20% - Accent1 2 4 2 2 7 3" xfId="968"/>
    <cellStyle name="20% - Accent1 2 4 2 2 8" xfId="969"/>
    <cellStyle name="20% - Accent1 2 4 2 2 8 2" xfId="970"/>
    <cellStyle name="20% - Accent1 2 4 2 2 9" xfId="971"/>
    <cellStyle name="20% - Accent1 2 4 2 3" xfId="972"/>
    <cellStyle name="20% - Accent1 2 4 2 3 2" xfId="973"/>
    <cellStyle name="20% - Accent1 2 4 2 3 2 2" xfId="974"/>
    <cellStyle name="20% - Accent1 2 4 2 3 2 2 2" xfId="975"/>
    <cellStyle name="20% - Accent1 2 4 2 3 2 2 2 2" xfId="976"/>
    <cellStyle name="20% - Accent1 2 4 2 3 2 2 2 2 2" xfId="977"/>
    <cellStyle name="20% - Accent1 2 4 2 3 2 2 2 3" xfId="978"/>
    <cellStyle name="20% - Accent1 2 4 2 3 2 2 3" xfId="979"/>
    <cellStyle name="20% - Accent1 2 4 2 3 2 2 3 2" xfId="980"/>
    <cellStyle name="20% - Accent1 2 4 2 3 2 2 4" xfId="981"/>
    <cellStyle name="20% - Accent1 2 4 2 3 2 3" xfId="982"/>
    <cellStyle name="20% - Accent1 2 4 2 3 2 3 2" xfId="983"/>
    <cellStyle name="20% - Accent1 2 4 2 3 2 3 2 2" xfId="984"/>
    <cellStyle name="20% - Accent1 2 4 2 3 2 3 3" xfId="985"/>
    <cellStyle name="20% - Accent1 2 4 2 3 2 4" xfId="986"/>
    <cellStyle name="20% - Accent1 2 4 2 3 2 4 2" xfId="987"/>
    <cellStyle name="20% - Accent1 2 4 2 3 2 5" xfId="988"/>
    <cellStyle name="20% - Accent1 2 4 2 3 3" xfId="989"/>
    <cellStyle name="20% - Accent1 2 4 2 3 3 2" xfId="990"/>
    <cellStyle name="20% - Accent1 2 4 2 3 3 2 2" xfId="991"/>
    <cellStyle name="20% - Accent1 2 4 2 3 3 2 2 2" xfId="992"/>
    <cellStyle name="20% - Accent1 2 4 2 3 3 2 2 2 2" xfId="993"/>
    <cellStyle name="20% - Accent1 2 4 2 3 3 2 2 3" xfId="994"/>
    <cellStyle name="20% - Accent1 2 4 2 3 3 2 3" xfId="995"/>
    <cellStyle name="20% - Accent1 2 4 2 3 3 2 3 2" xfId="996"/>
    <cellStyle name="20% - Accent1 2 4 2 3 3 2 4" xfId="997"/>
    <cellStyle name="20% - Accent1 2 4 2 3 3 3" xfId="998"/>
    <cellStyle name="20% - Accent1 2 4 2 3 3 3 2" xfId="999"/>
    <cellStyle name="20% - Accent1 2 4 2 3 3 3 2 2" xfId="1000"/>
    <cellStyle name="20% - Accent1 2 4 2 3 3 3 3" xfId="1001"/>
    <cellStyle name="20% - Accent1 2 4 2 3 3 4" xfId="1002"/>
    <cellStyle name="20% - Accent1 2 4 2 3 3 4 2" xfId="1003"/>
    <cellStyle name="20% - Accent1 2 4 2 3 3 5" xfId="1004"/>
    <cellStyle name="20% - Accent1 2 4 2 3 4" xfId="1005"/>
    <cellStyle name="20% - Accent1 2 4 2 3 4 2" xfId="1006"/>
    <cellStyle name="20% - Accent1 2 4 2 3 4 2 2" xfId="1007"/>
    <cellStyle name="20% - Accent1 2 4 2 3 4 2 2 2" xfId="1008"/>
    <cellStyle name="20% - Accent1 2 4 2 3 4 2 3" xfId="1009"/>
    <cellStyle name="20% - Accent1 2 4 2 3 4 3" xfId="1010"/>
    <cellStyle name="20% - Accent1 2 4 2 3 4 3 2" xfId="1011"/>
    <cellStyle name="20% - Accent1 2 4 2 3 4 4" xfId="1012"/>
    <cellStyle name="20% - Accent1 2 4 2 3 5" xfId="1013"/>
    <cellStyle name="20% - Accent1 2 4 2 3 5 2" xfId="1014"/>
    <cellStyle name="20% - Accent1 2 4 2 3 5 2 2" xfId="1015"/>
    <cellStyle name="20% - Accent1 2 4 2 3 5 2 2 2" xfId="1016"/>
    <cellStyle name="20% - Accent1 2 4 2 3 5 2 3" xfId="1017"/>
    <cellStyle name="20% - Accent1 2 4 2 3 5 3" xfId="1018"/>
    <cellStyle name="20% - Accent1 2 4 2 3 5 3 2" xfId="1019"/>
    <cellStyle name="20% - Accent1 2 4 2 3 5 4" xfId="1020"/>
    <cellStyle name="20% - Accent1 2 4 2 3 6" xfId="1021"/>
    <cellStyle name="20% - Accent1 2 4 2 3 6 2" xfId="1022"/>
    <cellStyle name="20% - Accent1 2 4 2 3 6 2 2" xfId="1023"/>
    <cellStyle name="20% - Accent1 2 4 2 3 6 2 2 2" xfId="1024"/>
    <cellStyle name="20% - Accent1 2 4 2 3 6 2 3" xfId="1025"/>
    <cellStyle name="20% - Accent1 2 4 2 3 6 3" xfId="1026"/>
    <cellStyle name="20% - Accent1 2 4 2 3 6 3 2" xfId="1027"/>
    <cellStyle name="20% - Accent1 2 4 2 3 6 4" xfId="1028"/>
    <cellStyle name="20% - Accent1 2 4 2 3 7" xfId="1029"/>
    <cellStyle name="20% - Accent1 2 4 2 3 7 2" xfId="1030"/>
    <cellStyle name="20% - Accent1 2 4 2 3 7 2 2" xfId="1031"/>
    <cellStyle name="20% - Accent1 2 4 2 3 7 3" xfId="1032"/>
    <cellStyle name="20% - Accent1 2 4 2 3 8" xfId="1033"/>
    <cellStyle name="20% - Accent1 2 4 2 3 8 2" xfId="1034"/>
    <cellStyle name="20% - Accent1 2 4 2 3 9" xfId="1035"/>
    <cellStyle name="20% - Accent1 2 4 2 4" xfId="1036"/>
    <cellStyle name="20% - Accent1 2 4 2 4 2" xfId="1037"/>
    <cellStyle name="20% - Accent1 2 4 2 4 2 2" xfId="1038"/>
    <cellStyle name="20% - Accent1 2 4 2 4 2 2 2" xfId="1039"/>
    <cellStyle name="20% - Accent1 2 4 2 4 2 2 2 2" xfId="1040"/>
    <cellStyle name="20% - Accent1 2 4 2 4 2 2 3" xfId="1041"/>
    <cellStyle name="20% - Accent1 2 4 2 4 2 3" xfId="1042"/>
    <cellStyle name="20% - Accent1 2 4 2 4 2 3 2" xfId="1043"/>
    <cellStyle name="20% - Accent1 2 4 2 4 2 4" xfId="1044"/>
    <cellStyle name="20% - Accent1 2 4 2 4 3" xfId="1045"/>
    <cellStyle name="20% - Accent1 2 4 2 4 3 2" xfId="1046"/>
    <cellStyle name="20% - Accent1 2 4 2 4 3 2 2" xfId="1047"/>
    <cellStyle name="20% - Accent1 2 4 2 4 3 3" xfId="1048"/>
    <cellStyle name="20% - Accent1 2 4 2 4 4" xfId="1049"/>
    <cellStyle name="20% - Accent1 2 4 2 4 4 2" xfId="1050"/>
    <cellStyle name="20% - Accent1 2 4 2 4 5" xfId="1051"/>
    <cellStyle name="20% - Accent1 2 4 2 5" xfId="1052"/>
    <cellStyle name="20% - Accent1 2 4 2 5 2" xfId="1053"/>
    <cellStyle name="20% - Accent1 2 4 2 5 2 2" xfId="1054"/>
    <cellStyle name="20% - Accent1 2 4 2 5 2 2 2" xfId="1055"/>
    <cellStyle name="20% - Accent1 2 4 2 5 2 2 2 2" xfId="1056"/>
    <cellStyle name="20% - Accent1 2 4 2 5 2 2 3" xfId="1057"/>
    <cellStyle name="20% - Accent1 2 4 2 5 2 3" xfId="1058"/>
    <cellStyle name="20% - Accent1 2 4 2 5 2 3 2" xfId="1059"/>
    <cellStyle name="20% - Accent1 2 4 2 5 2 4" xfId="1060"/>
    <cellStyle name="20% - Accent1 2 4 2 5 3" xfId="1061"/>
    <cellStyle name="20% - Accent1 2 4 2 5 3 2" xfId="1062"/>
    <cellStyle name="20% - Accent1 2 4 2 5 3 2 2" xfId="1063"/>
    <cellStyle name="20% - Accent1 2 4 2 5 3 3" xfId="1064"/>
    <cellStyle name="20% - Accent1 2 4 2 5 4" xfId="1065"/>
    <cellStyle name="20% - Accent1 2 4 2 5 4 2" xfId="1066"/>
    <cellStyle name="20% - Accent1 2 4 2 5 5" xfId="1067"/>
    <cellStyle name="20% - Accent1 2 4 2 6" xfId="1068"/>
    <cellStyle name="20% - Accent1 2 4 2 6 2" xfId="1069"/>
    <cellStyle name="20% - Accent1 2 4 2 6 2 2" xfId="1070"/>
    <cellStyle name="20% - Accent1 2 4 2 6 2 2 2" xfId="1071"/>
    <cellStyle name="20% - Accent1 2 4 2 6 2 3" xfId="1072"/>
    <cellStyle name="20% - Accent1 2 4 2 6 3" xfId="1073"/>
    <cellStyle name="20% - Accent1 2 4 2 6 3 2" xfId="1074"/>
    <cellStyle name="20% - Accent1 2 4 2 6 4" xfId="1075"/>
    <cellStyle name="20% - Accent1 2 4 2 7" xfId="1076"/>
    <cellStyle name="20% - Accent1 2 4 2 7 2" xfId="1077"/>
    <cellStyle name="20% - Accent1 2 4 2 7 2 2" xfId="1078"/>
    <cellStyle name="20% - Accent1 2 4 2 7 2 2 2" xfId="1079"/>
    <cellStyle name="20% - Accent1 2 4 2 7 2 3" xfId="1080"/>
    <cellStyle name="20% - Accent1 2 4 2 7 3" xfId="1081"/>
    <cellStyle name="20% - Accent1 2 4 2 7 3 2" xfId="1082"/>
    <cellStyle name="20% - Accent1 2 4 2 7 4" xfId="1083"/>
    <cellStyle name="20% - Accent1 2 4 2 8" xfId="1084"/>
    <cellStyle name="20% - Accent1 2 4 2 8 2" xfId="1085"/>
    <cellStyle name="20% - Accent1 2 4 2 8 2 2" xfId="1086"/>
    <cellStyle name="20% - Accent1 2 4 2 8 2 2 2" xfId="1087"/>
    <cellStyle name="20% - Accent1 2 4 2 8 2 3" xfId="1088"/>
    <cellStyle name="20% - Accent1 2 4 2 8 3" xfId="1089"/>
    <cellStyle name="20% - Accent1 2 4 2 8 3 2" xfId="1090"/>
    <cellStyle name="20% - Accent1 2 4 2 8 4" xfId="1091"/>
    <cellStyle name="20% - Accent1 2 4 2 9" xfId="1092"/>
    <cellStyle name="20% - Accent1 2 4 2 9 2" xfId="1093"/>
    <cellStyle name="20% - Accent1 2 4 2 9 2 2" xfId="1094"/>
    <cellStyle name="20% - Accent1 2 4 2 9 3" xfId="1095"/>
    <cellStyle name="20% - Accent1 2 4 3" xfId="1096"/>
    <cellStyle name="20% - Accent1 2 4 3 10" xfId="1097"/>
    <cellStyle name="20% - Accent1 2 4 3 10 2" xfId="1098"/>
    <cellStyle name="20% - Accent1 2 4 3 11" xfId="1099"/>
    <cellStyle name="20% - Accent1 2 4 3 2" xfId="1100"/>
    <cellStyle name="20% - Accent1 2 4 3 2 2" xfId="1101"/>
    <cellStyle name="20% - Accent1 2 4 3 2 2 2" xfId="1102"/>
    <cellStyle name="20% - Accent1 2 4 3 2 2 2 2" xfId="1103"/>
    <cellStyle name="20% - Accent1 2 4 3 2 2 2 2 2" xfId="1104"/>
    <cellStyle name="20% - Accent1 2 4 3 2 2 2 2 2 2" xfId="1105"/>
    <cellStyle name="20% - Accent1 2 4 3 2 2 2 2 3" xfId="1106"/>
    <cellStyle name="20% - Accent1 2 4 3 2 2 2 3" xfId="1107"/>
    <cellStyle name="20% - Accent1 2 4 3 2 2 2 3 2" xfId="1108"/>
    <cellStyle name="20% - Accent1 2 4 3 2 2 2 4" xfId="1109"/>
    <cellStyle name="20% - Accent1 2 4 3 2 2 3" xfId="1110"/>
    <cellStyle name="20% - Accent1 2 4 3 2 2 3 2" xfId="1111"/>
    <cellStyle name="20% - Accent1 2 4 3 2 2 3 2 2" xfId="1112"/>
    <cellStyle name="20% - Accent1 2 4 3 2 2 3 3" xfId="1113"/>
    <cellStyle name="20% - Accent1 2 4 3 2 2 4" xfId="1114"/>
    <cellStyle name="20% - Accent1 2 4 3 2 2 4 2" xfId="1115"/>
    <cellStyle name="20% - Accent1 2 4 3 2 2 5" xfId="1116"/>
    <cellStyle name="20% - Accent1 2 4 3 2 3" xfId="1117"/>
    <cellStyle name="20% - Accent1 2 4 3 2 3 2" xfId="1118"/>
    <cellStyle name="20% - Accent1 2 4 3 2 3 2 2" xfId="1119"/>
    <cellStyle name="20% - Accent1 2 4 3 2 3 2 2 2" xfId="1120"/>
    <cellStyle name="20% - Accent1 2 4 3 2 3 2 2 2 2" xfId="1121"/>
    <cellStyle name="20% - Accent1 2 4 3 2 3 2 2 3" xfId="1122"/>
    <cellStyle name="20% - Accent1 2 4 3 2 3 2 3" xfId="1123"/>
    <cellStyle name="20% - Accent1 2 4 3 2 3 2 3 2" xfId="1124"/>
    <cellStyle name="20% - Accent1 2 4 3 2 3 2 4" xfId="1125"/>
    <cellStyle name="20% - Accent1 2 4 3 2 3 3" xfId="1126"/>
    <cellStyle name="20% - Accent1 2 4 3 2 3 3 2" xfId="1127"/>
    <cellStyle name="20% - Accent1 2 4 3 2 3 3 2 2" xfId="1128"/>
    <cellStyle name="20% - Accent1 2 4 3 2 3 3 3" xfId="1129"/>
    <cellStyle name="20% - Accent1 2 4 3 2 3 4" xfId="1130"/>
    <cellStyle name="20% - Accent1 2 4 3 2 3 4 2" xfId="1131"/>
    <cellStyle name="20% - Accent1 2 4 3 2 3 5" xfId="1132"/>
    <cellStyle name="20% - Accent1 2 4 3 2 4" xfId="1133"/>
    <cellStyle name="20% - Accent1 2 4 3 2 4 2" xfId="1134"/>
    <cellStyle name="20% - Accent1 2 4 3 2 4 2 2" xfId="1135"/>
    <cellStyle name="20% - Accent1 2 4 3 2 4 2 2 2" xfId="1136"/>
    <cellStyle name="20% - Accent1 2 4 3 2 4 2 3" xfId="1137"/>
    <cellStyle name="20% - Accent1 2 4 3 2 4 3" xfId="1138"/>
    <cellStyle name="20% - Accent1 2 4 3 2 4 3 2" xfId="1139"/>
    <cellStyle name="20% - Accent1 2 4 3 2 4 4" xfId="1140"/>
    <cellStyle name="20% - Accent1 2 4 3 2 5" xfId="1141"/>
    <cellStyle name="20% - Accent1 2 4 3 2 5 2" xfId="1142"/>
    <cellStyle name="20% - Accent1 2 4 3 2 5 2 2" xfId="1143"/>
    <cellStyle name="20% - Accent1 2 4 3 2 5 2 2 2" xfId="1144"/>
    <cellStyle name="20% - Accent1 2 4 3 2 5 2 3" xfId="1145"/>
    <cellStyle name="20% - Accent1 2 4 3 2 5 3" xfId="1146"/>
    <cellStyle name="20% - Accent1 2 4 3 2 5 3 2" xfId="1147"/>
    <cellStyle name="20% - Accent1 2 4 3 2 5 4" xfId="1148"/>
    <cellStyle name="20% - Accent1 2 4 3 2 6" xfId="1149"/>
    <cellStyle name="20% - Accent1 2 4 3 2 6 2" xfId="1150"/>
    <cellStyle name="20% - Accent1 2 4 3 2 6 2 2" xfId="1151"/>
    <cellStyle name="20% - Accent1 2 4 3 2 6 2 2 2" xfId="1152"/>
    <cellStyle name="20% - Accent1 2 4 3 2 6 2 3" xfId="1153"/>
    <cellStyle name="20% - Accent1 2 4 3 2 6 3" xfId="1154"/>
    <cellStyle name="20% - Accent1 2 4 3 2 6 3 2" xfId="1155"/>
    <cellStyle name="20% - Accent1 2 4 3 2 6 4" xfId="1156"/>
    <cellStyle name="20% - Accent1 2 4 3 2 7" xfId="1157"/>
    <cellStyle name="20% - Accent1 2 4 3 2 7 2" xfId="1158"/>
    <cellStyle name="20% - Accent1 2 4 3 2 7 2 2" xfId="1159"/>
    <cellStyle name="20% - Accent1 2 4 3 2 7 3" xfId="1160"/>
    <cellStyle name="20% - Accent1 2 4 3 2 8" xfId="1161"/>
    <cellStyle name="20% - Accent1 2 4 3 2 8 2" xfId="1162"/>
    <cellStyle name="20% - Accent1 2 4 3 2 9" xfId="1163"/>
    <cellStyle name="20% - Accent1 2 4 3 3" xfId="1164"/>
    <cellStyle name="20% - Accent1 2 4 3 3 2" xfId="1165"/>
    <cellStyle name="20% - Accent1 2 4 3 3 2 2" xfId="1166"/>
    <cellStyle name="20% - Accent1 2 4 3 3 2 2 2" xfId="1167"/>
    <cellStyle name="20% - Accent1 2 4 3 3 2 2 2 2" xfId="1168"/>
    <cellStyle name="20% - Accent1 2 4 3 3 2 2 2 2 2" xfId="1169"/>
    <cellStyle name="20% - Accent1 2 4 3 3 2 2 2 3" xfId="1170"/>
    <cellStyle name="20% - Accent1 2 4 3 3 2 2 3" xfId="1171"/>
    <cellStyle name="20% - Accent1 2 4 3 3 2 2 3 2" xfId="1172"/>
    <cellStyle name="20% - Accent1 2 4 3 3 2 2 4" xfId="1173"/>
    <cellStyle name="20% - Accent1 2 4 3 3 2 3" xfId="1174"/>
    <cellStyle name="20% - Accent1 2 4 3 3 2 3 2" xfId="1175"/>
    <cellStyle name="20% - Accent1 2 4 3 3 2 3 2 2" xfId="1176"/>
    <cellStyle name="20% - Accent1 2 4 3 3 2 3 3" xfId="1177"/>
    <cellStyle name="20% - Accent1 2 4 3 3 2 4" xfId="1178"/>
    <cellStyle name="20% - Accent1 2 4 3 3 2 4 2" xfId="1179"/>
    <cellStyle name="20% - Accent1 2 4 3 3 2 5" xfId="1180"/>
    <cellStyle name="20% - Accent1 2 4 3 3 3" xfId="1181"/>
    <cellStyle name="20% - Accent1 2 4 3 3 3 2" xfId="1182"/>
    <cellStyle name="20% - Accent1 2 4 3 3 3 2 2" xfId="1183"/>
    <cellStyle name="20% - Accent1 2 4 3 3 3 2 2 2" xfId="1184"/>
    <cellStyle name="20% - Accent1 2 4 3 3 3 2 2 2 2" xfId="1185"/>
    <cellStyle name="20% - Accent1 2 4 3 3 3 2 2 3" xfId="1186"/>
    <cellStyle name="20% - Accent1 2 4 3 3 3 2 3" xfId="1187"/>
    <cellStyle name="20% - Accent1 2 4 3 3 3 2 3 2" xfId="1188"/>
    <cellStyle name="20% - Accent1 2 4 3 3 3 2 4" xfId="1189"/>
    <cellStyle name="20% - Accent1 2 4 3 3 3 3" xfId="1190"/>
    <cellStyle name="20% - Accent1 2 4 3 3 3 3 2" xfId="1191"/>
    <cellStyle name="20% - Accent1 2 4 3 3 3 3 2 2" xfId="1192"/>
    <cellStyle name="20% - Accent1 2 4 3 3 3 3 3" xfId="1193"/>
    <cellStyle name="20% - Accent1 2 4 3 3 3 4" xfId="1194"/>
    <cellStyle name="20% - Accent1 2 4 3 3 3 4 2" xfId="1195"/>
    <cellStyle name="20% - Accent1 2 4 3 3 3 5" xfId="1196"/>
    <cellStyle name="20% - Accent1 2 4 3 3 4" xfId="1197"/>
    <cellStyle name="20% - Accent1 2 4 3 3 4 2" xfId="1198"/>
    <cellStyle name="20% - Accent1 2 4 3 3 4 2 2" xfId="1199"/>
    <cellStyle name="20% - Accent1 2 4 3 3 4 2 2 2" xfId="1200"/>
    <cellStyle name="20% - Accent1 2 4 3 3 4 2 3" xfId="1201"/>
    <cellStyle name="20% - Accent1 2 4 3 3 4 3" xfId="1202"/>
    <cellStyle name="20% - Accent1 2 4 3 3 4 3 2" xfId="1203"/>
    <cellStyle name="20% - Accent1 2 4 3 3 4 4" xfId="1204"/>
    <cellStyle name="20% - Accent1 2 4 3 3 5" xfId="1205"/>
    <cellStyle name="20% - Accent1 2 4 3 3 5 2" xfId="1206"/>
    <cellStyle name="20% - Accent1 2 4 3 3 5 2 2" xfId="1207"/>
    <cellStyle name="20% - Accent1 2 4 3 3 5 2 2 2" xfId="1208"/>
    <cellStyle name="20% - Accent1 2 4 3 3 5 2 3" xfId="1209"/>
    <cellStyle name="20% - Accent1 2 4 3 3 5 3" xfId="1210"/>
    <cellStyle name="20% - Accent1 2 4 3 3 5 3 2" xfId="1211"/>
    <cellStyle name="20% - Accent1 2 4 3 3 5 4" xfId="1212"/>
    <cellStyle name="20% - Accent1 2 4 3 3 6" xfId="1213"/>
    <cellStyle name="20% - Accent1 2 4 3 3 6 2" xfId="1214"/>
    <cellStyle name="20% - Accent1 2 4 3 3 6 2 2" xfId="1215"/>
    <cellStyle name="20% - Accent1 2 4 3 3 6 2 2 2" xfId="1216"/>
    <cellStyle name="20% - Accent1 2 4 3 3 6 2 3" xfId="1217"/>
    <cellStyle name="20% - Accent1 2 4 3 3 6 3" xfId="1218"/>
    <cellStyle name="20% - Accent1 2 4 3 3 6 3 2" xfId="1219"/>
    <cellStyle name="20% - Accent1 2 4 3 3 6 4" xfId="1220"/>
    <cellStyle name="20% - Accent1 2 4 3 3 7" xfId="1221"/>
    <cellStyle name="20% - Accent1 2 4 3 3 7 2" xfId="1222"/>
    <cellStyle name="20% - Accent1 2 4 3 3 7 2 2" xfId="1223"/>
    <cellStyle name="20% - Accent1 2 4 3 3 7 3" xfId="1224"/>
    <cellStyle name="20% - Accent1 2 4 3 3 8" xfId="1225"/>
    <cellStyle name="20% - Accent1 2 4 3 3 8 2" xfId="1226"/>
    <cellStyle name="20% - Accent1 2 4 3 3 9" xfId="1227"/>
    <cellStyle name="20% - Accent1 2 4 3 4" xfId="1228"/>
    <cellStyle name="20% - Accent1 2 4 3 4 2" xfId="1229"/>
    <cellStyle name="20% - Accent1 2 4 3 4 2 2" xfId="1230"/>
    <cellStyle name="20% - Accent1 2 4 3 4 2 2 2" xfId="1231"/>
    <cellStyle name="20% - Accent1 2 4 3 4 2 2 2 2" xfId="1232"/>
    <cellStyle name="20% - Accent1 2 4 3 4 2 2 3" xfId="1233"/>
    <cellStyle name="20% - Accent1 2 4 3 4 2 3" xfId="1234"/>
    <cellStyle name="20% - Accent1 2 4 3 4 2 3 2" xfId="1235"/>
    <cellStyle name="20% - Accent1 2 4 3 4 2 4" xfId="1236"/>
    <cellStyle name="20% - Accent1 2 4 3 4 3" xfId="1237"/>
    <cellStyle name="20% - Accent1 2 4 3 4 3 2" xfId="1238"/>
    <cellStyle name="20% - Accent1 2 4 3 4 3 2 2" xfId="1239"/>
    <cellStyle name="20% - Accent1 2 4 3 4 3 3" xfId="1240"/>
    <cellStyle name="20% - Accent1 2 4 3 4 4" xfId="1241"/>
    <cellStyle name="20% - Accent1 2 4 3 4 4 2" xfId="1242"/>
    <cellStyle name="20% - Accent1 2 4 3 4 5" xfId="1243"/>
    <cellStyle name="20% - Accent1 2 4 3 5" xfId="1244"/>
    <cellStyle name="20% - Accent1 2 4 3 5 2" xfId="1245"/>
    <cellStyle name="20% - Accent1 2 4 3 5 2 2" xfId="1246"/>
    <cellStyle name="20% - Accent1 2 4 3 5 2 2 2" xfId="1247"/>
    <cellStyle name="20% - Accent1 2 4 3 5 2 2 2 2" xfId="1248"/>
    <cellStyle name="20% - Accent1 2 4 3 5 2 2 3" xfId="1249"/>
    <cellStyle name="20% - Accent1 2 4 3 5 2 3" xfId="1250"/>
    <cellStyle name="20% - Accent1 2 4 3 5 2 3 2" xfId="1251"/>
    <cellStyle name="20% - Accent1 2 4 3 5 2 4" xfId="1252"/>
    <cellStyle name="20% - Accent1 2 4 3 5 3" xfId="1253"/>
    <cellStyle name="20% - Accent1 2 4 3 5 3 2" xfId="1254"/>
    <cellStyle name="20% - Accent1 2 4 3 5 3 2 2" xfId="1255"/>
    <cellStyle name="20% - Accent1 2 4 3 5 3 3" xfId="1256"/>
    <cellStyle name="20% - Accent1 2 4 3 5 4" xfId="1257"/>
    <cellStyle name="20% - Accent1 2 4 3 5 4 2" xfId="1258"/>
    <cellStyle name="20% - Accent1 2 4 3 5 5" xfId="1259"/>
    <cellStyle name="20% - Accent1 2 4 3 6" xfId="1260"/>
    <cellStyle name="20% - Accent1 2 4 3 6 2" xfId="1261"/>
    <cellStyle name="20% - Accent1 2 4 3 6 2 2" xfId="1262"/>
    <cellStyle name="20% - Accent1 2 4 3 6 2 2 2" xfId="1263"/>
    <cellStyle name="20% - Accent1 2 4 3 6 2 3" xfId="1264"/>
    <cellStyle name="20% - Accent1 2 4 3 6 3" xfId="1265"/>
    <cellStyle name="20% - Accent1 2 4 3 6 3 2" xfId="1266"/>
    <cellStyle name="20% - Accent1 2 4 3 6 4" xfId="1267"/>
    <cellStyle name="20% - Accent1 2 4 3 7" xfId="1268"/>
    <cellStyle name="20% - Accent1 2 4 3 7 2" xfId="1269"/>
    <cellStyle name="20% - Accent1 2 4 3 7 2 2" xfId="1270"/>
    <cellStyle name="20% - Accent1 2 4 3 7 2 2 2" xfId="1271"/>
    <cellStyle name="20% - Accent1 2 4 3 7 2 3" xfId="1272"/>
    <cellStyle name="20% - Accent1 2 4 3 7 3" xfId="1273"/>
    <cellStyle name="20% - Accent1 2 4 3 7 3 2" xfId="1274"/>
    <cellStyle name="20% - Accent1 2 4 3 7 4" xfId="1275"/>
    <cellStyle name="20% - Accent1 2 4 3 8" xfId="1276"/>
    <cellStyle name="20% - Accent1 2 4 3 8 2" xfId="1277"/>
    <cellStyle name="20% - Accent1 2 4 3 8 2 2" xfId="1278"/>
    <cellStyle name="20% - Accent1 2 4 3 8 2 2 2" xfId="1279"/>
    <cellStyle name="20% - Accent1 2 4 3 8 2 3" xfId="1280"/>
    <cellStyle name="20% - Accent1 2 4 3 8 3" xfId="1281"/>
    <cellStyle name="20% - Accent1 2 4 3 8 3 2" xfId="1282"/>
    <cellStyle name="20% - Accent1 2 4 3 8 4" xfId="1283"/>
    <cellStyle name="20% - Accent1 2 4 3 9" xfId="1284"/>
    <cellStyle name="20% - Accent1 2 4 3 9 2" xfId="1285"/>
    <cellStyle name="20% - Accent1 2 4 3 9 2 2" xfId="1286"/>
    <cellStyle name="20% - Accent1 2 4 3 9 3" xfId="1287"/>
    <cellStyle name="20% - Accent1 2 4 4" xfId="1288"/>
    <cellStyle name="20% - Accent1 2 4 4 2" xfId="1289"/>
    <cellStyle name="20% - Accent1 2 4 4 2 2" xfId="1290"/>
    <cellStyle name="20% - Accent1 2 4 4 2 2 2" xfId="1291"/>
    <cellStyle name="20% - Accent1 2 4 4 2 2 2 2" xfId="1292"/>
    <cellStyle name="20% - Accent1 2 4 4 2 2 2 2 2" xfId="1293"/>
    <cellStyle name="20% - Accent1 2 4 4 2 2 2 3" xfId="1294"/>
    <cellStyle name="20% - Accent1 2 4 4 2 2 3" xfId="1295"/>
    <cellStyle name="20% - Accent1 2 4 4 2 2 3 2" xfId="1296"/>
    <cellStyle name="20% - Accent1 2 4 4 2 2 4" xfId="1297"/>
    <cellStyle name="20% - Accent1 2 4 4 2 3" xfId="1298"/>
    <cellStyle name="20% - Accent1 2 4 4 2 3 2" xfId="1299"/>
    <cellStyle name="20% - Accent1 2 4 4 2 3 2 2" xfId="1300"/>
    <cellStyle name="20% - Accent1 2 4 4 2 3 3" xfId="1301"/>
    <cellStyle name="20% - Accent1 2 4 4 2 4" xfId="1302"/>
    <cellStyle name="20% - Accent1 2 4 4 2 4 2" xfId="1303"/>
    <cellStyle name="20% - Accent1 2 4 4 2 5" xfId="1304"/>
    <cellStyle name="20% - Accent1 2 4 4 3" xfId="1305"/>
    <cellStyle name="20% - Accent1 2 4 4 3 2" xfId="1306"/>
    <cellStyle name="20% - Accent1 2 4 4 3 2 2" xfId="1307"/>
    <cellStyle name="20% - Accent1 2 4 4 3 2 2 2" xfId="1308"/>
    <cellStyle name="20% - Accent1 2 4 4 3 2 2 2 2" xfId="1309"/>
    <cellStyle name="20% - Accent1 2 4 4 3 2 2 3" xfId="1310"/>
    <cellStyle name="20% - Accent1 2 4 4 3 2 3" xfId="1311"/>
    <cellStyle name="20% - Accent1 2 4 4 3 2 3 2" xfId="1312"/>
    <cellStyle name="20% - Accent1 2 4 4 3 2 4" xfId="1313"/>
    <cellStyle name="20% - Accent1 2 4 4 3 3" xfId="1314"/>
    <cellStyle name="20% - Accent1 2 4 4 3 3 2" xfId="1315"/>
    <cellStyle name="20% - Accent1 2 4 4 3 3 2 2" xfId="1316"/>
    <cellStyle name="20% - Accent1 2 4 4 3 3 3" xfId="1317"/>
    <cellStyle name="20% - Accent1 2 4 4 3 4" xfId="1318"/>
    <cellStyle name="20% - Accent1 2 4 4 3 4 2" xfId="1319"/>
    <cellStyle name="20% - Accent1 2 4 4 3 5" xfId="1320"/>
    <cellStyle name="20% - Accent1 2 4 4 4" xfId="1321"/>
    <cellStyle name="20% - Accent1 2 4 4 4 2" xfId="1322"/>
    <cellStyle name="20% - Accent1 2 4 4 4 2 2" xfId="1323"/>
    <cellStyle name="20% - Accent1 2 4 4 4 2 2 2" xfId="1324"/>
    <cellStyle name="20% - Accent1 2 4 4 4 2 3" xfId="1325"/>
    <cellStyle name="20% - Accent1 2 4 4 4 3" xfId="1326"/>
    <cellStyle name="20% - Accent1 2 4 4 4 3 2" xfId="1327"/>
    <cellStyle name="20% - Accent1 2 4 4 4 4" xfId="1328"/>
    <cellStyle name="20% - Accent1 2 4 4 5" xfId="1329"/>
    <cellStyle name="20% - Accent1 2 4 4 5 2" xfId="1330"/>
    <cellStyle name="20% - Accent1 2 4 4 5 2 2" xfId="1331"/>
    <cellStyle name="20% - Accent1 2 4 4 5 2 2 2" xfId="1332"/>
    <cellStyle name="20% - Accent1 2 4 4 5 2 3" xfId="1333"/>
    <cellStyle name="20% - Accent1 2 4 4 5 3" xfId="1334"/>
    <cellStyle name="20% - Accent1 2 4 4 5 3 2" xfId="1335"/>
    <cellStyle name="20% - Accent1 2 4 4 5 4" xfId="1336"/>
    <cellStyle name="20% - Accent1 2 4 4 6" xfId="1337"/>
    <cellStyle name="20% - Accent1 2 4 4 6 2" xfId="1338"/>
    <cellStyle name="20% - Accent1 2 4 4 6 2 2" xfId="1339"/>
    <cellStyle name="20% - Accent1 2 4 4 6 2 2 2" xfId="1340"/>
    <cellStyle name="20% - Accent1 2 4 4 6 2 3" xfId="1341"/>
    <cellStyle name="20% - Accent1 2 4 4 6 3" xfId="1342"/>
    <cellStyle name="20% - Accent1 2 4 4 6 3 2" xfId="1343"/>
    <cellStyle name="20% - Accent1 2 4 4 6 4" xfId="1344"/>
    <cellStyle name="20% - Accent1 2 4 4 7" xfId="1345"/>
    <cellStyle name="20% - Accent1 2 4 4 7 2" xfId="1346"/>
    <cellStyle name="20% - Accent1 2 4 4 7 2 2" xfId="1347"/>
    <cellStyle name="20% - Accent1 2 4 4 7 3" xfId="1348"/>
    <cellStyle name="20% - Accent1 2 4 4 8" xfId="1349"/>
    <cellStyle name="20% - Accent1 2 4 4 8 2" xfId="1350"/>
    <cellStyle name="20% - Accent1 2 4 4 9" xfId="1351"/>
    <cellStyle name="20% - Accent1 2 4 5" xfId="1352"/>
    <cellStyle name="20% - Accent1 2 4 5 2" xfId="1353"/>
    <cellStyle name="20% - Accent1 2 4 5 2 2" xfId="1354"/>
    <cellStyle name="20% - Accent1 2 4 5 2 2 2" xfId="1355"/>
    <cellStyle name="20% - Accent1 2 4 5 2 2 2 2" xfId="1356"/>
    <cellStyle name="20% - Accent1 2 4 5 2 2 2 2 2" xfId="1357"/>
    <cellStyle name="20% - Accent1 2 4 5 2 2 2 3" xfId="1358"/>
    <cellStyle name="20% - Accent1 2 4 5 2 2 3" xfId="1359"/>
    <cellStyle name="20% - Accent1 2 4 5 2 2 3 2" xfId="1360"/>
    <cellStyle name="20% - Accent1 2 4 5 2 2 4" xfId="1361"/>
    <cellStyle name="20% - Accent1 2 4 5 2 3" xfId="1362"/>
    <cellStyle name="20% - Accent1 2 4 5 2 3 2" xfId="1363"/>
    <cellStyle name="20% - Accent1 2 4 5 2 3 2 2" xfId="1364"/>
    <cellStyle name="20% - Accent1 2 4 5 2 3 3" xfId="1365"/>
    <cellStyle name="20% - Accent1 2 4 5 2 4" xfId="1366"/>
    <cellStyle name="20% - Accent1 2 4 5 2 4 2" xfId="1367"/>
    <cellStyle name="20% - Accent1 2 4 5 2 5" xfId="1368"/>
    <cellStyle name="20% - Accent1 2 4 5 3" xfId="1369"/>
    <cellStyle name="20% - Accent1 2 4 5 3 2" xfId="1370"/>
    <cellStyle name="20% - Accent1 2 4 5 3 2 2" xfId="1371"/>
    <cellStyle name="20% - Accent1 2 4 5 3 2 2 2" xfId="1372"/>
    <cellStyle name="20% - Accent1 2 4 5 3 2 2 2 2" xfId="1373"/>
    <cellStyle name="20% - Accent1 2 4 5 3 2 2 3" xfId="1374"/>
    <cellStyle name="20% - Accent1 2 4 5 3 2 3" xfId="1375"/>
    <cellStyle name="20% - Accent1 2 4 5 3 2 3 2" xfId="1376"/>
    <cellStyle name="20% - Accent1 2 4 5 3 2 4" xfId="1377"/>
    <cellStyle name="20% - Accent1 2 4 5 3 3" xfId="1378"/>
    <cellStyle name="20% - Accent1 2 4 5 3 3 2" xfId="1379"/>
    <cellStyle name="20% - Accent1 2 4 5 3 3 2 2" xfId="1380"/>
    <cellStyle name="20% - Accent1 2 4 5 3 3 3" xfId="1381"/>
    <cellStyle name="20% - Accent1 2 4 5 3 4" xfId="1382"/>
    <cellStyle name="20% - Accent1 2 4 5 3 4 2" xfId="1383"/>
    <cellStyle name="20% - Accent1 2 4 5 3 5" xfId="1384"/>
    <cellStyle name="20% - Accent1 2 4 5 4" xfId="1385"/>
    <cellStyle name="20% - Accent1 2 4 5 4 2" xfId="1386"/>
    <cellStyle name="20% - Accent1 2 4 5 4 2 2" xfId="1387"/>
    <cellStyle name="20% - Accent1 2 4 5 4 2 2 2" xfId="1388"/>
    <cellStyle name="20% - Accent1 2 4 5 4 2 3" xfId="1389"/>
    <cellStyle name="20% - Accent1 2 4 5 4 3" xfId="1390"/>
    <cellStyle name="20% - Accent1 2 4 5 4 3 2" xfId="1391"/>
    <cellStyle name="20% - Accent1 2 4 5 4 4" xfId="1392"/>
    <cellStyle name="20% - Accent1 2 4 5 5" xfId="1393"/>
    <cellStyle name="20% - Accent1 2 4 5 5 2" xfId="1394"/>
    <cellStyle name="20% - Accent1 2 4 5 5 2 2" xfId="1395"/>
    <cellStyle name="20% - Accent1 2 4 5 5 2 2 2" xfId="1396"/>
    <cellStyle name="20% - Accent1 2 4 5 5 2 3" xfId="1397"/>
    <cellStyle name="20% - Accent1 2 4 5 5 3" xfId="1398"/>
    <cellStyle name="20% - Accent1 2 4 5 5 3 2" xfId="1399"/>
    <cellStyle name="20% - Accent1 2 4 5 5 4" xfId="1400"/>
    <cellStyle name="20% - Accent1 2 4 5 6" xfId="1401"/>
    <cellStyle name="20% - Accent1 2 4 5 6 2" xfId="1402"/>
    <cellStyle name="20% - Accent1 2 4 5 6 2 2" xfId="1403"/>
    <cellStyle name="20% - Accent1 2 4 5 6 2 2 2" xfId="1404"/>
    <cellStyle name="20% - Accent1 2 4 5 6 2 3" xfId="1405"/>
    <cellStyle name="20% - Accent1 2 4 5 6 3" xfId="1406"/>
    <cellStyle name="20% - Accent1 2 4 5 6 3 2" xfId="1407"/>
    <cellStyle name="20% - Accent1 2 4 5 6 4" xfId="1408"/>
    <cellStyle name="20% - Accent1 2 4 5 7" xfId="1409"/>
    <cellStyle name="20% - Accent1 2 4 5 7 2" xfId="1410"/>
    <cellStyle name="20% - Accent1 2 4 5 7 2 2" xfId="1411"/>
    <cellStyle name="20% - Accent1 2 4 5 7 3" xfId="1412"/>
    <cellStyle name="20% - Accent1 2 4 5 8" xfId="1413"/>
    <cellStyle name="20% - Accent1 2 4 5 8 2" xfId="1414"/>
    <cellStyle name="20% - Accent1 2 4 5 9" xfId="1415"/>
    <cellStyle name="20% - Accent1 2 4 6" xfId="43443"/>
    <cellStyle name="20% - Accent1 2 5" xfId="1416"/>
    <cellStyle name="20% - Accent1 2 5 2" xfId="1417"/>
    <cellStyle name="20% - Accent1 2 5 2 10" xfId="1418"/>
    <cellStyle name="20% - Accent1 2 5 2 10 2" xfId="1419"/>
    <cellStyle name="20% - Accent1 2 5 2 11" xfId="1420"/>
    <cellStyle name="20% - Accent1 2 5 2 2" xfId="1421"/>
    <cellStyle name="20% - Accent1 2 5 2 2 2" xfId="1422"/>
    <cellStyle name="20% - Accent1 2 5 2 2 2 2" xfId="1423"/>
    <cellStyle name="20% - Accent1 2 5 2 2 2 2 2" xfId="1424"/>
    <cellStyle name="20% - Accent1 2 5 2 2 2 2 2 2" xfId="1425"/>
    <cellStyle name="20% - Accent1 2 5 2 2 2 2 2 2 2" xfId="1426"/>
    <cellStyle name="20% - Accent1 2 5 2 2 2 2 2 3" xfId="1427"/>
    <cellStyle name="20% - Accent1 2 5 2 2 2 2 3" xfId="1428"/>
    <cellStyle name="20% - Accent1 2 5 2 2 2 2 3 2" xfId="1429"/>
    <cellStyle name="20% - Accent1 2 5 2 2 2 2 4" xfId="1430"/>
    <cellStyle name="20% - Accent1 2 5 2 2 2 3" xfId="1431"/>
    <cellStyle name="20% - Accent1 2 5 2 2 2 3 2" xfId="1432"/>
    <cellStyle name="20% - Accent1 2 5 2 2 2 3 2 2" xfId="1433"/>
    <cellStyle name="20% - Accent1 2 5 2 2 2 3 3" xfId="1434"/>
    <cellStyle name="20% - Accent1 2 5 2 2 2 4" xfId="1435"/>
    <cellStyle name="20% - Accent1 2 5 2 2 2 4 2" xfId="1436"/>
    <cellStyle name="20% - Accent1 2 5 2 2 2 5" xfId="1437"/>
    <cellStyle name="20% - Accent1 2 5 2 2 3" xfId="1438"/>
    <cellStyle name="20% - Accent1 2 5 2 2 3 2" xfId="1439"/>
    <cellStyle name="20% - Accent1 2 5 2 2 3 2 2" xfId="1440"/>
    <cellStyle name="20% - Accent1 2 5 2 2 3 2 2 2" xfId="1441"/>
    <cellStyle name="20% - Accent1 2 5 2 2 3 2 2 2 2" xfId="1442"/>
    <cellStyle name="20% - Accent1 2 5 2 2 3 2 2 3" xfId="1443"/>
    <cellStyle name="20% - Accent1 2 5 2 2 3 2 3" xfId="1444"/>
    <cellStyle name="20% - Accent1 2 5 2 2 3 2 3 2" xfId="1445"/>
    <cellStyle name="20% - Accent1 2 5 2 2 3 2 4" xfId="1446"/>
    <cellStyle name="20% - Accent1 2 5 2 2 3 3" xfId="1447"/>
    <cellStyle name="20% - Accent1 2 5 2 2 3 3 2" xfId="1448"/>
    <cellStyle name="20% - Accent1 2 5 2 2 3 3 2 2" xfId="1449"/>
    <cellStyle name="20% - Accent1 2 5 2 2 3 3 3" xfId="1450"/>
    <cellStyle name="20% - Accent1 2 5 2 2 3 4" xfId="1451"/>
    <cellStyle name="20% - Accent1 2 5 2 2 3 4 2" xfId="1452"/>
    <cellStyle name="20% - Accent1 2 5 2 2 3 5" xfId="1453"/>
    <cellStyle name="20% - Accent1 2 5 2 2 4" xfId="1454"/>
    <cellStyle name="20% - Accent1 2 5 2 2 4 2" xfId="1455"/>
    <cellStyle name="20% - Accent1 2 5 2 2 4 2 2" xfId="1456"/>
    <cellStyle name="20% - Accent1 2 5 2 2 4 2 2 2" xfId="1457"/>
    <cellStyle name="20% - Accent1 2 5 2 2 4 2 3" xfId="1458"/>
    <cellStyle name="20% - Accent1 2 5 2 2 4 3" xfId="1459"/>
    <cellStyle name="20% - Accent1 2 5 2 2 4 3 2" xfId="1460"/>
    <cellStyle name="20% - Accent1 2 5 2 2 4 4" xfId="1461"/>
    <cellStyle name="20% - Accent1 2 5 2 2 5" xfId="1462"/>
    <cellStyle name="20% - Accent1 2 5 2 2 5 2" xfId="1463"/>
    <cellStyle name="20% - Accent1 2 5 2 2 5 2 2" xfId="1464"/>
    <cellStyle name="20% - Accent1 2 5 2 2 5 2 2 2" xfId="1465"/>
    <cellStyle name="20% - Accent1 2 5 2 2 5 2 3" xfId="1466"/>
    <cellStyle name="20% - Accent1 2 5 2 2 5 3" xfId="1467"/>
    <cellStyle name="20% - Accent1 2 5 2 2 5 3 2" xfId="1468"/>
    <cellStyle name="20% - Accent1 2 5 2 2 5 4" xfId="1469"/>
    <cellStyle name="20% - Accent1 2 5 2 2 6" xfId="1470"/>
    <cellStyle name="20% - Accent1 2 5 2 2 6 2" xfId="1471"/>
    <cellStyle name="20% - Accent1 2 5 2 2 6 2 2" xfId="1472"/>
    <cellStyle name="20% - Accent1 2 5 2 2 6 2 2 2" xfId="1473"/>
    <cellStyle name="20% - Accent1 2 5 2 2 6 2 3" xfId="1474"/>
    <cellStyle name="20% - Accent1 2 5 2 2 6 3" xfId="1475"/>
    <cellStyle name="20% - Accent1 2 5 2 2 6 3 2" xfId="1476"/>
    <cellStyle name="20% - Accent1 2 5 2 2 6 4" xfId="1477"/>
    <cellStyle name="20% - Accent1 2 5 2 2 7" xfId="1478"/>
    <cellStyle name="20% - Accent1 2 5 2 2 7 2" xfId="1479"/>
    <cellStyle name="20% - Accent1 2 5 2 2 7 2 2" xfId="1480"/>
    <cellStyle name="20% - Accent1 2 5 2 2 7 3" xfId="1481"/>
    <cellStyle name="20% - Accent1 2 5 2 2 8" xfId="1482"/>
    <cellStyle name="20% - Accent1 2 5 2 2 8 2" xfId="1483"/>
    <cellStyle name="20% - Accent1 2 5 2 2 9" xfId="1484"/>
    <cellStyle name="20% - Accent1 2 5 2 3" xfId="1485"/>
    <cellStyle name="20% - Accent1 2 5 2 3 2" xfId="1486"/>
    <cellStyle name="20% - Accent1 2 5 2 3 2 2" xfId="1487"/>
    <cellStyle name="20% - Accent1 2 5 2 3 2 2 2" xfId="1488"/>
    <cellStyle name="20% - Accent1 2 5 2 3 2 2 2 2" xfId="1489"/>
    <cellStyle name="20% - Accent1 2 5 2 3 2 2 2 2 2" xfId="1490"/>
    <cellStyle name="20% - Accent1 2 5 2 3 2 2 2 3" xfId="1491"/>
    <cellStyle name="20% - Accent1 2 5 2 3 2 2 3" xfId="1492"/>
    <cellStyle name="20% - Accent1 2 5 2 3 2 2 3 2" xfId="1493"/>
    <cellStyle name="20% - Accent1 2 5 2 3 2 2 4" xfId="1494"/>
    <cellStyle name="20% - Accent1 2 5 2 3 2 3" xfId="1495"/>
    <cellStyle name="20% - Accent1 2 5 2 3 2 3 2" xfId="1496"/>
    <cellStyle name="20% - Accent1 2 5 2 3 2 3 2 2" xfId="1497"/>
    <cellStyle name="20% - Accent1 2 5 2 3 2 3 3" xfId="1498"/>
    <cellStyle name="20% - Accent1 2 5 2 3 2 4" xfId="1499"/>
    <cellStyle name="20% - Accent1 2 5 2 3 2 4 2" xfId="1500"/>
    <cellStyle name="20% - Accent1 2 5 2 3 2 5" xfId="1501"/>
    <cellStyle name="20% - Accent1 2 5 2 3 3" xfId="1502"/>
    <cellStyle name="20% - Accent1 2 5 2 3 3 2" xfId="1503"/>
    <cellStyle name="20% - Accent1 2 5 2 3 3 2 2" xfId="1504"/>
    <cellStyle name="20% - Accent1 2 5 2 3 3 2 2 2" xfId="1505"/>
    <cellStyle name="20% - Accent1 2 5 2 3 3 2 2 2 2" xfId="1506"/>
    <cellStyle name="20% - Accent1 2 5 2 3 3 2 2 3" xfId="1507"/>
    <cellStyle name="20% - Accent1 2 5 2 3 3 2 3" xfId="1508"/>
    <cellStyle name="20% - Accent1 2 5 2 3 3 2 3 2" xfId="1509"/>
    <cellStyle name="20% - Accent1 2 5 2 3 3 2 4" xfId="1510"/>
    <cellStyle name="20% - Accent1 2 5 2 3 3 3" xfId="1511"/>
    <cellStyle name="20% - Accent1 2 5 2 3 3 3 2" xfId="1512"/>
    <cellStyle name="20% - Accent1 2 5 2 3 3 3 2 2" xfId="1513"/>
    <cellStyle name="20% - Accent1 2 5 2 3 3 3 3" xfId="1514"/>
    <cellStyle name="20% - Accent1 2 5 2 3 3 4" xfId="1515"/>
    <cellStyle name="20% - Accent1 2 5 2 3 3 4 2" xfId="1516"/>
    <cellStyle name="20% - Accent1 2 5 2 3 3 5" xfId="1517"/>
    <cellStyle name="20% - Accent1 2 5 2 3 4" xfId="1518"/>
    <cellStyle name="20% - Accent1 2 5 2 3 4 2" xfId="1519"/>
    <cellStyle name="20% - Accent1 2 5 2 3 4 2 2" xfId="1520"/>
    <cellStyle name="20% - Accent1 2 5 2 3 4 2 2 2" xfId="1521"/>
    <cellStyle name="20% - Accent1 2 5 2 3 4 2 3" xfId="1522"/>
    <cellStyle name="20% - Accent1 2 5 2 3 4 3" xfId="1523"/>
    <cellStyle name="20% - Accent1 2 5 2 3 4 3 2" xfId="1524"/>
    <cellStyle name="20% - Accent1 2 5 2 3 4 4" xfId="1525"/>
    <cellStyle name="20% - Accent1 2 5 2 3 5" xfId="1526"/>
    <cellStyle name="20% - Accent1 2 5 2 3 5 2" xfId="1527"/>
    <cellStyle name="20% - Accent1 2 5 2 3 5 2 2" xfId="1528"/>
    <cellStyle name="20% - Accent1 2 5 2 3 5 2 2 2" xfId="1529"/>
    <cellStyle name="20% - Accent1 2 5 2 3 5 2 3" xfId="1530"/>
    <cellStyle name="20% - Accent1 2 5 2 3 5 3" xfId="1531"/>
    <cellStyle name="20% - Accent1 2 5 2 3 5 3 2" xfId="1532"/>
    <cellStyle name="20% - Accent1 2 5 2 3 5 4" xfId="1533"/>
    <cellStyle name="20% - Accent1 2 5 2 3 6" xfId="1534"/>
    <cellStyle name="20% - Accent1 2 5 2 3 6 2" xfId="1535"/>
    <cellStyle name="20% - Accent1 2 5 2 3 6 2 2" xfId="1536"/>
    <cellStyle name="20% - Accent1 2 5 2 3 6 2 2 2" xfId="1537"/>
    <cellStyle name="20% - Accent1 2 5 2 3 6 2 3" xfId="1538"/>
    <cellStyle name="20% - Accent1 2 5 2 3 6 3" xfId="1539"/>
    <cellStyle name="20% - Accent1 2 5 2 3 6 3 2" xfId="1540"/>
    <cellStyle name="20% - Accent1 2 5 2 3 6 4" xfId="1541"/>
    <cellStyle name="20% - Accent1 2 5 2 3 7" xfId="1542"/>
    <cellStyle name="20% - Accent1 2 5 2 3 7 2" xfId="1543"/>
    <cellStyle name="20% - Accent1 2 5 2 3 7 2 2" xfId="1544"/>
    <cellStyle name="20% - Accent1 2 5 2 3 7 3" xfId="1545"/>
    <cellStyle name="20% - Accent1 2 5 2 3 8" xfId="1546"/>
    <cellStyle name="20% - Accent1 2 5 2 3 8 2" xfId="1547"/>
    <cellStyle name="20% - Accent1 2 5 2 3 9" xfId="1548"/>
    <cellStyle name="20% - Accent1 2 5 2 4" xfId="1549"/>
    <cellStyle name="20% - Accent1 2 5 2 4 2" xfId="1550"/>
    <cellStyle name="20% - Accent1 2 5 2 4 2 2" xfId="1551"/>
    <cellStyle name="20% - Accent1 2 5 2 4 2 2 2" xfId="1552"/>
    <cellStyle name="20% - Accent1 2 5 2 4 2 2 2 2" xfId="1553"/>
    <cellStyle name="20% - Accent1 2 5 2 4 2 2 3" xfId="1554"/>
    <cellStyle name="20% - Accent1 2 5 2 4 2 3" xfId="1555"/>
    <cellStyle name="20% - Accent1 2 5 2 4 2 3 2" xfId="1556"/>
    <cellStyle name="20% - Accent1 2 5 2 4 2 4" xfId="1557"/>
    <cellStyle name="20% - Accent1 2 5 2 4 3" xfId="1558"/>
    <cellStyle name="20% - Accent1 2 5 2 4 3 2" xfId="1559"/>
    <cellStyle name="20% - Accent1 2 5 2 4 3 2 2" xfId="1560"/>
    <cellStyle name="20% - Accent1 2 5 2 4 3 3" xfId="1561"/>
    <cellStyle name="20% - Accent1 2 5 2 4 4" xfId="1562"/>
    <cellStyle name="20% - Accent1 2 5 2 4 4 2" xfId="1563"/>
    <cellStyle name="20% - Accent1 2 5 2 4 5" xfId="1564"/>
    <cellStyle name="20% - Accent1 2 5 2 5" xfId="1565"/>
    <cellStyle name="20% - Accent1 2 5 2 5 2" xfId="1566"/>
    <cellStyle name="20% - Accent1 2 5 2 5 2 2" xfId="1567"/>
    <cellStyle name="20% - Accent1 2 5 2 5 2 2 2" xfId="1568"/>
    <cellStyle name="20% - Accent1 2 5 2 5 2 2 2 2" xfId="1569"/>
    <cellStyle name="20% - Accent1 2 5 2 5 2 2 3" xfId="1570"/>
    <cellStyle name="20% - Accent1 2 5 2 5 2 3" xfId="1571"/>
    <cellStyle name="20% - Accent1 2 5 2 5 2 3 2" xfId="1572"/>
    <cellStyle name="20% - Accent1 2 5 2 5 2 4" xfId="1573"/>
    <cellStyle name="20% - Accent1 2 5 2 5 3" xfId="1574"/>
    <cellStyle name="20% - Accent1 2 5 2 5 3 2" xfId="1575"/>
    <cellStyle name="20% - Accent1 2 5 2 5 3 2 2" xfId="1576"/>
    <cellStyle name="20% - Accent1 2 5 2 5 3 3" xfId="1577"/>
    <cellStyle name="20% - Accent1 2 5 2 5 4" xfId="1578"/>
    <cellStyle name="20% - Accent1 2 5 2 5 4 2" xfId="1579"/>
    <cellStyle name="20% - Accent1 2 5 2 5 5" xfId="1580"/>
    <cellStyle name="20% - Accent1 2 5 2 6" xfId="1581"/>
    <cellStyle name="20% - Accent1 2 5 2 6 2" xfId="1582"/>
    <cellStyle name="20% - Accent1 2 5 2 6 2 2" xfId="1583"/>
    <cellStyle name="20% - Accent1 2 5 2 6 2 2 2" xfId="1584"/>
    <cellStyle name="20% - Accent1 2 5 2 6 2 3" xfId="1585"/>
    <cellStyle name="20% - Accent1 2 5 2 6 3" xfId="1586"/>
    <cellStyle name="20% - Accent1 2 5 2 6 3 2" xfId="1587"/>
    <cellStyle name="20% - Accent1 2 5 2 6 4" xfId="1588"/>
    <cellStyle name="20% - Accent1 2 5 2 7" xfId="1589"/>
    <cellStyle name="20% - Accent1 2 5 2 7 2" xfId="1590"/>
    <cellStyle name="20% - Accent1 2 5 2 7 2 2" xfId="1591"/>
    <cellStyle name="20% - Accent1 2 5 2 7 2 2 2" xfId="1592"/>
    <cellStyle name="20% - Accent1 2 5 2 7 2 3" xfId="1593"/>
    <cellStyle name="20% - Accent1 2 5 2 7 3" xfId="1594"/>
    <cellStyle name="20% - Accent1 2 5 2 7 3 2" xfId="1595"/>
    <cellStyle name="20% - Accent1 2 5 2 7 4" xfId="1596"/>
    <cellStyle name="20% - Accent1 2 5 2 8" xfId="1597"/>
    <cellStyle name="20% - Accent1 2 5 2 8 2" xfId="1598"/>
    <cellStyle name="20% - Accent1 2 5 2 8 2 2" xfId="1599"/>
    <cellStyle name="20% - Accent1 2 5 2 8 2 2 2" xfId="1600"/>
    <cellStyle name="20% - Accent1 2 5 2 8 2 3" xfId="1601"/>
    <cellStyle name="20% - Accent1 2 5 2 8 3" xfId="1602"/>
    <cellStyle name="20% - Accent1 2 5 2 8 3 2" xfId="1603"/>
    <cellStyle name="20% - Accent1 2 5 2 8 4" xfId="1604"/>
    <cellStyle name="20% - Accent1 2 5 2 9" xfId="1605"/>
    <cellStyle name="20% - Accent1 2 5 2 9 2" xfId="1606"/>
    <cellStyle name="20% - Accent1 2 5 2 9 2 2" xfId="1607"/>
    <cellStyle name="20% - Accent1 2 5 2 9 3" xfId="1608"/>
    <cellStyle name="20% - Accent1 2 5 3" xfId="1609"/>
    <cellStyle name="20% - Accent1 2 5 3 2" xfId="1610"/>
    <cellStyle name="20% - Accent1 2 5 3 2 2" xfId="1611"/>
    <cellStyle name="20% - Accent1 2 5 3 2 2 2" xfId="1612"/>
    <cellStyle name="20% - Accent1 2 5 3 2 2 2 2" xfId="1613"/>
    <cellStyle name="20% - Accent1 2 5 3 2 2 2 2 2" xfId="1614"/>
    <cellStyle name="20% - Accent1 2 5 3 2 2 2 3" xfId="1615"/>
    <cellStyle name="20% - Accent1 2 5 3 2 2 3" xfId="1616"/>
    <cellStyle name="20% - Accent1 2 5 3 2 2 3 2" xfId="1617"/>
    <cellStyle name="20% - Accent1 2 5 3 2 2 4" xfId="1618"/>
    <cellStyle name="20% - Accent1 2 5 3 2 3" xfId="1619"/>
    <cellStyle name="20% - Accent1 2 5 3 2 3 2" xfId="1620"/>
    <cellStyle name="20% - Accent1 2 5 3 2 3 2 2" xfId="1621"/>
    <cellStyle name="20% - Accent1 2 5 3 2 3 3" xfId="1622"/>
    <cellStyle name="20% - Accent1 2 5 3 2 4" xfId="1623"/>
    <cellStyle name="20% - Accent1 2 5 3 2 4 2" xfId="1624"/>
    <cellStyle name="20% - Accent1 2 5 3 2 5" xfId="1625"/>
    <cellStyle name="20% - Accent1 2 5 3 3" xfId="1626"/>
    <cellStyle name="20% - Accent1 2 5 3 3 2" xfId="1627"/>
    <cellStyle name="20% - Accent1 2 5 3 3 2 2" xfId="1628"/>
    <cellStyle name="20% - Accent1 2 5 3 3 2 2 2" xfId="1629"/>
    <cellStyle name="20% - Accent1 2 5 3 3 2 2 2 2" xfId="1630"/>
    <cellStyle name="20% - Accent1 2 5 3 3 2 2 3" xfId="1631"/>
    <cellStyle name="20% - Accent1 2 5 3 3 2 3" xfId="1632"/>
    <cellStyle name="20% - Accent1 2 5 3 3 2 3 2" xfId="1633"/>
    <cellStyle name="20% - Accent1 2 5 3 3 2 4" xfId="1634"/>
    <cellStyle name="20% - Accent1 2 5 3 3 3" xfId="1635"/>
    <cellStyle name="20% - Accent1 2 5 3 3 3 2" xfId="1636"/>
    <cellStyle name="20% - Accent1 2 5 3 3 3 2 2" xfId="1637"/>
    <cellStyle name="20% - Accent1 2 5 3 3 3 3" xfId="1638"/>
    <cellStyle name="20% - Accent1 2 5 3 3 4" xfId="1639"/>
    <cellStyle name="20% - Accent1 2 5 3 3 4 2" xfId="1640"/>
    <cellStyle name="20% - Accent1 2 5 3 3 5" xfId="1641"/>
    <cellStyle name="20% - Accent1 2 5 3 4" xfId="1642"/>
    <cellStyle name="20% - Accent1 2 5 3 4 2" xfId="1643"/>
    <cellStyle name="20% - Accent1 2 5 3 4 2 2" xfId="1644"/>
    <cellStyle name="20% - Accent1 2 5 3 4 2 2 2" xfId="1645"/>
    <cellStyle name="20% - Accent1 2 5 3 4 2 3" xfId="1646"/>
    <cellStyle name="20% - Accent1 2 5 3 4 3" xfId="1647"/>
    <cellStyle name="20% - Accent1 2 5 3 4 3 2" xfId="1648"/>
    <cellStyle name="20% - Accent1 2 5 3 4 4" xfId="1649"/>
    <cellStyle name="20% - Accent1 2 5 3 5" xfId="1650"/>
    <cellStyle name="20% - Accent1 2 5 3 5 2" xfId="1651"/>
    <cellStyle name="20% - Accent1 2 5 3 5 2 2" xfId="1652"/>
    <cellStyle name="20% - Accent1 2 5 3 5 2 2 2" xfId="1653"/>
    <cellStyle name="20% - Accent1 2 5 3 5 2 3" xfId="1654"/>
    <cellStyle name="20% - Accent1 2 5 3 5 3" xfId="1655"/>
    <cellStyle name="20% - Accent1 2 5 3 5 3 2" xfId="1656"/>
    <cellStyle name="20% - Accent1 2 5 3 5 4" xfId="1657"/>
    <cellStyle name="20% - Accent1 2 5 3 6" xfId="1658"/>
    <cellStyle name="20% - Accent1 2 5 3 6 2" xfId="1659"/>
    <cellStyle name="20% - Accent1 2 5 3 6 2 2" xfId="1660"/>
    <cellStyle name="20% - Accent1 2 5 3 6 2 2 2" xfId="1661"/>
    <cellStyle name="20% - Accent1 2 5 3 6 2 3" xfId="1662"/>
    <cellStyle name="20% - Accent1 2 5 3 6 3" xfId="1663"/>
    <cellStyle name="20% - Accent1 2 5 3 6 3 2" xfId="1664"/>
    <cellStyle name="20% - Accent1 2 5 3 6 4" xfId="1665"/>
    <cellStyle name="20% - Accent1 2 5 3 7" xfId="1666"/>
    <cellStyle name="20% - Accent1 2 5 3 7 2" xfId="1667"/>
    <cellStyle name="20% - Accent1 2 5 3 7 2 2" xfId="1668"/>
    <cellStyle name="20% - Accent1 2 5 3 7 3" xfId="1669"/>
    <cellStyle name="20% - Accent1 2 5 3 8" xfId="1670"/>
    <cellStyle name="20% - Accent1 2 5 3 8 2" xfId="1671"/>
    <cellStyle name="20% - Accent1 2 5 3 9" xfId="1672"/>
    <cellStyle name="20% - Accent1 2 5 4" xfId="1673"/>
    <cellStyle name="20% - Accent1 2 5 4 2" xfId="1674"/>
    <cellStyle name="20% - Accent1 2 5 4 2 2" xfId="1675"/>
    <cellStyle name="20% - Accent1 2 5 4 2 2 2" xfId="1676"/>
    <cellStyle name="20% - Accent1 2 5 4 2 2 2 2" xfId="1677"/>
    <cellStyle name="20% - Accent1 2 5 4 2 2 2 2 2" xfId="1678"/>
    <cellStyle name="20% - Accent1 2 5 4 2 2 2 3" xfId="1679"/>
    <cellStyle name="20% - Accent1 2 5 4 2 2 3" xfId="1680"/>
    <cellStyle name="20% - Accent1 2 5 4 2 2 3 2" xfId="1681"/>
    <cellStyle name="20% - Accent1 2 5 4 2 2 4" xfId="1682"/>
    <cellStyle name="20% - Accent1 2 5 4 2 3" xfId="1683"/>
    <cellStyle name="20% - Accent1 2 5 4 2 3 2" xfId="1684"/>
    <cellStyle name="20% - Accent1 2 5 4 2 3 2 2" xfId="1685"/>
    <cellStyle name="20% - Accent1 2 5 4 2 3 3" xfId="1686"/>
    <cellStyle name="20% - Accent1 2 5 4 2 4" xfId="1687"/>
    <cellStyle name="20% - Accent1 2 5 4 2 4 2" xfId="1688"/>
    <cellStyle name="20% - Accent1 2 5 4 2 5" xfId="1689"/>
    <cellStyle name="20% - Accent1 2 5 4 3" xfId="1690"/>
    <cellStyle name="20% - Accent1 2 5 4 3 2" xfId="1691"/>
    <cellStyle name="20% - Accent1 2 5 4 3 2 2" xfId="1692"/>
    <cellStyle name="20% - Accent1 2 5 4 3 2 2 2" xfId="1693"/>
    <cellStyle name="20% - Accent1 2 5 4 3 2 2 2 2" xfId="1694"/>
    <cellStyle name="20% - Accent1 2 5 4 3 2 2 3" xfId="1695"/>
    <cellStyle name="20% - Accent1 2 5 4 3 2 3" xfId="1696"/>
    <cellStyle name="20% - Accent1 2 5 4 3 2 3 2" xfId="1697"/>
    <cellStyle name="20% - Accent1 2 5 4 3 2 4" xfId="1698"/>
    <cellStyle name="20% - Accent1 2 5 4 3 3" xfId="1699"/>
    <cellStyle name="20% - Accent1 2 5 4 3 3 2" xfId="1700"/>
    <cellStyle name="20% - Accent1 2 5 4 3 3 2 2" xfId="1701"/>
    <cellStyle name="20% - Accent1 2 5 4 3 3 3" xfId="1702"/>
    <cellStyle name="20% - Accent1 2 5 4 3 4" xfId="1703"/>
    <cellStyle name="20% - Accent1 2 5 4 3 4 2" xfId="1704"/>
    <cellStyle name="20% - Accent1 2 5 4 3 5" xfId="1705"/>
    <cellStyle name="20% - Accent1 2 5 4 4" xfId="1706"/>
    <cellStyle name="20% - Accent1 2 5 4 4 2" xfId="1707"/>
    <cellStyle name="20% - Accent1 2 5 4 4 2 2" xfId="1708"/>
    <cellStyle name="20% - Accent1 2 5 4 4 2 2 2" xfId="1709"/>
    <cellStyle name="20% - Accent1 2 5 4 4 2 3" xfId="1710"/>
    <cellStyle name="20% - Accent1 2 5 4 4 3" xfId="1711"/>
    <cellStyle name="20% - Accent1 2 5 4 4 3 2" xfId="1712"/>
    <cellStyle name="20% - Accent1 2 5 4 4 4" xfId="1713"/>
    <cellStyle name="20% - Accent1 2 5 4 5" xfId="1714"/>
    <cellStyle name="20% - Accent1 2 5 4 5 2" xfId="1715"/>
    <cellStyle name="20% - Accent1 2 5 4 5 2 2" xfId="1716"/>
    <cellStyle name="20% - Accent1 2 5 4 5 2 2 2" xfId="1717"/>
    <cellStyle name="20% - Accent1 2 5 4 5 2 3" xfId="1718"/>
    <cellStyle name="20% - Accent1 2 5 4 5 3" xfId="1719"/>
    <cellStyle name="20% - Accent1 2 5 4 5 3 2" xfId="1720"/>
    <cellStyle name="20% - Accent1 2 5 4 5 4" xfId="1721"/>
    <cellStyle name="20% - Accent1 2 5 4 6" xfId="1722"/>
    <cellStyle name="20% - Accent1 2 5 4 6 2" xfId="1723"/>
    <cellStyle name="20% - Accent1 2 5 4 6 2 2" xfId="1724"/>
    <cellStyle name="20% - Accent1 2 5 4 6 2 2 2" xfId="1725"/>
    <cellStyle name="20% - Accent1 2 5 4 6 2 3" xfId="1726"/>
    <cellStyle name="20% - Accent1 2 5 4 6 3" xfId="1727"/>
    <cellStyle name="20% - Accent1 2 5 4 6 3 2" xfId="1728"/>
    <cellStyle name="20% - Accent1 2 5 4 6 4" xfId="1729"/>
    <cellStyle name="20% - Accent1 2 5 4 7" xfId="1730"/>
    <cellStyle name="20% - Accent1 2 5 4 7 2" xfId="1731"/>
    <cellStyle name="20% - Accent1 2 5 4 7 2 2" xfId="1732"/>
    <cellStyle name="20% - Accent1 2 5 4 7 3" xfId="1733"/>
    <cellStyle name="20% - Accent1 2 5 4 8" xfId="1734"/>
    <cellStyle name="20% - Accent1 2 5 4 8 2" xfId="1735"/>
    <cellStyle name="20% - Accent1 2 5 4 9" xfId="1736"/>
    <cellStyle name="20% - Accent1 2 5 5" xfId="43444"/>
    <cellStyle name="20% - Accent1 2 6" xfId="1737"/>
    <cellStyle name="20% - Accent1 2 6 2" xfId="1738"/>
    <cellStyle name="20% - Accent1 2 6 2 2" xfId="1739"/>
    <cellStyle name="20% - Accent1 2 6 2 2 2" xfId="1740"/>
    <cellStyle name="20% - Accent1 2 6 2 2 2 2" xfId="1741"/>
    <cellStyle name="20% - Accent1 2 6 2 2 2 2 2" xfId="1742"/>
    <cellStyle name="20% - Accent1 2 6 2 2 2 2 2 2" xfId="1743"/>
    <cellStyle name="20% - Accent1 2 6 2 2 2 2 3" xfId="1744"/>
    <cellStyle name="20% - Accent1 2 6 2 2 2 3" xfId="1745"/>
    <cellStyle name="20% - Accent1 2 6 2 2 2 3 2" xfId="1746"/>
    <cellStyle name="20% - Accent1 2 6 2 2 2 4" xfId="1747"/>
    <cellStyle name="20% - Accent1 2 6 2 2 3" xfId="1748"/>
    <cellStyle name="20% - Accent1 2 6 2 2 3 2" xfId="1749"/>
    <cellStyle name="20% - Accent1 2 6 2 2 3 2 2" xfId="1750"/>
    <cellStyle name="20% - Accent1 2 6 2 2 3 3" xfId="1751"/>
    <cellStyle name="20% - Accent1 2 6 2 2 4" xfId="1752"/>
    <cellStyle name="20% - Accent1 2 6 2 2 4 2" xfId="1753"/>
    <cellStyle name="20% - Accent1 2 6 2 2 5" xfId="1754"/>
    <cellStyle name="20% - Accent1 2 6 2 3" xfId="1755"/>
    <cellStyle name="20% - Accent1 2 6 2 3 2" xfId="1756"/>
    <cellStyle name="20% - Accent1 2 6 2 3 2 2" xfId="1757"/>
    <cellStyle name="20% - Accent1 2 6 2 3 2 2 2" xfId="1758"/>
    <cellStyle name="20% - Accent1 2 6 2 3 2 2 2 2" xfId="1759"/>
    <cellStyle name="20% - Accent1 2 6 2 3 2 2 3" xfId="1760"/>
    <cellStyle name="20% - Accent1 2 6 2 3 2 3" xfId="1761"/>
    <cellStyle name="20% - Accent1 2 6 2 3 2 3 2" xfId="1762"/>
    <cellStyle name="20% - Accent1 2 6 2 3 2 4" xfId="1763"/>
    <cellStyle name="20% - Accent1 2 6 2 3 3" xfId="1764"/>
    <cellStyle name="20% - Accent1 2 6 2 3 3 2" xfId="1765"/>
    <cellStyle name="20% - Accent1 2 6 2 3 3 2 2" xfId="1766"/>
    <cellStyle name="20% - Accent1 2 6 2 3 3 3" xfId="1767"/>
    <cellStyle name="20% - Accent1 2 6 2 3 4" xfId="1768"/>
    <cellStyle name="20% - Accent1 2 6 2 3 4 2" xfId="1769"/>
    <cellStyle name="20% - Accent1 2 6 2 3 5" xfId="1770"/>
    <cellStyle name="20% - Accent1 2 6 2 4" xfId="1771"/>
    <cellStyle name="20% - Accent1 2 6 2 4 2" xfId="1772"/>
    <cellStyle name="20% - Accent1 2 6 2 4 2 2" xfId="1773"/>
    <cellStyle name="20% - Accent1 2 6 2 4 2 2 2" xfId="1774"/>
    <cellStyle name="20% - Accent1 2 6 2 4 2 3" xfId="1775"/>
    <cellStyle name="20% - Accent1 2 6 2 4 3" xfId="1776"/>
    <cellStyle name="20% - Accent1 2 6 2 4 3 2" xfId="1777"/>
    <cellStyle name="20% - Accent1 2 6 2 4 4" xfId="1778"/>
    <cellStyle name="20% - Accent1 2 6 2 5" xfId="1779"/>
    <cellStyle name="20% - Accent1 2 6 2 5 2" xfId="1780"/>
    <cellStyle name="20% - Accent1 2 6 2 5 2 2" xfId="1781"/>
    <cellStyle name="20% - Accent1 2 6 2 5 2 2 2" xfId="1782"/>
    <cellStyle name="20% - Accent1 2 6 2 5 2 3" xfId="1783"/>
    <cellStyle name="20% - Accent1 2 6 2 5 3" xfId="1784"/>
    <cellStyle name="20% - Accent1 2 6 2 5 3 2" xfId="1785"/>
    <cellStyle name="20% - Accent1 2 6 2 5 4" xfId="1786"/>
    <cellStyle name="20% - Accent1 2 6 2 6" xfId="1787"/>
    <cellStyle name="20% - Accent1 2 6 2 6 2" xfId="1788"/>
    <cellStyle name="20% - Accent1 2 6 2 6 2 2" xfId="1789"/>
    <cellStyle name="20% - Accent1 2 6 2 6 2 2 2" xfId="1790"/>
    <cellStyle name="20% - Accent1 2 6 2 6 2 3" xfId="1791"/>
    <cellStyle name="20% - Accent1 2 6 2 6 3" xfId="1792"/>
    <cellStyle name="20% - Accent1 2 6 2 6 3 2" xfId="1793"/>
    <cellStyle name="20% - Accent1 2 6 2 6 4" xfId="1794"/>
    <cellStyle name="20% - Accent1 2 6 2 7" xfId="1795"/>
    <cellStyle name="20% - Accent1 2 6 2 7 2" xfId="1796"/>
    <cellStyle name="20% - Accent1 2 6 2 7 2 2" xfId="1797"/>
    <cellStyle name="20% - Accent1 2 6 2 7 3" xfId="1798"/>
    <cellStyle name="20% - Accent1 2 6 2 8" xfId="1799"/>
    <cellStyle name="20% - Accent1 2 6 2 8 2" xfId="1800"/>
    <cellStyle name="20% - Accent1 2 6 2 9" xfId="1801"/>
    <cellStyle name="20% - Accent1 2 6 3" xfId="1802"/>
    <cellStyle name="20% - Accent1 2 6 3 2" xfId="1803"/>
    <cellStyle name="20% - Accent1 2 6 3 2 2" xfId="1804"/>
    <cellStyle name="20% - Accent1 2 6 3 2 2 2" xfId="1805"/>
    <cellStyle name="20% - Accent1 2 6 3 2 2 2 2" xfId="1806"/>
    <cellStyle name="20% - Accent1 2 6 3 2 2 2 2 2" xfId="1807"/>
    <cellStyle name="20% - Accent1 2 6 3 2 2 2 3" xfId="1808"/>
    <cellStyle name="20% - Accent1 2 6 3 2 2 3" xfId="1809"/>
    <cellStyle name="20% - Accent1 2 6 3 2 2 3 2" xfId="1810"/>
    <cellStyle name="20% - Accent1 2 6 3 2 2 4" xfId="1811"/>
    <cellStyle name="20% - Accent1 2 6 3 2 3" xfId="1812"/>
    <cellStyle name="20% - Accent1 2 6 3 2 3 2" xfId="1813"/>
    <cellStyle name="20% - Accent1 2 6 3 2 3 2 2" xfId="1814"/>
    <cellStyle name="20% - Accent1 2 6 3 2 3 3" xfId="1815"/>
    <cellStyle name="20% - Accent1 2 6 3 2 4" xfId="1816"/>
    <cellStyle name="20% - Accent1 2 6 3 2 4 2" xfId="1817"/>
    <cellStyle name="20% - Accent1 2 6 3 2 5" xfId="1818"/>
    <cellStyle name="20% - Accent1 2 6 3 3" xfId="1819"/>
    <cellStyle name="20% - Accent1 2 6 3 3 2" xfId="1820"/>
    <cellStyle name="20% - Accent1 2 6 3 3 2 2" xfId="1821"/>
    <cellStyle name="20% - Accent1 2 6 3 3 2 2 2" xfId="1822"/>
    <cellStyle name="20% - Accent1 2 6 3 3 2 2 2 2" xfId="1823"/>
    <cellStyle name="20% - Accent1 2 6 3 3 2 2 3" xfId="1824"/>
    <cellStyle name="20% - Accent1 2 6 3 3 2 3" xfId="1825"/>
    <cellStyle name="20% - Accent1 2 6 3 3 2 3 2" xfId="1826"/>
    <cellStyle name="20% - Accent1 2 6 3 3 2 4" xfId="1827"/>
    <cellStyle name="20% - Accent1 2 6 3 3 3" xfId="1828"/>
    <cellStyle name="20% - Accent1 2 6 3 3 3 2" xfId="1829"/>
    <cellStyle name="20% - Accent1 2 6 3 3 3 2 2" xfId="1830"/>
    <cellStyle name="20% - Accent1 2 6 3 3 3 3" xfId="1831"/>
    <cellStyle name="20% - Accent1 2 6 3 3 4" xfId="1832"/>
    <cellStyle name="20% - Accent1 2 6 3 3 4 2" xfId="1833"/>
    <cellStyle name="20% - Accent1 2 6 3 3 5" xfId="1834"/>
    <cellStyle name="20% - Accent1 2 6 3 4" xfId="1835"/>
    <cellStyle name="20% - Accent1 2 6 3 4 2" xfId="1836"/>
    <cellStyle name="20% - Accent1 2 6 3 4 2 2" xfId="1837"/>
    <cellStyle name="20% - Accent1 2 6 3 4 2 2 2" xfId="1838"/>
    <cellStyle name="20% - Accent1 2 6 3 4 2 3" xfId="1839"/>
    <cellStyle name="20% - Accent1 2 6 3 4 3" xfId="1840"/>
    <cellStyle name="20% - Accent1 2 6 3 4 3 2" xfId="1841"/>
    <cellStyle name="20% - Accent1 2 6 3 4 4" xfId="1842"/>
    <cellStyle name="20% - Accent1 2 6 3 5" xfId="1843"/>
    <cellStyle name="20% - Accent1 2 6 3 5 2" xfId="1844"/>
    <cellStyle name="20% - Accent1 2 6 3 5 2 2" xfId="1845"/>
    <cellStyle name="20% - Accent1 2 6 3 5 2 2 2" xfId="1846"/>
    <cellStyle name="20% - Accent1 2 6 3 5 2 3" xfId="1847"/>
    <cellStyle name="20% - Accent1 2 6 3 5 3" xfId="1848"/>
    <cellStyle name="20% - Accent1 2 6 3 5 3 2" xfId="1849"/>
    <cellStyle name="20% - Accent1 2 6 3 5 4" xfId="1850"/>
    <cellStyle name="20% - Accent1 2 6 3 6" xfId="1851"/>
    <cellStyle name="20% - Accent1 2 6 3 6 2" xfId="1852"/>
    <cellStyle name="20% - Accent1 2 6 3 6 2 2" xfId="1853"/>
    <cellStyle name="20% - Accent1 2 6 3 6 2 2 2" xfId="1854"/>
    <cellStyle name="20% - Accent1 2 6 3 6 2 3" xfId="1855"/>
    <cellStyle name="20% - Accent1 2 6 3 6 3" xfId="1856"/>
    <cellStyle name="20% - Accent1 2 6 3 6 3 2" xfId="1857"/>
    <cellStyle name="20% - Accent1 2 6 3 6 4" xfId="1858"/>
    <cellStyle name="20% - Accent1 2 6 3 7" xfId="1859"/>
    <cellStyle name="20% - Accent1 2 6 3 7 2" xfId="1860"/>
    <cellStyle name="20% - Accent1 2 6 3 7 2 2" xfId="1861"/>
    <cellStyle name="20% - Accent1 2 6 3 7 3" xfId="1862"/>
    <cellStyle name="20% - Accent1 2 6 3 8" xfId="1863"/>
    <cellStyle name="20% - Accent1 2 6 3 8 2" xfId="1864"/>
    <cellStyle name="20% - Accent1 2 6 3 9" xfId="1865"/>
    <cellStyle name="20% - Accent1 2 6 4" xfId="43445"/>
    <cellStyle name="20% - Accent1 2 7" xfId="1866"/>
    <cellStyle name="20% - Accent1 2 7 10" xfId="43446"/>
    <cellStyle name="20% - Accent1 2 7 2" xfId="1867"/>
    <cellStyle name="20% - Accent1 2 7 2 2" xfId="1868"/>
    <cellStyle name="20% - Accent1 2 7 2 2 2" xfId="1869"/>
    <cellStyle name="20% - Accent1 2 7 2 2 2 2" xfId="1870"/>
    <cellStyle name="20% - Accent1 2 7 2 2 2 2 2" xfId="1871"/>
    <cellStyle name="20% - Accent1 2 7 2 2 2 3" xfId="1872"/>
    <cellStyle name="20% - Accent1 2 7 2 2 3" xfId="1873"/>
    <cellStyle name="20% - Accent1 2 7 2 2 3 2" xfId="1874"/>
    <cellStyle name="20% - Accent1 2 7 2 2 4" xfId="1875"/>
    <cellStyle name="20% - Accent1 2 7 2 3" xfId="1876"/>
    <cellStyle name="20% - Accent1 2 7 2 3 2" xfId="1877"/>
    <cellStyle name="20% - Accent1 2 7 2 3 2 2" xfId="1878"/>
    <cellStyle name="20% - Accent1 2 7 2 3 3" xfId="1879"/>
    <cellStyle name="20% - Accent1 2 7 2 4" xfId="1880"/>
    <cellStyle name="20% - Accent1 2 7 2 4 2" xfId="1881"/>
    <cellStyle name="20% - Accent1 2 7 2 5" xfId="1882"/>
    <cellStyle name="20% - Accent1 2 7 3" xfId="1883"/>
    <cellStyle name="20% - Accent1 2 7 3 2" xfId="1884"/>
    <cellStyle name="20% - Accent1 2 7 3 2 2" xfId="1885"/>
    <cellStyle name="20% - Accent1 2 7 3 2 2 2" xfId="1886"/>
    <cellStyle name="20% - Accent1 2 7 3 2 2 2 2" xfId="1887"/>
    <cellStyle name="20% - Accent1 2 7 3 2 2 3" xfId="1888"/>
    <cellStyle name="20% - Accent1 2 7 3 2 3" xfId="1889"/>
    <cellStyle name="20% - Accent1 2 7 3 2 3 2" xfId="1890"/>
    <cellStyle name="20% - Accent1 2 7 3 2 4" xfId="1891"/>
    <cellStyle name="20% - Accent1 2 7 3 3" xfId="1892"/>
    <cellStyle name="20% - Accent1 2 7 3 3 2" xfId="1893"/>
    <cellStyle name="20% - Accent1 2 7 3 3 2 2" xfId="1894"/>
    <cellStyle name="20% - Accent1 2 7 3 3 3" xfId="1895"/>
    <cellStyle name="20% - Accent1 2 7 3 4" xfId="1896"/>
    <cellStyle name="20% - Accent1 2 7 3 4 2" xfId="1897"/>
    <cellStyle name="20% - Accent1 2 7 3 5" xfId="1898"/>
    <cellStyle name="20% - Accent1 2 7 4" xfId="1899"/>
    <cellStyle name="20% - Accent1 2 7 4 2" xfId="1900"/>
    <cellStyle name="20% - Accent1 2 7 4 2 2" xfId="1901"/>
    <cellStyle name="20% - Accent1 2 7 4 2 2 2" xfId="1902"/>
    <cellStyle name="20% - Accent1 2 7 4 2 3" xfId="1903"/>
    <cellStyle name="20% - Accent1 2 7 4 3" xfId="1904"/>
    <cellStyle name="20% - Accent1 2 7 4 3 2" xfId="1905"/>
    <cellStyle name="20% - Accent1 2 7 4 4" xfId="1906"/>
    <cellStyle name="20% - Accent1 2 7 5" xfId="1907"/>
    <cellStyle name="20% - Accent1 2 7 5 2" xfId="1908"/>
    <cellStyle name="20% - Accent1 2 7 5 2 2" xfId="1909"/>
    <cellStyle name="20% - Accent1 2 7 5 2 2 2" xfId="1910"/>
    <cellStyle name="20% - Accent1 2 7 5 2 3" xfId="1911"/>
    <cellStyle name="20% - Accent1 2 7 5 3" xfId="1912"/>
    <cellStyle name="20% - Accent1 2 7 5 3 2" xfId="1913"/>
    <cellStyle name="20% - Accent1 2 7 5 4" xfId="1914"/>
    <cellStyle name="20% - Accent1 2 7 6" xfId="1915"/>
    <cellStyle name="20% - Accent1 2 7 6 2" xfId="1916"/>
    <cellStyle name="20% - Accent1 2 7 6 2 2" xfId="1917"/>
    <cellStyle name="20% - Accent1 2 7 6 2 2 2" xfId="1918"/>
    <cellStyle name="20% - Accent1 2 7 6 2 3" xfId="1919"/>
    <cellStyle name="20% - Accent1 2 7 6 3" xfId="1920"/>
    <cellStyle name="20% - Accent1 2 7 6 3 2" xfId="1921"/>
    <cellStyle name="20% - Accent1 2 7 6 4" xfId="1922"/>
    <cellStyle name="20% - Accent1 2 7 7" xfId="1923"/>
    <cellStyle name="20% - Accent1 2 7 7 2" xfId="1924"/>
    <cellStyle name="20% - Accent1 2 7 7 2 2" xfId="1925"/>
    <cellStyle name="20% - Accent1 2 7 7 3" xfId="1926"/>
    <cellStyle name="20% - Accent1 2 7 8" xfId="1927"/>
    <cellStyle name="20% - Accent1 2 7 8 2" xfId="1928"/>
    <cellStyle name="20% - Accent1 2 7 9" xfId="1929"/>
    <cellStyle name="20% - Accent1 2 8" xfId="1930"/>
    <cellStyle name="20% - Accent1 2 8 10" xfId="43447"/>
    <cellStyle name="20% - Accent1 2 8 2" xfId="1931"/>
    <cellStyle name="20% - Accent1 2 8 2 2" xfId="1932"/>
    <cellStyle name="20% - Accent1 2 8 2 2 2" xfId="1933"/>
    <cellStyle name="20% - Accent1 2 8 2 2 2 2" xfId="1934"/>
    <cellStyle name="20% - Accent1 2 8 2 2 2 2 2" xfId="1935"/>
    <cellStyle name="20% - Accent1 2 8 2 2 2 3" xfId="1936"/>
    <cellStyle name="20% - Accent1 2 8 2 2 3" xfId="1937"/>
    <cellStyle name="20% - Accent1 2 8 2 2 3 2" xfId="1938"/>
    <cellStyle name="20% - Accent1 2 8 2 2 4" xfId="1939"/>
    <cellStyle name="20% - Accent1 2 8 2 3" xfId="1940"/>
    <cellStyle name="20% - Accent1 2 8 2 3 2" xfId="1941"/>
    <cellStyle name="20% - Accent1 2 8 2 3 2 2" xfId="1942"/>
    <cellStyle name="20% - Accent1 2 8 2 3 3" xfId="1943"/>
    <cellStyle name="20% - Accent1 2 8 2 4" xfId="1944"/>
    <cellStyle name="20% - Accent1 2 8 2 4 2" xfId="1945"/>
    <cellStyle name="20% - Accent1 2 8 2 5" xfId="1946"/>
    <cellStyle name="20% - Accent1 2 8 3" xfId="1947"/>
    <cellStyle name="20% - Accent1 2 8 3 2" xfId="1948"/>
    <cellStyle name="20% - Accent1 2 8 3 2 2" xfId="1949"/>
    <cellStyle name="20% - Accent1 2 8 3 2 2 2" xfId="1950"/>
    <cellStyle name="20% - Accent1 2 8 3 2 2 2 2" xfId="1951"/>
    <cellStyle name="20% - Accent1 2 8 3 2 2 3" xfId="1952"/>
    <cellStyle name="20% - Accent1 2 8 3 2 3" xfId="1953"/>
    <cellStyle name="20% - Accent1 2 8 3 2 3 2" xfId="1954"/>
    <cellStyle name="20% - Accent1 2 8 3 2 4" xfId="1955"/>
    <cellStyle name="20% - Accent1 2 8 3 3" xfId="1956"/>
    <cellStyle name="20% - Accent1 2 8 3 3 2" xfId="1957"/>
    <cellStyle name="20% - Accent1 2 8 3 3 2 2" xfId="1958"/>
    <cellStyle name="20% - Accent1 2 8 3 3 3" xfId="1959"/>
    <cellStyle name="20% - Accent1 2 8 3 4" xfId="1960"/>
    <cellStyle name="20% - Accent1 2 8 3 4 2" xfId="1961"/>
    <cellStyle name="20% - Accent1 2 8 3 5" xfId="1962"/>
    <cellStyle name="20% - Accent1 2 8 4" xfId="1963"/>
    <cellStyle name="20% - Accent1 2 8 4 2" xfId="1964"/>
    <cellStyle name="20% - Accent1 2 8 4 2 2" xfId="1965"/>
    <cellStyle name="20% - Accent1 2 8 4 2 2 2" xfId="1966"/>
    <cellStyle name="20% - Accent1 2 8 4 2 3" xfId="1967"/>
    <cellStyle name="20% - Accent1 2 8 4 3" xfId="1968"/>
    <cellStyle name="20% - Accent1 2 8 4 3 2" xfId="1969"/>
    <cellStyle name="20% - Accent1 2 8 4 4" xfId="1970"/>
    <cellStyle name="20% - Accent1 2 8 5" xfId="1971"/>
    <cellStyle name="20% - Accent1 2 8 5 2" xfId="1972"/>
    <cellStyle name="20% - Accent1 2 8 5 2 2" xfId="1973"/>
    <cellStyle name="20% - Accent1 2 8 5 2 2 2" xfId="1974"/>
    <cellStyle name="20% - Accent1 2 8 5 2 3" xfId="1975"/>
    <cellStyle name="20% - Accent1 2 8 5 3" xfId="1976"/>
    <cellStyle name="20% - Accent1 2 8 5 3 2" xfId="1977"/>
    <cellStyle name="20% - Accent1 2 8 5 4" xfId="1978"/>
    <cellStyle name="20% - Accent1 2 8 6" xfId="1979"/>
    <cellStyle name="20% - Accent1 2 8 6 2" xfId="1980"/>
    <cellStyle name="20% - Accent1 2 8 6 2 2" xfId="1981"/>
    <cellStyle name="20% - Accent1 2 8 6 2 2 2" xfId="1982"/>
    <cellStyle name="20% - Accent1 2 8 6 2 3" xfId="1983"/>
    <cellStyle name="20% - Accent1 2 8 6 3" xfId="1984"/>
    <cellStyle name="20% - Accent1 2 8 6 3 2" xfId="1985"/>
    <cellStyle name="20% - Accent1 2 8 6 4" xfId="1986"/>
    <cellStyle name="20% - Accent1 2 8 7" xfId="1987"/>
    <cellStyle name="20% - Accent1 2 8 7 2" xfId="1988"/>
    <cellStyle name="20% - Accent1 2 8 7 2 2" xfId="1989"/>
    <cellStyle name="20% - Accent1 2 8 7 3" xfId="1990"/>
    <cellStyle name="20% - Accent1 2 8 8" xfId="1991"/>
    <cellStyle name="20% - Accent1 2 8 8 2" xfId="1992"/>
    <cellStyle name="20% - Accent1 2 8 9" xfId="1993"/>
    <cellStyle name="20% - Accent1 2 9" xfId="1994"/>
    <cellStyle name="20% - Accent1 2 9 2" xfId="43448"/>
    <cellStyle name="20% - Accent1 20" xfId="1995"/>
    <cellStyle name="20% - Accent1 20 2" xfId="1996"/>
    <cellStyle name="20% - Accent1 20 2 2" xfId="1997"/>
    <cellStyle name="20% - Accent1 20 3" xfId="1998"/>
    <cellStyle name="20% - Accent1 20 3 2" xfId="1999"/>
    <cellStyle name="20% - Accent1 20 4" xfId="2000"/>
    <cellStyle name="20% - Accent1 21" xfId="2001"/>
    <cellStyle name="20% - Accent1 21 2" xfId="2002"/>
    <cellStyle name="20% - Accent1 21 2 2" xfId="2003"/>
    <cellStyle name="20% - Accent1 21 3" xfId="2004"/>
    <cellStyle name="20% - Accent1 22" xfId="2005"/>
    <cellStyle name="20% - Accent1 22 2" xfId="2006"/>
    <cellStyle name="20% - Accent1 23" xfId="2007"/>
    <cellStyle name="20% - Accent1 24" xfId="2008"/>
    <cellStyle name="20% - Accent1 3" xfId="2009"/>
    <cellStyle name="20% - Accent1 3 2" xfId="2010"/>
    <cellStyle name="20% - Accent1 3 2 2" xfId="43451"/>
    <cellStyle name="20% - Accent1 3 2 2 2" xfId="43452"/>
    <cellStyle name="20% - Accent1 3 2 2 2 2" xfId="43453"/>
    <cellStyle name="20% - Accent1 3 2 2 3" xfId="43454"/>
    <cellStyle name="20% - Accent1 3 2 3" xfId="43455"/>
    <cellStyle name="20% - Accent1 3 2 3 2" xfId="43456"/>
    <cellStyle name="20% - Accent1 3 2 4" xfId="43457"/>
    <cellStyle name="20% - Accent1 3 2 5" xfId="43450"/>
    <cellStyle name="20% - Accent1 3 3" xfId="2011"/>
    <cellStyle name="20% - Accent1 3 3 2" xfId="43459"/>
    <cellStyle name="20% - Accent1 3 3 2 2" xfId="43460"/>
    <cellStyle name="20% - Accent1 3 3 2 2 2" xfId="43461"/>
    <cellStyle name="20% - Accent1 3 3 2 3" xfId="43462"/>
    <cellStyle name="20% - Accent1 3 3 3" xfId="43463"/>
    <cellStyle name="20% - Accent1 3 3 3 2" xfId="43464"/>
    <cellStyle name="20% - Accent1 3 3 4" xfId="43465"/>
    <cellStyle name="20% - Accent1 3 3 5" xfId="43458"/>
    <cellStyle name="20% - Accent1 3 4" xfId="2012"/>
    <cellStyle name="20% - Accent1 3 4 2" xfId="43467"/>
    <cellStyle name="20% - Accent1 3 4 2 2" xfId="43468"/>
    <cellStyle name="20% - Accent1 3 4 3" xfId="43469"/>
    <cellStyle name="20% - Accent1 3 4 4" xfId="43466"/>
    <cellStyle name="20% - Accent1 3 5" xfId="2013"/>
    <cellStyle name="20% - Accent1 3 5 2" xfId="43471"/>
    <cellStyle name="20% - Accent1 3 5 3" xfId="43470"/>
    <cellStyle name="20% - Accent1 3 6" xfId="43472"/>
    <cellStyle name="20% - Accent1 3 7" xfId="43449"/>
    <cellStyle name="20% - Accent1 4" xfId="2014"/>
    <cellStyle name="20% - Accent1 4 2" xfId="2015"/>
    <cellStyle name="20% - Accent1 4 2 2" xfId="43473"/>
    <cellStyle name="20% - Accent1 4 3" xfId="2016"/>
    <cellStyle name="20% - Accent1 4 4" xfId="2017"/>
    <cellStyle name="20% - Accent1 5" xfId="2018"/>
    <cellStyle name="20% - Accent1 5 2" xfId="2019"/>
    <cellStyle name="20% - Accent1 5 2 2" xfId="43474"/>
    <cellStyle name="20% - Accent1 5 3" xfId="2020"/>
    <cellStyle name="20% - Accent1 6" xfId="2021"/>
    <cellStyle name="20% - Accent1 6 2" xfId="2022"/>
    <cellStyle name="20% - Accent1 6 2 2" xfId="43475"/>
    <cellStyle name="20% - Accent1 6 3" xfId="2023"/>
    <cellStyle name="20% - Accent1 7" xfId="2024"/>
    <cellStyle name="20% - Accent1 7 2" xfId="43476"/>
    <cellStyle name="20% - Accent1 8" xfId="2025"/>
    <cellStyle name="20% - Accent1 8 2" xfId="43477"/>
    <cellStyle name="20% - Accent1 9" xfId="2026"/>
    <cellStyle name="20% - Accent2" xfId="48057" builtinId="34" customBuiltin="1"/>
    <cellStyle name="20% - Accent2 10" xfId="2027"/>
    <cellStyle name="20% - Accent2 11" xfId="2028"/>
    <cellStyle name="20% - Accent2 12" xfId="2029"/>
    <cellStyle name="20% - Accent2 13" xfId="2030"/>
    <cellStyle name="20% - Accent2 14" xfId="2031"/>
    <cellStyle name="20% - Accent2 15" xfId="2032"/>
    <cellStyle name="20% - Accent2 16" xfId="2033"/>
    <cellStyle name="20% - Accent2 17" xfId="2034"/>
    <cellStyle name="20% - Accent2 17 2" xfId="2035"/>
    <cellStyle name="20% - Accent2 17 2 2" xfId="2036"/>
    <cellStyle name="20% - Accent2 17 3" xfId="2037"/>
    <cellStyle name="20% - Accent2 17 3 2" xfId="2038"/>
    <cellStyle name="20% - Accent2 17 4" xfId="2039"/>
    <cellStyle name="20% - Accent2 18" xfId="2040"/>
    <cellStyle name="20% - Accent2 18 2" xfId="2041"/>
    <cellStyle name="20% - Accent2 18 2 2" xfId="2042"/>
    <cellStyle name="20% - Accent2 18 3" xfId="2043"/>
    <cellStyle name="20% - Accent2 18 3 2" xfId="2044"/>
    <cellStyle name="20% - Accent2 18 4" xfId="2045"/>
    <cellStyle name="20% - Accent2 19" xfId="2046"/>
    <cellStyle name="20% - Accent2 19 2" xfId="2047"/>
    <cellStyle name="20% - Accent2 19 2 2" xfId="2048"/>
    <cellStyle name="20% - Accent2 19 3" xfId="2049"/>
    <cellStyle name="20% - Accent2 19 3 2" xfId="2050"/>
    <cellStyle name="20% - Accent2 19 4" xfId="2051"/>
    <cellStyle name="20% - Accent2 2" xfId="2052"/>
    <cellStyle name="20% - Accent2 2 10" xfId="2053"/>
    <cellStyle name="20% - Accent2 2 10 10" xfId="43479"/>
    <cellStyle name="20% - Accent2 2 10 2" xfId="2054"/>
    <cellStyle name="20% - Accent2 2 10 2 2" xfId="2055"/>
    <cellStyle name="20% - Accent2 2 10 2 2 2" xfId="2056"/>
    <cellStyle name="20% - Accent2 2 10 2 2 2 2" xfId="2057"/>
    <cellStyle name="20% - Accent2 2 10 2 2 2 2 2" xfId="2058"/>
    <cellStyle name="20% - Accent2 2 10 2 2 2 3" xfId="2059"/>
    <cellStyle name="20% - Accent2 2 10 2 2 3" xfId="2060"/>
    <cellStyle name="20% - Accent2 2 10 2 2 3 2" xfId="2061"/>
    <cellStyle name="20% - Accent2 2 10 2 2 4" xfId="2062"/>
    <cellStyle name="20% - Accent2 2 10 2 3" xfId="2063"/>
    <cellStyle name="20% - Accent2 2 10 2 3 2" xfId="2064"/>
    <cellStyle name="20% - Accent2 2 10 2 3 2 2" xfId="2065"/>
    <cellStyle name="20% - Accent2 2 10 2 3 3" xfId="2066"/>
    <cellStyle name="20% - Accent2 2 10 2 4" xfId="2067"/>
    <cellStyle name="20% - Accent2 2 10 2 4 2" xfId="2068"/>
    <cellStyle name="20% - Accent2 2 10 2 5" xfId="2069"/>
    <cellStyle name="20% - Accent2 2 10 3" xfId="2070"/>
    <cellStyle name="20% - Accent2 2 10 3 2" xfId="2071"/>
    <cellStyle name="20% - Accent2 2 10 3 2 2" xfId="2072"/>
    <cellStyle name="20% - Accent2 2 10 3 2 2 2" xfId="2073"/>
    <cellStyle name="20% - Accent2 2 10 3 2 2 2 2" xfId="2074"/>
    <cellStyle name="20% - Accent2 2 10 3 2 2 3" xfId="2075"/>
    <cellStyle name="20% - Accent2 2 10 3 2 3" xfId="2076"/>
    <cellStyle name="20% - Accent2 2 10 3 2 3 2" xfId="2077"/>
    <cellStyle name="20% - Accent2 2 10 3 2 4" xfId="2078"/>
    <cellStyle name="20% - Accent2 2 10 3 3" xfId="2079"/>
    <cellStyle name="20% - Accent2 2 10 3 3 2" xfId="2080"/>
    <cellStyle name="20% - Accent2 2 10 3 3 2 2" xfId="2081"/>
    <cellStyle name="20% - Accent2 2 10 3 3 3" xfId="2082"/>
    <cellStyle name="20% - Accent2 2 10 3 4" xfId="2083"/>
    <cellStyle name="20% - Accent2 2 10 3 4 2" xfId="2084"/>
    <cellStyle name="20% - Accent2 2 10 3 5" xfId="2085"/>
    <cellStyle name="20% - Accent2 2 10 4" xfId="2086"/>
    <cellStyle name="20% - Accent2 2 10 4 2" xfId="2087"/>
    <cellStyle name="20% - Accent2 2 10 4 2 2" xfId="2088"/>
    <cellStyle name="20% - Accent2 2 10 4 2 2 2" xfId="2089"/>
    <cellStyle name="20% - Accent2 2 10 4 2 3" xfId="2090"/>
    <cellStyle name="20% - Accent2 2 10 4 3" xfId="2091"/>
    <cellStyle name="20% - Accent2 2 10 4 3 2" xfId="2092"/>
    <cellStyle name="20% - Accent2 2 10 4 4" xfId="2093"/>
    <cellStyle name="20% - Accent2 2 10 5" xfId="2094"/>
    <cellStyle name="20% - Accent2 2 10 5 2" xfId="2095"/>
    <cellStyle name="20% - Accent2 2 10 5 2 2" xfId="2096"/>
    <cellStyle name="20% - Accent2 2 10 5 2 2 2" xfId="2097"/>
    <cellStyle name="20% - Accent2 2 10 5 2 3" xfId="2098"/>
    <cellStyle name="20% - Accent2 2 10 5 3" xfId="2099"/>
    <cellStyle name="20% - Accent2 2 10 5 3 2" xfId="2100"/>
    <cellStyle name="20% - Accent2 2 10 5 4" xfId="2101"/>
    <cellStyle name="20% - Accent2 2 10 6" xfId="2102"/>
    <cellStyle name="20% - Accent2 2 10 6 2" xfId="2103"/>
    <cellStyle name="20% - Accent2 2 10 6 2 2" xfId="2104"/>
    <cellStyle name="20% - Accent2 2 10 6 2 2 2" xfId="2105"/>
    <cellStyle name="20% - Accent2 2 10 6 2 3" xfId="2106"/>
    <cellStyle name="20% - Accent2 2 10 6 3" xfId="2107"/>
    <cellStyle name="20% - Accent2 2 10 6 3 2" xfId="2108"/>
    <cellStyle name="20% - Accent2 2 10 6 4" xfId="2109"/>
    <cellStyle name="20% - Accent2 2 10 7" xfId="2110"/>
    <cellStyle name="20% - Accent2 2 10 7 2" xfId="2111"/>
    <cellStyle name="20% - Accent2 2 10 7 2 2" xfId="2112"/>
    <cellStyle name="20% - Accent2 2 10 7 3" xfId="2113"/>
    <cellStyle name="20% - Accent2 2 10 8" xfId="2114"/>
    <cellStyle name="20% - Accent2 2 10 8 2" xfId="2115"/>
    <cellStyle name="20% - Accent2 2 10 9" xfId="2116"/>
    <cellStyle name="20% - Accent2 2 11" xfId="2117"/>
    <cellStyle name="20% - Accent2 2 11 2" xfId="2118"/>
    <cellStyle name="20% - Accent2 2 11 2 2" xfId="2119"/>
    <cellStyle name="20% - Accent2 2 11 3" xfId="2120"/>
    <cellStyle name="20% - Accent2 2 11 4" xfId="43478"/>
    <cellStyle name="20% - Accent2 2 12" xfId="2121"/>
    <cellStyle name="20% - Accent2 2 12 2" xfId="2122"/>
    <cellStyle name="20% - Accent2 2 12 2 2" xfId="2123"/>
    <cellStyle name="20% - Accent2 2 12 3" xfId="2124"/>
    <cellStyle name="20% - Accent2 2 13" xfId="2125"/>
    <cellStyle name="20% - Accent2 2 14" xfId="2126"/>
    <cellStyle name="20% - Accent2 2 14 2" xfId="2127"/>
    <cellStyle name="20% - Accent2 2 15" xfId="2128"/>
    <cellStyle name="20% - Accent2 2 15 2" xfId="2129"/>
    <cellStyle name="20% - Accent2 2 16" xfId="2130"/>
    <cellStyle name="20% - Accent2 2 17" xfId="2131"/>
    <cellStyle name="20% - Accent2 2 18" xfId="2132"/>
    <cellStyle name="20% - Accent2 2 19" xfId="2133"/>
    <cellStyle name="20% - Accent2 2 2" xfId="2134"/>
    <cellStyle name="20% - Accent2 2 2 2" xfId="2135"/>
    <cellStyle name="20% - Accent2 2 2 2 2" xfId="43481"/>
    <cellStyle name="20% - Accent2 2 2 3" xfId="2136"/>
    <cellStyle name="20% - Accent2 2 2 3 2" xfId="43482"/>
    <cellStyle name="20% - Accent2 2 2 4" xfId="2137"/>
    <cellStyle name="20% - Accent2 2 2 4 2" xfId="2138"/>
    <cellStyle name="20% - Accent2 2 2 4 2 2" xfId="2139"/>
    <cellStyle name="20% - Accent2 2 2 4 3" xfId="2140"/>
    <cellStyle name="20% - Accent2 2 2 4 4" xfId="43480"/>
    <cellStyle name="20% - Accent2 2 2 5" xfId="2141"/>
    <cellStyle name="20% - Accent2 2 2 6" xfId="2142"/>
    <cellStyle name="20% - Accent2 2 2 6 2" xfId="2143"/>
    <cellStyle name="20% - Accent2 2 2 7" xfId="2144"/>
    <cellStyle name="20% - Accent2 2 2 8" xfId="2145"/>
    <cellStyle name="20% - Accent2 2 2 9" xfId="42635"/>
    <cellStyle name="20% - Accent2 2 20" xfId="2146"/>
    <cellStyle name="20% - Accent2 2 21" xfId="48018"/>
    <cellStyle name="20% - Accent2 2 22" xfId="48086"/>
    <cellStyle name="20% - Accent2 2 3" xfId="2147"/>
    <cellStyle name="20% - Accent2 2 3 2" xfId="2148"/>
    <cellStyle name="20% - Accent2 2 3 2 10" xfId="2149"/>
    <cellStyle name="20% - Accent2 2 3 2 10 2" xfId="2150"/>
    <cellStyle name="20% - Accent2 2 3 2 10 2 2" xfId="2151"/>
    <cellStyle name="20% - Accent2 2 3 2 10 3" xfId="2152"/>
    <cellStyle name="20% - Accent2 2 3 2 11" xfId="2153"/>
    <cellStyle name="20% - Accent2 2 3 2 11 2" xfId="2154"/>
    <cellStyle name="20% - Accent2 2 3 2 12" xfId="2155"/>
    <cellStyle name="20% - Accent2 2 3 2 13" xfId="43484"/>
    <cellStyle name="20% - Accent2 2 3 2 2" xfId="2156"/>
    <cellStyle name="20% - Accent2 2 3 2 2 10" xfId="2157"/>
    <cellStyle name="20% - Accent2 2 3 2 2 10 2" xfId="2158"/>
    <cellStyle name="20% - Accent2 2 3 2 2 11" xfId="2159"/>
    <cellStyle name="20% - Accent2 2 3 2 2 2" xfId="2160"/>
    <cellStyle name="20% - Accent2 2 3 2 2 2 2" xfId="2161"/>
    <cellStyle name="20% - Accent2 2 3 2 2 2 2 2" xfId="2162"/>
    <cellStyle name="20% - Accent2 2 3 2 2 2 2 2 2" xfId="2163"/>
    <cellStyle name="20% - Accent2 2 3 2 2 2 2 2 2 2" xfId="2164"/>
    <cellStyle name="20% - Accent2 2 3 2 2 2 2 2 2 2 2" xfId="2165"/>
    <cellStyle name="20% - Accent2 2 3 2 2 2 2 2 2 3" xfId="2166"/>
    <cellStyle name="20% - Accent2 2 3 2 2 2 2 2 3" xfId="2167"/>
    <cellStyle name="20% - Accent2 2 3 2 2 2 2 2 3 2" xfId="2168"/>
    <cellStyle name="20% - Accent2 2 3 2 2 2 2 2 4" xfId="2169"/>
    <cellStyle name="20% - Accent2 2 3 2 2 2 2 3" xfId="2170"/>
    <cellStyle name="20% - Accent2 2 3 2 2 2 2 3 2" xfId="2171"/>
    <cellStyle name="20% - Accent2 2 3 2 2 2 2 3 2 2" xfId="2172"/>
    <cellStyle name="20% - Accent2 2 3 2 2 2 2 3 3" xfId="2173"/>
    <cellStyle name="20% - Accent2 2 3 2 2 2 2 4" xfId="2174"/>
    <cellStyle name="20% - Accent2 2 3 2 2 2 2 4 2" xfId="2175"/>
    <cellStyle name="20% - Accent2 2 3 2 2 2 2 5" xfId="2176"/>
    <cellStyle name="20% - Accent2 2 3 2 2 2 3" xfId="2177"/>
    <cellStyle name="20% - Accent2 2 3 2 2 2 3 2" xfId="2178"/>
    <cellStyle name="20% - Accent2 2 3 2 2 2 3 2 2" xfId="2179"/>
    <cellStyle name="20% - Accent2 2 3 2 2 2 3 2 2 2" xfId="2180"/>
    <cellStyle name="20% - Accent2 2 3 2 2 2 3 2 2 2 2" xfId="2181"/>
    <cellStyle name="20% - Accent2 2 3 2 2 2 3 2 2 3" xfId="2182"/>
    <cellStyle name="20% - Accent2 2 3 2 2 2 3 2 3" xfId="2183"/>
    <cellStyle name="20% - Accent2 2 3 2 2 2 3 2 3 2" xfId="2184"/>
    <cellStyle name="20% - Accent2 2 3 2 2 2 3 2 4" xfId="2185"/>
    <cellStyle name="20% - Accent2 2 3 2 2 2 3 3" xfId="2186"/>
    <cellStyle name="20% - Accent2 2 3 2 2 2 3 3 2" xfId="2187"/>
    <cellStyle name="20% - Accent2 2 3 2 2 2 3 3 2 2" xfId="2188"/>
    <cellStyle name="20% - Accent2 2 3 2 2 2 3 3 3" xfId="2189"/>
    <cellStyle name="20% - Accent2 2 3 2 2 2 3 4" xfId="2190"/>
    <cellStyle name="20% - Accent2 2 3 2 2 2 3 4 2" xfId="2191"/>
    <cellStyle name="20% - Accent2 2 3 2 2 2 3 5" xfId="2192"/>
    <cellStyle name="20% - Accent2 2 3 2 2 2 4" xfId="2193"/>
    <cellStyle name="20% - Accent2 2 3 2 2 2 4 2" xfId="2194"/>
    <cellStyle name="20% - Accent2 2 3 2 2 2 4 2 2" xfId="2195"/>
    <cellStyle name="20% - Accent2 2 3 2 2 2 4 2 2 2" xfId="2196"/>
    <cellStyle name="20% - Accent2 2 3 2 2 2 4 2 3" xfId="2197"/>
    <cellStyle name="20% - Accent2 2 3 2 2 2 4 3" xfId="2198"/>
    <cellStyle name="20% - Accent2 2 3 2 2 2 4 3 2" xfId="2199"/>
    <cellStyle name="20% - Accent2 2 3 2 2 2 4 4" xfId="2200"/>
    <cellStyle name="20% - Accent2 2 3 2 2 2 5" xfId="2201"/>
    <cellStyle name="20% - Accent2 2 3 2 2 2 5 2" xfId="2202"/>
    <cellStyle name="20% - Accent2 2 3 2 2 2 5 2 2" xfId="2203"/>
    <cellStyle name="20% - Accent2 2 3 2 2 2 5 2 2 2" xfId="2204"/>
    <cellStyle name="20% - Accent2 2 3 2 2 2 5 2 3" xfId="2205"/>
    <cellStyle name="20% - Accent2 2 3 2 2 2 5 3" xfId="2206"/>
    <cellStyle name="20% - Accent2 2 3 2 2 2 5 3 2" xfId="2207"/>
    <cellStyle name="20% - Accent2 2 3 2 2 2 5 4" xfId="2208"/>
    <cellStyle name="20% - Accent2 2 3 2 2 2 6" xfId="2209"/>
    <cellStyle name="20% - Accent2 2 3 2 2 2 6 2" xfId="2210"/>
    <cellStyle name="20% - Accent2 2 3 2 2 2 6 2 2" xfId="2211"/>
    <cellStyle name="20% - Accent2 2 3 2 2 2 6 2 2 2" xfId="2212"/>
    <cellStyle name="20% - Accent2 2 3 2 2 2 6 2 3" xfId="2213"/>
    <cellStyle name="20% - Accent2 2 3 2 2 2 6 3" xfId="2214"/>
    <cellStyle name="20% - Accent2 2 3 2 2 2 6 3 2" xfId="2215"/>
    <cellStyle name="20% - Accent2 2 3 2 2 2 6 4" xfId="2216"/>
    <cellStyle name="20% - Accent2 2 3 2 2 2 7" xfId="2217"/>
    <cellStyle name="20% - Accent2 2 3 2 2 2 7 2" xfId="2218"/>
    <cellStyle name="20% - Accent2 2 3 2 2 2 7 2 2" xfId="2219"/>
    <cellStyle name="20% - Accent2 2 3 2 2 2 7 3" xfId="2220"/>
    <cellStyle name="20% - Accent2 2 3 2 2 2 8" xfId="2221"/>
    <cellStyle name="20% - Accent2 2 3 2 2 2 8 2" xfId="2222"/>
    <cellStyle name="20% - Accent2 2 3 2 2 2 9" xfId="2223"/>
    <cellStyle name="20% - Accent2 2 3 2 2 3" xfId="2224"/>
    <cellStyle name="20% - Accent2 2 3 2 2 3 2" xfId="2225"/>
    <cellStyle name="20% - Accent2 2 3 2 2 3 2 2" xfId="2226"/>
    <cellStyle name="20% - Accent2 2 3 2 2 3 2 2 2" xfId="2227"/>
    <cellStyle name="20% - Accent2 2 3 2 2 3 2 2 2 2" xfId="2228"/>
    <cellStyle name="20% - Accent2 2 3 2 2 3 2 2 2 2 2" xfId="2229"/>
    <cellStyle name="20% - Accent2 2 3 2 2 3 2 2 2 3" xfId="2230"/>
    <cellStyle name="20% - Accent2 2 3 2 2 3 2 2 3" xfId="2231"/>
    <cellStyle name="20% - Accent2 2 3 2 2 3 2 2 3 2" xfId="2232"/>
    <cellStyle name="20% - Accent2 2 3 2 2 3 2 2 4" xfId="2233"/>
    <cellStyle name="20% - Accent2 2 3 2 2 3 2 3" xfId="2234"/>
    <cellStyle name="20% - Accent2 2 3 2 2 3 2 3 2" xfId="2235"/>
    <cellStyle name="20% - Accent2 2 3 2 2 3 2 3 2 2" xfId="2236"/>
    <cellStyle name="20% - Accent2 2 3 2 2 3 2 3 3" xfId="2237"/>
    <cellStyle name="20% - Accent2 2 3 2 2 3 2 4" xfId="2238"/>
    <cellStyle name="20% - Accent2 2 3 2 2 3 2 4 2" xfId="2239"/>
    <cellStyle name="20% - Accent2 2 3 2 2 3 2 5" xfId="2240"/>
    <cellStyle name="20% - Accent2 2 3 2 2 3 3" xfId="2241"/>
    <cellStyle name="20% - Accent2 2 3 2 2 3 3 2" xfId="2242"/>
    <cellStyle name="20% - Accent2 2 3 2 2 3 3 2 2" xfId="2243"/>
    <cellStyle name="20% - Accent2 2 3 2 2 3 3 2 2 2" xfId="2244"/>
    <cellStyle name="20% - Accent2 2 3 2 2 3 3 2 2 2 2" xfId="2245"/>
    <cellStyle name="20% - Accent2 2 3 2 2 3 3 2 2 3" xfId="2246"/>
    <cellStyle name="20% - Accent2 2 3 2 2 3 3 2 3" xfId="2247"/>
    <cellStyle name="20% - Accent2 2 3 2 2 3 3 2 3 2" xfId="2248"/>
    <cellStyle name="20% - Accent2 2 3 2 2 3 3 2 4" xfId="2249"/>
    <cellStyle name="20% - Accent2 2 3 2 2 3 3 3" xfId="2250"/>
    <cellStyle name="20% - Accent2 2 3 2 2 3 3 3 2" xfId="2251"/>
    <cellStyle name="20% - Accent2 2 3 2 2 3 3 3 2 2" xfId="2252"/>
    <cellStyle name="20% - Accent2 2 3 2 2 3 3 3 3" xfId="2253"/>
    <cellStyle name="20% - Accent2 2 3 2 2 3 3 4" xfId="2254"/>
    <cellStyle name="20% - Accent2 2 3 2 2 3 3 4 2" xfId="2255"/>
    <cellStyle name="20% - Accent2 2 3 2 2 3 3 5" xfId="2256"/>
    <cellStyle name="20% - Accent2 2 3 2 2 3 4" xfId="2257"/>
    <cellStyle name="20% - Accent2 2 3 2 2 3 4 2" xfId="2258"/>
    <cellStyle name="20% - Accent2 2 3 2 2 3 4 2 2" xfId="2259"/>
    <cellStyle name="20% - Accent2 2 3 2 2 3 4 2 2 2" xfId="2260"/>
    <cellStyle name="20% - Accent2 2 3 2 2 3 4 2 3" xfId="2261"/>
    <cellStyle name="20% - Accent2 2 3 2 2 3 4 3" xfId="2262"/>
    <cellStyle name="20% - Accent2 2 3 2 2 3 4 3 2" xfId="2263"/>
    <cellStyle name="20% - Accent2 2 3 2 2 3 4 4" xfId="2264"/>
    <cellStyle name="20% - Accent2 2 3 2 2 3 5" xfId="2265"/>
    <cellStyle name="20% - Accent2 2 3 2 2 3 5 2" xfId="2266"/>
    <cellStyle name="20% - Accent2 2 3 2 2 3 5 2 2" xfId="2267"/>
    <cellStyle name="20% - Accent2 2 3 2 2 3 5 2 2 2" xfId="2268"/>
    <cellStyle name="20% - Accent2 2 3 2 2 3 5 2 3" xfId="2269"/>
    <cellStyle name="20% - Accent2 2 3 2 2 3 5 3" xfId="2270"/>
    <cellStyle name="20% - Accent2 2 3 2 2 3 5 3 2" xfId="2271"/>
    <cellStyle name="20% - Accent2 2 3 2 2 3 5 4" xfId="2272"/>
    <cellStyle name="20% - Accent2 2 3 2 2 3 6" xfId="2273"/>
    <cellStyle name="20% - Accent2 2 3 2 2 3 6 2" xfId="2274"/>
    <cellStyle name="20% - Accent2 2 3 2 2 3 6 2 2" xfId="2275"/>
    <cellStyle name="20% - Accent2 2 3 2 2 3 6 2 2 2" xfId="2276"/>
    <cellStyle name="20% - Accent2 2 3 2 2 3 6 2 3" xfId="2277"/>
    <cellStyle name="20% - Accent2 2 3 2 2 3 6 3" xfId="2278"/>
    <cellStyle name="20% - Accent2 2 3 2 2 3 6 3 2" xfId="2279"/>
    <cellStyle name="20% - Accent2 2 3 2 2 3 6 4" xfId="2280"/>
    <cellStyle name="20% - Accent2 2 3 2 2 3 7" xfId="2281"/>
    <cellStyle name="20% - Accent2 2 3 2 2 3 7 2" xfId="2282"/>
    <cellStyle name="20% - Accent2 2 3 2 2 3 7 2 2" xfId="2283"/>
    <cellStyle name="20% - Accent2 2 3 2 2 3 7 3" xfId="2284"/>
    <cellStyle name="20% - Accent2 2 3 2 2 3 8" xfId="2285"/>
    <cellStyle name="20% - Accent2 2 3 2 2 3 8 2" xfId="2286"/>
    <cellStyle name="20% - Accent2 2 3 2 2 3 9" xfId="2287"/>
    <cellStyle name="20% - Accent2 2 3 2 2 4" xfId="2288"/>
    <cellStyle name="20% - Accent2 2 3 2 2 4 2" xfId="2289"/>
    <cellStyle name="20% - Accent2 2 3 2 2 4 2 2" xfId="2290"/>
    <cellStyle name="20% - Accent2 2 3 2 2 4 2 2 2" xfId="2291"/>
    <cellStyle name="20% - Accent2 2 3 2 2 4 2 2 2 2" xfId="2292"/>
    <cellStyle name="20% - Accent2 2 3 2 2 4 2 2 3" xfId="2293"/>
    <cellStyle name="20% - Accent2 2 3 2 2 4 2 3" xfId="2294"/>
    <cellStyle name="20% - Accent2 2 3 2 2 4 2 3 2" xfId="2295"/>
    <cellStyle name="20% - Accent2 2 3 2 2 4 2 4" xfId="2296"/>
    <cellStyle name="20% - Accent2 2 3 2 2 4 3" xfId="2297"/>
    <cellStyle name="20% - Accent2 2 3 2 2 4 3 2" xfId="2298"/>
    <cellStyle name="20% - Accent2 2 3 2 2 4 3 2 2" xfId="2299"/>
    <cellStyle name="20% - Accent2 2 3 2 2 4 3 3" xfId="2300"/>
    <cellStyle name="20% - Accent2 2 3 2 2 4 4" xfId="2301"/>
    <cellStyle name="20% - Accent2 2 3 2 2 4 4 2" xfId="2302"/>
    <cellStyle name="20% - Accent2 2 3 2 2 4 5" xfId="2303"/>
    <cellStyle name="20% - Accent2 2 3 2 2 5" xfId="2304"/>
    <cellStyle name="20% - Accent2 2 3 2 2 5 2" xfId="2305"/>
    <cellStyle name="20% - Accent2 2 3 2 2 5 2 2" xfId="2306"/>
    <cellStyle name="20% - Accent2 2 3 2 2 5 2 2 2" xfId="2307"/>
    <cellStyle name="20% - Accent2 2 3 2 2 5 2 2 2 2" xfId="2308"/>
    <cellStyle name="20% - Accent2 2 3 2 2 5 2 2 3" xfId="2309"/>
    <cellStyle name="20% - Accent2 2 3 2 2 5 2 3" xfId="2310"/>
    <cellStyle name="20% - Accent2 2 3 2 2 5 2 3 2" xfId="2311"/>
    <cellStyle name="20% - Accent2 2 3 2 2 5 2 4" xfId="2312"/>
    <cellStyle name="20% - Accent2 2 3 2 2 5 3" xfId="2313"/>
    <cellStyle name="20% - Accent2 2 3 2 2 5 3 2" xfId="2314"/>
    <cellStyle name="20% - Accent2 2 3 2 2 5 3 2 2" xfId="2315"/>
    <cellStyle name="20% - Accent2 2 3 2 2 5 3 3" xfId="2316"/>
    <cellStyle name="20% - Accent2 2 3 2 2 5 4" xfId="2317"/>
    <cellStyle name="20% - Accent2 2 3 2 2 5 4 2" xfId="2318"/>
    <cellStyle name="20% - Accent2 2 3 2 2 5 5" xfId="2319"/>
    <cellStyle name="20% - Accent2 2 3 2 2 6" xfId="2320"/>
    <cellStyle name="20% - Accent2 2 3 2 2 6 2" xfId="2321"/>
    <cellStyle name="20% - Accent2 2 3 2 2 6 2 2" xfId="2322"/>
    <cellStyle name="20% - Accent2 2 3 2 2 6 2 2 2" xfId="2323"/>
    <cellStyle name="20% - Accent2 2 3 2 2 6 2 3" xfId="2324"/>
    <cellStyle name="20% - Accent2 2 3 2 2 6 3" xfId="2325"/>
    <cellStyle name="20% - Accent2 2 3 2 2 6 3 2" xfId="2326"/>
    <cellStyle name="20% - Accent2 2 3 2 2 6 4" xfId="2327"/>
    <cellStyle name="20% - Accent2 2 3 2 2 7" xfId="2328"/>
    <cellStyle name="20% - Accent2 2 3 2 2 7 2" xfId="2329"/>
    <cellStyle name="20% - Accent2 2 3 2 2 7 2 2" xfId="2330"/>
    <cellStyle name="20% - Accent2 2 3 2 2 7 2 2 2" xfId="2331"/>
    <cellStyle name="20% - Accent2 2 3 2 2 7 2 3" xfId="2332"/>
    <cellStyle name="20% - Accent2 2 3 2 2 7 3" xfId="2333"/>
    <cellStyle name="20% - Accent2 2 3 2 2 7 3 2" xfId="2334"/>
    <cellStyle name="20% - Accent2 2 3 2 2 7 4" xfId="2335"/>
    <cellStyle name="20% - Accent2 2 3 2 2 8" xfId="2336"/>
    <cellStyle name="20% - Accent2 2 3 2 2 8 2" xfId="2337"/>
    <cellStyle name="20% - Accent2 2 3 2 2 8 2 2" xfId="2338"/>
    <cellStyle name="20% - Accent2 2 3 2 2 8 2 2 2" xfId="2339"/>
    <cellStyle name="20% - Accent2 2 3 2 2 8 2 3" xfId="2340"/>
    <cellStyle name="20% - Accent2 2 3 2 2 8 3" xfId="2341"/>
    <cellStyle name="20% - Accent2 2 3 2 2 8 3 2" xfId="2342"/>
    <cellStyle name="20% - Accent2 2 3 2 2 8 4" xfId="2343"/>
    <cellStyle name="20% - Accent2 2 3 2 2 9" xfId="2344"/>
    <cellStyle name="20% - Accent2 2 3 2 2 9 2" xfId="2345"/>
    <cellStyle name="20% - Accent2 2 3 2 2 9 2 2" xfId="2346"/>
    <cellStyle name="20% - Accent2 2 3 2 2 9 3" xfId="2347"/>
    <cellStyle name="20% - Accent2 2 3 2 3" xfId="2348"/>
    <cellStyle name="20% - Accent2 2 3 2 3 2" xfId="2349"/>
    <cellStyle name="20% - Accent2 2 3 2 3 2 2" xfId="2350"/>
    <cellStyle name="20% - Accent2 2 3 2 3 2 2 2" xfId="2351"/>
    <cellStyle name="20% - Accent2 2 3 2 3 2 2 2 2" xfId="2352"/>
    <cellStyle name="20% - Accent2 2 3 2 3 2 2 2 2 2" xfId="2353"/>
    <cellStyle name="20% - Accent2 2 3 2 3 2 2 2 3" xfId="2354"/>
    <cellStyle name="20% - Accent2 2 3 2 3 2 2 3" xfId="2355"/>
    <cellStyle name="20% - Accent2 2 3 2 3 2 2 3 2" xfId="2356"/>
    <cellStyle name="20% - Accent2 2 3 2 3 2 2 4" xfId="2357"/>
    <cellStyle name="20% - Accent2 2 3 2 3 2 3" xfId="2358"/>
    <cellStyle name="20% - Accent2 2 3 2 3 2 3 2" xfId="2359"/>
    <cellStyle name="20% - Accent2 2 3 2 3 2 3 2 2" xfId="2360"/>
    <cellStyle name="20% - Accent2 2 3 2 3 2 3 3" xfId="2361"/>
    <cellStyle name="20% - Accent2 2 3 2 3 2 4" xfId="2362"/>
    <cellStyle name="20% - Accent2 2 3 2 3 2 4 2" xfId="2363"/>
    <cellStyle name="20% - Accent2 2 3 2 3 2 5" xfId="2364"/>
    <cellStyle name="20% - Accent2 2 3 2 3 3" xfId="2365"/>
    <cellStyle name="20% - Accent2 2 3 2 3 3 2" xfId="2366"/>
    <cellStyle name="20% - Accent2 2 3 2 3 3 2 2" xfId="2367"/>
    <cellStyle name="20% - Accent2 2 3 2 3 3 2 2 2" xfId="2368"/>
    <cellStyle name="20% - Accent2 2 3 2 3 3 2 2 2 2" xfId="2369"/>
    <cellStyle name="20% - Accent2 2 3 2 3 3 2 2 3" xfId="2370"/>
    <cellStyle name="20% - Accent2 2 3 2 3 3 2 3" xfId="2371"/>
    <cellStyle name="20% - Accent2 2 3 2 3 3 2 3 2" xfId="2372"/>
    <cellStyle name="20% - Accent2 2 3 2 3 3 2 4" xfId="2373"/>
    <cellStyle name="20% - Accent2 2 3 2 3 3 3" xfId="2374"/>
    <cellStyle name="20% - Accent2 2 3 2 3 3 3 2" xfId="2375"/>
    <cellStyle name="20% - Accent2 2 3 2 3 3 3 2 2" xfId="2376"/>
    <cellStyle name="20% - Accent2 2 3 2 3 3 3 3" xfId="2377"/>
    <cellStyle name="20% - Accent2 2 3 2 3 3 4" xfId="2378"/>
    <cellStyle name="20% - Accent2 2 3 2 3 3 4 2" xfId="2379"/>
    <cellStyle name="20% - Accent2 2 3 2 3 3 5" xfId="2380"/>
    <cellStyle name="20% - Accent2 2 3 2 3 4" xfId="2381"/>
    <cellStyle name="20% - Accent2 2 3 2 3 4 2" xfId="2382"/>
    <cellStyle name="20% - Accent2 2 3 2 3 4 2 2" xfId="2383"/>
    <cellStyle name="20% - Accent2 2 3 2 3 4 2 2 2" xfId="2384"/>
    <cellStyle name="20% - Accent2 2 3 2 3 4 2 3" xfId="2385"/>
    <cellStyle name="20% - Accent2 2 3 2 3 4 3" xfId="2386"/>
    <cellStyle name="20% - Accent2 2 3 2 3 4 3 2" xfId="2387"/>
    <cellStyle name="20% - Accent2 2 3 2 3 4 4" xfId="2388"/>
    <cellStyle name="20% - Accent2 2 3 2 3 5" xfId="2389"/>
    <cellStyle name="20% - Accent2 2 3 2 3 5 2" xfId="2390"/>
    <cellStyle name="20% - Accent2 2 3 2 3 5 2 2" xfId="2391"/>
    <cellStyle name="20% - Accent2 2 3 2 3 5 2 2 2" xfId="2392"/>
    <cellStyle name="20% - Accent2 2 3 2 3 5 2 3" xfId="2393"/>
    <cellStyle name="20% - Accent2 2 3 2 3 5 3" xfId="2394"/>
    <cellStyle name="20% - Accent2 2 3 2 3 5 3 2" xfId="2395"/>
    <cellStyle name="20% - Accent2 2 3 2 3 5 4" xfId="2396"/>
    <cellStyle name="20% - Accent2 2 3 2 3 6" xfId="2397"/>
    <cellStyle name="20% - Accent2 2 3 2 3 6 2" xfId="2398"/>
    <cellStyle name="20% - Accent2 2 3 2 3 6 2 2" xfId="2399"/>
    <cellStyle name="20% - Accent2 2 3 2 3 6 2 2 2" xfId="2400"/>
    <cellStyle name="20% - Accent2 2 3 2 3 6 2 3" xfId="2401"/>
    <cellStyle name="20% - Accent2 2 3 2 3 6 3" xfId="2402"/>
    <cellStyle name="20% - Accent2 2 3 2 3 6 3 2" xfId="2403"/>
    <cellStyle name="20% - Accent2 2 3 2 3 6 4" xfId="2404"/>
    <cellStyle name="20% - Accent2 2 3 2 3 7" xfId="2405"/>
    <cellStyle name="20% - Accent2 2 3 2 3 7 2" xfId="2406"/>
    <cellStyle name="20% - Accent2 2 3 2 3 7 2 2" xfId="2407"/>
    <cellStyle name="20% - Accent2 2 3 2 3 7 3" xfId="2408"/>
    <cellStyle name="20% - Accent2 2 3 2 3 8" xfId="2409"/>
    <cellStyle name="20% - Accent2 2 3 2 3 8 2" xfId="2410"/>
    <cellStyle name="20% - Accent2 2 3 2 3 9" xfId="2411"/>
    <cellStyle name="20% - Accent2 2 3 2 4" xfId="2412"/>
    <cellStyle name="20% - Accent2 2 3 2 4 2" xfId="2413"/>
    <cellStyle name="20% - Accent2 2 3 2 4 2 2" xfId="2414"/>
    <cellStyle name="20% - Accent2 2 3 2 4 2 2 2" xfId="2415"/>
    <cellStyle name="20% - Accent2 2 3 2 4 2 2 2 2" xfId="2416"/>
    <cellStyle name="20% - Accent2 2 3 2 4 2 2 2 2 2" xfId="2417"/>
    <cellStyle name="20% - Accent2 2 3 2 4 2 2 2 3" xfId="2418"/>
    <cellStyle name="20% - Accent2 2 3 2 4 2 2 3" xfId="2419"/>
    <cellStyle name="20% - Accent2 2 3 2 4 2 2 3 2" xfId="2420"/>
    <cellStyle name="20% - Accent2 2 3 2 4 2 2 4" xfId="2421"/>
    <cellStyle name="20% - Accent2 2 3 2 4 2 3" xfId="2422"/>
    <cellStyle name="20% - Accent2 2 3 2 4 2 3 2" xfId="2423"/>
    <cellStyle name="20% - Accent2 2 3 2 4 2 3 2 2" xfId="2424"/>
    <cellStyle name="20% - Accent2 2 3 2 4 2 3 3" xfId="2425"/>
    <cellStyle name="20% - Accent2 2 3 2 4 2 4" xfId="2426"/>
    <cellStyle name="20% - Accent2 2 3 2 4 2 4 2" xfId="2427"/>
    <cellStyle name="20% - Accent2 2 3 2 4 2 5" xfId="2428"/>
    <cellStyle name="20% - Accent2 2 3 2 4 3" xfId="2429"/>
    <cellStyle name="20% - Accent2 2 3 2 4 3 2" xfId="2430"/>
    <cellStyle name="20% - Accent2 2 3 2 4 3 2 2" xfId="2431"/>
    <cellStyle name="20% - Accent2 2 3 2 4 3 2 2 2" xfId="2432"/>
    <cellStyle name="20% - Accent2 2 3 2 4 3 2 2 2 2" xfId="2433"/>
    <cellStyle name="20% - Accent2 2 3 2 4 3 2 2 3" xfId="2434"/>
    <cellStyle name="20% - Accent2 2 3 2 4 3 2 3" xfId="2435"/>
    <cellStyle name="20% - Accent2 2 3 2 4 3 2 3 2" xfId="2436"/>
    <cellStyle name="20% - Accent2 2 3 2 4 3 2 4" xfId="2437"/>
    <cellStyle name="20% - Accent2 2 3 2 4 3 3" xfId="2438"/>
    <cellStyle name="20% - Accent2 2 3 2 4 3 3 2" xfId="2439"/>
    <cellStyle name="20% - Accent2 2 3 2 4 3 3 2 2" xfId="2440"/>
    <cellStyle name="20% - Accent2 2 3 2 4 3 3 3" xfId="2441"/>
    <cellStyle name="20% - Accent2 2 3 2 4 3 4" xfId="2442"/>
    <cellStyle name="20% - Accent2 2 3 2 4 3 4 2" xfId="2443"/>
    <cellStyle name="20% - Accent2 2 3 2 4 3 5" xfId="2444"/>
    <cellStyle name="20% - Accent2 2 3 2 4 4" xfId="2445"/>
    <cellStyle name="20% - Accent2 2 3 2 4 4 2" xfId="2446"/>
    <cellStyle name="20% - Accent2 2 3 2 4 4 2 2" xfId="2447"/>
    <cellStyle name="20% - Accent2 2 3 2 4 4 2 2 2" xfId="2448"/>
    <cellStyle name="20% - Accent2 2 3 2 4 4 2 3" xfId="2449"/>
    <cellStyle name="20% - Accent2 2 3 2 4 4 3" xfId="2450"/>
    <cellStyle name="20% - Accent2 2 3 2 4 4 3 2" xfId="2451"/>
    <cellStyle name="20% - Accent2 2 3 2 4 4 4" xfId="2452"/>
    <cellStyle name="20% - Accent2 2 3 2 4 5" xfId="2453"/>
    <cellStyle name="20% - Accent2 2 3 2 4 5 2" xfId="2454"/>
    <cellStyle name="20% - Accent2 2 3 2 4 5 2 2" xfId="2455"/>
    <cellStyle name="20% - Accent2 2 3 2 4 5 2 2 2" xfId="2456"/>
    <cellStyle name="20% - Accent2 2 3 2 4 5 2 3" xfId="2457"/>
    <cellStyle name="20% - Accent2 2 3 2 4 5 3" xfId="2458"/>
    <cellStyle name="20% - Accent2 2 3 2 4 5 3 2" xfId="2459"/>
    <cellStyle name="20% - Accent2 2 3 2 4 5 4" xfId="2460"/>
    <cellStyle name="20% - Accent2 2 3 2 4 6" xfId="2461"/>
    <cellStyle name="20% - Accent2 2 3 2 4 6 2" xfId="2462"/>
    <cellStyle name="20% - Accent2 2 3 2 4 6 2 2" xfId="2463"/>
    <cellStyle name="20% - Accent2 2 3 2 4 6 2 2 2" xfId="2464"/>
    <cellStyle name="20% - Accent2 2 3 2 4 6 2 3" xfId="2465"/>
    <cellStyle name="20% - Accent2 2 3 2 4 6 3" xfId="2466"/>
    <cellStyle name="20% - Accent2 2 3 2 4 6 3 2" xfId="2467"/>
    <cellStyle name="20% - Accent2 2 3 2 4 6 4" xfId="2468"/>
    <cellStyle name="20% - Accent2 2 3 2 4 7" xfId="2469"/>
    <cellStyle name="20% - Accent2 2 3 2 4 7 2" xfId="2470"/>
    <cellStyle name="20% - Accent2 2 3 2 4 7 2 2" xfId="2471"/>
    <cellStyle name="20% - Accent2 2 3 2 4 7 3" xfId="2472"/>
    <cellStyle name="20% - Accent2 2 3 2 4 8" xfId="2473"/>
    <cellStyle name="20% - Accent2 2 3 2 4 8 2" xfId="2474"/>
    <cellStyle name="20% - Accent2 2 3 2 4 9" xfId="2475"/>
    <cellStyle name="20% - Accent2 2 3 2 5" xfId="2476"/>
    <cellStyle name="20% - Accent2 2 3 2 5 2" xfId="2477"/>
    <cellStyle name="20% - Accent2 2 3 2 5 2 2" xfId="2478"/>
    <cellStyle name="20% - Accent2 2 3 2 5 2 2 2" xfId="2479"/>
    <cellStyle name="20% - Accent2 2 3 2 5 2 2 2 2" xfId="2480"/>
    <cellStyle name="20% - Accent2 2 3 2 5 2 2 3" xfId="2481"/>
    <cellStyle name="20% - Accent2 2 3 2 5 2 3" xfId="2482"/>
    <cellStyle name="20% - Accent2 2 3 2 5 2 3 2" xfId="2483"/>
    <cellStyle name="20% - Accent2 2 3 2 5 2 4" xfId="2484"/>
    <cellStyle name="20% - Accent2 2 3 2 5 3" xfId="2485"/>
    <cellStyle name="20% - Accent2 2 3 2 5 3 2" xfId="2486"/>
    <cellStyle name="20% - Accent2 2 3 2 5 3 2 2" xfId="2487"/>
    <cellStyle name="20% - Accent2 2 3 2 5 3 3" xfId="2488"/>
    <cellStyle name="20% - Accent2 2 3 2 5 4" xfId="2489"/>
    <cellStyle name="20% - Accent2 2 3 2 5 4 2" xfId="2490"/>
    <cellStyle name="20% - Accent2 2 3 2 5 5" xfId="2491"/>
    <cellStyle name="20% - Accent2 2 3 2 6" xfId="2492"/>
    <cellStyle name="20% - Accent2 2 3 2 6 2" xfId="2493"/>
    <cellStyle name="20% - Accent2 2 3 2 6 2 2" xfId="2494"/>
    <cellStyle name="20% - Accent2 2 3 2 6 2 2 2" xfId="2495"/>
    <cellStyle name="20% - Accent2 2 3 2 6 2 2 2 2" xfId="2496"/>
    <cellStyle name="20% - Accent2 2 3 2 6 2 2 3" xfId="2497"/>
    <cellStyle name="20% - Accent2 2 3 2 6 2 3" xfId="2498"/>
    <cellStyle name="20% - Accent2 2 3 2 6 2 3 2" xfId="2499"/>
    <cellStyle name="20% - Accent2 2 3 2 6 2 4" xfId="2500"/>
    <cellStyle name="20% - Accent2 2 3 2 6 3" xfId="2501"/>
    <cellStyle name="20% - Accent2 2 3 2 6 3 2" xfId="2502"/>
    <cellStyle name="20% - Accent2 2 3 2 6 3 2 2" xfId="2503"/>
    <cellStyle name="20% - Accent2 2 3 2 6 3 3" xfId="2504"/>
    <cellStyle name="20% - Accent2 2 3 2 6 4" xfId="2505"/>
    <cellStyle name="20% - Accent2 2 3 2 6 4 2" xfId="2506"/>
    <cellStyle name="20% - Accent2 2 3 2 6 5" xfId="2507"/>
    <cellStyle name="20% - Accent2 2 3 2 7" xfId="2508"/>
    <cellStyle name="20% - Accent2 2 3 2 7 2" xfId="2509"/>
    <cellStyle name="20% - Accent2 2 3 2 7 2 2" xfId="2510"/>
    <cellStyle name="20% - Accent2 2 3 2 7 2 2 2" xfId="2511"/>
    <cellStyle name="20% - Accent2 2 3 2 7 2 3" xfId="2512"/>
    <cellStyle name="20% - Accent2 2 3 2 7 3" xfId="2513"/>
    <cellStyle name="20% - Accent2 2 3 2 7 3 2" xfId="2514"/>
    <cellStyle name="20% - Accent2 2 3 2 7 4" xfId="2515"/>
    <cellStyle name="20% - Accent2 2 3 2 8" xfId="2516"/>
    <cellStyle name="20% - Accent2 2 3 2 8 2" xfId="2517"/>
    <cellStyle name="20% - Accent2 2 3 2 8 2 2" xfId="2518"/>
    <cellStyle name="20% - Accent2 2 3 2 8 2 2 2" xfId="2519"/>
    <cellStyle name="20% - Accent2 2 3 2 8 2 3" xfId="2520"/>
    <cellStyle name="20% - Accent2 2 3 2 8 3" xfId="2521"/>
    <cellStyle name="20% - Accent2 2 3 2 8 3 2" xfId="2522"/>
    <cellStyle name="20% - Accent2 2 3 2 8 4" xfId="2523"/>
    <cellStyle name="20% - Accent2 2 3 2 9" xfId="2524"/>
    <cellStyle name="20% - Accent2 2 3 2 9 2" xfId="2525"/>
    <cellStyle name="20% - Accent2 2 3 2 9 2 2" xfId="2526"/>
    <cellStyle name="20% - Accent2 2 3 2 9 2 2 2" xfId="2527"/>
    <cellStyle name="20% - Accent2 2 3 2 9 2 3" xfId="2528"/>
    <cellStyle name="20% - Accent2 2 3 2 9 3" xfId="2529"/>
    <cellStyle name="20% - Accent2 2 3 2 9 3 2" xfId="2530"/>
    <cellStyle name="20% - Accent2 2 3 2 9 4" xfId="2531"/>
    <cellStyle name="20% - Accent2 2 3 3" xfId="2532"/>
    <cellStyle name="20% - Accent2 2 3 3 10" xfId="2533"/>
    <cellStyle name="20% - Accent2 2 3 3 10 2" xfId="2534"/>
    <cellStyle name="20% - Accent2 2 3 3 11" xfId="2535"/>
    <cellStyle name="20% - Accent2 2 3 3 12" xfId="43483"/>
    <cellStyle name="20% - Accent2 2 3 3 2" xfId="2536"/>
    <cellStyle name="20% - Accent2 2 3 3 2 2" xfId="2537"/>
    <cellStyle name="20% - Accent2 2 3 3 2 2 2" xfId="2538"/>
    <cellStyle name="20% - Accent2 2 3 3 2 2 2 2" xfId="2539"/>
    <cellStyle name="20% - Accent2 2 3 3 2 2 2 2 2" xfId="2540"/>
    <cellStyle name="20% - Accent2 2 3 3 2 2 2 2 2 2" xfId="2541"/>
    <cellStyle name="20% - Accent2 2 3 3 2 2 2 2 3" xfId="2542"/>
    <cellStyle name="20% - Accent2 2 3 3 2 2 2 3" xfId="2543"/>
    <cellStyle name="20% - Accent2 2 3 3 2 2 2 3 2" xfId="2544"/>
    <cellStyle name="20% - Accent2 2 3 3 2 2 2 4" xfId="2545"/>
    <cellStyle name="20% - Accent2 2 3 3 2 2 3" xfId="2546"/>
    <cellStyle name="20% - Accent2 2 3 3 2 2 3 2" xfId="2547"/>
    <cellStyle name="20% - Accent2 2 3 3 2 2 3 2 2" xfId="2548"/>
    <cellStyle name="20% - Accent2 2 3 3 2 2 3 3" xfId="2549"/>
    <cellStyle name="20% - Accent2 2 3 3 2 2 4" xfId="2550"/>
    <cellStyle name="20% - Accent2 2 3 3 2 2 4 2" xfId="2551"/>
    <cellStyle name="20% - Accent2 2 3 3 2 2 5" xfId="2552"/>
    <cellStyle name="20% - Accent2 2 3 3 2 3" xfId="2553"/>
    <cellStyle name="20% - Accent2 2 3 3 2 3 2" xfId="2554"/>
    <cellStyle name="20% - Accent2 2 3 3 2 3 2 2" xfId="2555"/>
    <cellStyle name="20% - Accent2 2 3 3 2 3 2 2 2" xfId="2556"/>
    <cellStyle name="20% - Accent2 2 3 3 2 3 2 2 2 2" xfId="2557"/>
    <cellStyle name="20% - Accent2 2 3 3 2 3 2 2 3" xfId="2558"/>
    <cellStyle name="20% - Accent2 2 3 3 2 3 2 3" xfId="2559"/>
    <cellStyle name="20% - Accent2 2 3 3 2 3 2 3 2" xfId="2560"/>
    <cellStyle name="20% - Accent2 2 3 3 2 3 2 4" xfId="2561"/>
    <cellStyle name="20% - Accent2 2 3 3 2 3 3" xfId="2562"/>
    <cellStyle name="20% - Accent2 2 3 3 2 3 3 2" xfId="2563"/>
    <cellStyle name="20% - Accent2 2 3 3 2 3 3 2 2" xfId="2564"/>
    <cellStyle name="20% - Accent2 2 3 3 2 3 3 3" xfId="2565"/>
    <cellStyle name="20% - Accent2 2 3 3 2 3 4" xfId="2566"/>
    <cellStyle name="20% - Accent2 2 3 3 2 3 4 2" xfId="2567"/>
    <cellStyle name="20% - Accent2 2 3 3 2 3 5" xfId="2568"/>
    <cellStyle name="20% - Accent2 2 3 3 2 4" xfId="2569"/>
    <cellStyle name="20% - Accent2 2 3 3 2 4 2" xfId="2570"/>
    <cellStyle name="20% - Accent2 2 3 3 2 4 2 2" xfId="2571"/>
    <cellStyle name="20% - Accent2 2 3 3 2 4 2 2 2" xfId="2572"/>
    <cellStyle name="20% - Accent2 2 3 3 2 4 2 3" xfId="2573"/>
    <cellStyle name="20% - Accent2 2 3 3 2 4 3" xfId="2574"/>
    <cellStyle name="20% - Accent2 2 3 3 2 4 3 2" xfId="2575"/>
    <cellStyle name="20% - Accent2 2 3 3 2 4 4" xfId="2576"/>
    <cellStyle name="20% - Accent2 2 3 3 2 5" xfId="2577"/>
    <cellStyle name="20% - Accent2 2 3 3 2 5 2" xfId="2578"/>
    <cellStyle name="20% - Accent2 2 3 3 2 5 2 2" xfId="2579"/>
    <cellStyle name="20% - Accent2 2 3 3 2 5 2 2 2" xfId="2580"/>
    <cellStyle name="20% - Accent2 2 3 3 2 5 2 3" xfId="2581"/>
    <cellStyle name="20% - Accent2 2 3 3 2 5 3" xfId="2582"/>
    <cellStyle name="20% - Accent2 2 3 3 2 5 3 2" xfId="2583"/>
    <cellStyle name="20% - Accent2 2 3 3 2 5 4" xfId="2584"/>
    <cellStyle name="20% - Accent2 2 3 3 2 6" xfId="2585"/>
    <cellStyle name="20% - Accent2 2 3 3 2 6 2" xfId="2586"/>
    <cellStyle name="20% - Accent2 2 3 3 2 6 2 2" xfId="2587"/>
    <cellStyle name="20% - Accent2 2 3 3 2 6 2 2 2" xfId="2588"/>
    <cellStyle name="20% - Accent2 2 3 3 2 6 2 3" xfId="2589"/>
    <cellStyle name="20% - Accent2 2 3 3 2 6 3" xfId="2590"/>
    <cellStyle name="20% - Accent2 2 3 3 2 6 3 2" xfId="2591"/>
    <cellStyle name="20% - Accent2 2 3 3 2 6 4" xfId="2592"/>
    <cellStyle name="20% - Accent2 2 3 3 2 7" xfId="2593"/>
    <cellStyle name="20% - Accent2 2 3 3 2 7 2" xfId="2594"/>
    <cellStyle name="20% - Accent2 2 3 3 2 7 2 2" xfId="2595"/>
    <cellStyle name="20% - Accent2 2 3 3 2 7 3" xfId="2596"/>
    <cellStyle name="20% - Accent2 2 3 3 2 8" xfId="2597"/>
    <cellStyle name="20% - Accent2 2 3 3 2 8 2" xfId="2598"/>
    <cellStyle name="20% - Accent2 2 3 3 2 9" xfId="2599"/>
    <cellStyle name="20% - Accent2 2 3 3 3" xfId="2600"/>
    <cellStyle name="20% - Accent2 2 3 3 3 2" xfId="2601"/>
    <cellStyle name="20% - Accent2 2 3 3 3 2 2" xfId="2602"/>
    <cellStyle name="20% - Accent2 2 3 3 3 2 2 2" xfId="2603"/>
    <cellStyle name="20% - Accent2 2 3 3 3 2 2 2 2" xfId="2604"/>
    <cellStyle name="20% - Accent2 2 3 3 3 2 2 2 2 2" xfId="2605"/>
    <cellStyle name="20% - Accent2 2 3 3 3 2 2 2 3" xfId="2606"/>
    <cellStyle name="20% - Accent2 2 3 3 3 2 2 3" xfId="2607"/>
    <cellStyle name="20% - Accent2 2 3 3 3 2 2 3 2" xfId="2608"/>
    <cellStyle name="20% - Accent2 2 3 3 3 2 2 4" xfId="2609"/>
    <cellStyle name="20% - Accent2 2 3 3 3 2 3" xfId="2610"/>
    <cellStyle name="20% - Accent2 2 3 3 3 2 3 2" xfId="2611"/>
    <cellStyle name="20% - Accent2 2 3 3 3 2 3 2 2" xfId="2612"/>
    <cellStyle name="20% - Accent2 2 3 3 3 2 3 3" xfId="2613"/>
    <cellStyle name="20% - Accent2 2 3 3 3 2 4" xfId="2614"/>
    <cellStyle name="20% - Accent2 2 3 3 3 2 4 2" xfId="2615"/>
    <cellStyle name="20% - Accent2 2 3 3 3 2 5" xfId="2616"/>
    <cellStyle name="20% - Accent2 2 3 3 3 3" xfId="2617"/>
    <cellStyle name="20% - Accent2 2 3 3 3 3 2" xfId="2618"/>
    <cellStyle name="20% - Accent2 2 3 3 3 3 2 2" xfId="2619"/>
    <cellStyle name="20% - Accent2 2 3 3 3 3 2 2 2" xfId="2620"/>
    <cellStyle name="20% - Accent2 2 3 3 3 3 2 2 2 2" xfId="2621"/>
    <cellStyle name="20% - Accent2 2 3 3 3 3 2 2 3" xfId="2622"/>
    <cellStyle name="20% - Accent2 2 3 3 3 3 2 3" xfId="2623"/>
    <cellStyle name="20% - Accent2 2 3 3 3 3 2 3 2" xfId="2624"/>
    <cellStyle name="20% - Accent2 2 3 3 3 3 2 4" xfId="2625"/>
    <cellStyle name="20% - Accent2 2 3 3 3 3 3" xfId="2626"/>
    <cellStyle name="20% - Accent2 2 3 3 3 3 3 2" xfId="2627"/>
    <cellStyle name="20% - Accent2 2 3 3 3 3 3 2 2" xfId="2628"/>
    <cellStyle name="20% - Accent2 2 3 3 3 3 3 3" xfId="2629"/>
    <cellStyle name="20% - Accent2 2 3 3 3 3 4" xfId="2630"/>
    <cellStyle name="20% - Accent2 2 3 3 3 3 4 2" xfId="2631"/>
    <cellStyle name="20% - Accent2 2 3 3 3 3 5" xfId="2632"/>
    <cellStyle name="20% - Accent2 2 3 3 3 4" xfId="2633"/>
    <cellStyle name="20% - Accent2 2 3 3 3 4 2" xfId="2634"/>
    <cellStyle name="20% - Accent2 2 3 3 3 4 2 2" xfId="2635"/>
    <cellStyle name="20% - Accent2 2 3 3 3 4 2 2 2" xfId="2636"/>
    <cellStyle name="20% - Accent2 2 3 3 3 4 2 3" xfId="2637"/>
    <cellStyle name="20% - Accent2 2 3 3 3 4 3" xfId="2638"/>
    <cellStyle name="20% - Accent2 2 3 3 3 4 3 2" xfId="2639"/>
    <cellStyle name="20% - Accent2 2 3 3 3 4 4" xfId="2640"/>
    <cellStyle name="20% - Accent2 2 3 3 3 5" xfId="2641"/>
    <cellStyle name="20% - Accent2 2 3 3 3 5 2" xfId="2642"/>
    <cellStyle name="20% - Accent2 2 3 3 3 5 2 2" xfId="2643"/>
    <cellStyle name="20% - Accent2 2 3 3 3 5 2 2 2" xfId="2644"/>
    <cellStyle name="20% - Accent2 2 3 3 3 5 2 3" xfId="2645"/>
    <cellStyle name="20% - Accent2 2 3 3 3 5 3" xfId="2646"/>
    <cellStyle name="20% - Accent2 2 3 3 3 5 3 2" xfId="2647"/>
    <cellStyle name="20% - Accent2 2 3 3 3 5 4" xfId="2648"/>
    <cellStyle name="20% - Accent2 2 3 3 3 6" xfId="2649"/>
    <cellStyle name="20% - Accent2 2 3 3 3 6 2" xfId="2650"/>
    <cellStyle name="20% - Accent2 2 3 3 3 6 2 2" xfId="2651"/>
    <cellStyle name="20% - Accent2 2 3 3 3 6 2 2 2" xfId="2652"/>
    <cellStyle name="20% - Accent2 2 3 3 3 6 2 3" xfId="2653"/>
    <cellStyle name="20% - Accent2 2 3 3 3 6 3" xfId="2654"/>
    <cellStyle name="20% - Accent2 2 3 3 3 6 3 2" xfId="2655"/>
    <cellStyle name="20% - Accent2 2 3 3 3 6 4" xfId="2656"/>
    <cellStyle name="20% - Accent2 2 3 3 3 7" xfId="2657"/>
    <cellStyle name="20% - Accent2 2 3 3 3 7 2" xfId="2658"/>
    <cellStyle name="20% - Accent2 2 3 3 3 7 2 2" xfId="2659"/>
    <cellStyle name="20% - Accent2 2 3 3 3 7 3" xfId="2660"/>
    <cellStyle name="20% - Accent2 2 3 3 3 8" xfId="2661"/>
    <cellStyle name="20% - Accent2 2 3 3 3 8 2" xfId="2662"/>
    <cellStyle name="20% - Accent2 2 3 3 3 9" xfId="2663"/>
    <cellStyle name="20% - Accent2 2 3 3 4" xfId="2664"/>
    <cellStyle name="20% - Accent2 2 3 3 4 2" xfId="2665"/>
    <cellStyle name="20% - Accent2 2 3 3 4 2 2" xfId="2666"/>
    <cellStyle name="20% - Accent2 2 3 3 4 2 2 2" xfId="2667"/>
    <cellStyle name="20% - Accent2 2 3 3 4 2 2 2 2" xfId="2668"/>
    <cellStyle name="20% - Accent2 2 3 3 4 2 2 3" xfId="2669"/>
    <cellStyle name="20% - Accent2 2 3 3 4 2 3" xfId="2670"/>
    <cellStyle name="20% - Accent2 2 3 3 4 2 3 2" xfId="2671"/>
    <cellStyle name="20% - Accent2 2 3 3 4 2 4" xfId="2672"/>
    <cellStyle name="20% - Accent2 2 3 3 4 3" xfId="2673"/>
    <cellStyle name="20% - Accent2 2 3 3 4 3 2" xfId="2674"/>
    <cellStyle name="20% - Accent2 2 3 3 4 3 2 2" xfId="2675"/>
    <cellStyle name="20% - Accent2 2 3 3 4 3 3" xfId="2676"/>
    <cellStyle name="20% - Accent2 2 3 3 4 4" xfId="2677"/>
    <cellStyle name="20% - Accent2 2 3 3 4 4 2" xfId="2678"/>
    <cellStyle name="20% - Accent2 2 3 3 4 5" xfId="2679"/>
    <cellStyle name="20% - Accent2 2 3 3 5" xfId="2680"/>
    <cellStyle name="20% - Accent2 2 3 3 5 2" xfId="2681"/>
    <cellStyle name="20% - Accent2 2 3 3 5 2 2" xfId="2682"/>
    <cellStyle name="20% - Accent2 2 3 3 5 2 2 2" xfId="2683"/>
    <cellStyle name="20% - Accent2 2 3 3 5 2 2 2 2" xfId="2684"/>
    <cellStyle name="20% - Accent2 2 3 3 5 2 2 3" xfId="2685"/>
    <cellStyle name="20% - Accent2 2 3 3 5 2 3" xfId="2686"/>
    <cellStyle name="20% - Accent2 2 3 3 5 2 3 2" xfId="2687"/>
    <cellStyle name="20% - Accent2 2 3 3 5 2 4" xfId="2688"/>
    <cellStyle name="20% - Accent2 2 3 3 5 3" xfId="2689"/>
    <cellStyle name="20% - Accent2 2 3 3 5 3 2" xfId="2690"/>
    <cellStyle name="20% - Accent2 2 3 3 5 3 2 2" xfId="2691"/>
    <cellStyle name="20% - Accent2 2 3 3 5 3 3" xfId="2692"/>
    <cellStyle name="20% - Accent2 2 3 3 5 4" xfId="2693"/>
    <cellStyle name="20% - Accent2 2 3 3 5 4 2" xfId="2694"/>
    <cellStyle name="20% - Accent2 2 3 3 5 5" xfId="2695"/>
    <cellStyle name="20% - Accent2 2 3 3 6" xfId="2696"/>
    <cellStyle name="20% - Accent2 2 3 3 6 2" xfId="2697"/>
    <cellStyle name="20% - Accent2 2 3 3 6 2 2" xfId="2698"/>
    <cellStyle name="20% - Accent2 2 3 3 6 2 2 2" xfId="2699"/>
    <cellStyle name="20% - Accent2 2 3 3 6 2 3" xfId="2700"/>
    <cellStyle name="20% - Accent2 2 3 3 6 3" xfId="2701"/>
    <cellStyle name="20% - Accent2 2 3 3 6 3 2" xfId="2702"/>
    <cellStyle name="20% - Accent2 2 3 3 6 4" xfId="2703"/>
    <cellStyle name="20% - Accent2 2 3 3 7" xfId="2704"/>
    <cellStyle name="20% - Accent2 2 3 3 7 2" xfId="2705"/>
    <cellStyle name="20% - Accent2 2 3 3 7 2 2" xfId="2706"/>
    <cellStyle name="20% - Accent2 2 3 3 7 2 2 2" xfId="2707"/>
    <cellStyle name="20% - Accent2 2 3 3 7 2 3" xfId="2708"/>
    <cellStyle name="20% - Accent2 2 3 3 7 3" xfId="2709"/>
    <cellStyle name="20% - Accent2 2 3 3 7 3 2" xfId="2710"/>
    <cellStyle name="20% - Accent2 2 3 3 7 4" xfId="2711"/>
    <cellStyle name="20% - Accent2 2 3 3 8" xfId="2712"/>
    <cellStyle name="20% - Accent2 2 3 3 8 2" xfId="2713"/>
    <cellStyle name="20% - Accent2 2 3 3 8 2 2" xfId="2714"/>
    <cellStyle name="20% - Accent2 2 3 3 8 2 2 2" xfId="2715"/>
    <cellStyle name="20% - Accent2 2 3 3 8 2 3" xfId="2716"/>
    <cellStyle name="20% - Accent2 2 3 3 8 3" xfId="2717"/>
    <cellStyle name="20% - Accent2 2 3 3 8 3 2" xfId="2718"/>
    <cellStyle name="20% - Accent2 2 3 3 8 4" xfId="2719"/>
    <cellStyle name="20% - Accent2 2 3 3 9" xfId="2720"/>
    <cellStyle name="20% - Accent2 2 3 3 9 2" xfId="2721"/>
    <cellStyle name="20% - Accent2 2 3 3 9 2 2" xfId="2722"/>
    <cellStyle name="20% - Accent2 2 3 3 9 3" xfId="2723"/>
    <cellStyle name="20% - Accent2 2 3 4" xfId="2724"/>
    <cellStyle name="20% - Accent2 2 3 4 2" xfId="2725"/>
    <cellStyle name="20% - Accent2 2 3 4 2 2" xfId="2726"/>
    <cellStyle name="20% - Accent2 2 3 4 2 2 2" xfId="2727"/>
    <cellStyle name="20% - Accent2 2 3 4 2 2 2 2" xfId="2728"/>
    <cellStyle name="20% - Accent2 2 3 4 2 2 2 2 2" xfId="2729"/>
    <cellStyle name="20% - Accent2 2 3 4 2 2 2 3" xfId="2730"/>
    <cellStyle name="20% - Accent2 2 3 4 2 2 3" xfId="2731"/>
    <cellStyle name="20% - Accent2 2 3 4 2 2 3 2" xfId="2732"/>
    <cellStyle name="20% - Accent2 2 3 4 2 2 4" xfId="2733"/>
    <cellStyle name="20% - Accent2 2 3 4 2 3" xfId="2734"/>
    <cellStyle name="20% - Accent2 2 3 4 2 3 2" xfId="2735"/>
    <cellStyle name="20% - Accent2 2 3 4 2 3 2 2" xfId="2736"/>
    <cellStyle name="20% - Accent2 2 3 4 2 3 3" xfId="2737"/>
    <cellStyle name="20% - Accent2 2 3 4 2 4" xfId="2738"/>
    <cellStyle name="20% - Accent2 2 3 4 2 4 2" xfId="2739"/>
    <cellStyle name="20% - Accent2 2 3 4 2 5" xfId="2740"/>
    <cellStyle name="20% - Accent2 2 3 4 3" xfId="2741"/>
    <cellStyle name="20% - Accent2 2 3 4 3 2" xfId="2742"/>
    <cellStyle name="20% - Accent2 2 3 4 3 2 2" xfId="2743"/>
    <cellStyle name="20% - Accent2 2 3 4 3 2 2 2" xfId="2744"/>
    <cellStyle name="20% - Accent2 2 3 4 3 2 2 2 2" xfId="2745"/>
    <cellStyle name="20% - Accent2 2 3 4 3 2 2 3" xfId="2746"/>
    <cellStyle name="20% - Accent2 2 3 4 3 2 3" xfId="2747"/>
    <cellStyle name="20% - Accent2 2 3 4 3 2 3 2" xfId="2748"/>
    <cellStyle name="20% - Accent2 2 3 4 3 2 4" xfId="2749"/>
    <cellStyle name="20% - Accent2 2 3 4 3 3" xfId="2750"/>
    <cellStyle name="20% - Accent2 2 3 4 3 3 2" xfId="2751"/>
    <cellStyle name="20% - Accent2 2 3 4 3 3 2 2" xfId="2752"/>
    <cellStyle name="20% - Accent2 2 3 4 3 3 3" xfId="2753"/>
    <cellStyle name="20% - Accent2 2 3 4 3 4" xfId="2754"/>
    <cellStyle name="20% - Accent2 2 3 4 3 4 2" xfId="2755"/>
    <cellStyle name="20% - Accent2 2 3 4 3 5" xfId="2756"/>
    <cellStyle name="20% - Accent2 2 3 4 4" xfId="2757"/>
    <cellStyle name="20% - Accent2 2 3 4 4 2" xfId="2758"/>
    <cellStyle name="20% - Accent2 2 3 4 4 2 2" xfId="2759"/>
    <cellStyle name="20% - Accent2 2 3 4 4 2 2 2" xfId="2760"/>
    <cellStyle name="20% - Accent2 2 3 4 4 2 3" xfId="2761"/>
    <cellStyle name="20% - Accent2 2 3 4 4 3" xfId="2762"/>
    <cellStyle name="20% - Accent2 2 3 4 4 3 2" xfId="2763"/>
    <cellStyle name="20% - Accent2 2 3 4 4 4" xfId="2764"/>
    <cellStyle name="20% - Accent2 2 3 4 5" xfId="2765"/>
    <cellStyle name="20% - Accent2 2 3 4 5 2" xfId="2766"/>
    <cellStyle name="20% - Accent2 2 3 4 5 2 2" xfId="2767"/>
    <cellStyle name="20% - Accent2 2 3 4 5 2 2 2" xfId="2768"/>
    <cellStyle name="20% - Accent2 2 3 4 5 2 3" xfId="2769"/>
    <cellStyle name="20% - Accent2 2 3 4 5 3" xfId="2770"/>
    <cellStyle name="20% - Accent2 2 3 4 5 3 2" xfId="2771"/>
    <cellStyle name="20% - Accent2 2 3 4 5 4" xfId="2772"/>
    <cellStyle name="20% - Accent2 2 3 4 6" xfId="2773"/>
    <cellStyle name="20% - Accent2 2 3 4 6 2" xfId="2774"/>
    <cellStyle name="20% - Accent2 2 3 4 6 2 2" xfId="2775"/>
    <cellStyle name="20% - Accent2 2 3 4 6 2 2 2" xfId="2776"/>
    <cellStyle name="20% - Accent2 2 3 4 6 2 3" xfId="2777"/>
    <cellStyle name="20% - Accent2 2 3 4 6 3" xfId="2778"/>
    <cellStyle name="20% - Accent2 2 3 4 6 3 2" xfId="2779"/>
    <cellStyle name="20% - Accent2 2 3 4 6 4" xfId="2780"/>
    <cellStyle name="20% - Accent2 2 3 4 7" xfId="2781"/>
    <cellStyle name="20% - Accent2 2 3 4 7 2" xfId="2782"/>
    <cellStyle name="20% - Accent2 2 3 4 7 2 2" xfId="2783"/>
    <cellStyle name="20% - Accent2 2 3 4 7 3" xfId="2784"/>
    <cellStyle name="20% - Accent2 2 3 4 8" xfId="2785"/>
    <cellStyle name="20% - Accent2 2 3 4 8 2" xfId="2786"/>
    <cellStyle name="20% - Accent2 2 3 4 9" xfId="2787"/>
    <cellStyle name="20% - Accent2 2 3 5" xfId="2788"/>
    <cellStyle name="20% - Accent2 2 3 5 2" xfId="2789"/>
    <cellStyle name="20% - Accent2 2 3 5 2 2" xfId="2790"/>
    <cellStyle name="20% - Accent2 2 3 5 2 2 2" xfId="2791"/>
    <cellStyle name="20% - Accent2 2 3 5 2 2 2 2" xfId="2792"/>
    <cellStyle name="20% - Accent2 2 3 5 2 2 2 2 2" xfId="2793"/>
    <cellStyle name="20% - Accent2 2 3 5 2 2 2 3" xfId="2794"/>
    <cellStyle name="20% - Accent2 2 3 5 2 2 3" xfId="2795"/>
    <cellStyle name="20% - Accent2 2 3 5 2 2 3 2" xfId="2796"/>
    <cellStyle name="20% - Accent2 2 3 5 2 2 4" xfId="2797"/>
    <cellStyle name="20% - Accent2 2 3 5 2 3" xfId="2798"/>
    <cellStyle name="20% - Accent2 2 3 5 2 3 2" xfId="2799"/>
    <cellStyle name="20% - Accent2 2 3 5 2 3 2 2" xfId="2800"/>
    <cellStyle name="20% - Accent2 2 3 5 2 3 3" xfId="2801"/>
    <cellStyle name="20% - Accent2 2 3 5 2 4" xfId="2802"/>
    <cellStyle name="20% - Accent2 2 3 5 2 4 2" xfId="2803"/>
    <cellStyle name="20% - Accent2 2 3 5 2 5" xfId="2804"/>
    <cellStyle name="20% - Accent2 2 3 5 3" xfId="2805"/>
    <cellStyle name="20% - Accent2 2 3 5 3 2" xfId="2806"/>
    <cellStyle name="20% - Accent2 2 3 5 3 2 2" xfId="2807"/>
    <cellStyle name="20% - Accent2 2 3 5 3 2 2 2" xfId="2808"/>
    <cellStyle name="20% - Accent2 2 3 5 3 2 2 2 2" xfId="2809"/>
    <cellStyle name="20% - Accent2 2 3 5 3 2 2 3" xfId="2810"/>
    <cellStyle name="20% - Accent2 2 3 5 3 2 3" xfId="2811"/>
    <cellStyle name="20% - Accent2 2 3 5 3 2 3 2" xfId="2812"/>
    <cellStyle name="20% - Accent2 2 3 5 3 2 4" xfId="2813"/>
    <cellStyle name="20% - Accent2 2 3 5 3 3" xfId="2814"/>
    <cellStyle name="20% - Accent2 2 3 5 3 3 2" xfId="2815"/>
    <cellStyle name="20% - Accent2 2 3 5 3 3 2 2" xfId="2816"/>
    <cellStyle name="20% - Accent2 2 3 5 3 3 3" xfId="2817"/>
    <cellStyle name="20% - Accent2 2 3 5 3 4" xfId="2818"/>
    <cellStyle name="20% - Accent2 2 3 5 3 4 2" xfId="2819"/>
    <cellStyle name="20% - Accent2 2 3 5 3 5" xfId="2820"/>
    <cellStyle name="20% - Accent2 2 3 5 4" xfId="2821"/>
    <cellStyle name="20% - Accent2 2 3 5 4 2" xfId="2822"/>
    <cellStyle name="20% - Accent2 2 3 5 4 2 2" xfId="2823"/>
    <cellStyle name="20% - Accent2 2 3 5 4 2 2 2" xfId="2824"/>
    <cellStyle name="20% - Accent2 2 3 5 4 2 3" xfId="2825"/>
    <cellStyle name="20% - Accent2 2 3 5 4 3" xfId="2826"/>
    <cellStyle name="20% - Accent2 2 3 5 4 3 2" xfId="2827"/>
    <cellStyle name="20% - Accent2 2 3 5 4 4" xfId="2828"/>
    <cellStyle name="20% - Accent2 2 3 5 5" xfId="2829"/>
    <cellStyle name="20% - Accent2 2 3 5 5 2" xfId="2830"/>
    <cellStyle name="20% - Accent2 2 3 5 5 2 2" xfId="2831"/>
    <cellStyle name="20% - Accent2 2 3 5 5 2 2 2" xfId="2832"/>
    <cellStyle name="20% - Accent2 2 3 5 5 2 3" xfId="2833"/>
    <cellStyle name="20% - Accent2 2 3 5 5 3" xfId="2834"/>
    <cellStyle name="20% - Accent2 2 3 5 5 3 2" xfId="2835"/>
    <cellStyle name="20% - Accent2 2 3 5 5 4" xfId="2836"/>
    <cellStyle name="20% - Accent2 2 3 5 6" xfId="2837"/>
    <cellStyle name="20% - Accent2 2 3 5 6 2" xfId="2838"/>
    <cellStyle name="20% - Accent2 2 3 5 6 2 2" xfId="2839"/>
    <cellStyle name="20% - Accent2 2 3 5 6 2 2 2" xfId="2840"/>
    <cellStyle name="20% - Accent2 2 3 5 6 2 3" xfId="2841"/>
    <cellStyle name="20% - Accent2 2 3 5 6 3" xfId="2842"/>
    <cellStyle name="20% - Accent2 2 3 5 6 3 2" xfId="2843"/>
    <cellStyle name="20% - Accent2 2 3 5 6 4" xfId="2844"/>
    <cellStyle name="20% - Accent2 2 3 5 7" xfId="2845"/>
    <cellStyle name="20% - Accent2 2 3 5 7 2" xfId="2846"/>
    <cellStyle name="20% - Accent2 2 3 5 7 2 2" xfId="2847"/>
    <cellStyle name="20% - Accent2 2 3 5 7 3" xfId="2848"/>
    <cellStyle name="20% - Accent2 2 3 5 8" xfId="2849"/>
    <cellStyle name="20% - Accent2 2 3 5 8 2" xfId="2850"/>
    <cellStyle name="20% - Accent2 2 3 5 9" xfId="2851"/>
    <cellStyle name="20% - Accent2 2 3 6" xfId="2852"/>
    <cellStyle name="20% - Accent2 2 3 6 2" xfId="2853"/>
    <cellStyle name="20% - Accent2 2 3 6 2 2" xfId="2854"/>
    <cellStyle name="20% - Accent2 2 3 6 3" xfId="2855"/>
    <cellStyle name="20% - Accent2 2 3 7" xfId="2856"/>
    <cellStyle name="20% - Accent2 2 3 8" xfId="2857"/>
    <cellStyle name="20% - Accent2 2 3 8 2" xfId="2858"/>
    <cellStyle name="20% - Accent2 2 3 9" xfId="42636"/>
    <cellStyle name="20% - Accent2 2 4" xfId="2859"/>
    <cellStyle name="20% - Accent2 2 4 2" xfId="2860"/>
    <cellStyle name="20% - Accent2 2 4 2 10" xfId="2861"/>
    <cellStyle name="20% - Accent2 2 4 2 10 2" xfId="2862"/>
    <cellStyle name="20% - Accent2 2 4 2 11" xfId="2863"/>
    <cellStyle name="20% - Accent2 2 4 2 2" xfId="2864"/>
    <cellStyle name="20% - Accent2 2 4 2 2 2" xfId="2865"/>
    <cellStyle name="20% - Accent2 2 4 2 2 2 2" xfId="2866"/>
    <cellStyle name="20% - Accent2 2 4 2 2 2 2 2" xfId="2867"/>
    <cellStyle name="20% - Accent2 2 4 2 2 2 2 2 2" xfId="2868"/>
    <cellStyle name="20% - Accent2 2 4 2 2 2 2 2 2 2" xfId="2869"/>
    <cellStyle name="20% - Accent2 2 4 2 2 2 2 2 3" xfId="2870"/>
    <cellStyle name="20% - Accent2 2 4 2 2 2 2 3" xfId="2871"/>
    <cellStyle name="20% - Accent2 2 4 2 2 2 2 3 2" xfId="2872"/>
    <cellStyle name="20% - Accent2 2 4 2 2 2 2 4" xfId="2873"/>
    <cellStyle name="20% - Accent2 2 4 2 2 2 3" xfId="2874"/>
    <cellStyle name="20% - Accent2 2 4 2 2 2 3 2" xfId="2875"/>
    <cellStyle name="20% - Accent2 2 4 2 2 2 3 2 2" xfId="2876"/>
    <cellStyle name="20% - Accent2 2 4 2 2 2 3 3" xfId="2877"/>
    <cellStyle name="20% - Accent2 2 4 2 2 2 4" xfId="2878"/>
    <cellStyle name="20% - Accent2 2 4 2 2 2 4 2" xfId="2879"/>
    <cellStyle name="20% - Accent2 2 4 2 2 2 5" xfId="2880"/>
    <cellStyle name="20% - Accent2 2 4 2 2 3" xfId="2881"/>
    <cellStyle name="20% - Accent2 2 4 2 2 3 2" xfId="2882"/>
    <cellStyle name="20% - Accent2 2 4 2 2 3 2 2" xfId="2883"/>
    <cellStyle name="20% - Accent2 2 4 2 2 3 2 2 2" xfId="2884"/>
    <cellStyle name="20% - Accent2 2 4 2 2 3 2 2 2 2" xfId="2885"/>
    <cellStyle name="20% - Accent2 2 4 2 2 3 2 2 3" xfId="2886"/>
    <cellStyle name="20% - Accent2 2 4 2 2 3 2 3" xfId="2887"/>
    <cellStyle name="20% - Accent2 2 4 2 2 3 2 3 2" xfId="2888"/>
    <cellStyle name="20% - Accent2 2 4 2 2 3 2 4" xfId="2889"/>
    <cellStyle name="20% - Accent2 2 4 2 2 3 3" xfId="2890"/>
    <cellStyle name="20% - Accent2 2 4 2 2 3 3 2" xfId="2891"/>
    <cellStyle name="20% - Accent2 2 4 2 2 3 3 2 2" xfId="2892"/>
    <cellStyle name="20% - Accent2 2 4 2 2 3 3 3" xfId="2893"/>
    <cellStyle name="20% - Accent2 2 4 2 2 3 4" xfId="2894"/>
    <cellStyle name="20% - Accent2 2 4 2 2 3 4 2" xfId="2895"/>
    <cellStyle name="20% - Accent2 2 4 2 2 3 5" xfId="2896"/>
    <cellStyle name="20% - Accent2 2 4 2 2 4" xfId="2897"/>
    <cellStyle name="20% - Accent2 2 4 2 2 4 2" xfId="2898"/>
    <cellStyle name="20% - Accent2 2 4 2 2 4 2 2" xfId="2899"/>
    <cellStyle name="20% - Accent2 2 4 2 2 4 2 2 2" xfId="2900"/>
    <cellStyle name="20% - Accent2 2 4 2 2 4 2 3" xfId="2901"/>
    <cellStyle name="20% - Accent2 2 4 2 2 4 3" xfId="2902"/>
    <cellStyle name="20% - Accent2 2 4 2 2 4 3 2" xfId="2903"/>
    <cellStyle name="20% - Accent2 2 4 2 2 4 4" xfId="2904"/>
    <cellStyle name="20% - Accent2 2 4 2 2 5" xfId="2905"/>
    <cellStyle name="20% - Accent2 2 4 2 2 5 2" xfId="2906"/>
    <cellStyle name="20% - Accent2 2 4 2 2 5 2 2" xfId="2907"/>
    <cellStyle name="20% - Accent2 2 4 2 2 5 2 2 2" xfId="2908"/>
    <cellStyle name="20% - Accent2 2 4 2 2 5 2 3" xfId="2909"/>
    <cellStyle name="20% - Accent2 2 4 2 2 5 3" xfId="2910"/>
    <cellStyle name="20% - Accent2 2 4 2 2 5 3 2" xfId="2911"/>
    <cellStyle name="20% - Accent2 2 4 2 2 5 4" xfId="2912"/>
    <cellStyle name="20% - Accent2 2 4 2 2 6" xfId="2913"/>
    <cellStyle name="20% - Accent2 2 4 2 2 6 2" xfId="2914"/>
    <cellStyle name="20% - Accent2 2 4 2 2 6 2 2" xfId="2915"/>
    <cellStyle name="20% - Accent2 2 4 2 2 6 2 2 2" xfId="2916"/>
    <cellStyle name="20% - Accent2 2 4 2 2 6 2 3" xfId="2917"/>
    <cellStyle name="20% - Accent2 2 4 2 2 6 3" xfId="2918"/>
    <cellStyle name="20% - Accent2 2 4 2 2 6 3 2" xfId="2919"/>
    <cellStyle name="20% - Accent2 2 4 2 2 6 4" xfId="2920"/>
    <cellStyle name="20% - Accent2 2 4 2 2 7" xfId="2921"/>
    <cellStyle name="20% - Accent2 2 4 2 2 7 2" xfId="2922"/>
    <cellStyle name="20% - Accent2 2 4 2 2 7 2 2" xfId="2923"/>
    <cellStyle name="20% - Accent2 2 4 2 2 7 3" xfId="2924"/>
    <cellStyle name="20% - Accent2 2 4 2 2 8" xfId="2925"/>
    <cellStyle name="20% - Accent2 2 4 2 2 8 2" xfId="2926"/>
    <cellStyle name="20% - Accent2 2 4 2 2 9" xfId="2927"/>
    <cellStyle name="20% - Accent2 2 4 2 3" xfId="2928"/>
    <cellStyle name="20% - Accent2 2 4 2 3 2" xfId="2929"/>
    <cellStyle name="20% - Accent2 2 4 2 3 2 2" xfId="2930"/>
    <cellStyle name="20% - Accent2 2 4 2 3 2 2 2" xfId="2931"/>
    <cellStyle name="20% - Accent2 2 4 2 3 2 2 2 2" xfId="2932"/>
    <cellStyle name="20% - Accent2 2 4 2 3 2 2 2 2 2" xfId="2933"/>
    <cellStyle name="20% - Accent2 2 4 2 3 2 2 2 3" xfId="2934"/>
    <cellStyle name="20% - Accent2 2 4 2 3 2 2 3" xfId="2935"/>
    <cellStyle name="20% - Accent2 2 4 2 3 2 2 3 2" xfId="2936"/>
    <cellStyle name="20% - Accent2 2 4 2 3 2 2 4" xfId="2937"/>
    <cellStyle name="20% - Accent2 2 4 2 3 2 3" xfId="2938"/>
    <cellStyle name="20% - Accent2 2 4 2 3 2 3 2" xfId="2939"/>
    <cellStyle name="20% - Accent2 2 4 2 3 2 3 2 2" xfId="2940"/>
    <cellStyle name="20% - Accent2 2 4 2 3 2 3 3" xfId="2941"/>
    <cellStyle name="20% - Accent2 2 4 2 3 2 4" xfId="2942"/>
    <cellStyle name="20% - Accent2 2 4 2 3 2 4 2" xfId="2943"/>
    <cellStyle name="20% - Accent2 2 4 2 3 2 5" xfId="2944"/>
    <cellStyle name="20% - Accent2 2 4 2 3 3" xfId="2945"/>
    <cellStyle name="20% - Accent2 2 4 2 3 3 2" xfId="2946"/>
    <cellStyle name="20% - Accent2 2 4 2 3 3 2 2" xfId="2947"/>
    <cellStyle name="20% - Accent2 2 4 2 3 3 2 2 2" xfId="2948"/>
    <cellStyle name="20% - Accent2 2 4 2 3 3 2 2 2 2" xfId="2949"/>
    <cellStyle name="20% - Accent2 2 4 2 3 3 2 2 3" xfId="2950"/>
    <cellStyle name="20% - Accent2 2 4 2 3 3 2 3" xfId="2951"/>
    <cellStyle name="20% - Accent2 2 4 2 3 3 2 3 2" xfId="2952"/>
    <cellStyle name="20% - Accent2 2 4 2 3 3 2 4" xfId="2953"/>
    <cellStyle name="20% - Accent2 2 4 2 3 3 3" xfId="2954"/>
    <cellStyle name="20% - Accent2 2 4 2 3 3 3 2" xfId="2955"/>
    <cellStyle name="20% - Accent2 2 4 2 3 3 3 2 2" xfId="2956"/>
    <cellStyle name="20% - Accent2 2 4 2 3 3 3 3" xfId="2957"/>
    <cellStyle name="20% - Accent2 2 4 2 3 3 4" xfId="2958"/>
    <cellStyle name="20% - Accent2 2 4 2 3 3 4 2" xfId="2959"/>
    <cellStyle name="20% - Accent2 2 4 2 3 3 5" xfId="2960"/>
    <cellStyle name="20% - Accent2 2 4 2 3 4" xfId="2961"/>
    <cellStyle name="20% - Accent2 2 4 2 3 4 2" xfId="2962"/>
    <cellStyle name="20% - Accent2 2 4 2 3 4 2 2" xfId="2963"/>
    <cellStyle name="20% - Accent2 2 4 2 3 4 2 2 2" xfId="2964"/>
    <cellStyle name="20% - Accent2 2 4 2 3 4 2 3" xfId="2965"/>
    <cellStyle name="20% - Accent2 2 4 2 3 4 3" xfId="2966"/>
    <cellStyle name="20% - Accent2 2 4 2 3 4 3 2" xfId="2967"/>
    <cellStyle name="20% - Accent2 2 4 2 3 4 4" xfId="2968"/>
    <cellStyle name="20% - Accent2 2 4 2 3 5" xfId="2969"/>
    <cellStyle name="20% - Accent2 2 4 2 3 5 2" xfId="2970"/>
    <cellStyle name="20% - Accent2 2 4 2 3 5 2 2" xfId="2971"/>
    <cellStyle name="20% - Accent2 2 4 2 3 5 2 2 2" xfId="2972"/>
    <cellStyle name="20% - Accent2 2 4 2 3 5 2 3" xfId="2973"/>
    <cellStyle name="20% - Accent2 2 4 2 3 5 3" xfId="2974"/>
    <cellStyle name="20% - Accent2 2 4 2 3 5 3 2" xfId="2975"/>
    <cellStyle name="20% - Accent2 2 4 2 3 5 4" xfId="2976"/>
    <cellStyle name="20% - Accent2 2 4 2 3 6" xfId="2977"/>
    <cellStyle name="20% - Accent2 2 4 2 3 6 2" xfId="2978"/>
    <cellStyle name="20% - Accent2 2 4 2 3 6 2 2" xfId="2979"/>
    <cellStyle name="20% - Accent2 2 4 2 3 6 2 2 2" xfId="2980"/>
    <cellStyle name="20% - Accent2 2 4 2 3 6 2 3" xfId="2981"/>
    <cellStyle name="20% - Accent2 2 4 2 3 6 3" xfId="2982"/>
    <cellStyle name="20% - Accent2 2 4 2 3 6 3 2" xfId="2983"/>
    <cellStyle name="20% - Accent2 2 4 2 3 6 4" xfId="2984"/>
    <cellStyle name="20% - Accent2 2 4 2 3 7" xfId="2985"/>
    <cellStyle name="20% - Accent2 2 4 2 3 7 2" xfId="2986"/>
    <cellStyle name="20% - Accent2 2 4 2 3 7 2 2" xfId="2987"/>
    <cellStyle name="20% - Accent2 2 4 2 3 7 3" xfId="2988"/>
    <cellStyle name="20% - Accent2 2 4 2 3 8" xfId="2989"/>
    <cellStyle name="20% - Accent2 2 4 2 3 8 2" xfId="2990"/>
    <cellStyle name="20% - Accent2 2 4 2 3 9" xfId="2991"/>
    <cellStyle name="20% - Accent2 2 4 2 4" xfId="2992"/>
    <cellStyle name="20% - Accent2 2 4 2 4 2" xfId="2993"/>
    <cellStyle name="20% - Accent2 2 4 2 4 2 2" xfId="2994"/>
    <cellStyle name="20% - Accent2 2 4 2 4 2 2 2" xfId="2995"/>
    <cellStyle name="20% - Accent2 2 4 2 4 2 2 2 2" xfId="2996"/>
    <cellStyle name="20% - Accent2 2 4 2 4 2 2 3" xfId="2997"/>
    <cellStyle name="20% - Accent2 2 4 2 4 2 3" xfId="2998"/>
    <cellStyle name="20% - Accent2 2 4 2 4 2 3 2" xfId="2999"/>
    <cellStyle name="20% - Accent2 2 4 2 4 2 4" xfId="3000"/>
    <cellStyle name="20% - Accent2 2 4 2 4 3" xfId="3001"/>
    <cellStyle name="20% - Accent2 2 4 2 4 3 2" xfId="3002"/>
    <cellStyle name="20% - Accent2 2 4 2 4 3 2 2" xfId="3003"/>
    <cellStyle name="20% - Accent2 2 4 2 4 3 3" xfId="3004"/>
    <cellStyle name="20% - Accent2 2 4 2 4 4" xfId="3005"/>
    <cellStyle name="20% - Accent2 2 4 2 4 4 2" xfId="3006"/>
    <cellStyle name="20% - Accent2 2 4 2 4 5" xfId="3007"/>
    <cellStyle name="20% - Accent2 2 4 2 5" xfId="3008"/>
    <cellStyle name="20% - Accent2 2 4 2 5 2" xfId="3009"/>
    <cellStyle name="20% - Accent2 2 4 2 5 2 2" xfId="3010"/>
    <cellStyle name="20% - Accent2 2 4 2 5 2 2 2" xfId="3011"/>
    <cellStyle name="20% - Accent2 2 4 2 5 2 2 2 2" xfId="3012"/>
    <cellStyle name="20% - Accent2 2 4 2 5 2 2 3" xfId="3013"/>
    <cellStyle name="20% - Accent2 2 4 2 5 2 3" xfId="3014"/>
    <cellStyle name="20% - Accent2 2 4 2 5 2 3 2" xfId="3015"/>
    <cellStyle name="20% - Accent2 2 4 2 5 2 4" xfId="3016"/>
    <cellStyle name="20% - Accent2 2 4 2 5 3" xfId="3017"/>
    <cellStyle name="20% - Accent2 2 4 2 5 3 2" xfId="3018"/>
    <cellStyle name="20% - Accent2 2 4 2 5 3 2 2" xfId="3019"/>
    <cellStyle name="20% - Accent2 2 4 2 5 3 3" xfId="3020"/>
    <cellStyle name="20% - Accent2 2 4 2 5 4" xfId="3021"/>
    <cellStyle name="20% - Accent2 2 4 2 5 4 2" xfId="3022"/>
    <cellStyle name="20% - Accent2 2 4 2 5 5" xfId="3023"/>
    <cellStyle name="20% - Accent2 2 4 2 6" xfId="3024"/>
    <cellStyle name="20% - Accent2 2 4 2 6 2" xfId="3025"/>
    <cellStyle name="20% - Accent2 2 4 2 6 2 2" xfId="3026"/>
    <cellStyle name="20% - Accent2 2 4 2 6 2 2 2" xfId="3027"/>
    <cellStyle name="20% - Accent2 2 4 2 6 2 3" xfId="3028"/>
    <cellStyle name="20% - Accent2 2 4 2 6 3" xfId="3029"/>
    <cellStyle name="20% - Accent2 2 4 2 6 3 2" xfId="3030"/>
    <cellStyle name="20% - Accent2 2 4 2 6 4" xfId="3031"/>
    <cellStyle name="20% - Accent2 2 4 2 7" xfId="3032"/>
    <cellStyle name="20% - Accent2 2 4 2 7 2" xfId="3033"/>
    <cellStyle name="20% - Accent2 2 4 2 7 2 2" xfId="3034"/>
    <cellStyle name="20% - Accent2 2 4 2 7 2 2 2" xfId="3035"/>
    <cellStyle name="20% - Accent2 2 4 2 7 2 3" xfId="3036"/>
    <cellStyle name="20% - Accent2 2 4 2 7 3" xfId="3037"/>
    <cellStyle name="20% - Accent2 2 4 2 7 3 2" xfId="3038"/>
    <cellStyle name="20% - Accent2 2 4 2 7 4" xfId="3039"/>
    <cellStyle name="20% - Accent2 2 4 2 8" xfId="3040"/>
    <cellStyle name="20% - Accent2 2 4 2 8 2" xfId="3041"/>
    <cellStyle name="20% - Accent2 2 4 2 8 2 2" xfId="3042"/>
    <cellStyle name="20% - Accent2 2 4 2 8 2 2 2" xfId="3043"/>
    <cellStyle name="20% - Accent2 2 4 2 8 2 3" xfId="3044"/>
    <cellStyle name="20% - Accent2 2 4 2 8 3" xfId="3045"/>
    <cellStyle name="20% - Accent2 2 4 2 8 3 2" xfId="3046"/>
    <cellStyle name="20% - Accent2 2 4 2 8 4" xfId="3047"/>
    <cellStyle name="20% - Accent2 2 4 2 9" xfId="3048"/>
    <cellStyle name="20% - Accent2 2 4 2 9 2" xfId="3049"/>
    <cellStyle name="20% - Accent2 2 4 2 9 2 2" xfId="3050"/>
    <cellStyle name="20% - Accent2 2 4 2 9 3" xfId="3051"/>
    <cellStyle name="20% - Accent2 2 4 3" xfId="3052"/>
    <cellStyle name="20% - Accent2 2 4 3 10" xfId="3053"/>
    <cellStyle name="20% - Accent2 2 4 3 10 2" xfId="3054"/>
    <cellStyle name="20% - Accent2 2 4 3 11" xfId="3055"/>
    <cellStyle name="20% - Accent2 2 4 3 2" xfId="3056"/>
    <cellStyle name="20% - Accent2 2 4 3 2 2" xfId="3057"/>
    <cellStyle name="20% - Accent2 2 4 3 2 2 2" xfId="3058"/>
    <cellStyle name="20% - Accent2 2 4 3 2 2 2 2" xfId="3059"/>
    <cellStyle name="20% - Accent2 2 4 3 2 2 2 2 2" xfId="3060"/>
    <cellStyle name="20% - Accent2 2 4 3 2 2 2 2 2 2" xfId="3061"/>
    <cellStyle name="20% - Accent2 2 4 3 2 2 2 2 3" xfId="3062"/>
    <cellStyle name="20% - Accent2 2 4 3 2 2 2 3" xfId="3063"/>
    <cellStyle name="20% - Accent2 2 4 3 2 2 2 3 2" xfId="3064"/>
    <cellStyle name="20% - Accent2 2 4 3 2 2 2 4" xfId="3065"/>
    <cellStyle name="20% - Accent2 2 4 3 2 2 3" xfId="3066"/>
    <cellStyle name="20% - Accent2 2 4 3 2 2 3 2" xfId="3067"/>
    <cellStyle name="20% - Accent2 2 4 3 2 2 3 2 2" xfId="3068"/>
    <cellStyle name="20% - Accent2 2 4 3 2 2 3 3" xfId="3069"/>
    <cellStyle name="20% - Accent2 2 4 3 2 2 4" xfId="3070"/>
    <cellStyle name="20% - Accent2 2 4 3 2 2 4 2" xfId="3071"/>
    <cellStyle name="20% - Accent2 2 4 3 2 2 5" xfId="3072"/>
    <cellStyle name="20% - Accent2 2 4 3 2 3" xfId="3073"/>
    <cellStyle name="20% - Accent2 2 4 3 2 3 2" xfId="3074"/>
    <cellStyle name="20% - Accent2 2 4 3 2 3 2 2" xfId="3075"/>
    <cellStyle name="20% - Accent2 2 4 3 2 3 2 2 2" xfId="3076"/>
    <cellStyle name="20% - Accent2 2 4 3 2 3 2 2 2 2" xfId="3077"/>
    <cellStyle name="20% - Accent2 2 4 3 2 3 2 2 3" xfId="3078"/>
    <cellStyle name="20% - Accent2 2 4 3 2 3 2 3" xfId="3079"/>
    <cellStyle name="20% - Accent2 2 4 3 2 3 2 3 2" xfId="3080"/>
    <cellStyle name="20% - Accent2 2 4 3 2 3 2 4" xfId="3081"/>
    <cellStyle name="20% - Accent2 2 4 3 2 3 3" xfId="3082"/>
    <cellStyle name="20% - Accent2 2 4 3 2 3 3 2" xfId="3083"/>
    <cellStyle name="20% - Accent2 2 4 3 2 3 3 2 2" xfId="3084"/>
    <cellStyle name="20% - Accent2 2 4 3 2 3 3 3" xfId="3085"/>
    <cellStyle name="20% - Accent2 2 4 3 2 3 4" xfId="3086"/>
    <cellStyle name="20% - Accent2 2 4 3 2 3 4 2" xfId="3087"/>
    <cellStyle name="20% - Accent2 2 4 3 2 3 5" xfId="3088"/>
    <cellStyle name="20% - Accent2 2 4 3 2 4" xfId="3089"/>
    <cellStyle name="20% - Accent2 2 4 3 2 4 2" xfId="3090"/>
    <cellStyle name="20% - Accent2 2 4 3 2 4 2 2" xfId="3091"/>
    <cellStyle name="20% - Accent2 2 4 3 2 4 2 2 2" xfId="3092"/>
    <cellStyle name="20% - Accent2 2 4 3 2 4 2 3" xfId="3093"/>
    <cellStyle name="20% - Accent2 2 4 3 2 4 3" xfId="3094"/>
    <cellStyle name="20% - Accent2 2 4 3 2 4 3 2" xfId="3095"/>
    <cellStyle name="20% - Accent2 2 4 3 2 4 4" xfId="3096"/>
    <cellStyle name="20% - Accent2 2 4 3 2 5" xfId="3097"/>
    <cellStyle name="20% - Accent2 2 4 3 2 5 2" xfId="3098"/>
    <cellStyle name="20% - Accent2 2 4 3 2 5 2 2" xfId="3099"/>
    <cellStyle name="20% - Accent2 2 4 3 2 5 2 2 2" xfId="3100"/>
    <cellStyle name="20% - Accent2 2 4 3 2 5 2 3" xfId="3101"/>
    <cellStyle name="20% - Accent2 2 4 3 2 5 3" xfId="3102"/>
    <cellStyle name="20% - Accent2 2 4 3 2 5 3 2" xfId="3103"/>
    <cellStyle name="20% - Accent2 2 4 3 2 5 4" xfId="3104"/>
    <cellStyle name="20% - Accent2 2 4 3 2 6" xfId="3105"/>
    <cellStyle name="20% - Accent2 2 4 3 2 6 2" xfId="3106"/>
    <cellStyle name="20% - Accent2 2 4 3 2 6 2 2" xfId="3107"/>
    <cellStyle name="20% - Accent2 2 4 3 2 6 2 2 2" xfId="3108"/>
    <cellStyle name="20% - Accent2 2 4 3 2 6 2 3" xfId="3109"/>
    <cellStyle name="20% - Accent2 2 4 3 2 6 3" xfId="3110"/>
    <cellStyle name="20% - Accent2 2 4 3 2 6 3 2" xfId="3111"/>
    <cellStyle name="20% - Accent2 2 4 3 2 6 4" xfId="3112"/>
    <cellStyle name="20% - Accent2 2 4 3 2 7" xfId="3113"/>
    <cellStyle name="20% - Accent2 2 4 3 2 7 2" xfId="3114"/>
    <cellStyle name="20% - Accent2 2 4 3 2 7 2 2" xfId="3115"/>
    <cellStyle name="20% - Accent2 2 4 3 2 7 3" xfId="3116"/>
    <cellStyle name="20% - Accent2 2 4 3 2 8" xfId="3117"/>
    <cellStyle name="20% - Accent2 2 4 3 2 8 2" xfId="3118"/>
    <cellStyle name="20% - Accent2 2 4 3 2 9" xfId="3119"/>
    <cellStyle name="20% - Accent2 2 4 3 3" xfId="3120"/>
    <cellStyle name="20% - Accent2 2 4 3 3 2" xfId="3121"/>
    <cellStyle name="20% - Accent2 2 4 3 3 2 2" xfId="3122"/>
    <cellStyle name="20% - Accent2 2 4 3 3 2 2 2" xfId="3123"/>
    <cellStyle name="20% - Accent2 2 4 3 3 2 2 2 2" xfId="3124"/>
    <cellStyle name="20% - Accent2 2 4 3 3 2 2 2 2 2" xfId="3125"/>
    <cellStyle name="20% - Accent2 2 4 3 3 2 2 2 3" xfId="3126"/>
    <cellStyle name="20% - Accent2 2 4 3 3 2 2 3" xfId="3127"/>
    <cellStyle name="20% - Accent2 2 4 3 3 2 2 3 2" xfId="3128"/>
    <cellStyle name="20% - Accent2 2 4 3 3 2 2 4" xfId="3129"/>
    <cellStyle name="20% - Accent2 2 4 3 3 2 3" xfId="3130"/>
    <cellStyle name="20% - Accent2 2 4 3 3 2 3 2" xfId="3131"/>
    <cellStyle name="20% - Accent2 2 4 3 3 2 3 2 2" xfId="3132"/>
    <cellStyle name="20% - Accent2 2 4 3 3 2 3 3" xfId="3133"/>
    <cellStyle name="20% - Accent2 2 4 3 3 2 4" xfId="3134"/>
    <cellStyle name="20% - Accent2 2 4 3 3 2 4 2" xfId="3135"/>
    <cellStyle name="20% - Accent2 2 4 3 3 2 5" xfId="3136"/>
    <cellStyle name="20% - Accent2 2 4 3 3 3" xfId="3137"/>
    <cellStyle name="20% - Accent2 2 4 3 3 3 2" xfId="3138"/>
    <cellStyle name="20% - Accent2 2 4 3 3 3 2 2" xfId="3139"/>
    <cellStyle name="20% - Accent2 2 4 3 3 3 2 2 2" xfId="3140"/>
    <cellStyle name="20% - Accent2 2 4 3 3 3 2 2 2 2" xfId="3141"/>
    <cellStyle name="20% - Accent2 2 4 3 3 3 2 2 3" xfId="3142"/>
    <cellStyle name="20% - Accent2 2 4 3 3 3 2 3" xfId="3143"/>
    <cellStyle name="20% - Accent2 2 4 3 3 3 2 3 2" xfId="3144"/>
    <cellStyle name="20% - Accent2 2 4 3 3 3 2 4" xfId="3145"/>
    <cellStyle name="20% - Accent2 2 4 3 3 3 3" xfId="3146"/>
    <cellStyle name="20% - Accent2 2 4 3 3 3 3 2" xfId="3147"/>
    <cellStyle name="20% - Accent2 2 4 3 3 3 3 2 2" xfId="3148"/>
    <cellStyle name="20% - Accent2 2 4 3 3 3 3 3" xfId="3149"/>
    <cellStyle name="20% - Accent2 2 4 3 3 3 4" xfId="3150"/>
    <cellStyle name="20% - Accent2 2 4 3 3 3 4 2" xfId="3151"/>
    <cellStyle name="20% - Accent2 2 4 3 3 3 5" xfId="3152"/>
    <cellStyle name="20% - Accent2 2 4 3 3 4" xfId="3153"/>
    <cellStyle name="20% - Accent2 2 4 3 3 4 2" xfId="3154"/>
    <cellStyle name="20% - Accent2 2 4 3 3 4 2 2" xfId="3155"/>
    <cellStyle name="20% - Accent2 2 4 3 3 4 2 2 2" xfId="3156"/>
    <cellStyle name="20% - Accent2 2 4 3 3 4 2 3" xfId="3157"/>
    <cellStyle name="20% - Accent2 2 4 3 3 4 3" xfId="3158"/>
    <cellStyle name="20% - Accent2 2 4 3 3 4 3 2" xfId="3159"/>
    <cellStyle name="20% - Accent2 2 4 3 3 4 4" xfId="3160"/>
    <cellStyle name="20% - Accent2 2 4 3 3 5" xfId="3161"/>
    <cellStyle name="20% - Accent2 2 4 3 3 5 2" xfId="3162"/>
    <cellStyle name="20% - Accent2 2 4 3 3 5 2 2" xfId="3163"/>
    <cellStyle name="20% - Accent2 2 4 3 3 5 2 2 2" xfId="3164"/>
    <cellStyle name="20% - Accent2 2 4 3 3 5 2 3" xfId="3165"/>
    <cellStyle name="20% - Accent2 2 4 3 3 5 3" xfId="3166"/>
    <cellStyle name="20% - Accent2 2 4 3 3 5 3 2" xfId="3167"/>
    <cellStyle name="20% - Accent2 2 4 3 3 5 4" xfId="3168"/>
    <cellStyle name="20% - Accent2 2 4 3 3 6" xfId="3169"/>
    <cellStyle name="20% - Accent2 2 4 3 3 6 2" xfId="3170"/>
    <cellStyle name="20% - Accent2 2 4 3 3 6 2 2" xfId="3171"/>
    <cellStyle name="20% - Accent2 2 4 3 3 6 2 2 2" xfId="3172"/>
    <cellStyle name="20% - Accent2 2 4 3 3 6 2 3" xfId="3173"/>
    <cellStyle name="20% - Accent2 2 4 3 3 6 3" xfId="3174"/>
    <cellStyle name="20% - Accent2 2 4 3 3 6 3 2" xfId="3175"/>
    <cellStyle name="20% - Accent2 2 4 3 3 6 4" xfId="3176"/>
    <cellStyle name="20% - Accent2 2 4 3 3 7" xfId="3177"/>
    <cellStyle name="20% - Accent2 2 4 3 3 7 2" xfId="3178"/>
    <cellStyle name="20% - Accent2 2 4 3 3 7 2 2" xfId="3179"/>
    <cellStyle name="20% - Accent2 2 4 3 3 7 3" xfId="3180"/>
    <cellStyle name="20% - Accent2 2 4 3 3 8" xfId="3181"/>
    <cellStyle name="20% - Accent2 2 4 3 3 8 2" xfId="3182"/>
    <cellStyle name="20% - Accent2 2 4 3 3 9" xfId="3183"/>
    <cellStyle name="20% - Accent2 2 4 3 4" xfId="3184"/>
    <cellStyle name="20% - Accent2 2 4 3 4 2" xfId="3185"/>
    <cellStyle name="20% - Accent2 2 4 3 4 2 2" xfId="3186"/>
    <cellStyle name="20% - Accent2 2 4 3 4 2 2 2" xfId="3187"/>
    <cellStyle name="20% - Accent2 2 4 3 4 2 2 2 2" xfId="3188"/>
    <cellStyle name="20% - Accent2 2 4 3 4 2 2 3" xfId="3189"/>
    <cellStyle name="20% - Accent2 2 4 3 4 2 3" xfId="3190"/>
    <cellStyle name="20% - Accent2 2 4 3 4 2 3 2" xfId="3191"/>
    <cellStyle name="20% - Accent2 2 4 3 4 2 4" xfId="3192"/>
    <cellStyle name="20% - Accent2 2 4 3 4 3" xfId="3193"/>
    <cellStyle name="20% - Accent2 2 4 3 4 3 2" xfId="3194"/>
    <cellStyle name="20% - Accent2 2 4 3 4 3 2 2" xfId="3195"/>
    <cellStyle name="20% - Accent2 2 4 3 4 3 3" xfId="3196"/>
    <cellStyle name="20% - Accent2 2 4 3 4 4" xfId="3197"/>
    <cellStyle name="20% - Accent2 2 4 3 4 4 2" xfId="3198"/>
    <cellStyle name="20% - Accent2 2 4 3 4 5" xfId="3199"/>
    <cellStyle name="20% - Accent2 2 4 3 5" xfId="3200"/>
    <cellStyle name="20% - Accent2 2 4 3 5 2" xfId="3201"/>
    <cellStyle name="20% - Accent2 2 4 3 5 2 2" xfId="3202"/>
    <cellStyle name="20% - Accent2 2 4 3 5 2 2 2" xfId="3203"/>
    <cellStyle name="20% - Accent2 2 4 3 5 2 2 2 2" xfId="3204"/>
    <cellStyle name="20% - Accent2 2 4 3 5 2 2 3" xfId="3205"/>
    <cellStyle name="20% - Accent2 2 4 3 5 2 3" xfId="3206"/>
    <cellStyle name="20% - Accent2 2 4 3 5 2 3 2" xfId="3207"/>
    <cellStyle name="20% - Accent2 2 4 3 5 2 4" xfId="3208"/>
    <cellStyle name="20% - Accent2 2 4 3 5 3" xfId="3209"/>
    <cellStyle name="20% - Accent2 2 4 3 5 3 2" xfId="3210"/>
    <cellStyle name="20% - Accent2 2 4 3 5 3 2 2" xfId="3211"/>
    <cellStyle name="20% - Accent2 2 4 3 5 3 3" xfId="3212"/>
    <cellStyle name="20% - Accent2 2 4 3 5 4" xfId="3213"/>
    <cellStyle name="20% - Accent2 2 4 3 5 4 2" xfId="3214"/>
    <cellStyle name="20% - Accent2 2 4 3 5 5" xfId="3215"/>
    <cellStyle name="20% - Accent2 2 4 3 6" xfId="3216"/>
    <cellStyle name="20% - Accent2 2 4 3 6 2" xfId="3217"/>
    <cellStyle name="20% - Accent2 2 4 3 6 2 2" xfId="3218"/>
    <cellStyle name="20% - Accent2 2 4 3 6 2 2 2" xfId="3219"/>
    <cellStyle name="20% - Accent2 2 4 3 6 2 3" xfId="3220"/>
    <cellStyle name="20% - Accent2 2 4 3 6 3" xfId="3221"/>
    <cellStyle name="20% - Accent2 2 4 3 6 3 2" xfId="3222"/>
    <cellStyle name="20% - Accent2 2 4 3 6 4" xfId="3223"/>
    <cellStyle name="20% - Accent2 2 4 3 7" xfId="3224"/>
    <cellStyle name="20% - Accent2 2 4 3 7 2" xfId="3225"/>
    <cellStyle name="20% - Accent2 2 4 3 7 2 2" xfId="3226"/>
    <cellStyle name="20% - Accent2 2 4 3 7 2 2 2" xfId="3227"/>
    <cellStyle name="20% - Accent2 2 4 3 7 2 3" xfId="3228"/>
    <cellStyle name="20% - Accent2 2 4 3 7 3" xfId="3229"/>
    <cellStyle name="20% - Accent2 2 4 3 7 3 2" xfId="3230"/>
    <cellStyle name="20% - Accent2 2 4 3 7 4" xfId="3231"/>
    <cellStyle name="20% - Accent2 2 4 3 8" xfId="3232"/>
    <cellStyle name="20% - Accent2 2 4 3 8 2" xfId="3233"/>
    <cellStyle name="20% - Accent2 2 4 3 8 2 2" xfId="3234"/>
    <cellStyle name="20% - Accent2 2 4 3 8 2 2 2" xfId="3235"/>
    <cellStyle name="20% - Accent2 2 4 3 8 2 3" xfId="3236"/>
    <cellStyle name="20% - Accent2 2 4 3 8 3" xfId="3237"/>
    <cellStyle name="20% - Accent2 2 4 3 8 3 2" xfId="3238"/>
    <cellStyle name="20% - Accent2 2 4 3 8 4" xfId="3239"/>
    <cellStyle name="20% - Accent2 2 4 3 9" xfId="3240"/>
    <cellStyle name="20% - Accent2 2 4 3 9 2" xfId="3241"/>
    <cellStyle name="20% - Accent2 2 4 3 9 2 2" xfId="3242"/>
    <cellStyle name="20% - Accent2 2 4 3 9 3" xfId="3243"/>
    <cellStyle name="20% - Accent2 2 4 4" xfId="3244"/>
    <cellStyle name="20% - Accent2 2 4 4 2" xfId="3245"/>
    <cellStyle name="20% - Accent2 2 4 4 2 2" xfId="3246"/>
    <cellStyle name="20% - Accent2 2 4 4 2 2 2" xfId="3247"/>
    <cellStyle name="20% - Accent2 2 4 4 2 2 2 2" xfId="3248"/>
    <cellStyle name="20% - Accent2 2 4 4 2 2 2 2 2" xfId="3249"/>
    <cellStyle name="20% - Accent2 2 4 4 2 2 2 3" xfId="3250"/>
    <cellStyle name="20% - Accent2 2 4 4 2 2 3" xfId="3251"/>
    <cellStyle name="20% - Accent2 2 4 4 2 2 3 2" xfId="3252"/>
    <cellStyle name="20% - Accent2 2 4 4 2 2 4" xfId="3253"/>
    <cellStyle name="20% - Accent2 2 4 4 2 3" xfId="3254"/>
    <cellStyle name="20% - Accent2 2 4 4 2 3 2" xfId="3255"/>
    <cellStyle name="20% - Accent2 2 4 4 2 3 2 2" xfId="3256"/>
    <cellStyle name="20% - Accent2 2 4 4 2 3 3" xfId="3257"/>
    <cellStyle name="20% - Accent2 2 4 4 2 4" xfId="3258"/>
    <cellStyle name="20% - Accent2 2 4 4 2 4 2" xfId="3259"/>
    <cellStyle name="20% - Accent2 2 4 4 2 5" xfId="3260"/>
    <cellStyle name="20% - Accent2 2 4 4 3" xfId="3261"/>
    <cellStyle name="20% - Accent2 2 4 4 3 2" xfId="3262"/>
    <cellStyle name="20% - Accent2 2 4 4 3 2 2" xfId="3263"/>
    <cellStyle name="20% - Accent2 2 4 4 3 2 2 2" xfId="3264"/>
    <cellStyle name="20% - Accent2 2 4 4 3 2 2 2 2" xfId="3265"/>
    <cellStyle name="20% - Accent2 2 4 4 3 2 2 3" xfId="3266"/>
    <cellStyle name="20% - Accent2 2 4 4 3 2 3" xfId="3267"/>
    <cellStyle name="20% - Accent2 2 4 4 3 2 3 2" xfId="3268"/>
    <cellStyle name="20% - Accent2 2 4 4 3 2 4" xfId="3269"/>
    <cellStyle name="20% - Accent2 2 4 4 3 3" xfId="3270"/>
    <cellStyle name="20% - Accent2 2 4 4 3 3 2" xfId="3271"/>
    <cellStyle name="20% - Accent2 2 4 4 3 3 2 2" xfId="3272"/>
    <cellStyle name="20% - Accent2 2 4 4 3 3 3" xfId="3273"/>
    <cellStyle name="20% - Accent2 2 4 4 3 4" xfId="3274"/>
    <cellStyle name="20% - Accent2 2 4 4 3 4 2" xfId="3275"/>
    <cellStyle name="20% - Accent2 2 4 4 3 5" xfId="3276"/>
    <cellStyle name="20% - Accent2 2 4 4 4" xfId="3277"/>
    <cellStyle name="20% - Accent2 2 4 4 4 2" xfId="3278"/>
    <cellStyle name="20% - Accent2 2 4 4 4 2 2" xfId="3279"/>
    <cellStyle name="20% - Accent2 2 4 4 4 2 2 2" xfId="3280"/>
    <cellStyle name="20% - Accent2 2 4 4 4 2 3" xfId="3281"/>
    <cellStyle name="20% - Accent2 2 4 4 4 3" xfId="3282"/>
    <cellStyle name="20% - Accent2 2 4 4 4 3 2" xfId="3283"/>
    <cellStyle name="20% - Accent2 2 4 4 4 4" xfId="3284"/>
    <cellStyle name="20% - Accent2 2 4 4 5" xfId="3285"/>
    <cellStyle name="20% - Accent2 2 4 4 5 2" xfId="3286"/>
    <cellStyle name="20% - Accent2 2 4 4 5 2 2" xfId="3287"/>
    <cellStyle name="20% - Accent2 2 4 4 5 2 2 2" xfId="3288"/>
    <cellStyle name="20% - Accent2 2 4 4 5 2 3" xfId="3289"/>
    <cellStyle name="20% - Accent2 2 4 4 5 3" xfId="3290"/>
    <cellStyle name="20% - Accent2 2 4 4 5 3 2" xfId="3291"/>
    <cellStyle name="20% - Accent2 2 4 4 5 4" xfId="3292"/>
    <cellStyle name="20% - Accent2 2 4 4 6" xfId="3293"/>
    <cellStyle name="20% - Accent2 2 4 4 6 2" xfId="3294"/>
    <cellStyle name="20% - Accent2 2 4 4 6 2 2" xfId="3295"/>
    <cellStyle name="20% - Accent2 2 4 4 6 2 2 2" xfId="3296"/>
    <cellStyle name="20% - Accent2 2 4 4 6 2 3" xfId="3297"/>
    <cellStyle name="20% - Accent2 2 4 4 6 3" xfId="3298"/>
    <cellStyle name="20% - Accent2 2 4 4 6 3 2" xfId="3299"/>
    <cellStyle name="20% - Accent2 2 4 4 6 4" xfId="3300"/>
    <cellStyle name="20% - Accent2 2 4 4 7" xfId="3301"/>
    <cellStyle name="20% - Accent2 2 4 4 7 2" xfId="3302"/>
    <cellStyle name="20% - Accent2 2 4 4 7 2 2" xfId="3303"/>
    <cellStyle name="20% - Accent2 2 4 4 7 3" xfId="3304"/>
    <cellStyle name="20% - Accent2 2 4 4 8" xfId="3305"/>
    <cellStyle name="20% - Accent2 2 4 4 8 2" xfId="3306"/>
    <cellStyle name="20% - Accent2 2 4 4 9" xfId="3307"/>
    <cellStyle name="20% - Accent2 2 4 5" xfId="3308"/>
    <cellStyle name="20% - Accent2 2 4 5 2" xfId="3309"/>
    <cellStyle name="20% - Accent2 2 4 5 2 2" xfId="3310"/>
    <cellStyle name="20% - Accent2 2 4 5 2 2 2" xfId="3311"/>
    <cellStyle name="20% - Accent2 2 4 5 2 2 2 2" xfId="3312"/>
    <cellStyle name="20% - Accent2 2 4 5 2 2 2 2 2" xfId="3313"/>
    <cellStyle name="20% - Accent2 2 4 5 2 2 2 3" xfId="3314"/>
    <cellStyle name="20% - Accent2 2 4 5 2 2 3" xfId="3315"/>
    <cellStyle name="20% - Accent2 2 4 5 2 2 3 2" xfId="3316"/>
    <cellStyle name="20% - Accent2 2 4 5 2 2 4" xfId="3317"/>
    <cellStyle name="20% - Accent2 2 4 5 2 3" xfId="3318"/>
    <cellStyle name="20% - Accent2 2 4 5 2 3 2" xfId="3319"/>
    <cellStyle name="20% - Accent2 2 4 5 2 3 2 2" xfId="3320"/>
    <cellStyle name="20% - Accent2 2 4 5 2 3 3" xfId="3321"/>
    <cellStyle name="20% - Accent2 2 4 5 2 4" xfId="3322"/>
    <cellStyle name="20% - Accent2 2 4 5 2 4 2" xfId="3323"/>
    <cellStyle name="20% - Accent2 2 4 5 2 5" xfId="3324"/>
    <cellStyle name="20% - Accent2 2 4 5 3" xfId="3325"/>
    <cellStyle name="20% - Accent2 2 4 5 3 2" xfId="3326"/>
    <cellStyle name="20% - Accent2 2 4 5 3 2 2" xfId="3327"/>
    <cellStyle name="20% - Accent2 2 4 5 3 2 2 2" xfId="3328"/>
    <cellStyle name="20% - Accent2 2 4 5 3 2 2 2 2" xfId="3329"/>
    <cellStyle name="20% - Accent2 2 4 5 3 2 2 3" xfId="3330"/>
    <cellStyle name="20% - Accent2 2 4 5 3 2 3" xfId="3331"/>
    <cellStyle name="20% - Accent2 2 4 5 3 2 3 2" xfId="3332"/>
    <cellStyle name="20% - Accent2 2 4 5 3 2 4" xfId="3333"/>
    <cellStyle name="20% - Accent2 2 4 5 3 3" xfId="3334"/>
    <cellStyle name="20% - Accent2 2 4 5 3 3 2" xfId="3335"/>
    <cellStyle name="20% - Accent2 2 4 5 3 3 2 2" xfId="3336"/>
    <cellStyle name="20% - Accent2 2 4 5 3 3 3" xfId="3337"/>
    <cellStyle name="20% - Accent2 2 4 5 3 4" xfId="3338"/>
    <cellStyle name="20% - Accent2 2 4 5 3 4 2" xfId="3339"/>
    <cellStyle name="20% - Accent2 2 4 5 3 5" xfId="3340"/>
    <cellStyle name="20% - Accent2 2 4 5 4" xfId="3341"/>
    <cellStyle name="20% - Accent2 2 4 5 4 2" xfId="3342"/>
    <cellStyle name="20% - Accent2 2 4 5 4 2 2" xfId="3343"/>
    <cellStyle name="20% - Accent2 2 4 5 4 2 2 2" xfId="3344"/>
    <cellStyle name="20% - Accent2 2 4 5 4 2 3" xfId="3345"/>
    <cellStyle name="20% - Accent2 2 4 5 4 3" xfId="3346"/>
    <cellStyle name="20% - Accent2 2 4 5 4 3 2" xfId="3347"/>
    <cellStyle name="20% - Accent2 2 4 5 4 4" xfId="3348"/>
    <cellStyle name="20% - Accent2 2 4 5 5" xfId="3349"/>
    <cellStyle name="20% - Accent2 2 4 5 5 2" xfId="3350"/>
    <cellStyle name="20% - Accent2 2 4 5 5 2 2" xfId="3351"/>
    <cellStyle name="20% - Accent2 2 4 5 5 2 2 2" xfId="3352"/>
    <cellStyle name="20% - Accent2 2 4 5 5 2 3" xfId="3353"/>
    <cellStyle name="20% - Accent2 2 4 5 5 3" xfId="3354"/>
    <cellStyle name="20% - Accent2 2 4 5 5 3 2" xfId="3355"/>
    <cellStyle name="20% - Accent2 2 4 5 5 4" xfId="3356"/>
    <cellStyle name="20% - Accent2 2 4 5 6" xfId="3357"/>
    <cellStyle name="20% - Accent2 2 4 5 6 2" xfId="3358"/>
    <cellStyle name="20% - Accent2 2 4 5 6 2 2" xfId="3359"/>
    <cellStyle name="20% - Accent2 2 4 5 6 2 2 2" xfId="3360"/>
    <cellStyle name="20% - Accent2 2 4 5 6 2 3" xfId="3361"/>
    <cellStyle name="20% - Accent2 2 4 5 6 3" xfId="3362"/>
    <cellStyle name="20% - Accent2 2 4 5 6 3 2" xfId="3363"/>
    <cellStyle name="20% - Accent2 2 4 5 6 4" xfId="3364"/>
    <cellStyle name="20% - Accent2 2 4 5 7" xfId="3365"/>
    <cellStyle name="20% - Accent2 2 4 5 7 2" xfId="3366"/>
    <cellStyle name="20% - Accent2 2 4 5 7 2 2" xfId="3367"/>
    <cellStyle name="20% - Accent2 2 4 5 7 3" xfId="3368"/>
    <cellStyle name="20% - Accent2 2 4 5 8" xfId="3369"/>
    <cellStyle name="20% - Accent2 2 4 5 8 2" xfId="3370"/>
    <cellStyle name="20% - Accent2 2 4 5 9" xfId="3371"/>
    <cellStyle name="20% - Accent2 2 4 6" xfId="43485"/>
    <cellStyle name="20% - Accent2 2 5" xfId="3372"/>
    <cellStyle name="20% - Accent2 2 5 2" xfId="3373"/>
    <cellStyle name="20% - Accent2 2 5 2 10" xfId="3374"/>
    <cellStyle name="20% - Accent2 2 5 2 10 2" xfId="3375"/>
    <cellStyle name="20% - Accent2 2 5 2 11" xfId="3376"/>
    <cellStyle name="20% - Accent2 2 5 2 2" xfId="3377"/>
    <cellStyle name="20% - Accent2 2 5 2 2 2" xfId="3378"/>
    <cellStyle name="20% - Accent2 2 5 2 2 2 2" xfId="3379"/>
    <cellStyle name="20% - Accent2 2 5 2 2 2 2 2" xfId="3380"/>
    <cellStyle name="20% - Accent2 2 5 2 2 2 2 2 2" xfId="3381"/>
    <cellStyle name="20% - Accent2 2 5 2 2 2 2 2 2 2" xfId="3382"/>
    <cellStyle name="20% - Accent2 2 5 2 2 2 2 2 3" xfId="3383"/>
    <cellStyle name="20% - Accent2 2 5 2 2 2 2 3" xfId="3384"/>
    <cellStyle name="20% - Accent2 2 5 2 2 2 2 3 2" xfId="3385"/>
    <cellStyle name="20% - Accent2 2 5 2 2 2 2 4" xfId="3386"/>
    <cellStyle name="20% - Accent2 2 5 2 2 2 3" xfId="3387"/>
    <cellStyle name="20% - Accent2 2 5 2 2 2 3 2" xfId="3388"/>
    <cellStyle name="20% - Accent2 2 5 2 2 2 3 2 2" xfId="3389"/>
    <cellStyle name="20% - Accent2 2 5 2 2 2 3 3" xfId="3390"/>
    <cellStyle name="20% - Accent2 2 5 2 2 2 4" xfId="3391"/>
    <cellStyle name="20% - Accent2 2 5 2 2 2 4 2" xfId="3392"/>
    <cellStyle name="20% - Accent2 2 5 2 2 2 5" xfId="3393"/>
    <cellStyle name="20% - Accent2 2 5 2 2 3" xfId="3394"/>
    <cellStyle name="20% - Accent2 2 5 2 2 3 2" xfId="3395"/>
    <cellStyle name="20% - Accent2 2 5 2 2 3 2 2" xfId="3396"/>
    <cellStyle name="20% - Accent2 2 5 2 2 3 2 2 2" xfId="3397"/>
    <cellStyle name="20% - Accent2 2 5 2 2 3 2 2 2 2" xfId="3398"/>
    <cellStyle name="20% - Accent2 2 5 2 2 3 2 2 3" xfId="3399"/>
    <cellStyle name="20% - Accent2 2 5 2 2 3 2 3" xfId="3400"/>
    <cellStyle name="20% - Accent2 2 5 2 2 3 2 3 2" xfId="3401"/>
    <cellStyle name="20% - Accent2 2 5 2 2 3 2 4" xfId="3402"/>
    <cellStyle name="20% - Accent2 2 5 2 2 3 3" xfId="3403"/>
    <cellStyle name="20% - Accent2 2 5 2 2 3 3 2" xfId="3404"/>
    <cellStyle name="20% - Accent2 2 5 2 2 3 3 2 2" xfId="3405"/>
    <cellStyle name="20% - Accent2 2 5 2 2 3 3 3" xfId="3406"/>
    <cellStyle name="20% - Accent2 2 5 2 2 3 4" xfId="3407"/>
    <cellStyle name="20% - Accent2 2 5 2 2 3 4 2" xfId="3408"/>
    <cellStyle name="20% - Accent2 2 5 2 2 3 5" xfId="3409"/>
    <cellStyle name="20% - Accent2 2 5 2 2 4" xfId="3410"/>
    <cellStyle name="20% - Accent2 2 5 2 2 4 2" xfId="3411"/>
    <cellStyle name="20% - Accent2 2 5 2 2 4 2 2" xfId="3412"/>
    <cellStyle name="20% - Accent2 2 5 2 2 4 2 2 2" xfId="3413"/>
    <cellStyle name="20% - Accent2 2 5 2 2 4 2 3" xfId="3414"/>
    <cellStyle name="20% - Accent2 2 5 2 2 4 3" xfId="3415"/>
    <cellStyle name="20% - Accent2 2 5 2 2 4 3 2" xfId="3416"/>
    <cellStyle name="20% - Accent2 2 5 2 2 4 4" xfId="3417"/>
    <cellStyle name="20% - Accent2 2 5 2 2 5" xfId="3418"/>
    <cellStyle name="20% - Accent2 2 5 2 2 5 2" xfId="3419"/>
    <cellStyle name="20% - Accent2 2 5 2 2 5 2 2" xfId="3420"/>
    <cellStyle name="20% - Accent2 2 5 2 2 5 2 2 2" xfId="3421"/>
    <cellStyle name="20% - Accent2 2 5 2 2 5 2 3" xfId="3422"/>
    <cellStyle name="20% - Accent2 2 5 2 2 5 3" xfId="3423"/>
    <cellStyle name="20% - Accent2 2 5 2 2 5 3 2" xfId="3424"/>
    <cellStyle name="20% - Accent2 2 5 2 2 5 4" xfId="3425"/>
    <cellStyle name="20% - Accent2 2 5 2 2 6" xfId="3426"/>
    <cellStyle name="20% - Accent2 2 5 2 2 6 2" xfId="3427"/>
    <cellStyle name="20% - Accent2 2 5 2 2 6 2 2" xfId="3428"/>
    <cellStyle name="20% - Accent2 2 5 2 2 6 2 2 2" xfId="3429"/>
    <cellStyle name="20% - Accent2 2 5 2 2 6 2 3" xfId="3430"/>
    <cellStyle name="20% - Accent2 2 5 2 2 6 3" xfId="3431"/>
    <cellStyle name="20% - Accent2 2 5 2 2 6 3 2" xfId="3432"/>
    <cellStyle name="20% - Accent2 2 5 2 2 6 4" xfId="3433"/>
    <cellStyle name="20% - Accent2 2 5 2 2 7" xfId="3434"/>
    <cellStyle name="20% - Accent2 2 5 2 2 7 2" xfId="3435"/>
    <cellStyle name="20% - Accent2 2 5 2 2 7 2 2" xfId="3436"/>
    <cellStyle name="20% - Accent2 2 5 2 2 7 3" xfId="3437"/>
    <cellStyle name="20% - Accent2 2 5 2 2 8" xfId="3438"/>
    <cellStyle name="20% - Accent2 2 5 2 2 8 2" xfId="3439"/>
    <cellStyle name="20% - Accent2 2 5 2 2 9" xfId="3440"/>
    <cellStyle name="20% - Accent2 2 5 2 3" xfId="3441"/>
    <cellStyle name="20% - Accent2 2 5 2 3 2" xfId="3442"/>
    <cellStyle name="20% - Accent2 2 5 2 3 2 2" xfId="3443"/>
    <cellStyle name="20% - Accent2 2 5 2 3 2 2 2" xfId="3444"/>
    <cellStyle name="20% - Accent2 2 5 2 3 2 2 2 2" xfId="3445"/>
    <cellStyle name="20% - Accent2 2 5 2 3 2 2 2 2 2" xfId="3446"/>
    <cellStyle name="20% - Accent2 2 5 2 3 2 2 2 3" xfId="3447"/>
    <cellStyle name="20% - Accent2 2 5 2 3 2 2 3" xfId="3448"/>
    <cellStyle name="20% - Accent2 2 5 2 3 2 2 3 2" xfId="3449"/>
    <cellStyle name="20% - Accent2 2 5 2 3 2 2 4" xfId="3450"/>
    <cellStyle name="20% - Accent2 2 5 2 3 2 3" xfId="3451"/>
    <cellStyle name="20% - Accent2 2 5 2 3 2 3 2" xfId="3452"/>
    <cellStyle name="20% - Accent2 2 5 2 3 2 3 2 2" xfId="3453"/>
    <cellStyle name="20% - Accent2 2 5 2 3 2 3 3" xfId="3454"/>
    <cellStyle name="20% - Accent2 2 5 2 3 2 4" xfId="3455"/>
    <cellStyle name="20% - Accent2 2 5 2 3 2 4 2" xfId="3456"/>
    <cellStyle name="20% - Accent2 2 5 2 3 2 5" xfId="3457"/>
    <cellStyle name="20% - Accent2 2 5 2 3 3" xfId="3458"/>
    <cellStyle name="20% - Accent2 2 5 2 3 3 2" xfId="3459"/>
    <cellStyle name="20% - Accent2 2 5 2 3 3 2 2" xfId="3460"/>
    <cellStyle name="20% - Accent2 2 5 2 3 3 2 2 2" xfId="3461"/>
    <cellStyle name="20% - Accent2 2 5 2 3 3 2 2 2 2" xfId="3462"/>
    <cellStyle name="20% - Accent2 2 5 2 3 3 2 2 3" xfId="3463"/>
    <cellStyle name="20% - Accent2 2 5 2 3 3 2 3" xfId="3464"/>
    <cellStyle name="20% - Accent2 2 5 2 3 3 2 3 2" xfId="3465"/>
    <cellStyle name="20% - Accent2 2 5 2 3 3 2 4" xfId="3466"/>
    <cellStyle name="20% - Accent2 2 5 2 3 3 3" xfId="3467"/>
    <cellStyle name="20% - Accent2 2 5 2 3 3 3 2" xfId="3468"/>
    <cellStyle name="20% - Accent2 2 5 2 3 3 3 2 2" xfId="3469"/>
    <cellStyle name="20% - Accent2 2 5 2 3 3 3 3" xfId="3470"/>
    <cellStyle name="20% - Accent2 2 5 2 3 3 4" xfId="3471"/>
    <cellStyle name="20% - Accent2 2 5 2 3 3 4 2" xfId="3472"/>
    <cellStyle name="20% - Accent2 2 5 2 3 3 5" xfId="3473"/>
    <cellStyle name="20% - Accent2 2 5 2 3 4" xfId="3474"/>
    <cellStyle name="20% - Accent2 2 5 2 3 4 2" xfId="3475"/>
    <cellStyle name="20% - Accent2 2 5 2 3 4 2 2" xfId="3476"/>
    <cellStyle name="20% - Accent2 2 5 2 3 4 2 2 2" xfId="3477"/>
    <cellStyle name="20% - Accent2 2 5 2 3 4 2 3" xfId="3478"/>
    <cellStyle name="20% - Accent2 2 5 2 3 4 3" xfId="3479"/>
    <cellStyle name="20% - Accent2 2 5 2 3 4 3 2" xfId="3480"/>
    <cellStyle name="20% - Accent2 2 5 2 3 4 4" xfId="3481"/>
    <cellStyle name="20% - Accent2 2 5 2 3 5" xfId="3482"/>
    <cellStyle name="20% - Accent2 2 5 2 3 5 2" xfId="3483"/>
    <cellStyle name="20% - Accent2 2 5 2 3 5 2 2" xfId="3484"/>
    <cellStyle name="20% - Accent2 2 5 2 3 5 2 2 2" xfId="3485"/>
    <cellStyle name="20% - Accent2 2 5 2 3 5 2 3" xfId="3486"/>
    <cellStyle name="20% - Accent2 2 5 2 3 5 3" xfId="3487"/>
    <cellStyle name="20% - Accent2 2 5 2 3 5 3 2" xfId="3488"/>
    <cellStyle name="20% - Accent2 2 5 2 3 5 4" xfId="3489"/>
    <cellStyle name="20% - Accent2 2 5 2 3 6" xfId="3490"/>
    <cellStyle name="20% - Accent2 2 5 2 3 6 2" xfId="3491"/>
    <cellStyle name="20% - Accent2 2 5 2 3 6 2 2" xfId="3492"/>
    <cellStyle name="20% - Accent2 2 5 2 3 6 2 2 2" xfId="3493"/>
    <cellStyle name="20% - Accent2 2 5 2 3 6 2 3" xfId="3494"/>
    <cellStyle name="20% - Accent2 2 5 2 3 6 3" xfId="3495"/>
    <cellStyle name="20% - Accent2 2 5 2 3 6 3 2" xfId="3496"/>
    <cellStyle name="20% - Accent2 2 5 2 3 6 4" xfId="3497"/>
    <cellStyle name="20% - Accent2 2 5 2 3 7" xfId="3498"/>
    <cellStyle name="20% - Accent2 2 5 2 3 7 2" xfId="3499"/>
    <cellStyle name="20% - Accent2 2 5 2 3 7 2 2" xfId="3500"/>
    <cellStyle name="20% - Accent2 2 5 2 3 7 3" xfId="3501"/>
    <cellStyle name="20% - Accent2 2 5 2 3 8" xfId="3502"/>
    <cellStyle name="20% - Accent2 2 5 2 3 8 2" xfId="3503"/>
    <cellStyle name="20% - Accent2 2 5 2 3 9" xfId="3504"/>
    <cellStyle name="20% - Accent2 2 5 2 4" xfId="3505"/>
    <cellStyle name="20% - Accent2 2 5 2 4 2" xfId="3506"/>
    <cellStyle name="20% - Accent2 2 5 2 4 2 2" xfId="3507"/>
    <cellStyle name="20% - Accent2 2 5 2 4 2 2 2" xfId="3508"/>
    <cellStyle name="20% - Accent2 2 5 2 4 2 2 2 2" xfId="3509"/>
    <cellStyle name="20% - Accent2 2 5 2 4 2 2 3" xfId="3510"/>
    <cellStyle name="20% - Accent2 2 5 2 4 2 3" xfId="3511"/>
    <cellStyle name="20% - Accent2 2 5 2 4 2 3 2" xfId="3512"/>
    <cellStyle name="20% - Accent2 2 5 2 4 2 4" xfId="3513"/>
    <cellStyle name="20% - Accent2 2 5 2 4 3" xfId="3514"/>
    <cellStyle name="20% - Accent2 2 5 2 4 3 2" xfId="3515"/>
    <cellStyle name="20% - Accent2 2 5 2 4 3 2 2" xfId="3516"/>
    <cellStyle name="20% - Accent2 2 5 2 4 3 3" xfId="3517"/>
    <cellStyle name="20% - Accent2 2 5 2 4 4" xfId="3518"/>
    <cellStyle name="20% - Accent2 2 5 2 4 4 2" xfId="3519"/>
    <cellStyle name="20% - Accent2 2 5 2 4 5" xfId="3520"/>
    <cellStyle name="20% - Accent2 2 5 2 5" xfId="3521"/>
    <cellStyle name="20% - Accent2 2 5 2 5 2" xfId="3522"/>
    <cellStyle name="20% - Accent2 2 5 2 5 2 2" xfId="3523"/>
    <cellStyle name="20% - Accent2 2 5 2 5 2 2 2" xfId="3524"/>
    <cellStyle name="20% - Accent2 2 5 2 5 2 2 2 2" xfId="3525"/>
    <cellStyle name="20% - Accent2 2 5 2 5 2 2 3" xfId="3526"/>
    <cellStyle name="20% - Accent2 2 5 2 5 2 3" xfId="3527"/>
    <cellStyle name="20% - Accent2 2 5 2 5 2 3 2" xfId="3528"/>
    <cellStyle name="20% - Accent2 2 5 2 5 2 4" xfId="3529"/>
    <cellStyle name="20% - Accent2 2 5 2 5 3" xfId="3530"/>
    <cellStyle name="20% - Accent2 2 5 2 5 3 2" xfId="3531"/>
    <cellStyle name="20% - Accent2 2 5 2 5 3 2 2" xfId="3532"/>
    <cellStyle name="20% - Accent2 2 5 2 5 3 3" xfId="3533"/>
    <cellStyle name="20% - Accent2 2 5 2 5 4" xfId="3534"/>
    <cellStyle name="20% - Accent2 2 5 2 5 4 2" xfId="3535"/>
    <cellStyle name="20% - Accent2 2 5 2 5 5" xfId="3536"/>
    <cellStyle name="20% - Accent2 2 5 2 6" xfId="3537"/>
    <cellStyle name="20% - Accent2 2 5 2 6 2" xfId="3538"/>
    <cellStyle name="20% - Accent2 2 5 2 6 2 2" xfId="3539"/>
    <cellStyle name="20% - Accent2 2 5 2 6 2 2 2" xfId="3540"/>
    <cellStyle name="20% - Accent2 2 5 2 6 2 3" xfId="3541"/>
    <cellStyle name="20% - Accent2 2 5 2 6 3" xfId="3542"/>
    <cellStyle name="20% - Accent2 2 5 2 6 3 2" xfId="3543"/>
    <cellStyle name="20% - Accent2 2 5 2 6 4" xfId="3544"/>
    <cellStyle name="20% - Accent2 2 5 2 7" xfId="3545"/>
    <cellStyle name="20% - Accent2 2 5 2 7 2" xfId="3546"/>
    <cellStyle name="20% - Accent2 2 5 2 7 2 2" xfId="3547"/>
    <cellStyle name="20% - Accent2 2 5 2 7 2 2 2" xfId="3548"/>
    <cellStyle name="20% - Accent2 2 5 2 7 2 3" xfId="3549"/>
    <cellStyle name="20% - Accent2 2 5 2 7 3" xfId="3550"/>
    <cellStyle name="20% - Accent2 2 5 2 7 3 2" xfId="3551"/>
    <cellStyle name="20% - Accent2 2 5 2 7 4" xfId="3552"/>
    <cellStyle name="20% - Accent2 2 5 2 8" xfId="3553"/>
    <cellStyle name="20% - Accent2 2 5 2 8 2" xfId="3554"/>
    <cellStyle name="20% - Accent2 2 5 2 8 2 2" xfId="3555"/>
    <cellStyle name="20% - Accent2 2 5 2 8 2 2 2" xfId="3556"/>
    <cellStyle name="20% - Accent2 2 5 2 8 2 3" xfId="3557"/>
    <cellStyle name="20% - Accent2 2 5 2 8 3" xfId="3558"/>
    <cellStyle name="20% - Accent2 2 5 2 8 3 2" xfId="3559"/>
    <cellStyle name="20% - Accent2 2 5 2 8 4" xfId="3560"/>
    <cellStyle name="20% - Accent2 2 5 2 9" xfId="3561"/>
    <cellStyle name="20% - Accent2 2 5 2 9 2" xfId="3562"/>
    <cellStyle name="20% - Accent2 2 5 2 9 2 2" xfId="3563"/>
    <cellStyle name="20% - Accent2 2 5 2 9 3" xfId="3564"/>
    <cellStyle name="20% - Accent2 2 5 3" xfId="3565"/>
    <cellStyle name="20% - Accent2 2 5 3 2" xfId="3566"/>
    <cellStyle name="20% - Accent2 2 5 3 2 2" xfId="3567"/>
    <cellStyle name="20% - Accent2 2 5 3 2 2 2" xfId="3568"/>
    <cellStyle name="20% - Accent2 2 5 3 2 2 2 2" xfId="3569"/>
    <cellStyle name="20% - Accent2 2 5 3 2 2 2 2 2" xfId="3570"/>
    <cellStyle name="20% - Accent2 2 5 3 2 2 2 3" xfId="3571"/>
    <cellStyle name="20% - Accent2 2 5 3 2 2 3" xfId="3572"/>
    <cellStyle name="20% - Accent2 2 5 3 2 2 3 2" xfId="3573"/>
    <cellStyle name="20% - Accent2 2 5 3 2 2 4" xfId="3574"/>
    <cellStyle name="20% - Accent2 2 5 3 2 3" xfId="3575"/>
    <cellStyle name="20% - Accent2 2 5 3 2 3 2" xfId="3576"/>
    <cellStyle name="20% - Accent2 2 5 3 2 3 2 2" xfId="3577"/>
    <cellStyle name="20% - Accent2 2 5 3 2 3 3" xfId="3578"/>
    <cellStyle name="20% - Accent2 2 5 3 2 4" xfId="3579"/>
    <cellStyle name="20% - Accent2 2 5 3 2 4 2" xfId="3580"/>
    <cellStyle name="20% - Accent2 2 5 3 2 5" xfId="3581"/>
    <cellStyle name="20% - Accent2 2 5 3 3" xfId="3582"/>
    <cellStyle name="20% - Accent2 2 5 3 3 2" xfId="3583"/>
    <cellStyle name="20% - Accent2 2 5 3 3 2 2" xfId="3584"/>
    <cellStyle name="20% - Accent2 2 5 3 3 2 2 2" xfId="3585"/>
    <cellStyle name="20% - Accent2 2 5 3 3 2 2 2 2" xfId="3586"/>
    <cellStyle name="20% - Accent2 2 5 3 3 2 2 3" xfId="3587"/>
    <cellStyle name="20% - Accent2 2 5 3 3 2 3" xfId="3588"/>
    <cellStyle name="20% - Accent2 2 5 3 3 2 3 2" xfId="3589"/>
    <cellStyle name="20% - Accent2 2 5 3 3 2 4" xfId="3590"/>
    <cellStyle name="20% - Accent2 2 5 3 3 3" xfId="3591"/>
    <cellStyle name="20% - Accent2 2 5 3 3 3 2" xfId="3592"/>
    <cellStyle name="20% - Accent2 2 5 3 3 3 2 2" xfId="3593"/>
    <cellStyle name="20% - Accent2 2 5 3 3 3 3" xfId="3594"/>
    <cellStyle name="20% - Accent2 2 5 3 3 4" xfId="3595"/>
    <cellStyle name="20% - Accent2 2 5 3 3 4 2" xfId="3596"/>
    <cellStyle name="20% - Accent2 2 5 3 3 5" xfId="3597"/>
    <cellStyle name="20% - Accent2 2 5 3 4" xfId="3598"/>
    <cellStyle name="20% - Accent2 2 5 3 4 2" xfId="3599"/>
    <cellStyle name="20% - Accent2 2 5 3 4 2 2" xfId="3600"/>
    <cellStyle name="20% - Accent2 2 5 3 4 2 2 2" xfId="3601"/>
    <cellStyle name="20% - Accent2 2 5 3 4 2 3" xfId="3602"/>
    <cellStyle name="20% - Accent2 2 5 3 4 3" xfId="3603"/>
    <cellStyle name="20% - Accent2 2 5 3 4 3 2" xfId="3604"/>
    <cellStyle name="20% - Accent2 2 5 3 4 4" xfId="3605"/>
    <cellStyle name="20% - Accent2 2 5 3 5" xfId="3606"/>
    <cellStyle name="20% - Accent2 2 5 3 5 2" xfId="3607"/>
    <cellStyle name="20% - Accent2 2 5 3 5 2 2" xfId="3608"/>
    <cellStyle name="20% - Accent2 2 5 3 5 2 2 2" xfId="3609"/>
    <cellStyle name="20% - Accent2 2 5 3 5 2 3" xfId="3610"/>
    <cellStyle name="20% - Accent2 2 5 3 5 3" xfId="3611"/>
    <cellStyle name="20% - Accent2 2 5 3 5 3 2" xfId="3612"/>
    <cellStyle name="20% - Accent2 2 5 3 5 4" xfId="3613"/>
    <cellStyle name="20% - Accent2 2 5 3 6" xfId="3614"/>
    <cellStyle name="20% - Accent2 2 5 3 6 2" xfId="3615"/>
    <cellStyle name="20% - Accent2 2 5 3 6 2 2" xfId="3616"/>
    <cellStyle name="20% - Accent2 2 5 3 6 2 2 2" xfId="3617"/>
    <cellStyle name="20% - Accent2 2 5 3 6 2 3" xfId="3618"/>
    <cellStyle name="20% - Accent2 2 5 3 6 3" xfId="3619"/>
    <cellStyle name="20% - Accent2 2 5 3 6 3 2" xfId="3620"/>
    <cellStyle name="20% - Accent2 2 5 3 6 4" xfId="3621"/>
    <cellStyle name="20% - Accent2 2 5 3 7" xfId="3622"/>
    <cellStyle name="20% - Accent2 2 5 3 7 2" xfId="3623"/>
    <cellStyle name="20% - Accent2 2 5 3 7 2 2" xfId="3624"/>
    <cellStyle name="20% - Accent2 2 5 3 7 3" xfId="3625"/>
    <cellStyle name="20% - Accent2 2 5 3 8" xfId="3626"/>
    <cellStyle name="20% - Accent2 2 5 3 8 2" xfId="3627"/>
    <cellStyle name="20% - Accent2 2 5 3 9" xfId="3628"/>
    <cellStyle name="20% - Accent2 2 5 4" xfId="3629"/>
    <cellStyle name="20% - Accent2 2 5 4 2" xfId="3630"/>
    <cellStyle name="20% - Accent2 2 5 4 2 2" xfId="3631"/>
    <cellStyle name="20% - Accent2 2 5 4 2 2 2" xfId="3632"/>
    <cellStyle name="20% - Accent2 2 5 4 2 2 2 2" xfId="3633"/>
    <cellStyle name="20% - Accent2 2 5 4 2 2 2 2 2" xfId="3634"/>
    <cellStyle name="20% - Accent2 2 5 4 2 2 2 3" xfId="3635"/>
    <cellStyle name="20% - Accent2 2 5 4 2 2 3" xfId="3636"/>
    <cellStyle name="20% - Accent2 2 5 4 2 2 3 2" xfId="3637"/>
    <cellStyle name="20% - Accent2 2 5 4 2 2 4" xfId="3638"/>
    <cellStyle name="20% - Accent2 2 5 4 2 3" xfId="3639"/>
    <cellStyle name="20% - Accent2 2 5 4 2 3 2" xfId="3640"/>
    <cellStyle name="20% - Accent2 2 5 4 2 3 2 2" xfId="3641"/>
    <cellStyle name="20% - Accent2 2 5 4 2 3 3" xfId="3642"/>
    <cellStyle name="20% - Accent2 2 5 4 2 4" xfId="3643"/>
    <cellStyle name="20% - Accent2 2 5 4 2 4 2" xfId="3644"/>
    <cellStyle name="20% - Accent2 2 5 4 2 5" xfId="3645"/>
    <cellStyle name="20% - Accent2 2 5 4 3" xfId="3646"/>
    <cellStyle name="20% - Accent2 2 5 4 3 2" xfId="3647"/>
    <cellStyle name="20% - Accent2 2 5 4 3 2 2" xfId="3648"/>
    <cellStyle name="20% - Accent2 2 5 4 3 2 2 2" xfId="3649"/>
    <cellStyle name="20% - Accent2 2 5 4 3 2 2 2 2" xfId="3650"/>
    <cellStyle name="20% - Accent2 2 5 4 3 2 2 3" xfId="3651"/>
    <cellStyle name="20% - Accent2 2 5 4 3 2 3" xfId="3652"/>
    <cellStyle name="20% - Accent2 2 5 4 3 2 3 2" xfId="3653"/>
    <cellStyle name="20% - Accent2 2 5 4 3 2 4" xfId="3654"/>
    <cellStyle name="20% - Accent2 2 5 4 3 3" xfId="3655"/>
    <cellStyle name="20% - Accent2 2 5 4 3 3 2" xfId="3656"/>
    <cellStyle name="20% - Accent2 2 5 4 3 3 2 2" xfId="3657"/>
    <cellStyle name="20% - Accent2 2 5 4 3 3 3" xfId="3658"/>
    <cellStyle name="20% - Accent2 2 5 4 3 4" xfId="3659"/>
    <cellStyle name="20% - Accent2 2 5 4 3 4 2" xfId="3660"/>
    <cellStyle name="20% - Accent2 2 5 4 3 5" xfId="3661"/>
    <cellStyle name="20% - Accent2 2 5 4 4" xfId="3662"/>
    <cellStyle name="20% - Accent2 2 5 4 4 2" xfId="3663"/>
    <cellStyle name="20% - Accent2 2 5 4 4 2 2" xfId="3664"/>
    <cellStyle name="20% - Accent2 2 5 4 4 2 2 2" xfId="3665"/>
    <cellStyle name="20% - Accent2 2 5 4 4 2 3" xfId="3666"/>
    <cellStyle name="20% - Accent2 2 5 4 4 3" xfId="3667"/>
    <cellStyle name="20% - Accent2 2 5 4 4 3 2" xfId="3668"/>
    <cellStyle name="20% - Accent2 2 5 4 4 4" xfId="3669"/>
    <cellStyle name="20% - Accent2 2 5 4 5" xfId="3670"/>
    <cellStyle name="20% - Accent2 2 5 4 5 2" xfId="3671"/>
    <cellStyle name="20% - Accent2 2 5 4 5 2 2" xfId="3672"/>
    <cellStyle name="20% - Accent2 2 5 4 5 2 2 2" xfId="3673"/>
    <cellStyle name="20% - Accent2 2 5 4 5 2 3" xfId="3674"/>
    <cellStyle name="20% - Accent2 2 5 4 5 3" xfId="3675"/>
    <cellStyle name="20% - Accent2 2 5 4 5 3 2" xfId="3676"/>
    <cellStyle name="20% - Accent2 2 5 4 5 4" xfId="3677"/>
    <cellStyle name="20% - Accent2 2 5 4 6" xfId="3678"/>
    <cellStyle name="20% - Accent2 2 5 4 6 2" xfId="3679"/>
    <cellStyle name="20% - Accent2 2 5 4 6 2 2" xfId="3680"/>
    <cellStyle name="20% - Accent2 2 5 4 6 2 2 2" xfId="3681"/>
    <cellStyle name="20% - Accent2 2 5 4 6 2 3" xfId="3682"/>
    <cellStyle name="20% - Accent2 2 5 4 6 3" xfId="3683"/>
    <cellStyle name="20% - Accent2 2 5 4 6 3 2" xfId="3684"/>
    <cellStyle name="20% - Accent2 2 5 4 6 4" xfId="3685"/>
    <cellStyle name="20% - Accent2 2 5 4 7" xfId="3686"/>
    <cellStyle name="20% - Accent2 2 5 4 7 2" xfId="3687"/>
    <cellStyle name="20% - Accent2 2 5 4 7 2 2" xfId="3688"/>
    <cellStyle name="20% - Accent2 2 5 4 7 3" xfId="3689"/>
    <cellStyle name="20% - Accent2 2 5 4 8" xfId="3690"/>
    <cellStyle name="20% - Accent2 2 5 4 8 2" xfId="3691"/>
    <cellStyle name="20% - Accent2 2 5 4 9" xfId="3692"/>
    <cellStyle name="20% - Accent2 2 5 5" xfId="43486"/>
    <cellStyle name="20% - Accent2 2 6" xfId="3693"/>
    <cellStyle name="20% - Accent2 2 6 2" xfId="3694"/>
    <cellStyle name="20% - Accent2 2 6 2 2" xfId="3695"/>
    <cellStyle name="20% - Accent2 2 6 2 2 2" xfId="3696"/>
    <cellStyle name="20% - Accent2 2 6 2 2 2 2" xfId="3697"/>
    <cellStyle name="20% - Accent2 2 6 2 2 2 2 2" xfId="3698"/>
    <cellStyle name="20% - Accent2 2 6 2 2 2 2 2 2" xfId="3699"/>
    <cellStyle name="20% - Accent2 2 6 2 2 2 2 3" xfId="3700"/>
    <cellStyle name="20% - Accent2 2 6 2 2 2 3" xfId="3701"/>
    <cellStyle name="20% - Accent2 2 6 2 2 2 3 2" xfId="3702"/>
    <cellStyle name="20% - Accent2 2 6 2 2 2 4" xfId="3703"/>
    <cellStyle name="20% - Accent2 2 6 2 2 3" xfId="3704"/>
    <cellStyle name="20% - Accent2 2 6 2 2 3 2" xfId="3705"/>
    <cellStyle name="20% - Accent2 2 6 2 2 3 2 2" xfId="3706"/>
    <cellStyle name="20% - Accent2 2 6 2 2 3 3" xfId="3707"/>
    <cellStyle name="20% - Accent2 2 6 2 2 4" xfId="3708"/>
    <cellStyle name="20% - Accent2 2 6 2 2 4 2" xfId="3709"/>
    <cellStyle name="20% - Accent2 2 6 2 2 5" xfId="3710"/>
    <cellStyle name="20% - Accent2 2 6 2 3" xfId="3711"/>
    <cellStyle name="20% - Accent2 2 6 2 3 2" xfId="3712"/>
    <cellStyle name="20% - Accent2 2 6 2 3 2 2" xfId="3713"/>
    <cellStyle name="20% - Accent2 2 6 2 3 2 2 2" xfId="3714"/>
    <cellStyle name="20% - Accent2 2 6 2 3 2 2 2 2" xfId="3715"/>
    <cellStyle name="20% - Accent2 2 6 2 3 2 2 3" xfId="3716"/>
    <cellStyle name="20% - Accent2 2 6 2 3 2 3" xfId="3717"/>
    <cellStyle name="20% - Accent2 2 6 2 3 2 3 2" xfId="3718"/>
    <cellStyle name="20% - Accent2 2 6 2 3 2 4" xfId="3719"/>
    <cellStyle name="20% - Accent2 2 6 2 3 3" xfId="3720"/>
    <cellStyle name="20% - Accent2 2 6 2 3 3 2" xfId="3721"/>
    <cellStyle name="20% - Accent2 2 6 2 3 3 2 2" xfId="3722"/>
    <cellStyle name="20% - Accent2 2 6 2 3 3 3" xfId="3723"/>
    <cellStyle name="20% - Accent2 2 6 2 3 4" xfId="3724"/>
    <cellStyle name="20% - Accent2 2 6 2 3 4 2" xfId="3725"/>
    <cellStyle name="20% - Accent2 2 6 2 3 5" xfId="3726"/>
    <cellStyle name="20% - Accent2 2 6 2 4" xfId="3727"/>
    <cellStyle name="20% - Accent2 2 6 2 4 2" xfId="3728"/>
    <cellStyle name="20% - Accent2 2 6 2 4 2 2" xfId="3729"/>
    <cellStyle name="20% - Accent2 2 6 2 4 2 2 2" xfId="3730"/>
    <cellStyle name="20% - Accent2 2 6 2 4 2 3" xfId="3731"/>
    <cellStyle name="20% - Accent2 2 6 2 4 3" xfId="3732"/>
    <cellStyle name="20% - Accent2 2 6 2 4 3 2" xfId="3733"/>
    <cellStyle name="20% - Accent2 2 6 2 4 4" xfId="3734"/>
    <cellStyle name="20% - Accent2 2 6 2 5" xfId="3735"/>
    <cellStyle name="20% - Accent2 2 6 2 5 2" xfId="3736"/>
    <cellStyle name="20% - Accent2 2 6 2 5 2 2" xfId="3737"/>
    <cellStyle name="20% - Accent2 2 6 2 5 2 2 2" xfId="3738"/>
    <cellStyle name="20% - Accent2 2 6 2 5 2 3" xfId="3739"/>
    <cellStyle name="20% - Accent2 2 6 2 5 3" xfId="3740"/>
    <cellStyle name="20% - Accent2 2 6 2 5 3 2" xfId="3741"/>
    <cellStyle name="20% - Accent2 2 6 2 5 4" xfId="3742"/>
    <cellStyle name="20% - Accent2 2 6 2 6" xfId="3743"/>
    <cellStyle name="20% - Accent2 2 6 2 6 2" xfId="3744"/>
    <cellStyle name="20% - Accent2 2 6 2 6 2 2" xfId="3745"/>
    <cellStyle name="20% - Accent2 2 6 2 6 2 2 2" xfId="3746"/>
    <cellStyle name="20% - Accent2 2 6 2 6 2 3" xfId="3747"/>
    <cellStyle name="20% - Accent2 2 6 2 6 3" xfId="3748"/>
    <cellStyle name="20% - Accent2 2 6 2 6 3 2" xfId="3749"/>
    <cellStyle name="20% - Accent2 2 6 2 6 4" xfId="3750"/>
    <cellStyle name="20% - Accent2 2 6 2 7" xfId="3751"/>
    <cellStyle name="20% - Accent2 2 6 2 7 2" xfId="3752"/>
    <cellStyle name="20% - Accent2 2 6 2 7 2 2" xfId="3753"/>
    <cellStyle name="20% - Accent2 2 6 2 7 3" xfId="3754"/>
    <cellStyle name="20% - Accent2 2 6 2 8" xfId="3755"/>
    <cellStyle name="20% - Accent2 2 6 2 8 2" xfId="3756"/>
    <cellStyle name="20% - Accent2 2 6 2 9" xfId="3757"/>
    <cellStyle name="20% - Accent2 2 6 3" xfId="3758"/>
    <cellStyle name="20% - Accent2 2 6 3 2" xfId="3759"/>
    <cellStyle name="20% - Accent2 2 6 3 2 2" xfId="3760"/>
    <cellStyle name="20% - Accent2 2 6 3 2 2 2" xfId="3761"/>
    <cellStyle name="20% - Accent2 2 6 3 2 2 2 2" xfId="3762"/>
    <cellStyle name="20% - Accent2 2 6 3 2 2 2 2 2" xfId="3763"/>
    <cellStyle name="20% - Accent2 2 6 3 2 2 2 3" xfId="3764"/>
    <cellStyle name="20% - Accent2 2 6 3 2 2 3" xfId="3765"/>
    <cellStyle name="20% - Accent2 2 6 3 2 2 3 2" xfId="3766"/>
    <cellStyle name="20% - Accent2 2 6 3 2 2 4" xfId="3767"/>
    <cellStyle name="20% - Accent2 2 6 3 2 3" xfId="3768"/>
    <cellStyle name="20% - Accent2 2 6 3 2 3 2" xfId="3769"/>
    <cellStyle name="20% - Accent2 2 6 3 2 3 2 2" xfId="3770"/>
    <cellStyle name="20% - Accent2 2 6 3 2 3 3" xfId="3771"/>
    <cellStyle name="20% - Accent2 2 6 3 2 4" xfId="3772"/>
    <cellStyle name="20% - Accent2 2 6 3 2 4 2" xfId="3773"/>
    <cellStyle name="20% - Accent2 2 6 3 2 5" xfId="3774"/>
    <cellStyle name="20% - Accent2 2 6 3 3" xfId="3775"/>
    <cellStyle name="20% - Accent2 2 6 3 3 2" xfId="3776"/>
    <cellStyle name="20% - Accent2 2 6 3 3 2 2" xfId="3777"/>
    <cellStyle name="20% - Accent2 2 6 3 3 2 2 2" xfId="3778"/>
    <cellStyle name="20% - Accent2 2 6 3 3 2 2 2 2" xfId="3779"/>
    <cellStyle name="20% - Accent2 2 6 3 3 2 2 3" xfId="3780"/>
    <cellStyle name="20% - Accent2 2 6 3 3 2 3" xfId="3781"/>
    <cellStyle name="20% - Accent2 2 6 3 3 2 3 2" xfId="3782"/>
    <cellStyle name="20% - Accent2 2 6 3 3 2 4" xfId="3783"/>
    <cellStyle name="20% - Accent2 2 6 3 3 3" xfId="3784"/>
    <cellStyle name="20% - Accent2 2 6 3 3 3 2" xfId="3785"/>
    <cellStyle name="20% - Accent2 2 6 3 3 3 2 2" xfId="3786"/>
    <cellStyle name="20% - Accent2 2 6 3 3 3 3" xfId="3787"/>
    <cellStyle name="20% - Accent2 2 6 3 3 4" xfId="3788"/>
    <cellStyle name="20% - Accent2 2 6 3 3 4 2" xfId="3789"/>
    <cellStyle name="20% - Accent2 2 6 3 3 5" xfId="3790"/>
    <cellStyle name="20% - Accent2 2 6 3 4" xfId="3791"/>
    <cellStyle name="20% - Accent2 2 6 3 4 2" xfId="3792"/>
    <cellStyle name="20% - Accent2 2 6 3 4 2 2" xfId="3793"/>
    <cellStyle name="20% - Accent2 2 6 3 4 2 2 2" xfId="3794"/>
    <cellStyle name="20% - Accent2 2 6 3 4 2 3" xfId="3795"/>
    <cellStyle name="20% - Accent2 2 6 3 4 3" xfId="3796"/>
    <cellStyle name="20% - Accent2 2 6 3 4 3 2" xfId="3797"/>
    <cellStyle name="20% - Accent2 2 6 3 4 4" xfId="3798"/>
    <cellStyle name="20% - Accent2 2 6 3 5" xfId="3799"/>
    <cellStyle name="20% - Accent2 2 6 3 5 2" xfId="3800"/>
    <cellStyle name="20% - Accent2 2 6 3 5 2 2" xfId="3801"/>
    <cellStyle name="20% - Accent2 2 6 3 5 2 2 2" xfId="3802"/>
    <cellStyle name="20% - Accent2 2 6 3 5 2 3" xfId="3803"/>
    <cellStyle name="20% - Accent2 2 6 3 5 3" xfId="3804"/>
    <cellStyle name="20% - Accent2 2 6 3 5 3 2" xfId="3805"/>
    <cellStyle name="20% - Accent2 2 6 3 5 4" xfId="3806"/>
    <cellStyle name="20% - Accent2 2 6 3 6" xfId="3807"/>
    <cellStyle name="20% - Accent2 2 6 3 6 2" xfId="3808"/>
    <cellStyle name="20% - Accent2 2 6 3 6 2 2" xfId="3809"/>
    <cellStyle name="20% - Accent2 2 6 3 6 2 2 2" xfId="3810"/>
    <cellStyle name="20% - Accent2 2 6 3 6 2 3" xfId="3811"/>
    <cellStyle name="20% - Accent2 2 6 3 6 3" xfId="3812"/>
    <cellStyle name="20% - Accent2 2 6 3 6 3 2" xfId="3813"/>
    <cellStyle name="20% - Accent2 2 6 3 6 4" xfId="3814"/>
    <cellStyle name="20% - Accent2 2 6 3 7" xfId="3815"/>
    <cellStyle name="20% - Accent2 2 6 3 7 2" xfId="3816"/>
    <cellStyle name="20% - Accent2 2 6 3 7 2 2" xfId="3817"/>
    <cellStyle name="20% - Accent2 2 6 3 7 3" xfId="3818"/>
    <cellStyle name="20% - Accent2 2 6 3 8" xfId="3819"/>
    <cellStyle name="20% - Accent2 2 6 3 8 2" xfId="3820"/>
    <cellStyle name="20% - Accent2 2 6 3 9" xfId="3821"/>
    <cellStyle name="20% - Accent2 2 6 4" xfId="43487"/>
    <cellStyle name="20% - Accent2 2 7" xfId="3822"/>
    <cellStyle name="20% - Accent2 2 7 10" xfId="43488"/>
    <cellStyle name="20% - Accent2 2 7 2" xfId="3823"/>
    <cellStyle name="20% - Accent2 2 7 2 2" xfId="3824"/>
    <cellStyle name="20% - Accent2 2 7 2 2 2" xfId="3825"/>
    <cellStyle name="20% - Accent2 2 7 2 2 2 2" xfId="3826"/>
    <cellStyle name="20% - Accent2 2 7 2 2 2 2 2" xfId="3827"/>
    <cellStyle name="20% - Accent2 2 7 2 2 2 3" xfId="3828"/>
    <cellStyle name="20% - Accent2 2 7 2 2 3" xfId="3829"/>
    <cellStyle name="20% - Accent2 2 7 2 2 3 2" xfId="3830"/>
    <cellStyle name="20% - Accent2 2 7 2 2 4" xfId="3831"/>
    <cellStyle name="20% - Accent2 2 7 2 3" xfId="3832"/>
    <cellStyle name="20% - Accent2 2 7 2 3 2" xfId="3833"/>
    <cellStyle name="20% - Accent2 2 7 2 3 2 2" xfId="3834"/>
    <cellStyle name="20% - Accent2 2 7 2 3 3" xfId="3835"/>
    <cellStyle name="20% - Accent2 2 7 2 4" xfId="3836"/>
    <cellStyle name="20% - Accent2 2 7 2 4 2" xfId="3837"/>
    <cellStyle name="20% - Accent2 2 7 2 5" xfId="3838"/>
    <cellStyle name="20% - Accent2 2 7 3" xfId="3839"/>
    <cellStyle name="20% - Accent2 2 7 3 2" xfId="3840"/>
    <cellStyle name="20% - Accent2 2 7 3 2 2" xfId="3841"/>
    <cellStyle name="20% - Accent2 2 7 3 2 2 2" xfId="3842"/>
    <cellStyle name="20% - Accent2 2 7 3 2 2 2 2" xfId="3843"/>
    <cellStyle name="20% - Accent2 2 7 3 2 2 3" xfId="3844"/>
    <cellStyle name="20% - Accent2 2 7 3 2 3" xfId="3845"/>
    <cellStyle name="20% - Accent2 2 7 3 2 3 2" xfId="3846"/>
    <cellStyle name="20% - Accent2 2 7 3 2 4" xfId="3847"/>
    <cellStyle name="20% - Accent2 2 7 3 3" xfId="3848"/>
    <cellStyle name="20% - Accent2 2 7 3 3 2" xfId="3849"/>
    <cellStyle name="20% - Accent2 2 7 3 3 2 2" xfId="3850"/>
    <cellStyle name="20% - Accent2 2 7 3 3 3" xfId="3851"/>
    <cellStyle name="20% - Accent2 2 7 3 4" xfId="3852"/>
    <cellStyle name="20% - Accent2 2 7 3 4 2" xfId="3853"/>
    <cellStyle name="20% - Accent2 2 7 3 5" xfId="3854"/>
    <cellStyle name="20% - Accent2 2 7 4" xfId="3855"/>
    <cellStyle name="20% - Accent2 2 7 4 2" xfId="3856"/>
    <cellStyle name="20% - Accent2 2 7 4 2 2" xfId="3857"/>
    <cellStyle name="20% - Accent2 2 7 4 2 2 2" xfId="3858"/>
    <cellStyle name="20% - Accent2 2 7 4 2 3" xfId="3859"/>
    <cellStyle name="20% - Accent2 2 7 4 3" xfId="3860"/>
    <cellStyle name="20% - Accent2 2 7 4 3 2" xfId="3861"/>
    <cellStyle name="20% - Accent2 2 7 4 4" xfId="3862"/>
    <cellStyle name="20% - Accent2 2 7 5" xfId="3863"/>
    <cellStyle name="20% - Accent2 2 7 5 2" xfId="3864"/>
    <cellStyle name="20% - Accent2 2 7 5 2 2" xfId="3865"/>
    <cellStyle name="20% - Accent2 2 7 5 2 2 2" xfId="3866"/>
    <cellStyle name="20% - Accent2 2 7 5 2 3" xfId="3867"/>
    <cellStyle name="20% - Accent2 2 7 5 3" xfId="3868"/>
    <cellStyle name="20% - Accent2 2 7 5 3 2" xfId="3869"/>
    <cellStyle name="20% - Accent2 2 7 5 4" xfId="3870"/>
    <cellStyle name="20% - Accent2 2 7 6" xfId="3871"/>
    <cellStyle name="20% - Accent2 2 7 6 2" xfId="3872"/>
    <cellStyle name="20% - Accent2 2 7 6 2 2" xfId="3873"/>
    <cellStyle name="20% - Accent2 2 7 6 2 2 2" xfId="3874"/>
    <cellStyle name="20% - Accent2 2 7 6 2 3" xfId="3875"/>
    <cellStyle name="20% - Accent2 2 7 6 3" xfId="3876"/>
    <cellStyle name="20% - Accent2 2 7 6 3 2" xfId="3877"/>
    <cellStyle name="20% - Accent2 2 7 6 4" xfId="3878"/>
    <cellStyle name="20% - Accent2 2 7 7" xfId="3879"/>
    <cellStyle name="20% - Accent2 2 7 7 2" xfId="3880"/>
    <cellStyle name="20% - Accent2 2 7 7 2 2" xfId="3881"/>
    <cellStyle name="20% - Accent2 2 7 7 3" xfId="3882"/>
    <cellStyle name="20% - Accent2 2 7 8" xfId="3883"/>
    <cellStyle name="20% - Accent2 2 7 8 2" xfId="3884"/>
    <cellStyle name="20% - Accent2 2 7 9" xfId="3885"/>
    <cellStyle name="20% - Accent2 2 8" xfId="3886"/>
    <cellStyle name="20% - Accent2 2 8 10" xfId="43489"/>
    <cellStyle name="20% - Accent2 2 8 2" xfId="3887"/>
    <cellStyle name="20% - Accent2 2 8 2 2" xfId="3888"/>
    <cellStyle name="20% - Accent2 2 8 2 2 2" xfId="3889"/>
    <cellStyle name="20% - Accent2 2 8 2 2 2 2" xfId="3890"/>
    <cellStyle name="20% - Accent2 2 8 2 2 2 2 2" xfId="3891"/>
    <cellStyle name="20% - Accent2 2 8 2 2 2 3" xfId="3892"/>
    <cellStyle name="20% - Accent2 2 8 2 2 3" xfId="3893"/>
    <cellStyle name="20% - Accent2 2 8 2 2 3 2" xfId="3894"/>
    <cellStyle name="20% - Accent2 2 8 2 2 4" xfId="3895"/>
    <cellStyle name="20% - Accent2 2 8 2 3" xfId="3896"/>
    <cellStyle name="20% - Accent2 2 8 2 3 2" xfId="3897"/>
    <cellStyle name="20% - Accent2 2 8 2 3 2 2" xfId="3898"/>
    <cellStyle name="20% - Accent2 2 8 2 3 3" xfId="3899"/>
    <cellStyle name="20% - Accent2 2 8 2 4" xfId="3900"/>
    <cellStyle name="20% - Accent2 2 8 2 4 2" xfId="3901"/>
    <cellStyle name="20% - Accent2 2 8 2 5" xfId="3902"/>
    <cellStyle name="20% - Accent2 2 8 3" xfId="3903"/>
    <cellStyle name="20% - Accent2 2 8 3 2" xfId="3904"/>
    <cellStyle name="20% - Accent2 2 8 3 2 2" xfId="3905"/>
    <cellStyle name="20% - Accent2 2 8 3 2 2 2" xfId="3906"/>
    <cellStyle name="20% - Accent2 2 8 3 2 2 2 2" xfId="3907"/>
    <cellStyle name="20% - Accent2 2 8 3 2 2 3" xfId="3908"/>
    <cellStyle name="20% - Accent2 2 8 3 2 3" xfId="3909"/>
    <cellStyle name="20% - Accent2 2 8 3 2 3 2" xfId="3910"/>
    <cellStyle name="20% - Accent2 2 8 3 2 4" xfId="3911"/>
    <cellStyle name="20% - Accent2 2 8 3 3" xfId="3912"/>
    <cellStyle name="20% - Accent2 2 8 3 3 2" xfId="3913"/>
    <cellStyle name="20% - Accent2 2 8 3 3 2 2" xfId="3914"/>
    <cellStyle name="20% - Accent2 2 8 3 3 3" xfId="3915"/>
    <cellStyle name="20% - Accent2 2 8 3 4" xfId="3916"/>
    <cellStyle name="20% - Accent2 2 8 3 4 2" xfId="3917"/>
    <cellStyle name="20% - Accent2 2 8 3 5" xfId="3918"/>
    <cellStyle name="20% - Accent2 2 8 4" xfId="3919"/>
    <cellStyle name="20% - Accent2 2 8 4 2" xfId="3920"/>
    <cellStyle name="20% - Accent2 2 8 4 2 2" xfId="3921"/>
    <cellStyle name="20% - Accent2 2 8 4 2 2 2" xfId="3922"/>
    <cellStyle name="20% - Accent2 2 8 4 2 3" xfId="3923"/>
    <cellStyle name="20% - Accent2 2 8 4 3" xfId="3924"/>
    <cellStyle name="20% - Accent2 2 8 4 3 2" xfId="3925"/>
    <cellStyle name="20% - Accent2 2 8 4 4" xfId="3926"/>
    <cellStyle name="20% - Accent2 2 8 5" xfId="3927"/>
    <cellStyle name="20% - Accent2 2 8 5 2" xfId="3928"/>
    <cellStyle name="20% - Accent2 2 8 5 2 2" xfId="3929"/>
    <cellStyle name="20% - Accent2 2 8 5 2 2 2" xfId="3930"/>
    <cellStyle name="20% - Accent2 2 8 5 2 3" xfId="3931"/>
    <cellStyle name="20% - Accent2 2 8 5 3" xfId="3932"/>
    <cellStyle name="20% - Accent2 2 8 5 3 2" xfId="3933"/>
    <cellStyle name="20% - Accent2 2 8 5 4" xfId="3934"/>
    <cellStyle name="20% - Accent2 2 8 6" xfId="3935"/>
    <cellStyle name="20% - Accent2 2 8 6 2" xfId="3936"/>
    <cellStyle name="20% - Accent2 2 8 6 2 2" xfId="3937"/>
    <cellStyle name="20% - Accent2 2 8 6 2 2 2" xfId="3938"/>
    <cellStyle name="20% - Accent2 2 8 6 2 3" xfId="3939"/>
    <cellStyle name="20% - Accent2 2 8 6 3" xfId="3940"/>
    <cellStyle name="20% - Accent2 2 8 6 3 2" xfId="3941"/>
    <cellStyle name="20% - Accent2 2 8 6 4" xfId="3942"/>
    <cellStyle name="20% - Accent2 2 8 7" xfId="3943"/>
    <cellStyle name="20% - Accent2 2 8 7 2" xfId="3944"/>
    <cellStyle name="20% - Accent2 2 8 7 2 2" xfId="3945"/>
    <cellStyle name="20% - Accent2 2 8 7 3" xfId="3946"/>
    <cellStyle name="20% - Accent2 2 8 8" xfId="3947"/>
    <cellStyle name="20% - Accent2 2 8 8 2" xfId="3948"/>
    <cellStyle name="20% - Accent2 2 8 9" xfId="3949"/>
    <cellStyle name="20% - Accent2 2 9" xfId="3950"/>
    <cellStyle name="20% - Accent2 2 9 2" xfId="43490"/>
    <cellStyle name="20% - Accent2 20" xfId="3951"/>
    <cellStyle name="20% - Accent2 20 2" xfId="3952"/>
    <cellStyle name="20% - Accent2 20 2 2" xfId="3953"/>
    <cellStyle name="20% - Accent2 20 3" xfId="3954"/>
    <cellStyle name="20% - Accent2 20 3 2" xfId="3955"/>
    <cellStyle name="20% - Accent2 20 4" xfId="3956"/>
    <cellStyle name="20% - Accent2 21" xfId="3957"/>
    <cellStyle name="20% - Accent2 21 2" xfId="3958"/>
    <cellStyle name="20% - Accent2 21 2 2" xfId="3959"/>
    <cellStyle name="20% - Accent2 21 3" xfId="3960"/>
    <cellStyle name="20% - Accent2 22" xfId="3961"/>
    <cellStyle name="20% - Accent2 22 2" xfId="3962"/>
    <cellStyle name="20% - Accent2 23" xfId="3963"/>
    <cellStyle name="20% - Accent2 24" xfId="3964"/>
    <cellStyle name="20% - Accent2 3" xfId="3965"/>
    <cellStyle name="20% - Accent2 3 2" xfId="3966"/>
    <cellStyle name="20% - Accent2 3 2 2" xfId="43493"/>
    <cellStyle name="20% - Accent2 3 2 2 2" xfId="43494"/>
    <cellStyle name="20% - Accent2 3 2 2 2 2" xfId="43495"/>
    <cellStyle name="20% - Accent2 3 2 2 3" xfId="43496"/>
    <cellStyle name="20% - Accent2 3 2 3" xfId="43497"/>
    <cellStyle name="20% - Accent2 3 2 3 2" xfId="43498"/>
    <cellStyle name="20% - Accent2 3 2 4" xfId="43499"/>
    <cellStyle name="20% - Accent2 3 2 5" xfId="43492"/>
    <cellStyle name="20% - Accent2 3 3" xfId="3967"/>
    <cellStyle name="20% - Accent2 3 3 2" xfId="43501"/>
    <cellStyle name="20% - Accent2 3 3 2 2" xfId="43502"/>
    <cellStyle name="20% - Accent2 3 3 2 2 2" xfId="43503"/>
    <cellStyle name="20% - Accent2 3 3 2 3" xfId="43504"/>
    <cellStyle name="20% - Accent2 3 3 3" xfId="43505"/>
    <cellStyle name="20% - Accent2 3 3 3 2" xfId="43506"/>
    <cellStyle name="20% - Accent2 3 3 4" xfId="43507"/>
    <cellStyle name="20% - Accent2 3 3 5" xfId="43500"/>
    <cellStyle name="20% - Accent2 3 4" xfId="3968"/>
    <cellStyle name="20% - Accent2 3 4 2" xfId="43509"/>
    <cellStyle name="20% - Accent2 3 4 2 2" xfId="43510"/>
    <cellStyle name="20% - Accent2 3 4 3" xfId="43511"/>
    <cellStyle name="20% - Accent2 3 4 4" xfId="43508"/>
    <cellStyle name="20% - Accent2 3 5" xfId="3969"/>
    <cellStyle name="20% - Accent2 3 5 2" xfId="43513"/>
    <cellStyle name="20% - Accent2 3 5 3" xfId="43512"/>
    <cellStyle name="20% - Accent2 3 6" xfId="43514"/>
    <cellStyle name="20% - Accent2 3 7" xfId="43491"/>
    <cellStyle name="20% - Accent2 4" xfId="3970"/>
    <cellStyle name="20% - Accent2 4 2" xfId="3971"/>
    <cellStyle name="20% - Accent2 4 2 2" xfId="43515"/>
    <cellStyle name="20% - Accent2 4 3" xfId="3972"/>
    <cellStyle name="20% - Accent2 4 4" xfId="3973"/>
    <cellStyle name="20% - Accent2 5" xfId="3974"/>
    <cellStyle name="20% - Accent2 5 2" xfId="3975"/>
    <cellStyle name="20% - Accent2 5 2 2" xfId="43516"/>
    <cellStyle name="20% - Accent2 5 3" xfId="3976"/>
    <cellStyle name="20% - Accent2 6" xfId="3977"/>
    <cellStyle name="20% - Accent2 6 2" xfId="3978"/>
    <cellStyle name="20% - Accent2 6 2 2" xfId="43517"/>
    <cellStyle name="20% - Accent2 6 3" xfId="3979"/>
    <cellStyle name="20% - Accent2 7" xfId="3980"/>
    <cellStyle name="20% - Accent2 7 2" xfId="43518"/>
    <cellStyle name="20% - Accent2 8" xfId="3981"/>
    <cellStyle name="20% - Accent2 8 2" xfId="43519"/>
    <cellStyle name="20% - Accent2 9" xfId="3982"/>
    <cellStyle name="20% - Accent3" xfId="48061" builtinId="38" customBuiltin="1"/>
    <cellStyle name="20% - Accent3 10" xfId="3983"/>
    <cellStyle name="20% - Accent3 11" xfId="3984"/>
    <cellStyle name="20% - Accent3 12" xfId="3985"/>
    <cellStyle name="20% - Accent3 13" xfId="3986"/>
    <cellStyle name="20% - Accent3 14" xfId="3987"/>
    <cellStyle name="20% - Accent3 15" xfId="3988"/>
    <cellStyle name="20% - Accent3 16" xfId="3989"/>
    <cellStyle name="20% - Accent3 17" xfId="3990"/>
    <cellStyle name="20% - Accent3 17 2" xfId="3991"/>
    <cellStyle name="20% - Accent3 17 2 2" xfId="3992"/>
    <cellStyle name="20% - Accent3 17 3" xfId="3993"/>
    <cellStyle name="20% - Accent3 17 3 2" xfId="3994"/>
    <cellStyle name="20% - Accent3 17 4" xfId="3995"/>
    <cellStyle name="20% - Accent3 18" xfId="3996"/>
    <cellStyle name="20% - Accent3 18 2" xfId="3997"/>
    <cellStyle name="20% - Accent3 18 2 2" xfId="3998"/>
    <cellStyle name="20% - Accent3 18 3" xfId="3999"/>
    <cellStyle name="20% - Accent3 18 3 2" xfId="4000"/>
    <cellStyle name="20% - Accent3 18 4" xfId="4001"/>
    <cellStyle name="20% - Accent3 19" xfId="4002"/>
    <cellStyle name="20% - Accent3 19 2" xfId="4003"/>
    <cellStyle name="20% - Accent3 19 2 2" xfId="4004"/>
    <cellStyle name="20% - Accent3 19 3" xfId="4005"/>
    <cellStyle name="20% - Accent3 19 3 2" xfId="4006"/>
    <cellStyle name="20% - Accent3 19 4" xfId="4007"/>
    <cellStyle name="20% - Accent3 2" xfId="4008"/>
    <cellStyle name="20% - Accent3 2 10" xfId="4009"/>
    <cellStyle name="20% - Accent3 2 10 10" xfId="43521"/>
    <cellStyle name="20% - Accent3 2 10 2" xfId="4010"/>
    <cellStyle name="20% - Accent3 2 10 2 2" xfId="4011"/>
    <cellStyle name="20% - Accent3 2 10 2 2 2" xfId="4012"/>
    <cellStyle name="20% - Accent3 2 10 2 2 2 2" xfId="4013"/>
    <cellStyle name="20% - Accent3 2 10 2 2 2 2 2" xfId="4014"/>
    <cellStyle name="20% - Accent3 2 10 2 2 2 3" xfId="4015"/>
    <cellStyle name="20% - Accent3 2 10 2 2 3" xfId="4016"/>
    <cellStyle name="20% - Accent3 2 10 2 2 3 2" xfId="4017"/>
    <cellStyle name="20% - Accent3 2 10 2 2 4" xfId="4018"/>
    <cellStyle name="20% - Accent3 2 10 2 3" xfId="4019"/>
    <cellStyle name="20% - Accent3 2 10 2 3 2" xfId="4020"/>
    <cellStyle name="20% - Accent3 2 10 2 3 2 2" xfId="4021"/>
    <cellStyle name="20% - Accent3 2 10 2 3 3" xfId="4022"/>
    <cellStyle name="20% - Accent3 2 10 2 4" xfId="4023"/>
    <cellStyle name="20% - Accent3 2 10 2 4 2" xfId="4024"/>
    <cellStyle name="20% - Accent3 2 10 2 5" xfId="4025"/>
    <cellStyle name="20% - Accent3 2 10 3" xfId="4026"/>
    <cellStyle name="20% - Accent3 2 10 3 2" xfId="4027"/>
    <cellStyle name="20% - Accent3 2 10 3 2 2" xfId="4028"/>
    <cellStyle name="20% - Accent3 2 10 3 2 2 2" xfId="4029"/>
    <cellStyle name="20% - Accent3 2 10 3 2 2 2 2" xfId="4030"/>
    <cellStyle name="20% - Accent3 2 10 3 2 2 3" xfId="4031"/>
    <cellStyle name="20% - Accent3 2 10 3 2 3" xfId="4032"/>
    <cellStyle name="20% - Accent3 2 10 3 2 3 2" xfId="4033"/>
    <cellStyle name="20% - Accent3 2 10 3 2 4" xfId="4034"/>
    <cellStyle name="20% - Accent3 2 10 3 3" xfId="4035"/>
    <cellStyle name="20% - Accent3 2 10 3 3 2" xfId="4036"/>
    <cellStyle name="20% - Accent3 2 10 3 3 2 2" xfId="4037"/>
    <cellStyle name="20% - Accent3 2 10 3 3 3" xfId="4038"/>
    <cellStyle name="20% - Accent3 2 10 3 4" xfId="4039"/>
    <cellStyle name="20% - Accent3 2 10 3 4 2" xfId="4040"/>
    <cellStyle name="20% - Accent3 2 10 3 5" xfId="4041"/>
    <cellStyle name="20% - Accent3 2 10 4" xfId="4042"/>
    <cellStyle name="20% - Accent3 2 10 4 2" xfId="4043"/>
    <cellStyle name="20% - Accent3 2 10 4 2 2" xfId="4044"/>
    <cellStyle name="20% - Accent3 2 10 4 2 2 2" xfId="4045"/>
    <cellStyle name="20% - Accent3 2 10 4 2 3" xfId="4046"/>
    <cellStyle name="20% - Accent3 2 10 4 3" xfId="4047"/>
    <cellStyle name="20% - Accent3 2 10 4 3 2" xfId="4048"/>
    <cellStyle name="20% - Accent3 2 10 4 4" xfId="4049"/>
    <cellStyle name="20% - Accent3 2 10 5" xfId="4050"/>
    <cellStyle name="20% - Accent3 2 10 5 2" xfId="4051"/>
    <cellStyle name="20% - Accent3 2 10 5 2 2" xfId="4052"/>
    <cellStyle name="20% - Accent3 2 10 5 2 2 2" xfId="4053"/>
    <cellStyle name="20% - Accent3 2 10 5 2 3" xfId="4054"/>
    <cellStyle name="20% - Accent3 2 10 5 3" xfId="4055"/>
    <cellStyle name="20% - Accent3 2 10 5 3 2" xfId="4056"/>
    <cellStyle name="20% - Accent3 2 10 5 4" xfId="4057"/>
    <cellStyle name="20% - Accent3 2 10 6" xfId="4058"/>
    <cellStyle name="20% - Accent3 2 10 6 2" xfId="4059"/>
    <cellStyle name="20% - Accent3 2 10 6 2 2" xfId="4060"/>
    <cellStyle name="20% - Accent3 2 10 6 2 2 2" xfId="4061"/>
    <cellStyle name="20% - Accent3 2 10 6 2 3" xfId="4062"/>
    <cellStyle name="20% - Accent3 2 10 6 3" xfId="4063"/>
    <cellStyle name="20% - Accent3 2 10 6 3 2" xfId="4064"/>
    <cellStyle name="20% - Accent3 2 10 6 4" xfId="4065"/>
    <cellStyle name="20% - Accent3 2 10 7" xfId="4066"/>
    <cellStyle name="20% - Accent3 2 10 7 2" xfId="4067"/>
    <cellStyle name="20% - Accent3 2 10 7 2 2" xfId="4068"/>
    <cellStyle name="20% - Accent3 2 10 7 3" xfId="4069"/>
    <cellStyle name="20% - Accent3 2 10 8" xfId="4070"/>
    <cellStyle name="20% - Accent3 2 10 8 2" xfId="4071"/>
    <cellStyle name="20% - Accent3 2 10 9" xfId="4072"/>
    <cellStyle name="20% - Accent3 2 11" xfId="4073"/>
    <cellStyle name="20% - Accent3 2 11 2" xfId="43520"/>
    <cellStyle name="20% - Accent3 2 12" xfId="4074"/>
    <cellStyle name="20% - Accent3 2 12 2" xfId="4075"/>
    <cellStyle name="20% - Accent3 2 12 2 2" xfId="4076"/>
    <cellStyle name="20% - Accent3 2 12 3" xfId="4077"/>
    <cellStyle name="20% - Accent3 2 13" xfId="4078"/>
    <cellStyle name="20% - Accent3 2 13 2" xfId="4079"/>
    <cellStyle name="20% - Accent3 2 13 2 2" xfId="4080"/>
    <cellStyle name="20% - Accent3 2 13 3" xfId="4081"/>
    <cellStyle name="20% - Accent3 2 14" xfId="4082"/>
    <cellStyle name="20% - Accent3 2 15" xfId="4083"/>
    <cellStyle name="20% - Accent3 2 15 2" xfId="4084"/>
    <cellStyle name="20% - Accent3 2 16" xfId="4085"/>
    <cellStyle name="20% - Accent3 2 16 2" xfId="4086"/>
    <cellStyle name="20% - Accent3 2 17" xfId="4087"/>
    <cellStyle name="20% - Accent3 2 18" xfId="4088"/>
    <cellStyle name="20% - Accent3 2 19" xfId="4089"/>
    <cellStyle name="20% - Accent3 2 2" xfId="4090"/>
    <cellStyle name="20% - Accent3 2 2 2" xfId="4091"/>
    <cellStyle name="20% - Accent3 2 2 2 2" xfId="43523"/>
    <cellStyle name="20% - Accent3 2 2 3" xfId="4092"/>
    <cellStyle name="20% - Accent3 2 2 3 2" xfId="43524"/>
    <cellStyle name="20% - Accent3 2 2 4" xfId="4093"/>
    <cellStyle name="20% - Accent3 2 2 4 2" xfId="4094"/>
    <cellStyle name="20% - Accent3 2 2 4 2 2" xfId="4095"/>
    <cellStyle name="20% - Accent3 2 2 4 3" xfId="4096"/>
    <cellStyle name="20% - Accent3 2 2 4 4" xfId="43522"/>
    <cellStyle name="20% - Accent3 2 2 5" xfId="4097"/>
    <cellStyle name="20% - Accent3 2 2 6" xfId="4098"/>
    <cellStyle name="20% - Accent3 2 2 6 2" xfId="4099"/>
    <cellStyle name="20% - Accent3 2 2 7" xfId="4100"/>
    <cellStyle name="20% - Accent3 2 2 8" xfId="4101"/>
    <cellStyle name="20% - Accent3 2 2 9" xfId="42637"/>
    <cellStyle name="20% - Accent3 2 20" xfId="4102"/>
    <cellStyle name="20% - Accent3 2 21" xfId="4103"/>
    <cellStyle name="20% - Accent3 2 22" xfId="48019"/>
    <cellStyle name="20% - Accent3 2 23" xfId="48087"/>
    <cellStyle name="20% - Accent3 2 3" xfId="4104"/>
    <cellStyle name="20% - Accent3 2 3 2" xfId="4105"/>
    <cellStyle name="20% - Accent3 2 3 2 10" xfId="4106"/>
    <cellStyle name="20% - Accent3 2 3 2 10 2" xfId="4107"/>
    <cellStyle name="20% - Accent3 2 3 2 10 2 2" xfId="4108"/>
    <cellStyle name="20% - Accent3 2 3 2 10 3" xfId="4109"/>
    <cellStyle name="20% - Accent3 2 3 2 11" xfId="4110"/>
    <cellStyle name="20% - Accent3 2 3 2 11 2" xfId="4111"/>
    <cellStyle name="20% - Accent3 2 3 2 12" xfId="4112"/>
    <cellStyle name="20% - Accent3 2 3 2 13" xfId="43526"/>
    <cellStyle name="20% - Accent3 2 3 2 2" xfId="4113"/>
    <cellStyle name="20% - Accent3 2 3 2 2 10" xfId="4114"/>
    <cellStyle name="20% - Accent3 2 3 2 2 10 2" xfId="4115"/>
    <cellStyle name="20% - Accent3 2 3 2 2 11" xfId="4116"/>
    <cellStyle name="20% - Accent3 2 3 2 2 2" xfId="4117"/>
    <cellStyle name="20% - Accent3 2 3 2 2 2 2" xfId="4118"/>
    <cellStyle name="20% - Accent3 2 3 2 2 2 2 2" xfId="4119"/>
    <cellStyle name="20% - Accent3 2 3 2 2 2 2 2 2" xfId="4120"/>
    <cellStyle name="20% - Accent3 2 3 2 2 2 2 2 2 2" xfId="4121"/>
    <cellStyle name="20% - Accent3 2 3 2 2 2 2 2 2 2 2" xfId="4122"/>
    <cellStyle name="20% - Accent3 2 3 2 2 2 2 2 2 3" xfId="4123"/>
    <cellStyle name="20% - Accent3 2 3 2 2 2 2 2 3" xfId="4124"/>
    <cellStyle name="20% - Accent3 2 3 2 2 2 2 2 3 2" xfId="4125"/>
    <cellStyle name="20% - Accent3 2 3 2 2 2 2 2 4" xfId="4126"/>
    <cellStyle name="20% - Accent3 2 3 2 2 2 2 3" xfId="4127"/>
    <cellStyle name="20% - Accent3 2 3 2 2 2 2 3 2" xfId="4128"/>
    <cellStyle name="20% - Accent3 2 3 2 2 2 2 3 2 2" xfId="4129"/>
    <cellStyle name="20% - Accent3 2 3 2 2 2 2 3 3" xfId="4130"/>
    <cellStyle name="20% - Accent3 2 3 2 2 2 2 4" xfId="4131"/>
    <cellStyle name="20% - Accent3 2 3 2 2 2 2 4 2" xfId="4132"/>
    <cellStyle name="20% - Accent3 2 3 2 2 2 2 5" xfId="4133"/>
    <cellStyle name="20% - Accent3 2 3 2 2 2 3" xfId="4134"/>
    <cellStyle name="20% - Accent3 2 3 2 2 2 3 2" xfId="4135"/>
    <cellStyle name="20% - Accent3 2 3 2 2 2 3 2 2" xfId="4136"/>
    <cellStyle name="20% - Accent3 2 3 2 2 2 3 2 2 2" xfId="4137"/>
    <cellStyle name="20% - Accent3 2 3 2 2 2 3 2 2 2 2" xfId="4138"/>
    <cellStyle name="20% - Accent3 2 3 2 2 2 3 2 2 3" xfId="4139"/>
    <cellStyle name="20% - Accent3 2 3 2 2 2 3 2 3" xfId="4140"/>
    <cellStyle name="20% - Accent3 2 3 2 2 2 3 2 3 2" xfId="4141"/>
    <cellStyle name="20% - Accent3 2 3 2 2 2 3 2 4" xfId="4142"/>
    <cellStyle name="20% - Accent3 2 3 2 2 2 3 3" xfId="4143"/>
    <cellStyle name="20% - Accent3 2 3 2 2 2 3 3 2" xfId="4144"/>
    <cellStyle name="20% - Accent3 2 3 2 2 2 3 3 2 2" xfId="4145"/>
    <cellStyle name="20% - Accent3 2 3 2 2 2 3 3 3" xfId="4146"/>
    <cellStyle name="20% - Accent3 2 3 2 2 2 3 4" xfId="4147"/>
    <cellStyle name="20% - Accent3 2 3 2 2 2 3 4 2" xfId="4148"/>
    <cellStyle name="20% - Accent3 2 3 2 2 2 3 5" xfId="4149"/>
    <cellStyle name="20% - Accent3 2 3 2 2 2 4" xfId="4150"/>
    <cellStyle name="20% - Accent3 2 3 2 2 2 4 2" xfId="4151"/>
    <cellStyle name="20% - Accent3 2 3 2 2 2 4 2 2" xfId="4152"/>
    <cellStyle name="20% - Accent3 2 3 2 2 2 4 2 2 2" xfId="4153"/>
    <cellStyle name="20% - Accent3 2 3 2 2 2 4 2 3" xfId="4154"/>
    <cellStyle name="20% - Accent3 2 3 2 2 2 4 3" xfId="4155"/>
    <cellStyle name="20% - Accent3 2 3 2 2 2 4 3 2" xfId="4156"/>
    <cellStyle name="20% - Accent3 2 3 2 2 2 4 4" xfId="4157"/>
    <cellStyle name="20% - Accent3 2 3 2 2 2 5" xfId="4158"/>
    <cellStyle name="20% - Accent3 2 3 2 2 2 5 2" xfId="4159"/>
    <cellStyle name="20% - Accent3 2 3 2 2 2 5 2 2" xfId="4160"/>
    <cellStyle name="20% - Accent3 2 3 2 2 2 5 2 2 2" xfId="4161"/>
    <cellStyle name="20% - Accent3 2 3 2 2 2 5 2 3" xfId="4162"/>
    <cellStyle name="20% - Accent3 2 3 2 2 2 5 3" xfId="4163"/>
    <cellStyle name="20% - Accent3 2 3 2 2 2 5 3 2" xfId="4164"/>
    <cellStyle name="20% - Accent3 2 3 2 2 2 5 4" xfId="4165"/>
    <cellStyle name="20% - Accent3 2 3 2 2 2 6" xfId="4166"/>
    <cellStyle name="20% - Accent3 2 3 2 2 2 6 2" xfId="4167"/>
    <cellStyle name="20% - Accent3 2 3 2 2 2 6 2 2" xfId="4168"/>
    <cellStyle name="20% - Accent3 2 3 2 2 2 6 2 2 2" xfId="4169"/>
    <cellStyle name="20% - Accent3 2 3 2 2 2 6 2 3" xfId="4170"/>
    <cellStyle name="20% - Accent3 2 3 2 2 2 6 3" xfId="4171"/>
    <cellStyle name="20% - Accent3 2 3 2 2 2 6 3 2" xfId="4172"/>
    <cellStyle name="20% - Accent3 2 3 2 2 2 6 4" xfId="4173"/>
    <cellStyle name="20% - Accent3 2 3 2 2 2 7" xfId="4174"/>
    <cellStyle name="20% - Accent3 2 3 2 2 2 7 2" xfId="4175"/>
    <cellStyle name="20% - Accent3 2 3 2 2 2 7 2 2" xfId="4176"/>
    <cellStyle name="20% - Accent3 2 3 2 2 2 7 3" xfId="4177"/>
    <cellStyle name="20% - Accent3 2 3 2 2 2 8" xfId="4178"/>
    <cellStyle name="20% - Accent3 2 3 2 2 2 8 2" xfId="4179"/>
    <cellStyle name="20% - Accent3 2 3 2 2 2 9" xfId="4180"/>
    <cellStyle name="20% - Accent3 2 3 2 2 3" xfId="4181"/>
    <cellStyle name="20% - Accent3 2 3 2 2 3 2" xfId="4182"/>
    <cellStyle name="20% - Accent3 2 3 2 2 3 2 2" xfId="4183"/>
    <cellStyle name="20% - Accent3 2 3 2 2 3 2 2 2" xfId="4184"/>
    <cellStyle name="20% - Accent3 2 3 2 2 3 2 2 2 2" xfId="4185"/>
    <cellStyle name="20% - Accent3 2 3 2 2 3 2 2 2 2 2" xfId="4186"/>
    <cellStyle name="20% - Accent3 2 3 2 2 3 2 2 2 3" xfId="4187"/>
    <cellStyle name="20% - Accent3 2 3 2 2 3 2 2 3" xfId="4188"/>
    <cellStyle name="20% - Accent3 2 3 2 2 3 2 2 3 2" xfId="4189"/>
    <cellStyle name="20% - Accent3 2 3 2 2 3 2 2 4" xfId="4190"/>
    <cellStyle name="20% - Accent3 2 3 2 2 3 2 3" xfId="4191"/>
    <cellStyle name="20% - Accent3 2 3 2 2 3 2 3 2" xfId="4192"/>
    <cellStyle name="20% - Accent3 2 3 2 2 3 2 3 2 2" xfId="4193"/>
    <cellStyle name="20% - Accent3 2 3 2 2 3 2 3 3" xfId="4194"/>
    <cellStyle name="20% - Accent3 2 3 2 2 3 2 4" xfId="4195"/>
    <cellStyle name="20% - Accent3 2 3 2 2 3 2 4 2" xfId="4196"/>
    <cellStyle name="20% - Accent3 2 3 2 2 3 2 5" xfId="4197"/>
    <cellStyle name="20% - Accent3 2 3 2 2 3 3" xfId="4198"/>
    <cellStyle name="20% - Accent3 2 3 2 2 3 3 2" xfId="4199"/>
    <cellStyle name="20% - Accent3 2 3 2 2 3 3 2 2" xfId="4200"/>
    <cellStyle name="20% - Accent3 2 3 2 2 3 3 2 2 2" xfId="4201"/>
    <cellStyle name="20% - Accent3 2 3 2 2 3 3 2 2 2 2" xfId="4202"/>
    <cellStyle name="20% - Accent3 2 3 2 2 3 3 2 2 3" xfId="4203"/>
    <cellStyle name="20% - Accent3 2 3 2 2 3 3 2 3" xfId="4204"/>
    <cellStyle name="20% - Accent3 2 3 2 2 3 3 2 3 2" xfId="4205"/>
    <cellStyle name="20% - Accent3 2 3 2 2 3 3 2 4" xfId="4206"/>
    <cellStyle name="20% - Accent3 2 3 2 2 3 3 3" xfId="4207"/>
    <cellStyle name="20% - Accent3 2 3 2 2 3 3 3 2" xfId="4208"/>
    <cellStyle name="20% - Accent3 2 3 2 2 3 3 3 2 2" xfId="4209"/>
    <cellStyle name="20% - Accent3 2 3 2 2 3 3 3 3" xfId="4210"/>
    <cellStyle name="20% - Accent3 2 3 2 2 3 3 4" xfId="4211"/>
    <cellStyle name="20% - Accent3 2 3 2 2 3 3 4 2" xfId="4212"/>
    <cellStyle name="20% - Accent3 2 3 2 2 3 3 5" xfId="4213"/>
    <cellStyle name="20% - Accent3 2 3 2 2 3 4" xfId="4214"/>
    <cellStyle name="20% - Accent3 2 3 2 2 3 4 2" xfId="4215"/>
    <cellStyle name="20% - Accent3 2 3 2 2 3 4 2 2" xfId="4216"/>
    <cellStyle name="20% - Accent3 2 3 2 2 3 4 2 2 2" xfId="4217"/>
    <cellStyle name="20% - Accent3 2 3 2 2 3 4 2 3" xfId="4218"/>
    <cellStyle name="20% - Accent3 2 3 2 2 3 4 3" xfId="4219"/>
    <cellStyle name="20% - Accent3 2 3 2 2 3 4 3 2" xfId="4220"/>
    <cellStyle name="20% - Accent3 2 3 2 2 3 4 4" xfId="4221"/>
    <cellStyle name="20% - Accent3 2 3 2 2 3 5" xfId="4222"/>
    <cellStyle name="20% - Accent3 2 3 2 2 3 5 2" xfId="4223"/>
    <cellStyle name="20% - Accent3 2 3 2 2 3 5 2 2" xfId="4224"/>
    <cellStyle name="20% - Accent3 2 3 2 2 3 5 2 2 2" xfId="4225"/>
    <cellStyle name="20% - Accent3 2 3 2 2 3 5 2 3" xfId="4226"/>
    <cellStyle name="20% - Accent3 2 3 2 2 3 5 3" xfId="4227"/>
    <cellStyle name="20% - Accent3 2 3 2 2 3 5 3 2" xfId="4228"/>
    <cellStyle name="20% - Accent3 2 3 2 2 3 5 4" xfId="4229"/>
    <cellStyle name="20% - Accent3 2 3 2 2 3 6" xfId="4230"/>
    <cellStyle name="20% - Accent3 2 3 2 2 3 6 2" xfId="4231"/>
    <cellStyle name="20% - Accent3 2 3 2 2 3 6 2 2" xfId="4232"/>
    <cellStyle name="20% - Accent3 2 3 2 2 3 6 2 2 2" xfId="4233"/>
    <cellStyle name="20% - Accent3 2 3 2 2 3 6 2 3" xfId="4234"/>
    <cellStyle name="20% - Accent3 2 3 2 2 3 6 3" xfId="4235"/>
    <cellStyle name="20% - Accent3 2 3 2 2 3 6 3 2" xfId="4236"/>
    <cellStyle name="20% - Accent3 2 3 2 2 3 6 4" xfId="4237"/>
    <cellStyle name="20% - Accent3 2 3 2 2 3 7" xfId="4238"/>
    <cellStyle name="20% - Accent3 2 3 2 2 3 7 2" xfId="4239"/>
    <cellStyle name="20% - Accent3 2 3 2 2 3 7 2 2" xfId="4240"/>
    <cellStyle name="20% - Accent3 2 3 2 2 3 7 3" xfId="4241"/>
    <cellStyle name="20% - Accent3 2 3 2 2 3 8" xfId="4242"/>
    <cellStyle name="20% - Accent3 2 3 2 2 3 8 2" xfId="4243"/>
    <cellStyle name="20% - Accent3 2 3 2 2 3 9" xfId="4244"/>
    <cellStyle name="20% - Accent3 2 3 2 2 4" xfId="4245"/>
    <cellStyle name="20% - Accent3 2 3 2 2 4 2" xfId="4246"/>
    <cellStyle name="20% - Accent3 2 3 2 2 4 2 2" xfId="4247"/>
    <cellStyle name="20% - Accent3 2 3 2 2 4 2 2 2" xfId="4248"/>
    <cellStyle name="20% - Accent3 2 3 2 2 4 2 2 2 2" xfId="4249"/>
    <cellStyle name="20% - Accent3 2 3 2 2 4 2 2 3" xfId="4250"/>
    <cellStyle name="20% - Accent3 2 3 2 2 4 2 3" xfId="4251"/>
    <cellStyle name="20% - Accent3 2 3 2 2 4 2 3 2" xfId="4252"/>
    <cellStyle name="20% - Accent3 2 3 2 2 4 2 4" xfId="4253"/>
    <cellStyle name="20% - Accent3 2 3 2 2 4 3" xfId="4254"/>
    <cellStyle name="20% - Accent3 2 3 2 2 4 3 2" xfId="4255"/>
    <cellStyle name="20% - Accent3 2 3 2 2 4 3 2 2" xfId="4256"/>
    <cellStyle name="20% - Accent3 2 3 2 2 4 3 3" xfId="4257"/>
    <cellStyle name="20% - Accent3 2 3 2 2 4 4" xfId="4258"/>
    <cellStyle name="20% - Accent3 2 3 2 2 4 4 2" xfId="4259"/>
    <cellStyle name="20% - Accent3 2 3 2 2 4 5" xfId="4260"/>
    <cellStyle name="20% - Accent3 2 3 2 2 5" xfId="4261"/>
    <cellStyle name="20% - Accent3 2 3 2 2 5 2" xfId="4262"/>
    <cellStyle name="20% - Accent3 2 3 2 2 5 2 2" xfId="4263"/>
    <cellStyle name="20% - Accent3 2 3 2 2 5 2 2 2" xfId="4264"/>
    <cellStyle name="20% - Accent3 2 3 2 2 5 2 2 2 2" xfId="4265"/>
    <cellStyle name="20% - Accent3 2 3 2 2 5 2 2 3" xfId="4266"/>
    <cellStyle name="20% - Accent3 2 3 2 2 5 2 3" xfId="4267"/>
    <cellStyle name="20% - Accent3 2 3 2 2 5 2 3 2" xfId="4268"/>
    <cellStyle name="20% - Accent3 2 3 2 2 5 2 4" xfId="4269"/>
    <cellStyle name="20% - Accent3 2 3 2 2 5 3" xfId="4270"/>
    <cellStyle name="20% - Accent3 2 3 2 2 5 3 2" xfId="4271"/>
    <cellStyle name="20% - Accent3 2 3 2 2 5 3 2 2" xfId="4272"/>
    <cellStyle name="20% - Accent3 2 3 2 2 5 3 3" xfId="4273"/>
    <cellStyle name="20% - Accent3 2 3 2 2 5 4" xfId="4274"/>
    <cellStyle name="20% - Accent3 2 3 2 2 5 4 2" xfId="4275"/>
    <cellStyle name="20% - Accent3 2 3 2 2 5 5" xfId="4276"/>
    <cellStyle name="20% - Accent3 2 3 2 2 6" xfId="4277"/>
    <cellStyle name="20% - Accent3 2 3 2 2 6 2" xfId="4278"/>
    <cellStyle name="20% - Accent3 2 3 2 2 6 2 2" xfId="4279"/>
    <cellStyle name="20% - Accent3 2 3 2 2 6 2 2 2" xfId="4280"/>
    <cellStyle name="20% - Accent3 2 3 2 2 6 2 3" xfId="4281"/>
    <cellStyle name="20% - Accent3 2 3 2 2 6 3" xfId="4282"/>
    <cellStyle name="20% - Accent3 2 3 2 2 6 3 2" xfId="4283"/>
    <cellStyle name="20% - Accent3 2 3 2 2 6 4" xfId="4284"/>
    <cellStyle name="20% - Accent3 2 3 2 2 7" xfId="4285"/>
    <cellStyle name="20% - Accent3 2 3 2 2 7 2" xfId="4286"/>
    <cellStyle name="20% - Accent3 2 3 2 2 7 2 2" xfId="4287"/>
    <cellStyle name="20% - Accent3 2 3 2 2 7 2 2 2" xfId="4288"/>
    <cellStyle name="20% - Accent3 2 3 2 2 7 2 3" xfId="4289"/>
    <cellStyle name="20% - Accent3 2 3 2 2 7 3" xfId="4290"/>
    <cellStyle name="20% - Accent3 2 3 2 2 7 3 2" xfId="4291"/>
    <cellStyle name="20% - Accent3 2 3 2 2 7 4" xfId="4292"/>
    <cellStyle name="20% - Accent3 2 3 2 2 8" xfId="4293"/>
    <cellStyle name="20% - Accent3 2 3 2 2 8 2" xfId="4294"/>
    <cellStyle name="20% - Accent3 2 3 2 2 8 2 2" xfId="4295"/>
    <cellStyle name="20% - Accent3 2 3 2 2 8 2 2 2" xfId="4296"/>
    <cellStyle name="20% - Accent3 2 3 2 2 8 2 3" xfId="4297"/>
    <cellStyle name="20% - Accent3 2 3 2 2 8 3" xfId="4298"/>
    <cellStyle name="20% - Accent3 2 3 2 2 8 3 2" xfId="4299"/>
    <cellStyle name="20% - Accent3 2 3 2 2 8 4" xfId="4300"/>
    <cellStyle name="20% - Accent3 2 3 2 2 9" xfId="4301"/>
    <cellStyle name="20% - Accent3 2 3 2 2 9 2" xfId="4302"/>
    <cellStyle name="20% - Accent3 2 3 2 2 9 2 2" xfId="4303"/>
    <cellStyle name="20% - Accent3 2 3 2 2 9 3" xfId="4304"/>
    <cellStyle name="20% - Accent3 2 3 2 3" xfId="4305"/>
    <cellStyle name="20% - Accent3 2 3 2 3 2" xfId="4306"/>
    <cellStyle name="20% - Accent3 2 3 2 3 2 2" xfId="4307"/>
    <cellStyle name="20% - Accent3 2 3 2 3 2 2 2" xfId="4308"/>
    <cellStyle name="20% - Accent3 2 3 2 3 2 2 2 2" xfId="4309"/>
    <cellStyle name="20% - Accent3 2 3 2 3 2 2 2 2 2" xfId="4310"/>
    <cellStyle name="20% - Accent3 2 3 2 3 2 2 2 3" xfId="4311"/>
    <cellStyle name="20% - Accent3 2 3 2 3 2 2 3" xfId="4312"/>
    <cellStyle name="20% - Accent3 2 3 2 3 2 2 3 2" xfId="4313"/>
    <cellStyle name="20% - Accent3 2 3 2 3 2 2 4" xfId="4314"/>
    <cellStyle name="20% - Accent3 2 3 2 3 2 3" xfId="4315"/>
    <cellStyle name="20% - Accent3 2 3 2 3 2 3 2" xfId="4316"/>
    <cellStyle name="20% - Accent3 2 3 2 3 2 3 2 2" xfId="4317"/>
    <cellStyle name="20% - Accent3 2 3 2 3 2 3 3" xfId="4318"/>
    <cellStyle name="20% - Accent3 2 3 2 3 2 4" xfId="4319"/>
    <cellStyle name="20% - Accent3 2 3 2 3 2 4 2" xfId="4320"/>
    <cellStyle name="20% - Accent3 2 3 2 3 2 5" xfId="4321"/>
    <cellStyle name="20% - Accent3 2 3 2 3 3" xfId="4322"/>
    <cellStyle name="20% - Accent3 2 3 2 3 3 2" xfId="4323"/>
    <cellStyle name="20% - Accent3 2 3 2 3 3 2 2" xfId="4324"/>
    <cellStyle name="20% - Accent3 2 3 2 3 3 2 2 2" xfId="4325"/>
    <cellStyle name="20% - Accent3 2 3 2 3 3 2 2 2 2" xfId="4326"/>
    <cellStyle name="20% - Accent3 2 3 2 3 3 2 2 3" xfId="4327"/>
    <cellStyle name="20% - Accent3 2 3 2 3 3 2 3" xfId="4328"/>
    <cellStyle name="20% - Accent3 2 3 2 3 3 2 3 2" xfId="4329"/>
    <cellStyle name="20% - Accent3 2 3 2 3 3 2 4" xfId="4330"/>
    <cellStyle name="20% - Accent3 2 3 2 3 3 3" xfId="4331"/>
    <cellStyle name="20% - Accent3 2 3 2 3 3 3 2" xfId="4332"/>
    <cellStyle name="20% - Accent3 2 3 2 3 3 3 2 2" xfId="4333"/>
    <cellStyle name="20% - Accent3 2 3 2 3 3 3 3" xfId="4334"/>
    <cellStyle name="20% - Accent3 2 3 2 3 3 4" xfId="4335"/>
    <cellStyle name="20% - Accent3 2 3 2 3 3 4 2" xfId="4336"/>
    <cellStyle name="20% - Accent3 2 3 2 3 3 5" xfId="4337"/>
    <cellStyle name="20% - Accent3 2 3 2 3 4" xfId="4338"/>
    <cellStyle name="20% - Accent3 2 3 2 3 4 2" xfId="4339"/>
    <cellStyle name="20% - Accent3 2 3 2 3 4 2 2" xfId="4340"/>
    <cellStyle name="20% - Accent3 2 3 2 3 4 2 2 2" xfId="4341"/>
    <cellStyle name="20% - Accent3 2 3 2 3 4 2 3" xfId="4342"/>
    <cellStyle name="20% - Accent3 2 3 2 3 4 3" xfId="4343"/>
    <cellStyle name="20% - Accent3 2 3 2 3 4 3 2" xfId="4344"/>
    <cellStyle name="20% - Accent3 2 3 2 3 4 4" xfId="4345"/>
    <cellStyle name="20% - Accent3 2 3 2 3 5" xfId="4346"/>
    <cellStyle name="20% - Accent3 2 3 2 3 5 2" xfId="4347"/>
    <cellStyle name="20% - Accent3 2 3 2 3 5 2 2" xfId="4348"/>
    <cellStyle name="20% - Accent3 2 3 2 3 5 2 2 2" xfId="4349"/>
    <cellStyle name="20% - Accent3 2 3 2 3 5 2 3" xfId="4350"/>
    <cellStyle name="20% - Accent3 2 3 2 3 5 3" xfId="4351"/>
    <cellStyle name="20% - Accent3 2 3 2 3 5 3 2" xfId="4352"/>
    <cellStyle name="20% - Accent3 2 3 2 3 5 4" xfId="4353"/>
    <cellStyle name="20% - Accent3 2 3 2 3 6" xfId="4354"/>
    <cellStyle name="20% - Accent3 2 3 2 3 6 2" xfId="4355"/>
    <cellStyle name="20% - Accent3 2 3 2 3 6 2 2" xfId="4356"/>
    <cellStyle name="20% - Accent3 2 3 2 3 6 2 2 2" xfId="4357"/>
    <cellStyle name="20% - Accent3 2 3 2 3 6 2 3" xfId="4358"/>
    <cellStyle name="20% - Accent3 2 3 2 3 6 3" xfId="4359"/>
    <cellStyle name="20% - Accent3 2 3 2 3 6 3 2" xfId="4360"/>
    <cellStyle name="20% - Accent3 2 3 2 3 6 4" xfId="4361"/>
    <cellStyle name="20% - Accent3 2 3 2 3 7" xfId="4362"/>
    <cellStyle name="20% - Accent3 2 3 2 3 7 2" xfId="4363"/>
    <cellStyle name="20% - Accent3 2 3 2 3 7 2 2" xfId="4364"/>
    <cellStyle name="20% - Accent3 2 3 2 3 7 3" xfId="4365"/>
    <cellStyle name="20% - Accent3 2 3 2 3 8" xfId="4366"/>
    <cellStyle name="20% - Accent3 2 3 2 3 8 2" xfId="4367"/>
    <cellStyle name="20% - Accent3 2 3 2 3 9" xfId="4368"/>
    <cellStyle name="20% - Accent3 2 3 2 4" xfId="4369"/>
    <cellStyle name="20% - Accent3 2 3 2 4 2" xfId="4370"/>
    <cellStyle name="20% - Accent3 2 3 2 4 2 2" xfId="4371"/>
    <cellStyle name="20% - Accent3 2 3 2 4 2 2 2" xfId="4372"/>
    <cellStyle name="20% - Accent3 2 3 2 4 2 2 2 2" xfId="4373"/>
    <cellStyle name="20% - Accent3 2 3 2 4 2 2 2 2 2" xfId="4374"/>
    <cellStyle name="20% - Accent3 2 3 2 4 2 2 2 3" xfId="4375"/>
    <cellStyle name="20% - Accent3 2 3 2 4 2 2 3" xfId="4376"/>
    <cellStyle name="20% - Accent3 2 3 2 4 2 2 3 2" xfId="4377"/>
    <cellStyle name="20% - Accent3 2 3 2 4 2 2 4" xfId="4378"/>
    <cellStyle name="20% - Accent3 2 3 2 4 2 3" xfId="4379"/>
    <cellStyle name="20% - Accent3 2 3 2 4 2 3 2" xfId="4380"/>
    <cellStyle name="20% - Accent3 2 3 2 4 2 3 2 2" xfId="4381"/>
    <cellStyle name="20% - Accent3 2 3 2 4 2 3 3" xfId="4382"/>
    <cellStyle name="20% - Accent3 2 3 2 4 2 4" xfId="4383"/>
    <cellStyle name="20% - Accent3 2 3 2 4 2 4 2" xfId="4384"/>
    <cellStyle name="20% - Accent3 2 3 2 4 2 5" xfId="4385"/>
    <cellStyle name="20% - Accent3 2 3 2 4 3" xfId="4386"/>
    <cellStyle name="20% - Accent3 2 3 2 4 3 2" xfId="4387"/>
    <cellStyle name="20% - Accent3 2 3 2 4 3 2 2" xfId="4388"/>
    <cellStyle name="20% - Accent3 2 3 2 4 3 2 2 2" xfId="4389"/>
    <cellStyle name="20% - Accent3 2 3 2 4 3 2 2 2 2" xfId="4390"/>
    <cellStyle name="20% - Accent3 2 3 2 4 3 2 2 3" xfId="4391"/>
    <cellStyle name="20% - Accent3 2 3 2 4 3 2 3" xfId="4392"/>
    <cellStyle name="20% - Accent3 2 3 2 4 3 2 3 2" xfId="4393"/>
    <cellStyle name="20% - Accent3 2 3 2 4 3 2 4" xfId="4394"/>
    <cellStyle name="20% - Accent3 2 3 2 4 3 3" xfId="4395"/>
    <cellStyle name="20% - Accent3 2 3 2 4 3 3 2" xfId="4396"/>
    <cellStyle name="20% - Accent3 2 3 2 4 3 3 2 2" xfId="4397"/>
    <cellStyle name="20% - Accent3 2 3 2 4 3 3 3" xfId="4398"/>
    <cellStyle name="20% - Accent3 2 3 2 4 3 4" xfId="4399"/>
    <cellStyle name="20% - Accent3 2 3 2 4 3 4 2" xfId="4400"/>
    <cellStyle name="20% - Accent3 2 3 2 4 3 5" xfId="4401"/>
    <cellStyle name="20% - Accent3 2 3 2 4 4" xfId="4402"/>
    <cellStyle name="20% - Accent3 2 3 2 4 4 2" xfId="4403"/>
    <cellStyle name="20% - Accent3 2 3 2 4 4 2 2" xfId="4404"/>
    <cellStyle name="20% - Accent3 2 3 2 4 4 2 2 2" xfId="4405"/>
    <cellStyle name="20% - Accent3 2 3 2 4 4 2 3" xfId="4406"/>
    <cellStyle name="20% - Accent3 2 3 2 4 4 3" xfId="4407"/>
    <cellStyle name="20% - Accent3 2 3 2 4 4 3 2" xfId="4408"/>
    <cellStyle name="20% - Accent3 2 3 2 4 4 4" xfId="4409"/>
    <cellStyle name="20% - Accent3 2 3 2 4 5" xfId="4410"/>
    <cellStyle name="20% - Accent3 2 3 2 4 5 2" xfId="4411"/>
    <cellStyle name="20% - Accent3 2 3 2 4 5 2 2" xfId="4412"/>
    <cellStyle name="20% - Accent3 2 3 2 4 5 2 2 2" xfId="4413"/>
    <cellStyle name="20% - Accent3 2 3 2 4 5 2 3" xfId="4414"/>
    <cellStyle name="20% - Accent3 2 3 2 4 5 3" xfId="4415"/>
    <cellStyle name="20% - Accent3 2 3 2 4 5 3 2" xfId="4416"/>
    <cellStyle name="20% - Accent3 2 3 2 4 5 4" xfId="4417"/>
    <cellStyle name="20% - Accent3 2 3 2 4 6" xfId="4418"/>
    <cellStyle name="20% - Accent3 2 3 2 4 6 2" xfId="4419"/>
    <cellStyle name="20% - Accent3 2 3 2 4 6 2 2" xfId="4420"/>
    <cellStyle name="20% - Accent3 2 3 2 4 6 2 2 2" xfId="4421"/>
    <cellStyle name="20% - Accent3 2 3 2 4 6 2 3" xfId="4422"/>
    <cellStyle name="20% - Accent3 2 3 2 4 6 3" xfId="4423"/>
    <cellStyle name="20% - Accent3 2 3 2 4 6 3 2" xfId="4424"/>
    <cellStyle name="20% - Accent3 2 3 2 4 6 4" xfId="4425"/>
    <cellStyle name="20% - Accent3 2 3 2 4 7" xfId="4426"/>
    <cellStyle name="20% - Accent3 2 3 2 4 7 2" xfId="4427"/>
    <cellStyle name="20% - Accent3 2 3 2 4 7 2 2" xfId="4428"/>
    <cellStyle name="20% - Accent3 2 3 2 4 7 3" xfId="4429"/>
    <cellStyle name="20% - Accent3 2 3 2 4 8" xfId="4430"/>
    <cellStyle name="20% - Accent3 2 3 2 4 8 2" xfId="4431"/>
    <cellStyle name="20% - Accent3 2 3 2 4 9" xfId="4432"/>
    <cellStyle name="20% - Accent3 2 3 2 5" xfId="4433"/>
    <cellStyle name="20% - Accent3 2 3 2 5 2" xfId="4434"/>
    <cellStyle name="20% - Accent3 2 3 2 5 2 2" xfId="4435"/>
    <cellStyle name="20% - Accent3 2 3 2 5 2 2 2" xfId="4436"/>
    <cellStyle name="20% - Accent3 2 3 2 5 2 2 2 2" xfId="4437"/>
    <cellStyle name="20% - Accent3 2 3 2 5 2 2 3" xfId="4438"/>
    <cellStyle name="20% - Accent3 2 3 2 5 2 3" xfId="4439"/>
    <cellStyle name="20% - Accent3 2 3 2 5 2 3 2" xfId="4440"/>
    <cellStyle name="20% - Accent3 2 3 2 5 2 4" xfId="4441"/>
    <cellStyle name="20% - Accent3 2 3 2 5 3" xfId="4442"/>
    <cellStyle name="20% - Accent3 2 3 2 5 3 2" xfId="4443"/>
    <cellStyle name="20% - Accent3 2 3 2 5 3 2 2" xfId="4444"/>
    <cellStyle name="20% - Accent3 2 3 2 5 3 3" xfId="4445"/>
    <cellStyle name="20% - Accent3 2 3 2 5 4" xfId="4446"/>
    <cellStyle name="20% - Accent3 2 3 2 5 4 2" xfId="4447"/>
    <cellStyle name="20% - Accent3 2 3 2 5 5" xfId="4448"/>
    <cellStyle name="20% - Accent3 2 3 2 6" xfId="4449"/>
    <cellStyle name="20% - Accent3 2 3 2 6 2" xfId="4450"/>
    <cellStyle name="20% - Accent3 2 3 2 6 2 2" xfId="4451"/>
    <cellStyle name="20% - Accent3 2 3 2 6 2 2 2" xfId="4452"/>
    <cellStyle name="20% - Accent3 2 3 2 6 2 2 2 2" xfId="4453"/>
    <cellStyle name="20% - Accent3 2 3 2 6 2 2 3" xfId="4454"/>
    <cellStyle name="20% - Accent3 2 3 2 6 2 3" xfId="4455"/>
    <cellStyle name="20% - Accent3 2 3 2 6 2 3 2" xfId="4456"/>
    <cellStyle name="20% - Accent3 2 3 2 6 2 4" xfId="4457"/>
    <cellStyle name="20% - Accent3 2 3 2 6 3" xfId="4458"/>
    <cellStyle name="20% - Accent3 2 3 2 6 3 2" xfId="4459"/>
    <cellStyle name="20% - Accent3 2 3 2 6 3 2 2" xfId="4460"/>
    <cellStyle name="20% - Accent3 2 3 2 6 3 3" xfId="4461"/>
    <cellStyle name="20% - Accent3 2 3 2 6 4" xfId="4462"/>
    <cellStyle name="20% - Accent3 2 3 2 6 4 2" xfId="4463"/>
    <cellStyle name="20% - Accent3 2 3 2 6 5" xfId="4464"/>
    <cellStyle name="20% - Accent3 2 3 2 7" xfId="4465"/>
    <cellStyle name="20% - Accent3 2 3 2 7 2" xfId="4466"/>
    <cellStyle name="20% - Accent3 2 3 2 7 2 2" xfId="4467"/>
    <cellStyle name="20% - Accent3 2 3 2 7 2 2 2" xfId="4468"/>
    <cellStyle name="20% - Accent3 2 3 2 7 2 3" xfId="4469"/>
    <cellStyle name="20% - Accent3 2 3 2 7 3" xfId="4470"/>
    <cellStyle name="20% - Accent3 2 3 2 7 3 2" xfId="4471"/>
    <cellStyle name="20% - Accent3 2 3 2 7 4" xfId="4472"/>
    <cellStyle name="20% - Accent3 2 3 2 8" xfId="4473"/>
    <cellStyle name="20% - Accent3 2 3 2 8 2" xfId="4474"/>
    <cellStyle name="20% - Accent3 2 3 2 8 2 2" xfId="4475"/>
    <cellStyle name="20% - Accent3 2 3 2 8 2 2 2" xfId="4476"/>
    <cellStyle name="20% - Accent3 2 3 2 8 2 3" xfId="4477"/>
    <cellStyle name="20% - Accent3 2 3 2 8 3" xfId="4478"/>
    <cellStyle name="20% - Accent3 2 3 2 8 3 2" xfId="4479"/>
    <cellStyle name="20% - Accent3 2 3 2 8 4" xfId="4480"/>
    <cellStyle name="20% - Accent3 2 3 2 9" xfId="4481"/>
    <cellStyle name="20% - Accent3 2 3 2 9 2" xfId="4482"/>
    <cellStyle name="20% - Accent3 2 3 2 9 2 2" xfId="4483"/>
    <cellStyle name="20% - Accent3 2 3 2 9 2 2 2" xfId="4484"/>
    <cellStyle name="20% - Accent3 2 3 2 9 2 3" xfId="4485"/>
    <cellStyle name="20% - Accent3 2 3 2 9 3" xfId="4486"/>
    <cellStyle name="20% - Accent3 2 3 2 9 3 2" xfId="4487"/>
    <cellStyle name="20% - Accent3 2 3 2 9 4" xfId="4488"/>
    <cellStyle name="20% - Accent3 2 3 3" xfId="4489"/>
    <cellStyle name="20% - Accent3 2 3 3 10" xfId="4490"/>
    <cellStyle name="20% - Accent3 2 3 3 10 2" xfId="4491"/>
    <cellStyle name="20% - Accent3 2 3 3 11" xfId="4492"/>
    <cellStyle name="20% - Accent3 2 3 3 12" xfId="43525"/>
    <cellStyle name="20% - Accent3 2 3 3 2" xfId="4493"/>
    <cellStyle name="20% - Accent3 2 3 3 2 2" xfId="4494"/>
    <cellStyle name="20% - Accent3 2 3 3 2 2 2" xfId="4495"/>
    <cellStyle name="20% - Accent3 2 3 3 2 2 2 2" xfId="4496"/>
    <cellStyle name="20% - Accent3 2 3 3 2 2 2 2 2" xfId="4497"/>
    <cellStyle name="20% - Accent3 2 3 3 2 2 2 2 2 2" xfId="4498"/>
    <cellStyle name="20% - Accent3 2 3 3 2 2 2 2 3" xfId="4499"/>
    <cellStyle name="20% - Accent3 2 3 3 2 2 2 3" xfId="4500"/>
    <cellStyle name="20% - Accent3 2 3 3 2 2 2 3 2" xfId="4501"/>
    <cellStyle name="20% - Accent3 2 3 3 2 2 2 4" xfId="4502"/>
    <cellStyle name="20% - Accent3 2 3 3 2 2 3" xfId="4503"/>
    <cellStyle name="20% - Accent3 2 3 3 2 2 3 2" xfId="4504"/>
    <cellStyle name="20% - Accent3 2 3 3 2 2 3 2 2" xfId="4505"/>
    <cellStyle name="20% - Accent3 2 3 3 2 2 3 3" xfId="4506"/>
    <cellStyle name="20% - Accent3 2 3 3 2 2 4" xfId="4507"/>
    <cellStyle name="20% - Accent3 2 3 3 2 2 4 2" xfId="4508"/>
    <cellStyle name="20% - Accent3 2 3 3 2 2 5" xfId="4509"/>
    <cellStyle name="20% - Accent3 2 3 3 2 3" xfId="4510"/>
    <cellStyle name="20% - Accent3 2 3 3 2 3 2" xfId="4511"/>
    <cellStyle name="20% - Accent3 2 3 3 2 3 2 2" xfId="4512"/>
    <cellStyle name="20% - Accent3 2 3 3 2 3 2 2 2" xfId="4513"/>
    <cellStyle name="20% - Accent3 2 3 3 2 3 2 2 2 2" xfId="4514"/>
    <cellStyle name="20% - Accent3 2 3 3 2 3 2 2 3" xfId="4515"/>
    <cellStyle name="20% - Accent3 2 3 3 2 3 2 3" xfId="4516"/>
    <cellStyle name="20% - Accent3 2 3 3 2 3 2 3 2" xfId="4517"/>
    <cellStyle name="20% - Accent3 2 3 3 2 3 2 4" xfId="4518"/>
    <cellStyle name="20% - Accent3 2 3 3 2 3 3" xfId="4519"/>
    <cellStyle name="20% - Accent3 2 3 3 2 3 3 2" xfId="4520"/>
    <cellStyle name="20% - Accent3 2 3 3 2 3 3 2 2" xfId="4521"/>
    <cellStyle name="20% - Accent3 2 3 3 2 3 3 3" xfId="4522"/>
    <cellStyle name="20% - Accent3 2 3 3 2 3 4" xfId="4523"/>
    <cellStyle name="20% - Accent3 2 3 3 2 3 4 2" xfId="4524"/>
    <cellStyle name="20% - Accent3 2 3 3 2 3 5" xfId="4525"/>
    <cellStyle name="20% - Accent3 2 3 3 2 4" xfId="4526"/>
    <cellStyle name="20% - Accent3 2 3 3 2 4 2" xfId="4527"/>
    <cellStyle name="20% - Accent3 2 3 3 2 4 2 2" xfId="4528"/>
    <cellStyle name="20% - Accent3 2 3 3 2 4 2 2 2" xfId="4529"/>
    <cellStyle name="20% - Accent3 2 3 3 2 4 2 3" xfId="4530"/>
    <cellStyle name="20% - Accent3 2 3 3 2 4 3" xfId="4531"/>
    <cellStyle name="20% - Accent3 2 3 3 2 4 3 2" xfId="4532"/>
    <cellStyle name="20% - Accent3 2 3 3 2 4 4" xfId="4533"/>
    <cellStyle name="20% - Accent3 2 3 3 2 5" xfId="4534"/>
    <cellStyle name="20% - Accent3 2 3 3 2 5 2" xfId="4535"/>
    <cellStyle name="20% - Accent3 2 3 3 2 5 2 2" xfId="4536"/>
    <cellStyle name="20% - Accent3 2 3 3 2 5 2 2 2" xfId="4537"/>
    <cellStyle name="20% - Accent3 2 3 3 2 5 2 3" xfId="4538"/>
    <cellStyle name="20% - Accent3 2 3 3 2 5 3" xfId="4539"/>
    <cellStyle name="20% - Accent3 2 3 3 2 5 3 2" xfId="4540"/>
    <cellStyle name="20% - Accent3 2 3 3 2 5 4" xfId="4541"/>
    <cellStyle name="20% - Accent3 2 3 3 2 6" xfId="4542"/>
    <cellStyle name="20% - Accent3 2 3 3 2 6 2" xfId="4543"/>
    <cellStyle name="20% - Accent3 2 3 3 2 6 2 2" xfId="4544"/>
    <cellStyle name="20% - Accent3 2 3 3 2 6 2 2 2" xfId="4545"/>
    <cellStyle name="20% - Accent3 2 3 3 2 6 2 3" xfId="4546"/>
    <cellStyle name="20% - Accent3 2 3 3 2 6 3" xfId="4547"/>
    <cellStyle name="20% - Accent3 2 3 3 2 6 3 2" xfId="4548"/>
    <cellStyle name="20% - Accent3 2 3 3 2 6 4" xfId="4549"/>
    <cellStyle name="20% - Accent3 2 3 3 2 7" xfId="4550"/>
    <cellStyle name="20% - Accent3 2 3 3 2 7 2" xfId="4551"/>
    <cellStyle name="20% - Accent3 2 3 3 2 7 2 2" xfId="4552"/>
    <cellStyle name="20% - Accent3 2 3 3 2 7 3" xfId="4553"/>
    <cellStyle name="20% - Accent3 2 3 3 2 8" xfId="4554"/>
    <cellStyle name="20% - Accent3 2 3 3 2 8 2" xfId="4555"/>
    <cellStyle name="20% - Accent3 2 3 3 2 9" xfId="4556"/>
    <cellStyle name="20% - Accent3 2 3 3 3" xfId="4557"/>
    <cellStyle name="20% - Accent3 2 3 3 3 2" xfId="4558"/>
    <cellStyle name="20% - Accent3 2 3 3 3 2 2" xfId="4559"/>
    <cellStyle name="20% - Accent3 2 3 3 3 2 2 2" xfId="4560"/>
    <cellStyle name="20% - Accent3 2 3 3 3 2 2 2 2" xfId="4561"/>
    <cellStyle name="20% - Accent3 2 3 3 3 2 2 2 2 2" xfId="4562"/>
    <cellStyle name="20% - Accent3 2 3 3 3 2 2 2 3" xfId="4563"/>
    <cellStyle name="20% - Accent3 2 3 3 3 2 2 3" xfId="4564"/>
    <cellStyle name="20% - Accent3 2 3 3 3 2 2 3 2" xfId="4565"/>
    <cellStyle name="20% - Accent3 2 3 3 3 2 2 4" xfId="4566"/>
    <cellStyle name="20% - Accent3 2 3 3 3 2 3" xfId="4567"/>
    <cellStyle name="20% - Accent3 2 3 3 3 2 3 2" xfId="4568"/>
    <cellStyle name="20% - Accent3 2 3 3 3 2 3 2 2" xfId="4569"/>
    <cellStyle name="20% - Accent3 2 3 3 3 2 3 3" xfId="4570"/>
    <cellStyle name="20% - Accent3 2 3 3 3 2 4" xfId="4571"/>
    <cellStyle name="20% - Accent3 2 3 3 3 2 4 2" xfId="4572"/>
    <cellStyle name="20% - Accent3 2 3 3 3 2 5" xfId="4573"/>
    <cellStyle name="20% - Accent3 2 3 3 3 3" xfId="4574"/>
    <cellStyle name="20% - Accent3 2 3 3 3 3 2" xfId="4575"/>
    <cellStyle name="20% - Accent3 2 3 3 3 3 2 2" xfId="4576"/>
    <cellStyle name="20% - Accent3 2 3 3 3 3 2 2 2" xfId="4577"/>
    <cellStyle name="20% - Accent3 2 3 3 3 3 2 2 2 2" xfId="4578"/>
    <cellStyle name="20% - Accent3 2 3 3 3 3 2 2 3" xfId="4579"/>
    <cellStyle name="20% - Accent3 2 3 3 3 3 2 3" xfId="4580"/>
    <cellStyle name="20% - Accent3 2 3 3 3 3 2 3 2" xfId="4581"/>
    <cellStyle name="20% - Accent3 2 3 3 3 3 2 4" xfId="4582"/>
    <cellStyle name="20% - Accent3 2 3 3 3 3 3" xfId="4583"/>
    <cellStyle name="20% - Accent3 2 3 3 3 3 3 2" xfId="4584"/>
    <cellStyle name="20% - Accent3 2 3 3 3 3 3 2 2" xfId="4585"/>
    <cellStyle name="20% - Accent3 2 3 3 3 3 3 3" xfId="4586"/>
    <cellStyle name="20% - Accent3 2 3 3 3 3 4" xfId="4587"/>
    <cellStyle name="20% - Accent3 2 3 3 3 3 4 2" xfId="4588"/>
    <cellStyle name="20% - Accent3 2 3 3 3 3 5" xfId="4589"/>
    <cellStyle name="20% - Accent3 2 3 3 3 4" xfId="4590"/>
    <cellStyle name="20% - Accent3 2 3 3 3 4 2" xfId="4591"/>
    <cellStyle name="20% - Accent3 2 3 3 3 4 2 2" xfId="4592"/>
    <cellStyle name="20% - Accent3 2 3 3 3 4 2 2 2" xfId="4593"/>
    <cellStyle name="20% - Accent3 2 3 3 3 4 2 3" xfId="4594"/>
    <cellStyle name="20% - Accent3 2 3 3 3 4 3" xfId="4595"/>
    <cellStyle name="20% - Accent3 2 3 3 3 4 3 2" xfId="4596"/>
    <cellStyle name="20% - Accent3 2 3 3 3 4 4" xfId="4597"/>
    <cellStyle name="20% - Accent3 2 3 3 3 5" xfId="4598"/>
    <cellStyle name="20% - Accent3 2 3 3 3 5 2" xfId="4599"/>
    <cellStyle name="20% - Accent3 2 3 3 3 5 2 2" xfId="4600"/>
    <cellStyle name="20% - Accent3 2 3 3 3 5 2 2 2" xfId="4601"/>
    <cellStyle name="20% - Accent3 2 3 3 3 5 2 3" xfId="4602"/>
    <cellStyle name="20% - Accent3 2 3 3 3 5 3" xfId="4603"/>
    <cellStyle name="20% - Accent3 2 3 3 3 5 3 2" xfId="4604"/>
    <cellStyle name="20% - Accent3 2 3 3 3 5 4" xfId="4605"/>
    <cellStyle name="20% - Accent3 2 3 3 3 6" xfId="4606"/>
    <cellStyle name="20% - Accent3 2 3 3 3 6 2" xfId="4607"/>
    <cellStyle name="20% - Accent3 2 3 3 3 6 2 2" xfId="4608"/>
    <cellStyle name="20% - Accent3 2 3 3 3 6 2 2 2" xfId="4609"/>
    <cellStyle name="20% - Accent3 2 3 3 3 6 2 3" xfId="4610"/>
    <cellStyle name="20% - Accent3 2 3 3 3 6 3" xfId="4611"/>
    <cellStyle name="20% - Accent3 2 3 3 3 6 3 2" xfId="4612"/>
    <cellStyle name="20% - Accent3 2 3 3 3 6 4" xfId="4613"/>
    <cellStyle name="20% - Accent3 2 3 3 3 7" xfId="4614"/>
    <cellStyle name="20% - Accent3 2 3 3 3 7 2" xfId="4615"/>
    <cellStyle name="20% - Accent3 2 3 3 3 7 2 2" xfId="4616"/>
    <cellStyle name="20% - Accent3 2 3 3 3 7 3" xfId="4617"/>
    <cellStyle name="20% - Accent3 2 3 3 3 8" xfId="4618"/>
    <cellStyle name="20% - Accent3 2 3 3 3 8 2" xfId="4619"/>
    <cellStyle name="20% - Accent3 2 3 3 3 9" xfId="4620"/>
    <cellStyle name="20% - Accent3 2 3 3 4" xfId="4621"/>
    <cellStyle name="20% - Accent3 2 3 3 4 2" xfId="4622"/>
    <cellStyle name="20% - Accent3 2 3 3 4 2 2" xfId="4623"/>
    <cellStyle name="20% - Accent3 2 3 3 4 2 2 2" xfId="4624"/>
    <cellStyle name="20% - Accent3 2 3 3 4 2 2 2 2" xfId="4625"/>
    <cellStyle name="20% - Accent3 2 3 3 4 2 2 3" xfId="4626"/>
    <cellStyle name="20% - Accent3 2 3 3 4 2 3" xfId="4627"/>
    <cellStyle name="20% - Accent3 2 3 3 4 2 3 2" xfId="4628"/>
    <cellStyle name="20% - Accent3 2 3 3 4 2 4" xfId="4629"/>
    <cellStyle name="20% - Accent3 2 3 3 4 3" xfId="4630"/>
    <cellStyle name="20% - Accent3 2 3 3 4 3 2" xfId="4631"/>
    <cellStyle name="20% - Accent3 2 3 3 4 3 2 2" xfId="4632"/>
    <cellStyle name="20% - Accent3 2 3 3 4 3 3" xfId="4633"/>
    <cellStyle name="20% - Accent3 2 3 3 4 4" xfId="4634"/>
    <cellStyle name="20% - Accent3 2 3 3 4 4 2" xfId="4635"/>
    <cellStyle name="20% - Accent3 2 3 3 4 5" xfId="4636"/>
    <cellStyle name="20% - Accent3 2 3 3 5" xfId="4637"/>
    <cellStyle name="20% - Accent3 2 3 3 5 2" xfId="4638"/>
    <cellStyle name="20% - Accent3 2 3 3 5 2 2" xfId="4639"/>
    <cellStyle name="20% - Accent3 2 3 3 5 2 2 2" xfId="4640"/>
    <cellStyle name="20% - Accent3 2 3 3 5 2 2 2 2" xfId="4641"/>
    <cellStyle name="20% - Accent3 2 3 3 5 2 2 3" xfId="4642"/>
    <cellStyle name="20% - Accent3 2 3 3 5 2 3" xfId="4643"/>
    <cellStyle name="20% - Accent3 2 3 3 5 2 3 2" xfId="4644"/>
    <cellStyle name="20% - Accent3 2 3 3 5 2 4" xfId="4645"/>
    <cellStyle name="20% - Accent3 2 3 3 5 3" xfId="4646"/>
    <cellStyle name="20% - Accent3 2 3 3 5 3 2" xfId="4647"/>
    <cellStyle name="20% - Accent3 2 3 3 5 3 2 2" xfId="4648"/>
    <cellStyle name="20% - Accent3 2 3 3 5 3 3" xfId="4649"/>
    <cellStyle name="20% - Accent3 2 3 3 5 4" xfId="4650"/>
    <cellStyle name="20% - Accent3 2 3 3 5 4 2" xfId="4651"/>
    <cellStyle name="20% - Accent3 2 3 3 5 5" xfId="4652"/>
    <cellStyle name="20% - Accent3 2 3 3 6" xfId="4653"/>
    <cellStyle name="20% - Accent3 2 3 3 6 2" xfId="4654"/>
    <cellStyle name="20% - Accent3 2 3 3 6 2 2" xfId="4655"/>
    <cellStyle name="20% - Accent3 2 3 3 6 2 2 2" xfId="4656"/>
    <cellStyle name="20% - Accent3 2 3 3 6 2 3" xfId="4657"/>
    <cellStyle name="20% - Accent3 2 3 3 6 3" xfId="4658"/>
    <cellStyle name="20% - Accent3 2 3 3 6 3 2" xfId="4659"/>
    <cellStyle name="20% - Accent3 2 3 3 6 4" xfId="4660"/>
    <cellStyle name="20% - Accent3 2 3 3 7" xfId="4661"/>
    <cellStyle name="20% - Accent3 2 3 3 7 2" xfId="4662"/>
    <cellStyle name="20% - Accent3 2 3 3 7 2 2" xfId="4663"/>
    <cellStyle name="20% - Accent3 2 3 3 7 2 2 2" xfId="4664"/>
    <cellStyle name="20% - Accent3 2 3 3 7 2 3" xfId="4665"/>
    <cellStyle name="20% - Accent3 2 3 3 7 3" xfId="4666"/>
    <cellStyle name="20% - Accent3 2 3 3 7 3 2" xfId="4667"/>
    <cellStyle name="20% - Accent3 2 3 3 7 4" xfId="4668"/>
    <cellStyle name="20% - Accent3 2 3 3 8" xfId="4669"/>
    <cellStyle name="20% - Accent3 2 3 3 8 2" xfId="4670"/>
    <cellStyle name="20% - Accent3 2 3 3 8 2 2" xfId="4671"/>
    <cellStyle name="20% - Accent3 2 3 3 8 2 2 2" xfId="4672"/>
    <cellStyle name="20% - Accent3 2 3 3 8 2 3" xfId="4673"/>
    <cellStyle name="20% - Accent3 2 3 3 8 3" xfId="4674"/>
    <cellStyle name="20% - Accent3 2 3 3 8 3 2" xfId="4675"/>
    <cellStyle name="20% - Accent3 2 3 3 8 4" xfId="4676"/>
    <cellStyle name="20% - Accent3 2 3 3 9" xfId="4677"/>
    <cellStyle name="20% - Accent3 2 3 3 9 2" xfId="4678"/>
    <cellStyle name="20% - Accent3 2 3 3 9 2 2" xfId="4679"/>
    <cellStyle name="20% - Accent3 2 3 3 9 3" xfId="4680"/>
    <cellStyle name="20% - Accent3 2 3 4" xfId="4681"/>
    <cellStyle name="20% - Accent3 2 3 4 2" xfId="4682"/>
    <cellStyle name="20% - Accent3 2 3 4 2 2" xfId="4683"/>
    <cellStyle name="20% - Accent3 2 3 4 2 2 2" xfId="4684"/>
    <cellStyle name="20% - Accent3 2 3 4 2 2 2 2" xfId="4685"/>
    <cellStyle name="20% - Accent3 2 3 4 2 2 2 2 2" xfId="4686"/>
    <cellStyle name="20% - Accent3 2 3 4 2 2 2 3" xfId="4687"/>
    <cellStyle name="20% - Accent3 2 3 4 2 2 3" xfId="4688"/>
    <cellStyle name="20% - Accent3 2 3 4 2 2 3 2" xfId="4689"/>
    <cellStyle name="20% - Accent3 2 3 4 2 2 4" xfId="4690"/>
    <cellStyle name="20% - Accent3 2 3 4 2 3" xfId="4691"/>
    <cellStyle name="20% - Accent3 2 3 4 2 3 2" xfId="4692"/>
    <cellStyle name="20% - Accent3 2 3 4 2 3 2 2" xfId="4693"/>
    <cellStyle name="20% - Accent3 2 3 4 2 3 3" xfId="4694"/>
    <cellStyle name="20% - Accent3 2 3 4 2 4" xfId="4695"/>
    <cellStyle name="20% - Accent3 2 3 4 2 4 2" xfId="4696"/>
    <cellStyle name="20% - Accent3 2 3 4 2 5" xfId="4697"/>
    <cellStyle name="20% - Accent3 2 3 4 3" xfId="4698"/>
    <cellStyle name="20% - Accent3 2 3 4 3 2" xfId="4699"/>
    <cellStyle name="20% - Accent3 2 3 4 3 2 2" xfId="4700"/>
    <cellStyle name="20% - Accent3 2 3 4 3 2 2 2" xfId="4701"/>
    <cellStyle name="20% - Accent3 2 3 4 3 2 2 2 2" xfId="4702"/>
    <cellStyle name="20% - Accent3 2 3 4 3 2 2 3" xfId="4703"/>
    <cellStyle name="20% - Accent3 2 3 4 3 2 3" xfId="4704"/>
    <cellStyle name="20% - Accent3 2 3 4 3 2 3 2" xfId="4705"/>
    <cellStyle name="20% - Accent3 2 3 4 3 2 4" xfId="4706"/>
    <cellStyle name="20% - Accent3 2 3 4 3 3" xfId="4707"/>
    <cellStyle name="20% - Accent3 2 3 4 3 3 2" xfId="4708"/>
    <cellStyle name="20% - Accent3 2 3 4 3 3 2 2" xfId="4709"/>
    <cellStyle name="20% - Accent3 2 3 4 3 3 3" xfId="4710"/>
    <cellStyle name="20% - Accent3 2 3 4 3 4" xfId="4711"/>
    <cellStyle name="20% - Accent3 2 3 4 3 4 2" xfId="4712"/>
    <cellStyle name="20% - Accent3 2 3 4 3 5" xfId="4713"/>
    <cellStyle name="20% - Accent3 2 3 4 4" xfId="4714"/>
    <cellStyle name="20% - Accent3 2 3 4 4 2" xfId="4715"/>
    <cellStyle name="20% - Accent3 2 3 4 4 2 2" xfId="4716"/>
    <cellStyle name="20% - Accent3 2 3 4 4 2 2 2" xfId="4717"/>
    <cellStyle name="20% - Accent3 2 3 4 4 2 3" xfId="4718"/>
    <cellStyle name="20% - Accent3 2 3 4 4 3" xfId="4719"/>
    <cellStyle name="20% - Accent3 2 3 4 4 3 2" xfId="4720"/>
    <cellStyle name="20% - Accent3 2 3 4 4 4" xfId="4721"/>
    <cellStyle name="20% - Accent3 2 3 4 5" xfId="4722"/>
    <cellStyle name="20% - Accent3 2 3 4 5 2" xfId="4723"/>
    <cellStyle name="20% - Accent3 2 3 4 5 2 2" xfId="4724"/>
    <cellStyle name="20% - Accent3 2 3 4 5 2 2 2" xfId="4725"/>
    <cellStyle name="20% - Accent3 2 3 4 5 2 3" xfId="4726"/>
    <cellStyle name="20% - Accent3 2 3 4 5 3" xfId="4727"/>
    <cellStyle name="20% - Accent3 2 3 4 5 3 2" xfId="4728"/>
    <cellStyle name="20% - Accent3 2 3 4 5 4" xfId="4729"/>
    <cellStyle name="20% - Accent3 2 3 4 6" xfId="4730"/>
    <cellStyle name="20% - Accent3 2 3 4 6 2" xfId="4731"/>
    <cellStyle name="20% - Accent3 2 3 4 6 2 2" xfId="4732"/>
    <cellStyle name="20% - Accent3 2 3 4 6 2 2 2" xfId="4733"/>
    <cellStyle name="20% - Accent3 2 3 4 6 2 3" xfId="4734"/>
    <cellStyle name="20% - Accent3 2 3 4 6 3" xfId="4735"/>
    <cellStyle name="20% - Accent3 2 3 4 6 3 2" xfId="4736"/>
    <cellStyle name="20% - Accent3 2 3 4 6 4" xfId="4737"/>
    <cellStyle name="20% - Accent3 2 3 4 7" xfId="4738"/>
    <cellStyle name="20% - Accent3 2 3 4 7 2" xfId="4739"/>
    <cellStyle name="20% - Accent3 2 3 4 7 2 2" xfId="4740"/>
    <cellStyle name="20% - Accent3 2 3 4 7 3" xfId="4741"/>
    <cellStyle name="20% - Accent3 2 3 4 8" xfId="4742"/>
    <cellStyle name="20% - Accent3 2 3 4 8 2" xfId="4743"/>
    <cellStyle name="20% - Accent3 2 3 4 9" xfId="4744"/>
    <cellStyle name="20% - Accent3 2 3 5" xfId="4745"/>
    <cellStyle name="20% - Accent3 2 3 5 2" xfId="4746"/>
    <cellStyle name="20% - Accent3 2 3 5 2 2" xfId="4747"/>
    <cellStyle name="20% - Accent3 2 3 5 2 2 2" xfId="4748"/>
    <cellStyle name="20% - Accent3 2 3 5 2 2 2 2" xfId="4749"/>
    <cellStyle name="20% - Accent3 2 3 5 2 2 2 2 2" xfId="4750"/>
    <cellStyle name="20% - Accent3 2 3 5 2 2 2 3" xfId="4751"/>
    <cellStyle name="20% - Accent3 2 3 5 2 2 3" xfId="4752"/>
    <cellStyle name="20% - Accent3 2 3 5 2 2 3 2" xfId="4753"/>
    <cellStyle name="20% - Accent3 2 3 5 2 2 4" xfId="4754"/>
    <cellStyle name="20% - Accent3 2 3 5 2 3" xfId="4755"/>
    <cellStyle name="20% - Accent3 2 3 5 2 3 2" xfId="4756"/>
    <cellStyle name="20% - Accent3 2 3 5 2 3 2 2" xfId="4757"/>
    <cellStyle name="20% - Accent3 2 3 5 2 3 3" xfId="4758"/>
    <cellStyle name="20% - Accent3 2 3 5 2 4" xfId="4759"/>
    <cellStyle name="20% - Accent3 2 3 5 2 4 2" xfId="4760"/>
    <cellStyle name="20% - Accent3 2 3 5 2 5" xfId="4761"/>
    <cellStyle name="20% - Accent3 2 3 5 3" xfId="4762"/>
    <cellStyle name="20% - Accent3 2 3 5 3 2" xfId="4763"/>
    <cellStyle name="20% - Accent3 2 3 5 3 2 2" xfId="4764"/>
    <cellStyle name="20% - Accent3 2 3 5 3 2 2 2" xfId="4765"/>
    <cellStyle name="20% - Accent3 2 3 5 3 2 2 2 2" xfId="4766"/>
    <cellStyle name="20% - Accent3 2 3 5 3 2 2 3" xfId="4767"/>
    <cellStyle name="20% - Accent3 2 3 5 3 2 3" xfId="4768"/>
    <cellStyle name="20% - Accent3 2 3 5 3 2 3 2" xfId="4769"/>
    <cellStyle name="20% - Accent3 2 3 5 3 2 4" xfId="4770"/>
    <cellStyle name="20% - Accent3 2 3 5 3 3" xfId="4771"/>
    <cellStyle name="20% - Accent3 2 3 5 3 3 2" xfId="4772"/>
    <cellStyle name="20% - Accent3 2 3 5 3 3 2 2" xfId="4773"/>
    <cellStyle name="20% - Accent3 2 3 5 3 3 3" xfId="4774"/>
    <cellStyle name="20% - Accent3 2 3 5 3 4" xfId="4775"/>
    <cellStyle name="20% - Accent3 2 3 5 3 4 2" xfId="4776"/>
    <cellStyle name="20% - Accent3 2 3 5 3 5" xfId="4777"/>
    <cellStyle name="20% - Accent3 2 3 5 4" xfId="4778"/>
    <cellStyle name="20% - Accent3 2 3 5 4 2" xfId="4779"/>
    <cellStyle name="20% - Accent3 2 3 5 4 2 2" xfId="4780"/>
    <cellStyle name="20% - Accent3 2 3 5 4 2 2 2" xfId="4781"/>
    <cellStyle name="20% - Accent3 2 3 5 4 2 3" xfId="4782"/>
    <cellStyle name="20% - Accent3 2 3 5 4 3" xfId="4783"/>
    <cellStyle name="20% - Accent3 2 3 5 4 3 2" xfId="4784"/>
    <cellStyle name="20% - Accent3 2 3 5 4 4" xfId="4785"/>
    <cellStyle name="20% - Accent3 2 3 5 5" xfId="4786"/>
    <cellStyle name="20% - Accent3 2 3 5 5 2" xfId="4787"/>
    <cellStyle name="20% - Accent3 2 3 5 5 2 2" xfId="4788"/>
    <cellStyle name="20% - Accent3 2 3 5 5 2 2 2" xfId="4789"/>
    <cellStyle name="20% - Accent3 2 3 5 5 2 3" xfId="4790"/>
    <cellStyle name="20% - Accent3 2 3 5 5 3" xfId="4791"/>
    <cellStyle name="20% - Accent3 2 3 5 5 3 2" xfId="4792"/>
    <cellStyle name="20% - Accent3 2 3 5 5 4" xfId="4793"/>
    <cellStyle name="20% - Accent3 2 3 5 6" xfId="4794"/>
    <cellStyle name="20% - Accent3 2 3 5 6 2" xfId="4795"/>
    <cellStyle name="20% - Accent3 2 3 5 6 2 2" xfId="4796"/>
    <cellStyle name="20% - Accent3 2 3 5 6 2 2 2" xfId="4797"/>
    <cellStyle name="20% - Accent3 2 3 5 6 2 3" xfId="4798"/>
    <cellStyle name="20% - Accent3 2 3 5 6 3" xfId="4799"/>
    <cellStyle name="20% - Accent3 2 3 5 6 3 2" xfId="4800"/>
    <cellStyle name="20% - Accent3 2 3 5 6 4" xfId="4801"/>
    <cellStyle name="20% - Accent3 2 3 5 7" xfId="4802"/>
    <cellStyle name="20% - Accent3 2 3 5 7 2" xfId="4803"/>
    <cellStyle name="20% - Accent3 2 3 5 7 2 2" xfId="4804"/>
    <cellStyle name="20% - Accent3 2 3 5 7 3" xfId="4805"/>
    <cellStyle name="20% - Accent3 2 3 5 8" xfId="4806"/>
    <cellStyle name="20% - Accent3 2 3 5 8 2" xfId="4807"/>
    <cellStyle name="20% - Accent3 2 3 5 9" xfId="4808"/>
    <cellStyle name="20% - Accent3 2 3 6" xfId="4809"/>
    <cellStyle name="20% - Accent3 2 3 6 2" xfId="4810"/>
    <cellStyle name="20% - Accent3 2 3 6 2 2" xfId="4811"/>
    <cellStyle name="20% - Accent3 2 3 6 3" xfId="4812"/>
    <cellStyle name="20% - Accent3 2 3 7" xfId="4813"/>
    <cellStyle name="20% - Accent3 2 3 8" xfId="4814"/>
    <cellStyle name="20% - Accent3 2 3 8 2" xfId="4815"/>
    <cellStyle name="20% - Accent3 2 3 9" xfId="42638"/>
    <cellStyle name="20% - Accent3 2 4" xfId="4816"/>
    <cellStyle name="20% - Accent3 2 4 2" xfId="4817"/>
    <cellStyle name="20% - Accent3 2 4 2 10" xfId="4818"/>
    <cellStyle name="20% - Accent3 2 4 2 10 2" xfId="4819"/>
    <cellStyle name="20% - Accent3 2 4 2 11" xfId="4820"/>
    <cellStyle name="20% - Accent3 2 4 2 2" xfId="4821"/>
    <cellStyle name="20% - Accent3 2 4 2 2 2" xfId="4822"/>
    <cellStyle name="20% - Accent3 2 4 2 2 2 2" xfId="4823"/>
    <cellStyle name="20% - Accent3 2 4 2 2 2 2 2" xfId="4824"/>
    <cellStyle name="20% - Accent3 2 4 2 2 2 2 2 2" xfId="4825"/>
    <cellStyle name="20% - Accent3 2 4 2 2 2 2 2 2 2" xfId="4826"/>
    <cellStyle name="20% - Accent3 2 4 2 2 2 2 2 3" xfId="4827"/>
    <cellStyle name="20% - Accent3 2 4 2 2 2 2 3" xfId="4828"/>
    <cellStyle name="20% - Accent3 2 4 2 2 2 2 3 2" xfId="4829"/>
    <cellStyle name="20% - Accent3 2 4 2 2 2 2 4" xfId="4830"/>
    <cellStyle name="20% - Accent3 2 4 2 2 2 3" xfId="4831"/>
    <cellStyle name="20% - Accent3 2 4 2 2 2 3 2" xfId="4832"/>
    <cellStyle name="20% - Accent3 2 4 2 2 2 3 2 2" xfId="4833"/>
    <cellStyle name="20% - Accent3 2 4 2 2 2 3 3" xfId="4834"/>
    <cellStyle name="20% - Accent3 2 4 2 2 2 4" xfId="4835"/>
    <cellStyle name="20% - Accent3 2 4 2 2 2 4 2" xfId="4836"/>
    <cellStyle name="20% - Accent3 2 4 2 2 2 5" xfId="4837"/>
    <cellStyle name="20% - Accent3 2 4 2 2 3" xfId="4838"/>
    <cellStyle name="20% - Accent3 2 4 2 2 3 2" xfId="4839"/>
    <cellStyle name="20% - Accent3 2 4 2 2 3 2 2" xfId="4840"/>
    <cellStyle name="20% - Accent3 2 4 2 2 3 2 2 2" xfId="4841"/>
    <cellStyle name="20% - Accent3 2 4 2 2 3 2 2 2 2" xfId="4842"/>
    <cellStyle name="20% - Accent3 2 4 2 2 3 2 2 3" xfId="4843"/>
    <cellStyle name="20% - Accent3 2 4 2 2 3 2 3" xfId="4844"/>
    <cellStyle name="20% - Accent3 2 4 2 2 3 2 3 2" xfId="4845"/>
    <cellStyle name="20% - Accent3 2 4 2 2 3 2 4" xfId="4846"/>
    <cellStyle name="20% - Accent3 2 4 2 2 3 3" xfId="4847"/>
    <cellStyle name="20% - Accent3 2 4 2 2 3 3 2" xfId="4848"/>
    <cellStyle name="20% - Accent3 2 4 2 2 3 3 2 2" xfId="4849"/>
    <cellStyle name="20% - Accent3 2 4 2 2 3 3 3" xfId="4850"/>
    <cellStyle name="20% - Accent3 2 4 2 2 3 4" xfId="4851"/>
    <cellStyle name="20% - Accent3 2 4 2 2 3 4 2" xfId="4852"/>
    <cellStyle name="20% - Accent3 2 4 2 2 3 5" xfId="4853"/>
    <cellStyle name="20% - Accent3 2 4 2 2 4" xfId="4854"/>
    <cellStyle name="20% - Accent3 2 4 2 2 4 2" xfId="4855"/>
    <cellStyle name="20% - Accent3 2 4 2 2 4 2 2" xfId="4856"/>
    <cellStyle name="20% - Accent3 2 4 2 2 4 2 2 2" xfId="4857"/>
    <cellStyle name="20% - Accent3 2 4 2 2 4 2 3" xfId="4858"/>
    <cellStyle name="20% - Accent3 2 4 2 2 4 3" xfId="4859"/>
    <cellStyle name="20% - Accent3 2 4 2 2 4 3 2" xfId="4860"/>
    <cellStyle name="20% - Accent3 2 4 2 2 4 4" xfId="4861"/>
    <cellStyle name="20% - Accent3 2 4 2 2 5" xfId="4862"/>
    <cellStyle name="20% - Accent3 2 4 2 2 5 2" xfId="4863"/>
    <cellStyle name="20% - Accent3 2 4 2 2 5 2 2" xfId="4864"/>
    <cellStyle name="20% - Accent3 2 4 2 2 5 2 2 2" xfId="4865"/>
    <cellStyle name="20% - Accent3 2 4 2 2 5 2 3" xfId="4866"/>
    <cellStyle name="20% - Accent3 2 4 2 2 5 3" xfId="4867"/>
    <cellStyle name="20% - Accent3 2 4 2 2 5 3 2" xfId="4868"/>
    <cellStyle name="20% - Accent3 2 4 2 2 5 4" xfId="4869"/>
    <cellStyle name="20% - Accent3 2 4 2 2 6" xfId="4870"/>
    <cellStyle name="20% - Accent3 2 4 2 2 6 2" xfId="4871"/>
    <cellStyle name="20% - Accent3 2 4 2 2 6 2 2" xfId="4872"/>
    <cellStyle name="20% - Accent3 2 4 2 2 6 2 2 2" xfId="4873"/>
    <cellStyle name="20% - Accent3 2 4 2 2 6 2 3" xfId="4874"/>
    <cellStyle name="20% - Accent3 2 4 2 2 6 3" xfId="4875"/>
    <cellStyle name="20% - Accent3 2 4 2 2 6 3 2" xfId="4876"/>
    <cellStyle name="20% - Accent3 2 4 2 2 6 4" xfId="4877"/>
    <cellStyle name="20% - Accent3 2 4 2 2 7" xfId="4878"/>
    <cellStyle name="20% - Accent3 2 4 2 2 7 2" xfId="4879"/>
    <cellStyle name="20% - Accent3 2 4 2 2 7 2 2" xfId="4880"/>
    <cellStyle name="20% - Accent3 2 4 2 2 7 3" xfId="4881"/>
    <cellStyle name="20% - Accent3 2 4 2 2 8" xfId="4882"/>
    <cellStyle name="20% - Accent3 2 4 2 2 8 2" xfId="4883"/>
    <cellStyle name="20% - Accent3 2 4 2 2 9" xfId="4884"/>
    <cellStyle name="20% - Accent3 2 4 2 3" xfId="4885"/>
    <cellStyle name="20% - Accent3 2 4 2 3 2" xfId="4886"/>
    <cellStyle name="20% - Accent3 2 4 2 3 2 2" xfId="4887"/>
    <cellStyle name="20% - Accent3 2 4 2 3 2 2 2" xfId="4888"/>
    <cellStyle name="20% - Accent3 2 4 2 3 2 2 2 2" xfId="4889"/>
    <cellStyle name="20% - Accent3 2 4 2 3 2 2 2 2 2" xfId="4890"/>
    <cellStyle name="20% - Accent3 2 4 2 3 2 2 2 3" xfId="4891"/>
    <cellStyle name="20% - Accent3 2 4 2 3 2 2 3" xfId="4892"/>
    <cellStyle name="20% - Accent3 2 4 2 3 2 2 3 2" xfId="4893"/>
    <cellStyle name="20% - Accent3 2 4 2 3 2 2 4" xfId="4894"/>
    <cellStyle name="20% - Accent3 2 4 2 3 2 3" xfId="4895"/>
    <cellStyle name="20% - Accent3 2 4 2 3 2 3 2" xfId="4896"/>
    <cellStyle name="20% - Accent3 2 4 2 3 2 3 2 2" xfId="4897"/>
    <cellStyle name="20% - Accent3 2 4 2 3 2 3 3" xfId="4898"/>
    <cellStyle name="20% - Accent3 2 4 2 3 2 4" xfId="4899"/>
    <cellStyle name="20% - Accent3 2 4 2 3 2 4 2" xfId="4900"/>
    <cellStyle name="20% - Accent3 2 4 2 3 2 5" xfId="4901"/>
    <cellStyle name="20% - Accent3 2 4 2 3 3" xfId="4902"/>
    <cellStyle name="20% - Accent3 2 4 2 3 3 2" xfId="4903"/>
    <cellStyle name="20% - Accent3 2 4 2 3 3 2 2" xfId="4904"/>
    <cellStyle name="20% - Accent3 2 4 2 3 3 2 2 2" xfId="4905"/>
    <cellStyle name="20% - Accent3 2 4 2 3 3 2 2 2 2" xfId="4906"/>
    <cellStyle name="20% - Accent3 2 4 2 3 3 2 2 3" xfId="4907"/>
    <cellStyle name="20% - Accent3 2 4 2 3 3 2 3" xfId="4908"/>
    <cellStyle name="20% - Accent3 2 4 2 3 3 2 3 2" xfId="4909"/>
    <cellStyle name="20% - Accent3 2 4 2 3 3 2 4" xfId="4910"/>
    <cellStyle name="20% - Accent3 2 4 2 3 3 3" xfId="4911"/>
    <cellStyle name="20% - Accent3 2 4 2 3 3 3 2" xfId="4912"/>
    <cellStyle name="20% - Accent3 2 4 2 3 3 3 2 2" xfId="4913"/>
    <cellStyle name="20% - Accent3 2 4 2 3 3 3 3" xfId="4914"/>
    <cellStyle name="20% - Accent3 2 4 2 3 3 4" xfId="4915"/>
    <cellStyle name="20% - Accent3 2 4 2 3 3 4 2" xfId="4916"/>
    <cellStyle name="20% - Accent3 2 4 2 3 3 5" xfId="4917"/>
    <cellStyle name="20% - Accent3 2 4 2 3 4" xfId="4918"/>
    <cellStyle name="20% - Accent3 2 4 2 3 4 2" xfId="4919"/>
    <cellStyle name="20% - Accent3 2 4 2 3 4 2 2" xfId="4920"/>
    <cellStyle name="20% - Accent3 2 4 2 3 4 2 2 2" xfId="4921"/>
    <cellStyle name="20% - Accent3 2 4 2 3 4 2 3" xfId="4922"/>
    <cellStyle name="20% - Accent3 2 4 2 3 4 3" xfId="4923"/>
    <cellStyle name="20% - Accent3 2 4 2 3 4 3 2" xfId="4924"/>
    <cellStyle name="20% - Accent3 2 4 2 3 4 4" xfId="4925"/>
    <cellStyle name="20% - Accent3 2 4 2 3 5" xfId="4926"/>
    <cellStyle name="20% - Accent3 2 4 2 3 5 2" xfId="4927"/>
    <cellStyle name="20% - Accent3 2 4 2 3 5 2 2" xfId="4928"/>
    <cellStyle name="20% - Accent3 2 4 2 3 5 2 2 2" xfId="4929"/>
    <cellStyle name="20% - Accent3 2 4 2 3 5 2 3" xfId="4930"/>
    <cellStyle name="20% - Accent3 2 4 2 3 5 3" xfId="4931"/>
    <cellStyle name="20% - Accent3 2 4 2 3 5 3 2" xfId="4932"/>
    <cellStyle name="20% - Accent3 2 4 2 3 5 4" xfId="4933"/>
    <cellStyle name="20% - Accent3 2 4 2 3 6" xfId="4934"/>
    <cellStyle name="20% - Accent3 2 4 2 3 6 2" xfId="4935"/>
    <cellStyle name="20% - Accent3 2 4 2 3 6 2 2" xfId="4936"/>
    <cellStyle name="20% - Accent3 2 4 2 3 6 2 2 2" xfId="4937"/>
    <cellStyle name="20% - Accent3 2 4 2 3 6 2 3" xfId="4938"/>
    <cellStyle name="20% - Accent3 2 4 2 3 6 3" xfId="4939"/>
    <cellStyle name="20% - Accent3 2 4 2 3 6 3 2" xfId="4940"/>
    <cellStyle name="20% - Accent3 2 4 2 3 6 4" xfId="4941"/>
    <cellStyle name="20% - Accent3 2 4 2 3 7" xfId="4942"/>
    <cellStyle name="20% - Accent3 2 4 2 3 7 2" xfId="4943"/>
    <cellStyle name="20% - Accent3 2 4 2 3 7 2 2" xfId="4944"/>
    <cellStyle name="20% - Accent3 2 4 2 3 7 3" xfId="4945"/>
    <cellStyle name="20% - Accent3 2 4 2 3 8" xfId="4946"/>
    <cellStyle name="20% - Accent3 2 4 2 3 8 2" xfId="4947"/>
    <cellStyle name="20% - Accent3 2 4 2 3 9" xfId="4948"/>
    <cellStyle name="20% - Accent3 2 4 2 4" xfId="4949"/>
    <cellStyle name="20% - Accent3 2 4 2 4 2" xfId="4950"/>
    <cellStyle name="20% - Accent3 2 4 2 4 2 2" xfId="4951"/>
    <cellStyle name="20% - Accent3 2 4 2 4 2 2 2" xfId="4952"/>
    <cellStyle name="20% - Accent3 2 4 2 4 2 2 2 2" xfId="4953"/>
    <cellStyle name="20% - Accent3 2 4 2 4 2 2 3" xfId="4954"/>
    <cellStyle name="20% - Accent3 2 4 2 4 2 3" xfId="4955"/>
    <cellStyle name="20% - Accent3 2 4 2 4 2 3 2" xfId="4956"/>
    <cellStyle name="20% - Accent3 2 4 2 4 2 4" xfId="4957"/>
    <cellStyle name="20% - Accent3 2 4 2 4 3" xfId="4958"/>
    <cellStyle name="20% - Accent3 2 4 2 4 3 2" xfId="4959"/>
    <cellStyle name="20% - Accent3 2 4 2 4 3 2 2" xfId="4960"/>
    <cellStyle name="20% - Accent3 2 4 2 4 3 3" xfId="4961"/>
    <cellStyle name="20% - Accent3 2 4 2 4 4" xfId="4962"/>
    <cellStyle name="20% - Accent3 2 4 2 4 4 2" xfId="4963"/>
    <cellStyle name="20% - Accent3 2 4 2 4 5" xfId="4964"/>
    <cellStyle name="20% - Accent3 2 4 2 5" xfId="4965"/>
    <cellStyle name="20% - Accent3 2 4 2 5 2" xfId="4966"/>
    <cellStyle name="20% - Accent3 2 4 2 5 2 2" xfId="4967"/>
    <cellStyle name="20% - Accent3 2 4 2 5 2 2 2" xfId="4968"/>
    <cellStyle name="20% - Accent3 2 4 2 5 2 2 2 2" xfId="4969"/>
    <cellStyle name="20% - Accent3 2 4 2 5 2 2 3" xfId="4970"/>
    <cellStyle name="20% - Accent3 2 4 2 5 2 3" xfId="4971"/>
    <cellStyle name="20% - Accent3 2 4 2 5 2 3 2" xfId="4972"/>
    <cellStyle name="20% - Accent3 2 4 2 5 2 4" xfId="4973"/>
    <cellStyle name="20% - Accent3 2 4 2 5 3" xfId="4974"/>
    <cellStyle name="20% - Accent3 2 4 2 5 3 2" xfId="4975"/>
    <cellStyle name="20% - Accent3 2 4 2 5 3 2 2" xfId="4976"/>
    <cellStyle name="20% - Accent3 2 4 2 5 3 3" xfId="4977"/>
    <cellStyle name="20% - Accent3 2 4 2 5 4" xfId="4978"/>
    <cellStyle name="20% - Accent3 2 4 2 5 4 2" xfId="4979"/>
    <cellStyle name="20% - Accent3 2 4 2 5 5" xfId="4980"/>
    <cellStyle name="20% - Accent3 2 4 2 6" xfId="4981"/>
    <cellStyle name="20% - Accent3 2 4 2 6 2" xfId="4982"/>
    <cellStyle name="20% - Accent3 2 4 2 6 2 2" xfId="4983"/>
    <cellStyle name="20% - Accent3 2 4 2 6 2 2 2" xfId="4984"/>
    <cellStyle name="20% - Accent3 2 4 2 6 2 3" xfId="4985"/>
    <cellStyle name="20% - Accent3 2 4 2 6 3" xfId="4986"/>
    <cellStyle name="20% - Accent3 2 4 2 6 3 2" xfId="4987"/>
    <cellStyle name="20% - Accent3 2 4 2 6 4" xfId="4988"/>
    <cellStyle name="20% - Accent3 2 4 2 7" xfId="4989"/>
    <cellStyle name="20% - Accent3 2 4 2 7 2" xfId="4990"/>
    <cellStyle name="20% - Accent3 2 4 2 7 2 2" xfId="4991"/>
    <cellStyle name="20% - Accent3 2 4 2 7 2 2 2" xfId="4992"/>
    <cellStyle name="20% - Accent3 2 4 2 7 2 3" xfId="4993"/>
    <cellStyle name="20% - Accent3 2 4 2 7 3" xfId="4994"/>
    <cellStyle name="20% - Accent3 2 4 2 7 3 2" xfId="4995"/>
    <cellStyle name="20% - Accent3 2 4 2 7 4" xfId="4996"/>
    <cellStyle name="20% - Accent3 2 4 2 8" xfId="4997"/>
    <cellStyle name="20% - Accent3 2 4 2 8 2" xfId="4998"/>
    <cellStyle name="20% - Accent3 2 4 2 8 2 2" xfId="4999"/>
    <cellStyle name="20% - Accent3 2 4 2 8 2 2 2" xfId="5000"/>
    <cellStyle name="20% - Accent3 2 4 2 8 2 3" xfId="5001"/>
    <cellStyle name="20% - Accent3 2 4 2 8 3" xfId="5002"/>
    <cellStyle name="20% - Accent3 2 4 2 8 3 2" xfId="5003"/>
    <cellStyle name="20% - Accent3 2 4 2 8 4" xfId="5004"/>
    <cellStyle name="20% - Accent3 2 4 2 9" xfId="5005"/>
    <cellStyle name="20% - Accent3 2 4 2 9 2" xfId="5006"/>
    <cellStyle name="20% - Accent3 2 4 2 9 2 2" xfId="5007"/>
    <cellStyle name="20% - Accent3 2 4 2 9 3" xfId="5008"/>
    <cellStyle name="20% - Accent3 2 4 3" xfId="5009"/>
    <cellStyle name="20% - Accent3 2 4 3 10" xfId="5010"/>
    <cellStyle name="20% - Accent3 2 4 3 10 2" xfId="5011"/>
    <cellStyle name="20% - Accent3 2 4 3 11" xfId="5012"/>
    <cellStyle name="20% - Accent3 2 4 3 2" xfId="5013"/>
    <cellStyle name="20% - Accent3 2 4 3 2 2" xfId="5014"/>
    <cellStyle name="20% - Accent3 2 4 3 2 2 2" xfId="5015"/>
    <cellStyle name="20% - Accent3 2 4 3 2 2 2 2" xfId="5016"/>
    <cellStyle name="20% - Accent3 2 4 3 2 2 2 2 2" xfId="5017"/>
    <cellStyle name="20% - Accent3 2 4 3 2 2 2 2 2 2" xfId="5018"/>
    <cellStyle name="20% - Accent3 2 4 3 2 2 2 2 3" xfId="5019"/>
    <cellStyle name="20% - Accent3 2 4 3 2 2 2 3" xfId="5020"/>
    <cellStyle name="20% - Accent3 2 4 3 2 2 2 3 2" xfId="5021"/>
    <cellStyle name="20% - Accent3 2 4 3 2 2 2 4" xfId="5022"/>
    <cellStyle name="20% - Accent3 2 4 3 2 2 3" xfId="5023"/>
    <cellStyle name="20% - Accent3 2 4 3 2 2 3 2" xfId="5024"/>
    <cellStyle name="20% - Accent3 2 4 3 2 2 3 2 2" xfId="5025"/>
    <cellStyle name="20% - Accent3 2 4 3 2 2 3 3" xfId="5026"/>
    <cellStyle name="20% - Accent3 2 4 3 2 2 4" xfId="5027"/>
    <cellStyle name="20% - Accent3 2 4 3 2 2 4 2" xfId="5028"/>
    <cellStyle name="20% - Accent3 2 4 3 2 2 5" xfId="5029"/>
    <cellStyle name="20% - Accent3 2 4 3 2 3" xfId="5030"/>
    <cellStyle name="20% - Accent3 2 4 3 2 3 2" xfId="5031"/>
    <cellStyle name="20% - Accent3 2 4 3 2 3 2 2" xfId="5032"/>
    <cellStyle name="20% - Accent3 2 4 3 2 3 2 2 2" xfId="5033"/>
    <cellStyle name="20% - Accent3 2 4 3 2 3 2 2 2 2" xfId="5034"/>
    <cellStyle name="20% - Accent3 2 4 3 2 3 2 2 3" xfId="5035"/>
    <cellStyle name="20% - Accent3 2 4 3 2 3 2 3" xfId="5036"/>
    <cellStyle name="20% - Accent3 2 4 3 2 3 2 3 2" xfId="5037"/>
    <cellStyle name="20% - Accent3 2 4 3 2 3 2 4" xfId="5038"/>
    <cellStyle name="20% - Accent3 2 4 3 2 3 3" xfId="5039"/>
    <cellStyle name="20% - Accent3 2 4 3 2 3 3 2" xfId="5040"/>
    <cellStyle name="20% - Accent3 2 4 3 2 3 3 2 2" xfId="5041"/>
    <cellStyle name="20% - Accent3 2 4 3 2 3 3 3" xfId="5042"/>
    <cellStyle name="20% - Accent3 2 4 3 2 3 4" xfId="5043"/>
    <cellStyle name="20% - Accent3 2 4 3 2 3 4 2" xfId="5044"/>
    <cellStyle name="20% - Accent3 2 4 3 2 3 5" xfId="5045"/>
    <cellStyle name="20% - Accent3 2 4 3 2 4" xfId="5046"/>
    <cellStyle name="20% - Accent3 2 4 3 2 4 2" xfId="5047"/>
    <cellStyle name="20% - Accent3 2 4 3 2 4 2 2" xfId="5048"/>
    <cellStyle name="20% - Accent3 2 4 3 2 4 2 2 2" xfId="5049"/>
    <cellStyle name="20% - Accent3 2 4 3 2 4 2 3" xfId="5050"/>
    <cellStyle name="20% - Accent3 2 4 3 2 4 3" xfId="5051"/>
    <cellStyle name="20% - Accent3 2 4 3 2 4 3 2" xfId="5052"/>
    <cellStyle name="20% - Accent3 2 4 3 2 4 4" xfId="5053"/>
    <cellStyle name="20% - Accent3 2 4 3 2 5" xfId="5054"/>
    <cellStyle name="20% - Accent3 2 4 3 2 5 2" xfId="5055"/>
    <cellStyle name="20% - Accent3 2 4 3 2 5 2 2" xfId="5056"/>
    <cellStyle name="20% - Accent3 2 4 3 2 5 2 2 2" xfId="5057"/>
    <cellStyle name="20% - Accent3 2 4 3 2 5 2 3" xfId="5058"/>
    <cellStyle name="20% - Accent3 2 4 3 2 5 3" xfId="5059"/>
    <cellStyle name="20% - Accent3 2 4 3 2 5 3 2" xfId="5060"/>
    <cellStyle name="20% - Accent3 2 4 3 2 5 4" xfId="5061"/>
    <cellStyle name="20% - Accent3 2 4 3 2 6" xfId="5062"/>
    <cellStyle name="20% - Accent3 2 4 3 2 6 2" xfId="5063"/>
    <cellStyle name="20% - Accent3 2 4 3 2 6 2 2" xfId="5064"/>
    <cellStyle name="20% - Accent3 2 4 3 2 6 2 2 2" xfId="5065"/>
    <cellStyle name="20% - Accent3 2 4 3 2 6 2 3" xfId="5066"/>
    <cellStyle name="20% - Accent3 2 4 3 2 6 3" xfId="5067"/>
    <cellStyle name="20% - Accent3 2 4 3 2 6 3 2" xfId="5068"/>
    <cellStyle name="20% - Accent3 2 4 3 2 6 4" xfId="5069"/>
    <cellStyle name="20% - Accent3 2 4 3 2 7" xfId="5070"/>
    <cellStyle name="20% - Accent3 2 4 3 2 7 2" xfId="5071"/>
    <cellStyle name="20% - Accent3 2 4 3 2 7 2 2" xfId="5072"/>
    <cellStyle name="20% - Accent3 2 4 3 2 7 3" xfId="5073"/>
    <cellStyle name="20% - Accent3 2 4 3 2 8" xfId="5074"/>
    <cellStyle name="20% - Accent3 2 4 3 2 8 2" xfId="5075"/>
    <cellStyle name="20% - Accent3 2 4 3 2 9" xfId="5076"/>
    <cellStyle name="20% - Accent3 2 4 3 3" xfId="5077"/>
    <cellStyle name="20% - Accent3 2 4 3 3 2" xfId="5078"/>
    <cellStyle name="20% - Accent3 2 4 3 3 2 2" xfId="5079"/>
    <cellStyle name="20% - Accent3 2 4 3 3 2 2 2" xfId="5080"/>
    <cellStyle name="20% - Accent3 2 4 3 3 2 2 2 2" xfId="5081"/>
    <cellStyle name="20% - Accent3 2 4 3 3 2 2 2 2 2" xfId="5082"/>
    <cellStyle name="20% - Accent3 2 4 3 3 2 2 2 3" xfId="5083"/>
    <cellStyle name="20% - Accent3 2 4 3 3 2 2 3" xfId="5084"/>
    <cellStyle name="20% - Accent3 2 4 3 3 2 2 3 2" xfId="5085"/>
    <cellStyle name="20% - Accent3 2 4 3 3 2 2 4" xfId="5086"/>
    <cellStyle name="20% - Accent3 2 4 3 3 2 3" xfId="5087"/>
    <cellStyle name="20% - Accent3 2 4 3 3 2 3 2" xfId="5088"/>
    <cellStyle name="20% - Accent3 2 4 3 3 2 3 2 2" xfId="5089"/>
    <cellStyle name="20% - Accent3 2 4 3 3 2 3 3" xfId="5090"/>
    <cellStyle name="20% - Accent3 2 4 3 3 2 4" xfId="5091"/>
    <cellStyle name="20% - Accent3 2 4 3 3 2 4 2" xfId="5092"/>
    <cellStyle name="20% - Accent3 2 4 3 3 2 5" xfId="5093"/>
    <cellStyle name="20% - Accent3 2 4 3 3 3" xfId="5094"/>
    <cellStyle name="20% - Accent3 2 4 3 3 3 2" xfId="5095"/>
    <cellStyle name="20% - Accent3 2 4 3 3 3 2 2" xfId="5096"/>
    <cellStyle name="20% - Accent3 2 4 3 3 3 2 2 2" xfId="5097"/>
    <cellStyle name="20% - Accent3 2 4 3 3 3 2 2 2 2" xfId="5098"/>
    <cellStyle name="20% - Accent3 2 4 3 3 3 2 2 3" xfId="5099"/>
    <cellStyle name="20% - Accent3 2 4 3 3 3 2 3" xfId="5100"/>
    <cellStyle name="20% - Accent3 2 4 3 3 3 2 3 2" xfId="5101"/>
    <cellStyle name="20% - Accent3 2 4 3 3 3 2 4" xfId="5102"/>
    <cellStyle name="20% - Accent3 2 4 3 3 3 3" xfId="5103"/>
    <cellStyle name="20% - Accent3 2 4 3 3 3 3 2" xfId="5104"/>
    <cellStyle name="20% - Accent3 2 4 3 3 3 3 2 2" xfId="5105"/>
    <cellStyle name="20% - Accent3 2 4 3 3 3 3 3" xfId="5106"/>
    <cellStyle name="20% - Accent3 2 4 3 3 3 4" xfId="5107"/>
    <cellStyle name="20% - Accent3 2 4 3 3 3 4 2" xfId="5108"/>
    <cellStyle name="20% - Accent3 2 4 3 3 3 5" xfId="5109"/>
    <cellStyle name="20% - Accent3 2 4 3 3 4" xfId="5110"/>
    <cellStyle name="20% - Accent3 2 4 3 3 4 2" xfId="5111"/>
    <cellStyle name="20% - Accent3 2 4 3 3 4 2 2" xfId="5112"/>
    <cellStyle name="20% - Accent3 2 4 3 3 4 2 2 2" xfId="5113"/>
    <cellStyle name="20% - Accent3 2 4 3 3 4 2 3" xfId="5114"/>
    <cellStyle name="20% - Accent3 2 4 3 3 4 3" xfId="5115"/>
    <cellStyle name="20% - Accent3 2 4 3 3 4 3 2" xfId="5116"/>
    <cellStyle name="20% - Accent3 2 4 3 3 4 4" xfId="5117"/>
    <cellStyle name="20% - Accent3 2 4 3 3 5" xfId="5118"/>
    <cellStyle name="20% - Accent3 2 4 3 3 5 2" xfId="5119"/>
    <cellStyle name="20% - Accent3 2 4 3 3 5 2 2" xfId="5120"/>
    <cellStyle name="20% - Accent3 2 4 3 3 5 2 2 2" xfId="5121"/>
    <cellStyle name="20% - Accent3 2 4 3 3 5 2 3" xfId="5122"/>
    <cellStyle name="20% - Accent3 2 4 3 3 5 3" xfId="5123"/>
    <cellStyle name="20% - Accent3 2 4 3 3 5 3 2" xfId="5124"/>
    <cellStyle name="20% - Accent3 2 4 3 3 5 4" xfId="5125"/>
    <cellStyle name="20% - Accent3 2 4 3 3 6" xfId="5126"/>
    <cellStyle name="20% - Accent3 2 4 3 3 6 2" xfId="5127"/>
    <cellStyle name="20% - Accent3 2 4 3 3 6 2 2" xfId="5128"/>
    <cellStyle name="20% - Accent3 2 4 3 3 6 2 2 2" xfId="5129"/>
    <cellStyle name="20% - Accent3 2 4 3 3 6 2 3" xfId="5130"/>
    <cellStyle name="20% - Accent3 2 4 3 3 6 3" xfId="5131"/>
    <cellStyle name="20% - Accent3 2 4 3 3 6 3 2" xfId="5132"/>
    <cellStyle name="20% - Accent3 2 4 3 3 6 4" xfId="5133"/>
    <cellStyle name="20% - Accent3 2 4 3 3 7" xfId="5134"/>
    <cellStyle name="20% - Accent3 2 4 3 3 7 2" xfId="5135"/>
    <cellStyle name="20% - Accent3 2 4 3 3 7 2 2" xfId="5136"/>
    <cellStyle name="20% - Accent3 2 4 3 3 7 3" xfId="5137"/>
    <cellStyle name="20% - Accent3 2 4 3 3 8" xfId="5138"/>
    <cellStyle name="20% - Accent3 2 4 3 3 8 2" xfId="5139"/>
    <cellStyle name="20% - Accent3 2 4 3 3 9" xfId="5140"/>
    <cellStyle name="20% - Accent3 2 4 3 4" xfId="5141"/>
    <cellStyle name="20% - Accent3 2 4 3 4 2" xfId="5142"/>
    <cellStyle name="20% - Accent3 2 4 3 4 2 2" xfId="5143"/>
    <cellStyle name="20% - Accent3 2 4 3 4 2 2 2" xfId="5144"/>
    <cellStyle name="20% - Accent3 2 4 3 4 2 2 2 2" xfId="5145"/>
    <cellStyle name="20% - Accent3 2 4 3 4 2 2 3" xfId="5146"/>
    <cellStyle name="20% - Accent3 2 4 3 4 2 3" xfId="5147"/>
    <cellStyle name="20% - Accent3 2 4 3 4 2 3 2" xfId="5148"/>
    <cellStyle name="20% - Accent3 2 4 3 4 2 4" xfId="5149"/>
    <cellStyle name="20% - Accent3 2 4 3 4 3" xfId="5150"/>
    <cellStyle name="20% - Accent3 2 4 3 4 3 2" xfId="5151"/>
    <cellStyle name="20% - Accent3 2 4 3 4 3 2 2" xfId="5152"/>
    <cellStyle name="20% - Accent3 2 4 3 4 3 3" xfId="5153"/>
    <cellStyle name="20% - Accent3 2 4 3 4 4" xfId="5154"/>
    <cellStyle name="20% - Accent3 2 4 3 4 4 2" xfId="5155"/>
    <cellStyle name="20% - Accent3 2 4 3 4 5" xfId="5156"/>
    <cellStyle name="20% - Accent3 2 4 3 5" xfId="5157"/>
    <cellStyle name="20% - Accent3 2 4 3 5 2" xfId="5158"/>
    <cellStyle name="20% - Accent3 2 4 3 5 2 2" xfId="5159"/>
    <cellStyle name="20% - Accent3 2 4 3 5 2 2 2" xfId="5160"/>
    <cellStyle name="20% - Accent3 2 4 3 5 2 2 2 2" xfId="5161"/>
    <cellStyle name="20% - Accent3 2 4 3 5 2 2 3" xfId="5162"/>
    <cellStyle name="20% - Accent3 2 4 3 5 2 3" xfId="5163"/>
    <cellStyle name="20% - Accent3 2 4 3 5 2 3 2" xfId="5164"/>
    <cellStyle name="20% - Accent3 2 4 3 5 2 4" xfId="5165"/>
    <cellStyle name="20% - Accent3 2 4 3 5 3" xfId="5166"/>
    <cellStyle name="20% - Accent3 2 4 3 5 3 2" xfId="5167"/>
    <cellStyle name="20% - Accent3 2 4 3 5 3 2 2" xfId="5168"/>
    <cellStyle name="20% - Accent3 2 4 3 5 3 3" xfId="5169"/>
    <cellStyle name="20% - Accent3 2 4 3 5 4" xfId="5170"/>
    <cellStyle name="20% - Accent3 2 4 3 5 4 2" xfId="5171"/>
    <cellStyle name="20% - Accent3 2 4 3 5 5" xfId="5172"/>
    <cellStyle name="20% - Accent3 2 4 3 6" xfId="5173"/>
    <cellStyle name="20% - Accent3 2 4 3 6 2" xfId="5174"/>
    <cellStyle name="20% - Accent3 2 4 3 6 2 2" xfId="5175"/>
    <cellStyle name="20% - Accent3 2 4 3 6 2 2 2" xfId="5176"/>
    <cellStyle name="20% - Accent3 2 4 3 6 2 3" xfId="5177"/>
    <cellStyle name="20% - Accent3 2 4 3 6 3" xfId="5178"/>
    <cellStyle name="20% - Accent3 2 4 3 6 3 2" xfId="5179"/>
    <cellStyle name="20% - Accent3 2 4 3 6 4" xfId="5180"/>
    <cellStyle name="20% - Accent3 2 4 3 7" xfId="5181"/>
    <cellStyle name="20% - Accent3 2 4 3 7 2" xfId="5182"/>
    <cellStyle name="20% - Accent3 2 4 3 7 2 2" xfId="5183"/>
    <cellStyle name="20% - Accent3 2 4 3 7 2 2 2" xfId="5184"/>
    <cellStyle name="20% - Accent3 2 4 3 7 2 3" xfId="5185"/>
    <cellStyle name="20% - Accent3 2 4 3 7 3" xfId="5186"/>
    <cellStyle name="20% - Accent3 2 4 3 7 3 2" xfId="5187"/>
    <cellStyle name="20% - Accent3 2 4 3 7 4" xfId="5188"/>
    <cellStyle name="20% - Accent3 2 4 3 8" xfId="5189"/>
    <cellStyle name="20% - Accent3 2 4 3 8 2" xfId="5190"/>
    <cellStyle name="20% - Accent3 2 4 3 8 2 2" xfId="5191"/>
    <cellStyle name="20% - Accent3 2 4 3 8 2 2 2" xfId="5192"/>
    <cellStyle name="20% - Accent3 2 4 3 8 2 3" xfId="5193"/>
    <cellStyle name="20% - Accent3 2 4 3 8 3" xfId="5194"/>
    <cellStyle name="20% - Accent3 2 4 3 8 3 2" xfId="5195"/>
    <cellStyle name="20% - Accent3 2 4 3 8 4" xfId="5196"/>
    <cellStyle name="20% - Accent3 2 4 3 9" xfId="5197"/>
    <cellStyle name="20% - Accent3 2 4 3 9 2" xfId="5198"/>
    <cellStyle name="20% - Accent3 2 4 3 9 2 2" xfId="5199"/>
    <cellStyle name="20% - Accent3 2 4 3 9 3" xfId="5200"/>
    <cellStyle name="20% - Accent3 2 4 4" xfId="5201"/>
    <cellStyle name="20% - Accent3 2 4 4 2" xfId="5202"/>
    <cellStyle name="20% - Accent3 2 4 4 2 2" xfId="5203"/>
    <cellStyle name="20% - Accent3 2 4 4 2 2 2" xfId="5204"/>
    <cellStyle name="20% - Accent3 2 4 4 2 2 2 2" xfId="5205"/>
    <cellStyle name="20% - Accent3 2 4 4 2 2 2 2 2" xfId="5206"/>
    <cellStyle name="20% - Accent3 2 4 4 2 2 2 3" xfId="5207"/>
    <cellStyle name="20% - Accent3 2 4 4 2 2 3" xfId="5208"/>
    <cellStyle name="20% - Accent3 2 4 4 2 2 3 2" xfId="5209"/>
    <cellStyle name="20% - Accent3 2 4 4 2 2 4" xfId="5210"/>
    <cellStyle name="20% - Accent3 2 4 4 2 3" xfId="5211"/>
    <cellStyle name="20% - Accent3 2 4 4 2 3 2" xfId="5212"/>
    <cellStyle name="20% - Accent3 2 4 4 2 3 2 2" xfId="5213"/>
    <cellStyle name="20% - Accent3 2 4 4 2 3 3" xfId="5214"/>
    <cellStyle name="20% - Accent3 2 4 4 2 4" xfId="5215"/>
    <cellStyle name="20% - Accent3 2 4 4 2 4 2" xfId="5216"/>
    <cellStyle name="20% - Accent3 2 4 4 2 5" xfId="5217"/>
    <cellStyle name="20% - Accent3 2 4 4 3" xfId="5218"/>
    <cellStyle name="20% - Accent3 2 4 4 3 2" xfId="5219"/>
    <cellStyle name="20% - Accent3 2 4 4 3 2 2" xfId="5220"/>
    <cellStyle name="20% - Accent3 2 4 4 3 2 2 2" xfId="5221"/>
    <cellStyle name="20% - Accent3 2 4 4 3 2 2 2 2" xfId="5222"/>
    <cellStyle name="20% - Accent3 2 4 4 3 2 2 3" xfId="5223"/>
    <cellStyle name="20% - Accent3 2 4 4 3 2 3" xfId="5224"/>
    <cellStyle name="20% - Accent3 2 4 4 3 2 3 2" xfId="5225"/>
    <cellStyle name="20% - Accent3 2 4 4 3 2 4" xfId="5226"/>
    <cellStyle name="20% - Accent3 2 4 4 3 3" xfId="5227"/>
    <cellStyle name="20% - Accent3 2 4 4 3 3 2" xfId="5228"/>
    <cellStyle name="20% - Accent3 2 4 4 3 3 2 2" xfId="5229"/>
    <cellStyle name="20% - Accent3 2 4 4 3 3 3" xfId="5230"/>
    <cellStyle name="20% - Accent3 2 4 4 3 4" xfId="5231"/>
    <cellStyle name="20% - Accent3 2 4 4 3 4 2" xfId="5232"/>
    <cellStyle name="20% - Accent3 2 4 4 3 5" xfId="5233"/>
    <cellStyle name="20% - Accent3 2 4 4 4" xfId="5234"/>
    <cellStyle name="20% - Accent3 2 4 4 4 2" xfId="5235"/>
    <cellStyle name="20% - Accent3 2 4 4 4 2 2" xfId="5236"/>
    <cellStyle name="20% - Accent3 2 4 4 4 2 2 2" xfId="5237"/>
    <cellStyle name="20% - Accent3 2 4 4 4 2 3" xfId="5238"/>
    <cellStyle name="20% - Accent3 2 4 4 4 3" xfId="5239"/>
    <cellStyle name="20% - Accent3 2 4 4 4 3 2" xfId="5240"/>
    <cellStyle name="20% - Accent3 2 4 4 4 4" xfId="5241"/>
    <cellStyle name="20% - Accent3 2 4 4 5" xfId="5242"/>
    <cellStyle name="20% - Accent3 2 4 4 5 2" xfId="5243"/>
    <cellStyle name="20% - Accent3 2 4 4 5 2 2" xfId="5244"/>
    <cellStyle name="20% - Accent3 2 4 4 5 2 2 2" xfId="5245"/>
    <cellStyle name="20% - Accent3 2 4 4 5 2 3" xfId="5246"/>
    <cellStyle name="20% - Accent3 2 4 4 5 3" xfId="5247"/>
    <cellStyle name="20% - Accent3 2 4 4 5 3 2" xfId="5248"/>
    <cellStyle name="20% - Accent3 2 4 4 5 4" xfId="5249"/>
    <cellStyle name="20% - Accent3 2 4 4 6" xfId="5250"/>
    <cellStyle name="20% - Accent3 2 4 4 6 2" xfId="5251"/>
    <cellStyle name="20% - Accent3 2 4 4 6 2 2" xfId="5252"/>
    <cellStyle name="20% - Accent3 2 4 4 6 2 2 2" xfId="5253"/>
    <cellStyle name="20% - Accent3 2 4 4 6 2 3" xfId="5254"/>
    <cellStyle name="20% - Accent3 2 4 4 6 3" xfId="5255"/>
    <cellStyle name="20% - Accent3 2 4 4 6 3 2" xfId="5256"/>
    <cellStyle name="20% - Accent3 2 4 4 6 4" xfId="5257"/>
    <cellStyle name="20% - Accent3 2 4 4 7" xfId="5258"/>
    <cellStyle name="20% - Accent3 2 4 4 7 2" xfId="5259"/>
    <cellStyle name="20% - Accent3 2 4 4 7 2 2" xfId="5260"/>
    <cellStyle name="20% - Accent3 2 4 4 7 3" xfId="5261"/>
    <cellStyle name="20% - Accent3 2 4 4 8" xfId="5262"/>
    <cellStyle name="20% - Accent3 2 4 4 8 2" xfId="5263"/>
    <cellStyle name="20% - Accent3 2 4 4 9" xfId="5264"/>
    <cellStyle name="20% - Accent3 2 4 5" xfId="5265"/>
    <cellStyle name="20% - Accent3 2 4 5 2" xfId="5266"/>
    <cellStyle name="20% - Accent3 2 4 5 2 2" xfId="5267"/>
    <cellStyle name="20% - Accent3 2 4 5 2 2 2" xfId="5268"/>
    <cellStyle name="20% - Accent3 2 4 5 2 2 2 2" xfId="5269"/>
    <cellStyle name="20% - Accent3 2 4 5 2 2 2 2 2" xfId="5270"/>
    <cellStyle name="20% - Accent3 2 4 5 2 2 2 3" xfId="5271"/>
    <cellStyle name="20% - Accent3 2 4 5 2 2 3" xfId="5272"/>
    <cellStyle name="20% - Accent3 2 4 5 2 2 3 2" xfId="5273"/>
    <cellStyle name="20% - Accent3 2 4 5 2 2 4" xfId="5274"/>
    <cellStyle name="20% - Accent3 2 4 5 2 3" xfId="5275"/>
    <cellStyle name="20% - Accent3 2 4 5 2 3 2" xfId="5276"/>
    <cellStyle name="20% - Accent3 2 4 5 2 3 2 2" xfId="5277"/>
    <cellStyle name="20% - Accent3 2 4 5 2 3 3" xfId="5278"/>
    <cellStyle name="20% - Accent3 2 4 5 2 4" xfId="5279"/>
    <cellStyle name="20% - Accent3 2 4 5 2 4 2" xfId="5280"/>
    <cellStyle name="20% - Accent3 2 4 5 2 5" xfId="5281"/>
    <cellStyle name="20% - Accent3 2 4 5 3" xfId="5282"/>
    <cellStyle name="20% - Accent3 2 4 5 3 2" xfId="5283"/>
    <cellStyle name="20% - Accent3 2 4 5 3 2 2" xfId="5284"/>
    <cellStyle name="20% - Accent3 2 4 5 3 2 2 2" xfId="5285"/>
    <cellStyle name="20% - Accent3 2 4 5 3 2 2 2 2" xfId="5286"/>
    <cellStyle name="20% - Accent3 2 4 5 3 2 2 3" xfId="5287"/>
    <cellStyle name="20% - Accent3 2 4 5 3 2 3" xfId="5288"/>
    <cellStyle name="20% - Accent3 2 4 5 3 2 3 2" xfId="5289"/>
    <cellStyle name="20% - Accent3 2 4 5 3 2 4" xfId="5290"/>
    <cellStyle name="20% - Accent3 2 4 5 3 3" xfId="5291"/>
    <cellStyle name="20% - Accent3 2 4 5 3 3 2" xfId="5292"/>
    <cellStyle name="20% - Accent3 2 4 5 3 3 2 2" xfId="5293"/>
    <cellStyle name="20% - Accent3 2 4 5 3 3 3" xfId="5294"/>
    <cellStyle name="20% - Accent3 2 4 5 3 4" xfId="5295"/>
    <cellStyle name="20% - Accent3 2 4 5 3 4 2" xfId="5296"/>
    <cellStyle name="20% - Accent3 2 4 5 3 5" xfId="5297"/>
    <cellStyle name="20% - Accent3 2 4 5 4" xfId="5298"/>
    <cellStyle name="20% - Accent3 2 4 5 4 2" xfId="5299"/>
    <cellStyle name="20% - Accent3 2 4 5 4 2 2" xfId="5300"/>
    <cellStyle name="20% - Accent3 2 4 5 4 2 2 2" xfId="5301"/>
    <cellStyle name="20% - Accent3 2 4 5 4 2 3" xfId="5302"/>
    <cellStyle name="20% - Accent3 2 4 5 4 3" xfId="5303"/>
    <cellStyle name="20% - Accent3 2 4 5 4 3 2" xfId="5304"/>
    <cellStyle name="20% - Accent3 2 4 5 4 4" xfId="5305"/>
    <cellStyle name="20% - Accent3 2 4 5 5" xfId="5306"/>
    <cellStyle name="20% - Accent3 2 4 5 5 2" xfId="5307"/>
    <cellStyle name="20% - Accent3 2 4 5 5 2 2" xfId="5308"/>
    <cellStyle name="20% - Accent3 2 4 5 5 2 2 2" xfId="5309"/>
    <cellStyle name="20% - Accent3 2 4 5 5 2 3" xfId="5310"/>
    <cellStyle name="20% - Accent3 2 4 5 5 3" xfId="5311"/>
    <cellStyle name="20% - Accent3 2 4 5 5 3 2" xfId="5312"/>
    <cellStyle name="20% - Accent3 2 4 5 5 4" xfId="5313"/>
    <cellStyle name="20% - Accent3 2 4 5 6" xfId="5314"/>
    <cellStyle name="20% - Accent3 2 4 5 6 2" xfId="5315"/>
    <cellStyle name="20% - Accent3 2 4 5 6 2 2" xfId="5316"/>
    <cellStyle name="20% - Accent3 2 4 5 6 2 2 2" xfId="5317"/>
    <cellStyle name="20% - Accent3 2 4 5 6 2 3" xfId="5318"/>
    <cellStyle name="20% - Accent3 2 4 5 6 3" xfId="5319"/>
    <cellStyle name="20% - Accent3 2 4 5 6 3 2" xfId="5320"/>
    <cellStyle name="20% - Accent3 2 4 5 6 4" xfId="5321"/>
    <cellStyle name="20% - Accent3 2 4 5 7" xfId="5322"/>
    <cellStyle name="20% - Accent3 2 4 5 7 2" xfId="5323"/>
    <cellStyle name="20% - Accent3 2 4 5 7 2 2" xfId="5324"/>
    <cellStyle name="20% - Accent3 2 4 5 7 3" xfId="5325"/>
    <cellStyle name="20% - Accent3 2 4 5 8" xfId="5326"/>
    <cellStyle name="20% - Accent3 2 4 5 8 2" xfId="5327"/>
    <cellStyle name="20% - Accent3 2 4 5 9" xfId="5328"/>
    <cellStyle name="20% - Accent3 2 4 6" xfId="43527"/>
    <cellStyle name="20% - Accent3 2 5" xfId="5329"/>
    <cellStyle name="20% - Accent3 2 5 2" xfId="5330"/>
    <cellStyle name="20% - Accent3 2 5 2 10" xfId="5331"/>
    <cellStyle name="20% - Accent3 2 5 2 10 2" xfId="5332"/>
    <cellStyle name="20% - Accent3 2 5 2 11" xfId="5333"/>
    <cellStyle name="20% - Accent3 2 5 2 2" xfId="5334"/>
    <cellStyle name="20% - Accent3 2 5 2 2 2" xfId="5335"/>
    <cellStyle name="20% - Accent3 2 5 2 2 2 2" xfId="5336"/>
    <cellStyle name="20% - Accent3 2 5 2 2 2 2 2" xfId="5337"/>
    <cellStyle name="20% - Accent3 2 5 2 2 2 2 2 2" xfId="5338"/>
    <cellStyle name="20% - Accent3 2 5 2 2 2 2 2 2 2" xfId="5339"/>
    <cellStyle name="20% - Accent3 2 5 2 2 2 2 2 3" xfId="5340"/>
    <cellStyle name="20% - Accent3 2 5 2 2 2 2 3" xfId="5341"/>
    <cellStyle name="20% - Accent3 2 5 2 2 2 2 3 2" xfId="5342"/>
    <cellStyle name="20% - Accent3 2 5 2 2 2 2 4" xfId="5343"/>
    <cellStyle name="20% - Accent3 2 5 2 2 2 3" xfId="5344"/>
    <cellStyle name="20% - Accent3 2 5 2 2 2 3 2" xfId="5345"/>
    <cellStyle name="20% - Accent3 2 5 2 2 2 3 2 2" xfId="5346"/>
    <cellStyle name="20% - Accent3 2 5 2 2 2 3 3" xfId="5347"/>
    <cellStyle name="20% - Accent3 2 5 2 2 2 4" xfId="5348"/>
    <cellStyle name="20% - Accent3 2 5 2 2 2 4 2" xfId="5349"/>
    <cellStyle name="20% - Accent3 2 5 2 2 2 5" xfId="5350"/>
    <cellStyle name="20% - Accent3 2 5 2 2 3" xfId="5351"/>
    <cellStyle name="20% - Accent3 2 5 2 2 3 2" xfId="5352"/>
    <cellStyle name="20% - Accent3 2 5 2 2 3 2 2" xfId="5353"/>
    <cellStyle name="20% - Accent3 2 5 2 2 3 2 2 2" xfId="5354"/>
    <cellStyle name="20% - Accent3 2 5 2 2 3 2 2 2 2" xfId="5355"/>
    <cellStyle name="20% - Accent3 2 5 2 2 3 2 2 3" xfId="5356"/>
    <cellStyle name="20% - Accent3 2 5 2 2 3 2 3" xfId="5357"/>
    <cellStyle name="20% - Accent3 2 5 2 2 3 2 3 2" xfId="5358"/>
    <cellStyle name="20% - Accent3 2 5 2 2 3 2 4" xfId="5359"/>
    <cellStyle name="20% - Accent3 2 5 2 2 3 3" xfId="5360"/>
    <cellStyle name="20% - Accent3 2 5 2 2 3 3 2" xfId="5361"/>
    <cellStyle name="20% - Accent3 2 5 2 2 3 3 2 2" xfId="5362"/>
    <cellStyle name="20% - Accent3 2 5 2 2 3 3 3" xfId="5363"/>
    <cellStyle name="20% - Accent3 2 5 2 2 3 4" xfId="5364"/>
    <cellStyle name="20% - Accent3 2 5 2 2 3 4 2" xfId="5365"/>
    <cellStyle name="20% - Accent3 2 5 2 2 3 5" xfId="5366"/>
    <cellStyle name="20% - Accent3 2 5 2 2 4" xfId="5367"/>
    <cellStyle name="20% - Accent3 2 5 2 2 4 2" xfId="5368"/>
    <cellStyle name="20% - Accent3 2 5 2 2 4 2 2" xfId="5369"/>
    <cellStyle name="20% - Accent3 2 5 2 2 4 2 2 2" xfId="5370"/>
    <cellStyle name="20% - Accent3 2 5 2 2 4 2 3" xfId="5371"/>
    <cellStyle name="20% - Accent3 2 5 2 2 4 3" xfId="5372"/>
    <cellStyle name="20% - Accent3 2 5 2 2 4 3 2" xfId="5373"/>
    <cellStyle name="20% - Accent3 2 5 2 2 4 4" xfId="5374"/>
    <cellStyle name="20% - Accent3 2 5 2 2 5" xfId="5375"/>
    <cellStyle name="20% - Accent3 2 5 2 2 5 2" xfId="5376"/>
    <cellStyle name="20% - Accent3 2 5 2 2 5 2 2" xfId="5377"/>
    <cellStyle name="20% - Accent3 2 5 2 2 5 2 2 2" xfId="5378"/>
    <cellStyle name="20% - Accent3 2 5 2 2 5 2 3" xfId="5379"/>
    <cellStyle name="20% - Accent3 2 5 2 2 5 3" xfId="5380"/>
    <cellStyle name="20% - Accent3 2 5 2 2 5 3 2" xfId="5381"/>
    <cellStyle name="20% - Accent3 2 5 2 2 5 4" xfId="5382"/>
    <cellStyle name="20% - Accent3 2 5 2 2 6" xfId="5383"/>
    <cellStyle name="20% - Accent3 2 5 2 2 6 2" xfId="5384"/>
    <cellStyle name="20% - Accent3 2 5 2 2 6 2 2" xfId="5385"/>
    <cellStyle name="20% - Accent3 2 5 2 2 6 2 2 2" xfId="5386"/>
    <cellStyle name="20% - Accent3 2 5 2 2 6 2 3" xfId="5387"/>
    <cellStyle name="20% - Accent3 2 5 2 2 6 3" xfId="5388"/>
    <cellStyle name="20% - Accent3 2 5 2 2 6 3 2" xfId="5389"/>
    <cellStyle name="20% - Accent3 2 5 2 2 6 4" xfId="5390"/>
    <cellStyle name="20% - Accent3 2 5 2 2 7" xfId="5391"/>
    <cellStyle name="20% - Accent3 2 5 2 2 7 2" xfId="5392"/>
    <cellStyle name="20% - Accent3 2 5 2 2 7 2 2" xfId="5393"/>
    <cellStyle name="20% - Accent3 2 5 2 2 7 3" xfId="5394"/>
    <cellStyle name="20% - Accent3 2 5 2 2 8" xfId="5395"/>
    <cellStyle name="20% - Accent3 2 5 2 2 8 2" xfId="5396"/>
    <cellStyle name="20% - Accent3 2 5 2 2 9" xfId="5397"/>
    <cellStyle name="20% - Accent3 2 5 2 3" xfId="5398"/>
    <cellStyle name="20% - Accent3 2 5 2 3 2" xfId="5399"/>
    <cellStyle name="20% - Accent3 2 5 2 3 2 2" xfId="5400"/>
    <cellStyle name="20% - Accent3 2 5 2 3 2 2 2" xfId="5401"/>
    <cellStyle name="20% - Accent3 2 5 2 3 2 2 2 2" xfId="5402"/>
    <cellStyle name="20% - Accent3 2 5 2 3 2 2 2 2 2" xfId="5403"/>
    <cellStyle name="20% - Accent3 2 5 2 3 2 2 2 3" xfId="5404"/>
    <cellStyle name="20% - Accent3 2 5 2 3 2 2 3" xfId="5405"/>
    <cellStyle name="20% - Accent3 2 5 2 3 2 2 3 2" xfId="5406"/>
    <cellStyle name="20% - Accent3 2 5 2 3 2 2 4" xfId="5407"/>
    <cellStyle name="20% - Accent3 2 5 2 3 2 3" xfId="5408"/>
    <cellStyle name="20% - Accent3 2 5 2 3 2 3 2" xfId="5409"/>
    <cellStyle name="20% - Accent3 2 5 2 3 2 3 2 2" xfId="5410"/>
    <cellStyle name="20% - Accent3 2 5 2 3 2 3 3" xfId="5411"/>
    <cellStyle name="20% - Accent3 2 5 2 3 2 4" xfId="5412"/>
    <cellStyle name="20% - Accent3 2 5 2 3 2 4 2" xfId="5413"/>
    <cellStyle name="20% - Accent3 2 5 2 3 2 5" xfId="5414"/>
    <cellStyle name="20% - Accent3 2 5 2 3 3" xfId="5415"/>
    <cellStyle name="20% - Accent3 2 5 2 3 3 2" xfId="5416"/>
    <cellStyle name="20% - Accent3 2 5 2 3 3 2 2" xfId="5417"/>
    <cellStyle name="20% - Accent3 2 5 2 3 3 2 2 2" xfId="5418"/>
    <cellStyle name="20% - Accent3 2 5 2 3 3 2 2 2 2" xfId="5419"/>
    <cellStyle name="20% - Accent3 2 5 2 3 3 2 2 3" xfId="5420"/>
    <cellStyle name="20% - Accent3 2 5 2 3 3 2 3" xfId="5421"/>
    <cellStyle name="20% - Accent3 2 5 2 3 3 2 3 2" xfId="5422"/>
    <cellStyle name="20% - Accent3 2 5 2 3 3 2 4" xfId="5423"/>
    <cellStyle name="20% - Accent3 2 5 2 3 3 3" xfId="5424"/>
    <cellStyle name="20% - Accent3 2 5 2 3 3 3 2" xfId="5425"/>
    <cellStyle name="20% - Accent3 2 5 2 3 3 3 2 2" xfId="5426"/>
    <cellStyle name="20% - Accent3 2 5 2 3 3 3 3" xfId="5427"/>
    <cellStyle name="20% - Accent3 2 5 2 3 3 4" xfId="5428"/>
    <cellStyle name="20% - Accent3 2 5 2 3 3 4 2" xfId="5429"/>
    <cellStyle name="20% - Accent3 2 5 2 3 3 5" xfId="5430"/>
    <cellStyle name="20% - Accent3 2 5 2 3 4" xfId="5431"/>
    <cellStyle name="20% - Accent3 2 5 2 3 4 2" xfId="5432"/>
    <cellStyle name="20% - Accent3 2 5 2 3 4 2 2" xfId="5433"/>
    <cellStyle name="20% - Accent3 2 5 2 3 4 2 2 2" xfId="5434"/>
    <cellStyle name="20% - Accent3 2 5 2 3 4 2 3" xfId="5435"/>
    <cellStyle name="20% - Accent3 2 5 2 3 4 3" xfId="5436"/>
    <cellStyle name="20% - Accent3 2 5 2 3 4 3 2" xfId="5437"/>
    <cellStyle name="20% - Accent3 2 5 2 3 4 4" xfId="5438"/>
    <cellStyle name="20% - Accent3 2 5 2 3 5" xfId="5439"/>
    <cellStyle name="20% - Accent3 2 5 2 3 5 2" xfId="5440"/>
    <cellStyle name="20% - Accent3 2 5 2 3 5 2 2" xfId="5441"/>
    <cellStyle name="20% - Accent3 2 5 2 3 5 2 2 2" xfId="5442"/>
    <cellStyle name="20% - Accent3 2 5 2 3 5 2 3" xfId="5443"/>
    <cellStyle name="20% - Accent3 2 5 2 3 5 3" xfId="5444"/>
    <cellStyle name="20% - Accent3 2 5 2 3 5 3 2" xfId="5445"/>
    <cellStyle name="20% - Accent3 2 5 2 3 5 4" xfId="5446"/>
    <cellStyle name="20% - Accent3 2 5 2 3 6" xfId="5447"/>
    <cellStyle name="20% - Accent3 2 5 2 3 6 2" xfId="5448"/>
    <cellStyle name="20% - Accent3 2 5 2 3 6 2 2" xfId="5449"/>
    <cellStyle name="20% - Accent3 2 5 2 3 6 2 2 2" xfId="5450"/>
    <cellStyle name="20% - Accent3 2 5 2 3 6 2 3" xfId="5451"/>
    <cellStyle name="20% - Accent3 2 5 2 3 6 3" xfId="5452"/>
    <cellStyle name="20% - Accent3 2 5 2 3 6 3 2" xfId="5453"/>
    <cellStyle name="20% - Accent3 2 5 2 3 6 4" xfId="5454"/>
    <cellStyle name="20% - Accent3 2 5 2 3 7" xfId="5455"/>
    <cellStyle name="20% - Accent3 2 5 2 3 7 2" xfId="5456"/>
    <cellStyle name="20% - Accent3 2 5 2 3 7 2 2" xfId="5457"/>
    <cellStyle name="20% - Accent3 2 5 2 3 7 3" xfId="5458"/>
    <cellStyle name="20% - Accent3 2 5 2 3 8" xfId="5459"/>
    <cellStyle name="20% - Accent3 2 5 2 3 8 2" xfId="5460"/>
    <cellStyle name="20% - Accent3 2 5 2 3 9" xfId="5461"/>
    <cellStyle name="20% - Accent3 2 5 2 4" xfId="5462"/>
    <cellStyle name="20% - Accent3 2 5 2 4 2" xfId="5463"/>
    <cellStyle name="20% - Accent3 2 5 2 4 2 2" xfId="5464"/>
    <cellStyle name="20% - Accent3 2 5 2 4 2 2 2" xfId="5465"/>
    <cellStyle name="20% - Accent3 2 5 2 4 2 2 2 2" xfId="5466"/>
    <cellStyle name="20% - Accent3 2 5 2 4 2 2 3" xfId="5467"/>
    <cellStyle name="20% - Accent3 2 5 2 4 2 3" xfId="5468"/>
    <cellStyle name="20% - Accent3 2 5 2 4 2 3 2" xfId="5469"/>
    <cellStyle name="20% - Accent3 2 5 2 4 2 4" xfId="5470"/>
    <cellStyle name="20% - Accent3 2 5 2 4 3" xfId="5471"/>
    <cellStyle name="20% - Accent3 2 5 2 4 3 2" xfId="5472"/>
    <cellStyle name="20% - Accent3 2 5 2 4 3 2 2" xfId="5473"/>
    <cellStyle name="20% - Accent3 2 5 2 4 3 3" xfId="5474"/>
    <cellStyle name="20% - Accent3 2 5 2 4 4" xfId="5475"/>
    <cellStyle name="20% - Accent3 2 5 2 4 4 2" xfId="5476"/>
    <cellStyle name="20% - Accent3 2 5 2 4 5" xfId="5477"/>
    <cellStyle name="20% - Accent3 2 5 2 5" xfId="5478"/>
    <cellStyle name="20% - Accent3 2 5 2 5 2" xfId="5479"/>
    <cellStyle name="20% - Accent3 2 5 2 5 2 2" xfId="5480"/>
    <cellStyle name="20% - Accent3 2 5 2 5 2 2 2" xfId="5481"/>
    <cellStyle name="20% - Accent3 2 5 2 5 2 2 2 2" xfId="5482"/>
    <cellStyle name="20% - Accent3 2 5 2 5 2 2 3" xfId="5483"/>
    <cellStyle name="20% - Accent3 2 5 2 5 2 3" xfId="5484"/>
    <cellStyle name="20% - Accent3 2 5 2 5 2 3 2" xfId="5485"/>
    <cellStyle name="20% - Accent3 2 5 2 5 2 4" xfId="5486"/>
    <cellStyle name="20% - Accent3 2 5 2 5 3" xfId="5487"/>
    <cellStyle name="20% - Accent3 2 5 2 5 3 2" xfId="5488"/>
    <cellStyle name="20% - Accent3 2 5 2 5 3 2 2" xfId="5489"/>
    <cellStyle name="20% - Accent3 2 5 2 5 3 3" xfId="5490"/>
    <cellStyle name="20% - Accent3 2 5 2 5 4" xfId="5491"/>
    <cellStyle name="20% - Accent3 2 5 2 5 4 2" xfId="5492"/>
    <cellStyle name="20% - Accent3 2 5 2 5 5" xfId="5493"/>
    <cellStyle name="20% - Accent3 2 5 2 6" xfId="5494"/>
    <cellStyle name="20% - Accent3 2 5 2 6 2" xfId="5495"/>
    <cellStyle name="20% - Accent3 2 5 2 6 2 2" xfId="5496"/>
    <cellStyle name="20% - Accent3 2 5 2 6 2 2 2" xfId="5497"/>
    <cellStyle name="20% - Accent3 2 5 2 6 2 3" xfId="5498"/>
    <cellStyle name="20% - Accent3 2 5 2 6 3" xfId="5499"/>
    <cellStyle name="20% - Accent3 2 5 2 6 3 2" xfId="5500"/>
    <cellStyle name="20% - Accent3 2 5 2 6 4" xfId="5501"/>
    <cellStyle name="20% - Accent3 2 5 2 7" xfId="5502"/>
    <cellStyle name="20% - Accent3 2 5 2 7 2" xfId="5503"/>
    <cellStyle name="20% - Accent3 2 5 2 7 2 2" xfId="5504"/>
    <cellStyle name="20% - Accent3 2 5 2 7 2 2 2" xfId="5505"/>
    <cellStyle name="20% - Accent3 2 5 2 7 2 3" xfId="5506"/>
    <cellStyle name="20% - Accent3 2 5 2 7 3" xfId="5507"/>
    <cellStyle name="20% - Accent3 2 5 2 7 3 2" xfId="5508"/>
    <cellStyle name="20% - Accent3 2 5 2 7 4" xfId="5509"/>
    <cellStyle name="20% - Accent3 2 5 2 8" xfId="5510"/>
    <cellStyle name="20% - Accent3 2 5 2 8 2" xfId="5511"/>
    <cellStyle name="20% - Accent3 2 5 2 8 2 2" xfId="5512"/>
    <cellStyle name="20% - Accent3 2 5 2 8 2 2 2" xfId="5513"/>
    <cellStyle name="20% - Accent3 2 5 2 8 2 3" xfId="5514"/>
    <cellStyle name="20% - Accent3 2 5 2 8 3" xfId="5515"/>
    <cellStyle name="20% - Accent3 2 5 2 8 3 2" xfId="5516"/>
    <cellStyle name="20% - Accent3 2 5 2 8 4" xfId="5517"/>
    <cellStyle name="20% - Accent3 2 5 2 9" xfId="5518"/>
    <cellStyle name="20% - Accent3 2 5 2 9 2" xfId="5519"/>
    <cellStyle name="20% - Accent3 2 5 2 9 2 2" xfId="5520"/>
    <cellStyle name="20% - Accent3 2 5 2 9 3" xfId="5521"/>
    <cellStyle name="20% - Accent3 2 5 3" xfId="5522"/>
    <cellStyle name="20% - Accent3 2 5 3 2" xfId="5523"/>
    <cellStyle name="20% - Accent3 2 5 3 2 2" xfId="5524"/>
    <cellStyle name="20% - Accent3 2 5 3 2 2 2" xfId="5525"/>
    <cellStyle name="20% - Accent3 2 5 3 2 2 2 2" xfId="5526"/>
    <cellStyle name="20% - Accent3 2 5 3 2 2 2 2 2" xfId="5527"/>
    <cellStyle name="20% - Accent3 2 5 3 2 2 2 3" xfId="5528"/>
    <cellStyle name="20% - Accent3 2 5 3 2 2 3" xfId="5529"/>
    <cellStyle name="20% - Accent3 2 5 3 2 2 3 2" xfId="5530"/>
    <cellStyle name="20% - Accent3 2 5 3 2 2 4" xfId="5531"/>
    <cellStyle name="20% - Accent3 2 5 3 2 3" xfId="5532"/>
    <cellStyle name="20% - Accent3 2 5 3 2 3 2" xfId="5533"/>
    <cellStyle name="20% - Accent3 2 5 3 2 3 2 2" xfId="5534"/>
    <cellStyle name="20% - Accent3 2 5 3 2 3 3" xfId="5535"/>
    <cellStyle name="20% - Accent3 2 5 3 2 4" xfId="5536"/>
    <cellStyle name="20% - Accent3 2 5 3 2 4 2" xfId="5537"/>
    <cellStyle name="20% - Accent3 2 5 3 2 5" xfId="5538"/>
    <cellStyle name="20% - Accent3 2 5 3 3" xfId="5539"/>
    <cellStyle name="20% - Accent3 2 5 3 3 2" xfId="5540"/>
    <cellStyle name="20% - Accent3 2 5 3 3 2 2" xfId="5541"/>
    <cellStyle name="20% - Accent3 2 5 3 3 2 2 2" xfId="5542"/>
    <cellStyle name="20% - Accent3 2 5 3 3 2 2 2 2" xfId="5543"/>
    <cellStyle name="20% - Accent3 2 5 3 3 2 2 3" xfId="5544"/>
    <cellStyle name="20% - Accent3 2 5 3 3 2 3" xfId="5545"/>
    <cellStyle name="20% - Accent3 2 5 3 3 2 3 2" xfId="5546"/>
    <cellStyle name="20% - Accent3 2 5 3 3 2 4" xfId="5547"/>
    <cellStyle name="20% - Accent3 2 5 3 3 3" xfId="5548"/>
    <cellStyle name="20% - Accent3 2 5 3 3 3 2" xfId="5549"/>
    <cellStyle name="20% - Accent3 2 5 3 3 3 2 2" xfId="5550"/>
    <cellStyle name="20% - Accent3 2 5 3 3 3 3" xfId="5551"/>
    <cellStyle name="20% - Accent3 2 5 3 3 4" xfId="5552"/>
    <cellStyle name="20% - Accent3 2 5 3 3 4 2" xfId="5553"/>
    <cellStyle name="20% - Accent3 2 5 3 3 5" xfId="5554"/>
    <cellStyle name="20% - Accent3 2 5 3 4" xfId="5555"/>
    <cellStyle name="20% - Accent3 2 5 3 4 2" xfId="5556"/>
    <cellStyle name="20% - Accent3 2 5 3 4 2 2" xfId="5557"/>
    <cellStyle name="20% - Accent3 2 5 3 4 2 2 2" xfId="5558"/>
    <cellStyle name="20% - Accent3 2 5 3 4 2 3" xfId="5559"/>
    <cellStyle name="20% - Accent3 2 5 3 4 3" xfId="5560"/>
    <cellStyle name="20% - Accent3 2 5 3 4 3 2" xfId="5561"/>
    <cellStyle name="20% - Accent3 2 5 3 4 4" xfId="5562"/>
    <cellStyle name="20% - Accent3 2 5 3 5" xfId="5563"/>
    <cellStyle name="20% - Accent3 2 5 3 5 2" xfId="5564"/>
    <cellStyle name="20% - Accent3 2 5 3 5 2 2" xfId="5565"/>
    <cellStyle name="20% - Accent3 2 5 3 5 2 2 2" xfId="5566"/>
    <cellStyle name="20% - Accent3 2 5 3 5 2 3" xfId="5567"/>
    <cellStyle name="20% - Accent3 2 5 3 5 3" xfId="5568"/>
    <cellStyle name="20% - Accent3 2 5 3 5 3 2" xfId="5569"/>
    <cellStyle name="20% - Accent3 2 5 3 5 4" xfId="5570"/>
    <cellStyle name="20% - Accent3 2 5 3 6" xfId="5571"/>
    <cellStyle name="20% - Accent3 2 5 3 6 2" xfId="5572"/>
    <cellStyle name="20% - Accent3 2 5 3 6 2 2" xfId="5573"/>
    <cellStyle name="20% - Accent3 2 5 3 6 2 2 2" xfId="5574"/>
    <cellStyle name="20% - Accent3 2 5 3 6 2 3" xfId="5575"/>
    <cellStyle name="20% - Accent3 2 5 3 6 3" xfId="5576"/>
    <cellStyle name="20% - Accent3 2 5 3 6 3 2" xfId="5577"/>
    <cellStyle name="20% - Accent3 2 5 3 6 4" xfId="5578"/>
    <cellStyle name="20% - Accent3 2 5 3 7" xfId="5579"/>
    <cellStyle name="20% - Accent3 2 5 3 7 2" xfId="5580"/>
    <cellStyle name="20% - Accent3 2 5 3 7 2 2" xfId="5581"/>
    <cellStyle name="20% - Accent3 2 5 3 7 3" xfId="5582"/>
    <cellStyle name="20% - Accent3 2 5 3 8" xfId="5583"/>
    <cellStyle name="20% - Accent3 2 5 3 8 2" xfId="5584"/>
    <cellStyle name="20% - Accent3 2 5 3 9" xfId="5585"/>
    <cellStyle name="20% - Accent3 2 5 4" xfId="5586"/>
    <cellStyle name="20% - Accent3 2 5 4 2" xfId="5587"/>
    <cellStyle name="20% - Accent3 2 5 4 2 2" xfId="5588"/>
    <cellStyle name="20% - Accent3 2 5 4 2 2 2" xfId="5589"/>
    <cellStyle name="20% - Accent3 2 5 4 2 2 2 2" xfId="5590"/>
    <cellStyle name="20% - Accent3 2 5 4 2 2 2 2 2" xfId="5591"/>
    <cellStyle name="20% - Accent3 2 5 4 2 2 2 3" xfId="5592"/>
    <cellStyle name="20% - Accent3 2 5 4 2 2 3" xfId="5593"/>
    <cellStyle name="20% - Accent3 2 5 4 2 2 3 2" xfId="5594"/>
    <cellStyle name="20% - Accent3 2 5 4 2 2 4" xfId="5595"/>
    <cellStyle name="20% - Accent3 2 5 4 2 3" xfId="5596"/>
    <cellStyle name="20% - Accent3 2 5 4 2 3 2" xfId="5597"/>
    <cellStyle name="20% - Accent3 2 5 4 2 3 2 2" xfId="5598"/>
    <cellStyle name="20% - Accent3 2 5 4 2 3 3" xfId="5599"/>
    <cellStyle name="20% - Accent3 2 5 4 2 4" xfId="5600"/>
    <cellStyle name="20% - Accent3 2 5 4 2 4 2" xfId="5601"/>
    <cellStyle name="20% - Accent3 2 5 4 2 5" xfId="5602"/>
    <cellStyle name="20% - Accent3 2 5 4 3" xfId="5603"/>
    <cellStyle name="20% - Accent3 2 5 4 3 2" xfId="5604"/>
    <cellStyle name="20% - Accent3 2 5 4 3 2 2" xfId="5605"/>
    <cellStyle name="20% - Accent3 2 5 4 3 2 2 2" xfId="5606"/>
    <cellStyle name="20% - Accent3 2 5 4 3 2 2 2 2" xfId="5607"/>
    <cellStyle name="20% - Accent3 2 5 4 3 2 2 3" xfId="5608"/>
    <cellStyle name="20% - Accent3 2 5 4 3 2 3" xfId="5609"/>
    <cellStyle name="20% - Accent3 2 5 4 3 2 3 2" xfId="5610"/>
    <cellStyle name="20% - Accent3 2 5 4 3 2 4" xfId="5611"/>
    <cellStyle name="20% - Accent3 2 5 4 3 3" xfId="5612"/>
    <cellStyle name="20% - Accent3 2 5 4 3 3 2" xfId="5613"/>
    <cellStyle name="20% - Accent3 2 5 4 3 3 2 2" xfId="5614"/>
    <cellStyle name="20% - Accent3 2 5 4 3 3 3" xfId="5615"/>
    <cellStyle name="20% - Accent3 2 5 4 3 4" xfId="5616"/>
    <cellStyle name="20% - Accent3 2 5 4 3 4 2" xfId="5617"/>
    <cellStyle name="20% - Accent3 2 5 4 3 5" xfId="5618"/>
    <cellStyle name="20% - Accent3 2 5 4 4" xfId="5619"/>
    <cellStyle name="20% - Accent3 2 5 4 4 2" xfId="5620"/>
    <cellStyle name="20% - Accent3 2 5 4 4 2 2" xfId="5621"/>
    <cellStyle name="20% - Accent3 2 5 4 4 2 2 2" xfId="5622"/>
    <cellStyle name="20% - Accent3 2 5 4 4 2 3" xfId="5623"/>
    <cellStyle name="20% - Accent3 2 5 4 4 3" xfId="5624"/>
    <cellStyle name="20% - Accent3 2 5 4 4 3 2" xfId="5625"/>
    <cellStyle name="20% - Accent3 2 5 4 4 4" xfId="5626"/>
    <cellStyle name="20% - Accent3 2 5 4 5" xfId="5627"/>
    <cellStyle name="20% - Accent3 2 5 4 5 2" xfId="5628"/>
    <cellStyle name="20% - Accent3 2 5 4 5 2 2" xfId="5629"/>
    <cellStyle name="20% - Accent3 2 5 4 5 2 2 2" xfId="5630"/>
    <cellStyle name="20% - Accent3 2 5 4 5 2 3" xfId="5631"/>
    <cellStyle name="20% - Accent3 2 5 4 5 3" xfId="5632"/>
    <cellStyle name="20% - Accent3 2 5 4 5 3 2" xfId="5633"/>
    <cellStyle name="20% - Accent3 2 5 4 5 4" xfId="5634"/>
    <cellStyle name="20% - Accent3 2 5 4 6" xfId="5635"/>
    <cellStyle name="20% - Accent3 2 5 4 6 2" xfId="5636"/>
    <cellStyle name="20% - Accent3 2 5 4 6 2 2" xfId="5637"/>
    <cellStyle name="20% - Accent3 2 5 4 6 2 2 2" xfId="5638"/>
    <cellStyle name="20% - Accent3 2 5 4 6 2 3" xfId="5639"/>
    <cellStyle name="20% - Accent3 2 5 4 6 3" xfId="5640"/>
    <cellStyle name="20% - Accent3 2 5 4 6 3 2" xfId="5641"/>
    <cellStyle name="20% - Accent3 2 5 4 6 4" xfId="5642"/>
    <cellStyle name="20% - Accent3 2 5 4 7" xfId="5643"/>
    <cellStyle name="20% - Accent3 2 5 4 7 2" xfId="5644"/>
    <cellStyle name="20% - Accent3 2 5 4 7 2 2" xfId="5645"/>
    <cellStyle name="20% - Accent3 2 5 4 7 3" xfId="5646"/>
    <cellStyle name="20% - Accent3 2 5 4 8" xfId="5647"/>
    <cellStyle name="20% - Accent3 2 5 4 8 2" xfId="5648"/>
    <cellStyle name="20% - Accent3 2 5 4 9" xfId="5649"/>
    <cellStyle name="20% - Accent3 2 5 5" xfId="43528"/>
    <cellStyle name="20% - Accent3 2 6" xfId="5650"/>
    <cellStyle name="20% - Accent3 2 6 2" xfId="5651"/>
    <cellStyle name="20% - Accent3 2 6 2 2" xfId="5652"/>
    <cellStyle name="20% - Accent3 2 6 2 2 2" xfId="5653"/>
    <cellStyle name="20% - Accent3 2 6 2 2 2 2" xfId="5654"/>
    <cellStyle name="20% - Accent3 2 6 2 2 2 2 2" xfId="5655"/>
    <cellStyle name="20% - Accent3 2 6 2 2 2 2 2 2" xfId="5656"/>
    <cellStyle name="20% - Accent3 2 6 2 2 2 2 3" xfId="5657"/>
    <cellStyle name="20% - Accent3 2 6 2 2 2 3" xfId="5658"/>
    <cellStyle name="20% - Accent3 2 6 2 2 2 3 2" xfId="5659"/>
    <cellStyle name="20% - Accent3 2 6 2 2 2 4" xfId="5660"/>
    <cellStyle name="20% - Accent3 2 6 2 2 3" xfId="5661"/>
    <cellStyle name="20% - Accent3 2 6 2 2 3 2" xfId="5662"/>
    <cellStyle name="20% - Accent3 2 6 2 2 3 2 2" xfId="5663"/>
    <cellStyle name="20% - Accent3 2 6 2 2 3 3" xfId="5664"/>
    <cellStyle name="20% - Accent3 2 6 2 2 4" xfId="5665"/>
    <cellStyle name="20% - Accent3 2 6 2 2 4 2" xfId="5666"/>
    <cellStyle name="20% - Accent3 2 6 2 2 5" xfId="5667"/>
    <cellStyle name="20% - Accent3 2 6 2 3" xfId="5668"/>
    <cellStyle name="20% - Accent3 2 6 2 3 2" xfId="5669"/>
    <cellStyle name="20% - Accent3 2 6 2 3 2 2" xfId="5670"/>
    <cellStyle name="20% - Accent3 2 6 2 3 2 2 2" xfId="5671"/>
    <cellStyle name="20% - Accent3 2 6 2 3 2 2 2 2" xfId="5672"/>
    <cellStyle name="20% - Accent3 2 6 2 3 2 2 3" xfId="5673"/>
    <cellStyle name="20% - Accent3 2 6 2 3 2 3" xfId="5674"/>
    <cellStyle name="20% - Accent3 2 6 2 3 2 3 2" xfId="5675"/>
    <cellStyle name="20% - Accent3 2 6 2 3 2 4" xfId="5676"/>
    <cellStyle name="20% - Accent3 2 6 2 3 3" xfId="5677"/>
    <cellStyle name="20% - Accent3 2 6 2 3 3 2" xfId="5678"/>
    <cellStyle name="20% - Accent3 2 6 2 3 3 2 2" xfId="5679"/>
    <cellStyle name="20% - Accent3 2 6 2 3 3 3" xfId="5680"/>
    <cellStyle name="20% - Accent3 2 6 2 3 4" xfId="5681"/>
    <cellStyle name="20% - Accent3 2 6 2 3 4 2" xfId="5682"/>
    <cellStyle name="20% - Accent3 2 6 2 3 5" xfId="5683"/>
    <cellStyle name="20% - Accent3 2 6 2 4" xfId="5684"/>
    <cellStyle name="20% - Accent3 2 6 2 4 2" xfId="5685"/>
    <cellStyle name="20% - Accent3 2 6 2 4 2 2" xfId="5686"/>
    <cellStyle name="20% - Accent3 2 6 2 4 2 2 2" xfId="5687"/>
    <cellStyle name="20% - Accent3 2 6 2 4 2 3" xfId="5688"/>
    <cellStyle name="20% - Accent3 2 6 2 4 3" xfId="5689"/>
    <cellStyle name="20% - Accent3 2 6 2 4 3 2" xfId="5690"/>
    <cellStyle name="20% - Accent3 2 6 2 4 4" xfId="5691"/>
    <cellStyle name="20% - Accent3 2 6 2 5" xfId="5692"/>
    <cellStyle name="20% - Accent3 2 6 2 5 2" xfId="5693"/>
    <cellStyle name="20% - Accent3 2 6 2 5 2 2" xfId="5694"/>
    <cellStyle name="20% - Accent3 2 6 2 5 2 2 2" xfId="5695"/>
    <cellStyle name="20% - Accent3 2 6 2 5 2 3" xfId="5696"/>
    <cellStyle name="20% - Accent3 2 6 2 5 3" xfId="5697"/>
    <cellStyle name="20% - Accent3 2 6 2 5 3 2" xfId="5698"/>
    <cellStyle name="20% - Accent3 2 6 2 5 4" xfId="5699"/>
    <cellStyle name="20% - Accent3 2 6 2 6" xfId="5700"/>
    <cellStyle name="20% - Accent3 2 6 2 6 2" xfId="5701"/>
    <cellStyle name="20% - Accent3 2 6 2 6 2 2" xfId="5702"/>
    <cellStyle name="20% - Accent3 2 6 2 6 2 2 2" xfId="5703"/>
    <cellStyle name="20% - Accent3 2 6 2 6 2 3" xfId="5704"/>
    <cellStyle name="20% - Accent3 2 6 2 6 3" xfId="5705"/>
    <cellStyle name="20% - Accent3 2 6 2 6 3 2" xfId="5706"/>
    <cellStyle name="20% - Accent3 2 6 2 6 4" xfId="5707"/>
    <cellStyle name="20% - Accent3 2 6 2 7" xfId="5708"/>
    <cellStyle name="20% - Accent3 2 6 2 7 2" xfId="5709"/>
    <cellStyle name="20% - Accent3 2 6 2 7 2 2" xfId="5710"/>
    <cellStyle name="20% - Accent3 2 6 2 7 3" xfId="5711"/>
    <cellStyle name="20% - Accent3 2 6 2 8" xfId="5712"/>
    <cellStyle name="20% - Accent3 2 6 2 8 2" xfId="5713"/>
    <cellStyle name="20% - Accent3 2 6 2 9" xfId="5714"/>
    <cellStyle name="20% - Accent3 2 6 3" xfId="5715"/>
    <cellStyle name="20% - Accent3 2 6 3 2" xfId="5716"/>
    <cellStyle name="20% - Accent3 2 6 3 2 2" xfId="5717"/>
    <cellStyle name="20% - Accent3 2 6 3 2 2 2" xfId="5718"/>
    <cellStyle name="20% - Accent3 2 6 3 2 2 2 2" xfId="5719"/>
    <cellStyle name="20% - Accent3 2 6 3 2 2 2 2 2" xfId="5720"/>
    <cellStyle name="20% - Accent3 2 6 3 2 2 2 3" xfId="5721"/>
    <cellStyle name="20% - Accent3 2 6 3 2 2 3" xfId="5722"/>
    <cellStyle name="20% - Accent3 2 6 3 2 2 3 2" xfId="5723"/>
    <cellStyle name="20% - Accent3 2 6 3 2 2 4" xfId="5724"/>
    <cellStyle name="20% - Accent3 2 6 3 2 3" xfId="5725"/>
    <cellStyle name="20% - Accent3 2 6 3 2 3 2" xfId="5726"/>
    <cellStyle name="20% - Accent3 2 6 3 2 3 2 2" xfId="5727"/>
    <cellStyle name="20% - Accent3 2 6 3 2 3 3" xfId="5728"/>
    <cellStyle name="20% - Accent3 2 6 3 2 4" xfId="5729"/>
    <cellStyle name="20% - Accent3 2 6 3 2 4 2" xfId="5730"/>
    <cellStyle name="20% - Accent3 2 6 3 2 5" xfId="5731"/>
    <cellStyle name="20% - Accent3 2 6 3 3" xfId="5732"/>
    <cellStyle name="20% - Accent3 2 6 3 3 2" xfId="5733"/>
    <cellStyle name="20% - Accent3 2 6 3 3 2 2" xfId="5734"/>
    <cellStyle name="20% - Accent3 2 6 3 3 2 2 2" xfId="5735"/>
    <cellStyle name="20% - Accent3 2 6 3 3 2 2 2 2" xfId="5736"/>
    <cellStyle name="20% - Accent3 2 6 3 3 2 2 3" xfId="5737"/>
    <cellStyle name="20% - Accent3 2 6 3 3 2 3" xfId="5738"/>
    <cellStyle name="20% - Accent3 2 6 3 3 2 3 2" xfId="5739"/>
    <cellStyle name="20% - Accent3 2 6 3 3 2 4" xfId="5740"/>
    <cellStyle name="20% - Accent3 2 6 3 3 3" xfId="5741"/>
    <cellStyle name="20% - Accent3 2 6 3 3 3 2" xfId="5742"/>
    <cellStyle name="20% - Accent3 2 6 3 3 3 2 2" xfId="5743"/>
    <cellStyle name="20% - Accent3 2 6 3 3 3 3" xfId="5744"/>
    <cellStyle name="20% - Accent3 2 6 3 3 4" xfId="5745"/>
    <cellStyle name="20% - Accent3 2 6 3 3 4 2" xfId="5746"/>
    <cellStyle name="20% - Accent3 2 6 3 3 5" xfId="5747"/>
    <cellStyle name="20% - Accent3 2 6 3 4" xfId="5748"/>
    <cellStyle name="20% - Accent3 2 6 3 4 2" xfId="5749"/>
    <cellStyle name="20% - Accent3 2 6 3 4 2 2" xfId="5750"/>
    <cellStyle name="20% - Accent3 2 6 3 4 2 2 2" xfId="5751"/>
    <cellStyle name="20% - Accent3 2 6 3 4 2 3" xfId="5752"/>
    <cellStyle name="20% - Accent3 2 6 3 4 3" xfId="5753"/>
    <cellStyle name="20% - Accent3 2 6 3 4 3 2" xfId="5754"/>
    <cellStyle name="20% - Accent3 2 6 3 4 4" xfId="5755"/>
    <cellStyle name="20% - Accent3 2 6 3 5" xfId="5756"/>
    <cellStyle name="20% - Accent3 2 6 3 5 2" xfId="5757"/>
    <cellStyle name="20% - Accent3 2 6 3 5 2 2" xfId="5758"/>
    <cellStyle name="20% - Accent3 2 6 3 5 2 2 2" xfId="5759"/>
    <cellStyle name="20% - Accent3 2 6 3 5 2 3" xfId="5760"/>
    <cellStyle name="20% - Accent3 2 6 3 5 3" xfId="5761"/>
    <cellStyle name="20% - Accent3 2 6 3 5 3 2" xfId="5762"/>
    <cellStyle name="20% - Accent3 2 6 3 5 4" xfId="5763"/>
    <cellStyle name="20% - Accent3 2 6 3 6" xfId="5764"/>
    <cellStyle name="20% - Accent3 2 6 3 6 2" xfId="5765"/>
    <cellStyle name="20% - Accent3 2 6 3 6 2 2" xfId="5766"/>
    <cellStyle name="20% - Accent3 2 6 3 6 2 2 2" xfId="5767"/>
    <cellStyle name="20% - Accent3 2 6 3 6 2 3" xfId="5768"/>
    <cellStyle name="20% - Accent3 2 6 3 6 3" xfId="5769"/>
    <cellStyle name="20% - Accent3 2 6 3 6 3 2" xfId="5770"/>
    <cellStyle name="20% - Accent3 2 6 3 6 4" xfId="5771"/>
    <cellStyle name="20% - Accent3 2 6 3 7" xfId="5772"/>
    <cellStyle name="20% - Accent3 2 6 3 7 2" xfId="5773"/>
    <cellStyle name="20% - Accent3 2 6 3 7 2 2" xfId="5774"/>
    <cellStyle name="20% - Accent3 2 6 3 7 3" xfId="5775"/>
    <cellStyle name="20% - Accent3 2 6 3 8" xfId="5776"/>
    <cellStyle name="20% - Accent3 2 6 3 8 2" xfId="5777"/>
    <cellStyle name="20% - Accent3 2 6 3 9" xfId="5778"/>
    <cellStyle name="20% - Accent3 2 6 4" xfId="43529"/>
    <cellStyle name="20% - Accent3 2 7" xfId="5779"/>
    <cellStyle name="20% - Accent3 2 7 10" xfId="43530"/>
    <cellStyle name="20% - Accent3 2 7 2" xfId="5780"/>
    <cellStyle name="20% - Accent3 2 7 2 2" xfId="5781"/>
    <cellStyle name="20% - Accent3 2 7 2 2 2" xfId="5782"/>
    <cellStyle name="20% - Accent3 2 7 2 2 2 2" xfId="5783"/>
    <cellStyle name="20% - Accent3 2 7 2 2 2 2 2" xfId="5784"/>
    <cellStyle name="20% - Accent3 2 7 2 2 2 3" xfId="5785"/>
    <cellStyle name="20% - Accent3 2 7 2 2 3" xfId="5786"/>
    <cellStyle name="20% - Accent3 2 7 2 2 3 2" xfId="5787"/>
    <cellStyle name="20% - Accent3 2 7 2 2 4" xfId="5788"/>
    <cellStyle name="20% - Accent3 2 7 2 3" xfId="5789"/>
    <cellStyle name="20% - Accent3 2 7 2 3 2" xfId="5790"/>
    <cellStyle name="20% - Accent3 2 7 2 3 2 2" xfId="5791"/>
    <cellStyle name="20% - Accent3 2 7 2 3 3" xfId="5792"/>
    <cellStyle name="20% - Accent3 2 7 2 4" xfId="5793"/>
    <cellStyle name="20% - Accent3 2 7 2 4 2" xfId="5794"/>
    <cellStyle name="20% - Accent3 2 7 2 5" xfId="5795"/>
    <cellStyle name="20% - Accent3 2 7 3" xfId="5796"/>
    <cellStyle name="20% - Accent3 2 7 3 2" xfId="5797"/>
    <cellStyle name="20% - Accent3 2 7 3 2 2" xfId="5798"/>
    <cellStyle name="20% - Accent3 2 7 3 2 2 2" xfId="5799"/>
    <cellStyle name="20% - Accent3 2 7 3 2 2 2 2" xfId="5800"/>
    <cellStyle name="20% - Accent3 2 7 3 2 2 3" xfId="5801"/>
    <cellStyle name="20% - Accent3 2 7 3 2 3" xfId="5802"/>
    <cellStyle name="20% - Accent3 2 7 3 2 3 2" xfId="5803"/>
    <cellStyle name="20% - Accent3 2 7 3 2 4" xfId="5804"/>
    <cellStyle name="20% - Accent3 2 7 3 3" xfId="5805"/>
    <cellStyle name="20% - Accent3 2 7 3 3 2" xfId="5806"/>
    <cellStyle name="20% - Accent3 2 7 3 3 2 2" xfId="5807"/>
    <cellStyle name="20% - Accent3 2 7 3 3 3" xfId="5808"/>
    <cellStyle name="20% - Accent3 2 7 3 4" xfId="5809"/>
    <cellStyle name="20% - Accent3 2 7 3 4 2" xfId="5810"/>
    <cellStyle name="20% - Accent3 2 7 3 5" xfId="5811"/>
    <cellStyle name="20% - Accent3 2 7 4" xfId="5812"/>
    <cellStyle name="20% - Accent3 2 7 4 2" xfId="5813"/>
    <cellStyle name="20% - Accent3 2 7 4 2 2" xfId="5814"/>
    <cellStyle name="20% - Accent3 2 7 4 2 2 2" xfId="5815"/>
    <cellStyle name="20% - Accent3 2 7 4 2 3" xfId="5816"/>
    <cellStyle name="20% - Accent3 2 7 4 3" xfId="5817"/>
    <cellStyle name="20% - Accent3 2 7 4 3 2" xfId="5818"/>
    <cellStyle name="20% - Accent3 2 7 4 4" xfId="5819"/>
    <cellStyle name="20% - Accent3 2 7 5" xfId="5820"/>
    <cellStyle name="20% - Accent3 2 7 5 2" xfId="5821"/>
    <cellStyle name="20% - Accent3 2 7 5 2 2" xfId="5822"/>
    <cellStyle name="20% - Accent3 2 7 5 2 2 2" xfId="5823"/>
    <cellStyle name="20% - Accent3 2 7 5 2 3" xfId="5824"/>
    <cellStyle name="20% - Accent3 2 7 5 3" xfId="5825"/>
    <cellStyle name="20% - Accent3 2 7 5 3 2" xfId="5826"/>
    <cellStyle name="20% - Accent3 2 7 5 4" xfId="5827"/>
    <cellStyle name="20% - Accent3 2 7 6" xfId="5828"/>
    <cellStyle name="20% - Accent3 2 7 6 2" xfId="5829"/>
    <cellStyle name="20% - Accent3 2 7 6 2 2" xfId="5830"/>
    <cellStyle name="20% - Accent3 2 7 6 2 2 2" xfId="5831"/>
    <cellStyle name="20% - Accent3 2 7 6 2 3" xfId="5832"/>
    <cellStyle name="20% - Accent3 2 7 6 3" xfId="5833"/>
    <cellStyle name="20% - Accent3 2 7 6 3 2" xfId="5834"/>
    <cellStyle name="20% - Accent3 2 7 6 4" xfId="5835"/>
    <cellStyle name="20% - Accent3 2 7 7" xfId="5836"/>
    <cellStyle name="20% - Accent3 2 7 7 2" xfId="5837"/>
    <cellStyle name="20% - Accent3 2 7 7 2 2" xfId="5838"/>
    <cellStyle name="20% - Accent3 2 7 7 3" xfId="5839"/>
    <cellStyle name="20% - Accent3 2 7 8" xfId="5840"/>
    <cellStyle name="20% - Accent3 2 7 8 2" xfId="5841"/>
    <cellStyle name="20% - Accent3 2 7 9" xfId="5842"/>
    <cellStyle name="20% - Accent3 2 8" xfId="5843"/>
    <cellStyle name="20% - Accent3 2 8 10" xfId="43531"/>
    <cellStyle name="20% - Accent3 2 8 2" xfId="5844"/>
    <cellStyle name="20% - Accent3 2 8 2 2" xfId="5845"/>
    <cellStyle name="20% - Accent3 2 8 2 2 2" xfId="5846"/>
    <cellStyle name="20% - Accent3 2 8 2 2 2 2" xfId="5847"/>
    <cellStyle name="20% - Accent3 2 8 2 2 2 2 2" xfId="5848"/>
    <cellStyle name="20% - Accent3 2 8 2 2 2 3" xfId="5849"/>
    <cellStyle name="20% - Accent3 2 8 2 2 3" xfId="5850"/>
    <cellStyle name="20% - Accent3 2 8 2 2 3 2" xfId="5851"/>
    <cellStyle name="20% - Accent3 2 8 2 2 4" xfId="5852"/>
    <cellStyle name="20% - Accent3 2 8 2 3" xfId="5853"/>
    <cellStyle name="20% - Accent3 2 8 2 3 2" xfId="5854"/>
    <cellStyle name="20% - Accent3 2 8 2 3 2 2" xfId="5855"/>
    <cellStyle name="20% - Accent3 2 8 2 3 3" xfId="5856"/>
    <cellStyle name="20% - Accent3 2 8 2 4" xfId="5857"/>
    <cellStyle name="20% - Accent3 2 8 2 4 2" xfId="5858"/>
    <cellStyle name="20% - Accent3 2 8 2 5" xfId="5859"/>
    <cellStyle name="20% - Accent3 2 8 3" xfId="5860"/>
    <cellStyle name="20% - Accent3 2 8 3 2" xfId="5861"/>
    <cellStyle name="20% - Accent3 2 8 3 2 2" xfId="5862"/>
    <cellStyle name="20% - Accent3 2 8 3 2 2 2" xfId="5863"/>
    <cellStyle name="20% - Accent3 2 8 3 2 2 2 2" xfId="5864"/>
    <cellStyle name="20% - Accent3 2 8 3 2 2 3" xfId="5865"/>
    <cellStyle name="20% - Accent3 2 8 3 2 3" xfId="5866"/>
    <cellStyle name="20% - Accent3 2 8 3 2 3 2" xfId="5867"/>
    <cellStyle name="20% - Accent3 2 8 3 2 4" xfId="5868"/>
    <cellStyle name="20% - Accent3 2 8 3 3" xfId="5869"/>
    <cellStyle name="20% - Accent3 2 8 3 3 2" xfId="5870"/>
    <cellStyle name="20% - Accent3 2 8 3 3 2 2" xfId="5871"/>
    <cellStyle name="20% - Accent3 2 8 3 3 3" xfId="5872"/>
    <cellStyle name="20% - Accent3 2 8 3 4" xfId="5873"/>
    <cellStyle name="20% - Accent3 2 8 3 4 2" xfId="5874"/>
    <cellStyle name="20% - Accent3 2 8 3 5" xfId="5875"/>
    <cellStyle name="20% - Accent3 2 8 4" xfId="5876"/>
    <cellStyle name="20% - Accent3 2 8 4 2" xfId="5877"/>
    <cellStyle name="20% - Accent3 2 8 4 2 2" xfId="5878"/>
    <cellStyle name="20% - Accent3 2 8 4 2 2 2" xfId="5879"/>
    <cellStyle name="20% - Accent3 2 8 4 2 3" xfId="5880"/>
    <cellStyle name="20% - Accent3 2 8 4 3" xfId="5881"/>
    <cellStyle name="20% - Accent3 2 8 4 3 2" xfId="5882"/>
    <cellStyle name="20% - Accent3 2 8 4 4" xfId="5883"/>
    <cellStyle name="20% - Accent3 2 8 5" xfId="5884"/>
    <cellStyle name="20% - Accent3 2 8 5 2" xfId="5885"/>
    <cellStyle name="20% - Accent3 2 8 5 2 2" xfId="5886"/>
    <cellStyle name="20% - Accent3 2 8 5 2 2 2" xfId="5887"/>
    <cellStyle name="20% - Accent3 2 8 5 2 3" xfId="5888"/>
    <cellStyle name="20% - Accent3 2 8 5 3" xfId="5889"/>
    <cellStyle name="20% - Accent3 2 8 5 3 2" xfId="5890"/>
    <cellStyle name="20% - Accent3 2 8 5 4" xfId="5891"/>
    <cellStyle name="20% - Accent3 2 8 6" xfId="5892"/>
    <cellStyle name="20% - Accent3 2 8 6 2" xfId="5893"/>
    <cellStyle name="20% - Accent3 2 8 6 2 2" xfId="5894"/>
    <cellStyle name="20% - Accent3 2 8 6 2 2 2" xfId="5895"/>
    <cellStyle name="20% - Accent3 2 8 6 2 3" xfId="5896"/>
    <cellStyle name="20% - Accent3 2 8 6 3" xfId="5897"/>
    <cellStyle name="20% - Accent3 2 8 6 3 2" xfId="5898"/>
    <cellStyle name="20% - Accent3 2 8 6 4" xfId="5899"/>
    <cellStyle name="20% - Accent3 2 8 7" xfId="5900"/>
    <cellStyle name="20% - Accent3 2 8 7 2" xfId="5901"/>
    <cellStyle name="20% - Accent3 2 8 7 2 2" xfId="5902"/>
    <cellStyle name="20% - Accent3 2 8 7 3" xfId="5903"/>
    <cellStyle name="20% - Accent3 2 8 8" xfId="5904"/>
    <cellStyle name="20% - Accent3 2 8 8 2" xfId="5905"/>
    <cellStyle name="20% - Accent3 2 8 9" xfId="5906"/>
    <cellStyle name="20% - Accent3 2 9" xfId="5907"/>
    <cellStyle name="20% - Accent3 2 9 2" xfId="43532"/>
    <cellStyle name="20% - Accent3 20" xfId="5908"/>
    <cellStyle name="20% - Accent3 20 2" xfId="5909"/>
    <cellStyle name="20% - Accent3 20 2 2" xfId="5910"/>
    <cellStyle name="20% - Accent3 20 3" xfId="5911"/>
    <cellStyle name="20% - Accent3 20 3 2" xfId="5912"/>
    <cellStyle name="20% - Accent3 20 4" xfId="5913"/>
    <cellStyle name="20% - Accent3 21" xfId="5914"/>
    <cellStyle name="20% - Accent3 21 2" xfId="5915"/>
    <cellStyle name="20% - Accent3 21 2 2" xfId="5916"/>
    <cellStyle name="20% - Accent3 21 3" xfId="5917"/>
    <cellStyle name="20% - Accent3 22" xfId="5918"/>
    <cellStyle name="20% - Accent3 22 2" xfId="5919"/>
    <cellStyle name="20% - Accent3 23" xfId="5920"/>
    <cellStyle name="20% - Accent3 24" xfId="5921"/>
    <cellStyle name="20% - Accent3 3" xfId="5922"/>
    <cellStyle name="20% - Accent3 3 2" xfId="5923"/>
    <cellStyle name="20% - Accent3 3 2 2" xfId="43535"/>
    <cellStyle name="20% - Accent3 3 2 2 2" xfId="43536"/>
    <cellStyle name="20% - Accent3 3 2 2 2 2" xfId="43537"/>
    <cellStyle name="20% - Accent3 3 2 2 3" xfId="43538"/>
    <cellStyle name="20% - Accent3 3 2 3" xfId="43539"/>
    <cellStyle name="20% - Accent3 3 2 3 2" xfId="43540"/>
    <cellStyle name="20% - Accent3 3 2 4" xfId="43541"/>
    <cellStyle name="20% - Accent3 3 2 5" xfId="43534"/>
    <cellStyle name="20% - Accent3 3 3" xfId="5924"/>
    <cellStyle name="20% - Accent3 3 3 2" xfId="43543"/>
    <cellStyle name="20% - Accent3 3 3 2 2" xfId="43544"/>
    <cellStyle name="20% - Accent3 3 3 2 2 2" xfId="43545"/>
    <cellStyle name="20% - Accent3 3 3 2 3" xfId="43546"/>
    <cellStyle name="20% - Accent3 3 3 3" xfId="43547"/>
    <cellStyle name="20% - Accent3 3 3 3 2" xfId="43548"/>
    <cellStyle name="20% - Accent3 3 3 4" xfId="43549"/>
    <cellStyle name="20% - Accent3 3 3 5" xfId="43542"/>
    <cellStyle name="20% - Accent3 3 4" xfId="5925"/>
    <cellStyle name="20% - Accent3 3 4 2" xfId="43551"/>
    <cellStyle name="20% - Accent3 3 4 2 2" xfId="43552"/>
    <cellStyle name="20% - Accent3 3 4 3" xfId="43553"/>
    <cellStyle name="20% - Accent3 3 4 4" xfId="43550"/>
    <cellStyle name="20% - Accent3 3 5" xfId="5926"/>
    <cellStyle name="20% - Accent3 3 5 2" xfId="43555"/>
    <cellStyle name="20% - Accent3 3 5 3" xfId="43554"/>
    <cellStyle name="20% - Accent3 3 6" xfId="43556"/>
    <cellStyle name="20% - Accent3 3 7" xfId="43533"/>
    <cellStyle name="20% - Accent3 4" xfId="5927"/>
    <cellStyle name="20% - Accent3 4 2" xfId="5928"/>
    <cellStyle name="20% - Accent3 4 2 2" xfId="43557"/>
    <cellStyle name="20% - Accent3 4 3" xfId="5929"/>
    <cellStyle name="20% - Accent3 4 4" xfId="5930"/>
    <cellStyle name="20% - Accent3 5" xfId="5931"/>
    <cellStyle name="20% - Accent3 5 2" xfId="5932"/>
    <cellStyle name="20% - Accent3 5 2 2" xfId="43558"/>
    <cellStyle name="20% - Accent3 5 3" xfId="5933"/>
    <cellStyle name="20% - Accent3 6" xfId="5934"/>
    <cellStyle name="20% - Accent3 6 2" xfId="5935"/>
    <cellStyle name="20% - Accent3 6 2 2" xfId="43559"/>
    <cellStyle name="20% - Accent3 6 3" xfId="5936"/>
    <cellStyle name="20% - Accent3 7" xfId="5937"/>
    <cellStyle name="20% - Accent3 7 2" xfId="43560"/>
    <cellStyle name="20% - Accent3 8" xfId="5938"/>
    <cellStyle name="20% - Accent3 8 2" xfId="43561"/>
    <cellStyle name="20% - Accent3 9" xfId="5939"/>
    <cellStyle name="20% - Accent4" xfId="48065" builtinId="42" customBuiltin="1"/>
    <cellStyle name="20% - Accent4 10" xfId="5940"/>
    <cellStyle name="20% - Accent4 11" xfId="5941"/>
    <cellStyle name="20% - Accent4 12" xfId="5942"/>
    <cellStyle name="20% - Accent4 13" xfId="5943"/>
    <cellStyle name="20% - Accent4 14" xfId="5944"/>
    <cellStyle name="20% - Accent4 15" xfId="5945"/>
    <cellStyle name="20% - Accent4 16" xfId="5946"/>
    <cellStyle name="20% - Accent4 17" xfId="5947"/>
    <cellStyle name="20% - Accent4 17 2" xfId="5948"/>
    <cellStyle name="20% - Accent4 17 2 2" xfId="5949"/>
    <cellStyle name="20% - Accent4 17 3" xfId="5950"/>
    <cellStyle name="20% - Accent4 17 3 2" xfId="5951"/>
    <cellStyle name="20% - Accent4 17 4" xfId="5952"/>
    <cellStyle name="20% - Accent4 18" xfId="5953"/>
    <cellStyle name="20% - Accent4 18 2" xfId="5954"/>
    <cellStyle name="20% - Accent4 18 2 2" xfId="5955"/>
    <cellStyle name="20% - Accent4 18 3" xfId="5956"/>
    <cellStyle name="20% - Accent4 18 3 2" xfId="5957"/>
    <cellStyle name="20% - Accent4 18 4" xfId="5958"/>
    <cellStyle name="20% - Accent4 19" xfId="5959"/>
    <cellStyle name="20% - Accent4 19 2" xfId="5960"/>
    <cellStyle name="20% - Accent4 19 2 2" xfId="5961"/>
    <cellStyle name="20% - Accent4 19 3" xfId="5962"/>
    <cellStyle name="20% - Accent4 19 3 2" xfId="5963"/>
    <cellStyle name="20% - Accent4 19 4" xfId="5964"/>
    <cellStyle name="20% - Accent4 2" xfId="5965"/>
    <cellStyle name="20% - Accent4 2 10" xfId="5966"/>
    <cellStyle name="20% - Accent4 2 10 10" xfId="43563"/>
    <cellStyle name="20% - Accent4 2 10 2" xfId="5967"/>
    <cellStyle name="20% - Accent4 2 10 2 2" xfId="5968"/>
    <cellStyle name="20% - Accent4 2 10 2 2 2" xfId="5969"/>
    <cellStyle name="20% - Accent4 2 10 2 2 2 2" xfId="5970"/>
    <cellStyle name="20% - Accent4 2 10 2 2 2 2 2" xfId="5971"/>
    <cellStyle name="20% - Accent4 2 10 2 2 2 3" xfId="5972"/>
    <cellStyle name="20% - Accent4 2 10 2 2 3" xfId="5973"/>
    <cellStyle name="20% - Accent4 2 10 2 2 3 2" xfId="5974"/>
    <cellStyle name="20% - Accent4 2 10 2 2 4" xfId="5975"/>
    <cellStyle name="20% - Accent4 2 10 2 3" xfId="5976"/>
    <cellStyle name="20% - Accent4 2 10 2 3 2" xfId="5977"/>
    <cellStyle name="20% - Accent4 2 10 2 3 2 2" xfId="5978"/>
    <cellStyle name="20% - Accent4 2 10 2 3 3" xfId="5979"/>
    <cellStyle name="20% - Accent4 2 10 2 4" xfId="5980"/>
    <cellStyle name="20% - Accent4 2 10 2 4 2" xfId="5981"/>
    <cellStyle name="20% - Accent4 2 10 2 5" xfId="5982"/>
    <cellStyle name="20% - Accent4 2 10 3" xfId="5983"/>
    <cellStyle name="20% - Accent4 2 10 3 2" xfId="5984"/>
    <cellStyle name="20% - Accent4 2 10 3 2 2" xfId="5985"/>
    <cellStyle name="20% - Accent4 2 10 3 2 2 2" xfId="5986"/>
    <cellStyle name="20% - Accent4 2 10 3 2 2 2 2" xfId="5987"/>
    <cellStyle name="20% - Accent4 2 10 3 2 2 3" xfId="5988"/>
    <cellStyle name="20% - Accent4 2 10 3 2 3" xfId="5989"/>
    <cellStyle name="20% - Accent4 2 10 3 2 3 2" xfId="5990"/>
    <cellStyle name="20% - Accent4 2 10 3 2 4" xfId="5991"/>
    <cellStyle name="20% - Accent4 2 10 3 3" xfId="5992"/>
    <cellStyle name="20% - Accent4 2 10 3 3 2" xfId="5993"/>
    <cellStyle name="20% - Accent4 2 10 3 3 2 2" xfId="5994"/>
    <cellStyle name="20% - Accent4 2 10 3 3 3" xfId="5995"/>
    <cellStyle name="20% - Accent4 2 10 3 4" xfId="5996"/>
    <cellStyle name="20% - Accent4 2 10 3 4 2" xfId="5997"/>
    <cellStyle name="20% - Accent4 2 10 3 5" xfId="5998"/>
    <cellStyle name="20% - Accent4 2 10 4" xfId="5999"/>
    <cellStyle name="20% - Accent4 2 10 4 2" xfId="6000"/>
    <cellStyle name="20% - Accent4 2 10 4 2 2" xfId="6001"/>
    <cellStyle name="20% - Accent4 2 10 4 2 2 2" xfId="6002"/>
    <cellStyle name="20% - Accent4 2 10 4 2 3" xfId="6003"/>
    <cellStyle name="20% - Accent4 2 10 4 3" xfId="6004"/>
    <cellStyle name="20% - Accent4 2 10 4 3 2" xfId="6005"/>
    <cellStyle name="20% - Accent4 2 10 4 4" xfId="6006"/>
    <cellStyle name="20% - Accent4 2 10 5" xfId="6007"/>
    <cellStyle name="20% - Accent4 2 10 5 2" xfId="6008"/>
    <cellStyle name="20% - Accent4 2 10 5 2 2" xfId="6009"/>
    <cellStyle name="20% - Accent4 2 10 5 2 2 2" xfId="6010"/>
    <cellStyle name="20% - Accent4 2 10 5 2 3" xfId="6011"/>
    <cellStyle name="20% - Accent4 2 10 5 3" xfId="6012"/>
    <cellStyle name="20% - Accent4 2 10 5 3 2" xfId="6013"/>
    <cellStyle name="20% - Accent4 2 10 5 4" xfId="6014"/>
    <cellStyle name="20% - Accent4 2 10 6" xfId="6015"/>
    <cellStyle name="20% - Accent4 2 10 6 2" xfId="6016"/>
    <cellStyle name="20% - Accent4 2 10 6 2 2" xfId="6017"/>
    <cellStyle name="20% - Accent4 2 10 6 2 2 2" xfId="6018"/>
    <cellStyle name="20% - Accent4 2 10 6 2 3" xfId="6019"/>
    <cellStyle name="20% - Accent4 2 10 6 3" xfId="6020"/>
    <cellStyle name="20% - Accent4 2 10 6 3 2" xfId="6021"/>
    <cellStyle name="20% - Accent4 2 10 6 4" xfId="6022"/>
    <cellStyle name="20% - Accent4 2 10 7" xfId="6023"/>
    <cellStyle name="20% - Accent4 2 10 7 2" xfId="6024"/>
    <cellStyle name="20% - Accent4 2 10 7 2 2" xfId="6025"/>
    <cellStyle name="20% - Accent4 2 10 7 3" xfId="6026"/>
    <cellStyle name="20% - Accent4 2 10 8" xfId="6027"/>
    <cellStyle name="20% - Accent4 2 10 8 2" xfId="6028"/>
    <cellStyle name="20% - Accent4 2 10 9" xfId="6029"/>
    <cellStyle name="20% - Accent4 2 11" xfId="6030"/>
    <cellStyle name="20% - Accent4 2 11 2" xfId="43562"/>
    <cellStyle name="20% - Accent4 2 12" xfId="6031"/>
    <cellStyle name="20% - Accent4 2 12 2" xfId="6032"/>
    <cellStyle name="20% - Accent4 2 12 2 2" xfId="6033"/>
    <cellStyle name="20% - Accent4 2 12 3" xfId="6034"/>
    <cellStyle name="20% - Accent4 2 13" xfId="6035"/>
    <cellStyle name="20% - Accent4 2 13 2" xfId="6036"/>
    <cellStyle name="20% - Accent4 2 13 2 2" xfId="6037"/>
    <cellStyle name="20% - Accent4 2 13 3" xfId="6038"/>
    <cellStyle name="20% - Accent4 2 14" xfId="6039"/>
    <cellStyle name="20% - Accent4 2 15" xfId="6040"/>
    <cellStyle name="20% - Accent4 2 15 2" xfId="6041"/>
    <cellStyle name="20% - Accent4 2 16" xfId="6042"/>
    <cellStyle name="20% - Accent4 2 16 2" xfId="6043"/>
    <cellStyle name="20% - Accent4 2 17" xfId="6044"/>
    <cellStyle name="20% - Accent4 2 18" xfId="6045"/>
    <cellStyle name="20% - Accent4 2 19" xfId="6046"/>
    <cellStyle name="20% - Accent4 2 2" xfId="6047"/>
    <cellStyle name="20% - Accent4 2 2 2" xfId="6048"/>
    <cellStyle name="20% - Accent4 2 2 2 2" xfId="43565"/>
    <cellStyle name="20% - Accent4 2 2 3" xfId="6049"/>
    <cellStyle name="20% - Accent4 2 2 3 2" xfId="43566"/>
    <cellStyle name="20% - Accent4 2 2 4" xfId="6050"/>
    <cellStyle name="20% - Accent4 2 2 4 2" xfId="6051"/>
    <cellStyle name="20% - Accent4 2 2 4 2 2" xfId="6052"/>
    <cellStyle name="20% - Accent4 2 2 4 3" xfId="6053"/>
    <cellStyle name="20% - Accent4 2 2 4 4" xfId="43564"/>
    <cellStyle name="20% - Accent4 2 2 5" xfId="6054"/>
    <cellStyle name="20% - Accent4 2 2 6" xfId="6055"/>
    <cellStyle name="20% - Accent4 2 2 6 2" xfId="6056"/>
    <cellStyle name="20% - Accent4 2 2 7" xfId="6057"/>
    <cellStyle name="20% - Accent4 2 2 8" xfId="6058"/>
    <cellStyle name="20% - Accent4 2 2 9" xfId="42639"/>
    <cellStyle name="20% - Accent4 2 20" xfId="6059"/>
    <cellStyle name="20% - Accent4 2 21" xfId="6060"/>
    <cellStyle name="20% - Accent4 2 22" xfId="48020"/>
    <cellStyle name="20% - Accent4 2 23" xfId="48088"/>
    <cellStyle name="20% - Accent4 2 3" xfId="6061"/>
    <cellStyle name="20% - Accent4 2 3 2" xfId="6062"/>
    <cellStyle name="20% - Accent4 2 3 2 10" xfId="6063"/>
    <cellStyle name="20% - Accent4 2 3 2 10 2" xfId="6064"/>
    <cellStyle name="20% - Accent4 2 3 2 10 2 2" xfId="6065"/>
    <cellStyle name="20% - Accent4 2 3 2 10 3" xfId="6066"/>
    <cellStyle name="20% - Accent4 2 3 2 11" xfId="6067"/>
    <cellStyle name="20% - Accent4 2 3 2 11 2" xfId="6068"/>
    <cellStyle name="20% - Accent4 2 3 2 12" xfId="6069"/>
    <cellStyle name="20% - Accent4 2 3 2 13" xfId="43568"/>
    <cellStyle name="20% - Accent4 2 3 2 2" xfId="6070"/>
    <cellStyle name="20% - Accent4 2 3 2 2 10" xfId="6071"/>
    <cellStyle name="20% - Accent4 2 3 2 2 10 2" xfId="6072"/>
    <cellStyle name="20% - Accent4 2 3 2 2 11" xfId="6073"/>
    <cellStyle name="20% - Accent4 2 3 2 2 2" xfId="6074"/>
    <cellStyle name="20% - Accent4 2 3 2 2 2 2" xfId="6075"/>
    <cellStyle name="20% - Accent4 2 3 2 2 2 2 2" xfId="6076"/>
    <cellStyle name="20% - Accent4 2 3 2 2 2 2 2 2" xfId="6077"/>
    <cellStyle name="20% - Accent4 2 3 2 2 2 2 2 2 2" xfId="6078"/>
    <cellStyle name="20% - Accent4 2 3 2 2 2 2 2 2 2 2" xfId="6079"/>
    <cellStyle name="20% - Accent4 2 3 2 2 2 2 2 2 3" xfId="6080"/>
    <cellStyle name="20% - Accent4 2 3 2 2 2 2 2 3" xfId="6081"/>
    <cellStyle name="20% - Accent4 2 3 2 2 2 2 2 3 2" xfId="6082"/>
    <cellStyle name="20% - Accent4 2 3 2 2 2 2 2 4" xfId="6083"/>
    <cellStyle name="20% - Accent4 2 3 2 2 2 2 3" xfId="6084"/>
    <cellStyle name="20% - Accent4 2 3 2 2 2 2 3 2" xfId="6085"/>
    <cellStyle name="20% - Accent4 2 3 2 2 2 2 3 2 2" xfId="6086"/>
    <cellStyle name="20% - Accent4 2 3 2 2 2 2 3 3" xfId="6087"/>
    <cellStyle name="20% - Accent4 2 3 2 2 2 2 4" xfId="6088"/>
    <cellStyle name="20% - Accent4 2 3 2 2 2 2 4 2" xfId="6089"/>
    <cellStyle name="20% - Accent4 2 3 2 2 2 2 5" xfId="6090"/>
    <cellStyle name="20% - Accent4 2 3 2 2 2 3" xfId="6091"/>
    <cellStyle name="20% - Accent4 2 3 2 2 2 3 2" xfId="6092"/>
    <cellStyle name="20% - Accent4 2 3 2 2 2 3 2 2" xfId="6093"/>
    <cellStyle name="20% - Accent4 2 3 2 2 2 3 2 2 2" xfId="6094"/>
    <cellStyle name="20% - Accent4 2 3 2 2 2 3 2 2 2 2" xfId="6095"/>
    <cellStyle name="20% - Accent4 2 3 2 2 2 3 2 2 3" xfId="6096"/>
    <cellStyle name="20% - Accent4 2 3 2 2 2 3 2 3" xfId="6097"/>
    <cellStyle name="20% - Accent4 2 3 2 2 2 3 2 3 2" xfId="6098"/>
    <cellStyle name="20% - Accent4 2 3 2 2 2 3 2 4" xfId="6099"/>
    <cellStyle name="20% - Accent4 2 3 2 2 2 3 3" xfId="6100"/>
    <cellStyle name="20% - Accent4 2 3 2 2 2 3 3 2" xfId="6101"/>
    <cellStyle name="20% - Accent4 2 3 2 2 2 3 3 2 2" xfId="6102"/>
    <cellStyle name="20% - Accent4 2 3 2 2 2 3 3 3" xfId="6103"/>
    <cellStyle name="20% - Accent4 2 3 2 2 2 3 4" xfId="6104"/>
    <cellStyle name="20% - Accent4 2 3 2 2 2 3 4 2" xfId="6105"/>
    <cellStyle name="20% - Accent4 2 3 2 2 2 3 5" xfId="6106"/>
    <cellStyle name="20% - Accent4 2 3 2 2 2 4" xfId="6107"/>
    <cellStyle name="20% - Accent4 2 3 2 2 2 4 2" xfId="6108"/>
    <cellStyle name="20% - Accent4 2 3 2 2 2 4 2 2" xfId="6109"/>
    <cellStyle name="20% - Accent4 2 3 2 2 2 4 2 2 2" xfId="6110"/>
    <cellStyle name="20% - Accent4 2 3 2 2 2 4 2 3" xfId="6111"/>
    <cellStyle name="20% - Accent4 2 3 2 2 2 4 3" xfId="6112"/>
    <cellStyle name="20% - Accent4 2 3 2 2 2 4 3 2" xfId="6113"/>
    <cellStyle name="20% - Accent4 2 3 2 2 2 4 4" xfId="6114"/>
    <cellStyle name="20% - Accent4 2 3 2 2 2 5" xfId="6115"/>
    <cellStyle name="20% - Accent4 2 3 2 2 2 5 2" xfId="6116"/>
    <cellStyle name="20% - Accent4 2 3 2 2 2 5 2 2" xfId="6117"/>
    <cellStyle name="20% - Accent4 2 3 2 2 2 5 2 2 2" xfId="6118"/>
    <cellStyle name="20% - Accent4 2 3 2 2 2 5 2 3" xfId="6119"/>
    <cellStyle name="20% - Accent4 2 3 2 2 2 5 3" xfId="6120"/>
    <cellStyle name="20% - Accent4 2 3 2 2 2 5 3 2" xfId="6121"/>
    <cellStyle name="20% - Accent4 2 3 2 2 2 5 4" xfId="6122"/>
    <cellStyle name="20% - Accent4 2 3 2 2 2 6" xfId="6123"/>
    <cellStyle name="20% - Accent4 2 3 2 2 2 6 2" xfId="6124"/>
    <cellStyle name="20% - Accent4 2 3 2 2 2 6 2 2" xfId="6125"/>
    <cellStyle name="20% - Accent4 2 3 2 2 2 6 2 2 2" xfId="6126"/>
    <cellStyle name="20% - Accent4 2 3 2 2 2 6 2 3" xfId="6127"/>
    <cellStyle name="20% - Accent4 2 3 2 2 2 6 3" xfId="6128"/>
    <cellStyle name="20% - Accent4 2 3 2 2 2 6 3 2" xfId="6129"/>
    <cellStyle name="20% - Accent4 2 3 2 2 2 6 4" xfId="6130"/>
    <cellStyle name="20% - Accent4 2 3 2 2 2 7" xfId="6131"/>
    <cellStyle name="20% - Accent4 2 3 2 2 2 7 2" xfId="6132"/>
    <cellStyle name="20% - Accent4 2 3 2 2 2 7 2 2" xfId="6133"/>
    <cellStyle name="20% - Accent4 2 3 2 2 2 7 3" xfId="6134"/>
    <cellStyle name="20% - Accent4 2 3 2 2 2 8" xfId="6135"/>
    <cellStyle name="20% - Accent4 2 3 2 2 2 8 2" xfId="6136"/>
    <cellStyle name="20% - Accent4 2 3 2 2 2 9" xfId="6137"/>
    <cellStyle name="20% - Accent4 2 3 2 2 3" xfId="6138"/>
    <cellStyle name="20% - Accent4 2 3 2 2 3 2" xfId="6139"/>
    <cellStyle name="20% - Accent4 2 3 2 2 3 2 2" xfId="6140"/>
    <cellStyle name="20% - Accent4 2 3 2 2 3 2 2 2" xfId="6141"/>
    <cellStyle name="20% - Accent4 2 3 2 2 3 2 2 2 2" xfId="6142"/>
    <cellStyle name="20% - Accent4 2 3 2 2 3 2 2 2 2 2" xfId="6143"/>
    <cellStyle name="20% - Accent4 2 3 2 2 3 2 2 2 3" xfId="6144"/>
    <cellStyle name="20% - Accent4 2 3 2 2 3 2 2 3" xfId="6145"/>
    <cellStyle name="20% - Accent4 2 3 2 2 3 2 2 3 2" xfId="6146"/>
    <cellStyle name="20% - Accent4 2 3 2 2 3 2 2 4" xfId="6147"/>
    <cellStyle name="20% - Accent4 2 3 2 2 3 2 3" xfId="6148"/>
    <cellStyle name="20% - Accent4 2 3 2 2 3 2 3 2" xfId="6149"/>
    <cellStyle name="20% - Accent4 2 3 2 2 3 2 3 2 2" xfId="6150"/>
    <cellStyle name="20% - Accent4 2 3 2 2 3 2 3 3" xfId="6151"/>
    <cellStyle name="20% - Accent4 2 3 2 2 3 2 4" xfId="6152"/>
    <cellStyle name="20% - Accent4 2 3 2 2 3 2 4 2" xfId="6153"/>
    <cellStyle name="20% - Accent4 2 3 2 2 3 2 5" xfId="6154"/>
    <cellStyle name="20% - Accent4 2 3 2 2 3 3" xfId="6155"/>
    <cellStyle name="20% - Accent4 2 3 2 2 3 3 2" xfId="6156"/>
    <cellStyle name="20% - Accent4 2 3 2 2 3 3 2 2" xfId="6157"/>
    <cellStyle name="20% - Accent4 2 3 2 2 3 3 2 2 2" xfId="6158"/>
    <cellStyle name="20% - Accent4 2 3 2 2 3 3 2 2 2 2" xfId="6159"/>
    <cellStyle name="20% - Accent4 2 3 2 2 3 3 2 2 3" xfId="6160"/>
    <cellStyle name="20% - Accent4 2 3 2 2 3 3 2 3" xfId="6161"/>
    <cellStyle name="20% - Accent4 2 3 2 2 3 3 2 3 2" xfId="6162"/>
    <cellStyle name="20% - Accent4 2 3 2 2 3 3 2 4" xfId="6163"/>
    <cellStyle name="20% - Accent4 2 3 2 2 3 3 3" xfId="6164"/>
    <cellStyle name="20% - Accent4 2 3 2 2 3 3 3 2" xfId="6165"/>
    <cellStyle name="20% - Accent4 2 3 2 2 3 3 3 2 2" xfId="6166"/>
    <cellStyle name="20% - Accent4 2 3 2 2 3 3 3 3" xfId="6167"/>
    <cellStyle name="20% - Accent4 2 3 2 2 3 3 4" xfId="6168"/>
    <cellStyle name="20% - Accent4 2 3 2 2 3 3 4 2" xfId="6169"/>
    <cellStyle name="20% - Accent4 2 3 2 2 3 3 5" xfId="6170"/>
    <cellStyle name="20% - Accent4 2 3 2 2 3 4" xfId="6171"/>
    <cellStyle name="20% - Accent4 2 3 2 2 3 4 2" xfId="6172"/>
    <cellStyle name="20% - Accent4 2 3 2 2 3 4 2 2" xfId="6173"/>
    <cellStyle name="20% - Accent4 2 3 2 2 3 4 2 2 2" xfId="6174"/>
    <cellStyle name="20% - Accent4 2 3 2 2 3 4 2 3" xfId="6175"/>
    <cellStyle name="20% - Accent4 2 3 2 2 3 4 3" xfId="6176"/>
    <cellStyle name="20% - Accent4 2 3 2 2 3 4 3 2" xfId="6177"/>
    <cellStyle name="20% - Accent4 2 3 2 2 3 4 4" xfId="6178"/>
    <cellStyle name="20% - Accent4 2 3 2 2 3 5" xfId="6179"/>
    <cellStyle name="20% - Accent4 2 3 2 2 3 5 2" xfId="6180"/>
    <cellStyle name="20% - Accent4 2 3 2 2 3 5 2 2" xfId="6181"/>
    <cellStyle name="20% - Accent4 2 3 2 2 3 5 2 2 2" xfId="6182"/>
    <cellStyle name="20% - Accent4 2 3 2 2 3 5 2 3" xfId="6183"/>
    <cellStyle name="20% - Accent4 2 3 2 2 3 5 3" xfId="6184"/>
    <cellStyle name="20% - Accent4 2 3 2 2 3 5 3 2" xfId="6185"/>
    <cellStyle name="20% - Accent4 2 3 2 2 3 5 4" xfId="6186"/>
    <cellStyle name="20% - Accent4 2 3 2 2 3 6" xfId="6187"/>
    <cellStyle name="20% - Accent4 2 3 2 2 3 6 2" xfId="6188"/>
    <cellStyle name="20% - Accent4 2 3 2 2 3 6 2 2" xfId="6189"/>
    <cellStyle name="20% - Accent4 2 3 2 2 3 6 2 2 2" xfId="6190"/>
    <cellStyle name="20% - Accent4 2 3 2 2 3 6 2 3" xfId="6191"/>
    <cellStyle name="20% - Accent4 2 3 2 2 3 6 3" xfId="6192"/>
    <cellStyle name="20% - Accent4 2 3 2 2 3 6 3 2" xfId="6193"/>
    <cellStyle name="20% - Accent4 2 3 2 2 3 6 4" xfId="6194"/>
    <cellStyle name="20% - Accent4 2 3 2 2 3 7" xfId="6195"/>
    <cellStyle name="20% - Accent4 2 3 2 2 3 7 2" xfId="6196"/>
    <cellStyle name="20% - Accent4 2 3 2 2 3 7 2 2" xfId="6197"/>
    <cellStyle name="20% - Accent4 2 3 2 2 3 7 3" xfId="6198"/>
    <cellStyle name="20% - Accent4 2 3 2 2 3 8" xfId="6199"/>
    <cellStyle name="20% - Accent4 2 3 2 2 3 8 2" xfId="6200"/>
    <cellStyle name="20% - Accent4 2 3 2 2 3 9" xfId="6201"/>
    <cellStyle name="20% - Accent4 2 3 2 2 4" xfId="6202"/>
    <cellStyle name="20% - Accent4 2 3 2 2 4 2" xfId="6203"/>
    <cellStyle name="20% - Accent4 2 3 2 2 4 2 2" xfId="6204"/>
    <cellStyle name="20% - Accent4 2 3 2 2 4 2 2 2" xfId="6205"/>
    <cellStyle name="20% - Accent4 2 3 2 2 4 2 2 2 2" xfId="6206"/>
    <cellStyle name="20% - Accent4 2 3 2 2 4 2 2 3" xfId="6207"/>
    <cellStyle name="20% - Accent4 2 3 2 2 4 2 3" xfId="6208"/>
    <cellStyle name="20% - Accent4 2 3 2 2 4 2 3 2" xfId="6209"/>
    <cellStyle name="20% - Accent4 2 3 2 2 4 2 4" xfId="6210"/>
    <cellStyle name="20% - Accent4 2 3 2 2 4 3" xfId="6211"/>
    <cellStyle name="20% - Accent4 2 3 2 2 4 3 2" xfId="6212"/>
    <cellStyle name="20% - Accent4 2 3 2 2 4 3 2 2" xfId="6213"/>
    <cellStyle name="20% - Accent4 2 3 2 2 4 3 3" xfId="6214"/>
    <cellStyle name="20% - Accent4 2 3 2 2 4 4" xfId="6215"/>
    <cellStyle name="20% - Accent4 2 3 2 2 4 4 2" xfId="6216"/>
    <cellStyle name="20% - Accent4 2 3 2 2 4 5" xfId="6217"/>
    <cellStyle name="20% - Accent4 2 3 2 2 5" xfId="6218"/>
    <cellStyle name="20% - Accent4 2 3 2 2 5 2" xfId="6219"/>
    <cellStyle name="20% - Accent4 2 3 2 2 5 2 2" xfId="6220"/>
    <cellStyle name="20% - Accent4 2 3 2 2 5 2 2 2" xfId="6221"/>
    <cellStyle name="20% - Accent4 2 3 2 2 5 2 2 2 2" xfId="6222"/>
    <cellStyle name="20% - Accent4 2 3 2 2 5 2 2 3" xfId="6223"/>
    <cellStyle name="20% - Accent4 2 3 2 2 5 2 3" xfId="6224"/>
    <cellStyle name="20% - Accent4 2 3 2 2 5 2 3 2" xfId="6225"/>
    <cellStyle name="20% - Accent4 2 3 2 2 5 2 4" xfId="6226"/>
    <cellStyle name="20% - Accent4 2 3 2 2 5 3" xfId="6227"/>
    <cellStyle name="20% - Accent4 2 3 2 2 5 3 2" xfId="6228"/>
    <cellStyle name="20% - Accent4 2 3 2 2 5 3 2 2" xfId="6229"/>
    <cellStyle name="20% - Accent4 2 3 2 2 5 3 3" xfId="6230"/>
    <cellStyle name="20% - Accent4 2 3 2 2 5 4" xfId="6231"/>
    <cellStyle name="20% - Accent4 2 3 2 2 5 4 2" xfId="6232"/>
    <cellStyle name="20% - Accent4 2 3 2 2 5 5" xfId="6233"/>
    <cellStyle name="20% - Accent4 2 3 2 2 6" xfId="6234"/>
    <cellStyle name="20% - Accent4 2 3 2 2 6 2" xfId="6235"/>
    <cellStyle name="20% - Accent4 2 3 2 2 6 2 2" xfId="6236"/>
    <cellStyle name="20% - Accent4 2 3 2 2 6 2 2 2" xfId="6237"/>
    <cellStyle name="20% - Accent4 2 3 2 2 6 2 3" xfId="6238"/>
    <cellStyle name="20% - Accent4 2 3 2 2 6 3" xfId="6239"/>
    <cellStyle name="20% - Accent4 2 3 2 2 6 3 2" xfId="6240"/>
    <cellStyle name="20% - Accent4 2 3 2 2 6 4" xfId="6241"/>
    <cellStyle name="20% - Accent4 2 3 2 2 7" xfId="6242"/>
    <cellStyle name="20% - Accent4 2 3 2 2 7 2" xfId="6243"/>
    <cellStyle name="20% - Accent4 2 3 2 2 7 2 2" xfId="6244"/>
    <cellStyle name="20% - Accent4 2 3 2 2 7 2 2 2" xfId="6245"/>
    <cellStyle name="20% - Accent4 2 3 2 2 7 2 3" xfId="6246"/>
    <cellStyle name="20% - Accent4 2 3 2 2 7 3" xfId="6247"/>
    <cellStyle name="20% - Accent4 2 3 2 2 7 3 2" xfId="6248"/>
    <cellStyle name="20% - Accent4 2 3 2 2 7 4" xfId="6249"/>
    <cellStyle name="20% - Accent4 2 3 2 2 8" xfId="6250"/>
    <cellStyle name="20% - Accent4 2 3 2 2 8 2" xfId="6251"/>
    <cellStyle name="20% - Accent4 2 3 2 2 8 2 2" xfId="6252"/>
    <cellStyle name="20% - Accent4 2 3 2 2 8 2 2 2" xfId="6253"/>
    <cellStyle name="20% - Accent4 2 3 2 2 8 2 3" xfId="6254"/>
    <cellStyle name="20% - Accent4 2 3 2 2 8 3" xfId="6255"/>
    <cellStyle name="20% - Accent4 2 3 2 2 8 3 2" xfId="6256"/>
    <cellStyle name="20% - Accent4 2 3 2 2 8 4" xfId="6257"/>
    <cellStyle name="20% - Accent4 2 3 2 2 9" xfId="6258"/>
    <cellStyle name="20% - Accent4 2 3 2 2 9 2" xfId="6259"/>
    <cellStyle name="20% - Accent4 2 3 2 2 9 2 2" xfId="6260"/>
    <cellStyle name="20% - Accent4 2 3 2 2 9 3" xfId="6261"/>
    <cellStyle name="20% - Accent4 2 3 2 3" xfId="6262"/>
    <cellStyle name="20% - Accent4 2 3 2 3 2" xfId="6263"/>
    <cellStyle name="20% - Accent4 2 3 2 3 2 2" xfId="6264"/>
    <cellStyle name="20% - Accent4 2 3 2 3 2 2 2" xfId="6265"/>
    <cellStyle name="20% - Accent4 2 3 2 3 2 2 2 2" xfId="6266"/>
    <cellStyle name="20% - Accent4 2 3 2 3 2 2 2 2 2" xfId="6267"/>
    <cellStyle name="20% - Accent4 2 3 2 3 2 2 2 3" xfId="6268"/>
    <cellStyle name="20% - Accent4 2 3 2 3 2 2 3" xfId="6269"/>
    <cellStyle name="20% - Accent4 2 3 2 3 2 2 3 2" xfId="6270"/>
    <cellStyle name="20% - Accent4 2 3 2 3 2 2 4" xfId="6271"/>
    <cellStyle name="20% - Accent4 2 3 2 3 2 3" xfId="6272"/>
    <cellStyle name="20% - Accent4 2 3 2 3 2 3 2" xfId="6273"/>
    <cellStyle name="20% - Accent4 2 3 2 3 2 3 2 2" xfId="6274"/>
    <cellStyle name="20% - Accent4 2 3 2 3 2 3 3" xfId="6275"/>
    <cellStyle name="20% - Accent4 2 3 2 3 2 4" xfId="6276"/>
    <cellStyle name="20% - Accent4 2 3 2 3 2 4 2" xfId="6277"/>
    <cellStyle name="20% - Accent4 2 3 2 3 2 5" xfId="6278"/>
    <cellStyle name="20% - Accent4 2 3 2 3 3" xfId="6279"/>
    <cellStyle name="20% - Accent4 2 3 2 3 3 2" xfId="6280"/>
    <cellStyle name="20% - Accent4 2 3 2 3 3 2 2" xfId="6281"/>
    <cellStyle name="20% - Accent4 2 3 2 3 3 2 2 2" xfId="6282"/>
    <cellStyle name="20% - Accent4 2 3 2 3 3 2 2 2 2" xfId="6283"/>
    <cellStyle name="20% - Accent4 2 3 2 3 3 2 2 3" xfId="6284"/>
    <cellStyle name="20% - Accent4 2 3 2 3 3 2 3" xfId="6285"/>
    <cellStyle name="20% - Accent4 2 3 2 3 3 2 3 2" xfId="6286"/>
    <cellStyle name="20% - Accent4 2 3 2 3 3 2 4" xfId="6287"/>
    <cellStyle name="20% - Accent4 2 3 2 3 3 3" xfId="6288"/>
    <cellStyle name="20% - Accent4 2 3 2 3 3 3 2" xfId="6289"/>
    <cellStyle name="20% - Accent4 2 3 2 3 3 3 2 2" xfId="6290"/>
    <cellStyle name="20% - Accent4 2 3 2 3 3 3 3" xfId="6291"/>
    <cellStyle name="20% - Accent4 2 3 2 3 3 4" xfId="6292"/>
    <cellStyle name="20% - Accent4 2 3 2 3 3 4 2" xfId="6293"/>
    <cellStyle name="20% - Accent4 2 3 2 3 3 5" xfId="6294"/>
    <cellStyle name="20% - Accent4 2 3 2 3 4" xfId="6295"/>
    <cellStyle name="20% - Accent4 2 3 2 3 4 2" xfId="6296"/>
    <cellStyle name="20% - Accent4 2 3 2 3 4 2 2" xfId="6297"/>
    <cellStyle name="20% - Accent4 2 3 2 3 4 2 2 2" xfId="6298"/>
    <cellStyle name="20% - Accent4 2 3 2 3 4 2 3" xfId="6299"/>
    <cellStyle name="20% - Accent4 2 3 2 3 4 3" xfId="6300"/>
    <cellStyle name="20% - Accent4 2 3 2 3 4 3 2" xfId="6301"/>
    <cellStyle name="20% - Accent4 2 3 2 3 4 4" xfId="6302"/>
    <cellStyle name="20% - Accent4 2 3 2 3 5" xfId="6303"/>
    <cellStyle name="20% - Accent4 2 3 2 3 5 2" xfId="6304"/>
    <cellStyle name="20% - Accent4 2 3 2 3 5 2 2" xfId="6305"/>
    <cellStyle name="20% - Accent4 2 3 2 3 5 2 2 2" xfId="6306"/>
    <cellStyle name="20% - Accent4 2 3 2 3 5 2 3" xfId="6307"/>
    <cellStyle name="20% - Accent4 2 3 2 3 5 3" xfId="6308"/>
    <cellStyle name="20% - Accent4 2 3 2 3 5 3 2" xfId="6309"/>
    <cellStyle name="20% - Accent4 2 3 2 3 5 4" xfId="6310"/>
    <cellStyle name="20% - Accent4 2 3 2 3 6" xfId="6311"/>
    <cellStyle name="20% - Accent4 2 3 2 3 6 2" xfId="6312"/>
    <cellStyle name="20% - Accent4 2 3 2 3 6 2 2" xfId="6313"/>
    <cellStyle name="20% - Accent4 2 3 2 3 6 2 2 2" xfId="6314"/>
    <cellStyle name="20% - Accent4 2 3 2 3 6 2 3" xfId="6315"/>
    <cellStyle name="20% - Accent4 2 3 2 3 6 3" xfId="6316"/>
    <cellStyle name="20% - Accent4 2 3 2 3 6 3 2" xfId="6317"/>
    <cellStyle name="20% - Accent4 2 3 2 3 6 4" xfId="6318"/>
    <cellStyle name="20% - Accent4 2 3 2 3 7" xfId="6319"/>
    <cellStyle name="20% - Accent4 2 3 2 3 7 2" xfId="6320"/>
    <cellStyle name="20% - Accent4 2 3 2 3 7 2 2" xfId="6321"/>
    <cellStyle name="20% - Accent4 2 3 2 3 7 3" xfId="6322"/>
    <cellStyle name="20% - Accent4 2 3 2 3 8" xfId="6323"/>
    <cellStyle name="20% - Accent4 2 3 2 3 8 2" xfId="6324"/>
    <cellStyle name="20% - Accent4 2 3 2 3 9" xfId="6325"/>
    <cellStyle name="20% - Accent4 2 3 2 4" xfId="6326"/>
    <cellStyle name="20% - Accent4 2 3 2 4 2" xfId="6327"/>
    <cellStyle name="20% - Accent4 2 3 2 4 2 2" xfId="6328"/>
    <cellStyle name="20% - Accent4 2 3 2 4 2 2 2" xfId="6329"/>
    <cellStyle name="20% - Accent4 2 3 2 4 2 2 2 2" xfId="6330"/>
    <cellStyle name="20% - Accent4 2 3 2 4 2 2 2 2 2" xfId="6331"/>
    <cellStyle name="20% - Accent4 2 3 2 4 2 2 2 3" xfId="6332"/>
    <cellStyle name="20% - Accent4 2 3 2 4 2 2 3" xfId="6333"/>
    <cellStyle name="20% - Accent4 2 3 2 4 2 2 3 2" xfId="6334"/>
    <cellStyle name="20% - Accent4 2 3 2 4 2 2 4" xfId="6335"/>
    <cellStyle name="20% - Accent4 2 3 2 4 2 3" xfId="6336"/>
    <cellStyle name="20% - Accent4 2 3 2 4 2 3 2" xfId="6337"/>
    <cellStyle name="20% - Accent4 2 3 2 4 2 3 2 2" xfId="6338"/>
    <cellStyle name="20% - Accent4 2 3 2 4 2 3 3" xfId="6339"/>
    <cellStyle name="20% - Accent4 2 3 2 4 2 4" xfId="6340"/>
    <cellStyle name="20% - Accent4 2 3 2 4 2 4 2" xfId="6341"/>
    <cellStyle name="20% - Accent4 2 3 2 4 2 5" xfId="6342"/>
    <cellStyle name="20% - Accent4 2 3 2 4 3" xfId="6343"/>
    <cellStyle name="20% - Accent4 2 3 2 4 3 2" xfId="6344"/>
    <cellStyle name="20% - Accent4 2 3 2 4 3 2 2" xfId="6345"/>
    <cellStyle name="20% - Accent4 2 3 2 4 3 2 2 2" xfId="6346"/>
    <cellStyle name="20% - Accent4 2 3 2 4 3 2 2 2 2" xfId="6347"/>
    <cellStyle name="20% - Accent4 2 3 2 4 3 2 2 3" xfId="6348"/>
    <cellStyle name="20% - Accent4 2 3 2 4 3 2 3" xfId="6349"/>
    <cellStyle name="20% - Accent4 2 3 2 4 3 2 3 2" xfId="6350"/>
    <cellStyle name="20% - Accent4 2 3 2 4 3 2 4" xfId="6351"/>
    <cellStyle name="20% - Accent4 2 3 2 4 3 3" xfId="6352"/>
    <cellStyle name="20% - Accent4 2 3 2 4 3 3 2" xfId="6353"/>
    <cellStyle name="20% - Accent4 2 3 2 4 3 3 2 2" xfId="6354"/>
    <cellStyle name="20% - Accent4 2 3 2 4 3 3 3" xfId="6355"/>
    <cellStyle name="20% - Accent4 2 3 2 4 3 4" xfId="6356"/>
    <cellStyle name="20% - Accent4 2 3 2 4 3 4 2" xfId="6357"/>
    <cellStyle name="20% - Accent4 2 3 2 4 3 5" xfId="6358"/>
    <cellStyle name="20% - Accent4 2 3 2 4 4" xfId="6359"/>
    <cellStyle name="20% - Accent4 2 3 2 4 4 2" xfId="6360"/>
    <cellStyle name="20% - Accent4 2 3 2 4 4 2 2" xfId="6361"/>
    <cellStyle name="20% - Accent4 2 3 2 4 4 2 2 2" xfId="6362"/>
    <cellStyle name="20% - Accent4 2 3 2 4 4 2 3" xfId="6363"/>
    <cellStyle name="20% - Accent4 2 3 2 4 4 3" xfId="6364"/>
    <cellStyle name="20% - Accent4 2 3 2 4 4 3 2" xfId="6365"/>
    <cellStyle name="20% - Accent4 2 3 2 4 4 4" xfId="6366"/>
    <cellStyle name="20% - Accent4 2 3 2 4 5" xfId="6367"/>
    <cellStyle name="20% - Accent4 2 3 2 4 5 2" xfId="6368"/>
    <cellStyle name="20% - Accent4 2 3 2 4 5 2 2" xfId="6369"/>
    <cellStyle name="20% - Accent4 2 3 2 4 5 2 2 2" xfId="6370"/>
    <cellStyle name="20% - Accent4 2 3 2 4 5 2 3" xfId="6371"/>
    <cellStyle name="20% - Accent4 2 3 2 4 5 3" xfId="6372"/>
    <cellStyle name="20% - Accent4 2 3 2 4 5 3 2" xfId="6373"/>
    <cellStyle name="20% - Accent4 2 3 2 4 5 4" xfId="6374"/>
    <cellStyle name="20% - Accent4 2 3 2 4 6" xfId="6375"/>
    <cellStyle name="20% - Accent4 2 3 2 4 6 2" xfId="6376"/>
    <cellStyle name="20% - Accent4 2 3 2 4 6 2 2" xfId="6377"/>
    <cellStyle name="20% - Accent4 2 3 2 4 6 2 2 2" xfId="6378"/>
    <cellStyle name="20% - Accent4 2 3 2 4 6 2 3" xfId="6379"/>
    <cellStyle name="20% - Accent4 2 3 2 4 6 3" xfId="6380"/>
    <cellStyle name="20% - Accent4 2 3 2 4 6 3 2" xfId="6381"/>
    <cellStyle name="20% - Accent4 2 3 2 4 6 4" xfId="6382"/>
    <cellStyle name="20% - Accent4 2 3 2 4 7" xfId="6383"/>
    <cellStyle name="20% - Accent4 2 3 2 4 7 2" xfId="6384"/>
    <cellStyle name="20% - Accent4 2 3 2 4 7 2 2" xfId="6385"/>
    <cellStyle name="20% - Accent4 2 3 2 4 7 3" xfId="6386"/>
    <cellStyle name="20% - Accent4 2 3 2 4 8" xfId="6387"/>
    <cellStyle name="20% - Accent4 2 3 2 4 8 2" xfId="6388"/>
    <cellStyle name="20% - Accent4 2 3 2 4 9" xfId="6389"/>
    <cellStyle name="20% - Accent4 2 3 2 5" xfId="6390"/>
    <cellStyle name="20% - Accent4 2 3 2 5 2" xfId="6391"/>
    <cellStyle name="20% - Accent4 2 3 2 5 2 2" xfId="6392"/>
    <cellStyle name="20% - Accent4 2 3 2 5 2 2 2" xfId="6393"/>
    <cellStyle name="20% - Accent4 2 3 2 5 2 2 2 2" xfId="6394"/>
    <cellStyle name="20% - Accent4 2 3 2 5 2 2 3" xfId="6395"/>
    <cellStyle name="20% - Accent4 2 3 2 5 2 3" xfId="6396"/>
    <cellStyle name="20% - Accent4 2 3 2 5 2 3 2" xfId="6397"/>
    <cellStyle name="20% - Accent4 2 3 2 5 2 4" xfId="6398"/>
    <cellStyle name="20% - Accent4 2 3 2 5 3" xfId="6399"/>
    <cellStyle name="20% - Accent4 2 3 2 5 3 2" xfId="6400"/>
    <cellStyle name="20% - Accent4 2 3 2 5 3 2 2" xfId="6401"/>
    <cellStyle name="20% - Accent4 2 3 2 5 3 3" xfId="6402"/>
    <cellStyle name="20% - Accent4 2 3 2 5 4" xfId="6403"/>
    <cellStyle name="20% - Accent4 2 3 2 5 4 2" xfId="6404"/>
    <cellStyle name="20% - Accent4 2 3 2 5 5" xfId="6405"/>
    <cellStyle name="20% - Accent4 2 3 2 6" xfId="6406"/>
    <cellStyle name="20% - Accent4 2 3 2 6 2" xfId="6407"/>
    <cellStyle name="20% - Accent4 2 3 2 6 2 2" xfId="6408"/>
    <cellStyle name="20% - Accent4 2 3 2 6 2 2 2" xfId="6409"/>
    <cellStyle name="20% - Accent4 2 3 2 6 2 2 2 2" xfId="6410"/>
    <cellStyle name="20% - Accent4 2 3 2 6 2 2 3" xfId="6411"/>
    <cellStyle name="20% - Accent4 2 3 2 6 2 3" xfId="6412"/>
    <cellStyle name="20% - Accent4 2 3 2 6 2 3 2" xfId="6413"/>
    <cellStyle name="20% - Accent4 2 3 2 6 2 4" xfId="6414"/>
    <cellStyle name="20% - Accent4 2 3 2 6 3" xfId="6415"/>
    <cellStyle name="20% - Accent4 2 3 2 6 3 2" xfId="6416"/>
    <cellStyle name="20% - Accent4 2 3 2 6 3 2 2" xfId="6417"/>
    <cellStyle name="20% - Accent4 2 3 2 6 3 3" xfId="6418"/>
    <cellStyle name="20% - Accent4 2 3 2 6 4" xfId="6419"/>
    <cellStyle name="20% - Accent4 2 3 2 6 4 2" xfId="6420"/>
    <cellStyle name="20% - Accent4 2 3 2 6 5" xfId="6421"/>
    <cellStyle name="20% - Accent4 2 3 2 7" xfId="6422"/>
    <cellStyle name="20% - Accent4 2 3 2 7 2" xfId="6423"/>
    <cellStyle name="20% - Accent4 2 3 2 7 2 2" xfId="6424"/>
    <cellStyle name="20% - Accent4 2 3 2 7 2 2 2" xfId="6425"/>
    <cellStyle name="20% - Accent4 2 3 2 7 2 3" xfId="6426"/>
    <cellStyle name="20% - Accent4 2 3 2 7 3" xfId="6427"/>
    <cellStyle name="20% - Accent4 2 3 2 7 3 2" xfId="6428"/>
    <cellStyle name="20% - Accent4 2 3 2 7 4" xfId="6429"/>
    <cellStyle name="20% - Accent4 2 3 2 8" xfId="6430"/>
    <cellStyle name="20% - Accent4 2 3 2 8 2" xfId="6431"/>
    <cellStyle name="20% - Accent4 2 3 2 8 2 2" xfId="6432"/>
    <cellStyle name="20% - Accent4 2 3 2 8 2 2 2" xfId="6433"/>
    <cellStyle name="20% - Accent4 2 3 2 8 2 3" xfId="6434"/>
    <cellStyle name="20% - Accent4 2 3 2 8 3" xfId="6435"/>
    <cellStyle name="20% - Accent4 2 3 2 8 3 2" xfId="6436"/>
    <cellStyle name="20% - Accent4 2 3 2 8 4" xfId="6437"/>
    <cellStyle name="20% - Accent4 2 3 2 9" xfId="6438"/>
    <cellStyle name="20% - Accent4 2 3 2 9 2" xfId="6439"/>
    <cellStyle name="20% - Accent4 2 3 2 9 2 2" xfId="6440"/>
    <cellStyle name="20% - Accent4 2 3 2 9 2 2 2" xfId="6441"/>
    <cellStyle name="20% - Accent4 2 3 2 9 2 3" xfId="6442"/>
    <cellStyle name="20% - Accent4 2 3 2 9 3" xfId="6443"/>
    <cellStyle name="20% - Accent4 2 3 2 9 3 2" xfId="6444"/>
    <cellStyle name="20% - Accent4 2 3 2 9 4" xfId="6445"/>
    <cellStyle name="20% - Accent4 2 3 3" xfId="6446"/>
    <cellStyle name="20% - Accent4 2 3 3 10" xfId="6447"/>
    <cellStyle name="20% - Accent4 2 3 3 10 2" xfId="6448"/>
    <cellStyle name="20% - Accent4 2 3 3 11" xfId="6449"/>
    <cellStyle name="20% - Accent4 2 3 3 12" xfId="43567"/>
    <cellStyle name="20% - Accent4 2 3 3 2" xfId="6450"/>
    <cellStyle name="20% - Accent4 2 3 3 2 2" xfId="6451"/>
    <cellStyle name="20% - Accent4 2 3 3 2 2 2" xfId="6452"/>
    <cellStyle name="20% - Accent4 2 3 3 2 2 2 2" xfId="6453"/>
    <cellStyle name="20% - Accent4 2 3 3 2 2 2 2 2" xfId="6454"/>
    <cellStyle name="20% - Accent4 2 3 3 2 2 2 2 2 2" xfId="6455"/>
    <cellStyle name="20% - Accent4 2 3 3 2 2 2 2 3" xfId="6456"/>
    <cellStyle name="20% - Accent4 2 3 3 2 2 2 3" xfId="6457"/>
    <cellStyle name="20% - Accent4 2 3 3 2 2 2 3 2" xfId="6458"/>
    <cellStyle name="20% - Accent4 2 3 3 2 2 2 4" xfId="6459"/>
    <cellStyle name="20% - Accent4 2 3 3 2 2 3" xfId="6460"/>
    <cellStyle name="20% - Accent4 2 3 3 2 2 3 2" xfId="6461"/>
    <cellStyle name="20% - Accent4 2 3 3 2 2 3 2 2" xfId="6462"/>
    <cellStyle name="20% - Accent4 2 3 3 2 2 3 3" xfId="6463"/>
    <cellStyle name="20% - Accent4 2 3 3 2 2 4" xfId="6464"/>
    <cellStyle name="20% - Accent4 2 3 3 2 2 4 2" xfId="6465"/>
    <cellStyle name="20% - Accent4 2 3 3 2 2 5" xfId="6466"/>
    <cellStyle name="20% - Accent4 2 3 3 2 3" xfId="6467"/>
    <cellStyle name="20% - Accent4 2 3 3 2 3 2" xfId="6468"/>
    <cellStyle name="20% - Accent4 2 3 3 2 3 2 2" xfId="6469"/>
    <cellStyle name="20% - Accent4 2 3 3 2 3 2 2 2" xfId="6470"/>
    <cellStyle name="20% - Accent4 2 3 3 2 3 2 2 2 2" xfId="6471"/>
    <cellStyle name="20% - Accent4 2 3 3 2 3 2 2 3" xfId="6472"/>
    <cellStyle name="20% - Accent4 2 3 3 2 3 2 3" xfId="6473"/>
    <cellStyle name="20% - Accent4 2 3 3 2 3 2 3 2" xfId="6474"/>
    <cellStyle name="20% - Accent4 2 3 3 2 3 2 4" xfId="6475"/>
    <cellStyle name="20% - Accent4 2 3 3 2 3 3" xfId="6476"/>
    <cellStyle name="20% - Accent4 2 3 3 2 3 3 2" xfId="6477"/>
    <cellStyle name="20% - Accent4 2 3 3 2 3 3 2 2" xfId="6478"/>
    <cellStyle name="20% - Accent4 2 3 3 2 3 3 3" xfId="6479"/>
    <cellStyle name="20% - Accent4 2 3 3 2 3 4" xfId="6480"/>
    <cellStyle name="20% - Accent4 2 3 3 2 3 4 2" xfId="6481"/>
    <cellStyle name="20% - Accent4 2 3 3 2 3 5" xfId="6482"/>
    <cellStyle name="20% - Accent4 2 3 3 2 4" xfId="6483"/>
    <cellStyle name="20% - Accent4 2 3 3 2 4 2" xfId="6484"/>
    <cellStyle name="20% - Accent4 2 3 3 2 4 2 2" xfId="6485"/>
    <cellStyle name="20% - Accent4 2 3 3 2 4 2 2 2" xfId="6486"/>
    <cellStyle name="20% - Accent4 2 3 3 2 4 2 3" xfId="6487"/>
    <cellStyle name="20% - Accent4 2 3 3 2 4 3" xfId="6488"/>
    <cellStyle name="20% - Accent4 2 3 3 2 4 3 2" xfId="6489"/>
    <cellStyle name="20% - Accent4 2 3 3 2 4 4" xfId="6490"/>
    <cellStyle name="20% - Accent4 2 3 3 2 5" xfId="6491"/>
    <cellStyle name="20% - Accent4 2 3 3 2 5 2" xfId="6492"/>
    <cellStyle name="20% - Accent4 2 3 3 2 5 2 2" xfId="6493"/>
    <cellStyle name="20% - Accent4 2 3 3 2 5 2 2 2" xfId="6494"/>
    <cellStyle name="20% - Accent4 2 3 3 2 5 2 3" xfId="6495"/>
    <cellStyle name="20% - Accent4 2 3 3 2 5 3" xfId="6496"/>
    <cellStyle name="20% - Accent4 2 3 3 2 5 3 2" xfId="6497"/>
    <cellStyle name="20% - Accent4 2 3 3 2 5 4" xfId="6498"/>
    <cellStyle name="20% - Accent4 2 3 3 2 6" xfId="6499"/>
    <cellStyle name="20% - Accent4 2 3 3 2 6 2" xfId="6500"/>
    <cellStyle name="20% - Accent4 2 3 3 2 6 2 2" xfId="6501"/>
    <cellStyle name="20% - Accent4 2 3 3 2 6 2 2 2" xfId="6502"/>
    <cellStyle name="20% - Accent4 2 3 3 2 6 2 3" xfId="6503"/>
    <cellStyle name="20% - Accent4 2 3 3 2 6 3" xfId="6504"/>
    <cellStyle name="20% - Accent4 2 3 3 2 6 3 2" xfId="6505"/>
    <cellStyle name="20% - Accent4 2 3 3 2 6 4" xfId="6506"/>
    <cellStyle name="20% - Accent4 2 3 3 2 7" xfId="6507"/>
    <cellStyle name="20% - Accent4 2 3 3 2 7 2" xfId="6508"/>
    <cellStyle name="20% - Accent4 2 3 3 2 7 2 2" xfId="6509"/>
    <cellStyle name="20% - Accent4 2 3 3 2 7 3" xfId="6510"/>
    <cellStyle name="20% - Accent4 2 3 3 2 8" xfId="6511"/>
    <cellStyle name="20% - Accent4 2 3 3 2 8 2" xfId="6512"/>
    <cellStyle name="20% - Accent4 2 3 3 2 9" xfId="6513"/>
    <cellStyle name="20% - Accent4 2 3 3 3" xfId="6514"/>
    <cellStyle name="20% - Accent4 2 3 3 3 2" xfId="6515"/>
    <cellStyle name="20% - Accent4 2 3 3 3 2 2" xfId="6516"/>
    <cellStyle name="20% - Accent4 2 3 3 3 2 2 2" xfId="6517"/>
    <cellStyle name="20% - Accent4 2 3 3 3 2 2 2 2" xfId="6518"/>
    <cellStyle name="20% - Accent4 2 3 3 3 2 2 2 2 2" xfId="6519"/>
    <cellStyle name="20% - Accent4 2 3 3 3 2 2 2 3" xfId="6520"/>
    <cellStyle name="20% - Accent4 2 3 3 3 2 2 3" xfId="6521"/>
    <cellStyle name="20% - Accent4 2 3 3 3 2 2 3 2" xfId="6522"/>
    <cellStyle name="20% - Accent4 2 3 3 3 2 2 4" xfId="6523"/>
    <cellStyle name="20% - Accent4 2 3 3 3 2 3" xfId="6524"/>
    <cellStyle name="20% - Accent4 2 3 3 3 2 3 2" xfId="6525"/>
    <cellStyle name="20% - Accent4 2 3 3 3 2 3 2 2" xfId="6526"/>
    <cellStyle name="20% - Accent4 2 3 3 3 2 3 3" xfId="6527"/>
    <cellStyle name="20% - Accent4 2 3 3 3 2 4" xfId="6528"/>
    <cellStyle name="20% - Accent4 2 3 3 3 2 4 2" xfId="6529"/>
    <cellStyle name="20% - Accent4 2 3 3 3 2 5" xfId="6530"/>
    <cellStyle name="20% - Accent4 2 3 3 3 3" xfId="6531"/>
    <cellStyle name="20% - Accent4 2 3 3 3 3 2" xfId="6532"/>
    <cellStyle name="20% - Accent4 2 3 3 3 3 2 2" xfId="6533"/>
    <cellStyle name="20% - Accent4 2 3 3 3 3 2 2 2" xfId="6534"/>
    <cellStyle name="20% - Accent4 2 3 3 3 3 2 2 2 2" xfId="6535"/>
    <cellStyle name="20% - Accent4 2 3 3 3 3 2 2 3" xfId="6536"/>
    <cellStyle name="20% - Accent4 2 3 3 3 3 2 3" xfId="6537"/>
    <cellStyle name="20% - Accent4 2 3 3 3 3 2 3 2" xfId="6538"/>
    <cellStyle name="20% - Accent4 2 3 3 3 3 2 4" xfId="6539"/>
    <cellStyle name="20% - Accent4 2 3 3 3 3 3" xfId="6540"/>
    <cellStyle name="20% - Accent4 2 3 3 3 3 3 2" xfId="6541"/>
    <cellStyle name="20% - Accent4 2 3 3 3 3 3 2 2" xfId="6542"/>
    <cellStyle name="20% - Accent4 2 3 3 3 3 3 3" xfId="6543"/>
    <cellStyle name="20% - Accent4 2 3 3 3 3 4" xfId="6544"/>
    <cellStyle name="20% - Accent4 2 3 3 3 3 4 2" xfId="6545"/>
    <cellStyle name="20% - Accent4 2 3 3 3 3 5" xfId="6546"/>
    <cellStyle name="20% - Accent4 2 3 3 3 4" xfId="6547"/>
    <cellStyle name="20% - Accent4 2 3 3 3 4 2" xfId="6548"/>
    <cellStyle name="20% - Accent4 2 3 3 3 4 2 2" xfId="6549"/>
    <cellStyle name="20% - Accent4 2 3 3 3 4 2 2 2" xfId="6550"/>
    <cellStyle name="20% - Accent4 2 3 3 3 4 2 3" xfId="6551"/>
    <cellStyle name="20% - Accent4 2 3 3 3 4 3" xfId="6552"/>
    <cellStyle name="20% - Accent4 2 3 3 3 4 3 2" xfId="6553"/>
    <cellStyle name="20% - Accent4 2 3 3 3 4 4" xfId="6554"/>
    <cellStyle name="20% - Accent4 2 3 3 3 5" xfId="6555"/>
    <cellStyle name="20% - Accent4 2 3 3 3 5 2" xfId="6556"/>
    <cellStyle name="20% - Accent4 2 3 3 3 5 2 2" xfId="6557"/>
    <cellStyle name="20% - Accent4 2 3 3 3 5 2 2 2" xfId="6558"/>
    <cellStyle name="20% - Accent4 2 3 3 3 5 2 3" xfId="6559"/>
    <cellStyle name="20% - Accent4 2 3 3 3 5 3" xfId="6560"/>
    <cellStyle name="20% - Accent4 2 3 3 3 5 3 2" xfId="6561"/>
    <cellStyle name="20% - Accent4 2 3 3 3 5 4" xfId="6562"/>
    <cellStyle name="20% - Accent4 2 3 3 3 6" xfId="6563"/>
    <cellStyle name="20% - Accent4 2 3 3 3 6 2" xfId="6564"/>
    <cellStyle name="20% - Accent4 2 3 3 3 6 2 2" xfId="6565"/>
    <cellStyle name="20% - Accent4 2 3 3 3 6 2 2 2" xfId="6566"/>
    <cellStyle name="20% - Accent4 2 3 3 3 6 2 3" xfId="6567"/>
    <cellStyle name="20% - Accent4 2 3 3 3 6 3" xfId="6568"/>
    <cellStyle name="20% - Accent4 2 3 3 3 6 3 2" xfId="6569"/>
    <cellStyle name="20% - Accent4 2 3 3 3 6 4" xfId="6570"/>
    <cellStyle name="20% - Accent4 2 3 3 3 7" xfId="6571"/>
    <cellStyle name="20% - Accent4 2 3 3 3 7 2" xfId="6572"/>
    <cellStyle name="20% - Accent4 2 3 3 3 7 2 2" xfId="6573"/>
    <cellStyle name="20% - Accent4 2 3 3 3 7 3" xfId="6574"/>
    <cellStyle name="20% - Accent4 2 3 3 3 8" xfId="6575"/>
    <cellStyle name="20% - Accent4 2 3 3 3 8 2" xfId="6576"/>
    <cellStyle name="20% - Accent4 2 3 3 3 9" xfId="6577"/>
    <cellStyle name="20% - Accent4 2 3 3 4" xfId="6578"/>
    <cellStyle name="20% - Accent4 2 3 3 4 2" xfId="6579"/>
    <cellStyle name="20% - Accent4 2 3 3 4 2 2" xfId="6580"/>
    <cellStyle name="20% - Accent4 2 3 3 4 2 2 2" xfId="6581"/>
    <cellStyle name="20% - Accent4 2 3 3 4 2 2 2 2" xfId="6582"/>
    <cellStyle name="20% - Accent4 2 3 3 4 2 2 3" xfId="6583"/>
    <cellStyle name="20% - Accent4 2 3 3 4 2 3" xfId="6584"/>
    <cellStyle name="20% - Accent4 2 3 3 4 2 3 2" xfId="6585"/>
    <cellStyle name="20% - Accent4 2 3 3 4 2 4" xfId="6586"/>
    <cellStyle name="20% - Accent4 2 3 3 4 3" xfId="6587"/>
    <cellStyle name="20% - Accent4 2 3 3 4 3 2" xfId="6588"/>
    <cellStyle name="20% - Accent4 2 3 3 4 3 2 2" xfId="6589"/>
    <cellStyle name="20% - Accent4 2 3 3 4 3 3" xfId="6590"/>
    <cellStyle name="20% - Accent4 2 3 3 4 4" xfId="6591"/>
    <cellStyle name="20% - Accent4 2 3 3 4 4 2" xfId="6592"/>
    <cellStyle name="20% - Accent4 2 3 3 4 5" xfId="6593"/>
    <cellStyle name="20% - Accent4 2 3 3 5" xfId="6594"/>
    <cellStyle name="20% - Accent4 2 3 3 5 2" xfId="6595"/>
    <cellStyle name="20% - Accent4 2 3 3 5 2 2" xfId="6596"/>
    <cellStyle name="20% - Accent4 2 3 3 5 2 2 2" xfId="6597"/>
    <cellStyle name="20% - Accent4 2 3 3 5 2 2 2 2" xfId="6598"/>
    <cellStyle name="20% - Accent4 2 3 3 5 2 2 3" xfId="6599"/>
    <cellStyle name="20% - Accent4 2 3 3 5 2 3" xfId="6600"/>
    <cellStyle name="20% - Accent4 2 3 3 5 2 3 2" xfId="6601"/>
    <cellStyle name="20% - Accent4 2 3 3 5 2 4" xfId="6602"/>
    <cellStyle name="20% - Accent4 2 3 3 5 3" xfId="6603"/>
    <cellStyle name="20% - Accent4 2 3 3 5 3 2" xfId="6604"/>
    <cellStyle name="20% - Accent4 2 3 3 5 3 2 2" xfId="6605"/>
    <cellStyle name="20% - Accent4 2 3 3 5 3 3" xfId="6606"/>
    <cellStyle name="20% - Accent4 2 3 3 5 4" xfId="6607"/>
    <cellStyle name="20% - Accent4 2 3 3 5 4 2" xfId="6608"/>
    <cellStyle name="20% - Accent4 2 3 3 5 5" xfId="6609"/>
    <cellStyle name="20% - Accent4 2 3 3 6" xfId="6610"/>
    <cellStyle name="20% - Accent4 2 3 3 6 2" xfId="6611"/>
    <cellStyle name="20% - Accent4 2 3 3 6 2 2" xfId="6612"/>
    <cellStyle name="20% - Accent4 2 3 3 6 2 2 2" xfId="6613"/>
    <cellStyle name="20% - Accent4 2 3 3 6 2 3" xfId="6614"/>
    <cellStyle name="20% - Accent4 2 3 3 6 3" xfId="6615"/>
    <cellStyle name="20% - Accent4 2 3 3 6 3 2" xfId="6616"/>
    <cellStyle name="20% - Accent4 2 3 3 6 4" xfId="6617"/>
    <cellStyle name="20% - Accent4 2 3 3 7" xfId="6618"/>
    <cellStyle name="20% - Accent4 2 3 3 7 2" xfId="6619"/>
    <cellStyle name="20% - Accent4 2 3 3 7 2 2" xfId="6620"/>
    <cellStyle name="20% - Accent4 2 3 3 7 2 2 2" xfId="6621"/>
    <cellStyle name="20% - Accent4 2 3 3 7 2 3" xfId="6622"/>
    <cellStyle name="20% - Accent4 2 3 3 7 3" xfId="6623"/>
    <cellStyle name="20% - Accent4 2 3 3 7 3 2" xfId="6624"/>
    <cellStyle name="20% - Accent4 2 3 3 7 4" xfId="6625"/>
    <cellStyle name="20% - Accent4 2 3 3 8" xfId="6626"/>
    <cellStyle name="20% - Accent4 2 3 3 8 2" xfId="6627"/>
    <cellStyle name="20% - Accent4 2 3 3 8 2 2" xfId="6628"/>
    <cellStyle name="20% - Accent4 2 3 3 8 2 2 2" xfId="6629"/>
    <cellStyle name="20% - Accent4 2 3 3 8 2 3" xfId="6630"/>
    <cellStyle name="20% - Accent4 2 3 3 8 3" xfId="6631"/>
    <cellStyle name="20% - Accent4 2 3 3 8 3 2" xfId="6632"/>
    <cellStyle name="20% - Accent4 2 3 3 8 4" xfId="6633"/>
    <cellStyle name="20% - Accent4 2 3 3 9" xfId="6634"/>
    <cellStyle name="20% - Accent4 2 3 3 9 2" xfId="6635"/>
    <cellStyle name="20% - Accent4 2 3 3 9 2 2" xfId="6636"/>
    <cellStyle name="20% - Accent4 2 3 3 9 3" xfId="6637"/>
    <cellStyle name="20% - Accent4 2 3 4" xfId="6638"/>
    <cellStyle name="20% - Accent4 2 3 4 2" xfId="6639"/>
    <cellStyle name="20% - Accent4 2 3 4 2 2" xfId="6640"/>
    <cellStyle name="20% - Accent4 2 3 4 2 2 2" xfId="6641"/>
    <cellStyle name="20% - Accent4 2 3 4 2 2 2 2" xfId="6642"/>
    <cellStyle name="20% - Accent4 2 3 4 2 2 2 2 2" xfId="6643"/>
    <cellStyle name="20% - Accent4 2 3 4 2 2 2 3" xfId="6644"/>
    <cellStyle name="20% - Accent4 2 3 4 2 2 3" xfId="6645"/>
    <cellStyle name="20% - Accent4 2 3 4 2 2 3 2" xfId="6646"/>
    <cellStyle name="20% - Accent4 2 3 4 2 2 4" xfId="6647"/>
    <cellStyle name="20% - Accent4 2 3 4 2 3" xfId="6648"/>
    <cellStyle name="20% - Accent4 2 3 4 2 3 2" xfId="6649"/>
    <cellStyle name="20% - Accent4 2 3 4 2 3 2 2" xfId="6650"/>
    <cellStyle name="20% - Accent4 2 3 4 2 3 3" xfId="6651"/>
    <cellStyle name="20% - Accent4 2 3 4 2 4" xfId="6652"/>
    <cellStyle name="20% - Accent4 2 3 4 2 4 2" xfId="6653"/>
    <cellStyle name="20% - Accent4 2 3 4 2 5" xfId="6654"/>
    <cellStyle name="20% - Accent4 2 3 4 3" xfId="6655"/>
    <cellStyle name="20% - Accent4 2 3 4 3 2" xfId="6656"/>
    <cellStyle name="20% - Accent4 2 3 4 3 2 2" xfId="6657"/>
    <cellStyle name="20% - Accent4 2 3 4 3 2 2 2" xfId="6658"/>
    <cellStyle name="20% - Accent4 2 3 4 3 2 2 2 2" xfId="6659"/>
    <cellStyle name="20% - Accent4 2 3 4 3 2 2 3" xfId="6660"/>
    <cellStyle name="20% - Accent4 2 3 4 3 2 3" xfId="6661"/>
    <cellStyle name="20% - Accent4 2 3 4 3 2 3 2" xfId="6662"/>
    <cellStyle name="20% - Accent4 2 3 4 3 2 4" xfId="6663"/>
    <cellStyle name="20% - Accent4 2 3 4 3 3" xfId="6664"/>
    <cellStyle name="20% - Accent4 2 3 4 3 3 2" xfId="6665"/>
    <cellStyle name="20% - Accent4 2 3 4 3 3 2 2" xfId="6666"/>
    <cellStyle name="20% - Accent4 2 3 4 3 3 3" xfId="6667"/>
    <cellStyle name="20% - Accent4 2 3 4 3 4" xfId="6668"/>
    <cellStyle name="20% - Accent4 2 3 4 3 4 2" xfId="6669"/>
    <cellStyle name="20% - Accent4 2 3 4 3 5" xfId="6670"/>
    <cellStyle name="20% - Accent4 2 3 4 4" xfId="6671"/>
    <cellStyle name="20% - Accent4 2 3 4 4 2" xfId="6672"/>
    <cellStyle name="20% - Accent4 2 3 4 4 2 2" xfId="6673"/>
    <cellStyle name="20% - Accent4 2 3 4 4 2 2 2" xfId="6674"/>
    <cellStyle name="20% - Accent4 2 3 4 4 2 3" xfId="6675"/>
    <cellStyle name="20% - Accent4 2 3 4 4 3" xfId="6676"/>
    <cellStyle name="20% - Accent4 2 3 4 4 3 2" xfId="6677"/>
    <cellStyle name="20% - Accent4 2 3 4 4 4" xfId="6678"/>
    <cellStyle name="20% - Accent4 2 3 4 5" xfId="6679"/>
    <cellStyle name="20% - Accent4 2 3 4 5 2" xfId="6680"/>
    <cellStyle name="20% - Accent4 2 3 4 5 2 2" xfId="6681"/>
    <cellStyle name="20% - Accent4 2 3 4 5 2 2 2" xfId="6682"/>
    <cellStyle name="20% - Accent4 2 3 4 5 2 3" xfId="6683"/>
    <cellStyle name="20% - Accent4 2 3 4 5 3" xfId="6684"/>
    <cellStyle name="20% - Accent4 2 3 4 5 3 2" xfId="6685"/>
    <cellStyle name="20% - Accent4 2 3 4 5 4" xfId="6686"/>
    <cellStyle name="20% - Accent4 2 3 4 6" xfId="6687"/>
    <cellStyle name="20% - Accent4 2 3 4 6 2" xfId="6688"/>
    <cellStyle name="20% - Accent4 2 3 4 6 2 2" xfId="6689"/>
    <cellStyle name="20% - Accent4 2 3 4 6 2 2 2" xfId="6690"/>
    <cellStyle name="20% - Accent4 2 3 4 6 2 3" xfId="6691"/>
    <cellStyle name="20% - Accent4 2 3 4 6 3" xfId="6692"/>
    <cellStyle name="20% - Accent4 2 3 4 6 3 2" xfId="6693"/>
    <cellStyle name="20% - Accent4 2 3 4 6 4" xfId="6694"/>
    <cellStyle name="20% - Accent4 2 3 4 7" xfId="6695"/>
    <cellStyle name="20% - Accent4 2 3 4 7 2" xfId="6696"/>
    <cellStyle name="20% - Accent4 2 3 4 7 2 2" xfId="6697"/>
    <cellStyle name="20% - Accent4 2 3 4 7 3" xfId="6698"/>
    <cellStyle name="20% - Accent4 2 3 4 8" xfId="6699"/>
    <cellStyle name="20% - Accent4 2 3 4 8 2" xfId="6700"/>
    <cellStyle name="20% - Accent4 2 3 4 9" xfId="6701"/>
    <cellStyle name="20% - Accent4 2 3 5" xfId="6702"/>
    <cellStyle name="20% - Accent4 2 3 5 2" xfId="6703"/>
    <cellStyle name="20% - Accent4 2 3 5 2 2" xfId="6704"/>
    <cellStyle name="20% - Accent4 2 3 5 2 2 2" xfId="6705"/>
    <cellStyle name="20% - Accent4 2 3 5 2 2 2 2" xfId="6706"/>
    <cellStyle name="20% - Accent4 2 3 5 2 2 2 2 2" xfId="6707"/>
    <cellStyle name="20% - Accent4 2 3 5 2 2 2 3" xfId="6708"/>
    <cellStyle name="20% - Accent4 2 3 5 2 2 3" xfId="6709"/>
    <cellStyle name="20% - Accent4 2 3 5 2 2 3 2" xfId="6710"/>
    <cellStyle name="20% - Accent4 2 3 5 2 2 4" xfId="6711"/>
    <cellStyle name="20% - Accent4 2 3 5 2 3" xfId="6712"/>
    <cellStyle name="20% - Accent4 2 3 5 2 3 2" xfId="6713"/>
    <cellStyle name="20% - Accent4 2 3 5 2 3 2 2" xfId="6714"/>
    <cellStyle name="20% - Accent4 2 3 5 2 3 3" xfId="6715"/>
    <cellStyle name="20% - Accent4 2 3 5 2 4" xfId="6716"/>
    <cellStyle name="20% - Accent4 2 3 5 2 4 2" xfId="6717"/>
    <cellStyle name="20% - Accent4 2 3 5 2 5" xfId="6718"/>
    <cellStyle name="20% - Accent4 2 3 5 3" xfId="6719"/>
    <cellStyle name="20% - Accent4 2 3 5 3 2" xfId="6720"/>
    <cellStyle name="20% - Accent4 2 3 5 3 2 2" xfId="6721"/>
    <cellStyle name="20% - Accent4 2 3 5 3 2 2 2" xfId="6722"/>
    <cellStyle name="20% - Accent4 2 3 5 3 2 2 2 2" xfId="6723"/>
    <cellStyle name="20% - Accent4 2 3 5 3 2 2 3" xfId="6724"/>
    <cellStyle name="20% - Accent4 2 3 5 3 2 3" xfId="6725"/>
    <cellStyle name="20% - Accent4 2 3 5 3 2 3 2" xfId="6726"/>
    <cellStyle name="20% - Accent4 2 3 5 3 2 4" xfId="6727"/>
    <cellStyle name="20% - Accent4 2 3 5 3 3" xfId="6728"/>
    <cellStyle name="20% - Accent4 2 3 5 3 3 2" xfId="6729"/>
    <cellStyle name="20% - Accent4 2 3 5 3 3 2 2" xfId="6730"/>
    <cellStyle name="20% - Accent4 2 3 5 3 3 3" xfId="6731"/>
    <cellStyle name="20% - Accent4 2 3 5 3 4" xfId="6732"/>
    <cellStyle name="20% - Accent4 2 3 5 3 4 2" xfId="6733"/>
    <cellStyle name="20% - Accent4 2 3 5 3 5" xfId="6734"/>
    <cellStyle name="20% - Accent4 2 3 5 4" xfId="6735"/>
    <cellStyle name="20% - Accent4 2 3 5 4 2" xfId="6736"/>
    <cellStyle name="20% - Accent4 2 3 5 4 2 2" xfId="6737"/>
    <cellStyle name="20% - Accent4 2 3 5 4 2 2 2" xfId="6738"/>
    <cellStyle name="20% - Accent4 2 3 5 4 2 3" xfId="6739"/>
    <cellStyle name="20% - Accent4 2 3 5 4 3" xfId="6740"/>
    <cellStyle name="20% - Accent4 2 3 5 4 3 2" xfId="6741"/>
    <cellStyle name="20% - Accent4 2 3 5 4 4" xfId="6742"/>
    <cellStyle name="20% - Accent4 2 3 5 5" xfId="6743"/>
    <cellStyle name="20% - Accent4 2 3 5 5 2" xfId="6744"/>
    <cellStyle name="20% - Accent4 2 3 5 5 2 2" xfId="6745"/>
    <cellStyle name="20% - Accent4 2 3 5 5 2 2 2" xfId="6746"/>
    <cellStyle name="20% - Accent4 2 3 5 5 2 3" xfId="6747"/>
    <cellStyle name="20% - Accent4 2 3 5 5 3" xfId="6748"/>
    <cellStyle name="20% - Accent4 2 3 5 5 3 2" xfId="6749"/>
    <cellStyle name="20% - Accent4 2 3 5 5 4" xfId="6750"/>
    <cellStyle name="20% - Accent4 2 3 5 6" xfId="6751"/>
    <cellStyle name="20% - Accent4 2 3 5 6 2" xfId="6752"/>
    <cellStyle name="20% - Accent4 2 3 5 6 2 2" xfId="6753"/>
    <cellStyle name="20% - Accent4 2 3 5 6 2 2 2" xfId="6754"/>
    <cellStyle name="20% - Accent4 2 3 5 6 2 3" xfId="6755"/>
    <cellStyle name="20% - Accent4 2 3 5 6 3" xfId="6756"/>
    <cellStyle name="20% - Accent4 2 3 5 6 3 2" xfId="6757"/>
    <cellStyle name="20% - Accent4 2 3 5 6 4" xfId="6758"/>
    <cellStyle name="20% - Accent4 2 3 5 7" xfId="6759"/>
    <cellStyle name="20% - Accent4 2 3 5 7 2" xfId="6760"/>
    <cellStyle name="20% - Accent4 2 3 5 7 2 2" xfId="6761"/>
    <cellStyle name="20% - Accent4 2 3 5 7 3" xfId="6762"/>
    <cellStyle name="20% - Accent4 2 3 5 8" xfId="6763"/>
    <cellStyle name="20% - Accent4 2 3 5 8 2" xfId="6764"/>
    <cellStyle name="20% - Accent4 2 3 5 9" xfId="6765"/>
    <cellStyle name="20% - Accent4 2 3 6" xfId="6766"/>
    <cellStyle name="20% - Accent4 2 3 6 2" xfId="6767"/>
    <cellStyle name="20% - Accent4 2 3 6 2 2" xfId="6768"/>
    <cellStyle name="20% - Accent4 2 3 6 3" xfId="6769"/>
    <cellStyle name="20% - Accent4 2 3 7" xfId="6770"/>
    <cellStyle name="20% - Accent4 2 3 8" xfId="6771"/>
    <cellStyle name="20% - Accent4 2 3 8 2" xfId="6772"/>
    <cellStyle name="20% - Accent4 2 3 9" xfId="42640"/>
    <cellStyle name="20% - Accent4 2 4" xfId="6773"/>
    <cellStyle name="20% - Accent4 2 4 2" xfId="6774"/>
    <cellStyle name="20% - Accent4 2 4 2 10" xfId="6775"/>
    <cellStyle name="20% - Accent4 2 4 2 10 2" xfId="6776"/>
    <cellStyle name="20% - Accent4 2 4 2 11" xfId="6777"/>
    <cellStyle name="20% - Accent4 2 4 2 2" xfId="6778"/>
    <cellStyle name="20% - Accent4 2 4 2 2 2" xfId="6779"/>
    <cellStyle name="20% - Accent4 2 4 2 2 2 2" xfId="6780"/>
    <cellStyle name="20% - Accent4 2 4 2 2 2 2 2" xfId="6781"/>
    <cellStyle name="20% - Accent4 2 4 2 2 2 2 2 2" xfId="6782"/>
    <cellStyle name="20% - Accent4 2 4 2 2 2 2 2 2 2" xfId="6783"/>
    <cellStyle name="20% - Accent4 2 4 2 2 2 2 2 3" xfId="6784"/>
    <cellStyle name="20% - Accent4 2 4 2 2 2 2 3" xfId="6785"/>
    <cellStyle name="20% - Accent4 2 4 2 2 2 2 3 2" xfId="6786"/>
    <cellStyle name="20% - Accent4 2 4 2 2 2 2 4" xfId="6787"/>
    <cellStyle name="20% - Accent4 2 4 2 2 2 3" xfId="6788"/>
    <cellStyle name="20% - Accent4 2 4 2 2 2 3 2" xfId="6789"/>
    <cellStyle name="20% - Accent4 2 4 2 2 2 3 2 2" xfId="6790"/>
    <cellStyle name="20% - Accent4 2 4 2 2 2 3 3" xfId="6791"/>
    <cellStyle name="20% - Accent4 2 4 2 2 2 4" xfId="6792"/>
    <cellStyle name="20% - Accent4 2 4 2 2 2 4 2" xfId="6793"/>
    <cellStyle name="20% - Accent4 2 4 2 2 2 5" xfId="6794"/>
    <cellStyle name="20% - Accent4 2 4 2 2 3" xfId="6795"/>
    <cellStyle name="20% - Accent4 2 4 2 2 3 2" xfId="6796"/>
    <cellStyle name="20% - Accent4 2 4 2 2 3 2 2" xfId="6797"/>
    <cellStyle name="20% - Accent4 2 4 2 2 3 2 2 2" xfId="6798"/>
    <cellStyle name="20% - Accent4 2 4 2 2 3 2 2 2 2" xfId="6799"/>
    <cellStyle name="20% - Accent4 2 4 2 2 3 2 2 3" xfId="6800"/>
    <cellStyle name="20% - Accent4 2 4 2 2 3 2 3" xfId="6801"/>
    <cellStyle name="20% - Accent4 2 4 2 2 3 2 3 2" xfId="6802"/>
    <cellStyle name="20% - Accent4 2 4 2 2 3 2 4" xfId="6803"/>
    <cellStyle name="20% - Accent4 2 4 2 2 3 3" xfId="6804"/>
    <cellStyle name="20% - Accent4 2 4 2 2 3 3 2" xfId="6805"/>
    <cellStyle name="20% - Accent4 2 4 2 2 3 3 2 2" xfId="6806"/>
    <cellStyle name="20% - Accent4 2 4 2 2 3 3 3" xfId="6807"/>
    <cellStyle name="20% - Accent4 2 4 2 2 3 4" xfId="6808"/>
    <cellStyle name="20% - Accent4 2 4 2 2 3 4 2" xfId="6809"/>
    <cellStyle name="20% - Accent4 2 4 2 2 3 5" xfId="6810"/>
    <cellStyle name="20% - Accent4 2 4 2 2 4" xfId="6811"/>
    <cellStyle name="20% - Accent4 2 4 2 2 4 2" xfId="6812"/>
    <cellStyle name="20% - Accent4 2 4 2 2 4 2 2" xfId="6813"/>
    <cellStyle name="20% - Accent4 2 4 2 2 4 2 2 2" xfId="6814"/>
    <cellStyle name="20% - Accent4 2 4 2 2 4 2 3" xfId="6815"/>
    <cellStyle name="20% - Accent4 2 4 2 2 4 3" xfId="6816"/>
    <cellStyle name="20% - Accent4 2 4 2 2 4 3 2" xfId="6817"/>
    <cellStyle name="20% - Accent4 2 4 2 2 4 4" xfId="6818"/>
    <cellStyle name="20% - Accent4 2 4 2 2 5" xfId="6819"/>
    <cellStyle name="20% - Accent4 2 4 2 2 5 2" xfId="6820"/>
    <cellStyle name="20% - Accent4 2 4 2 2 5 2 2" xfId="6821"/>
    <cellStyle name="20% - Accent4 2 4 2 2 5 2 2 2" xfId="6822"/>
    <cellStyle name="20% - Accent4 2 4 2 2 5 2 3" xfId="6823"/>
    <cellStyle name="20% - Accent4 2 4 2 2 5 3" xfId="6824"/>
    <cellStyle name="20% - Accent4 2 4 2 2 5 3 2" xfId="6825"/>
    <cellStyle name="20% - Accent4 2 4 2 2 5 4" xfId="6826"/>
    <cellStyle name="20% - Accent4 2 4 2 2 6" xfId="6827"/>
    <cellStyle name="20% - Accent4 2 4 2 2 6 2" xfId="6828"/>
    <cellStyle name="20% - Accent4 2 4 2 2 6 2 2" xfId="6829"/>
    <cellStyle name="20% - Accent4 2 4 2 2 6 2 2 2" xfId="6830"/>
    <cellStyle name="20% - Accent4 2 4 2 2 6 2 3" xfId="6831"/>
    <cellStyle name="20% - Accent4 2 4 2 2 6 3" xfId="6832"/>
    <cellStyle name="20% - Accent4 2 4 2 2 6 3 2" xfId="6833"/>
    <cellStyle name="20% - Accent4 2 4 2 2 6 4" xfId="6834"/>
    <cellStyle name="20% - Accent4 2 4 2 2 7" xfId="6835"/>
    <cellStyle name="20% - Accent4 2 4 2 2 7 2" xfId="6836"/>
    <cellStyle name="20% - Accent4 2 4 2 2 7 2 2" xfId="6837"/>
    <cellStyle name="20% - Accent4 2 4 2 2 7 3" xfId="6838"/>
    <cellStyle name="20% - Accent4 2 4 2 2 8" xfId="6839"/>
    <cellStyle name="20% - Accent4 2 4 2 2 8 2" xfId="6840"/>
    <cellStyle name="20% - Accent4 2 4 2 2 9" xfId="6841"/>
    <cellStyle name="20% - Accent4 2 4 2 3" xfId="6842"/>
    <cellStyle name="20% - Accent4 2 4 2 3 2" xfId="6843"/>
    <cellStyle name="20% - Accent4 2 4 2 3 2 2" xfId="6844"/>
    <cellStyle name="20% - Accent4 2 4 2 3 2 2 2" xfId="6845"/>
    <cellStyle name="20% - Accent4 2 4 2 3 2 2 2 2" xfId="6846"/>
    <cellStyle name="20% - Accent4 2 4 2 3 2 2 2 2 2" xfId="6847"/>
    <cellStyle name="20% - Accent4 2 4 2 3 2 2 2 3" xfId="6848"/>
    <cellStyle name="20% - Accent4 2 4 2 3 2 2 3" xfId="6849"/>
    <cellStyle name="20% - Accent4 2 4 2 3 2 2 3 2" xfId="6850"/>
    <cellStyle name="20% - Accent4 2 4 2 3 2 2 4" xfId="6851"/>
    <cellStyle name="20% - Accent4 2 4 2 3 2 3" xfId="6852"/>
    <cellStyle name="20% - Accent4 2 4 2 3 2 3 2" xfId="6853"/>
    <cellStyle name="20% - Accent4 2 4 2 3 2 3 2 2" xfId="6854"/>
    <cellStyle name="20% - Accent4 2 4 2 3 2 3 3" xfId="6855"/>
    <cellStyle name="20% - Accent4 2 4 2 3 2 4" xfId="6856"/>
    <cellStyle name="20% - Accent4 2 4 2 3 2 4 2" xfId="6857"/>
    <cellStyle name="20% - Accent4 2 4 2 3 2 5" xfId="6858"/>
    <cellStyle name="20% - Accent4 2 4 2 3 3" xfId="6859"/>
    <cellStyle name="20% - Accent4 2 4 2 3 3 2" xfId="6860"/>
    <cellStyle name="20% - Accent4 2 4 2 3 3 2 2" xfId="6861"/>
    <cellStyle name="20% - Accent4 2 4 2 3 3 2 2 2" xfId="6862"/>
    <cellStyle name="20% - Accent4 2 4 2 3 3 2 2 2 2" xfId="6863"/>
    <cellStyle name="20% - Accent4 2 4 2 3 3 2 2 3" xfId="6864"/>
    <cellStyle name="20% - Accent4 2 4 2 3 3 2 3" xfId="6865"/>
    <cellStyle name="20% - Accent4 2 4 2 3 3 2 3 2" xfId="6866"/>
    <cellStyle name="20% - Accent4 2 4 2 3 3 2 4" xfId="6867"/>
    <cellStyle name="20% - Accent4 2 4 2 3 3 3" xfId="6868"/>
    <cellStyle name="20% - Accent4 2 4 2 3 3 3 2" xfId="6869"/>
    <cellStyle name="20% - Accent4 2 4 2 3 3 3 2 2" xfId="6870"/>
    <cellStyle name="20% - Accent4 2 4 2 3 3 3 3" xfId="6871"/>
    <cellStyle name="20% - Accent4 2 4 2 3 3 4" xfId="6872"/>
    <cellStyle name="20% - Accent4 2 4 2 3 3 4 2" xfId="6873"/>
    <cellStyle name="20% - Accent4 2 4 2 3 3 5" xfId="6874"/>
    <cellStyle name="20% - Accent4 2 4 2 3 4" xfId="6875"/>
    <cellStyle name="20% - Accent4 2 4 2 3 4 2" xfId="6876"/>
    <cellStyle name="20% - Accent4 2 4 2 3 4 2 2" xfId="6877"/>
    <cellStyle name="20% - Accent4 2 4 2 3 4 2 2 2" xfId="6878"/>
    <cellStyle name="20% - Accent4 2 4 2 3 4 2 3" xfId="6879"/>
    <cellStyle name="20% - Accent4 2 4 2 3 4 3" xfId="6880"/>
    <cellStyle name="20% - Accent4 2 4 2 3 4 3 2" xfId="6881"/>
    <cellStyle name="20% - Accent4 2 4 2 3 4 4" xfId="6882"/>
    <cellStyle name="20% - Accent4 2 4 2 3 5" xfId="6883"/>
    <cellStyle name="20% - Accent4 2 4 2 3 5 2" xfId="6884"/>
    <cellStyle name="20% - Accent4 2 4 2 3 5 2 2" xfId="6885"/>
    <cellStyle name="20% - Accent4 2 4 2 3 5 2 2 2" xfId="6886"/>
    <cellStyle name="20% - Accent4 2 4 2 3 5 2 3" xfId="6887"/>
    <cellStyle name="20% - Accent4 2 4 2 3 5 3" xfId="6888"/>
    <cellStyle name="20% - Accent4 2 4 2 3 5 3 2" xfId="6889"/>
    <cellStyle name="20% - Accent4 2 4 2 3 5 4" xfId="6890"/>
    <cellStyle name="20% - Accent4 2 4 2 3 6" xfId="6891"/>
    <cellStyle name="20% - Accent4 2 4 2 3 6 2" xfId="6892"/>
    <cellStyle name="20% - Accent4 2 4 2 3 6 2 2" xfId="6893"/>
    <cellStyle name="20% - Accent4 2 4 2 3 6 2 2 2" xfId="6894"/>
    <cellStyle name="20% - Accent4 2 4 2 3 6 2 3" xfId="6895"/>
    <cellStyle name="20% - Accent4 2 4 2 3 6 3" xfId="6896"/>
    <cellStyle name="20% - Accent4 2 4 2 3 6 3 2" xfId="6897"/>
    <cellStyle name="20% - Accent4 2 4 2 3 6 4" xfId="6898"/>
    <cellStyle name="20% - Accent4 2 4 2 3 7" xfId="6899"/>
    <cellStyle name="20% - Accent4 2 4 2 3 7 2" xfId="6900"/>
    <cellStyle name="20% - Accent4 2 4 2 3 7 2 2" xfId="6901"/>
    <cellStyle name="20% - Accent4 2 4 2 3 7 3" xfId="6902"/>
    <cellStyle name="20% - Accent4 2 4 2 3 8" xfId="6903"/>
    <cellStyle name="20% - Accent4 2 4 2 3 8 2" xfId="6904"/>
    <cellStyle name="20% - Accent4 2 4 2 3 9" xfId="6905"/>
    <cellStyle name="20% - Accent4 2 4 2 4" xfId="6906"/>
    <cellStyle name="20% - Accent4 2 4 2 4 2" xfId="6907"/>
    <cellStyle name="20% - Accent4 2 4 2 4 2 2" xfId="6908"/>
    <cellStyle name="20% - Accent4 2 4 2 4 2 2 2" xfId="6909"/>
    <cellStyle name="20% - Accent4 2 4 2 4 2 2 2 2" xfId="6910"/>
    <cellStyle name="20% - Accent4 2 4 2 4 2 2 3" xfId="6911"/>
    <cellStyle name="20% - Accent4 2 4 2 4 2 3" xfId="6912"/>
    <cellStyle name="20% - Accent4 2 4 2 4 2 3 2" xfId="6913"/>
    <cellStyle name="20% - Accent4 2 4 2 4 2 4" xfId="6914"/>
    <cellStyle name="20% - Accent4 2 4 2 4 3" xfId="6915"/>
    <cellStyle name="20% - Accent4 2 4 2 4 3 2" xfId="6916"/>
    <cellStyle name="20% - Accent4 2 4 2 4 3 2 2" xfId="6917"/>
    <cellStyle name="20% - Accent4 2 4 2 4 3 3" xfId="6918"/>
    <cellStyle name="20% - Accent4 2 4 2 4 4" xfId="6919"/>
    <cellStyle name="20% - Accent4 2 4 2 4 4 2" xfId="6920"/>
    <cellStyle name="20% - Accent4 2 4 2 4 5" xfId="6921"/>
    <cellStyle name="20% - Accent4 2 4 2 5" xfId="6922"/>
    <cellStyle name="20% - Accent4 2 4 2 5 2" xfId="6923"/>
    <cellStyle name="20% - Accent4 2 4 2 5 2 2" xfId="6924"/>
    <cellStyle name="20% - Accent4 2 4 2 5 2 2 2" xfId="6925"/>
    <cellStyle name="20% - Accent4 2 4 2 5 2 2 2 2" xfId="6926"/>
    <cellStyle name="20% - Accent4 2 4 2 5 2 2 3" xfId="6927"/>
    <cellStyle name="20% - Accent4 2 4 2 5 2 3" xfId="6928"/>
    <cellStyle name="20% - Accent4 2 4 2 5 2 3 2" xfId="6929"/>
    <cellStyle name="20% - Accent4 2 4 2 5 2 4" xfId="6930"/>
    <cellStyle name="20% - Accent4 2 4 2 5 3" xfId="6931"/>
    <cellStyle name="20% - Accent4 2 4 2 5 3 2" xfId="6932"/>
    <cellStyle name="20% - Accent4 2 4 2 5 3 2 2" xfId="6933"/>
    <cellStyle name="20% - Accent4 2 4 2 5 3 3" xfId="6934"/>
    <cellStyle name="20% - Accent4 2 4 2 5 4" xfId="6935"/>
    <cellStyle name="20% - Accent4 2 4 2 5 4 2" xfId="6936"/>
    <cellStyle name="20% - Accent4 2 4 2 5 5" xfId="6937"/>
    <cellStyle name="20% - Accent4 2 4 2 6" xfId="6938"/>
    <cellStyle name="20% - Accent4 2 4 2 6 2" xfId="6939"/>
    <cellStyle name="20% - Accent4 2 4 2 6 2 2" xfId="6940"/>
    <cellStyle name="20% - Accent4 2 4 2 6 2 2 2" xfId="6941"/>
    <cellStyle name="20% - Accent4 2 4 2 6 2 3" xfId="6942"/>
    <cellStyle name="20% - Accent4 2 4 2 6 3" xfId="6943"/>
    <cellStyle name="20% - Accent4 2 4 2 6 3 2" xfId="6944"/>
    <cellStyle name="20% - Accent4 2 4 2 6 4" xfId="6945"/>
    <cellStyle name="20% - Accent4 2 4 2 7" xfId="6946"/>
    <cellStyle name="20% - Accent4 2 4 2 7 2" xfId="6947"/>
    <cellStyle name="20% - Accent4 2 4 2 7 2 2" xfId="6948"/>
    <cellStyle name="20% - Accent4 2 4 2 7 2 2 2" xfId="6949"/>
    <cellStyle name="20% - Accent4 2 4 2 7 2 3" xfId="6950"/>
    <cellStyle name="20% - Accent4 2 4 2 7 3" xfId="6951"/>
    <cellStyle name="20% - Accent4 2 4 2 7 3 2" xfId="6952"/>
    <cellStyle name="20% - Accent4 2 4 2 7 4" xfId="6953"/>
    <cellStyle name="20% - Accent4 2 4 2 8" xfId="6954"/>
    <cellStyle name="20% - Accent4 2 4 2 8 2" xfId="6955"/>
    <cellStyle name="20% - Accent4 2 4 2 8 2 2" xfId="6956"/>
    <cellStyle name="20% - Accent4 2 4 2 8 2 2 2" xfId="6957"/>
    <cellStyle name="20% - Accent4 2 4 2 8 2 3" xfId="6958"/>
    <cellStyle name="20% - Accent4 2 4 2 8 3" xfId="6959"/>
    <cellStyle name="20% - Accent4 2 4 2 8 3 2" xfId="6960"/>
    <cellStyle name="20% - Accent4 2 4 2 8 4" xfId="6961"/>
    <cellStyle name="20% - Accent4 2 4 2 9" xfId="6962"/>
    <cellStyle name="20% - Accent4 2 4 2 9 2" xfId="6963"/>
    <cellStyle name="20% - Accent4 2 4 2 9 2 2" xfId="6964"/>
    <cellStyle name="20% - Accent4 2 4 2 9 3" xfId="6965"/>
    <cellStyle name="20% - Accent4 2 4 3" xfId="6966"/>
    <cellStyle name="20% - Accent4 2 4 3 10" xfId="6967"/>
    <cellStyle name="20% - Accent4 2 4 3 10 2" xfId="6968"/>
    <cellStyle name="20% - Accent4 2 4 3 11" xfId="6969"/>
    <cellStyle name="20% - Accent4 2 4 3 2" xfId="6970"/>
    <cellStyle name="20% - Accent4 2 4 3 2 2" xfId="6971"/>
    <cellStyle name="20% - Accent4 2 4 3 2 2 2" xfId="6972"/>
    <cellStyle name="20% - Accent4 2 4 3 2 2 2 2" xfId="6973"/>
    <cellStyle name="20% - Accent4 2 4 3 2 2 2 2 2" xfId="6974"/>
    <cellStyle name="20% - Accent4 2 4 3 2 2 2 2 2 2" xfId="6975"/>
    <cellStyle name="20% - Accent4 2 4 3 2 2 2 2 3" xfId="6976"/>
    <cellStyle name="20% - Accent4 2 4 3 2 2 2 3" xfId="6977"/>
    <cellStyle name="20% - Accent4 2 4 3 2 2 2 3 2" xfId="6978"/>
    <cellStyle name="20% - Accent4 2 4 3 2 2 2 4" xfId="6979"/>
    <cellStyle name="20% - Accent4 2 4 3 2 2 3" xfId="6980"/>
    <cellStyle name="20% - Accent4 2 4 3 2 2 3 2" xfId="6981"/>
    <cellStyle name="20% - Accent4 2 4 3 2 2 3 2 2" xfId="6982"/>
    <cellStyle name="20% - Accent4 2 4 3 2 2 3 3" xfId="6983"/>
    <cellStyle name="20% - Accent4 2 4 3 2 2 4" xfId="6984"/>
    <cellStyle name="20% - Accent4 2 4 3 2 2 4 2" xfId="6985"/>
    <cellStyle name="20% - Accent4 2 4 3 2 2 5" xfId="6986"/>
    <cellStyle name="20% - Accent4 2 4 3 2 3" xfId="6987"/>
    <cellStyle name="20% - Accent4 2 4 3 2 3 2" xfId="6988"/>
    <cellStyle name="20% - Accent4 2 4 3 2 3 2 2" xfId="6989"/>
    <cellStyle name="20% - Accent4 2 4 3 2 3 2 2 2" xfId="6990"/>
    <cellStyle name="20% - Accent4 2 4 3 2 3 2 2 2 2" xfId="6991"/>
    <cellStyle name="20% - Accent4 2 4 3 2 3 2 2 3" xfId="6992"/>
    <cellStyle name="20% - Accent4 2 4 3 2 3 2 3" xfId="6993"/>
    <cellStyle name="20% - Accent4 2 4 3 2 3 2 3 2" xfId="6994"/>
    <cellStyle name="20% - Accent4 2 4 3 2 3 2 4" xfId="6995"/>
    <cellStyle name="20% - Accent4 2 4 3 2 3 3" xfId="6996"/>
    <cellStyle name="20% - Accent4 2 4 3 2 3 3 2" xfId="6997"/>
    <cellStyle name="20% - Accent4 2 4 3 2 3 3 2 2" xfId="6998"/>
    <cellStyle name="20% - Accent4 2 4 3 2 3 3 3" xfId="6999"/>
    <cellStyle name="20% - Accent4 2 4 3 2 3 4" xfId="7000"/>
    <cellStyle name="20% - Accent4 2 4 3 2 3 4 2" xfId="7001"/>
    <cellStyle name="20% - Accent4 2 4 3 2 3 5" xfId="7002"/>
    <cellStyle name="20% - Accent4 2 4 3 2 4" xfId="7003"/>
    <cellStyle name="20% - Accent4 2 4 3 2 4 2" xfId="7004"/>
    <cellStyle name="20% - Accent4 2 4 3 2 4 2 2" xfId="7005"/>
    <cellStyle name="20% - Accent4 2 4 3 2 4 2 2 2" xfId="7006"/>
    <cellStyle name="20% - Accent4 2 4 3 2 4 2 3" xfId="7007"/>
    <cellStyle name="20% - Accent4 2 4 3 2 4 3" xfId="7008"/>
    <cellStyle name="20% - Accent4 2 4 3 2 4 3 2" xfId="7009"/>
    <cellStyle name="20% - Accent4 2 4 3 2 4 4" xfId="7010"/>
    <cellStyle name="20% - Accent4 2 4 3 2 5" xfId="7011"/>
    <cellStyle name="20% - Accent4 2 4 3 2 5 2" xfId="7012"/>
    <cellStyle name="20% - Accent4 2 4 3 2 5 2 2" xfId="7013"/>
    <cellStyle name="20% - Accent4 2 4 3 2 5 2 2 2" xfId="7014"/>
    <cellStyle name="20% - Accent4 2 4 3 2 5 2 3" xfId="7015"/>
    <cellStyle name="20% - Accent4 2 4 3 2 5 3" xfId="7016"/>
    <cellStyle name="20% - Accent4 2 4 3 2 5 3 2" xfId="7017"/>
    <cellStyle name="20% - Accent4 2 4 3 2 5 4" xfId="7018"/>
    <cellStyle name="20% - Accent4 2 4 3 2 6" xfId="7019"/>
    <cellStyle name="20% - Accent4 2 4 3 2 6 2" xfId="7020"/>
    <cellStyle name="20% - Accent4 2 4 3 2 6 2 2" xfId="7021"/>
    <cellStyle name="20% - Accent4 2 4 3 2 6 2 2 2" xfId="7022"/>
    <cellStyle name="20% - Accent4 2 4 3 2 6 2 3" xfId="7023"/>
    <cellStyle name="20% - Accent4 2 4 3 2 6 3" xfId="7024"/>
    <cellStyle name="20% - Accent4 2 4 3 2 6 3 2" xfId="7025"/>
    <cellStyle name="20% - Accent4 2 4 3 2 6 4" xfId="7026"/>
    <cellStyle name="20% - Accent4 2 4 3 2 7" xfId="7027"/>
    <cellStyle name="20% - Accent4 2 4 3 2 7 2" xfId="7028"/>
    <cellStyle name="20% - Accent4 2 4 3 2 7 2 2" xfId="7029"/>
    <cellStyle name="20% - Accent4 2 4 3 2 7 3" xfId="7030"/>
    <cellStyle name="20% - Accent4 2 4 3 2 8" xfId="7031"/>
    <cellStyle name="20% - Accent4 2 4 3 2 8 2" xfId="7032"/>
    <cellStyle name="20% - Accent4 2 4 3 2 9" xfId="7033"/>
    <cellStyle name="20% - Accent4 2 4 3 3" xfId="7034"/>
    <cellStyle name="20% - Accent4 2 4 3 3 2" xfId="7035"/>
    <cellStyle name="20% - Accent4 2 4 3 3 2 2" xfId="7036"/>
    <cellStyle name="20% - Accent4 2 4 3 3 2 2 2" xfId="7037"/>
    <cellStyle name="20% - Accent4 2 4 3 3 2 2 2 2" xfId="7038"/>
    <cellStyle name="20% - Accent4 2 4 3 3 2 2 2 2 2" xfId="7039"/>
    <cellStyle name="20% - Accent4 2 4 3 3 2 2 2 3" xfId="7040"/>
    <cellStyle name="20% - Accent4 2 4 3 3 2 2 3" xfId="7041"/>
    <cellStyle name="20% - Accent4 2 4 3 3 2 2 3 2" xfId="7042"/>
    <cellStyle name="20% - Accent4 2 4 3 3 2 2 4" xfId="7043"/>
    <cellStyle name="20% - Accent4 2 4 3 3 2 3" xfId="7044"/>
    <cellStyle name="20% - Accent4 2 4 3 3 2 3 2" xfId="7045"/>
    <cellStyle name="20% - Accent4 2 4 3 3 2 3 2 2" xfId="7046"/>
    <cellStyle name="20% - Accent4 2 4 3 3 2 3 3" xfId="7047"/>
    <cellStyle name="20% - Accent4 2 4 3 3 2 4" xfId="7048"/>
    <cellStyle name="20% - Accent4 2 4 3 3 2 4 2" xfId="7049"/>
    <cellStyle name="20% - Accent4 2 4 3 3 2 5" xfId="7050"/>
    <cellStyle name="20% - Accent4 2 4 3 3 3" xfId="7051"/>
    <cellStyle name="20% - Accent4 2 4 3 3 3 2" xfId="7052"/>
    <cellStyle name="20% - Accent4 2 4 3 3 3 2 2" xfId="7053"/>
    <cellStyle name="20% - Accent4 2 4 3 3 3 2 2 2" xfId="7054"/>
    <cellStyle name="20% - Accent4 2 4 3 3 3 2 2 2 2" xfId="7055"/>
    <cellStyle name="20% - Accent4 2 4 3 3 3 2 2 3" xfId="7056"/>
    <cellStyle name="20% - Accent4 2 4 3 3 3 2 3" xfId="7057"/>
    <cellStyle name="20% - Accent4 2 4 3 3 3 2 3 2" xfId="7058"/>
    <cellStyle name="20% - Accent4 2 4 3 3 3 2 4" xfId="7059"/>
    <cellStyle name="20% - Accent4 2 4 3 3 3 3" xfId="7060"/>
    <cellStyle name="20% - Accent4 2 4 3 3 3 3 2" xfId="7061"/>
    <cellStyle name="20% - Accent4 2 4 3 3 3 3 2 2" xfId="7062"/>
    <cellStyle name="20% - Accent4 2 4 3 3 3 3 3" xfId="7063"/>
    <cellStyle name="20% - Accent4 2 4 3 3 3 4" xfId="7064"/>
    <cellStyle name="20% - Accent4 2 4 3 3 3 4 2" xfId="7065"/>
    <cellStyle name="20% - Accent4 2 4 3 3 3 5" xfId="7066"/>
    <cellStyle name="20% - Accent4 2 4 3 3 4" xfId="7067"/>
    <cellStyle name="20% - Accent4 2 4 3 3 4 2" xfId="7068"/>
    <cellStyle name="20% - Accent4 2 4 3 3 4 2 2" xfId="7069"/>
    <cellStyle name="20% - Accent4 2 4 3 3 4 2 2 2" xfId="7070"/>
    <cellStyle name="20% - Accent4 2 4 3 3 4 2 3" xfId="7071"/>
    <cellStyle name="20% - Accent4 2 4 3 3 4 3" xfId="7072"/>
    <cellStyle name="20% - Accent4 2 4 3 3 4 3 2" xfId="7073"/>
    <cellStyle name="20% - Accent4 2 4 3 3 4 4" xfId="7074"/>
    <cellStyle name="20% - Accent4 2 4 3 3 5" xfId="7075"/>
    <cellStyle name="20% - Accent4 2 4 3 3 5 2" xfId="7076"/>
    <cellStyle name="20% - Accent4 2 4 3 3 5 2 2" xfId="7077"/>
    <cellStyle name="20% - Accent4 2 4 3 3 5 2 2 2" xfId="7078"/>
    <cellStyle name="20% - Accent4 2 4 3 3 5 2 3" xfId="7079"/>
    <cellStyle name="20% - Accent4 2 4 3 3 5 3" xfId="7080"/>
    <cellStyle name="20% - Accent4 2 4 3 3 5 3 2" xfId="7081"/>
    <cellStyle name="20% - Accent4 2 4 3 3 5 4" xfId="7082"/>
    <cellStyle name="20% - Accent4 2 4 3 3 6" xfId="7083"/>
    <cellStyle name="20% - Accent4 2 4 3 3 6 2" xfId="7084"/>
    <cellStyle name="20% - Accent4 2 4 3 3 6 2 2" xfId="7085"/>
    <cellStyle name="20% - Accent4 2 4 3 3 6 2 2 2" xfId="7086"/>
    <cellStyle name="20% - Accent4 2 4 3 3 6 2 3" xfId="7087"/>
    <cellStyle name="20% - Accent4 2 4 3 3 6 3" xfId="7088"/>
    <cellStyle name="20% - Accent4 2 4 3 3 6 3 2" xfId="7089"/>
    <cellStyle name="20% - Accent4 2 4 3 3 6 4" xfId="7090"/>
    <cellStyle name="20% - Accent4 2 4 3 3 7" xfId="7091"/>
    <cellStyle name="20% - Accent4 2 4 3 3 7 2" xfId="7092"/>
    <cellStyle name="20% - Accent4 2 4 3 3 7 2 2" xfId="7093"/>
    <cellStyle name="20% - Accent4 2 4 3 3 7 3" xfId="7094"/>
    <cellStyle name="20% - Accent4 2 4 3 3 8" xfId="7095"/>
    <cellStyle name="20% - Accent4 2 4 3 3 8 2" xfId="7096"/>
    <cellStyle name="20% - Accent4 2 4 3 3 9" xfId="7097"/>
    <cellStyle name="20% - Accent4 2 4 3 4" xfId="7098"/>
    <cellStyle name="20% - Accent4 2 4 3 4 2" xfId="7099"/>
    <cellStyle name="20% - Accent4 2 4 3 4 2 2" xfId="7100"/>
    <cellStyle name="20% - Accent4 2 4 3 4 2 2 2" xfId="7101"/>
    <cellStyle name="20% - Accent4 2 4 3 4 2 2 2 2" xfId="7102"/>
    <cellStyle name="20% - Accent4 2 4 3 4 2 2 3" xfId="7103"/>
    <cellStyle name="20% - Accent4 2 4 3 4 2 3" xfId="7104"/>
    <cellStyle name="20% - Accent4 2 4 3 4 2 3 2" xfId="7105"/>
    <cellStyle name="20% - Accent4 2 4 3 4 2 4" xfId="7106"/>
    <cellStyle name="20% - Accent4 2 4 3 4 3" xfId="7107"/>
    <cellStyle name="20% - Accent4 2 4 3 4 3 2" xfId="7108"/>
    <cellStyle name="20% - Accent4 2 4 3 4 3 2 2" xfId="7109"/>
    <cellStyle name="20% - Accent4 2 4 3 4 3 3" xfId="7110"/>
    <cellStyle name="20% - Accent4 2 4 3 4 4" xfId="7111"/>
    <cellStyle name="20% - Accent4 2 4 3 4 4 2" xfId="7112"/>
    <cellStyle name="20% - Accent4 2 4 3 4 5" xfId="7113"/>
    <cellStyle name="20% - Accent4 2 4 3 5" xfId="7114"/>
    <cellStyle name="20% - Accent4 2 4 3 5 2" xfId="7115"/>
    <cellStyle name="20% - Accent4 2 4 3 5 2 2" xfId="7116"/>
    <cellStyle name="20% - Accent4 2 4 3 5 2 2 2" xfId="7117"/>
    <cellStyle name="20% - Accent4 2 4 3 5 2 2 2 2" xfId="7118"/>
    <cellStyle name="20% - Accent4 2 4 3 5 2 2 3" xfId="7119"/>
    <cellStyle name="20% - Accent4 2 4 3 5 2 3" xfId="7120"/>
    <cellStyle name="20% - Accent4 2 4 3 5 2 3 2" xfId="7121"/>
    <cellStyle name="20% - Accent4 2 4 3 5 2 4" xfId="7122"/>
    <cellStyle name="20% - Accent4 2 4 3 5 3" xfId="7123"/>
    <cellStyle name="20% - Accent4 2 4 3 5 3 2" xfId="7124"/>
    <cellStyle name="20% - Accent4 2 4 3 5 3 2 2" xfId="7125"/>
    <cellStyle name="20% - Accent4 2 4 3 5 3 3" xfId="7126"/>
    <cellStyle name="20% - Accent4 2 4 3 5 4" xfId="7127"/>
    <cellStyle name="20% - Accent4 2 4 3 5 4 2" xfId="7128"/>
    <cellStyle name="20% - Accent4 2 4 3 5 5" xfId="7129"/>
    <cellStyle name="20% - Accent4 2 4 3 6" xfId="7130"/>
    <cellStyle name="20% - Accent4 2 4 3 6 2" xfId="7131"/>
    <cellStyle name="20% - Accent4 2 4 3 6 2 2" xfId="7132"/>
    <cellStyle name="20% - Accent4 2 4 3 6 2 2 2" xfId="7133"/>
    <cellStyle name="20% - Accent4 2 4 3 6 2 3" xfId="7134"/>
    <cellStyle name="20% - Accent4 2 4 3 6 3" xfId="7135"/>
    <cellStyle name="20% - Accent4 2 4 3 6 3 2" xfId="7136"/>
    <cellStyle name="20% - Accent4 2 4 3 6 4" xfId="7137"/>
    <cellStyle name="20% - Accent4 2 4 3 7" xfId="7138"/>
    <cellStyle name="20% - Accent4 2 4 3 7 2" xfId="7139"/>
    <cellStyle name="20% - Accent4 2 4 3 7 2 2" xfId="7140"/>
    <cellStyle name="20% - Accent4 2 4 3 7 2 2 2" xfId="7141"/>
    <cellStyle name="20% - Accent4 2 4 3 7 2 3" xfId="7142"/>
    <cellStyle name="20% - Accent4 2 4 3 7 3" xfId="7143"/>
    <cellStyle name="20% - Accent4 2 4 3 7 3 2" xfId="7144"/>
    <cellStyle name="20% - Accent4 2 4 3 7 4" xfId="7145"/>
    <cellStyle name="20% - Accent4 2 4 3 8" xfId="7146"/>
    <cellStyle name="20% - Accent4 2 4 3 8 2" xfId="7147"/>
    <cellStyle name="20% - Accent4 2 4 3 8 2 2" xfId="7148"/>
    <cellStyle name="20% - Accent4 2 4 3 8 2 2 2" xfId="7149"/>
    <cellStyle name="20% - Accent4 2 4 3 8 2 3" xfId="7150"/>
    <cellStyle name="20% - Accent4 2 4 3 8 3" xfId="7151"/>
    <cellStyle name="20% - Accent4 2 4 3 8 3 2" xfId="7152"/>
    <cellStyle name="20% - Accent4 2 4 3 8 4" xfId="7153"/>
    <cellStyle name="20% - Accent4 2 4 3 9" xfId="7154"/>
    <cellStyle name="20% - Accent4 2 4 3 9 2" xfId="7155"/>
    <cellStyle name="20% - Accent4 2 4 3 9 2 2" xfId="7156"/>
    <cellStyle name="20% - Accent4 2 4 3 9 3" xfId="7157"/>
    <cellStyle name="20% - Accent4 2 4 4" xfId="7158"/>
    <cellStyle name="20% - Accent4 2 4 4 2" xfId="7159"/>
    <cellStyle name="20% - Accent4 2 4 4 2 2" xfId="7160"/>
    <cellStyle name="20% - Accent4 2 4 4 2 2 2" xfId="7161"/>
    <cellStyle name="20% - Accent4 2 4 4 2 2 2 2" xfId="7162"/>
    <cellStyle name="20% - Accent4 2 4 4 2 2 2 2 2" xfId="7163"/>
    <cellStyle name="20% - Accent4 2 4 4 2 2 2 3" xfId="7164"/>
    <cellStyle name="20% - Accent4 2 4 4 2 2 3" xfId="7165"/>
    <cellStyle name="20% - Accent4 2 4 4 2 2 3 2" xfId="7166"/>
    <cellStyle name="20% - Accent4 2 4 4 2 2 4" xfId="7167"/>
    <cellStyle name="20% - Accent4 2 4 4 2 3" xfId="7168"/>
    <cellStyle name="20% - Accent4 2 4 4 2 3 2" xfId="7169"/>
    <cellStyle name="20% - Accent4 2 4 4 2 3 2 2" xfId="7170"/>
    <cellStyle name="20% - Accent4 2 4 4 2 3 3" xfId="7171"/>
    <cellStyle name="20% - Accent4 2 4 4 2 4" xfId="7172"/>
    <cellStyle name="20% - Accent4 2 4 4 2 4 2" xfId="7173"/>
    <cellStyle name="20% - Accent4 2 4 4 2 5" xfId="7174"/>
    <cellStyle name="20% - Accent4 2 4 4 3" xfId="7175"/>
    <cellStyle name="20% - Accent4 2 4 4 3 2" xfId="7176"/>
    <cellStyle name="20% - Accent4 2 4 4 3 2 2" xfId="7177"/>
    <cellStyle name="20% - Accent4 2 4 4 3 2 2 2" xfId="7178"/>
    <cellStyle name="20% - Accent4 2 4 4 3 2 2 2 2" xfId="7179"/>
    <cellStyle name="20% - Accent4 2 4 4 3 2 2 3" xfId="7180"/>
    <cellStyle name="20% - Accent4 2 4 4 3 2 3" xfId="7181"/>
    <cellStyle name="20% - Accent4 2 4 4 3 2 3 2" xfId="7182"/>
    <cellStyle name="20% - Accent4 2 4 4 3 2 4" xfId="7183"/>
    <cellStyle name="20% - Accent4 2 4 4 3 3" xfId="7184"/>
    <cellStyle name="20% - Accent4 2 4 4 3 3 2" xfId="7185"/>
    <cellStyle name="20% - Accent4 2 4 4 3 3 2 2" xfId="7186"/>
    <cellStyle name="20% - Accent4 2 4 4 3 3 3" xfId="7187"/>
    <cellStyle name="20% - Accent4 2 4 4 3 4" xfId="7188"/>
    <cellStyle name="20% - Accent4 2 4 4 3 4 2" xfId="7189"/>
    <cellStyle name="20% - Accent4 2 4 4 3 5" xfId="7190"/>
    <cellStyle name="20% - Accent4 2 4 4 4" xfId="7191"/>
    <cellStyle name="20% - Accent4 2 4 4 4 2" xfId="7192"/>
    <cellStyle name="20% - Accent4 2 4 4 4 2 2" xfId="7193"/>
    <cellStyle name="20% - Accent4 2 4 4 4 2 2 2" xfId="7194"/>
    <cellStyle name="20% - Accent4 2 4 4 4 2 3" xfId="7195"/>
    <cellStyle name="20% - Accent4 2 4 4 4 3" xfId="7196"/>
    <cellStyle name="20% - Accent4 2 4 4 4 3 2" xfId="7197"/>
    <cellStyle name="20% - Accent4 2 4 4 4 4" xfId="7198"/>
    <cellStyle name="20% - Accent4 2 4 4 5" xfId="7199"/>
    <cellStyle name="20% - Accent4 2 4 4 5 2" xfId="7200"/>
    <cellStyle name="20% - Accent4 2 4 4 5 2 2" xfId="7201"/>
    <cellStyle name="20% - Accent4 2 4 4 5 2 2 2" xfId="7202"/>
    <cellStyle name="20% - Accent4 2 4 4 5 2 3" xfId="7203"/>
    <cellStyle name="20% - Accent4 2 4 4 5 3" xfId="7204"/>
    <cellStyle name="20% - Accent4 2 4 4 5 3 2" xfId="7205"/>
    <cellStyle name="20% - Accent4 2 4 4 5 4" xfId="7206"/>
    <cellStyle name="20% - Accent4 2 4 4 6" xfId="7207"/>
    <cellStyle name="20% - Accent4 2 4 4 6 2" xfId="7208"/>
    <cellStyle name="20% - Accent4 2 4 4 6 2 2" xfId="7209"/>
    <cellStyle name="20% - Accent4 2 4 4 6 2 2 2" xfId="7210"/>
    <cellStyle name="20% - Accent4 2 4 4 6 2 3" xfId="7211"/>
    <cellStyle name="20% - Accent4 2 4 4 6 3" xfId="7212"/>
    <cellStyle name="20% - Accent4 2 4 4 6 3 2" xfId="7213"/>
    <cellStyle name="20% - Accent4 2 4 4 6 4" xfId="7214"/>
    <cellStyle name="20% - Accent4 2 4 4 7" xfId="7215"/>
    <cellStyle name="20% - Accent4 2 4 4 7 2" xfId="7216"/>
    <cellStyle name="20% - Accent4 2 4 4 7 2 2" xfId="7217"/>
    <cellStyle name="20% - Accent4 2 4 4 7 3" xfId="7218"/>
    <cellStyle name="20% - Accent4 2 4 4 8" xfId="7219"/>
    <cellStyle name="20% - Accent4 2 4 4 8 2" xfId="7220"/>
    <cellStyle name="20% - Accent4 2 4 4 9" xfId="7221"/>
    <cellStyle name="20% - Accent4 2 4 5" xfId="7222"/>
    <cellStyle name="20% - Accent4 2 4 5 2" xfId="7223"/>
    <cellStyle name="20% - Accent4 2 4 5 2 2" xfId="7224"/>
    <cellStyle name="20% - Accent4 2 4 5 2 2 2" xfId="7225"/>
    <cellStyle name="20% - Accent4 2 4 5 2 2 2 2" xfId="7226"/>
    <cellStyle name="20% - Accent4 2 4 5 2 2 2 2 2" xfId="7227"/>
    <cellStyle name="20% - Accent4 2 4 5 2 2 2 3" xfId="7228"/>
    <cellStyle name="20% - Accent4 2 4 5 2 2 3" xfId="7229"/>
    <cellStyle name="20% - Accent4 2 4 5 2 2 3 2" xfId="7230"/>
    <cellStyle name="20% - Accent4 2 4 5 2 2 4" xfId="7231"/>
    <cellStyle name="20% - Accent4 2 4 5 2 3" xfId="7232"/>
    <cellStyle name="20% - Accent4 2 4 5 2 3 2" xfId="7233"/>
    <cellStyle name="20% - Accent4 2 4 5 2 3 2 2" xfId="7234"/>
    <cellStyle name="20% - Accent4 2 4 5 2 3 3" xfId="7235"/>
    <cellStyle name="20% - Accent4 2 4 5 2 4" xfId="7236"/>
    <cellStyle name="20% - Accent4 2 4 5 2 4 2" xfId="7237"/>
    <cellStyle name="20% - Accent4 2 4 5 2 5" xfId="7238"/>
    <cellStyle name="20% - Accent4 2 4 5 3" xfId="7239"/>
    <cellStyle name="20% - Accent4 2 4 5 3 2" xfId="7240"/>
    <cellStyle name="20% - Accent4 2 4 5 3 2 2" xfId="7241"/>
    <cellStyle name="20% - Accent4 2 4 5 3 2 2 2" xfId="7242"/>
    <cellStyle name="20% - Accent4 2 4 5 3 2 2 2 2" xfId="7243"/>
    <cellStyle name="20% - Accent4 2 4 5 3 2 2 3" xfId="7244"/>
    <cellStyle name="20% - Accent4 2 4 5 3 2 3" xfId="7245"/>
    <cellStyle name="20% - Accent4 2 4 5 3 2 3 2" xfId="7246"/>
    <cellStyle name="20% - Accent4 2 4 5 3 2 4" xfId="7247"/>
    <cellStyle name="20% - Accent4 2 4 5 3 3" xfId="7248"/>
    <cellStyle name="20% - Accent4 2 4 5 3 3 2" xfId="7249"/>
    <cellStyle name="20% - Accent4 2 4 5 3 3 2 2" xfId="7250"/>
    <cellStyle name="20% - Accent4 2 4 5 3 3 3" xfId="7251"/>
    <cellStyle name="20% - Accent4 2 4 5 3 4" xfId="7252"/>
    <cellStyle name="20% - Accent4 2 4 5 3 4 2" xfId="7253"/>
    <cellStyle name="20% - Accent4 2 4 5 3 5" xfId="7254"/>
    <cellStyle name="20% - Accent4 2 4 5 4" xfId="7255"/>
    <cellStyle name="20% - Accent4 2 4 5 4 2" xfId="7256"/>
    <cellStyle name="20% - Accent4 2 4 5 4 2 2" xfId="7257"/>
    <cellStyle name="20% - Accent4 2 4 5 4 2 2 2" xfId="7258"/>
    <cellStyle name="20% - Accent4 2 4 5 4 2 3" xfId="7259"/>
    <cellStyle name="20% - Accent4 2 4 5 4 3" xfId="7260"/>
    <cellStyle name="20% - Accent4 2 4 5 4 3 2" xfId="7261"/>
    <cellStyle name="20% - Accent4 2 4 5 4 4" xfId="7262"/>
    <cellStyle name="20% - Accent4 2 4 5 5" xfId="7263"/>
    <cellStyle name="20% - Accent4 2 4 5 5 2" xfId="7264"/>
    <cellStyle name="20% - Accent4 2 4 5 5 2 2" xfId="7265"/>
    <cellStyle name="20% - Accent4 2 4 5 5 2 2 2" xfId="7266"/>
    <cellStyle name="20% - Accent4 2 4 5 5 2 3" xfId="7267"/>
    <cellStyle name="20% - Accent4 2 4 5 5 3" xfId="7268"/>
    <cellStyle name="20% - Accent4 2 4 5 5 3 2" xfId="7269"/>
    <cellStyle name="20% - Accent4 2 4 5 5 4" xfId="7270"/>
    <cellStyle name="20% - Accent4 2 4 5 6" xfId="7271"/>
    <cellStyle name="20% - Accent4 2 4 5 6 2" xfId="7272"/>
    <cellStyle name="20% - Accent4 2 4 5 6 2 2" xfId="7273"/>
    <cellStyle name="20% - Accent4 2 4 5 6 2 2 2" xfId="7274"/>
    <cellStyle name="20% - Accent4 2 4 5 6 2 3" xfId="7275"/>
    <cellStyle name="20% - Accent4 2 4 5 6 3" xfId="7276"/>
    <cellStyle name="20% - Accent4 2 4 5 6 3 2" xfId="7277"/>
    <cellStyle name="20% - Accent4 2 4 5 6 4" xfId="7278"/>
    <cellStyle name="20% - Accent4 2 4 5 7" xfId="7279"/>
    <cellStyle name="20% - Accent4 2 4 5 7 2" xfId="7280"/>
    <cellStyle name="20% - Accent4 2 4 5 7 2 2" xfId="7281"/>
    <cellStyle name="20% - Accent4 2 4 5 7 3" xfId="7282"/>
    <cellStyle name="20% - Accent4 2 4 5 8" xfId="7283"/>
    <cellStyle name="20% - Accent4 2 4 5 8 2" xfId="7284"/>
    <cellStyle name="20% - Accent4 2 4 5 9" xfId="7285"/>
    <cellStyle name="20% - Accent4 2 4 6" xfId="43569"/>
    <cellStyle name="20% - Accent4 2 5" xfId="7286"/>
    <cellStyle name="20% - Accent4 2 5 2" xfId="7287"/>
    <cellStyle name="20% - Accent4 2 5 2 10" xfId="7288"/>
    <cellStyle name="20% - Accent4 2 5 2 10 2" xfId="7289"/>
    <cellStyle name="20% - Accent4 2 5 2 11" xfId="7290"/>
    <cellStyle name="20% - Accent4 2 5 2 2" xfId="7291"/>
    <cellStyle name="20% - Accent4 2 5 2 2 2" xfId="7292"/>
    <cellStyle name="20% - Accent4 2 5 2 2 2 2" xfId="7293"/>
    <cellStyle name="20% - Accent4 2 5 2 2 2 2 2" xfId="7294"/>
    <cellStyle name="20% - Accent4 2 5 2 2 2 2 2 2" xfId="7295"/>
    <cellStyle name="20% - Accent4 2 5 2 2 2 2 2 2 2" xfId="7296"/>
    <cellStyle name="20% - Accent4 2 5 2 2 2 2 2 3" xfId="7297"/>
    <cellStyle name="20% - Accent4 2 5 2 2 2 2 3" xfId="7298"/>
    <cellStyle name="20% - Accent4 2 5 2 2 2 2 3 2" xfId="7299"/>
    <cellStyle name="20% - Accent4 2 5 2 2 2 2 4" xfId="7300"/>
    <cellStyle name="20% - Accent4 2 5 2 2 2 3" xfId="7301"/>
    <cellStyle name="20% - Accent4 2 5 2 2 2 3 2" xfId="7302"/>
    <cellStyle name="20% - Accent4 2 5 2 2 2 3 2 2" xfId="7303"/>
    <cellStyle name="20% - Accent4 2 5 2 2 2 3 3" xfId="7304"/>
    <cellStyle name="20% - Accent4 2 5 2 2 2 4" xfId="7305"/>
    <cellStyle name="20% - Accent4 2 5 2 2 2 4 2" xfId="7306"/>
    <cellStyle name="20% - Accent4 2 5 2 2 2 5" xfId="7307"/>
    <cellStyle name="20% - Accent4 2 5 2 2 3" xfId="7308"/>
    <cellStyle name="20% - Accent4 2 5 2 2 3 2" xfId="7309"/>
    <cellStyle name="20% - Accent4 2 5 2 2 3 2 2" xfId="7310"/>
    <cellStyle name="20% - Accent4 2 5 2 2 3 2 2 2" xfId="7311"/>
    <cellStyle name="20% - Accent4 2 5 2 2 3 2 2 2 2" xfId="7312"/>
    <cellStyle name="20% - Accent4 2 5 2 2 3 2 2 3" xfId="7313"/>
    <cellStyle name="20% - Accent4 2 5 2 2 3 2 3" xfId="7314"/>
    <cellStyle name="20% - Accent4 2 5 2 2 3 2 3 2" xfId="7315"/>
    <cellStyle name="20% - Accent4 2 5 2 2 3 2 4" xfId="7316"/>
    <cellStyle name="20% - Accent4 2 5 2 2 3 3" xfId="7317"/>
    <cellStyle name="20% - Accent4 2 5 2 2 3 3 2" xfId="7318"/>
    <cellStyle name="20% - Accent4 2 5 2 2 3 3 2 2" xfId="7319"/>
    <cellStyle name="20% - Accent4 2 5 2 2 3 3 3" xfId="7320"/>
    <cellStyle name="20% - Accent4 2 5 2 2 3 4" xfId="7321"/>
    <cellStyle name="20% - Accent4 2 5 2 2 3 4 2" xfId="7322"/>
    <cellStyle name="20% - Accent4 2 5 2 2 3 5" xfId="7323"/>
    <cellStyle name="20% - Accent4 2 5 2 2 4" xfId="7324"/>
    <cellStyle name="20% - Accent4 2 5 2 2 4 2" xfId="7325"/>
    <cellStyle name="20% - Accent4 2 5 2 2 4 2 2" xfId="7326"/>
    <cellStyle name="20% - Accent4 2 5 2 2 4 2 2 2" xfId="7327"/>
    <cellStyle name="20% - Accent4 2 5 2 2 4 2 3" xfId="7328"/>
    <cellStyle name="20% - Accent4 2 5 2 2 4 3" xfId="7329"/>
    <cellStyle name="20% - Accent4 2 5 2 2 4 3 2" xfId="7330"/>
    <cellStyle name="20% - Accent4 2 5 2 2 4 4" xfId="7331"/>
    <cellStyle name="20% - Accent4 2 5 2 2 5" xfId="7332"/>
    <cellStyle name="20% - Accent4 2 5 2 2 5 2" xfId="7333"/>
    <cellStyle name="20% - Accent4 2 5 2 2 5 2 2" xfId="7334"/>
    <cellStyle name="20% - Accent4 2 5 2 2 5 2 2 2" xfId="7335"/>
    <cellStyle name="20% - Accent4 2 5 2 2 5 2 3" xfId="7336"/>
    <cellStyle name="20% - Accent4 2 5 2 2 5 3" xfId="7337"/>
    <cellStyle name="20% - Accent4 2 5 2 2 5 3 2" xfId="7338"/>
    <cellStyle name="20% - Accent4 2 5 2 2 5 4" xfId="7339"/>
    <cellStyle name="20% - Accent4 2 5 2 2 6" xfId="7340"/>
    <cellStyle name="20% - Accent4 2 5 2 2 6 2" xfId="7341"/>
    <cellStyle name="20% - Accent4 2 5 2 2 6 2 2" xfId="7342"/>
    <cellStyle name="20% - Accent4 2 5 2 2 6 2 2 2" xfId="7343"/>
    <cellStyle name="20% - Accent4 2 5 2 2 6 2 3" xfId="7344"/>
    <cellStyle name="20% - Accent4 2 5 2 2 6 3" xfId="7345"/>
    <cellStyle name="20% - Accent4 2 5 2 2 6 3 2" xfId="7346"/>
    <cellStyle name="20% - Accent4 2 5 2 2 6 4" xfId="7347"/>
    <cellStyle name="20% - Accent4 2 5 2 2 7" xfId="7348"/>
    <cellStyle name="20% - Accent4 2 5 2 2 7 2" xfId="7349"/>
    <cellStyle name="20% - Accent4 2 5 2 2 7 2 2" xfId="7350"/>
    <cellStyle name="20% - Accent4 2 5 2 2 7 3" xfId="7351"/>
    <cellStyle name="20% - Accent4 2 5 2 2 8" xfId="7352"/>
    <cellStyle name="20% - Accent4 2 5 2 2 8 2" xfId="7353"/>
    <cellStyle name="20% - Accent4 2 5 2 2 9" xfId="7354"/>
    <cellStyle name="20% - Accent4 2 5 2 3" xfId="7355"/>
    <cellStyle name="20% - Accent4 2 5 2 3 2" xfId="7356"/>
    <cellStyle name="20% - Accent4 2 5 2 3 2 2" xfId="7357"/>
    <cellStyle name="20% - Accent4 2 5 2 3 2 2 2" xfId="7358"/>
    <cellStyle name="20% - Accent4 2 5 2 3 2 2 2 2" xfId="7359"/>
    <cellStyle name="20% - Accent4 2 5 2 3 2 2 2 2 2" xfId="7360"/>
    <cellStyle name="20% - Accent4 2 5 2 3 2 2 2 3" xfId="7361"/>
    <cellStyle name="20% - Accent4 2 5 2 3 2 2 3" xfId="7362"/>
    <cellStyle name="20% - Accent4 2 5 2 3 2 2 3 2" xfId="7363"/>
    <cellStyle name="20% - Accent4 2 5 2 3 2 2 4" xfId="7364"/>
    <cellStyle name="20% - Accent4 2 5 2 3 2 3" xfId="7365"/>
    <cellStyle name="20% - Accent4 2 5 2 3 2 3 2" xfId="7366"/>
    <cellStyle name="20% - Accent4 2 5 2 3 2 3 2 2" xfId="7367"/>
    <cellStyle name="20% - Accent4 2 5 2 3 2 3 3" xfId="7368"/>
    <cellStyle name="20% - Accent4 2 5 2 3 2 4" xfId="7369"/>
    <cellStyle name="20% - Accent4 2 5 2 3 2 4 2" xfId="7370"/>
    <cellStyle name="20% - Accent4 2 5 2 3 2 5" xfId="7371"/>
    <cellStyle name="20% - Accent4 2 5 2 3 3" xfId="7372"/>
    <cellStyle name="20% - Accent4 2 5 2 3 3 2" xfId="7373"/>
    <cellStyle name="20% - Accent4 2 5 2 3 3 2 2" xfId="7374"/>
    <cellStyle name="20% - Accent4 2 5 2 3 3 2 2 2" xfId="7375"/>
    <cellStyle name="20% - Accent4 2 5 2 3 3 2 2 2 2" xfId="7376"/>
    <cellStyle name="20% - Accent4 2 5 2 3 3 2 2 3" xfId="7377"/>
    <cellStyle name="20% - Accent4 2 5 2 3 3 2 3" xfId="7378"/>
    <cellStyle name="20% - Accent4 2 5 2 3 3 2 3 2" xfId="7379"/>
    <cellStyle name="20% - Accent4 2 5 2 3 3 2 4" xfId="7380"/>
    <cellStyle name="20% - Accent4 2 5 2 3 3 3" xfId="7381"/>
    <cellStyle name="20% - Accent4 2 5 2 3 3 3 2" xfId="7382"/>
    <cellStyle name="20% - Accent4 2 5 2 3 3 3 2 2" xfId="7383"/>
    <cellStyle name="20% - Accent4 2 5 2 3 3 3 3" xfId="7384"/>
    <cellStyle name="20% - Accent4 2 5 2 3 3 4" xfId="7385"/>
    <cellStyle name="20% - Accent4 2 5 2 3 3 4 2" xfId="7386"/>
    <cellStyle name="20% - Accent4 2 5 2 3 3 5" xfId="7387"/>
    <cellStyle name="20% - Accent4 2 5 2 3 4" xfId="7388"/>
    <cellStyle name="20% - Accent4 2 5 2 3 4 2" xfId="7389"/>
    <cellStyle name="20% - Accent4 2 5 2 3 4 2 2" xfId="7390"/>
    <cellStyle name="20% - Accent4 2 5 2 3 4 2 2 2" xfId="7391"/>
    <cellStyle name="20% - Accent4 2 5 2 3 4 2 3" xfId="7392"/>
    <cellStyle name="20% - Accent4 2 5 2 3 4 3" xfId="7393"/>
    <cellStyle name="20% - Accent4 2 5 2 3 4 3 2" xfId="7394"/>
    <cellStyle name="20% - Accent4 2 5 2 3 4 4" xfId="7395"/>
    <cellStyle name="20% - Accent4 2 5 2 3 5" xfId="7396"/>
    <cellStyle name="20% - Accent4 2 5 2 3 5 2" xfId="7397"/>
    <cellStyle name="20% - Accent4 2 5 2 3 5 2 2" xfId="7398"/>
    <cellStyle name="20% - Accent4 2 5 2 3 5 2 2 2" xfId="7399"/>
    <cellStyle name="20% - Accent4 2 5 2 3 5 2 3" xfId="7400"/>
    <cellStyle name="20% - Accent4 2 5 2 3 5 3" xfId="7401"/>
    <cellStyle name="20% - Accent4 2 5 2 3 5 3 2" xfId="7402"/>
    <cellStyle name="20% - Accent4 2 5 2 3 5 4" xfId="7403"/>
    <cellStyle name="20% - Accent4 2 5 2 3 6" xfId="7404"/>
    <cellStyle name="20% - Accent4 2 5 2 3 6 2" xfId="7405"/>
    <cellStyle name="20% - Accent4 2 5 2 3 6 2 2" xfId="7406"/>
    <cellStyle name="20% - Accent4 2 5 2 3 6 2 2 2" xfId="7407"/>
    <cellStyle name="20% - Accent4 2 5 2 3 6 2 3" xfId="7408"/>
    <cellStyle name="20% - Accent4 2 5 2 3 6 3" xfId="7409"/>
    <cellStyle name="20% - Accent4 2 5 2 3 6 3 2" xfId="7410"/>
    <cellStyle name="20% - Accent4 2 5 2 3 6 4" xfId="7411"/>
    <cellStyle name="20% - Accent4 2 5 2 3 7" xfId="7412"/>
    <cellStyle name="20% - Accent4 2 5 2 3 7 2" xfId="7413"/>
    <cellStyle name="20% - Accent4 2 5 2 3 7 2 2" xfId="7414"/>
    <cellStyle name="20% - Accent4 2 5 2 3 7 3" xfId="7415"/>
    <cellStyle name="20% - Accent4 2 5 2 3 8" xfId="7416"/>
    <cellStyle name="20% - Accent4 2 5 2 3 8 2" xfId="7417"/>
    <cellStyle name="20% - Accent4 2 5 2 3 9" xfId="7418"/>
    <cellStyle name="20% - Accent4 2 5 2 4" xfId="7419"/>
    <cellStyle name="20% - Accent4 2 5 2 4 2" xfId="7420"/>
    <cellStyle name="20% - Accent4 2 5 2 4 2 2" xfId="7421"/>
    <cellStyle name="20% - Accent4 2 5 2 4 2 2 2" xfId="7422"/>
    <cellStyle name="20% - Accent4 2 5 2 4 2 2 2 2" xfId="7423"/>
    <cellStyle name="20% - Accent4 2 5 2 4 2 2 3" xfId="7424"/>
    <cellStyle name="20% - Accent4 2 5 2 4 2 3" xfId="7425"/>
    <cellStyle name="20% - Accent4 2 5 2 4 2 3 2" xfId="7426"/>
    <cellStyle name="20% - Accent4 2 5 2 4 2 4" xfId="7427"/>
    <cellStyle name="20% - Accent4 2 5 2 4 3" xfId="7428"/>
    <cellStyle name="20% - Accent4 2 5 2 4 3 2" xfId="7429"/>
    <cellStyle name="20% - Accent4 2 5 2 4 3 2 2" xfId="7430"/>
    <cellStyle name="20% - Accent4 2 5 2 4 3 3" xfId="7431"/>
    <cellStyle name="20% - Accent4 2 5 2 4 4" xfId="7432"/>
    <cellStyle name="20% - Accent4 2 5 2 4 4 2" xfId="7433"/>
    <cellStyle name="20% - Accent4 2 5 2 4 5" xfId="7434"/>
    <cellStyle name="20% - Accent4 2 5 2 5" xfId="7435"/>
    <cellStyle name="20% - Accent4 2 5 2 5 2" xfId="7436"/>
    <cellStyle name="20% - Accent4 2 5 2 5 2 2" xfId="7437"/>
    <cellStyle name="20% - Accent4 2 5 2 5 2 2 2" xfId="7438"/>
    <cellStyle name="20% - Accent4 2 5 2 5 2 2 2 2" xfId="7439"/>
    <cellStyle name="20% - Accent4 2 5 2 5 2 2 3" xfId="7440"/>
    <cellStyle name="20% - Accent4 2 5 2 5 2 3" xfId="7441"/>
    <cellStyle name="20% - Accent4 2 5 2 5 2 3 2" xfId="7442"/>
    <cellStyle name="20% - Accent4 2 5 2 5 2 4" xfId="7443"/>
    <cellStyle name="20% - Accent4 2 5 2 5 3" xfId="7444"/>
    <cellStyle name="20% - Accent4 2 5 2 5 3 2" xfId="7445"/>
    <cellStyle name="20% - Accent4 2 5 2 5 3 2 2" xfId="7446"/>
    <cellStyle name="20% - Accent4 2 5 2 5 3 3" xfId="7447"/>
    <cellStyle name="20% - Accent4 2 5 2 5 4" xfId="7448"/>
    <cellStyle name="20% - Accent4 2 5 2 5 4 2" xfId="7449"/>
    <cellStyle name="20% - Accent4 2 5 2 5 5" xfId="7450"/>
    <cellStyle name="20% - Accent4 2 5 2 6" xfId="7451"/>
    <cellStyle name="20% - Accent4 2 5 2 6 2" xfId="7452"/>
    <cellStyle name="20% - Accent4 2 5 2 6 2 2" xfId="7453"/>
    <cellStyle name="20% - Accent4 2 5 2 6 2 2 2" xfId="7454"/>
    <cellStyle name="20% - Accent4 2 5 2 6 2 3" xfId="7455"/>
    <cellStyle name="20% - Accent4 2 5 2 6 3" xfId="7456"/>
    <cellStyle name="20% - Accent4 2 5 2 6 3 2" xfId="7457"/>
    <cellStyle name="20% - Accent4 2 5 2 6 4" xfId="7458"/>
    <cellStyle name="20% - Accent4 2 5 2 7" xfId="7459"/>
    <cellStyle name="20% - Accent4 2 5 2 7 2" xfId="7460"/>
    <cellStyle name="20% - Accent4 2 5 2 7 2 2" xfId="7461"/>
    <cellStyle name="20% - Accent4 2 5 2 7 2 2 2" xfId="7462"/>
    <cellStyle name="20% - Accent4 2 5 2 7 2 3" xfId="7463"/>
    <cellStyle name="20% - Accent4 2 5 2 7 3" xfId="7464"/>
    <cellStyle name="20% - Accent4 2 5 2 7 3 2" xfId="7465"/>
    <cellStyle name="20% - Accent4 2 5 2 7 4" xfId="7466"/>
    <cellStyle name="20% - Accent4 2 5 2 8" xfId="7467"/>
    <cellStyle name="20% - Accent4 2 5 2 8 2" xfId="7468"/>
    <cellStyle name="20% - Accent4 2 5 2 8 2 2" xfId="7469"/>
    <cellStyle name="20% - Accent4 2 5 2 8 2 2 2" xfId="7470"/>
    <cellStyle name="20% - Accent4 2 5 2 8 2 3" xfId="7471"/>
    <cellStyle name="20% - Accent4 2 5 2 8 3" xfId="7472"/>
    <cellStyle name="20% - Accent4 2 5 2 8 3 2" xfId="7473"/>
    <cellStyle name="20% - Accent4 2 5 2 8 4" xfId="7474"/>
    <cellStyle name="20% - Accent4 2 5 2 9" xfId="7475"/>
    <cellStyle name="20% - Accent4 2 5 2 9 2" xfId="7476"/>
    <cellStyle name="20% - Accent4 2 5 2 9 2 2" xfId="7477"/>
    <cellStyle name="20% - Accent4 2 5 2 9 3" xfId="7478"/>
    <cellStyle name="20% - Accent4 2 5 3" xfId="7479"/>
    <cellStyle name="20% - Accent4 2 5 3 2" xfId="7480"/>
    <cellStyle name="20% - Accent4 2 5 3 2 2" xfId="7481"/>
    <cellStyle name="20% - Accent4 2 5 3 2 2 2" xfId="7482"/>
    <cellStyle name="20% - Accent4 2 5 3 2 2 2 2" xfId="7483"/>
    <cellStyle name="20% - Accent4 2 5 3 2 2 2 2 2" xfId="7484"/>
    <cellStyle name="20% - Accent4 2 5 3 2 2 2 3" xfId="7485"/>
    <cellStyle name="20% - Accent4 2 5 3 2 2 3" xfId="7486"/>
    <cellStyle name="20% - Accent4 2 5 3 2 2 3 2" xfId="7487"/>
    <cellStyle name="20% - Accent4 2 5 3 2 2 4" xfId="7488"/>
    <cellStyle name="20% - Accent4 2 5 3 2 3" xfId="7489"/>
    <cellStyle name="20% - Accent4 2 5 3 2 3 2" xfId="7490"/>
    <cellStyle name="20% - Accent4 2 5 3 2 3 2 2" xfId="7491"/>
    <cellStyle name="20% - Accent4 2 5 3 2 3 3" xfId="7492"/>
    <cellStyle name="20% - Accent4 2 5 3 2 4" xfId="7493"/>
    <cellStyle name="20% - Accent4 2 5 3 2 4 2" xfId="7494"/>
    <cellStyle name="20% - Accent4 2 5 3 2 5" xfId="7495"/>
    <cellStyle name="20% - Accent4 2 5 3 3" xfId="7496"/>
    <cellStyle name="20% - Accent4 2 5 3 3 2" xfId="7497"/>
    <cellStyle name="20% - Accent4 2 5 3 3 2 2" xfId="7498"/>
    <cellStyle name="20% - Accent4 2 5 3 3 2 2 2" xfId="7499"/>
    <cellStyle name="20% - Accent4 2 5 3 3 2 2 2 2" xfId="7500"/>
    <cellStyle name="20% - Accent4 2 5 3 3 2 2 3" xfId="7501"/>
    <cellStyle name="20% - Accent4 2 5 3 3 2 3" xfId="7502"/>
    <cellStyle name="20% - Accent4 2 5 3 3 2 3 2" xfId="7503"/>
    <cellStyle name="20% - Accent4 2 5 3 3 2 4" xfId="7504"/>
    <cellStyle name="20% - Accent4 2 5 3 3 3" xfId="7505"/>
    <cellStyle name="20% - Accent4 2 5 3 3 3 2" xfId="7506"/>
    <cellStyle name="20% - Accent4 2 5 3 3 3 2 2" xfId="7507"/>
    <cellStyle name="20% - Accent4 2 5 3 3 3 3" xfId="7508"/>
    <cellStyle name="20% - Accent4 2 5 3 3 4" xfId="7509"/>
    <cellStyle name="20% - Accent4 2 5 3 3 4 2" xfId="7510"/>
    <cellStyle name="20% - Accent4 2 5 3 3 5" xfId="7511"/>
    <cellStyle name="20% - Accent4 2 5 3 4" xfId="7512"/>
    <cellStyle name="20% - Accent4 2 5 3 4 2" xfId="7513"/>
    <cellStyle name="20% - Accent4 2 5 3 4 2 2" xfId="7514"/>
    <cellStyle name="20% - Accent4 2 5 3 4 2 2 2" xfId="7515"/>
    <cellStyle name="20% - Accent4 2 5 3 4 2 3" xfId="7516"/>
    <cellStyle name="20% - Accent4 2 5 3 4 3" xfId="7517"/>
    <cellStyle name="20% - Accent4 2 5 3 4 3 2" xfId="7518"/>
    <cellStyle name="20% - Accent4 2 5 3 4 4" xfId="7519"/>
    <cellStyle name="20% - Accent4 2 5 3 5" xfId="7520"/>
    <cellStyle name="20% - Accent4 2 5 3 5 2" xfId="7521"/>
    <cellStyle name="20% - Accent4 2 5 3 5 2 2" xfId="7522"/>
    <cellStyle name="20% - Accent4 2 5 3 5 2 2 2" xfId="7523"/>
    <cellStyle name="20% - Accent4 2 5 3 5 2 3" xfId="7524"/>
    <cellStyle name="20% - Accent4 2 5 3 5 3" xfId="7525"/>
    <cellStyle name="20% - Accent4 2 5 3 5 3 2" xfId="7526"/>
    <cellStyle name="20% - Accent4 2 5 3 5 4" xfId="7527"/>
    <cellStyle name="20% - Accent4 2 5 3 6" xfId="7528"/>
    <cellStyle name="20% - Accent4 2 5 3 6 2" xfId="7529"/>
    <cellStyle name="20% - Accent4 2 5 3 6 2 2" xfId="7530"/>
    <cellStyle name="20% - Accent4 2 5 3 6 2 2 2" xfId="7531"/>
    <cellStyle name="20% - Accent4 2 5 3 6 2 3" xfId="7532"/>
    <cellStyle name="20% - Accent4 2 5 3 6 3" xfId="7533"/>
    <cellStyle name="20% - Accent4 2 5 3 6 3 2" xfId="7534"/>
    <cellStyle name="20% - Accent4 2 5 3 6 4" xfId="7535"/>
    <cellStyle name="20% - Accent4 2 5 3 7" xfId="7536"/>
    <cellStyle name="20% - Accent4 2 5 3 7 2" xfId="7537"/>
    <cellStyle name="20% - Accent4 2 5 3 7 2 2" xfId="7538"/>
    <cellStyle name="20% - Accent4 2 5 3 7 3" xfId="7539"/>
    <cellStyle name="20% - Accent4 2 5 3 8" xfId="7540"/>
    <cellStyle name="20% - Accent4 2 5 3 8 2" xfId="7541"/>
    <cellStyle name="20% - Accent4 2 5 3 9" xfId="7542"/>
    <cellStyle name="20% - Accent4 2 5 4" xfId="7543"/>
    <cellStyle name="20% - Accent4 2 5 4 2" xfId="7544"/>
    <cellStyle name="20% - Accent4 2 5 4 2 2" xfId="7545"/>
    <cellStyle name="20% - Accent4 2 5 4 2 2 2" xfId="7546"/>
    <cellStyle name="20% - Accent4 2 5 4 2 2 2 2" xfId="7547"/>
    <cellStyle name="20% - Accent4 2 5 4 2 2 2 2 2" xfId="7548"/>
    <cellStyle name="20% - Accent4 2 5 4 2 2 2 3" xfId="7549"/>
    <cellStyle name="20% - Accent4 2 5 4 2 2 3" xfId="7550"/>
    <cellStyle name="20% - Accent4 2 5 4 2 2 3 2" xfId="7551"/>
    <cellStyle name="20% - Accent4 2 5 4 2 2 4" xfId="7552"/>
    <cellStyle name="20% - Accent4 2 5 4 2 3" xfId="7553"/>
    <cellStyle name="20% - Accent4 2 5 4 2 3 2" xfId="7554"/>
    <cellStyle name="20% - Accent4 2 5 4 2 3 2 2" xfId="7555"/>
    <cellStyle name="20% - Accent4 2 5 4 2 3 3" xfId="7556"/>
    <cellStyle name="20% - Accent4 2 5 4 2 4" xfId="7557"/>
    <cellStyle name="20% - Accent4 2 5 4 2 4 2" xfId="7558"/>
    <cellStyle name="20% - Accent4 2 5 4 2 5" xfId="7559"/>
    <cellStyle name="20% - Accent4 2 5 4 3" xfId="7560"/>
    <cellStyle name="20% - Accent4 2 5 4 3 2" xfId="7561"/>
    <cellStyle name="20% - Accent4 2 5 4 3 2 2" xfId="7562"/>
    <cellStyle name="20% - Accent4 2 5 4 3 2 2 2" xfId="7563"/>
    <cellStyle name="20% - Accent4 2 5 4 3 2 2 2 2" xfId="7564"/>
    <cellStyle name="20% - Accent4 2 5 4 3 2 2 3" xfId="7565"/>
    <cellStyle name="20% - Accent4 2 5 4 3 2 3" xfId="7566"/>
    <cellStyle name="20% - Accent4 2 5 4 3 2 3 2" xfId="7567"/>
    <cellStyle name="20% - Accent4 2 5 4 3 2 4" xfId="7568"/>
    <cellStyle name="20% - Accent4 2 5 4 3 3" xfId="7569"/>
    <cellStyle name="20% - Accent4 2 5 4 3 3 2" xfId="7570"/>
    <cellStyle name="20% - Accent4 2 5 4 3 3 2 2" xfId="7571"/>
    <cellStyle name="20% - Accent4 2 5 4 3 3 3" xfId="7572"/>
    <cellStyle name="20% - Accent4 2 5 4 3 4" xfId="7573"/>
    <cellStyle name="20% - Accent4 2 5 4 3 4 2" xfId="7574"/>
    <cellStyle name="20% - Accent4 2 5 4 3 5" xfId="7575"/>
    <cellStyle name="20% - Accent4 2 5 4 4" xfId="7576"/>
    <cellStyle name="20% - Accent4 2 5 4 4 2" xfId="7577"/>
    <cellStyle name="20% - Accent4 2 5 4 4 2 2" xfId="7578"/>
    <cellStyle name="20% - Accent4 2 5 4 4 2 2 2" xfId="7579"/>
    <cellStyle name="20% - Accent4 2 5 4 4 2 3" xfId="7580"/>
    <cellStyle name="20% - Accent4 2 5 4 4 3" xfId="7581"/>
    <cellStyle name="20% - Accent4 2 5 4 4 3 2" xfId="7582"/>
    <cellStyle name="20% - Accent4 2 5 4 4 4" xfId="7583"/>
    <cellStyle name="20% - Accent4 2 5 4 5" xfId="7584"/>
    <cellStyle name="20% - Accent4 2 5 4 5 2" xfId="7585"/>
    <cellStyle name="20% - Accent4 2 5 4 5 2 2" xfId="7586"/>
    <cellStyle name="20% - Accent4 2 5 4 5 2 2 2" xfId="7587"/>
    <cellStyle name="20% - Accent4 2 5 4 5 2 3" xfId="7588"/>
    <cellStyle name="20% - Accent4 2 5 4 5 3" xfId="7589"/>
    <cellStyle name="20% - Accent4 2 5 4 5 3 2" xfId="7590"/>
    <cellStyle name="20% - Accent4 2 5 4 5 4" xfId="7591"/>
    <cellStyle name="20% - Accent4 2 5 4 6" xfId="7592"/>
    <cellStyle name="20% - Accent4 2 5 4 6 2" xfId="7593"/>
    <cellStyle name="20% - Accent4 2 5 4 6 2 2" xfId="7594"/>
    <cellStyle name="20% - Accent4 2 5 4 6 2 2 2" xfId="7595"/>
    <cellStyle name="20% - Accent4 2 5 4 6 2 3" xfId="7596"/>
    <cellStyle name="20% - Accent4 2 5 4 6 3" xfId="7597"/>
    <cellStyle name="20% - Accent4 2 5 4 6 3 2" xfId="7598"/>
    <cellStyle name="20% - Accent4 2 5 4 6 4" xfId="7599"/>
    <cellStyle name="20% - Accent4 2 5 4 7" xfId="7600"/>
    <cellStyle name="20% - Accent4 2 5 4 7 2" xfId="7601"/>
    <cellStyle name="20% - Accent4 2 5 4 7 2 2" xfId="7602"/>
    <cellStyle name="20% - Accent4 2 5 4 7 3" xfId="7603"/>
    <cellStyle name="20% - Accent4 2 5 4 8" xfId="7604"/>
    <cellStyle name="20% - Accent4 2 5 4 8 2" xfId="7605"/>
    <cellStyle name="20% - Accent4 2 5 4 9" xfId="7606"/>
    <cellStyle name="20% - Accent4 2 5 5" xfId="43570"/>
    <cellStyle name="20% - Accent4 2 6" xfId="7607"/>
    <cellStyle name="20% - Accent4 2 6 2" xfId="7608"/>
    <cellStyle name="20% - Accent4 2 6 2 2" xfId="7609"/>
    <cellStyle name="20% - Accent4 2 6 2 2 2" xfId="7610"/>
    <cellStyle name="20% - Accent4 2 6 2 2 2 2" xfId="7611"/>
    <cellStyle name="20% - Accent4 2 6 2 2 2 2 2" xfId="7612"/>
    <cellStyle name="20% - Accent4 2 6 2 2 2 2 2 2" xfId="7613"/>
    <cellStyle name="20% - Accent4 2 6 2 2 2 2 3" xfId="7614"/>
    <cellStyle name="20% - Accent4 2 6 2 2 2 3" xfId="7615"/>
    <cellStyle name="20% - Accent4 2 6 2 2 2 3 2" xfId="7616"/>
    <cellStyle name="20% - Accent4 2 6 2 2 2 4" xfId="7617"/>
    <cellStyle name="20% - Accent4 2 6 2 2 3" xfId="7618"/>
    <cellStyle name="20% - Accent4 2 6 2 2 3 2" xfId="7619"/>
    <cellStyle name="20% - Accent4 2 6 2 2 3 2 2" xfId="7620"/>
    <cellStyle name="20% - Accent4 2 6 2 2 3 3" xfId="7621"/>
    <cellStyle name="20% - Accent4 2 6 2 2 4" xfId="7622"/>
    <cellStyle name="20% - Accent4 2 6 2 2 4 2" xfId="7623"/>
    <cellStyle name="20% - Accent4 2 6 2 2 5" xfId="7624"/>
    <cellStyle name="20% - Accent4 2 6 2 3" xfId="7625"/>
    <cellStyle name="20% - Accent4 2 6 2 3 2" xfId="7626"/>
    <cellStyle name="20% - Accent4 2 6 2 3 2 2" xfId="7627"/>
    <cellStyle name="20% - Accent4 2 6 2 3 2 2 2" xfId="7628"/>
    <cellStyle name="20% - Accent4 2 6 2 3 2 2 2 2" xfId="7629"/>
    <cellStyle name="20% - Accent4 2 6 2 3 2 2 3" xfId="7630"/>
    <cellStyle name="20% - Accent4 2 6 2 3 2 3" xfId="7631"/>
    <cellStyle name="20% - Accent4 2 6 2 3 2 3 2" xfId="7632"/>
    <cellStyle name="20% - Accent4 2 6 2 3 2 4" xfId="7633"/>
    <cellStyle name="20% - Accent4 2 6 2 3 3" xfId="7634"/>
    <cellStyle name="20% - Accent4 2 6 2 3 3 2" xfId="7635"/>
    <cellStyle name="20% - Accent4 2 6 2 3 3 2 2" xfId="7636"/>
    <cellStyle name="20% - Accent4 2 6 2 3 3 3" xfId="7637"/>
    <cellStyle name="20% - Accent4 2 6 2 3 4" xfId="7638"/>
    <cellStyle name="20% - Accent4 2 6 2 3 4 2" xfId="7639"/>
    <cellStyle name="20% - Accent4 2 6 2 3 5" xfId="7640"/>
    <cellStyle name="20% - Accent4 2 6 2 4" xfId="7641"/>
    <cellStyle name="20% - Accent4 2 6 2 4 2" xfId="7642"/>
    <cellStyle name="20% - Accent4 2 6 2 4 2 2" xfId="7643"/>
    <cellStyle name="20% - Accent4 2 6 2 4 2 2 2" xfId="7644"/>
    <cellStyle name="20% - Accent4 2 6 2 4 2 3" xfId="7645"/>
    <cellStyle name="20% - Accent4 2 6 2 4 3" xfId="7646"/>
    <cellStyle name="20% - Accent4 2 6 2 4 3 2" xfId="7647"/>
    <cellStyle name="20% - Accent4 2 6 2 4 4" xfId="7648"/>
    <cellStyle name="20% - Accent4 2 6 2 5" xfId="7649"/>
    <cellStyle name="20% - Accent4 2 6 2 5 2" xfId="7650"/>
    <cellStyle name="20% - Accent4 2 6 2 5 2 2" xfId="7651"/>
    <cellStyle name="20% - Accent4 2 6 2 5 2 2 2" xfId="7652"/>
    <cellStyle name="20% - Accent4 2 6 2 5 2 3" xfId="7653"/>
    <cellStyle name="20% - Accent4 2 6 2 5 3" xfId="7654"/>
    <cellStyle name="20% - Accent4 2 6 2 5 3 2" xfId="7655"/>
    <cellStyle name="20% - Accent4 2 6 2 5 4" xfId="7656"/>
    <cellStyle name="20% - Accent4 2 6 2 6" xfId="7657"/>
    <cellStyle name="20% - Accent4 2 6 2 6 2" xfId="7658"/>
    <cellStyle name="20% - Accent4 2 6 2 6 2 2" xfId="7659"/>
    <cellStyle name="20% - Accent4 2 6 2 6 2 2 2" xfId="7660"/>
    <cellStyle name="20% - Accent4 2 6 2 6 2 3" xfId="7661"/>
    <cellStyle name="20% - Accent4 2 6 2 6 3" xfId="7662"/>
    <cellStyle name="20% - Accent4 2 6 2 6 3 2" xfId="7663"/>
    <cellStyle name="20% - Accent4 2 6 2 6 4" xfId="7664"/>
    <cellStyle name="20% - Accent4 2 6 2 7" xfId="7665"/>
    <cellStyle name="20% - Accent4 2 6 2 7 2" xfId="7666"/>
    <cellStyle name="20% - Accent4 2 6 2 7 2 2" xfId="7667"/>
    <cellStyle name="20% - Accent4 2 6 2 7 3" xfId="7668"/>
    <cellStyle name="20% - Accent4 2 6 2 8" xfId="7669"/>
    <cellStyle name="20% - Accent4 2 6 2 8 2" xfId="7670"/>
    <cellStyle name="20% - Accent4 2 6 2 9" xfId="7671"/>
    <cellStyle name="20% - Accent4 2 6 3" xfId="7672"/>
    <cellStyle name="20% - Accent4 2 6 3 2" xfId="7673"/>
    <cellStyle name="20% - Accent4 2 6 3 2 2" xfId="7674"/>
    <cellStyle name="20% - Accent4 2 6 3 2 2 2" xfId="7675"/>
    <cellStyle name="20% - Accent4 2 6 3 2 2 2 2" xfId="7676"/>
    <cellStyle name="20% - Accent4 2 6 3 2 2 2 2 2" xfId="7677"/>
    <cellStyle name="20% - Accent4 2 6 3 2 2 2 3" xfId="7678"/>
    <cellStyle name="20% - Accent4 2 6 3 2 2 3" xfId="7679"/>
    <cellStyle name="20% - Accent4 2 6 3 2 2 3 2" xfId="7680"/>
    <cellStyle name="20% - Accent4 2 6 3 2 2 4" xfId="7681"/>
    <cellStyle name="20% - Accent4 2 6 3 2 3" xfId="7682"/>
    <cellStyle name="20% - Accent4 2 6 3 2 3 2" xfId="7683"/>
    <cellStyle name="20% - Accent4 2 6 3 2 3 2 2" xfId="7684"/>
    <cellStyle name="20% - Accent4 2 6 3 2 3 3" xfId="7685"/>
    <cellStyle name="20% - Accent4 2 6 3 2 4" xfId="7686"/>
    <cellStyle name="20% - Accent4 2 6 3 2 4 2" xfId="7687"/>
    <cellStyle name="20% - Accent4 2 6 3 2 5" xfId="7688"/>
    <cellStyle name="20% - Accent4 2 6 3 3" xfId="7689"/>
    <cellStyle name="20% - Accent4 2 6 3 3 2" xfId="7690"/>
    <cellStyle name="20% - Accent4 2 6 3 3 2 2" xfId="7691"/>
    <cellStyle name="20% - Accent4 2 6 3 3 2 2 2" xfId="7692"/>
    <cellStyle name="20% - Accent4 2 6 3 3 2 2 2 2" xfId="7693"/>
    <cellStyle name="20% - Accent4 2 6 3 3 2 2 3" xfId="7694"/>
    <cellStyle name="20% - Accent4 2 6 3 3 2 3" xfId="7695"/>
    <cellStyle name="20% - Accent4 2 6 3 3 2 3 2" xfId="7696"/>
    <cellStyle name="20% - Accent4 2 6 3 3 2 4" xfId="7697"/>
    <cellStyle name="20% - Accent4 2 6 3 3 3" xfId="7698"/>
    <cellStyle name="20% - Accent4 2 6 3 3 3 2" xfId="7699"/>
    <cellStyle name="20% - Accent4 2 6 3 3 3 2 2" xfId="7700"/>
    <cellStyle name="20% - Accent4 2 6 3 3 3 3" xfId="7701"/>
    <cellStyle name="20% - Accent4 2 6 3 3 4" xfId="7702"/>
    <cellStyle name="20% - Accent4 2 6 3 3 4 2" xfId="7703"/>
    <cellStyle name="20% - Accent4 2 6 3 3 5" xfId="7704"/>
    <cellStyle name="20% - Accent4 2 6 3 4" xfId="7705"/>
    <cellStyle name="20% - Accent4 2 6 3 4 2" xfId="7706"/>
    <cellStyle name="20% - Accent4 2 6 3 4 2 2" xfId="7707"/>
    <cellStyle name="20% - Accent4 2 6 3 4 2 2 2" xfId="7708"/>
    <cellStyle name="20% - Accent4 2 6 3 4 2 3" xfId="7709"/>
    <cellStyle name="20% - Accent4 2 6 3 4 3" xfId="7710"/>
    <cellStyle name="20% - Accent4 2 6 3 4 3 2" xfId="7711"/>
    <cellStyle name="20% - Accent4 2 6 3 4 4" xfId="7712"/>
    <cellStyle name="20% - Accent4 2 6 3 5" xfId="7713"/>
    <cellStyle name="20% - Accent4 2 6 3 5 2" xfId="7714"/>
    <cellStyle name="20% - Accent4 2 6 3 5 2 2" xfId="7715"/>
    <cellStyle name="20% - Accent4 2 6 3 5 2 2 2" xfId="7716"/>
    <cellStyle name="20% - Accent4 2 6 3 5 2 3" xfId="7717"/>
    <cellStyle name="20% - Accent4 2 6 3 5 3" xfId="7718"/>
    <cellStyle name="20% - Accent4 2 6 3 5 3 2" xfId="7719"/>
    <cellStyle name="20% - Accent4 2 6 3 5 4" xfId="7720"/>
    <cellStyle name="20% - Accent4 2 6 3 6" xfId="7721"/>
    <cellStyle name="20% - Accent4 2 6 3 6 2" xfId="7722"/>
    <cellStyle name="20% - Accent4 2 6 3 6 2 2" xfId="7723"/>
    <cellStyle name="20% - Accent4 2 6 3 6 2 2 2" xfId="7724"/>
    <cellStyle name="20% - Accent4 2 6 3 6 2 3" xfId="7725"/>
    <cellStyle name="20% - Accent4 2 6 3 6 3" xfId="7726"/>
    <cellStyle name="20% - Accent4 2 6 3 6 3 2" xfId="7727"/>
    <cellStyle name="20% - Accent4 2 6 3 6 4" xfId="7728"/>
    <cellStyle name="20% - Accent4 2 6 3 7" xfId="7729"/>
    <cellStyle name="20% - Accent4 2 6 3 7 2" xfId="7730"/>
    <cellStyle name="20% - Accent4 2 6 3 7 2 2" xfId="7731"/>
    <cellStyle name="20% - Accent4 2 6 3 7 3" xfId="7732"/>
    <cellStyle name="20% - Accent4 2 6 3 8" xfId="7733"/>
    <cellStyle name="20% - Accent4 2 6 3 8 2" xfId="7734"/>
    <cellStyle name="20% - Accent4 2 6 3 9" xfId="7735"/>
    <cellStyle name="20% - Accent4 2 6 4" xfId="43571"/>
    <cellStyle name="20% - Accent4 2 7" xfId="7736"/>
    <cellStyle name="20% - Accent4 2 7 10" xfId="43572"/>
    <cellStyle name="20% - Accent4 2 7 2" xfId="7737"/>
    <cellStyle name="20% - Accent4 2 7 2 2" xfId="7738"/>
    <cellStyle name="20% - Accent4 2 7 2 2 2" xfId="7739"/>
    <cellStyle name="20% - Accent4 2 7 2 2 2 2" xfId="7740"/>
    <cellStyle name="20% - Accent4 2 7 2 2 2 2 2" xfId="7741"/>
    <cellStyle name="20% - Accent4 2 7 2 2 2 3" xfId="7742"/>
    <cellStyle name="20% - Accent4 2 7 2 2 3" xfId="7743"/>
    <cellStyle name="20% - Accent4 2 7 2 2 3 2" xfId="7744"/>
    <cellStyle name="20% - Accent4 2 7 2 2 4" xfId="7745"/>
    <cellStyle name="20% - Accent4 2 7 2 3" xfId="7746"/>
    <cellStyle name="20% - Accent4 2 7 2 3 2" xfId="7747"/>
    <cellStyle name="20% - Accent4 2 7 2 3 2 2" xfId="7748"/>
    <cellStyle name="20% - Accent4 2 7 2 3 3" xfId="7749"/>
    <cellStyle name="20% - Accent4 2 7 2 4" xfId="7750"/>
    <cellStyle name="20% - Accent4 2 7 2 4 2" xfId="7751"/>
    <cellStyle name="20% - Accent4 2 7 2 5" xfId="7752"/>
    <cellStyle name="20% - Accent4 2 7 3" xfId="7753"/>
    <cellStyle name="20% - Accent4 2 7 3 2" xfId="7754"/>
    <cellStyle name="20% - Accent4 2 7 3 2 2" xfId="7755"/>
    <cellStyle name="20% - Accent4 2 7 3 2 2 2" xfId="7756"/>
    <cellStyle name="20% - Accent4 2 7 3 2 2 2 2" xfId="7757"/>
    <cellStyle name="20% - Accent4 2 7 3 2 2 3" xfId="7758"/>
    <cellStyle name="20% - Accent4 2 7 3 2 3" xfId="7759"/>
    <cellStyle name="20% - Accent4 2 7 3 2 3 2" xfId="7760"/>
    <cellStyle name="20% - Accent4 2 7 3 2 4" xfId="7761"/>
    <cellStyle name="20% - Accent4 2 7 3 3" xfId="7762"/>
    <cellStyle name="20% - Accent4 2 7 3 3 2" xfId="7763"/>
    <cellStyle name="20% - Accent4 2 7 3 3 2 2" xfId="7764"/>
    <cellStyle name="20% - Accent4 2 7 3 3 3" xfId="7765"/>
    <cellStyle name="20% - Accent4 2 7 3 4" xfId="7766"/>
    <cellStyle name="20% - Accent4 2 7 3 4 2" xfId="7767"/>
    <cellStyle name="20% - Accent4 2 7 3 5" xfId="7768"/>
    <cellStyle name="20% - Accent4 2 7 4" xfId="7769"/>
    <cellStyle name="20% - Accent4 2 7 4 2" xfId="7770"/>
    <cellStyle name="20% - Accent4 2 7 4 2 2" xfId="7771"/>
    <cellStyle name="20% - Accent4 2 7 4 2 2 2" xfId="7772"/>
    <cellStyle name="20% - Accent4 2 7 4 2 3" xfId="7773"/>
    <cellStyle name="20% - Accent4 2 7 4 3" xfId="7774"/>
    <cellStyle name="20% - Accent4 2 7 4 3 2" xfId="7775"/>
    <cellStyle name="20% - Accent4 2 7 4 4" xfId="7776"/>
    <cellStyle name="20% - Accent4 2 7 5" xfId="7777"/>
    <cellStyle name="20% - Accent4 2 7 5 2" xfId="7778"/>
    <cellStyle name="20% - Accent4 2 7 5 2 2" xfId="7779"/>
    <cellStyle name="20% - Accent4 2 7 5 2 2 2" xfId="7780"/>
    <cellStyle name="20% - Accent4 2 7 5 2 3" xfId="7781"/>
    <cellStyle name="20% - Accent4 2 7 5 3" xfId="7782"/>
    <cellStyle name="20% - Accent4 2 7 5 3 2" xfId="7783"/>
    <cellStyle name="20% - Accent4 2 7 5 4" xfId="7784"/>
    <cellStyle name="20% - Accent4 2 7 6" xfId="7785"/>
    <cellStyle name="20% - Accent4 2 7 6 2" xfId="7786"/>
    <cellStyle name="20% - Accent4 2 7 6 2 2" xfId="7787"/>
    <cellStyle name="20% - Accent4 2 7 6 2 2 2" xfId="7788"/>
    <cellStyle name="20% - Accent4 2 7 6 2 3" xfId="7789"/>
    <cellStyle name="20% - Accent4 2 7 6 3" xfId="7790"/>
    <cellStyle name="20% - Accent4 2 7 6 3 2" xfId="7791"/>
    <cellStyle name="20% - Accent4 2 7 6 4" xfId="7792"/>
    <cellStyle name="20% - Accent4 2 7 7" xfId="7793"/>
    <cellStyle name="20% - Accent4 2 7 7 2" xfId="7794"/>
    <cellStyle name="20% - Accent4 2 7 7 2 2" xfId="7795"/>
    <cellStyle name="20% - Accent4 2 7 7 3" xfId="7796"/>
    <cellStyle name="20% - Accent4 2 7 8" xfId="7797"/>
    <cellStyle name="20% - Accent4 2 7 8 2" xfId="7798"/>
    <cellStyle name="20% - Accent4 2 7 9" xfId="7799"/>
    <cellStyle name="20% - Accent4 2 8" xfId="7800"/>
    <cellStyle name="20% - Accent4 2 8 10" xfId="43573"/>
    <cellStyle name="20% - Accent4 2 8 2" xfId="7801"/>
    <cellStyle name="20% - Accent4 2 8 2 2" xfId="7802"/>
    <cellStyle name="20% - Accent4 2 8 2 2 2" xfId="7803"/>
    <cellStyle name="20% - Accent4 2 8 2 2 2 2" xfId="7804"/>
    <cellStyle name="20% - Accent4 2 8 2 2 2 2 2" xfId="7805"/>
    <cellStyle name="20% - Accent4 2 8 2 2 2 3" xfId="7806"/>
    <cellStyle name="20% - Accent4 2 8 2 2 3" xfId="7807"/>
    <cellStyle name="20% - Accent4 2 8 2 2 3 2" xfId="7808"/>
    <cellStyle name="20% - Accent4 2 8 2 2 4" xfId="7809"/>
    <cellStyle name="20% - Accent4 2 8 2 3" xfId="7810"/>
    <cellStyle name="20% - Accent4 2 8 2 3 2" xfId="7811"/>
    <cellStyle name="20% - Accent4 2 8 2 3 2 2" xfId="7812"/>
    <cellStyle name="20% - Accent4 2 8 2 3 3" xfId="7813"/>
    <cellStyle name="20% - Accent4 2 8 2 4" xfId="7814"/>
    <cellStyle name="20% - Accent4 2 8 2 4 2" xfId="7815"/>
    <cellStyle name="20% - Accent4 2 8 2 5" xfId="7816"/>
    <cellStyle name="20% - Accent4 2 8 3" xfId="7817"/>
    <cellStyle name="20% - Accent4 2 8 3 2" xfId="7818"/>
    <cellStyle name="20% - Accent4 2 8 3 2 2" xfId="7819"/>
    <cellStyle name="20% - Accent4 2 8 3 2 2 2" xfId="7820"/>
    <cellStyle name="20% - Accent4 2 8 3 2 2 2 2" xfId="7821"/>
    <cellStyle name="20% - Accent4 2 8 3 2 2 3" xfId="7822"/>
    <cellStyle name="20% - Accent4 2 8 3 2 3" xfId="7823"/>
    <cellStyle name="20% - Accent4 2 8 3 2 3 2" xfId="7824"/>
    <cellStyle name="20% - Accent4 2 8 3 2 4" xfId="7825"/>
    <cellStyle name="20% - Accent4 2 8 3 3" xfId="7826"/>
    <cellStyle name="20% - Accent4 2 8 3 3 2" xfId="7827"/>
    <cellStyle name="20% - Accent4 2 8 3 3 2 2" xfId="7828"/>
    <cellStyle name="20% - Accent4 2 8 3 3 3" xfId="7829"/>
    <cellStyle name="20% - Accent4 2 8 3 4" xfId="7830"/>
    <cellStyle name="20% - Accent4 2 8 3 4 2" xfId="7831"/>
    <cellStyle name="20% - Accent4 2 8 3 5" xfId="7832"/>
    <cellStyle name="20% - Accent4 2 8 4" xfId="7833"/>
    <cellStyle name="20% - Accent4 2 8 4 2" xfId="7834"/>
    <cellStyle name="20% - Accent4 2 8 4 2 2" xfId="7835"/>
    <cellStyle name="20% - Accent4 2 8 4 2 2 2" xfId="7836"/>
    <cellStyle name="20% - Accent4 2 8 4 2 3" xfId="7837"/>
    <cellStyle name="20% - Accent4 2 8 4 3" xfId="7838"/>
    <cellStyle name="20% - Accent4 2 8 4 3 2" xfId="7839"/>
    <cellStyle name="20% - Accent4 2 8 4 4" xfId="7840"/>
    <cellStyle name="20% - Accent4 2 8 5" xfId="7841"/>
    <cellStyle name="20% - Accent4 2 8 5 2" xfId="7842"/>
    <cellStyle name="20% - Accent4 2 8 5 2 2" xfId="7843"/>
    <cellStyle name="20% - Accent4 2 8 5 2 2 2" xfId="7844"/>
    <cellStyle name="20% - Accent4 2 8 5 2 3" xfId="7845"/>
    <cellStyle name="20% - Accent4 2 8 5 3" xfId="7846"/>
    <cellStyle name="20% - Accent4 2 8 5 3 2" xfId="7847"/>
    <cellStyle name="20% - Accent4 2 8 5 4" xfId="7848"/>
    <cellStyle name="20% - Accent4 2 8 6" xfId="7849"/>
    <cellStyle name="20% - Accent4 2 8 6 2" xfId="7850"/>
    <cellStyle name="20% - Accent4 2 8 6 2 2" xfId="7851"/>
    <cellStyle name="20% - Accent4 2 8 6 2 2 2" xfId="7852"/>
    <cellStyle name="20% - Accent4 2 8 6 2 3" xfId="7853"/>
    <cellStyle name="20% - Accent4 2 8 6 3" xfId="7854"/>
    <cellStyle name="20% - Accent4 2 8 6 3 2" xfId="7855"/>
    <cellStyle name="20% - Accent4 2 8 6 4" xfId="7856"/>
    <cellStyle name="20% - Accent4 2 8 7" xfId="7857"/>
    <cellStyle name="20% - Accent4 2 8 7 2" xfId="7858"/>
    <cellStyle name="20% - Accent4 2 8 7 2 2" xfId="7859"/>
    <cellStyle name="20% - Accent4 2 8 7 3" xfId="7860"/>
    <cellStyle name="20% - Accent4 2 8 8" xfId="7861"/>
    <cellStyle name="20% - Accent4 2 8 8 2" xfId="7862"/>
    <cellStyle name="20% - Accent4 2 8 9" xfId="7863"/>
    <cellStyle name="20% - Accent4 2 9" xfId="7864"/>
    <cellStyle name="20% - Accent4 2 9 2" xfId="43574"/>
    <cellStyle name="20% - Accent4 20" xfId="7865"/>
    <cellStyle name="20% - Accent4 20 2" xfId="7866"/>
    <cellStyle name="20% - Accent4 20 2 2" xfId="7867"/>
    <cellStyle name="20% - Accent4 20 3" xfId="7868"/>
    <cellStyle name="20% - Accent4 20 3 2" xfId="7869"/>
    <cellStyle name="20% - Accent4 20 4" xfId="7870"/>
    <cellStyle name="20% - Accent4 21" xfId="7871"/>
    <cellStyle name="20% - Accent4 21 2" xfId="7872"/>
    <cellStyle name="20% - Accent4 21 2 2" xfId="7873"/>
    <cellStyle name="20% - Accent4 21 3" xfId="7874"/>
    <cellStyle name="20% - Accent4 22" xfId="7875"/>
    <cellStyle name="20% - Accent4 22 2" xfId="7876"/>
    <cellStyle name="20% - Accent4 23" xfId="7877"/>
    <cellStyle name="20% - Accent4 24" xfId="7878"/>
    <cellStyle name="20% - Accent4 3" xfId="7879"/>
    <cellStyle name="20% - Accent4 3 2" xfId="7880"/>
    <cellStyle name="20% - Accent4 3 2 2" xfId="43577"/>
    <cellStyle name="20% - Accent4 3 2 2 2" xfId="43578"/>
    <cellStyle name="20% - Accent4 3 2 2 2 2" xfId="43579"/>
    <cellStyle name="20% - Accent4 3 2 2 3" xfId="43580"/>
    <cellStyle name="20% - Accent4 3 2 3" xfId="43581"/>
    <cellStyle name="20% - Accent4 3 2 3 2" xfId="43582"/>
    <cellStyle name="20% - Accent4 3 2 4" xfId="43583"/>
    <cellStyle name="20% - Accent4 3 2 5" xfId="43576"/>
    <cellStyle name="20% - Accent4 3 3" xfId="7881"/>
    <cellStyle name="20% - Accent4 3 3 2" xfId="43585"/>
    <cellStyle name="20% - Accent4 3 3 2 2" xfId="43586"/>
    <cellStyle name="20% - Accent4 3 3 2 2 2" xfId="43587"/>
    <cellStyle name="20% - Accent4 3 3 2 3" xfId="43588"/>
    <cellStyle name="20% - Accent4 3 3 3" xfId="43589"/>
    <cellStyle name="20% - Accent4 3 3 3 2" xfId="43590"/>
    <cellStyle name="20% - Accent4 3 3 4" xfId="43591"/>
    <cellStyle name="20% - Accent4 3 3 5" xfId="43584"/>
    <cellStyle name="20% - Accent4 3 4" xfId="7882"/>
    <cellStyle name="20% - Accent4 3 4 2" xfId="43593"/>
    <cellStyle name="20% - Accent4 3 4 2 2" xfId="43594"/>
    <cellStyle name="20% - Accent4 3 4 3" xfId="43595"/>
    <cellStyle name="20% - Accent4 3 4 4" xfId="43592"/>
    <cellStyle name="20% - Accent4 3 5" xfId="7883"/>
    <cellStyle name="20% - Accent4 3 5 2" xfId="43597"/>
    <cellStyle name="20% - Accent4 3 5 3" xfId="43596"/>
    <cellStyle name="20% - Accent4 3 6" xfId="43598"/>
    <cellStyle name="20% - Accent4 3 7" xfId="43575"/>
    <cellStyle name="20% - Accent4 4" xfId="7884"/>
    <cellStyle name="20% - Accent4 4 2" xfId="7885"/>
    <cellStyle name="20% - Accent4 4 2 2" xfId="43599"/>
    <cellStyle name="20% - Accent4 4 3" xfId="7886"/>
    <cellStyle name="20% - Accent4 4 4" xfId="7887"/>
    <cellStyle name="20% - Accent4 5" xfId="7888"/>
    <cellStyle name="20% - Accent4 5 2" xfId="7889"/>
    <cellStyle name="20% - Accent4 5 2 2" xfId="43600"/>
    <cellStyle name="20% - Accent4 5 3" xfId="7890"/>
    <cellStyle name="20% - Accent4 6" xfId="7891"/>
    <cellStyle name="20% - Accent4 6 2" xfId="7892"/>
    <cellStyle name="20% - Accent4 6 2 2" xfId="43601"/>
    <cellStyle name="20% - Accent4 6 3" xfId="7893"/>
    <cellStyle name="20% - Accent4 7" xfId="7894"/>
    <cellStyle name="20% - Accent4 7 2" xfId="43602"/>
    <cellStyle name="20% - Accent4 8" xfId="7895"/>
    <cellStyle name="20% - Accent4 8 2" xfId="43603"/>
    <cellStyle name="20% - Accent4 9" xfId="7896"/>
    <cellStyle name="20% - Accent5" xfId="48069" builtinId="46" customBuiltin="1"/>
    <cellStyle name="20% - Accent5 10" xfId="7897"/>
    <cellStyle name="20% - Accent5 11" xfId="7898"/>
    <cellStyle name="20% - Accent5 12" xfId="7899"/>
    <cellStyle name="20% - Accent5 13" xfId="7900"/>
    <cellStyle name="20% - Accent5 14" xfId="7901"/>
    <cellStyle name="20% - Accent5 15" xfId="7902"/>
    <cellStyle name="20% - Accent5 16" xfId="7903"/>
    <cellStyle name="20% - Accent5 17" xfId="7904"/>
    <cellStyle name="20% - Accent5 17 2" xfId="7905"/>
    <cellStyle name="20% - Accent5 17 2 2" xfId="7906"/>
    <cellStyle name="20% - Accent5 17 3" xfId="7907"/>
    <cellStyle name="20% - Accent5 17 3 2" xfId="7908"/>
    <cellStyle name="20% - Accent5 17 4" xfId="7909"/>
    <cellStyle name="20% - Accent5 18" xfId="7910"/>
    <cellStyle name="20% - Accent5 18 2" xfId="7911"/>
    <cellStyle name="20% - Accent5 18 2 2" xfId="7912"/>
    <cellStyle name="20% - Accent5 18 3" xfId="7913"/>
    <cellStyle name="20% - Accent5 18 3 2" xfId="7914"/>
    <cellStyle name="20% - Accent5 18 4" xfId="7915"/>
    <cellStyle name="20% - Accent5 19" xfId="7916"/>
    <cellStyle name="20% - Accent5 19 2" xfId="7917"/>
    <cellStyle name="20% - Accent5 19 2 2" xfId="7918"/>
    <cellStyle name="20% - Accent5 19 3" xfId="7919"/>
    <cellStyle name="20% - Accent5 19 3 2" xfId="7920"/>
    <cellStyle name="20% - Accent5 19 4" xfId="7921"/>
    <cellStyle name="20% - Accent5 2" xfId="7922"/>
    <cellStyle name="20% - Accent5 2 10" xfId="7923"/>
    <cellStyle name="20% - Accent5 2 10 10" xfId="43605"/>
    <cellStyle name="20% - Accent5 2 10 2" xfId="7924"/>
    <cellStyle name="20% - Accent5 2 10 2 2" xfId="7925"/>
    <cellStyle name="20% - Accent5 2 10 2 2 2" xfId="7926"/>
    <cellStyle name="20% - Accent5 2 10 2 2 2 2" xfId="7927"/>
    <cellStyle name="20% - Accent5 2 10 2 2 2 2 2" xfId="7928"/>
    <cellStyle name="20% - Accent5 2 10 2 2 2 3" xfId="7929"/>
    <cellStyle name="20% - Accent5 2 10 2 2 3" xfId="7930"/>
    <cellStyle name="20% - Accent5 2 10 2 2 3 2" xfId="7931"/>
    <cellStyle name="20% - Accent5 2 10 2 2 4" xfId="7932"/>
    <cellStyle name="20% - Accent5 2 10 2 3" xfId="7933"/>
    <cellStyle name="20% - Accent5 2 10 2 3 2" xfId="7934"/>
    <cellStyle name="20% - Accent5 2 10 2 3 2 2" xfId="7935"/>
    <cellStyle name="20% - Accent5 2 10 2 3 3" xfId="7936"/>
    <cellStyle name="20% - Accent5 2 10 2 4" xfId="7937"/>
    <cellStyle name="20% - Accent5 2 10 2 4 2" xfId="7938"/>
    <cellStyle name="20% - Accent5 2 10 2 5" xfId="7939"/>
    <cellStyle name="20% - Accent5 2 10 3" xfId="7940"/>
    <cellStyle name="20% - Accent5 2 10 3 2" xfId="7941"/>
    <cellStyle name="20% - Accent5 2 10 3 2 2" xfId="7942"/>
    <cellStyle name="20% - Accent5 2 10 3 2 2 2" xfId="7943"/>
    <cellStyle name="20% - Accent5 2 10 3 2 2 2 2" xfId="7944"/>
    <cellStyle name="20% - Accent5 2 10 3 2 2 3" xfId="7945"/>
    <cellStyle name="20% - Accent5 2 10 3 2 3" xfId="7946"/>
    <cellStyle name="20% - Accent5 2 10 3 2 3 2" xfId="7947"/>
    <cellStyle name="20% - Accent5 2 10 3 2 4" xfId="7948"/>
    <cellStyle name="20% - Accent5 2 10 3 3" xfId="7949"/>
    <cellStyle name="20% - Accent5 2 10 3 3 2" xfId="7950"/>
    <cellStyle name="20% - Accent5 2 10 3 3 2 2" xfId="7951"/>
    <cellStyle name="20% - Accent5 2 10 3 3 3" xfId="7952"/>
    <cellStyle name="20% - Accent5 2 10 3 4" xfId="7953"/>
    <cellStyle name="20% - Accent5 2 10 3 4 2" xfId="7954"/>
    <cellStyle name="20% - Accent5 2 10 3 5" xfId="7955"/>
    <cellStyle name="20% - Accent5 2 10 4" xfId="7956"/>
    <cellStyle name="20% - Accent5 2 10 4 2" xfId="7957"/>
    <cellStyle name="20% - Accent5 2 10 4 2 2" xfId="7958"/>
    <cellStyle name="20% - Accent5 2 10 4 2 2 2" xfId="7959"/>
    <cellStyle name="20% - Accent5 2 10 4 2 3" xfId="7960"/>
    <cellStyle name="20% - Accent5 2 10 4 3" xfId="7961"/>
    <cellStyle name="20% - Accent5 2 10 4 3 2" xfId="7962"/>
    <cellStyle name="20% - Accent5 2 10 4 4" xfId="7963"/>
    <cellStyle name="20% - Accent5 2 10 5" xfId="7964"/>
    <cellStyle name="20% - Accent5 2 10 5 2" xfId="7965"/>
    <cellStyle name="20% - Accent5 2 10 5 2 2" xfId="7966"/>
    <cellStyle name="20% - Accent5 2 10 5 2 2 2" xfId="7967"/>
    <cellStyle name="20% - Accent5 2 10 5 2 3" xfId="7968"/>
    <cellStyle name="20% - Accent5 2 10 5 3" xfId="7969"/>
    <cellStyle name="20% - Accent5 2 10 5 3 2" xfId="7970"/>
    <cellStyle name="20% - Accent5 2 10 5 4" xfId="7971"/>
    <cellStyle name="20% - Accent5 2 10 6" xfId="7972"/>
    <cellStyle name="20% - Accent5 2 10 6 2" xfId="7973"/>
    <cellStyle name="20% - Accent5 2 10 6 2 2" xfId="7974"/>
    <cellStyle name="20% - Accent5 2 10 6 2 2 2" xfId="7975"/>
    <cellStyle name="20% - Accent5 2 10 6 2 3" xfId="7976"/>
    <cellStyle name="20% - Accent5 2 10 6 3" xfId="7977"/>
    <cellStyle name="20% - Accent5 2 10 6 3 2" xfId="7978"/>
    <cellStyle name="20% - Accent5 2 10 6 4" xfId="7979"/>
    <cellStyle name="20% - Accent5 2 10 7" xfId="7980"/>
    <cellStyle name="20% - Accent5 2 10 7 2" xfId="7981"/>
    <cellStyle name="20% - Accent5 2 10 7 2 2" xfId="7982"/>
    <cellStyle name="20% - Accent5 2 10 7 3" xfId="7983"/>
    <cellStyle name="20% - Accent5 2 10 8" xfId="7984"/>
    <cellStyle name="20% - Accent5 2 10 8 2" xfId="7985"/>
    <cellStyle name="20% - Accent5 2 10 9" xfId="7986"/>
    <cellStyle name="20% - Accent5 2 11" xfId="7987"/>
    <cellStyle name="20% - Accent5 2 11 2" xfId="43604"/>
    <cellStyle name="20% - Accent5 2 12" xfId="7988"/>
    <cellStyle name="20% - Accent5 2 12 2" xfId="7989"/>
    <cellStyle name="20% - Accent5 2 12 2 2" xfId="7990"/>
    <cellStyle name="20% - Accent5 2 12 3" xfId="7991"/>
    <cellStyle name="20% - Accent5 2 13" xfId="7992"/>
    <cellStyle name="20% - Accent5 2 13 2" xfId="7993"/>
    <cellStyle name="20% - Accent5 2 13 2 2" xfId="7994"/>
    <cellStyle name="20% - Accent5 2 13 3" xfId="7995"/>
    <cellStyle name="20% - Accent5 2 14" xfId="7996"/>
    <cellStyle name="20% - Accent5 2 15" xfId="7997"/>
    <cellStyle name="20% - Accent5 2 15 2" xfId="7998"/>
    <cellStyle name="20% - Accent5 2 16" xfId="7999"/>
    <cellStyle name="20% - Accent5 2 16 2" xfId="8000"/>
    <cellStyle name="20% - Accent5 2 17" xfId="8001"/>
    <cellStyle name="20% - Accent5 2 18" xfId="8002"/>
    <cellStyle name="20% - Accent5 2 19" xfId="8003"/>
    <cellStyle name="20% - Accent5 2 2" xfId="8004"/>
    <cellStyle name="20% - Accent5 2 2 2" xfId="8005"/>
    <cellStyle name="20% - Accent5 2 2 2 2" xfId="43607"/>
    <cellStyle name="20% - Accent5 2 2 3" xfId="8006"/>
    <cellStyle name="20% - Accent5 2 2 3 2" xfId="43608"/>
    <cellStyle name="20% - Accent5 2 2 4" xfId="8007"/>
    <cellStyle name="20% - Accent5 2 2 4 2" xfId="8008"/>
    <cellStyle name="20% - Accent5 2 2 4 2 2" xfId="8009"/>
    <cellStyle name="20% - Accent5 2 2 4 3" xfId="8010"/>
    <cellStyle name="20% - Accent5 2 2 4 4" xfId="43606"/>
    <cellStyle name="20% - Accent5 2 2 5" xfId="8011"/>
    <cellStyle name="20% - Accent5 2 2 6" xfId="8012"/>
    <cellStyle name="20% - Accent5 2 2 6 2" xfId="8013"/>
    <cellStyle name="20% - Accent5 2 2 7" xfId="8014"/>
    <cellStyle name="20% - Accent5 2 2 8" xfId="8015"/>
    <cellStyle name="20% - Accent5 2 2 9" xfId="42641"/>
    <cellStyle name="20% - Accent5 2 20" xfId="8016"/>
    <cellStyle name="20% - Accent5 2 21" xfId="8017"/>
    <cellStyle name="20% - Accent5 2 22" xfId="48021"/>
    <cellStyle name="20% - Accent5 2 23" xfId="48089"/>
    <cellStyle name="20% - Accent5 2 3" xfId="8018"/>
    <cellStyle name="20% - Accent5 2 3 2" xfId="8019"/>
    <cellStyle name="20% - Accent5 2 3 2 10" xfId="8020"/>
    <cellStyle name="20% - Accent5 2 3 2 10 2" xfId="8021"/>
    <cellStyle name="20% - Accent5 2 3 2 10 2 2" xfId="8022"/>
    <cellStyle name="20% - Accent5 2 3 2 10 3" xfId="8023"/>
    <cellStyle name="20% - Accent5 2 3 2 11" xfId="8024"/>
    <cellStyle name="20% - Accent5 2 3 2 11 2" xfId="8025"/>
    <cellStyle name="20% - Accent5 2 3 2 12" xfId="8026"/>
    <cellStyle name="20% - Accent5 2 3 2 13" xfId="43610"/>
    <cellStyle name="20% - Accent5 2 3 2 2" xfId="8027"/>
    <cellStyle name="20% - Accent5 2 3 2 2 10" xfId="8028"/>
    <cellStyle name="20% - Accent5 2 3 2 2 10 2" xfId="8029"/>
    <cellStyle name="20% - Accent5 2 3 2 2 11" xfId="8030"/>
    <cellStyle name="20% - Accent5 2 3 2 2 2" xfId="8031"/>
    <cellStyle name="20% - Accent5 2 3 2 2 2 2" xfId="8032"/>
    <cellStyle name="20% - Accent5 2 3 2 2 2 2 2" xfId="8033"/>
    <cellStyle name="20% - Accent5 2 3 2 2 2 2 2 2" xfId="8034"/>
    <cellStyle name="20% - Accent5 2 3 2 2 2 2 2 2 2" xfId="8035"/>
    <cellStyle name="20% - Accent5 2 3 2 2 2 2 2 2 2 2" xfId="8036"/>
    <cellStyle name="20% - Accent5 2 3 2 2 2 2 2 2 3" xfId="8037"/>
    <cellStyle name="20% - Accent5 2 3 2 2 2 2 2 3" xfId="8038"/>
    <cellStyle name="20% - Accent5 2 3 2 2 2 2 2 3 2" xfId="8039"/>
    <cellStyle name="20% - Accent5 2 3 2 2 2 2 2 4" xfId="8040"/>
    <cellStyle name="20% - Accent5 2 3 2 2 2 2 3" xfId="8041"/>
    <cellStyle name="20% - Accent5 2 3 2 2 2 2 3 2" xfId="8042"/>
    <cellStyle name="20% - Accent5 2 3 2 2 2 2 3 2 2" xfId="8043"/>
    <cellStyle name="20% - Accent5 2 3 2 2 2 2 3 3" xfId="8044"/>
    <cellStyle name="20% - Accent5 2 3 2 2 2 2 4" xfId="8045"/>
    <cellStyle name="20% - Accent5 2 3 2 2 2 2 4 2" xfId="8046"/>
    <cellStyle name="20% - Accent5 2 3 2 2 2 2 5" xfId="8047"/>
    <cellStyle name="20% - Accent5 2 3 2 2 2 3" xfId="8048"/>
    <cellStyle name="20% - Accent5 2 3 2 2 2 3 2" xfId="8049"/>
    <cellStyle name="20% - Accent5 2 3 2 2 2 3 2 2" xfId="8050"/>
    <cellStyle name="20% - Accent5 2 3 2 2 2 3 2 2 2" xfId="8051"/>
    <cellStyle name="20% - Accent5 2 3 2 2 2 3 2 2 2 2" xfId="8052"/>
    <cellStyle name="20% - Accent5 2 3 2 2 2 3 2 2 3" xfId="8053"/>
    <cellStyle name="20% - Accent5 2 3 2 2 2 3 2 3" xfId="8054"/>
    <cellStyle name="20% - Accent5 2 3 2 2 2 3 2 3 2" xfId="8055"/>
    <cellStyle name="20% - Accent5 2 3 2 2 2 3 2 4" xfId="8056"/>
    <cellStyle name="20% - Accent5 2 3 2 2 2 3 3" xfId="8057"/>
    <cellStyle name="20% - Accent5 2 3 2 2 2 3 3 2" xfId="8058"/>
    <cellStyle name="20% - Accent5 2 3 2 2 2 3 3 2 2" xfId="8059"/>
    <cellStyle name="20% - Accent5 2 3 2 2 2 3 3 3" xfId="8060"/>
    <cellStyle name="20% - Accent5 2 3 2 2 2 3 4" xfId="8061"/>
    <cellStyle name="20% - Accent5 2 3 2 2 2 3 4 2" xfId="8062"/>
    <cellStyle name="20% - Accent5 2 3 2 2 2 3 5" xfId="8063"/>
    <cellStyle name="20% - Accent5 2 3 2 2 2 4" xfId="8064"/>
    <cellStyle name="20% - Accent5 2 3 2 2 2 4 2" xfId="8065"/>
    <cellStyle name="20% - Accent5 2 3 2 2 2 4 2 2" xfId="8066"/>
    <cellStyle name="20% - Accent5 2 3 2 2 2 4 2 2 2" xfId="8067"/>
    <cellStyle name="20% - Accent5 2 3 2 2 2 4 2 3" xfId="8068"/>
    <cellStyle name="20% - Accent5 2 3 2 2 2 4 3" xfId="8069"/>
    <cellStyle name="20% - Accent5 2 3 2 2 2 4 3 2" xfId="8070"/>
    <cellStyle name="20% - Accent5 2 3 2 2 2 4 4" xfId="8071"/>
    <cellStyle name="20% - Accent5 2 3 2 2 2 5" xfId="8072"/>
    <cellStyle name="20% - Accent5 2 3 2 2 2 5 2" xfId="8073"/>
    <cellStyle name="20% - Accent5 2 3 2 2 2 5 2 2" xfId="8074"/>
    <cellStyle name="20% - Accent5 2 3 2 2 2 5 2 2 2" xfId="8075"/>
    <cellStyle name="20% - Accent5 2 3 2 2 2 5 2 3" xfId="8076"/>
    <cellStyle name="20% - Accent5 2 3 2 2 2 5 3" xfId="8077"/>
    <cellStyle name="20% - Accent5 2 3 2 2 2 5 3 2" xfId="8078"/>
    <cellStyle name="20% - Accent5 2 3 2 2 2 5 4" xfId="8079"/>
    <cellStyle name="20% - Accent5 2 3 2 2 2 6" xfId="8080"/>
    <cellStyle name="20% - Accent5 2 3 2 2 2 6 2" xfId="8081"/>
    <cellStyle name="20% - Accent5 2 3 2 2 2 6 2 2" xfId="8082"/>
    <cellStyle name="20% - Accent5 2 3 2 2 2 6 2 2 2" xfId="8083"/>
    <cellStyle name="20% - Accent5 2 3 2 2 2 6 2 3" xfId="8084"/>
    <cellStyle name="20% - Accent5 2 3 2 2 2 6 3" xfId="8085"/>
    <cellStyle name="20% - Accent5 2 3 2 2 2 6 3 2" xfId="8086"/>
    <cellStyle name="20% - Accent5 2 3 2 2 2 6 4" xfId="8087"/>
    <cellStyle name="20% - Accent5 2 3 2 2 2 7" xfId="8088"/>
    <cellStyle name="20% - Accent5 2 3 2 2 2 7 2" xfId="8089"/>
    <cellStyle name="20% - Accent5 2 3 2 2 2 7 2 2" xfId="8090"/>
    <cellStyle name="20% - Accent5 2 3 2 2 2 7 3" xfId="8091"/>
    <cellStyle name="20% - Accent5 2 3 2 2 2 8" xfId="8092"/>
    <cellStyle name="20% - Accent5 2 3 2 2 2 8 2" xfId="8093"/>
    <cellStyle name="20% - Accent5 2 3 2 2 2 9" xfId="8094"/>
    <cellStyle name="20% - Accent5 2 3 2 2 3" xfId="8095"/>
    <cellStyle name="20% - Accent5 2 3 2 2 3 2" xfId="8096"/>
    <cellStyle name="20% - Accent5 2 3 2 2 3 2 2" xfId="8097"/>
    <cellStyle name="20% - Accent5 2 3 2 2 3 2 2 2" xfId="8098"/>
    <cellStyle name="20% - Accent5 2 3 2 2 3 2 2 2 2" xfId="8099"/>
    <cellStyle name="20% - Accent5 2 3 2 2 3 2 2 2 2 2" xfId="8100"/>
    <cellStyle name="20% - Accent5 2 3 2 2 3 2 2 2 3" xfId="8101"/>
    <cellStyle name="20% - Accent5 2 3 2 2 3 2 2 3" xfId="8102"/>
    <cellStyle name="20% - Accent5 2 3 2 2 3 2 2 3 2" xfId="8103"/>
    <cellStyle name="20% - Accent5 2 3 2 2 3 2 2 4" xfId="8104"/>
    <cellStyle name="20% - Accent5 2 3 2 2 3 2 3" xfId="8105"/>
    <cellStyle name="20% - Accent5 2 3 2 2 3 2 3 2" xfId="8106"/>
    <cellStyle name="20% - Accent5 2 3 2 2 3 2 3 2 2" xfId="8107"/>
    <cellStyle name="20% - Accent5 2 3 2 2 3 2 3 3" xfId="8108"/>
    <cellStyle name="20% - Accent5 2 3 2 2 3 2 4" xfId="8109"/>
    <cellStyle name="20% - Accent5 2 3 2 2 3 2 4 2" xfId="8110"/>
    <cellStyle name="20% - Accent5 2 3 2 2 3 2 5" xfId="8111"/>
    <cellStyle name="20% - Accent5 2 3 2 2 3 3" xfId="8112"/>
    <cellStyle name="20% - Accent5 2 3 2 2 3 3 2" xfId="8113"/>
    <cellStyle name="20% - Accent5 2 3 2 2 3 3 2 2" xfId="8114"/>
    <cellStyle name="20% - Accent5 2 3 2 2 3 3 2 2 2" xfId="8115"/>
    <cellStyle name="20% - Accent5 2 3 2 2 3 3 2 2 2 2" xfId="8116"/>
    <cellStyle name="20% - Accent5 2 3 2 2 3 3 2 2 3" xfId="8117"/>
    <cellStyle name="20% - Accent5 2 3 2 2 3 3 2 3" xfId="8118"/>
    <cellStyle name="20% - Accent5 2 3 2 2 3 3 2 3 2" xfId="8119"/>
    <cellStyle name="20% - Accent5 2 3 2 2 3 3 2 4" xfId="8120"/>
    <cellStyle name="20% - Accent5 2 3 2 2 3 3 3" xfId="8121"/>
    <cellStyle name="20% - Accent5 2 3 2 2 3 3 3 2" xfId="8122"/>
    <cellStyle name="20% - Accent5 2 3 2 2 3 3 3 2 2" xfId="8123"/>
    <cellStyle name="20% - Accent5 2 3 2 2 3 3 3 3" xfId="8124"/>
    <cellStyle name="20% - Accent5 2 3 2 2 3 3 4" xfId="8125"/>
    <cellStyle name="20% - Accent5 2 3 2 2 3 3 4 2" xfId="8126"/>
    <cellStyle name="20% - Accent5 2 3 2 2 3 3 5" xfId="8127"/>
    <cellStyle name="20% - Accent5 2 3 2 2 3 4" xfId="8128"/>
    <cellStyle name="20% - Accent5 2 3 2 2 3 4 2" xfId="8129"/>
    <cellStyle name="20% - Accent5 2 3 2 2 3 4 2 2" xfId="8130"/>
    <cellStyle name="20% - Accent5 2 3 2 2 3 4 2 2 2" xfId="8131"/>
    <cellStyle name="20% - Accent5 2 3 2 2 3 4 2 3" xfId="8132"/>
    <cellStyle name="20% - Accent5 2 3 2 2 3 4 3" xfId="8133"/>
    <cellStyle name="20% - Accent5 2 3 2 2 3 4 3 2" xfId="8134"/>
    <cellStyle name="20% - Accent5 2 3 2 2 3 4 4" xfId="8135"/>
    <cellStyle name="20% - Accent5 2 3 2 2 3 5" xfId="8136"/>
    <cellStyle name="20% - Accent5 2 3 2 2 3 5 2" xfId="8137"/>
    <cellStyle name="20% - Accent5 2 3 2 2 3 5 2 2" xfId="8138"/>
    <cellStyle name="20% - Accent5 2 3 2 2 3 5 2 2 2" xfId="8139"/>
    <cellStyle name="20% - Accent5 2 3 2 2 3 5 2 3" xfId="8140"/>
    <cellStyle name="20% - Accent5 2 3 2 2 3 5 3" xfId="8141"/>
    <cellStyle name="20% - Accent5 2 3 2 2 3 5 3 2" xfId="8142"/>
    <cellStyle name="20% - Accent5 2 3 2 2 3 5 4" xfId="8143"/>
    <cellStyle name="20% - Accent5 2 3 2 2 3 6" xfId="8144"/>
    <cellStyle name="20% - Accent5 2 3 2 2 3 6 2" xfId="8145"/>
    <cellStyle name="20% - Accent5 2 3 2 2 3 6 2 2" xfId="8146"/>
    <cellStyle name="20% - Accent5 2 3 2 2 3 6 2 2 2" xfId="8147"/>
    <cellStyle name="20% - Accent5 2 3 2 2 3 6 2 3" xfId="8148"/>
    <cellStyle name="20% - Accent5 2 3 2 2 3 6 3" xfId="8149"/>
    <cellStyle name="20% - Accent5 2 3 2 2 3 6 3 2" xfId="8150"/>
    <cellStyle name="20% - Accent5 2 3 2 2 3 6 4" xfId="8151"/>
    <cellStyle name="20% - Accent5 2 3 2 2 3 7" xfId="8152"/>
    <cellStyle name="20% - Accent5 2 3 2 2 3 7 2" xfId="8153"/>
    <cellStyle name="20% - Accent5 2 3 2 2 3 7 2 2" xfId="8154"/>
    <cellStyle name="20% - Accent5 2 3 2 2 3 7 3" xfId="8155"/>
    <cellStyle name="20% - Accent5 2 3 2 2 3 8" xfId="8156"/>
    <cellStyle name="20% - Accent5 2 3 2 2 3 8 2" xfId="8157"/>
    <cellStyle name="20% - Accent5 2 3 2 2 3 9" xfId="8158"/>
    <cellStyle name="20% - Accent5 2 3 2 2 4" xfId="8159"/>
    <cellStyle name="20% - Accent5 2 3 2 2 4 2" xfId="8160"/>
    <cellStyle name="20% - Accent5 2 3 2 2 4 2 2" xfId="8161"/>
    <cellStyle name="20% - Accent5 2 3 2 2 4 2 2 2" xfId="8162"/>
    <cellStyle name="20% - Accent5 2 3 2 2 4 2 2 2 2" xfId="8163"/>
    <cellStyle name="20% - Accent5 2 3 2 2 4 2 2 3" xfId="8164"/>
    <cellStyle name="20% - Accent5 2 3 2 2 4 2 3" xfId="8165"/>
    <cellStyle name="20% - Accent5 2 3 2 2 4 2 3 2" xfId="8166"/>
    <cellStyle name="20% - Accent5 2 3 2 2 4 2 4" xfId="8167"/>
    <cellStyle name="20% - Accent5 2 3 2 2 4 3" xfId="8168"/>
    <cellStyle name="20% - Accent5 2 3 2 2 4 3 2" xfId="8169"/>
    <cellStyle name="20% - Accent5 2 3 2 2 4 3 2 2" xfId="8170"/>
    <cellStyle name="20% - Accent5 2 3 2 2 4 3 3" xfId="8171"/>
    <cellStyle name="20% - Accent5 2 3 2 2 4 4" xfId="8172"/>
    <cellStyle name="20% - Accent5 2 3 2 2 4 4 2" xfId="8173"/>
    <cellStyle name="20% - Accent5 2 3 2 2 4 5" xfId="8174"/>
    <cellStyle name="20% - Accent5 2 3 2 2 5" xfId="8175"/>
    <cellStyle name="20% - Accent5 2 3 2 2 5 2" xfId="8176"/>
    <cellStyle name="20% - Accent5 2 3 2 2 5 2 2" xfId="8177"/>
    <cellStyle name="20% - Accent5 2 3 2 2 5 2 2 2" xfId="8178"/>
    <cellStyle name="20% - Accent5 2 3 2 2 5 2 2 2 2" xfId="8179"/>
    <cellStyle name="20% - Accent5 2 3 2 2 5 2 2 3" xfId="8180"/>
    <cellStyle name="20% - Accent5 2 3 2 2 5 2 3" xfId="8181"/>
    <cellStyle name="20% - Accent5 2 3 2 2 5 2 3 2" xfId="8182"/>
    <cellStyle name="20% - Accent5 2 3 2 2 5 2 4" xfId="8183"/>
    <cellStyle name="20% - Accent5 2 3 2 2 5 3" xfId="8184"/>
    <cellStyle name="20% - Accent5 2 3 2 2 5 3 2" xfId="8185"/>
    <cellStyle name="20% - Accent5 2 3 2 2 5 3 2 2" xfId="8186"/>
    <cellStyle name="20% - Accent5 2 3 2 2 5 3 3" xfId="8187"/>
    <cellStyle name="20% - Accent5 2 3 2 2 5 4" xfId="8188"/>
    <cellStyle name="20% - Accent5 2 3 2 2 5 4 2" xfId="8189"/>
    <cellStyle name="20% - Accent5 2 3 2 2 5 5" xfId="8190"/>
    <cellStyle name="20% - Accent5 2 3 2 2 6" xfId="8191"/>
    <cellStyle name="20% - Accent5 2 3 2 2 6 2" xfId="8192"/>
    <cellStyle name="20% - Accent5 2 3 2 2 6 2 2" xfId="8193"/>
    <cellStyle name="20% - Accent5 2 3 2 2 6 2 2 2" xfId="8194"/>
    <cellStyle name="20% - Accent5 2 3 2 2 6 2 3" xfId="8195"/>
    <cellStyle name="20% - Accent5 2 3 2 2 6 3" xfId="8196"/>
    <cellStyle name="20% - Accent5 2 3 2 2 6 3 2" xfId="8197"/>
    <cellStyle name="20% - Accent5 2 3 2 2 6 4" xfId="8198"/>
    <cellStyle name="20% - Accent5 2 3 2 2 7" xfId="8199"/>
    <cellStyle name="20% - Accent5 2 3 2 2 7 2" xfId="8200"/>
    <cellStyle name="20% - Accent5 2 3 2 2 7 2 2" xfId="8201"/>
    <cellStyle name="20% - Accent5 2 3 2 2 7 2 2 2" xfId="8202"/>
    <cellStyle name="20% - Accent5 2 3 2 2 7 2 3" xfId="8203"/>
    <cellStyle name="20% - Accent5 2 3 2 2 7 3" xfId="8204"/>
    <cellStyle name="20% - Accent5 2 3 2 2 7 3 2" xfId="8205"/>
    <cellStyle name="20% - Accent5 2 3 2 2 7 4" xfId="8206"/>
    <cellStyle name="20% - Accent5 2 3 2 2 8" xfId="8207"/>
    <cellStyle name="20% - Accent5 2 3 2 2 8 2" xfId="8208"/>
    <cellStyle name="20% - Accent5 2 3 2 2 8 2 2" xfId="8209"/>
    <cellStyle name="20% - Accent5 2 3 2 2 8 2 2 2" xfId="8210"/>
    <cellStyle name="20% - Accent5 2 3 2 2 8 2 3" xfId="8211"/>
    <cellStyle name="20% - Accent5 2 3 2 2 8 3" xfId="8212"/>
    <cellStyle name="20% - Accent5 2 3 2 2 8 3 2" xfId="8213"/>
    <cellStyle name="20% - Accent5 2 3 2 2 8 4" xfId="8214"/>
    <cellStyle name="20% - Accent5 2 3 2 2 9" xfId="8215"/>
    <cellStyle name="20% - Accent5 2 3 2 2 9 2" xfId="8216"/>
    <cellStyle name="20% - Accent5 2 3 2 2 9 2 2" xfId="8217"/>
    <cellStyle name="20% - Accent5 2 3 2 2 9 3" xfId="8218"/>
    <cellStyle name="20% - Accent5 2 3 2 3" xfId="8219"/>
    <cellStyle name="20% - Accent5 2 3 2 3 2" xfId="8220"/>
    <cellStyle name="20% - Accent5 2 3 2 3 2 2" xfId="8221"/>
    <cellStyle name="20% - Accent5 2 3 2 3 2 2 2" xfId="8222"/>
    <cellStyle name="20% - Accent5 2 3 2 3 2 2 2 2" xfId="8223"/>
    <cellStyle name="20% - Accent5 2 3 2 3 2 2 2 2 2" xfId="8224"/>
    <cellStyle name="20% - Accent5 2 3 2 3 2 2 2 3" xfId="8225"/>
    <cellStyle name="20% - Accent5 2 3 2 3 2 2 3" xfId="8226"/>
    <cellStyle name="20% - Accent5 2 3 2 3 2 2 3 2" xfId="8227"/>
    <cellStyle name="20% - Accent5 2 3 2 3 2 2 4" xfId="8228"/>
    <cellStyle name="20% - Accent5 2 3 2 3 2 3" xfId="8229"/>
    <cellStyle name="20% - Accent5 2 3 2 3 2 3 2" xfId="8230"/>
    <cellStyle name="20% - Accent5 2 3 2 3 2 3 2 2" xfId="8231"/>
    <cellStyle name="20% - Accent5 2 3 2 3 2 3 3" xfId="8232"/>
    <cellStyle name="20% - Accent5 2 3 2 3 2 4" xfId="8233"/>
    <cellStyle name="20% - Accent5 2 3 2 3 2 4 2" xfId="8234"/>
    <cellStyle name="20% - Accent5 2 3 2 3 2 5" xfId="8235"/>
    <cellStyle name="20% - Accent5 2 3 2 3 3" xfId="8236"/>
    <cellStyle name="20% - Accent5 2 3 2 3 3 2" xfId="8237"/>
    <cellStyle name="20% - Accent5 2 3 2 3 3 2 2" xfId="8238"/>
    <cellStyle name="20% - Accent5 2 3 2 3 3 2 2 2" xfId="8239"/>
    <cellStyle name="20% - Accent5 2 3 2 3 3 2 2 2 2" xfId="8240"/>
    <cellStyle name="20% - Accent5 2 3 2 3 3 2 2 3" xfId="8241"/>
    <cellStyle name="20% - Accent5 2 3 2 3 3 2 3" xfId="8242"/>
    <cellStyle name="20% - Accent5 2 3 2 3 3 2 3 2" xfId="8243"/>
    <cellStyle name="20% - Accent5 2 3 2 3 3 2 4" xfId="8244"/>
    <cellStyle name="20% - Accent5 2 3 2 3 3 3" xfId="8245"/>
    <cellStyle name="20% - Accent5 2 3 2 3 3 3 2" xfId="8246"/>
    <cellStyle name="20% - Accent5 2 3 2 3 3 3 2 2" xfId="8247"/>
    <cellStyle name="20% - Accent5 2 3 2 3 3 3 3" xfId="8248"/>
    <cellStyle name="20% - Accent5 2 3 2 3 3 4" xfId="8249"/>
    <cellStyle name="20% - Accent5 2 3 2 3 3 4 2" xfId="8250"/>
    <cellStyle name="20% - Accent5 2 3 2 3 3 5" xfId="8251"/>
    <cellStyle name="20% - Accent5 2 3 2 3 4" xfId="8252"/>
    <cellStyle name="20% - Accent5 2 3 2 3 4 2" xfId="8253"/>
    <cellStyle name="20% - Accent5 2 3 2 3 4 2 2" xfId="8254"/>
    <cellStyle name="20% - Accent5 2 3 2 3 4 2 2 2" xfId="8255"/>
    <cellStyle name="20% - Accent5 2 3 2 3 4 2 3" xfId="8256"/>
    <cellStyle name="20% - Accent5 2 3 2 3 4 3" xfId="8257"/>
    <cellStyle name="20% - Accent5 2 3 2 3 4 3 2" xfId="8258"/>
    <cellStyle name="20% - Accent5 2 3 2 3 4 4" xfId="8259"/>
    <cellStyle name="20% - Accent5 2 3 2 3 5" xfId="8260"/>
    <cellStyle name="20% - Accent5 2 3 2 3 5 2" xfId="8261"/>
    <cellStyle name="20% - Accent5 2 3 2 3 5 2 2" xfId="8262"/>
    <cellStyle name="20% - Accent5 2 3 2 3 5 2 2 2" xfId="8263"/>
    <cellStyle name="20% - Accent5 2 3 2 3 5 2 3" xfId="8264"/>
    <cellStyle name="20% - Accent5 2 3 2 3 5 3" xfId="8265"/>
    <cellStyle name="20% - Accent5 2 3 2 3 5 3 2" xfId="8266"/>
    <cellStyle name="20% - Accent5 2 3 2 3 5 4" xfId="8267"/>
    <cellStyle name="20% - Accent5 2 3 2 3 6" xfId="8268"/>
    <cellStyle name="20% - Accent5 2 3 2 3 6 2" xfId="8269"/>
    <cellStyle name="20% - Accent5 2 3 2 3 6 2 2" xfId="8270"/>
    <cellStyle name="20% - Accent5 2 3 2 3 6 2 2 2" xfId="8271"/>
    <cellStyle name="20% - Accent5 2 3 2 3 6 2 3" xfId="8272"/>
    <cellStyle name="20% - Accent5 2 3 2 3 6 3" xfId="8273"/>
    <cellStyle name="20% - Accent5 2 3 2 3 6 3 2" xfId="8274"/>
    <cellStyle name="20% - Accent5 2 3 2 3 6 4" xfId="8275"/>
    <cellStyle name="20% - Accent5 2 3 2 3 7" xfId="8276"/>
    <cellStyle name="20% - Accent5 2 3 2 3 7 2" xfId="8277"/>
    <cellStyle name="20% - Accent5 2 3 2 3 7 2 2" xfId="8278"/>
    <cellStyle name="20% - Accent5 2 3 2 3 7 3" xfId="8279"/>
    <cellStyle name="20% - Accent5 2 3 2 3 8" xfId="8280"/>
    <cellStyle name="20% - Accent5 2 3 2 3 8 2" xfId="8281"/>
    <cellStyle name="20% - Accent5 2 3 2 3 9" xfId="8282"/>
    <cellStyle name="20% - Accent5 2 3 2 4" xfId="8283"/>
    <cellStyle name="20% - Accent5 2 3 2 4 2" xfId="8284"/>
    <cellStyle name="20% - Accent5 2 3 2 4 2 2" xfId="8285"/>
    <cellStyle name="20% - Accent5 2 3 2 4 2 2 2" xfId="8286"/>
    <cellStyle name="20% - Accent5 2 3 2 4 2 2 2 2" xfId="8287"/>
    <cellStyle name="20% - Accent5 2 3 2 4 2 2 2 2 2" xfId="8288"/>
    <cellStyle name="20% - Accent5 2 3 2 4 2 2 2 3" xfId="8289"/>
    <cellStyle name="20% - Accent5 2 3 2 4 2 2 3" xfId="8290"/>
    <cellStyle name="20% - Accent5 2 3 2 4 2 2 3 2" xfId="8291"/>
    <cellStyle name="20% - Accent5 2 3 2 4 2 2 4" xfId="8292"/>
    <cellStyle name="20% - Accent5 2 3 2 4 2 3" xfId="8293"/>
    <cellStyle name="20% - Accent5 2 3 2 4 2 3 2" xfId="8294"/>
    <cellStyle name="20% - Accent5 2 3 2 4 2 3 2 2" xfId="8295"/>
    <cellStyle name="20% - Accent5 2 3 2 4 2 3 3" xfId="8296"/>
    <cellStyle name="20% - Accent5 2 3 2 4 2 4" xfId="8297"/>
    <cellStyle name="20% - Accent5 2 3 2 4 2 4 2" xfId="8298"/>
    <cellStyle name="20% - Accent5 2 3 2 4 2 5" xfId="8299"/>
    <cellStyle name="20% - Accent5 2 3 2 4 3" xfId="8300"/>
    <cellStyle name="20% - Accent5 2 3 2 4 3 2" xfId="8301"/>
    <cellStyle name="20% - Accent5 2 3 2 4 3 2 2" xfId="8302"/>
    <cellStyle name="20% - Accent5 2 3 2 4 3 2 2 2" xfId="8303"/>
    <cellStyle name="20% - Accent5 2 3 2 4 3 2 2 2 2" xfId="8304"/>
    <cellStyle name="20% - Accent5 2 3 2 4 3 2 2 3" xfId="8305"/>
    <cellStyle name="20% - Accent5 2 3 2 4 3 2 3" xfId="8306"/>
    <cellStyle name="20% - Accent5 2 3 2 4 3 2 3 2" xfId="8307"/>
    <cellStyle name="20% - Accent5 2 3 2 4 3 2 4" xfId="8308"/>
    <cellStyle name="20% - Accent5 2 3 2 4 3 3" xfId="8309"/>
    <cellStyle name="20% - Accent5 2 3 2 4 3 3 2" xfId="8310"/>
    <cellStyle name="20% - Accent5 2 3 2 4 3 3 2 2" xfId="8311"/>
    <cellStyle name="20% - Accent5 2 3 2 4 3 3 3" xfId="8312"/>
    <cellStyle name="20% - Accent5 2 3 2 4 3 4" xfId="8313"/>
    <cellStyle name="20% - Accent5 2 3 2 4 3 4 2" xfId="8314"/>
    <cellStyle name="20% - Accent5 2 3 2 4 3 5" xfId="8315"/>
    <cellStyle name="20% - Accent5 2 3 2 4 4" xfId="8316"/>
    <cellStyle name="20% - Accent5 2 3 2 4 4 2" xfId="8317"/>
    <cellStyle name="20% - Accent5 2 3 2 4 4 2 2" xfId="8318"/>
    <cellStyle name="20% - Accent5 2 3 2 4 4 2 2 2" xfId="8319"/>
    <cellStyle name="20% - Accent5 2 3 2 4 4 2 3" xfId="8320"/>
    <cellStyle name="20% - Accent5 2 3 2 4 4 3" xfId="8321"/>
    <cellStyle name="20% - Accent5 2 3 2 4 4 3 2" xfId="8322"/>
    <cellStyle name="20% - Accent5 2 3 2 4 4 4" xfId="8323"/>
    <cellStyle name="20% - Accent5 2 3 2 4 5" xfId="8324"/>
    <cellStyle name="20% - Accent5 2 3 2 4 5 2" xfId="8325"/>
    <cellStyle name="20% - Accent5 2 3 2 4 5 2 2" xfId="8326"/>
    <cellStyle name="20% - Accent5 2 3 2 4 5 2 2 2" xfId="8327"/>
    <cellStyle name="20% - Accent5 2 3 2 4 5 2 3" xfId="8328"/>
    <cellStyle name="20% - Accent5 2 3 2 4 5 3" xfId="8329"/>
    <cellStyle name="20% - Accent5 2 3 2 4 5 3 2" xfId="8330"/>
    <cellStyle name="20% - Accent5 2 3 2 4 5 4" xfId="8331"/>
    <cellStyle name="20% - Accent5 2 3 2 4 6" xfId="8332"/>
    <cellStyle name="20% - Accent5 2 3 2 4 6 2" xfId="8333"/>
    <cellStyle name="20% - Accent5 2 3 2 4 6 2 2" xfId="8334"/>
    <cellStyle name="20% - Accent5 2 3 2 4 6 2 2 2" xfId="8335"/>
    <cellStyle name="20% - Accent5 2 3 2 4 6 2 3" xfId="8336"/>
    <cellStyle name="20% - Accent5 2 3 2 4 6 3" xfId="8337"/>
    <cellStyle name="20% - Accent5 2 3 2 4 6 3 2" xfId="8338"/>
    <cellStyle name="20% - Accent5 2 3 2 4 6 4" xfId="8339"/>
    <cellStyle name="20% - Accent5 2 3 2 4 7" xfId="8340"/>
    <cellStyle name="20% - Accent5 2 3 2 4 7 2" xfId="8341"/>
    <cellStyle name="20% - Accent5 2 3 2 4 7 2 2" xfId="8342"/>
    <cellStyle name="20% - Accent5 2 3 2 4 7 3" xfId="8343"/>
    <cellStyle name="20% - Accent5 2 3 2 4 8" xfId="8344"/>
    <cellStyle name="20% - Accent5 2 3 2 4 8 2" xfId="8345"/>
    <cellStyle name="20% - Accent5 2 3 2 4 9" xfId="8346"/>
    <cellStyle name="20% - Accent5 2 3 2 5" xfId="8347"/>
    <cellStyle name="20% - Accent5 2 3 2 5 2" xfId="8348"/>
    <cellStyle name="20% - Accent5 2 3 2 5 2 2" xfId="8349"/>
    <cellStyle name="20% - Accent5 2 3 2 5 2 2 2" xfId="8350"/>
    <cellStyle name="20% - Accent5 2 3 2 5 2 2 2 2" xfId="8351"/>
    <cellStyle name="20% - Accent5 2 3 2 5 2 2 3" xfId="8352"/>
    <cellStyle name="20% - Accent5 2 3 2 5 2 3" xfId="8353"/>
    <cellStyle name="20% - Accent5 2 3 2 5 2 3 2" xfId="8354"/>
    <cellStyle name="20% - Accent5 2 3 2 5 2 4" xfId="8355"/>
    <cellStyle name="20% - Accent5 2 3 2 5 3" xfId="8356"/>
    <cellStyle name="20% - Accent5 2 3 2 5 3 2" xfId="8357"/>
    <cellStyle name="20% - Accent5 2 3 2 5 3 2 2" xfId="8358"/>
    <cellStyle name="20% - Accent5 2 3 2 5 3 3" xfId="8359"/>
    <cellStyle name="20% - Accent5 2 3 2 5 4" xfId="8360"/>
    <cellStyle name="20% - Accent5 2 3 2 5 4 2" xfId="8361"/>
    <cellStyle name="20% - Accent5 2 3 2 5 5" xfId="8362"/>
    <cellStyle name="20% - Accent5 2 3 2 6" xfId="8363"/>
    <cellStyle name="20% - Accent5 2 3 2 6 2" xfId="8364"/>
    <cellStyle name="20% - Accent5 2 3 2 6 2 2" xfId="8365"/>
    <cellStyle name="20% - Accent5 2 3 2 6 2 2 2" xfId="8366"/>
    <cellStyle name="20% - Accent5 2 3 2 6 2 2 2 2" xfId="8367"/>
    <cellStyle name="20% - Accent5 2 3 2 6 2 2 3" xfId="8368"/>
    <cellStyle name="20% - Accent5 2 3 2 6 2 3" xfId="8369"/>
    <cellStyle name="20% - Accent5 2 3 2 6 2 3 2" xfId="8370"/>
    <cellStyle name="20% - Accent5 2 3 2 6 2 4" xfId="8371"/>
    <cellStyle name="20% - Accent5 2 3 2 6 3" xfId="8372"/>
    <cellStyle name="20% - Accent5 2 3 2 6 3 2" xfId="8373"/>
    <cellStyle name="20% - Accent5 2 3 2 6 3 2 2" xfId="8374"/>
    <cellStyle name="20% - Accent5 2 3 2 6 3 3" xfId="8375"/>
    <cellStyle name="20% - Accent5 2 3 2 6 4" xfId="8376"/>
    <cellStyle name="20% - Accent5 2 3 2 6 4 2" xfId="8377"/>
    <cellStyle name="20% - Accent5 2 3 2 6 5" xfId="8378"/>
    <cellStyle name="20% - Accent5 2 3 2 7" xfId="8379"/>
    <cellStyle name="20% - Accent5 2 3 2 7 2" xfId="8380"/>
    <cellStyle name="20% - Accent5 2 3 2 7 2 2" xfId="8381"/>
    <cellStyle name="20% - Accent5 2 3 2 7 2 2 2" xfId="8382"/>
    <cellStyle name="20% - Accent5 2 3 2 7 2 3" xfId="8383"/>
    <cellStyle name="20% - Accent5 2 3 2 7 3" xfId="8384"/>
    <cellStyle name="20% - Accent5 2 3 2 7 3 2" xfId="8385"/>
    <cellStyle name="20% - Accent5 2 3 2 7 4" xfId="8386"/>
    <cellStyle name="20% - Accent5 2 3 2 8" xfId="8387"/>
    <cellStyle name="20% - Accent5 2 3 2 8 2" xfId="8388"/>
    <cellStyle name="20% - Accent5 2 3 2 8 2 2" xfId="8389"/>
    <cellStyle name="20% - Accent5 2 3 2 8 2 2 2" xfId="8390"/>
    <cellStyle name="20% - Accent5 2 3 2 8 2 3" xfId="8391"/>
    <cellStyle name="20% - Accent5 2 3 2 8 3" xfId="8392"/>
    <cellStyle name="20% - Accent5 2 3 2 8 3 2" xfId="8393"/>
    <cellStyle name="20% - Accent5 2 3 2 8 4" xfId="8394"/>
    <cellStyle name="20% - Accent5 2 3 2 9" xfId="8395"/>
    <cellStyle name="20% - Accent5 2 3 2 9 2" xfId="8396"/>
    <cellStyle name="20% - Accent5 2 3 2 9 2 2" xfId="8397"/>
    <cellStyle name="20% - Accent5 2 3 2 9 2 2 2" xfId="8398"/>
    <cellStyle name="20% - Accent5 2 3 2 9 2 3" xfId="8399"/>
    <cellStyle name="20% - Accent5 2 3 2 9 3" xfId="8400"/>
    <cellStyle name="20% - Accent5 2 3 2 9 3 2" xfId="8401"/>
    <cellStyle name="20% - Accent5 2 3 2 9 4" xfId="8402"/>
    <cellStyle name="20% - Accent5 2 3 3" xfId="8403"/>
    <cellStyle name="20% - Accent5 2 3 3 10" xfId="8404"/>
    <cellStyle name="20% - Accent5 2 3 3 10 2" xfId="8405"/>
    <cellStyle name="20% - Accent5 2 3 3 11" xfId="8406"/>
    <cellStyle name="20% - Accent5 2 3 3 12" xfId="43609"/>
    <cellStyle name="20% - Accent5 2 3 3 2" xfId="8407"/>
    <cellStyle name="20% - Accent5 2 3 3 2 2" xfId="8408"/>
    <cellStyle name="20% - Accent5 2 3 3 2 2 2" xfId="8409"/>
    <cellStyle name="20% - Accent5 2 3 3 2 2 2 2" xfId="8410"/>
    <cellStyle name="20% - Accent5 2 3 3 2 2 2 2 2" xfId="8411"/>
    <cellStyle name="20% - Accent5 2 3 3 2 2 2 2 2 2" xfId="8412"/>
    <cellStyle name="20% - Accent5 2 3 3 2 2 2 2 3" xfId="8413"/>
    <cellStyle name="20% - Accent5 2 3 3 2 2 2 3" xfId="8414"/>
    <cellStyle name="20% - Accent5 2 3 3 2 2 2 3 2" xfId="8415"/>
    <cellStyle name="20% - Accent5 2 3 3 2 2 2 4" xfId="8416"/>
    <cellStyle name="20% - Accent5 2 3 3 2 2 3" xfId="8417"/>
    <cellStyle name="20% - Accent5 2 3 3 2 2 3 2" xfId="8418"/>
    <cellStyle name="20% - Accent5 2 3 3 2 2 3 2 2" xfId="8419"/>
    <cellStyle name="20% - Accent5 2 3 3 2 2 3 3" xfId="8420"/>
    <cellStyle name="20% - Accent5 2 3 3 2 2 4" xfId="8421"/>
    <cellStyle name="20% - Accent5 2 3 3 2 2 4 2" xfId="8422"/>
    <cellStyle name="20% - Accent5 2 3 3 2 2 5" xfId="8423"/>
    <cellStyle name="20% - Accent5 2 3 3 2 3" xfId="8424"/>
    <cellStyle name="20% - Accent5 2 3 3 2 3 2" xfId="8425"/>
    <cellStyle name="20% - Accent5 2 3 3 2 3 2 2" xfId="8426"/>
    <cellStyle name="20% - Accent5 2 3 3 2 3 2 2 2" xfId="8427"/>
    <cellStyle name="20% - Accent5 2 3 3 2 3 2 2 2 2" xfId="8428"/>
    <cellStyle name="20% - Accent5 2 3 3 2 3 2 2 3" xfId="8429"/>
    <cellStyle name="20% - Accent5 2 3 3 2 3 2 3" xfId="8430"/>
    <cellStyle name="20% - Accent5 2 3 3 2 3 2 3 2" xfId="8431"/>
    <cellStyle name="20% - Accent5 2 3 3 2 3 2 4" xfId="8432"/>
    <cellStyle name="20% - Accent5 2 3 3 2 3 3" xfId="8433"/>
    <cellStyle name="20% - Accent5 2 3 3 2 3 3 2" xfId="8434"/>
    <cellStyle name="20% - Accent5 2 3 3 2 3 3 2 2" xfId="8435"/>
    <cellStyle name="20% - Accent5 2 3 3 2 3 3 3" xfId="8436"/>
    <cellStyle name="20% - Accent5 2 3 3 2 3 4" xfId="8437"/>
    <cellStyle name="20% - Accent5 2 3 3 2 3 4 2" xfId="8438"/>
    <cellStyle name="20% - Accent5 2 3 3 2 3 5" xfId="8439"/>
    <cellStyle name="20% - Accent5 2 3 3 2 4" xfId="8440"/>
    <cellStyle name="20% - Accent5 2 3 3 2 4 2" xfId="8441"/>
    <cellStyle name="20% - Accent5 2 3 3 2 4 2 2" xfId="8442"/>
    <cellStyle name="20% - Accent5 2 3 3 2 4 2 2 2" xfId="8443"/>
    <cellStyle name="20% - Accent5 2 3 3 2 4 2 3" xfId="8444"/>
    <cellStyle name="20% - Accent5 2 3 3 2 4 3" xfId="8445"/>
    <cellStyle name="20% - Accent5 2 3 3 2 4 3 2" xfId="8446"/>
    <cellStyle name="20% - Accent5 2 3 3 2 4 4" xfId="8447"/>
    <cellStyle name="20% - Accent5 2 3 3 2 5" xfId="8448"/>
    <cellStyle name="20% - Accent5 2 3 3 2 5 2" xfId="8449"/>
    <cellStyle name="20% - Accent5 2 3 3 2 5 2 2" xfId="8450"/>
    <cellStyle name="20% - Accent5 2 3 3 2 5 2 2 2" xfId="8451"/>
    <cellStyle name="20% - Accent5 2 3 3 2 5 2 3" xfId="8452"/>
    <cellStyle name="20% - Accent5 2 3 3 2 5 3" xfId="8453"/>
    <cellStyle name="20% - Accent5 2 3 3 2 5 3 2" xfId="8454"/>
    <cellStyle name="20% - Accent5 2 3 3 2 5 4" xfId="8455"/>
    <cellStyle name="20% - Accent5 2 3 3 2 6" xfId="8456"/>
    <cellStyle name="20% - Accent5 2 3 3 2 6 2" xfId="8457"/>
    <cellStyle name="20% - Accent5 2 3 3 2 6 2 2" xfId="8458"/>
    <cellStyle name="20% - Accent5 2 3 3 2 6 2 2 2" xfId="8459"/>
    <cellStyle name="20% - Accent5 2 3 3 2 6 2 3" xfId="8460"/>
    <cellStyle name="20% - Accent5 2 3 3 2 6 3" xfId="8461"/>
    <cellStyle name="20% - Accent5 2 3 3 2 6 3 2" xfId="8462"/>
    <cellStyle name="20% - Accent5 2 3 3 2 6 4" xfId="8463"/>
    <cellStyle name="20% - Accent5 2 3 3 2 7" xfId="8464"/>
    <cellStyle name="20% - Accent5 2 3 3 2 7 2" xfId="8465"/>
    <cellStyle name="20% - Accent5 2 3 3 2 7 2 2" xfId="8466"/>
    <cellStyle name="20% - Accent5 2 3 3 2 7 3" xfId="8467"/>
    <cellStyle name="20% - Accent5 2 3 3 2 8" xfId="8468"/>
    <cellStyle name="20% - Accent5 2 3 3 2 8 2" xfId="8469"/>
    <cellStyle name="20% - Accent5 2 3 3 2 9" xfId="8470"/>
    <cellStyle name="20% - Accent5 2 3 3 3" xfId="8471"/>
    <cellStyle name="20% - Accent5 2 3 3 3 2" xfId="8472"/>
    <cellStyle name="20% - Accent5 2 3 3 3 2 2" xfId="8473"/>
    <cellStyle name="20% - Accent5 2 3 3 3 2 2 2" xfId="8474"/>
    <cellStyle name="20% - Accent5 2 3 3 3 2 2 2 2" xfId="8475"/>
    <cellStyle name="20% - Accent5 2 3 3 3 2 2 2 2 2" xfId="8476"/>
    <cellStyle name="20% - Accent5 2 3 3 3 2 2 2 3" xfId="8477"/>
    <cellStyle name="20% - Accent5 2 3 3 3 2 2 3" xfId="8478"/>
    <cellStyle name="20% - Accent5 2 3 3 3 2 2 3 2" xfId="8479"/>
    <cellStyle name="20% - Accent5 2 3 3 3 2 2 4" xfId="8480"/>
    <cellStyle name="20% - Accent5 2 3 3 3 2 3" xfId="8481"/>
    <cellStyle name="20% - Accent5 2 3 3 3 2 3 2" xfId="8482"/>
    <cellStyle name="20% - Accent5 2 3 3 3 2 3 2 2" xfId="8483"/>
    <cellStyle name="20% - Accent5 2 3 3 3 2 3 3" xfId="8484"/>
    <cellStyle name="20% - Accent5 2 3 3 3 2 4" xfId="8485"/>
    <cellStyle name="20% - Accent5 2 3 3 3 2 4 2" xfId="8486"/>
    <cellStyle name="20% - Accent5 2 3 3 3 2 5" xfId="8487"/>
    <cellStyle name="20% - Accent5 2 3 3 3 3" xfId="8488"/>
    <cellStyle name="20% - Accent5 2 3 3 3 3 2" xfId="8489"/>
    <cellStyle name="20% - Accent5 2 3 3 3 3 2 2" xfId="8490"/>
    <cellStyle name="20% - Accent5 2 3 3 3 3 2 2 2" xfId="8491"/>
    <cellStyle name="20% - Accent5 2 3 3 3 3 2 2 2 2" xfId="8492"/>
    <cellStyle name="20% - Accent5 2 3 3 3 3 2 2 3" xfId="8493"/>
    <cellStyle name="20% - Accent5 2 3 3 3 3 2 3" xfId="8494"/>
    <cellStyle name="20% - Accent5 2 3 3 3 3 2 3 2" xfId="8495"/>
    <cellStyle name="20% - Accent5 2 3 3 3 3 2 4" xfId="8496"/>
    <cellStyle name="20% - Accent5 2 3 3 3 3 3" xfId="8497"/>
    <cellStyle name="20% - Accent5 2 3 3 3 3 3 2" xfId="8498"/>
    <cellStyle name="20% - Accent5 2 3 3 3 3 3 2 2" xfId="8499"/>
    <cellStyle name="20% - Accent5 2 3 3 3 3 3 3" xfId="8500"/>
    <cellStyle name="20% - Accent5 2 3 3 3 3 4" xfId="8501"/>
    <cellStyle name="20% - Accent5 2 3 3 3 3 4 2" xfId="8502"/>
    <cellStyle name="20% - Accent5 2 3 3 3 3 5" xfId="8503"/>
    <cellStyle name="20% - Accent5 2 3 3 3 4" xfId="8504"/>
    <cellStyle name="20% - Accent5 2 3 3 3 4 2" xfId="8505"/>
    <cellStyle name="20% - Accent5 2 3 3 3 4 2 2" xfId="8506"/>
    <cellStyle name="20% - Accent5 2 3 3 3 4 2 2 2" xfId="8507"/>
    <cellStyle name="20% - Accent5 2 3 3 3 4 2 3" xfId="8508"/>
    <cellStyle name="20% - Accent5 2 3 3 3 4 3" xfId="8509"/>
    <cellStyle name="20% - Accent5 2 3 3 3 4 3 2" xfId="8510"/>
    <cellStyle name="20% - Accent5 2 3 3 3 4 4" xfId="8511"/>
    <cellStyle name="20% - Accent5 2 3 3 3 5" xfId="8512"/>
    <cellStyle name="20% - Accent5 2 3 3 3 5 2" xfId="8513"/>
    <cellStyle name="20% - Accent5 2 3 3 3 5 2 2" xfId="8514"/>
    <cellStyle name="20% - Accent5 2 3 3 3 5 2 2 2" xfId="8515"/>
    <cellStyle name="20% - Accent5 2 3 3 3 5 2 3" xfId="8516"/>
    <cellStyle name="20% - Accent5 2 3 3 3 5 3" xfId="8517"/>
    <cellStyle name="20% - Accent5 2 3 3 3 5 3 2" xfId="8518"/>
    <cellStyle name="20% - Accent5 2 3 3 3 5 4" xfId="8519"/>
    <cellStyle name="20% - Accent5 2 3 3 3 6" xfId="8520"/>
    <cellStyle name="20% - Accent5 2 3 3 3 6 2" xfId="8521"/>
    <cellStyle name="20% - Accent5 2 3 3 3 6 2 2" xfId="8522"/>
    <cellStyle name="20% - Accent5 2 3 3 3 6 2 2 2" xfId="8523"/>
    <cellStyle name="20% - Accent5 2 3 3 3 6 2 3" xfId="8524"/>
    <cellStyle name="20% - Accent5 2 3 3 3 6 3" xfId="8525"/>
    <cellStyle name="20% - Accent5 2 3 3 3 6 3 2" xfId="8526"/>
    <cellStyle name="20% - Accent5 2 3 3 3 6 4" xfId="8527"/>
    <cellStyle name="20% - Accent5 2 3 3 3 7" xfId="8528"/>
    <cellStyle name="20% - Accent5 2 3 3 3 7 2" xfId="8529"/>
    <cellStyle name="20% - Accent5 2 3 3 3 7 2 2" xfId="8530"/>
    <cellStyle name="20% - Accent5 2 3 3 3 7 3" xfId="8531"/>
    <cellStyle name="20% - Accent5 2 3 3 3 8" xfId="8532"/>
    <cellStyle name="20% - Accent5 2 3 3 3 8 2" xfId="8533"/>
    <cellStyle name="20% - Accent5 2 3 3 3 9" xfId="8534"/>
    <cellStyle name="20% - Accent5 2 3 3 4" xfId="8535"/>
    <cellStyle name="20% - Accent5 2 3 3 4 2" xfId="8536"/>
    <cellStyle name="20% - Accent5 2 3 3 4 2 2" xfId="8537"/>
    <cellStyle name="20% - Accent5 2 3 3 4 2 2 2" xfId="8538"/>
    <cellStyle name="20% - Accent5 2 3 3 4 2 2 2 2" xfId="8539"/>
    <cellStyle name="20% - Accent5 2 3 3 4 2 2 3" xfId="8540"/>
    <cellStyle name="20% - Accent5 2 3 3 4 2 3" xfId="8541"/>
    <cellStyle name="20% - Accent5 2 3 3 4 2 3 2" xfId="8542"/>
    <cellStyle name="20% - Accent5 2 3 3 4 2 4" xfId="8543"/>
    <cellStyle name="20% - Accent5 2 3 3 4 3" xfId="8544"/>
    <cellStyle name="20% - Accent5 2 3 3 4 3 2" xfId="8545"/>
    <cellStyle name="20% - Accent5 2 3 3 4 3 2 2" xfId="8546"/>
    <cellStyle name="20% - Accent5 2 3 3 4 3 3" xfId="8547"/>
    <cellStyle name="20% - Accent5 2 3 3 4 4" xfId="8548"/>
    <cellStyle name="20% - Accent5 2 3 3 4 4 2" xfId="8549"/>
    <cellStyle name="20% - Accent5 2 3 3 4 5" xfId="8550"/>
    <cellStyle name="20% - Accent5 2 3 3 5" xfId="8551"/>
    <cellStyle name="20% - Accent5 2 3 3 5 2" xfId="8552"/>
    <cellStyle name="20% - Accent5 2 3 3 5 2 2" xfId="8553"/>
    <cellStyle name="20% - Accent5 2 3 3 5 2 2 2" xfId="8554"/>
    <cellStyle name="20% - Accent5 2 3 3 5 2 2 2 2" xfId="8555"/>
    <cellStyle name="20% - Accent5 2 3 3 5 2 2 3" xfId="8556"/>
    <cellStyle name="20% - Accent5 2 3 3 5 2 3" xfId="8557"/>
    <cellStyle name="20% - Accent5 2 3 3 5 2 3 2" xfId="8558"/>
    <cellStyle name="20% - Accent5 2 3 3 5 2 4" xfId="8559"/>
    <cellStyle name="20% - Accent5 2 3 3 5 3" xfId="8560"/>
    <cellStyle name="20% - Accent5 2 3 3 5 3 2" xfId="8561"/>
    <cellStyle name="20% - Accent5 2 3 3 5 3 2 2" xfId="8562"/>
    <cellStyle name="20% - Accent5 2 3 3 5 3 3" xfId="8563"/>
    <cellStyle name="20% - Accent5 2 3 3 5 4" xfId="8564"/>
    <cellStyle name="20% - Accent5 2 3 3 5 4 2" xfId="8565"/>
    <cellStyle name="20% - Accent5 2 3 3 5 5" xfId="8566"/>
    <cellStyle name="20% - Accent5 2 3 3 6" xfId="8567"/>
    <cellStyle name="20% - Accent5 2 3 3 6 2" xfId="8568"/>
    <cellStyle name="20% - Accent5 2 3 3 6 2 2" xfId="8569"/>
    <cellStyle name="20% - Accent5 2 3 3 6 2 2 2" xfId="8570"/>
    <cellStyle name="20% - Accent5 2 3 3 6 2 3" xfId="8571"/>
    <cellStyle name="20% - Accent5 2 3 3 6 3" xfId="8572"/>
    <cellStyle name="20% - Accent5 2 3 3 6 3 2" xfId="8573"/>
    <cellStyle name="20% - Accent5 2 3 3 6 4" xfId="8574"/>
    <cellStyle name="20% - Accent5 2 3 3 7" xfId="8575"/>
    <cellStyle name="20% - Accent5 2 3 3 7 2" xfId="8576"/>
    <cellStyle name="20% - Accent5 2 3 3 7 2 2" xfId="8577"/>
    <cellStyle name="20% - Accent5 2 3 3 7 2 2 2" xfId="8578"/>
    <cellStyle name="20% - Accent5 2 3 3 7 2 3" xfId="8579"/>
    <cellStyle name="20% - Accent5 2 3 3 7 3" xfId="8580"/>
    <cellStyle name="20% - Accent5 2 3 3 7 3 2" xfId="8581"/>
    <cellStyle name="20% - Accent5 2 3 3 7 4" xfId="8582"/>
    <cellStyle name="20% - Accent5 2 3 3 8" xfId="8583"/>
    <cellStyle name="20% - Accent5 2 3 3 8 2" xfId="8584"/>
    <cellStyle name="20% - Accent5 2 3 3 8 2 2" xfId="8585"/>
    <cellStyle name="20% - Accent5 2 3 3 8 2 2 2" xfId="8586"/>
    <cellStyle name="20% - Accent5 2 3 3 8 2 3" xfId="8587"/>
    <cellStyle name="20% - Accent5 2 3 3 8 3" xfId="8588"/>
    <cellStyle name="20% - Accent5 2 3 3 8 3 2" xfId="8589"/>
    <cellStyle name="20% - Accent5 2 3 3 8 4" xfId="8590"/>
    <cellStyle name="20% - Accent5 2 3 3 9" xfId="8591"/>
    <cellStyle name="20% - Accent5 2 3 3 9 2" xfId="8592"/>
    <cellStyle name="20% - Accent5 2 3 3 9 2 2" xfId="8593"/>
    <cellStyle name="20% - Accent5 2 3 3 9 3" xfId="8594"/>
    <cellStyle name="20% - Accent5 2 3 4" xfId="8595"/>
    <cellStyle name="20% - Accent5 2 3 4 2" xfId="8596"/>
    <cellStyle name="20% - Accent5 2 3 4 2 2" xfId="8597"/>
    <cellStyle name="20% - Accent5 2 3 4 2 2 2" xfId="8598"/>
    <cellStyle name="20% - Accent5 2 3 4 2 2 2 2" xfId="8599"/>
    <cellStyle name="20% - Accent5 2 3 4 2 2 2 2 2" xfId="8600"/>
    <cellStyle name="20% - Accent5 2 3 4 2 2 2 3" xfId="8601"/>
    <cellStyle name="20% - Accent5 2 3 4 2 2 3" xfId="8602"/>
    <cellStyle name="20% - Accent5 2 3 4 2 2 3 2" xfId="8603"/>
    <cellStyle name="20% - Accent5 2 3 4 2 2 4" xfId="8604"/>
    <cellStyle name="20% - Accent5 2 3 4 2 3" xfId="8605"/>
    <cellStyle name="20% - Accent5 2 3 4 2 3 2" xfId="8606"/>
    <cellStyle name="20% - Accent5 2 3 4 2 3 2 2" xfId="8607"/>
    <cellStyle name="20% - Accent5 2 3 4 2 3 3" xfId="8608"/>
    <cellStyle name="20% - Accent5 2 3 4 2 4" xfId="8609"/>
    <cellStyle name="20% - Accent5 2 3 4 2 4 2" xfId="8610"/>
    <cellStyle name="20% - Accent5 2 3 4 2 5" xfId="8611"/>
    <cellStyle name="20% - Accent5 2 3 4 3" xfId="8612"/>
    <cellStyle name="20% - Accent5 2 3 4 3 2" xfId="8613"/>
    <cellStyle name="20% - Accent5 2 3 4 3 2 2" xfId="8614"/>
    <cellStyle name="20% - Accent5 2 3 4 3 2 2 2" xfId="8615"/>
    <cellStyle name="20% - Accent5 2 3 4 3 2 2 2 2" xfId="8616"/>
    <cellStyle name="20% - Accent5 2 3 4 3 2 2 3" xfId="8617"/>
    <cellStyle name="20% - Accent5 2 3 4 3 2 3" xfId="8618"/>
    <cellStyle name="20% - Accent5 2 3 4 3 2 3 2" xfId="8619"/>
    <cellStyle name="20% - Accent5 2 3 4 3 2 4" xfId="8620"/>
    <cellStyle name="20% - Accent5 2 3 4 3 3" xfId="8621"/>
    <cellStyle name="20% - Accent5 2 3 4 3 3 2" xfId="8622"/>
    <cellStyle name="20% - Accent5 2 3 4 3 3 2 2" xfId="8623"/>
    <cellStyle name="20% - Accent5 2 3 4 3 3 3" xfId="8624"/>
    <cellStyle name="20% - Accent5 2 3 4 3 4" xfId="8625"/>
    <cellStyle name="20% - Accent5 2 3 4 3 4 2" xfId="8626"/>
    <cellStyle name="20% - Accent5 2 3 4 3 5" xfId="8627"/>
    <cellStyle name="20% - Accent5 2 3 4 4" xfId="8628"/>
    <cellStyle name="20% - Accent5 2 3 4 4 2" xfId="8629"/>
    <cellStyle name="20% - Accent5 2 3 4 4 2 2" xfId="8630"/>
    <cellStyle name="20% - Accent5 2 3 4 4 2 2 2" xfId="8631"/>
    <cellStyle name="20% - Accent5 2 3 4 4 2 3" xfId="8632"/>
    <cellStyle name="20% - Accent5 2 3 4 4 3" xfId="8633"/>
    <cellStyle name="20% - Accent5 2 3 4 4 3 2" xfId="8634"/>
    <cellStyle name="20% - Accent5 2 3 4 4 4" xfId="8635"/>
    <cellStyle name="20% - Accent5 2 3 4 5" xfId="8636"/>
    <cellStyle name="20% - Accent5 2 3 4 5 2" xfId="8637"/>
    <cellStyle name="20% - Accent5 2 3 4 5 2 2" xfId="8638"/>
    <cellStyle name="20% - Accent5 2 3 4 5 2 2 2" xfId="8639"/>
    <cellStyle name="20% - Accent5 2 3 4 5 2 3" xfId="8640"/>
    <cellStyle name="20% - Accent5 2 3 4 5 3" xfId="8641"/>
    <cellStyle name="20% - Accent5 2 3 4 5 3 2" xfId="8642"/>
    <cellStyle name="20% - Accent5 2 3 4 5 4" xfId="8643"/>
    <cellStyle name="20% - Accent5 2 3 4 6" xfId="8644"/>
    <cellStyle name="20% - Accent5 2 3 4 6 2" xfId="8645"/>
    <cellStyle name="20% - Accent5 2 3 4 6 2 2" xfId="8646"/>
    <cellStyle name="20% - Accent5 2 3 4 6 2 2 2" xfId="8647"/>
    <cellStyle name="20% - Accent5 2 3 4 6 2 3" xfId="8648"/>
    <cellStyle name="20% - Accent5 2 3 4 6 3" xfId="8649"/>
    <cellStyle name="20% - Accent5 2 3 4 6 3 2" xfId="8650"/>
    <cellStyle name="20% - Accent5 2 3 4 6 4" xfId="8651"/>
    <cellStyle name="20% - Accent5 2 3 4 7" xfId="8652"/>
    <cellStyle name="20% - Accent5 2 3 4 7 2" xfId="8653"/>
    <cellStyle name="20% - Accent5 2 3 4 7 2 2" xfId="8654"/>
    <cellStyle name="20% - Accent5 2 3 4 7 3" xfId="8655"/>
    <cellStyle name="20% - Accent5 2 3 4 8" xfId="8656"/>
    <cellStyle name="20% - Accent5 2 3 4 8 2" xfId="8657"/>
    <cellStyle name="20% - Accent5 2 3 4 9" xfId="8658"/>
    <cellStyle name="20% - Accent5 2 3 5" xfId="8659"/>
    <cellStyle name="20% - Accent5 2 3 5 2" xfId="8660"/>
    <cellStyle name="20% - Accent5 2 3 5 2 2" xfId="8661"/>
    <cellStyle name="20% - Accent5 2 3 5 2 2 2" xfId="8662"/>
    <cellStyle name="20% - Accent5 2 3 5 2 2 2 2" xfId="8663"/>
    <cellStyle name="20% - Accent5 2 3 5 2 2 2 2 2" xfId="8664"/>
    <cellStyle name="20% - Accent5 2 3 5 2 2 2 3" xfId="8665"/>
    <cellStyle name="20% - Accent5 2 3 5 2 2 3" xfId="8666"/>
    <cellStyle name="20% - Accent5 2 3 5 2 2 3 2" xfId="8667"/>
    <cellStyle name="20% - Accent5 2 3 5 2 2 4" xfId="8668"/>
    <cellStyle name="20% - Accent5 2 3 5 2 3" xfId="8669"/>
    <cellStyle name="20% - Accent5 2 3 5 2 3 2" xfId="8670"/>
    <cellStyle name="20% - Accent5 2 3 5 2 3 2 2" xfId="8671"/>
    <cellStyle name="20% - Accent5 2 3 5 2 3 3" xfId="8672"/>
    <cellStyle name="20% - Accent5 2 3 5 2 4" xfId="8673"/>
    <cellStyle name="20% - Accent5 2 3 5 2 4 2" xfId="8674"/>
    <cellStyle name="20% - Accent5 2 3 5 2 5" xfId="8675"/>
    <cellStyle name="20% - Accent5 2 3 5 3" xfId="8676"/>
    <cellStyle name="20% - Accent5 2 3 5 3 2" xfId="8677"/>
    <cellStyle name="20% - Accent5 2 3 5 3 2 2" xfId="8678"/>
    <cellStyle name="20% - Accent5 2 3 5 3 2 2 2" xfId="8679"/>
    <cellStyle name="20% - Accent5 2 3 5 3 2 2 2 2" xfId="8680"/>
    <cellStyle name="20% - Accent5 2 3 5 3 2 2 3" xfId="8681"/>
    <cellStyle name="20% - Accent5 2 3 5 3 2 3" xfId="8682"/>
    <cellStyle name="20% - Accent5 2 3 5 3 2 3 2" xfId="8683"/>
    <cellStyle name="20% - Accent5 2 3 5 3 2 4" xfId="8684"/>
    <cellStyle name="20% - Accent5 2 3 5 3 3" xfId="8685"/>
    <cellStyle name="20% - Accent5 2 3 5 3 3 2" xfId="8686"/>
    <cellStyle name="20% - Accent5 2 3 5 3 3 2 2" xfId="8687"/>
    <cellStyle name="20% - Accent5 2 3 5 3 3 3" xfId="8688"/>
    <cellStyle name="20% - Accent5 2 3 5 3 4" xfId="8689"/>
    <cellStyle name="20% - Accent5 2 3 5 3 4 2" xfId="8690"/>
    <cellStyle name="20% - Accent5 2 3 5 3 5" xfId="8691"/>
    <cellStyle name="20% - Accent5 2 3 5 4" xfId="8692"/>
    <cellStyle name="20% - Accent5 2 3 5 4 2" xfId="8693"/>
    <cellStyle name="20% - Accent5 2 3 5 4 2 2" xfId="8694"/>
    <cellStyle name="20% - Accent5 2 3 5 4 2 2 2" xfId="8695"/>
    <cellStyle name="20% - Accent5 2 3 5 4 2 3" xfId="8696"/>
    <cellStyle name="20% - Accent5 2 3 5 4 3" xfId="8697"/>
    <cellStyle name="20% - Accent5 2 3 5 4 3 2" xfId="8698"/>
    <cellStyle name="20% - Accent5 2 3 5 4 4" xfId="8699"/>
    <cellStyle name="20% - Accent5 2 3 5 5" xfId="8700"/>
    <cellStyle name="20% - Accent5 2 3 5 5 2" xfId="8701"/>
    <cellStyle name="20% - Accent5 2 3 5 5 2 2" xfId="8702"/>
    <cellStyle name="20% - Accent5 2 3 5 5 2 2 2" xfId="8703"/>
    <cellStyle name="20% - Accent5 2 3 5 5 2 3" xfId="8704"/>
    <cellStyle name="20% - Accent5 2 3 5 5 3" xfId="8705"/>
    <cellStyle name="20% - Accent5 2 3 5 5 3 2" xfId="8706"/>
    <cellStyle name="20% - Accent5 2 3 5 5 4" xfId="8707"/>
    <cellStyle name="20% - Accent5 2 3 5 6" xfId="8708"/>
    <cellStyle name="20% - Accent5 2 3 5 6 2" xfId="8709"/>
    <cellStyle name="20% - Accent5 2 3 5 6 2 2" xfId="8710"/>
    <cellStyle name="20% - Accent5 2 3 5 6 2 2 2" xfId="8711"/>
    <cellStyle name="20% - Accent5 2 3 5 6 2 3" xfId="8712"/>
    <cellStyle name="20% - Accent5 2 3 5 6 3" xfId="8713"/>
    <cellStyle name="20% - Accent5 2 3 5 6 3 2" xfId="8714"/>
    <cellStyle name="20% - Accent5 2 3 5 6 4" xfId="8715"/>
    <cellStyle name="20% - Accent5 2 3 5 7" xfId="8716"/>
    <cellStyle name="20% - Accent5 2 3 5 7 2" xfId="8717"/>
    <cellStyle name="20% - Accent5 2 3 5 7 2 2" xfId="8718"/>
    <cellStyle name="20% - Accent5 2 3 5 7 3" xfId="8719"/>
    <cellStyle name="20% - Accent5 2 3 5 8" xfId="8720"/>
    <cellStyle name="20% - Accent5 2 3 5 8 2" xfId="8721"/>
    <cellStyle name="20% - Accent5 2 3 5 9" xfId="8722"/>
    <cellStyle name="20% - Accent5 2 3 6" xfId="8723"/>
    <cellStyle name="20% - Accent5 2 3 6 2" xfId="8724"/>
    <cellStyle name="20% - Accent5 2 3 6 2 2" xfId="8725"/>
    <cellStyle name="20% - Accent5 2 3 6 3" xfId="8726"/>
    <cellStyle name="20% - Accent5 2 3 7" xfId="8727"/>
    <cellStyle name="20% - Accent5 2 3 8" xfId="8728"/>
    <cellStyle name="20% - Accent5 2 3 8 2" xfId="8729"/>
    <cellStyle name="20% - Accent5 2 3 9" xfId="42642"/>
    <cellStyle name="20% - Accent5 2 4" xfId="8730"/>
    <cellStyle name="20% - Accent5 2 4 2" xfId="8731"/>
    <cellStyle name="20% - Accent5 2 4 2 10" xfId="8732"/>
    <cellStyle name="20% - Accent5 2 4 2 10 2" xfId="8733"/>
    <cellStyle name="20% - Accent5 2 4 2 11" xfId="8734"/>
    <cellStyle name="20% - Accent5 2 4 2 2" xfId="8735"/>
    <cellStyle name="20% - Accent5 2 4 2 2 2" xfId="8736"/>
    <cellStyle name="20% - Accent5 2 4 2 2 2 2" xfId="8737"/>
    <cellStyle name="20% - Accent5 2 4 2 2 2 2 2" xfId="8738"/>
    <cellStyle name="20% - Accent5 2 4 2 2 2 2 2 2" xfId="8739"/>
    <cellStyle name="20% - Accent5 2 4 2 2 2 2 2 2 2" xfId="8740"/>
    <cellStyle name="20% - Accent5 2 4 2 2 2 2 2 3" xfId="8741"/>
    <cellStyle name="20% - Accent5 2 4 2 2 2 2 3" xfId="8742"/>
    <cellStyle name="20% - Accent5 2 4 2 2 2 2 3 2" xfId="8743"/>
    <cellStyle name="20% - Accent5 2 4 2 2 2 2 4" xfId="8744"/>
    <cellStyle name="20% - Accent5 2 4 2 2 2 3" xfId="8745"/>
    <cellStyle name="20% - Accent5 2 4 2 2 2 3 2" xfId="8746"/>
    <cellStyle name="20% - Accent5 2 4 2 2 2 3 2 2" xfId="8747"/>
    <cellStyle name="20% - Accent5 2 4 2 2 2 3 3" xfId="8748"/>
    <cellStyle name="20% - Accent5 2 4 2 2 2 4" xfId="8749"/>
    <cellStyle name="20% - Accent5 2 4 2 2 2 4 2" xfId="8750"/>
    <cellStyle name="20% - Accent5 2 4 2 2 2 5" xfId="8751"/>
    <cellStyle name="20% - Accent5 2 4 2 2 3" xfId="8752"/>
    <cellStyle name="20% - Accent5 2 4 2 2 3 2" xfId="8753"/>
    <cellStyle name="20% - Accent5 2 4 2 2 3 2 2" xfId="8754"/>
    <cellStyle name="20% - Accent5 2 4 2 2 3 2 2 2" xfId="8755"/>
    <cellStyle name="20% - Accent5 2 4 2 2 3 2 2 2 2" xfId="8756"/>
    <cellStyle name="20% - Accent5 2 4 2 2 3 2 2 3" xfId="8757"/>
    <cellStyle name="20% - Accent5 2 4 2 2 3 2 3" xfId="8758"/>
    <cellStyle name="20% - Accent5 2 4 2 2 3 2 3 2" xfId="8759"/>
    <cellStyle name="20% - Accent5 2 4 2 2 3 2 4" xfId="8760"/>
    <cellStyle name="20% - Accent5 2 4 2 2 3 3" xfId="8761"/>
    <cellStyle name="20% - Accent5 2 4 2 2 3 3 2" xfId="8762"/>
    <cellStyle name="20% - Accent5 2 4 2 2 3 3 2 2" xfId="8763"/>
    <cellStyle name="20% - Accent5 2 4 2 2 3 3 3" xfId="8764"/>
    <cellStyle name="20% - Accent5 2 4 2 2 3 4" xfId="8765"/>
    <cellStyle name="20% - Accent5 2 4 2 2 3 4 2" xfId="8766"/>
    <cellStyle name="20% - Accent5 2 4 2 2 3 5" xfId="8767"/>
    <cellStyle name="20% - Accent5 2 4 2 2 4" xfId="8768"/>
    <cellStyle name="20% - Accent5 2 4 2 2 4 2" xfId="8769"/>
    <cellStyle name="20% - Accent5 2 4 2 2 4 2 2" xfId="8770"/>
    <cellStyle name="20% - Accent5 2 4 2 2 4 2 2 2" xfId="8771"/>
    <cellStyle name="20% - Accent5 2 4 2 2 4 2 3" xfId="8772"/>
    <cellStyle name="20% - Accent5 2 4 2 2 4 3" xfId="8773"/>
    <cellStyle name="20% - Accent5 2 4 2 2 4 3 2" xfId="8774"/>
    <cellStyle name="20% - Accent5 2 4 2 2 4 4" xfId="8775"/>
    <cellStyle name="20% - Accent5 2 4 2 2 5" xfId="8776"/>
    <cellStyle name="20% - Accent5 2 4 2 2 5 2" xfId="8777"/>
    <cellStyle name="20% - Accent5 2 4 2 2 5 2 2" xfId="8778"/>
    <cellStyle name="20% - Accent5 2 4 2 2 5 2 2 2" xfId="8779"/>
    <cellStyle name="20% - Accent5 2 4 2 2 5 2 3" xfId="8780"/>
    <cellStyle name="20% - Accent5 2 4 2 2 5 3" xfId="8781"/>
    <cellStyle name="20% - Accent5 2 4 2 2 5 3 2" xfId="8782"/>
    <cellStyle name="20% - Accent5 2 4 2 2 5 4" xfId="8783"/>
    <cellStyle name="20% - Accent5 2 4 2 2 6" xfId="8784"/>
    <cellStyle name="20% - Accent5 2 4 2 2 6 2" xfId="8785"/>
    <cellStyle name="20% - Accent5 2 4 2 2 6 2 2" xfId="8786"/>
    <cellStyle name="20% - Accent5 2 4 2 2 6 2 2 2" xfId="8787"/>
    <cellStyle name="20% - Accent5 2 4 2 2 6 2 3" xfId="8788"/>
    <cellStyle name="20% - Accent5 2 4 2 2 6 3" xfId="8789"/>
    <cellStyle name="20% - Accent5 2 4 2 2 6 3 2" xfId="8790"/>
    <cellStyle name="20% - Accent5 2 4 2 2 6 4" xfId="8791"/>
    <cellStyle name="20% - Accent5 2 4 2 2 7" xfId="8792"/>
    <cellStyle name="20% - Accent5 2 4 2 2 7 2" xfId="8793"/>
    <cellStyle name="20% - Accent5 2 4 2 2 7 2 2" xfId="8794"/>
    <cellStyle name="20% - Accent5 2 4 2 2 7 3" xfId="8795"/>
    <cellStyle name="20% - Accent5 2 4 2 2 8" xfId="8796"/>
    <cellStyle name="20% - Accent5 2 4 2 2 8 2" xfId="8797"/>
    <cellStyle name="20% - Accent5 2 4 2 2 9" xfId="8798"/>
    <cellStyle name="20% - Accent5 2 4 2 3" xfId="8799"/>
    <cellStyle name="20% - Accent5 2 4 2 3 2" xfId="8800"/>
    <cellStyle name="20% - Accent5 2 4 2 3 2 2" xfId="8801"/>
    <cellStyle name="20% - Accent5 2 4 2 3 2 2 2" xfId="8802"/>
    <cellStyle name="20% - Accent5 2 4 2 3 2 2 2 2" xfId="8803"/>
    <cellStyle name="20% - Accent5 2 4 2 3 2 2 2 2 2" xfId="8804"/>
    <cellStyle name="20% - Accent5 2 4 2 3 2 2 2 3" xfId="8805"/>
    <cellStyle name="20% - Accent5 2 4 2 3 2 2 3" xfId="8806"/>
    <cellStyle name="20% - Accent5 2 4 2 3 2 2 3 2" xfId="8807"/>
    <cellStyle name="20% - Accent5 2 4 2 3 2 2 4" xfId="8808"/>
    <cellStyle name="20% - Accent5 2 4 2 3 2 3" xfId="8809"/>
    <cellStyle name="20% - Accent5 2 4 2 3 2 3 2" xfId="8810"/>
    <cellStyle name="20% - Accent5 2 4 2 3 2 3 2 2" xfId="8811"/>
    <cellStyle name="20% - Accent5 2 4 2 3 2 3 3" xfId="8812"/>
    <cellStyle name="20% - Accent5 2 4 2 3 2 4" xfId="8813"/>
    <cellStyle name="20% - Accent5 2 4 2 3 2 4 2" xfId="8814"/>
    <cellStyle name="20% - Accent5 2 4 2 3 2 5" xfId="8815"/>
    <cellStyle name="20% - Accent5 2 4 2 3 3" xfId="8816"/>
    <cellStyle name="20% - Accent5 2 4 2 3 3 2" xfId="8817"/>
    <cellStyle name="20% - Accent5 2 4 2 3 3 2 2" xfId="8818"/>
    <cellStyle name="20% - Accent5 2 4 2 3 3 2 2 2" xfId="8819"/>
    <cellStyle name="20% - Accent5 2 4 2 3 3 2 2 2 2" xfId="8820"/>
    <cellStyle name="20% - Accent5 2 4 2 3 3 2 2 3" xfId="8821"/>
    <cellStyle name="20% - Accent5 2 4 2 3 3 2 3" xfId="8822"/>
    <cellStyle name="20% - Accent5 2 4 2 3 3 2 3 2" xfId="8823"/>
    <cellStyle name="20% - Accent5 2 4 2 3 3 2 4" xfId="8824"/>
    <cellStyle name="20% - Accent5 2 4 2 3 3 3" xfId="8825"/>
    <cellStyle name="20% - Accent5 2 4 2 3 3 3 2" xfId="8826"/>
    <cellStyle name="20% - Accent5 2 4 2 3 3 3 2 2" xfId="8827"/>
    <cellStyle name="20% - Accent5 2 4 2 3 3 3 3" xfId="8828"/>
    <cellStyle name="20% - Accent5 2 4 2 3 3 4" xfId="8829"/>
    <cellStyle name="20% - Accent5 2 4 2 3 3 4 2" xfId="8830"/>
    <cellStyle name="20% - Accent5 2 4 2 3 3 5" xfId="8831"/>
    <cellStyle name="20% - Accent5 2 4 2 3 4" xfId="8832"/>
    <cellStyle name="20% - Accent5 2 4 2 3 4 2" xfId="8833"/>
    <cellStyle name="20% - Accent5 2 4 2 3 4 2 2" xfId="8834"/>
    <cellStyle name="20% - Accent5 2 4 2 3 4 2 2 2" xfId="8835"/>
    <cellStyle name="20% - Accent5 2 4 2 3 4 2 3" xfId="8836"/>
    <cellStyle name="20% - Accent5 2 4 2 3 4 3" xfId="8837"/>
    <cellStyle name="20% - Accent5 2 4 2 3 4 3 2" xfId="8838"/>
    <cellStyle name="20% - Accent5 2 4 2 3 4 4" xfId="8839"/>
    <cellStyle name="20% - Accent5 2 4 2 3 5" xfId="8840"/>
    <cellStyle name="20% - Accent5 2 4 2 3 5 2" xfId="8841"/>
    <cellStyle name="20% - Accent5 2 4 2 3 5 2 2" xfId="8842"/>
    <cellStyle name="20% - Accent5 2 4 2 3 5 2 2 2" xfId="8843"/>
    <cellStyle name="20% - Accent5 2 4 2 3 5 2 3" xfId="8844"/>
    <cellStyle name="20% - Accent5 2 4 2 3 5 3" xfId="8845"/>
    <cellStyle name="20% - Accent5 2 4 2 3 5 3 2" xfId="8846"/>
    <cellStyle name="20% - Accent5 2 4 2 3 5 4" xfId="8847"/>
    <cellStyle name="20% - Accent5 2 4 2 3 6" xfId="8848"/>
    <cellStyle name="20% - Accent5 2 4 2 3 6 2" xfId="8849"/>
    <cellStyle name="20% - Accent5 2 4 2 3 6 2 2" xfId="8850"/>
    <cellStyle name="20% - Accent5 2 4 2 3 6 2 2 2" xfId="8851"/>
    <cellStyle name="20% - Accent5 2 4 2 3 6 2 3" xfId="8852"/>
    <cellStyle name="20% - Accent5 2 4 2 3 6 3" xfId="8853"/>
    <cellStyle name="20% - Accent5 2 4 2 3 6 3 2" xfId="8854"/>
    <cellStyle name="20% - Accent5 2 4 2 3 6 4" xfId="8855"/>
    <cellStyle name="20% - Accent5 2 4 2 3 7" xfId="8856"/>
    <cellStyle name="20% - Accent5 2 4 2 3 7 2" xfId="8857"/>
    <cellStyle name="20% - Accent5 2 4 2 3 7 2 2" xfId="8858"/>
    <cellStyle name="20% - Accent5 2 4 2 3 7 3" xfId="8859"/>
    <cellStyle name="20% - Accent5 2 4 2 3 8" xfId="8860"/>
    <cellStyle name="20% - Accent5 2 4 2 3 8 2" xfId="8861"/>
    <cellStyle name="20% - Accent5 2 4 2 3 9" xfId="8862"/>
    <cellStyle name="20% - Accent5 2 4 2 4" xfId="8863"/>
    <cellStyle name="20% - Accent5 2 4 2 4 2" xfId="8864"/>
    <cellStyle name="20% - Accent5 2 4 2 4 2 2" xfId="8865"/>
    <cellStyle name="20% - Accent5 2 4 2 4 2 2 2" xfId="8866"/>
    <cellStyle name="20% - Accent5 2 4 2 4 2 2 2 2" xfId="8867"/>
    <cellStyle name="20% - Accent5 2 4 2 4 2 2 3" xfId="8868"/>
    <cellStyle name="20% - Accent5 2 4 2 4 2 3" xfId="8869"/>
    <cellStyle name="20% - Accent5 2 4 2 4 2 3 2" xfId="8870"/>
    <cellStyle name="20% - Accent5 2 4 2 4 2 4" xfId="8871"/>
    <cellStyle name="20% - Accent5 2 4 2 4 3" xfId="8872"/>
    <cellStyle name="20% - Accent5 2 4 2 4 3 2" xfId="8873"/>
    <cellStyle name="20% - Accent5 2 4 2 4 3 2 2" xfId="8874"/>
    <cellStyle name="20% - Accent5 2 4 2 4 3 3" xfId="8875"/>
    <cellStyle name="20% - Accent5 2 4 2 4 4" xfId="8876"/>
    <cellStyle name="20% - Accent5 2 4 2 4 4 2" xfId="8877"/>
    <cellStyle name="20% - Accent5 2 4 2 4 5" xfId="8878"/>
    <cellStyle name="20% - Accent5 2 4 2 5" xfId="8879"/>
    <cellStyle name="20% - Accent5 2 4 2 5 2" xfId="8880"/>
    <cellStyle name="20% - Accent5 2 4 2 5 2 2" xfId="8881"/>
    <cellStyle name="20% - Accent5 2 4 2 5 2 2 2" xfId="8882"/>
    <cellStyle name="20% - Accent5 2 4 2 5 2 2 2 2" xfId="8883"/>
    <cellStyle name="20% - Accent5 2 4 2 5 2 2 3" xfId="8884"/>
    <cellStyle name="20% - Accent5 2 4 2 5 2 3" xfId="8885"/>
    <cellStyle name="20% - Accent5 2 4 2 5 2 3 2" xfId="8886"/>
    <cellStyle name="20% - Accent5 2 4 2 5 2 4" xfId="8887"/>
    <cellStyle name="20% - Accent5 2 4 2 5 3" xfId="8888"/>
    <cellStyle name="20% - Accent5 2 4 2 5 3 2" xfId="8889"/>
    <cellStyle name="20% - Accent5 2 4 2 5 3 2 2" xfId="8890"/>
    <cellStyle name="20% - Accent5 2 4 2 5 3 3" xfId="8891"/>
    <cellStyle name="20% - Accent5 2 4 2 5 4" xfId="8892"/>
    <cellStyle name="20% - Accent5 2 4 2 5 4 2" xfId="8893"/>
    <cellStyle name="20% - Accent5 2 4 2 5 5" xfId="8894"/>
    <cellStyle name="20% - Accent5 2 4 2 6" xfId="8895"/>
    <cellStyle name="20% - Accent5 2 4 2 6 2" xfId="8896"/>
    <cellStyle name="20% - Accent5 2 4 2 6 2 2" xfId="8897"/>
    <cellStyle name="20% - Accent5 2 4 2 6 2 2 2" xfId="8898"/>
    <cellStyle name="20% - Accent5 2 4 2 6 2 3" xfId="8899"/>
    <cellStyle name="20% - Accent5 2 4 2 6 3" xfId="8900"/>
    <cellStyle name="20% - Accent5 2 4 2 6 3 2" xfId="8901"/>
    <cellStyle name="20% - Accent5 2 4 2 6 4" xfId="8902"/>
    <cellStyle name="20% - Accent5 2 4 2 7" xfId="8903"/>
    <cellStyle name="20% - Accent5 2 4 2 7 2" xfId="8904"/>
    <cellStyle name="20% - Accent5 2 4 2 7 2 2" xfId="8905"/>
    <cellStyle name="20% - Accent5 2 4 2 7 2 2 2" xfId="8906"/>
    <cellStyle name="20% - Accent5 2 4 2 7 2 3" xfId="8907"/>
    <cellStyle name="20% - Accent5 2 4 2 7 3" xfId="8908"/>
    <cellStyle name="20% - Accent5 2 4 2 7 3 2" xfId="8909"/>
    <cellStyle name="20% - Accent5 2 4 2 7 4" xfId="8910"/>
    <cellStyle name="20% - Accent5 2 4 2 8" xfId="8911"/>
    <cellStyle name="20% - Accent5 2 4 2 8 2" xfId="8912"/>
    <cellStyle name="20% - Accent5 2 4 2 8 2 2" xfId="8913"/>
    <cellStyle name="20% - Accent5 2 4 2 8 2 2 2" xfId="8914"/>
    <cellStyle name="20% - Accent5 2 4 2 8 2 3" xfId="8915"/>
    <cellStyle name="20% - Accent5 2 4 2 8 3" xfId="8916"/>
    <cellStyle name="20% - Accent5 2 4 2 8 3 2" xfId="8917"/>
    <cellStyle name="20% - Accent5 2 4 2 8 4" xfId="8918"/>
    <cellStyle name="20% - Accent5 2 4 2 9" xfId="8919"/>
    <cellStyle name="20% - Accent5 2 4 2 9 2" xfId="8920"/>
    <cellStyle name="20% - Accent5 2 4 2 9 2 2" xfId="8921"/>
    <cellStyle name="20% - Accent5 2 4 2 9 3" xfId="8922"/>
    <cellStyle name="20% - Accent5 2 4 3" xfId="8923"/>
    <cellStyle name="20% - Accent5 2 4 3 10" xfId="8924"/>
    <cellStyle name="20% - Accent5 2 4 3 10 2" xfId="8925"/>
    <cellStyle name="20% - Accent5 2 4 3 11" xfId="8926"/>
    <cellStyle name="20% - Accent5 2 4 3 2" xfId="8927"/>
    <cellStyle name="20% - Accent5 2 4 3 2 2" xfId="8928"/>
    <cellStyle name="20% - Accent5 2 4 3 2 2 2" xfId="8929"/>
    <cellStyle name="20% - Accent5 2 4 3 2 2 2 2" xfId="8930"/>
    <cellStyle name="20% - Accent5 2 4 3 2 2 2 2 2" xfId="8931"/>
    <cellStyle name="20% - Accent5 2 4 3 2 2 2 2 2 2" xfId="8932"/>
    <cellStyle name="20% - Accent5 2 4 3 2 2 2 2 3" xfId="8933"/>
    <cellStyle name="20% - Accent5 2 4 3 2 2 2 3" xfId="8934"/>
    <cellStyle name="20% - Accent5 2 4 3 2 2 2 3 2" xfId="8935"/>
    <cellStyle name="20% - Accent5 2 4 3 2 2 2 4" xfId="8936"/>
    <cellStyle name="20% - Accent5 2 4 3 2 2 3" xfId="8937"/>
    <cellStyle name="20% - Accent5 2 4 3 2 2 3 2" xfId="8938"/>
    <cellStyle name="20% - Accent5 2 4 3 2 2 3 2 2" xfId="8939"/>
    <cellStyle name="20% - Accent5 2 4 3 2 2 3 3" xfId="8940"/>
    <cellStyle name="20% - Accent5 2 4 3 2 2 4" xfId="8941"/>
    <cellStyle name="20% - Accent5 2 4 3 2 2 4 2" xfId="8942"/>
    <cellStyle name="20% - Accent5 2 4 3 2 2 5" xfId="8943"/>
    <cellStyle name="20% - Accent5 2 4 3 2 3" xfId="8944"/>
    <cellStyle name="20% - Accent5 2 4 3 2 3 2" xfId="8945"/>
    <cellStyle name="20% - Accent5 2 4 3 2 3 2 2" xfId="8946"/>
    <cellStyle name="20% - Accent5 2 4 3 2 3 2 2 2" xfId="8947"/>
    <cellStyle name="20% - Accent5 2 4 3 2 3 2 2 2 2" xfId="8948"/>
    <cellStyle name="20% - Accent5 2 4 3 2 3 2 2 3" xfId="8949"/>
    <cellStyle name="20% - Accent5 2 4 3 2 3 2 3" xfId="8950"/>
    <cellStyle name="20% - Accent5 2 4 3 2 3 2 3 2" xfId="8951"/>
    <cellStyle name="20% - Accent5 2 4 3 2 3 2 4" xfId="8952"/>
    <cellStyle name="20% - Accent5 2 4 3 2 3 3" xfId="8953"/>
    <cellStyle name="20% - Accent5 2 4 3 2 3 3 2" xfId="8954"/>
    <cellStyle name="20% - Accent5 2 4 3 2 3 3 2 2" xfId="8955"/>
    <cellStyle name="20% - Accent5 2 4 3 2 3 3 3" xfId="8956"/>
    <cellStyle name="20% - Accent5 2 4 3 2 3 4" xfId="8957"/>
    <cellStyle name="20% - Accent5 2 4 3 2 3 4 2" xfId="8958"/>
    <cellStyle name="20% - Accent5 2 4 3 2 3 5" xfId="8959"/>
    <cellStyle name="20% - Accent5 2 4 3 2 4" xfId="8960"/>
    <cellStyle name="20% - Accent5 2 4 3 2 4 2" xfId="8961"/>
    <cellStyle name="20% - Accent5 2 4 3 2 4 2 2" xfId="8962"/>
    <cellStyle name="20% - Accent5 2 4 3 2 4 2 2 2" xfId="8963"/>
    <cellStyle name="20% - Accent5 2 4 3 2 4 2 3" xfId="8964"/>
    <cellStyle name="20% - Accent5 2 4 3 2 4 3" xfId="8965"/>
    <cellStyle name="20% - Accent5 2 4 3 2 4 3 2" xfId="8966"/>
    <cellStyle name="20% - Accent5 2 4 3 2 4 4" xfId="8967"/>
    <cellStyle name="20% - Accent5 2 4 3 2 5" xfId="8968"/>
    <cellStyle name="20% - Accent5 2 4 3 2 5 2" xfId="8969"/>
    <cellStyle name="20% - Accent5 2 4 3 2 5 2 2" xfId="8970"/>
    <cellStyle name="20% - Accent5 2 4 3 2 5 2 2 2" xfId="8971"/>
    <cellStyle name="20% - Accent5 2 4 3 2 5 2 3" xfId="8972"/>
    <cellStyle name="20% - Accent5 2 4 3 2 5 3" xfId="8973"/>
    <cellStyle name="20% - Accent5 2 4 3 2 5 3 2" xfId="8974"/>
    <cellStyle name="20% - Accent5 2 4 3 2 5 4" xfId="8975"/>
    <cellStyle name="20% - Accent5 2 4 3 2 6" xfId="8976"/>
    <cellStyle name="20% - Accent5 2 4 3 2 6 2" xfId="8977"/>
    <cellStyle name="20% - Accent5 2 4 3 2 6 2 2" xfId="8978"/>
    <cellStyle name="20% - Accent5 2 4 3 2 6 2 2 2" xfId="8979"/>
    <cellStyle name="20% - Accent5 2 4 3 2 6 2 3" xfId="8980"/>
    <cellStyle name="20% - Accent5 2 4 3 2 6 3" xfId="8981"/>
    <cellStyle name="20% - Accent5 2 4 3 2 6 3 2" xfId="8982"/>
    <cellStyle name="20% - Accent5 2 4 3 2 6 4" xfId="8983"/>
    <cellStyle name="20% - Accent5 2 4 3 2 7" xfId="8984"/>
    <cellStyle name="20% - Accent5 2 4 3 2 7 2" xfId="8985"/>
    <cellStyle name="20% - Accent5 2 4 3 2 7 2 2" xfId="8986"/>
    <cellStyle name="20% - Accent5 2 4 3 2 7 3" xfId="8987"/>
    <cellStyle name="20% - Accent5 2 4 3 2 8" xfId="8988"/>
    <cellStyle name="20% - Accent5 2 4 3 2 8 2" xfId="8989"/>
    <cellStyle name="20% - Accent5 2 4 3 2 9" xfId="8990"/>
    <cellStyle name="20% - Accent5 2 4 3 3" xfId="8991"/>
    <cellStyle name="20% - Accent5 2 4 3 3 2" xfId="8992"/>
    <cellStyle name="20% - Accent5 2 4 3 3 2 2" xfId="8993"/>
    <cellStyle name="20% - Accent5 2 4 3 3 2 2 2" xfId="8994"/>
    <cellStyle name="20% - Accent5 2 4 3 3 2 2 2 2" xfId="8995"/>
    <cellStyle name="20% - Accent5 2 4 3 3 2 2 2 2 2" xfId="8996"/>
    <cellStyle name="20% - Accent5 2 4 3 3 2 2 2 3" xfId="8997"/>
    <cellStyle name="20% - Accent5 2 4 3 3 2 2 3" xfId="8998"/>
    <cellStyle name="20% - Accent5 2 4 3 3 2 2 3 2" xfId="8999"/>
    <cellStyle name="20% - Accent5 2 4 3 3 2 2 4" xfId="9000"/>
    <cellStyle name="20% - Accent5 2 4 3 3 2 3" xfId="9001"/>
    <cellStyle name="20% - Accent5 2 4 3 3 2 3 2" xfId="9002"/>
    <cellStyle name="20% - Accent5 2 4 3 3 2 3 2 2" xfId="9003"/>
    <cellStyle name="20% - Accent5 2 4 3 3 2 3 3" xfId="9004"/>
    <cellStyle name="20% - Accent5 2 4 3 3 2 4" xfId="9005"/>
    <cellStyle name="20% - Accent5 2 4 3 3 2 4 2" xfId="9006"/>
    <cellStyle name="20% - Accent5 2 4 3 3 2 5" xfId="9007"/>
    <cellStyle name="20% - Accent5 2 4 3 3 3" xfId="9008"/>
    <cellStyle name="20% - Accent5 2 4 3 3 3 2" xfId="9009"/>
    <cellStyle name="20% - Accent5 2 4 3 3 3 2 2" xfId="9010"/>
    <cellStyle name="20% - Accent5 2 4 3 3 3 2 2 2" xfId="9011"/>
    <cellStyle name="20% - Accent5 2 4 3 3 3 2 2 2 2" xfId="9012"/>
    <cellStyle name="20% - Accent5 2 4 3 3 3 2 2 3" xfId="9013"/>
    <cellStyle name="20% - Accent5 2 4 3 3 3 2 3" xfId="9014"/>
    <cellStyle name="20% - Accent5 2 4 3 3 3 2 3 2" xfId="9015"/>
    <cellStyle name="20% - Accent5 2 4 3 3 3 2 4" xfId="9016"/>
    <cellStyle name="20% - Accent5 2 4 3 3 3 3" xfId="9017"/>
    <cellStyle name="20% - Accent5 2 4 3 3 3 3 2" xfId="9018"/>
    <cellStyle name="20% - Accent5 2 4 3 3 3 3 2 2" xfId="9019"/>
    <cellStyle name="20% - Accent5 2 4 3 3 3 3 3" xfId="9020"/>
    <cellStyle name="20% - Accent5 2 4 3 3 3 4" xfId="9021"/>
    <cellStyle name="20% - Accent5 2 4 3 3 3 4 2" xfId="9022"/>
    <cellStyle name="20% - Accent5 2 4 3 3 3 5" xfId="9023"/>
    <cellStyle name="20% - Accent5 2 4 3 3 4" xfId="9024"/>
    <cellStyle name="20% - Accent5 2 4 3 3 4 2" xfId="9025"/>
    <cellStyle name="20% - Accent5 2 4 3 3 4 2 2" xfId="9026"/>
    <cellStyle name="20% - Accent5 2 4 3 3 4 2 2 2" xfId="9027"/>
    <cellStyle name="20% - Accent5 2 4 3 3 4 2 3" xfId="9028"/>
    <cellStyle name="20% - Accent5 2 4 3 3 4 3" xfId="9029"/>
    <cellStyle name="20% - Accent5 2 4 3 3 4 3 2" xfId="9030"/>
    <cellStyle name="20% - Accent5 2 4 3 3 4 4" xfId="9031"/>
    <cellStyle name="20% - Accent5 2 4 3 3 5" xfId="9032"/>
    <cellStyle name="20% - Accent5 2 4 3 3 5 2" xfId="9033"/>
    <cellStyle name="20% - Accent5 2 4 3 3 5 2 2" xfId="9034"/>
    <cellStyle name="20% - Accent5 2 4 3 3 5 2 2 2" xfId="9035"/>
    <cellStyle name="20% - Accent5 2 4 3 3 5 2 3" xfId="9036"/>
    <cellStyle name="20% - Accent5 2 4 3 3 5 3" xfId="9037"/>
    <cellStyle name="20% - Accent5 2 4 3 3 5 3 2" xfId="9038"/>
    <cellStyle name="20% - Accent5 2 4 3 3 5 4" xfId="9039"/>
    <cellStyle name="20% - Accent5 2 4 3 3 6" xfId="9040"/>
    <cellStyle name="20% - Accent5 2 4 3 3 6 2" xfId="9041"/>
    <cellStyle name="20% - Accent5 2 4 3 3 6 2 2" xfId="9042"/>
    <cellStyle name="20% - Accent5 2 4 3 3 6 2 2 2" xfId="9043"/>
    <cellStyle name="20% - Accent5 2 4 3 3 6 2 3" xfId="9044"/>
    <cellStyle name="20% - Accent5 2 4 3 3 6 3" xfId="9045"/>
    <cellStyle name="20% - Accent5 2 4 3 3 6 3 2" xfId="9046"/>
    <cellStyle name="20% - Accent5 2 4 3 3 6 4" xfId="9047"/>
    <cellStyle name="20% - Accent5 2 4 3 3 7" xfId="9048"/>
    <cellStyle name="20% - Accent5 2 4 3 3 7 2" xfId="9049"/>
    <cellStyle name="20% - Accent5 2 4 3 3 7 2 2" xfId="9050"/>
    <cellStyle name="20% - Accent5 2 4 3 3 7 3" xfId="9051"/>
    <cellStyle name="20% - Accent5 2 4 3 3 8" xfId="9052"/>
    <cellStyle name="20% - Accent5 2 4 3 3 8 2" xfId="9053"/>
    <cellStyle name="20% - Accent5 2 4 3 3 9" xfId="9054"/>
    <cellStyle name="20% - Accent5 2 4 3 4" xfId="9055"/>
    <cellStyle name="20% - Accent5 2 4 3 4 2" xfId="9056"/>
    <cellStyle name="20% - Accent5 2 4 3 4 2 2" xfId="9057"/>
    <cellStyle name="20% - Accent5 2 4 3 4 2 2 2" xfId="9058"/>
    <cellStyle name="20% - Accent5 2 4 3 4 2 2 2 2" xfId="9059"/>
    <cellStyle name="20% - Accent5 2 4 3 4 2 2 3" xfId="9060"/>
    <cellStyle name="20% - Accent5 2 4 3 4 2 3" xfId="9061"/>
    <cellStyle name="20% - Accent5 2 4 3 4 2 3 2" xfId="9062"/>
    <cellStyle name="20% - Accent5 2 4 3 4 2 4" xfId="9063"/>
    <cellStyle name="20% - Accent5 2 4 3 4 3" xfId="9064"/>
    <cellStyle name="20% - Accent5 2 4 3 4 3 2" xfId="9065"/>
    <cellStyle name="20% - Accent5 2 4 3 4 3 2 2" xfId="9066"/>
    <cellStyle name="20% - Accent5 2 4 3 4 3 3" xfId="9067"/>
    <cellStyle name="20% - Accent5 2 4 3 4 4" xfId="9068"/>
    <cellStyle name="20% - Accent5 2 4 3 4 4 2" xfId="9069"/>
    <cellStyle name="20% - Accent5 2 4 3 4 5" xfId="9070"/>
    <cellStyle name="20% - Accent5 2 4 3 5" xfId="9071"/>
    <cellStyle name="20% - Accent5 2 4 3 5 2" xfId="9072"/>
    <cellStyle name="20% - Accent5 2 4 3 5 2 2" xfId="9073"/>
    <cellStyle name="20% - Accent5 2 4 3 5 2 2 2" xfId="9074"/>
    <cellStyle name="20% - Accent5 2 4 3 5 2 2 2 2" xfId="9075"/>
    <cellStyle name="20% - Accent5 2 4 3 5 2 2 3" xfId="9076"/>
    <cellStyle name="20% - Accent5 2 4 3 5 2 3" xfId="9077"/>
    <cellStyle name="20% - Accent5 2 4 3 5 2 3 2" xfId="9078"/>
    <cellStyle name="20% - Accent5 2 4 3 5 2 4" xfId="9079"/>
    <cellStyle name="20% - Accent5 2 4 3 5 3" xfId="9080"/>
    <cellStyle name="20% - Accent5 2 4 3 5 3 2" xfId="9081"/>
    <cellStyle name="20% - Accent5 2 4 3 5 3 2 2" xfId="9082"/>
    <cellStyle name="20% - Accent5 2 4 3 5 3 3" xfId="9083"/>
    <cellStyle name="20% - Accent5 2 4 3 5 4" xfId="9084"/>
    <cellStyle name="20% - Accent5 2 4 3 5 4 2" xfId="9085"/>
    <cellStyle name="20% - Accent5 2 4 3 5 5" xfId="9086"/>
    <cellStyle name="20% - Accent5 2 4 3 6" xfId="9087"/>
    <cellStyle name="20% - Accent5 2 4 3 6 2" xfId="9088"/>
    <cellStyle name="20% - Accent5 2 4 3 6 2 2" xfId="9089"/>
    <cellStyle name="20% - Accent5 2 4 3 6 2 2 2" xfId="9090"/>
    <cellStyle name="20% - Accent5 2 4 3 6 2 3" xfId="9091"/>
    <cellStyle name="20% - Accent5 2 4 3 6 3" xfId="9092"/>
    <cellStyle name="20% - Accent5 2 4 3 6 3 2" xfId="9093"/>
    <cellStyle name="20% - Accent5 2 4 3 6 4" xfId="9094"/>
    <cellStyle name="20% - Accent5 2 4 3 7" xfId="9095"/>
    <cellStyle name="20% - Accent5 2 4 3 7 2" xfId="9096"/>
    <cellStyle name="20% - Accent5 2 4 3 7 2 2" xfId="9097"/>
    <cellStyle name="20% - Accent5 2 4 3 7 2 2 2" xfId="9098"/>
    <cellStyle name="20% - Accent5 2 4 3 7 2 3" xfId="9099"/>
    <cellStyle name="20% - Accent5 2 4 3 7 3" xfId="9100"/>
    <cellStyle name="20% - Accent5 2 4 3 7 3 2" xfId="9101"/>
    <cellStyle name="20% - Accent5 2 4 3 7 4" xfId="9102"/>
    <cellStyle name="20% - Accent5 2 4 3 8" xfId="9103"/>
    <cellStyle name="20% - Accent5 2 4 3 8 2" xfId="9104"/>
    <cellStyle name="20% - Accent5 2 4 3 8 2 2" xfId="9105"/>
    <cellStyle name="20% - Accent5 2 4 3 8 2 2 2" xfId="9106"/>
    <cellStyle name="20% - Accent5 2 4 3 8 2 3" xfId="9107"/>
    <cellStyle name="20% - Accent5 2 4 3 8 3" xfId="9108"/>
    <cellStyle name="20% - Accent5 2 4 3 8 3 2" xfId="9109"/>
    <cellStyle name="20% - Accent5 2 4 3 8 4" xfId="9110"/>
    <cellStyle name="20% - Accent5 2 4 3 9" xfId="9111"/>
    <cellStyle name="20% - Accent5 2 4 3 9 2" xfId="9112"/>
    <cellStyle name="20% - Accent5 2 4 3 9 2 2" xfId="9113"/>
    <cellStyle name="20% - Accent5 2 4 3 9 3" xfId="9114"/>
    <cellStyle name="20% - Accent5 2 4 4" xfId="9115"/>
    <cellStyle name="20% - Accent5 2 4 4 2" xfId="9116"/>
    <cellStyle name="20% - Accent5 2 4 4 2 2" xfId="9117"/>
    <cellStyle name="20% - Accent5 2 4 4 2 2 2" xfId="9118"/>
    <cellStyle name="20% - Accent5 2 4 4 2 2 2 2" xfId="9119"/>
    <cellStyle name="20% - Accent5 2 4 4 2 2 2 2 2" xfId="9120"/>
    <cellStyle name="20% - Accent5 2 4 4 2 2 2 3" xfId="9121"/>
    <cellStyle name="20% - Accent5 2 4 4 2 2 3" xfId="9122"/>
    <cellStyle name="20% - Accent5 2 4 4 2 2 3 2" xfId="9123"/>
    <cellStyle name="20% - Accent5 2 4 4 2 2 4" xfId="9124"/>
    <cellStyle name="20% - Accent5 2 4 4 2 3" xfId="9125"/>
    <cellStyle name="20% - Accent5 2 4 4 2 3 2" xfId="9126"/>
    <cellStyle name="20% - Accent5 2 4 4 2 3 2 2" xfId="9127"/>
    <cellStyle name="20% - Accent5 2 4 4 2 3 3" xfId="9128"/>
    <cellStyle name="20% - Accent5 2 4 4 2 4" xfId="9129"/>
    <cellStyle name="20% - Accent5 2 4 4 2 4 2" xfId="9130"/>
    <cellStyle name="20% - Accent5 2 4 4 2 5" xfId="9131"/>
    <cellStyle name="20% - Accent5 2 4 4 3" xfId="9132"/>
    <cellStyle name="20% - Accent5 2 4 4 3 2" xfId="9133"/>
    <cellStyle name="20% - Accent5 2 4 4 3 2 2" xfId="9134"/>
    <cellStyle name="20% - Accent5 2 4 4 3 2 2 2" xfId="9135"/>
    <cellStyle name="20% - Accent5 2 4 4 3 2 2 2 2" xfId="9136"/>
    <cellStyle name="20% - Accent5 2 4 4 3 2 2 3" xfId="9137"/>
    <cellStyle name="20% - Accent5 2 4 4 3 2 3" xfId="9138"/>
    <cellStyle name="20% - Accent5 2 4 4 3 2 3 2" xfId="9139"/>
    <cellStyle name="20% - Accent5 2 4 4 3 2 4" xfId="9140"/>
    <cellStyle name="20% - Accent5 2 4 4 3 3" xfId="9141"/>
    <cellStyle name="20% - Accent5 2 4 4 3 3 2" xfId="9142"/>
    <cellStyle name="20% - Accent5 2 4 4 3 3 2 2" xfId="9143"/>
    <cellStyle name="20% - Accent5 2 4 4 3 3 3" xfId="9144"/>
    <cellStyle name="20% - Accent5 2 4 4 3 4" xfId="9145"/>
    <cellStyle name="20% - Accent5 2 4 4 3 4 2" xfId="9146"/>
    <cellStyle name="20% - Accent5 2 4 4 3 5" xfId="9147"/>
    <cellStyle name="20% - Accent5 2 4 4 4" xfId="9148"/>
    <cellStyle name="20% - Accent5 2 4 4 4 2" xfId="9149"/>
    <cellStyle name="20% - Accent5 2 4 4 4 2 2" xfId="9150"/>
    <cellStyle name="20% - Accent5 2 4 4 4 2 2 2" xfId="9151"/>
    <cellStyle name="20% - Accent5 2 4 4 4 2 3" xfId="9152"/>
    <cellStyle name="20% - Accent5 2 4 4 4 3" xfId="9153"/>
    <cellStyle name="20% - Accent5 2 4 4 4 3 2" xfId="9154"/>
    <cellStyle name="20% - Accent5 2 4 4 4 4" xfId="9155"/>
    <cellStyle name="20% - Accent5 2 4 4 5" xfId="9156"/>
    <cellStyle name="20% - Accent5 2 4 4 5 2" xfId="9157"/>
    <cellStyle name="20% - Accent5 2 4 4 5 2 2" xfId="9158"/>
    <cellStyle name="20% - Accent5 2 4 4 5 2 2 2" xfId="9159"/>
    <cellStyle name="20% - Accent5 2 4 4 5 2 3" xfId="9160"/>
    <cellStyle name="20% - Accent5 2 4 4 5 3" xfId="9161"/>
    <cellStyle name="20% - Accent5 2 4 4 5 3 2" xfId="9162"/>
    <cellStyle name="20% - Accent5 2 4 4 5 4" xfId="9163"/>
    <cellStyle name="20% - Accent5 2 4 4 6" xfId="9164"/>
    <cellStyle name="20% - Accent5 2 4 4 6 2" xfId="9165"/>
    <cellStyle name="20% - Accent5 2 4 4 6 2 2" xfId="9166"/>
    <cellStyle name="20% - Accent5 2 4 4 6 2 2 2" xfId="9167"/>
    <cellStyle name="20% - Accent5 2 4 4 6 2 3" xfId="9168"/>
    <cellStyle name="20% - Accent5 2 4 4 6 3" xfId="9169"/>
    <cellStyle name="20% - Accent5 2 4 4 6 3 2" xfId="9170"/>
    <cellStyle name="20% - Accent5 2 4 4 6 4" xfId="9171"/>
    <cellStyle name="20% - Accent5 2 4 4 7" xfId="9172"/>
    <cellStyle name="20% - Accent5 2 4 4 7 2" xfId="9173"/>
    <cellStyle name="20% - Accent5 2 4 4 7 2 2" xfId="9174"/>
    <cellStyle name="20% - Accent5 2 4 4 7 3" xfId="9175"/>
    <cellStyle name="20% - Accent5 2 4 4 8" xfId="9176"/>
    <cellStyle name="20% - Accent5 2 4 4 8 2" xfId="9177"/>
    <cellStyle name="20% - Accent5 2 4 4 9" xfId="9178"/>
    <cellStyle name="20% - Accent5 2 4 5" xfId="9179"/>
    <cellStyle name="20% - Accent5 2 4 5 2" xfId="9180"/>
    <cellStyle name="20% - Accent5 2 4 5 2 2" xfId="9181"/>
    <cellStyle name="20% - Accent5 2 4 5 2 2 2" xfId="9182"/>
    <cellStyle name="20% - Accent5 2 4 5 2 2 2 2" xfId="9183"/>
    <cellStyle name="20% - Accent5 2 4 5 2 2 2 2 2" xfId="9184"/>
    <cellStyle name="20% - Accent5 2 4 5 2 2 2 3" xfId="9185"/>
    <cellStyle name="20% - Accent5 2 4 5 2 2 3" xfId="9186"/>
    <cellStyle name="20% - Accent5 2 4 5 2 2 3 2" xfId="9187"/>
    <cellStyle name="20% - Accent5 2 4 5 2 2 4" xfId="9188"/>
    <cellStyle name="20% - Accent5 2 4 5 2 3" xfId="9189"/>
    <cellStyle name="20% - Accent5 2 4 5 2 3 2" xfId="9190"/>
    <cellStyle name="20% - Accent5 2 4 5 2 3 2 2" xfId="9191"/>
    <cellStyle name="20% - Accent5 2 4 5 2 3 3" xfId="9192"/>
    <cellStyle name="20% - Accent5 2 4 5 2 4" xfId="9193"/>
    <cellStyle name="20% - Accent5 2 4 5 2 4 2" xfId="9194"/>
    <cellStyle name="20% - Accent5 2 4 5 2 5" xfId="9195"/>
    <cellStyle name="20% - Accent5 2 4 5 3" xfId="9196"/>
    <cellStyle name="20% - Accent5 2 4 5 3 2" xfId="9197"/>
    <cellStyle name="20% - Accent5 2 4 5 3 2 2" xfId="9198"/>
    <cellStyle name="20% - Accent5 2 4 5 3 2 2 2" xfId="9199"/>
    <cellStyle name="20% - Accent5 2 4 5 3 2 2 2 2" xfId="9200"/>
    <cellStyle name="20% - Accent5 2 4 5 3 2 2 3" xfId="9201"/>
    <cellStyle name="20% - Accent5 2 4 5 3 2 3" xfId="9202"/>
    <cellStyle name="20% - Accent5 2 4 5 3 2 3 2" xfId="9203"/>
    <cellStyle name="20% - Accent5 2 4 5 3 2 4" xfId="9204"/>
    <cellStyle name="20% - Accent5 2 4 5 3 3" xfId="9205"/>
    <cellStyle name="20% - Accent5 2 4 5 3 3 2" xfId="9206"/>
    <cellStyle name="20% - Accent5 2 4 5 3 3 2 2" xfId="9207"/>
    <cellStyle name="20% - Accent5 2 4 5 3 3 3" xfId="9208"/>
    <cellStyle name="20% - Accent5 2 4 5 3 4" xfId="9209"/>
    <cellStyle name="20% - Accent5 2 4 5 3 4 2" xfId="9210"/>
    <cellStyle name="20% - Accent5 2 4 5 3 5" xfId="9211"/>
    <cellStyle name="20% - Accent5 2 4 5 4" xfId="9212"/>
    <cellStyle name="20% - Accent5 2 4 5 4 2" xfId="9213"/>
    <cellStyle name="20% - Accent5 2 4 5 4 2 2" xfId="9214"/>
    <cellStyle name="20% - Accent5 2 4 5 4 2 2 2" xfId="9215"/>
    <cellStyle name="20% - Accent5 2 4 5 4 2 3" xfId="9216"/>
    <cellStyle name="20% - Accent5 2 4 5 4 3" xfId="9217"/>
    <cellStyle name="20% - Accent5 2 4 5 4 3 2" xfId="9218"/>
    <cellStyle name="20% - Accent5 2 4 5 4 4" xfId="9219"/>
    <cellStyle name="20% - Accent5 2 4 5 5" xfId="9220"/>
    <cellStyle name="20% - Accent5 2 4 5 5 2" xfId="9221"/>
    <cellStyle name="20% - Accent5 2 4 5 5 2 2" xfId="9222"/>
    <cellStyle name="20% - Accent5 2 4 5 5 2 2 2" xfId="9223"/>
    <cellStyle name="20% - Accent5 2 4 5 5 2 3" xfId="9224"/>
    <cellStyle name="20% - Accent5 2 4 5 5 3" xfId="9225"/>
    <cellStyle name="20% - Accent5 2 4 5 5 3 2" xfId="9226"/>
    <cellStyle name="20% - Accent5 2 4 5 5 4" xfId="9227"/>
    <cellStyle name="20% - Accent5 2 4 5 6" xfId="9228"/>
    <cellStyle name="20% - Accent5 2 4 5 6 2" xfId="9229"/>
    <cellStyle name="20% - Accent5 2 4 5 6 2 2" xfId="9230"/>
    <cellStyle name="20% - Accent5 2 4 5 6 2 2 2" xfId="9231"/>
    <cellStyle name="20% - Accent5 2 4 5 6 2 3" xfId="9232"/>
    <cellStyle name="20% - Accent5 2 4 5 6 3" xfId="9233"/>
    <cellStyle name="20% - Accent5 2 4 5 6 3 2" xfId="9234"/>
    <cellStyle name="20% - Accent5 2 4 5 6 4" xfId="9235"/>
    <cellStyle name="20% - Accent5 2 4 5 7" xfId="9236"/>
    <cellStyle name="20% - Accent5 2 4 5 7 2" xfId="9237"/>
    <cellStyle name="20% - Accent5 2 4 5 7 2 2" xfId="9238"/>
    <cellStyle name="20% - Accent5 2 4 5 7 3" xfId="9239"/>
    <cellStyle name="20% - Accent5 2 4 5 8" xfId="9240"/>
    <cellStyle name="20% - Accent5 2 4 5 8 2" xfId="9241"/>
    <cellStyle name="20% - Accent5 2 4 5 9" xfId="9242"/>
    <cellStyle name="20% - Accent5 2 4 6" xfId="43611"/>
    <cellStyle name="20% - Accent5 2 5" xfId="9243"/>
    <cellStyle name="20% - Accent5 2 5 2" xfId="9244"/>
    <cellStyle name="20% - Accent5 2 5 2 10" xfId="9245"/>
    <cellStyle name="20% - Accent5 2 5 2 10 2" xfId="9246"/>
    <cellStyle name="20% - Accent5 2 5 2 11" xfId="9247"/>
    <cellStyle name="20% - Accent5 2 5 2 2" xfId="9248"/>
    <cellStyle name="20% - Accent5 2 5 2 2 2" xfId="9249"/>
    <cellStyle name="20% - Accent5 2 5 2 2 2 2" xfId="9250"/>
    <cellStyle name="20% - Accent5 2 5 2 2 2 2 2" xfId="9251"/>
    <cellStyle name="20% - Accent5 2 5 2 2 2 2 2 2" xfId="9252"/>
    <cellStyle name="20% - Accent5 2 5 2 2 2 2 2 2 2" xfId="9253"/>
    <cellStyle name="20% - Accent5 2 5 2 2 2 2 2 3" xfId="9254"/>
    <cellStyle name="20% - Accent5 2 5 2 2 2 2 3" xfId="9255"/>
    <cellStyle name="20% - Accent5 2 5 2 2 2 2 3 2" xfId="9256"/>
    <cellStyle name="20% - Accent5 2 5 2 2 2 2 4" xfId="9257"/>
    <cellStyle name="20% - Accent5 2 5 2 2 2 3" xfId="9258"/>
    <cellStyle name="20% - Accent5 2 5 2 2 2 3 2" xfId="9259"/>
    <cellStyle name="20% - Accent5 2 5 2 2 2 3 2 2" xfId="9260"/>
    <cellStyle name="20% - Accent5 2 5 2 2 2 3 3" xfId="9261"/>
    <cellStyle name="20% - Accent5 2 5 2 2 2 4" xfId="9262"/>
    <cellStyle name="20% - Accent5 2 5 2 2 2 4 2" xfId="9263"/>
    <cellStyle name="20% - Accent5 2 5 2 2 2 5" xfId="9264"/>
    <cellStyle name="20% - Accent5 2 5 2 2 3" xfId="9265"/>
    <cellStyle name="20% - Accent5 2 5 2 2 3 2" xfId="9266"/>
    <cellStyle name="20% - Accent5 2 5 2 2 3 2 2" xfId="9267"/>
    <cellStyle name="20% - Accent5 2 5 2 2 3 2 2 2" xfId="9268"/>
    <cellStyle name="20% - Accent5 2 5 2 2 3 2 2 2 2" xfId="9269"/>
    <cellStyle name="20% - Accent5 2 5 2 2 3 2 2 3" xfId="9270"/>
    <cellStyle name="20% - Accent5 2 5 2 2 3 2 3" xfId="9271"/>
    <cellStyle name="20% - Accent5 2 5 2 2 3 2 3 2" xfId="9272"/>
    <cellStyle name="20% - Accent5 2 5 2 2 3 2 4" xfId="9273"/>
    <cellStyle name="20% - Accent5 2 5 2 2 3 3" xfId="9274"/>
    <cellStyle name="20% - Accent5 2 5 2 2 3 3 2" xfId="9275"/>
    <cellStyle name="20% - Accent5 2 5 2 2 3 3 2 2" xfId="9276"/>
    <cellStyle name="20% - Accent5 2 5 2 2 3 3 3" xfId="9277"/>
    <cellStyle name="20% - Accent5 2 5 2 2 3 4" xfId="9278"/>
    <cellStyle name="20% - Accent5 2 5 2 2 3 4 2" xfId="9279"/>
    <cellStyle name="20% - Accent5 2 5 2 2 3 5" xfId="9280"/>
    <cellStyle name="20% - Accent5 2 5 2 2 4" xfId="9281"/>
    <cellStyle name="20% - Accent5 2 5 2 2 4 2" xfId="9282"/>
    <cellStyle name="20% - Accent5 2 5 2 2 4 2 2" xfId="9283"/>
    <cellStyle name="20% - Accent5 2 5 2 2 4 2 2 2" xfId="9284"/>
    <cellStyle name="20% - Accent5 2 5 2 2 4 2 3" xfId="9285"/>
    <cellStyle name="20% - Accent5 2 5 2 2 4 3" xfId="9286"/>
    <cellStyle name="20% - Accent5 2 5 2 2 4 3 2" xfId="9287"/>
    <cellStyle name="20% - Accent5 2 5 2 2 4 4" xfId="9288"/>
    <cellStyle name="20% - Accent5 2 5 2 2 5" xfId="9289"/>
    <cellStyle name="20% - Accent5 2 5 2 2 5 2" xfId="9290"/>
    <cellStyle name="20% - Accent5 2 5 2 2 5 2 2" xfId="9291"/>
    <cellStyle name="20% - Accent5 2 5 2 2 5 2 2 2" xfId="9292"/>
    <cellStyle name="20% - Accent5 2 5 2 2 5 2 3" xfId="9293"/>
    <cellStyle name="20% - Accent5 2 5 2 2 5 3" xfId="9294"/>
    <cellStyle name="20% - Accent5 2 5 2 2 5 3 2" xfId="9295"/>
    <cellStyle name="20% - Accent5 2 5 2 2 5 4" xfId="9296"/>
    <cellStyle name="20% - Accent5 2 5 2 2 6" xfId="9297"/>
    <cellStyle name="20% - Accent5 2 5 2 2 6 2" xfId="9298"/>
    <cellStyle name="20% - Accent5 2 5 2 2 6 2 2" xfId="9299"/>
    <cellStyle name="20% - Accent5 2 5 2 2 6 2 2 2" xfId="9300"/>
    <cellStyle name="20% - Accent5 2 5 2 2 6 2 3" xfId="9301"/>
    <cellStyle name="20% - Accent5 2 5 2 2 6 3" xfId="9302"/>
    <cellStyle name="20% - Accent5 2 5 2 2 6 3 2" xfId="9303"/>
    <cellStyle name="20% - Accent5 2 5 2 2 6 4" xfId="9304"/>
    <cellStyle name="20% - Accent5 2 5 2 2 7" xfId="9305"/>
    <cellStyle name="20% - Accent5 2 5 2 2 7 2" xfId="9306"/>
    <cellStyle name="20% - Accent5 2 5 2 2 7 2 2" xfId="9307"/>
    <cellStyle name="20% - Accent5 2 5 2 2 7 3" xfId="9308"/>
    <cellStyle name="20% - Accent5 2 5 2 2 8" xfId="9309"/>
    <cellStyle name="20% - Accent5 2 5 2 2 8 2" xfId="9310"/>
    <cellStyle name="20% - Accent5 2 5 2 2 9" xfId="9311"/>
    <cellStyle name="20% - Accent5 2 5 2 3" xfId="9312"/>
    <cellStyle name="20% - Accent5 2 5 2 3 2" xfId="9313"/>
    <cellStyle name="20% - Accent5 2 5 2 3 2 2" xfId="9314"/>
    <cellStyle name="20% - Accent5 2 5 2 3 2 2 2" xfId="9315"/>
    <cellStyle name="20% - Accent5 2 5 2 3 2 2 2 2" xfId="9316"/>
    <cellStyle name="20% - Accent5 2 5 2 3 2 2 2 2 2" xfId="9317"/>
    <cellStyle name="20% - Accent5 2 5 2 3 2 2 2 3" xfId="9318"/>
    <cellStyle name="20% - Accent5 2 5 2 3 2 2 3" xfId="9319"/>
    <cellStyle name="20% - Accent5 2 5 2 3 2 2 3 2" xfId="9320"/>
    <cellStyle name="20% - Accent5 2 5 2 3 2 2 4" xfId="9321"/>
    <cellStyle name="20% - Accent5 2 5 2 3 2 3" xfId="9322"/>
    <cellStyle name="20% - Accent5 2 5 2 3 2 3 2" xfId="9323"/>
    <cellStyle name="20% - Accent5 2 5 2 3 2 3 2 2" xfId="9324"/>
    <cellStyle name="20% - Accent5 2 5 2 3 2 3 3" xfId="9325"/>
    <cellStyle name="20% - Accent5 2 5 2 3 2 4" xfId="9326"/>
    <cellStyle name="20% - Accent5 2 5 2 3 2 4 2" xfId="9327"/>
    <cellStyle name="20% - Accent5 2 5 2 3 2 5" xfId="9328"/>
    <cellStyle name="20% - Accent5 2 5 2 3 3" xfId="9329"/>
    <cellStyle name="20% - Accent5 2 5 2 3 3 2" xfId="9330"/>
    <cellStyle name="20% - Accent5 2 5 2 3 3 2 2" xfId="9331"/>
    <cellStyle name="20% - Accent5 2 5 2 3 3 2 2 2" xfId="9332"/>
    <cellStyle name="20% - Accent5 2 5 2 3 3 2 2 2 2" xfId="9333"/>
    <cellStyle name="20% - Accent5 2 5 2 3 3 2 2 3" xfId="9334"/>
    <cellStyle name="20% - Accent5 2 5 2 3 3 2 3" xfId="9335"/>
    <cellStyle name="20% - Accent5 2 5 2 3 3 2 3 2" xfId="9336"/>
    <cellStyle name="20% - Accent5 2 5 2 3 3 2 4" xfId="9337"/>
    <cellStyle name="20% - Accent5 2 5 2 3 3 3" xfId="9338"/>
    <cellStyle name="20% - Accent5 2 5 2 3 3 3 2" xfId="9339"/>
    <cellStyle name="20% - Accent5 2 5 2 3 3 3 2 2" xfId="9340"/>
    <cellStyle name="20% - Accent5 2 5 2 3 3 3 3" xfId="9341"/>
    <cellStyle name="20% - Accent5 2 5 2 3 3 4" xfId="9342"/>
    <cellStyle name="20% - Accent5 2 5 2 3 3 4 2" xfId="9343"/>
    <cellStyle name="20% - Accent5 2 5 2 3 3 5" xfId="9344"/>
    <cellStyle name="20% - Accent5 2 5 2 3 4" xfId="9345"/>
    <cellStyle name="20% - Accent5 2 5 2 3 4 2" xfId="9346"/>
    <cellStyle name="20% - Accent5 2 5 2 3 4 2 2" xfId="9347"/>
    <cellStyle name="20% - Accent5 2 5 2 3 4 2 2 2" xfId="9348"/>
    <cellStyle name="20% - Accent5 2 5 2 3 4 2 3" xfId="9349"/>
    <cellStyle name="20% - Accent5 2 5 2 3 4 3" xfId="9350"/>
    <cellStyle name="20% - Accent5 2 5 2 3 4 3 2" xfId="9351"/>
    <cellStyle name="20% - Accent5 2 5 2 3 4 4" xfId="9352"/>
    <cellStyle name="20% - Accent5 2 5 2 3 5" xfId="9353"/>
    <cellStyle name="20% - Accent5 2 5 2 3 5 2" xfId="9354"/>
    <cellStyle name="20% - Accent5 2 5 2 3 5 2 2" xfId="9355"/>
    <cellStyle name="20% - Accent5 2 5 2 3 5 2 2 2" xfId="9356"/>
    <cellStyle name="20% - Accent5 2 5 2 3 5 2 3" xfId="9357"/>
    <cellStyle name="20% - Accent5 2 5 2 3 5 3" xfId="9358"/>
    <cellStyle name="20% - Accent5 2 5 2 3 5 3 2" xfId="9359"/>
    <cellStyle name="20% - Accent5 2 5 2 3 5 4" xfId="9360"/>
    <cellStyle name="20% - Accent5 2 5 2 3 6" xfId="9361"/>
    <cellStyle name="20% - Accent5 2 5 2 3 6 2" xfId="9362"/>
    <cellStyle name="20% - Accent5 2 5 2 3 6 2 2" xfId="9363"/>
    <cellStyle name="20% - Accent5 2 5 2 3 6 2 2 2" xfId="9364"/>
    <cellStyle name="20% - Accent5 2 5 2 3 6 2 3" xfId="9365"/>
    <cellStyle name="20% - Accent5 2 5 2 3 6 3" xfId="9366"/>
    <cellStyle name="20% - Accent5 2 5 2 3 6 3 2" xfId="9367"/>
    <cellStyle name="20% - Accent5 2 5 2 3 6 4" xfId="9368"/>
    <cellStyle name="20% - Accent5 2 5 2 3 7" xfId="9369"/>
    <cellStyle name="20% - Accent5 2 5 2 3 7 2" xfId="9370"/>
    <cellStyle name="20% - Accent5 2 5 2 3 7 2 2" xfId="9371"/>
    <cellStyle name="20% - Accent5 2 5 2 3 7 3" xfId="9372"/>
    <cellStyle name="20% - Accent5 2 5 2 3 8" xfId="9373"/>
    <cellStyle name="20% - Accent5 2 5 2 3 8 2" xfId="9374"/>
    <cellStyle name="20% - Accent5 2 5 2 3 9" xfId="9375"/>
    <cellStyle name="20% - Accent5 2 5 2 4" xfId="9376"/>
    <cellStyle name="20% - Accent5 2 5 2 4 2" xfId="9377"/>
    <cellStyle name="20% - Accent5 2 5 2 4 2 2" xfId="9378"/>
    <cellStyle name="20% - Accent5 2 5 2 4 2 2 2" xfId="9379"/>
    <cellStyle name="20% - Accent5 2 5 2 4 2 2 2 2" xfId="9380"/>
    <cellStyle name="20% - Accent5 2 5 2 4 2 2 3" xfId="9381"/>
    <cellStyle name="20% - Accent5 2 5 2 4 2 3" xfId="9382"/>
    <cellStyle name="20% - Accent5 2 5 2 4 2 3 2" xfId="9383"/>
    <cellStyle name="20% - Accent5 2 5 2 4 2 4" xfId="9384"/>
    <cellStyle name="20% - Accent5 2 5 2 4 3" xfId="9385"/>
    <cellStyle name="20% - Accent5 2 5 2 4 3 2" xfId="9386"/>
    <cellStyle name="20% - Accent5 2 5 2 4 3 2 2" xfId="9387"/>
    <cellStyle name="20% - Accent5 2 5 2 4 3 3" xfId="9388"/>
    <cellStyle name="20% - Accent5 2 5 2 4 4" xfId="9389"/>
    <cellStyle name="20% - Accent5 2 5 2 4 4 2" xfId="9390"/>
    <cellStyle name="20% - Accent5 2 5 2 4 5" xfId="9391"/>
    <cellStyle name="20% - Accent5 2 5 2 5" xfId="9392"/>
    <cellStyle name="20% - Accent5 2 5 2 5 2" xfId="9393"/>
    <cellStyle name="20% - Accent5 2 5 2 5 2 2" xfId="9394"/>
    <cellStyle name="20% - Accent5 2 5 2 5 2 2 2" xfId="9395"/>
    <cellStyle name="20% - Accent5 2 5 2 5 2 2 2 2" xfId="9396"/>
    <cellStyle name="20% - Accent5 2 5 2 5 2 2 3" xfId="9397"/>
    <cellStyle name="20% - Accent5 2 5 2 5 2 3" xfId="9398"/>
    <cellStyle name="20% - Accent5 2 5 2 5 2 3 2" xfId="9399"/>
    <cellStyle name="20% - Accent5 2 5 2 5 2 4" xfId="9400"/>
    <cellStyle name="20% - Accent5 2 5 2 5 3" xfId="9401"/>
    <cellStyle name="20% - Accent5 2 5 2 5 3 2" xfId="9402"/>
    <cellStyle name="20% - Accent5 2 5 2 5 3 2 2" xfId="9403"/>
    <cellStyle name="20% - Accent5 2 5 2 5 3 3" xfId="9404"/>
    <cellStyle name="20% - Accent5 2 5 2 5 4" xfId="9405"/>
    <cellStyle name="20% - Accent5 2 5 2 5 4 2" xfId="9406"/>
    <cellStyle name="20% - Accent5 2 5 2 5 5" xfId="9407"/>
    <cellStyle name="20% - Accent5 2 5 2 6" xfId="9408"/>
    <cellStyle name="20% - Accent5 2 5 2 6 2" xfId="9409"/>
    <cellStyle name="20% - Accent5 2 5 2 6 2 2" xfId="9410"/>
    <cellStyle name="20% - Accent5 2 5 2 6 2 2 2" xfId="9411"/>
    <cellStyle name="20% - Accent5 2 5 2 6 2 3" xfId="9412"/>
    <cellStyle name="20% - Accent5 2 5 2 6 3" xfId="9413"/>
    <cellStyle name="20% - Accent5 2 5 2 6 3 2" xfId="9414"/>
    <cellStyle name="20% - Accent5 2 5 2 6 4" xfId="9415"/>
    <cellStyle name="20% - Accent5 2 5 2 7" xfId="9416"/>
    <cellStyle name="20% - Accent5 2 5 2 7 2" xfId="9417"/>
    <cellStyle name="20% - Accent5 2 5 2 7 2 2" xfId="9418"/>
    <cellStyle name="20% - Accent5 2 5 2 7 2 2 2" xfId="9419"/>
    <cellStyle name="20% - Accent5 2 5 2 7 2 3" xfId="9420"/>
    <cellStyle name="20% - Accent5 2 5 2 7 3" xfId="9421"/>
    <cellStyle name="20% - Accent5 2 5 2 7 3 2" xfId="9422"/>
    <cellStyle name="20% - Accent5 2 5 2 7 4" xfId="9423"/>
    <cellStyle name="20% - Accent5 2 5 2 8" xfId="9424"/>
    <cellStyle name="20% - Accent5 2 5 2 8 2" xfId="9425"/>
    <cellStyle name="20% - Accent5 2 5 2 8 2 2" xfId="9426"/>
    <cellStyle name="20% - Accent5 2 5 2 8 2 2 2" xfId="9427"/>
    <cellStyle name="20% - Accent5 2 5 2 8 2 3" xfId="9428"/>
    <cellStyle name="20% - Accent5 2 5 2 8 3" xfId="9429"/>
    <cellStyle name="20% - Accent5 2 5 2 8 3 2" xfId="9430"/>
    <cellStyle name="20% - Accent5 2 5 2 8 4" xfId="9431"/>
    <cellStyle name="20% - Accent5 2 5 2 9" xfId="9432"/>
    <cellStyle name="20% - Accent5 2 5 2 9 2" xfId="9433"/>
    <cellStyle name="20% - Accent5 2 5 2 9 2 2" xfId="9434"/>
    <cellStyle name="20% - Accent5 2 5 2 9 3" xfId="9435"/>
    <cellStyle name="20% - Accent5 2 5 3" xfId="9436"/>
    <cellStyle name="20% - Accent5 2 5 3 2" xfId="9437"/>
    <cellStyle name="20% - Accent5 2 5 3 2 2" xfId="9438"/>
    <cellStyle name="20% - Accent5 2 5 3 2 2 2" xfId="9439"/>
    <cellStyle name="20% - Accent5 2 5 3 2 2 2 2" xfId="9440"/>
    <cellStyle name="20% - Accent5 2 5 3 2 2 2 2 2" xfId="9441"/>
    <cellStyle name="20% - Accent5 2 5 3 2 2 2 3" xfId="9442"/>
    <cellStyle name="20% - Accent5 2 5 3 2 2 3" xfId="9443"/>
    <cellStyle name="20% - Accent5 2 5 3 2 2 3 2" xfId="9444"/>
    <cellStyle name="20% - Accent5 2 5 3 2 2 4" xfId="9445"/>
    <cellStyle name="20% - Accent5 2 5 3 2 3" xfId="9446"/>
    <cellStyle name="20% - Accent5 2 5 3 2 3 2" xfId="9447"/>
    <cellStyle name="20% - Accent5 2 5 3 2 3 2 2" xfId="9448"/>
    <cellStyle name="20% - Accent5 2 5 3 2 3 3" xfId="9449"/>
    <cellStyle name="20% - Accent5 2 5 3 2 4" xfId="9450"/>
    <cellStyle name="20% - Accent5 2 5 3 2 4 2" xfId="9451"/>
    <cellStyle name="20% - Accent5 2 5 3 2 5" xfId="9452"/>
    <cellStyle name="20% - Accent5 2 5 3 3" xfId="9453"/>
    <cellStyle name="20% - Accent5 2 5 3 3 2" xfId="9454"/>
    <cellStyle name="20% - Accent5 2 5 3 3 2 2" xfId="9455"/>
    <cellStyle name="20% - Accent5 2 5 3 3 2 2 2" xfId="9456"/>
    <cellStyle name="20% - Accent5 2 5 3 3 2 2 2 2" xfId="9457"/>
    <cellStyle name="20% - Accent5 2 5 3 3 2 2 3" xfId="9458"/>
    <cellStyle name="20% - Accent5 2 5 3 3 2 3" xfId="9459"/>
    <cellStyle name="20% - Accent5 2 5 3 3 2 3 2" xfId="9460"/>
    <cellStyle name="20% - Accent5 2 5 3 3 2 4" xfId="9461"/>
    <cellStyle name="20% - Accent5 2 5 3 3 3" xfId="9462"/>
    <cellStyle name="20% - Accent5 2 5 3 3 3 2" xfId="9463"/>
    <cellStyle name="20% - Accent5 2 5 3 3 3 2 2" xfId="9464"/>
    <cellStyle name="20% - Accent5 2 5 3 3 3 3" xfId="9465"/>
    <cellStyle name="20% - Accent5 2 5 3 3 4" xfId="9466"/>
    <cellStyle name="20% - Accent5 2 5 3 3 4 2" xfId="9467"/>
    <cellStyle name="20% - Accent5 2 5 3 3 5" xfId="9468"/>
    <cellStyle name="20% - Accent5 2 5 3 4" xfId="9469"/>
    <cellStyle name="20% - Accent5 2 5 3 4 2" xfId="9470"/>
    <cellStyle name="20% - Accent5 2 5 3 4 2 2" xfId="9471"/>
    <cellStyle name="20% - Accent5 2 5 3 4 2 2 2" xfId="9472"/>
    <cellStyle name="20% - Accent5 2 5 3 4 2 3" xfId="9473"/>
    <cellStyle name="20% - Accent5 2 5 3 4 3" xfId="9474"/>
    <cellStyle name="20% - Accent5 2 5 3 4 3 2" xfId="9475"/>
    <cellStyle name="20% - Accent5 2 5 3 4 4" xfId="9476"/>
    <cellStyle name="20% - Accent5 2 5 3 5" xfId="9477"/>
    <cellStyle name="20% - Accent5 2 5 3 5 2" xfId="9478"/>
    <cellStyle name="20% - Accent5 2 5 3 5 2 2" xfId="9479"/>
    <cellStyle name="20% - Accent5 2 5 3 5 2 2 2" xfId="9480"/>
    <cellStyle name="20% - Accent5 2 5 3 5 2 3" xfId="9481"/>
    <cellStyle name="20% - Accent5 2 5 3 5 3" xfId="9482"/>
    <cellStyle name="20% - Accent5 2 5 3 5 3 2" xfId="9483"/>
    <cellStyle name="20% - Accent5 2 5 3 5 4" xfId="9484"/>
    <cellStyle name="20% - Accent5 2 5 3 6" xfId="9485"/>
    <cellStyle name="20% - Accent5 2 5 3 6 2" xfId="9486"/>
    <cellStyle name="20% - Accent5 2 5 3 6 2 2" xfId="9487"/>
    <cellStyle name="20% - Accent5 2 5 3 6 2 2 2" xfId="9488"/>
    <cellStyle name="20% - Accent5 2 5 3 6 2 3" xfId="9489"/>
    <cellStyle name="20% - Accent5 2 5 3 6 3" xfId="9490"/>
    <cellStyle name="20% - Accent5 2 5 3 6 3 2" xfId="9491"/>
    <cellStyle name="20% - Accent5 2 5 3 6 4" xfId="9492"/>
    <cellStyle name="20% - Accent5 2 5 3 7" xfId="9493"/>
    <cellStyle name="20% - Accent5 2 5 3 7 2" xfId="9494"/>
    <cellStyle name="20% - Accent5 2 5 3 7 2 2" xfId="9495"/>
    <cellStyle name="20% - Accent5 2 5 3 7 3" xfId="9496"/>
    <cellStyle name="20% - Accent5 2 5 3 8" xfId="9497"/>
    <cellStyle name="20% - Accent5 2 5 3 8 2" xfId="9498"/>
    <cellStyle name="20% - Accent5 2 5 3 9" xfId="9499"/>
    <cellStyle name="20% - Accent5 2 5 4" xfId="9500"/>
    <cellStyle name="20% - Accent5 2 5 4 2" xfId="9501"/>
    <cellStyle name="20% - Accent5 2 5 4 2 2" xfId="9502"/>
    <cellStyle name="20% - Accent5 2 5 4 2 2 2" xfId="9503"/>
    <cellStyle name="20% - Accent5 2 5 4 2 2 2 2" xfId="9504"/>
    <cellStyle name="20% - Accent5 2 5 4 2 2 2 2 2" xfId="9505"/>
    <cellStyle name="20% - Accent5 2 5 4 2 2 2 3" xfId="9506"/>
    <cellStyle name="20% - Accent5 2 5 4 2 2 3" xfId="9507"/>
    <cellStyle name="20% - Accent5 2 5 4 2 2 3 2" xfId="9508"/>
    <cellStyle name="20% - Accent5 2 5 4 2 2 4" xfId="9509"/>
    <cellStyle name="20% - Accent5 2 5 4 2 3" xfId="9510"/>
    <cellStyle name="20% - Accent5 2 5 4 2 3 2" xfId="9511"/>
    <cellStyle name="20% - Accent5 2 5 4 2 3 2 2" xfId="9512"/>
    <cellStyle name="20% - Accent5 2 5 4 2 3 3" xfId="9513"/>
    <cellStyle name="20% - Accent5 2 5 4 2 4" xfId="9514"/>
    <cellStyle name="20% - Accent5 2 5 4 2 4 2" xfId="9515"/>
    <cellStyle name="20% - Accent5 2 5 4 2 5" xfId="9516"/>
    <cellStyle name="20% - Accent5 2 5 4 3" xfId="9517"/>
    <cellStyle name="20% - Accent5 2 5 4 3 2" xfId="9518"/>
    <cellStyle name="20% - Accent5 2 5 4 3 2 2" xfId="9519"/>
    <cellStyle name="20% - Accent5 2 5 4 3 2 2 2" xfId="9520"/>
    <cellStyle name="20% - Accent5 2 5 4 3 2 2 2 2" xfId="9521"/>
    <cellStyle name="20% - Accent5 2 5 4 3 2 2 3" xfId="9522"/>
    <cellStyle name="20% - Accent5 2 5 4 3 2 3" xfId="9523"/>
    <cellStyle name="20% - Accent5 2 5 4 3 2 3 2" xfId="9524"/>
    <cellStyle name="20% - Accent5 2 5 4 3 2 4" xfId="9525"/>
    <cellStyle name="20% - Accent5 2 5 4 3 3" xfId="9526"/>
    <cellStyle name="20% - Accent5 2 5 4 3 3 2" xfId="9527"/>
    <cellStyle name="20% - Accent5 2 5 4 3 3 2 2" xfId="9528"/>
    <cellStyle name="20% - Accent5 2 5 4 3 3 3" xfId="9529"/>
    <cellStyle name="20% - Accent5 2 5 4 3 4" xfId="9530"/>
    <cellStyle name="20% - Accent5 2 5 4 3 4 2" xfId="9531"/>
    <cellStyle name="20% - Accent5 2 5 4 3 5" xfId="9532"/>
    <cellStyle name="20% - Accent5 2 5 4 4" xfId="9533"/>
    <cellStyle name="20% - Accent5 2 5 4 4 2" xfId="9534"/>
    <cellStyle name="20% - Accent5 2 5 4 4 2 2" xfId="9535"/>
    <cellStyle name="20% - Accent5 2 5 4 4 2 2 2" xfId="9536"/>
    <cellStyle name="20% - Accent5 2 5 4 4 2 3" xfId="9537"/>
    <cellStyle name="20% - Accent5 2 5 4 4 3" xfId="9538"/>
    <cellStyle name="20% - Accent5 2 5 4 4 3 2" xfId="9539"/>
    <cellStyle name="20% - Accent5 2 5 4 4 4" xfId="9540"/>
    <cellStyle name="20% - Accent5 2 5 4 5" xfId="9541"/>
    <cellStyle name="20% - Accent5 2 5 4 5 2" xfId="9542"/>
    <cellStyle name="20% - Accent5 2 5 4 5 2 2" xfId="9543"/>
    <cellStyle name="20% - Accent5 2 5 4 5 2 2 2" xfId="9544"/>
    <cellStyle name="20% - Accent5 2 5 4 5 2 3" xfId="9545"/>
    <cellStyle name="20% - Accent5 2 5 4 5 3" xfId="9546"/>
    <cellStyle name="20% - Accent5 2 5 4 5 3 2" xfId="9547"/>
    <cellStyle name="20% - Accent5 2 5 4 5 4" xfId="9548"/>
    <cellStyle name="20% - Accent5 2 5 4 6" xfId="9549"/>
    <cellStyle name="20% - Accent5 2 5 4 6 2" xfId="9550"/>
    <cellStyle name="20% - Accent5 2 5 4 6 2 2" xfId="9551"/>
    <cellStyle name="20% - Accent5 2 5 4 6 2 2 2" xfId="9552"/>
    <cellStyle name="20% - Accent5 2 5 4 6 2 3" xfId="9553"/>
    <cellStyle name="20% - Accent5 2 5 4 6 3" xfId="9554"/>
    <cellStyle name="20% - Accent5 2 5 4 6 3 2" xfId="9555"/>
    <cellStyle name="20% - Accent5 2 5 4 6 4" xfId="9556"/>
    <cellStyle name="20% - Accent5 2 5 4 7" xfId="9557"/>
    <cellStyle name="20% - Accent5 2 5 4 7 2" xfId="9558"/>
    <cellStyle name="20% - Accent5 2 5 4 7 2 2" xfId="9559"/>
    <cellStyle name="20% - Accent5 2 5 4 7 3" xfId="9560"/>
    <cellStyle name="20% - Accent5 2 5 4 8" xfId="9561"/>
    <cellStyle name="20% - Accent5 2 5 4 8 2" xfId="9562"/>
    <cellStyle name="20% - Accent5 2 5 4 9" xfId="9563"/>
    <cellStyle name="20% - Accent5 2 5 5" xfId="43612"/>
    <cellStyle name="20% - Accent5 2 6" xfId="9564"/>
    <cellStyle name="20% - Accent5 2 6 2" xfId="9565"/>
    <cellStyle name="20% - Accent5 2 6 2 2" xfId="9566"/>
    <cellStyle name="20% - Accent5 2 6 2 2 2" xfId="9567"/>
    <cellStyle name="20% - Accent5 2 6 2 2 2 2" xfId="9568"/>
    <cellStyle name="20% - Accent5 2 6 2 2 2 2 2" xfId="9569"/>
    <cellStyle name="20% - Accent5 2 6 2 2 2 2 2 2" xfId="9570"/>
    <cellStyle name="20% - Accent5 2 6 2 2 2 2 3" xfId="9571"/>
    <cellStyle name="20% - Accent5 2 6 2 2 2 3" xfId="9572"/>
    <cellStyle name="20% - Accent5 2 6 2 2 2 3 2" xfId="9573"/>
    <cellStyle name="20% - Accent5 2 6 2 2 2 4" xfId="9574"/>
    <cellStyle name="20% - Accent5 2 6 2 2 3" xfId="9575"/>
    <cellStyle name="20% - Accent5 2 6 2 2 3 2" xfId="9576"/>
    <cellStyle name="20% - Accent5 2 6 2 2 3 2 2" xfId="9577"/>
    <cellStyle name="20% - Accent5 2 6 2 2 3 3" xfId="9578"/>
    <cellStyle name="20% - Accent5 2 6 2 2 4" xfId="9579"/>
    <cellStyle name="20% - Accent5 2 6 2 2 4 2" xfId="9580"/>
    <cellStyle name="20% - Accent5 2 6 2 2 5" xfId="9581"/>
    <cellStyle name="20% - Accent5 2 6 2 3" xfId="9582"/>
    <cellStyle name="20% - Accent5 2 6 2 3 2" xfId="9583"/>
    <cellStyle name="20% - Accent5 2 6 2 3 2 2" xfId="9584"/>
    <cellStyle name="20% - Accent5 2 6 2 3 2 2 2" xfId="9585"/>
    <cellStyle name="20% - Accent5 2 6 2 3 2 2 2 2" xfId="9586"/>
    <cellStyle name="20% - Accent5 2 6 2 3 2 2 3" xfId="9587"/>
    <cellStyle name="20% - Accent5 2 6 2 3 2 3" xfId="9588"/>
    <cellStyle name="20% - Accent5 2 6 2 3 2 3 2" xfId="9589"/>
    <cellStyle name="20% - Accent5 2 6 2 3 2 4" xfId="9590"/>
    <cellStyle name="20% - Accent5 2 6 2 3 3" xfId="9591"/>
    <cellStyle name="20% - Accent5 2 6 2 3 3 2" xfId="9592"/>
    <cellStyle name="20% - Accent5 2 6 2 3 3 2 2" xfId="9593"/>
    <cellStyle name="20% - Accent5 2 6 2 3 3 3" xfId="9594"/>
    <cellStyle name="20% - Accent5 2 6 2 3 4" xfId="9595"/>
    <cellStyle name="20% - Accent5 2 6 2 3 4 2" xfId="9596"/>
    <cellStyle name="20% - Accent5 2 6 2 3 5" xfId="9597"/>
    <cellStyle name="20% - Accent5 2 6 2 4" xfId="9598"/>
    <cellStyle name="20% - Accent5 2 6 2 4 2" xfId="9599"/>
    <cellStyle name="20% - Accent5 2 6 2 4 2 2" xfId="9600"/>
    <cellStyle name="20% - Accent5 2 6 2 4 2 2 2" xfId="9601"/>
    <cellStyle name="20% - Accent5 2 6 2 4 2 3" xfId="9602"/>
    <cellStyle name="20% - Accent5 2 6 2 4 3" xfId="9603"/>
    <cellStyle name="20% - Accent5 2 6 2 4 3 2" xfId="9604"/>
    <cellStyle name="20% - Accent5 2 6 2 4 4" xfId="9605"/>
    <cellStyle name="20% - Accent5 2 6 2 5" xfId="9606"/>
    <cellStyle name="20% - Accent5 2 6 2 5 2" xfId="9607"/>
    <cellStyle name="20% - Accent5 2 6 2 5 2 2" xfId="9608"/>
    <cellStyle name="20% - Accent5 2 6 2 5 2 2 2" xfId="9609"/>
    <cellStyle name="20% - Accent5 2 6 2 5 2 3" xfId="9610"/>
    <cellStyle name="20% - Accent5 2 6 2 5 3" xfId="9611"/>
    <cellStyle name="20% - Accent5 2 6 2 5 3 2" xfId="9612"/>
    <cellStyle name="20% - Accent5 2 6 2 5 4" xfId="9613"/>
    <cellStyle name="20% - Accent5 2 6 2 6" xfId="9614"/>
    <cellStyle name="20% - Accent5 2 6 2 6 2" xfId="9615"/>
    <cellStyle name="20% - Accent5 2 6 2 6 2 2" xfId="9616"/>
    <cellStyle name="20% - Accent5 2 6 2 6 2 2 2" xfId="9617"/>
    <cellStyle name="20% - Accent5 2 6 2 6 2 3" xfId="9618"/>
    <cellStyle name="20% - Accent5 2 6 2 6 3" xfId="9619"/>
    <cellStyle name="20% - Accent5 2 6 2 6 3 2" xfId="9620"/>
    <cellStyle name="20% - Accent5 2 6 2 6 4" xfId="9621"/>
    <cellStyle name="20% - Accent5 2 6 2 7" xfId="9622"/>
    <cellStyle name="20% - Accent5 2 6 2 7 2" xfId="9623"/>
    <cellStyle name="20% - Accent5 2 6 2 7 2 2" xfId="9624"/>
    <cellStyle name="20% - Accent5 2 6 2 7 3" xfId="9625"/>
    <cellStyle name="20% - Accent5 2 6 2 8" xfId="9626"/>
    <cellStyle name="20% - Accent5 2 6 2 8 2" xfId="9627"/>
    <cellStyle name="20% - Accent5 2 6 2 9" xfId="9628"/>
    <cellStyle name="20% - Accent5 2 6 3" xfId="9629"/>
    <cellStyle name="20% - Accent5 2 6 3 2" xfId="9630"/>
    <cellStyle name="20% - Accent5 2 6 3 2 2" xfId="9631"/>
    <cellStyle name="20% - Accent5 2 6 3 2 2 2" xfId="9632"/>
    <cellStyle name="20% - Accent5 2 6 3 2 2 2 2" xfId="9633"/>
    <cellStyle name="20% - Accent5 2 6 3 2 2 2 2 2" xfId="9634"/>
    <cellStyle name="20% - Accent5 2 6 3 2 2 2 3" xfId="9635"/>
    <cellStyle name="20% - Accent5 2 6 3 2 2 3" xfId="9636"/>
    <cellStyle name="20% - Accent5 2 6 3 2 2 3 2" xfId="9637"/>
    <cellStyle name="20% - Accent5 2 6 3 2 2 4" xfId="9638"/>
    <cellStyle name="20% - Accent5 2 6 3 2 3" xfId="9639"/>
    <cellStyle name="20% - Accent5 2 6 3 2 3 2" xfId="9640"/>
    <cellStyle name="20% - Accent5 2 6 3 2 3 2 2" xfId="9641"/>
    <cellStyle name="20% - Accent5 2 6 3 2 3 3" xfId="9642"/>
    <cellStyle name="20% - Accent5 2 6 3 2 4" xfId="9643"/>
    <cellStyle name="20% - Accent5 2 6 3 2 4 2" xfId="9644"/>
    <cellStyle name="20% - Accent5 2 6 3 2 5" xfId="9645"/>
    <cellStyle name="20% - Accent5 2 6 3 3" xfId="9646"/>
    <cellStyle name="20% - Accent5 2 6 3 3 2" xfId="9647"/>
    <cellStyle name="20% - Accent5 2 6 3 3 2 2" xfId="9648"/>
    <cellStyle name="20% - Accent5 2 6 3 3 2 2 2" xfId="9649"/>
    <cellStyle name="20% - Accent5 2 6 3 3 2 2 2 2" xfId="9650"/>
    <cellStyle name="20% - Accent5 2 6 3 3 2 2 3" xfId="9651"/>
    <cellStyle name="20% - Accent5 2 6 3 3 2 3" xfId="9652"/>
    <cellStyle name="20% - Accent5 2 6 3 3 2 3 2" xfId="9653"/>
    <cellStyle name="20% - Accent5 2 6 3 3 2 4" xfId="9654"/>
    <cellStyle name="20% - Accent5 2 6 3 3 3" xfId="9655"/>
    <cellStyle name="20% - Accent5 2 6 3 3 3 2" xfId="9656"/>
    <cellStyle name="20% - Accent5 2 6 3 3 3 2 2" xfId="9657"/>
    <cellStyle name="20% - Accent5 2 6 3 3 3 3" xfId="9658"/>
    <cellStyle name="20% - Accent5 2 6 3 3 4" xfId="9659"/>
    <cellStyle name="20% - Accent5 2 6 3 3 4 2" xfId="9660"/>
    <cellStyle name="20% - Accent5 2 6 3 3 5" xfId="9661"/>
    <cellStyle name="20% - Accent5 2 6 3 4" xfId="9662"/>
    <cellStyle name="20% - Accent5 2 6 3 4 2" xfId="9663"/>
    <cellStyle name="20% - Accent5 2 6 3 4 2 2" xfId="9664"/>
    <cellStyle name="20% - Accent5 2 6 3 4 2 2 2" xfId="9665"/>
    <cellStyle name="20% - Accent5 2 6 3 4 2 3" xfId="9666"/>
    <cellStyle name="20% - Accent5 2 6 3 4 3" xfId="9667"/>
    <cellStyle name="20% - Accent5 2 6 3 4 3 2" xfId="9668"/>
    <cellStyle name="20% - Accent5 2 6 3 4 4" xfId="9669"/>
    <cellStyle name="20% - Accent5 2 6 3 5" xfId="9670"/>
    <cellStyle name="20% - Accent5 2 6 3 5 2" xfId="9671"/>
    <cellStyle name="20% - Accent5 2 6 3 5 2 2" xfId="9672"/>
    <cellStyle name="20% - Accent5 2 6 3 5 2 2 2" xfId="9673"/>
    <cellStyle name="20% - Accent5 2 6 3 5 2 3" xfId="9674"/>
    <cellStyle name="20% - Accent5 2 6 3 5 3" xfId="9675"/>
    <cellStyle name="20% - Accent5 2 6 3 5 3 2" xfId="9676"/>
    <cellStyle name="20% - Accent5 2 6 3 5 4" xfId="9677"/>
    <cellStyle name="20% - Accent5 2 6 3 6" xfId="9678"/>
    <cellStyle name="20% - Accent5 2 6 3 6 2" xfId="9679"/>
    <cellStyle name="20% - Accent5 2 6 3 6 2 2" xfId="9680"/>
    <cellStyle name="20% - Accent5 2 6 3 6 2 2 2" xfId="9681"/>
    <cellStyle name="20% - Accent5 2 6 3 6 2 3" xfId="9682"/>
    <cellStyle name="20% - Accent5 2 6 3 6 3" xfId="9683"/>
    <cellStyle name="20% - Accent5 2 6 3 6 3 2" xfId="9684"/>
    <cellStyle name="20% - Accent5 2 6 3 6 4" xfId="9685"/>
    <cellStyle name="20% - Accent5 2 6 3 7" xfId="9686"/>
    <cellStyle name="20% - Accent5 2 6 3 7 2" xfId="9687"/>
    <cellStyle name="20% - Accent5 2 6 3 7 2 2" xfId="9688"/>
    <cellStyle name="20% - Accent5 2 6 3 7 3" xfId="9689"/>
    <cellStyle name="20% - Accent5 2 6 3 8" xfId="9690"/>
    <cellStyle name="20% - Accent5 2 6 3 8 2" xfId="9691"/>
    <cellStyle name="20% - Accent5 2 6 3 9" xfId="9692"/>
    <cellStyle name="20% - Accent5 2 6 4" xfId="43613"/>
    <cellStyle name="20% - Accent5 2 7" xfId="9693"/>
    <cellStyle name="20% - Accent5 2 7 10" xfId="43614"/>
    <cellStyle name="20% - Accent5 2 7 2" xfId="9694"/>
    <cellStyle name="20% - Accent5 2 7 2 2" xfId="9695"/>
    <cellStyle name="20% - Accent5 2 7 2 2 2" xfId="9696"/>
    <cellStyle name="20% - Accent5 2 7 2 2 2 2" xfId="9697"/>
    <cellStyle name="20% - Accent5 2 7 2 2 2 2 2" xfId="9698"/>
    <cellStyle name="20% - Accent5 2 7 2 2 2 3" xfId="9699"/>
    <cellStyle name="20% - Accent5 2 7 2 2 3" xfId="9700"/>
    <cellStyle name="20% - Accent5 2 7 2 2 3 2" xfId="9701"/>
    <cellStyle name="20% - Accent5 2 7 2 2 4" xfId="9702"/>
    <cellStyle name="20% - Accent5 2 7 2 3" xfId="9703"/>
    <cellStyle name="20% - Accent5 2 7 2 3 2" xfId="9704"/>
    <cellStyle name="20% - Accent5 2 7 2 3 2 2" xfId="9705"/>
    <cellStyle name="20% - Accent5 2 7 2 3 3" xfId="9706"/>
    <cellStyle name="20% - Accent5 2 7 2 4" xfId="9707"/>
    <cellStyle name="20% - Accent5 2 7 2 4 2" xfId="9708"/>
    <cellStyle name="20% - Accent5 2 7 2 5" xfId="9709"/>
    <cellStyle name="20% - Accent5 2 7 3" xfId="9710"/>
    <cellStyle name="20% - Accent5 2 7 3 2" xfId="9711"/>
    <cellStyle name="20% - Accent5 2 7 3 2 2" xfId="9712"/>
    <cellStyle name="20% - Accent5 2 7 3 2 2 2" xfId="9713"/>
    <cellStyle name="20% - Accent5 2 7 3 2 2 2 2" xfId="9714"/>
    <cellStyle name="20% - Accent5 2 7 3 2 2 3" xfId="9715"/>
    <cellStyle name="20% - Accent5 2 7 3 2 3" xfId="9716"/>
    <cellStyle name="20% - Accent5 2 7 3 2 3 2" xfId="9717"/>
    <cellStyle name="20% - Accent5 2 7 3 2 4" xfId="9718"/>
    <cellStyle name="20% - Accent5 2 7 3 3" xfId="9719"/>
    <cellStyle name="20% - Accent5 2 7 3 3 2" xfId="9720"/>
    <cellStyle name="20% - Accent5 2 7 3 3 2 2" xfId="9721"/>
    <cellStyle name="20% - Accent5 2 7 3 3 3" xfId="9722"/>
    <cellStyle name="20% - Accent5 2 7 3 4" xfId="9723"/>
    <cellStyle name="20% - Accent5 2 7 3 4 2" xfId="9724"/>
    <cellStyle name="20% - Accent5 2 7 3 5" xfId="9725"/>
    <cellStyle name="20% - Accent5 2 7 4" xfId="9726"/>
    <cellStyle name="20% - Accent5 2 7 4 2" xfId="9727"/>
    <cellStyle name="20% - Accent5 2 7 4 2 2" xfId="9728"/>
    <cellStyle name="20% - Accent5 2 7 4 2 2 2" xfId="9729"/>
    <cellStyle name="20% - Accent5 2 7 4 2 3" xfId="9730"/>
    <cellStyle name="20% - Accent5 2 7 4 3" xfId="9731"/>
    <cellStyle name="20% - Accent5 2 7 4 3 2" xfId="9732"/>
    <cellStyle name="20% - Accent5 2 7 4 4" xfId="9733"/>
    <cellStyle name="20% - Accent5 2 7 5" xfId="9734"/>
    <cellStyle name="20% - Accent5 2 7 5 2" xfId="9735"/>
    <cellStyle name="20% - Accent5 2 7 5 2 2" xfId="9736"/>
    <cellStyle name="20% - Accent5 2 7 5 2 2 2" xfId="9737"/>
    <cellStyle name="20% - Accent5 2 7 5 2 3" xfId="9738"/>
    <cellStyle name="20% - Accent5 2 7 5 3" xfId="9739"/>
    <cellStyle name="20% - Accent5 2 7 5 3 2" xfId="9740"/>
    <cellStyle name="20% - Accent5 2 7 5 4" xfId="9741"/>
    <cellStyle name="20% - Accent5 2 7 6" xfId="9742"/>
    <cellStyle name="20% - Accent5 2 7 6 2" xfId="9743"/>
    <cellStyle name="20% - Accent5 2 7 6 2 2" xfId="9744"/>
    <cellStyle name="20% - Accent5 2 7 6 2 2 2" xfId="9745"/>
    <cellStyle name="20% - Accent5 2 7 6 2 3" xfId="9746"/>
    <cellStyle name="20% - Accent5 2 7 6 3" xfId="9747"/>
    <cellStyle name="20% - Accent5 2 7 6 3 2" xfId="9748"/>
    <cellStyle name="20% - Accent5 2 7 6 4" xfId="9749"/>
    <cellStyle name="20% - Accent5 2 7 7" xfId="9750"/>
    <cellStyle name="20% - Accent5 2 7 7 2" xfId="9751"/>
    <cellStyle name="20% - Accent5 2 7 7 2 2" xfId="9752"/>
    <cellStyle name="20% - Accent5 2 7 7 3" xfId="9753"/>
    <cellStyle name="20% - Accent5 2 7 8" xfId="9754"/>
    <cellStyle name="20% - Accent5 2 7 8 2" xfId="9755"/>
    <cellStyle name="20% - Accent5 2 7 9" xfId="9756"/>
    <cellStyle name="20% - Accent5 2 8" xfId="9757"/>
    <cellStyle name="20% - Accent5 2 8 10" xfId="43615"/>
    <cellStyle name="20% - Accent5 2 8 2" xfId="9758"/>
    <cellStyle name="20% - Accent5 2 8 2 2" xfId="9759"/>
    <cellStyle name="20% - Accent5 2 8 2 2 2" xfId="9760"/>
    <cellStyle name="20% - Accent5 2 8 2 2 2 2" xfId="9761"/>
    <cellStyle name="20% - Accent5 2 8 2 2 2 2 2" xfId="9762"/>
    <cellStyle name="20% - Accent5 2 8 2 2 2 3" xfId="9763"/>
    <cellStyle name="20% - Accent5 2 8 2 2 3" xfId="9764"/>
    <cellStyle name="20% - Accent5 2 8 2 2 3 2" xfId="9765"/>
    <cellStyle name="20% - Accent5 2 8 2 2 4" xfId="9766"/>
    <cellStyle name="20% - Accent5 2 8 2 3" xfId="9767"/>
    <cellStyle name="20% - Accent5 2 8 2 3 2" xfId="9768"/>
    <cellStyle name="20% - Accent5 2 8 2 3 2 2" xfId="9769"/>
    <cellStyle name="20% - Accent5 2 8 2 3 3" xfId="9770"/>
    <cellStyle name="20% - Accent5 2 8 2 4" xfId="9771"/>
    <cellStyle name="20% - Accent5 2 8 2 4 2" xfId="9772"/>
    <cellStyle name="20% - Accent5 2 8 2 5" xfId="9773"/>
    <cellStyle name="20% - Accent5 2 8 3" xfId="9774"/>
    <cellStyle name="20% - Accent5 2 8 3 2" xfId="9775"/>
    <cellStyle name="20% - Accent5 2 8 3 2 2" xfId="9776"/>
    <cellStyle name="20% - Accent5 2 8 3 2 2 2" xfId="9777"/>
    <cellStyle name="20% - Accent5 2 8 3 2 2 2 2" xfId="9778"/>
    <cellStyle name="20% - Accent5 2 8 3 2 2 3" xfId="9779"/>
    <cellStyle name="20% - Accent5 2 8 3 2 3" xfId="9780"/>
    <cellStyle name="20% - Accent5 2 8 3 2 3 2" xfId="9781"/>
    <cellStyle name="20% - Accent5 2 8 3 2 4" xfId="9782"/>
    <cellStyle name="20% - Accent5 2 8 3 3" xfId="9783"/>
    <cellStyle name="20% - Accent5 2 8 3 3 2" xfId="9784"/>
    <cellStyle name="20% - Accent5 2 8 3 3 2 2" xfId="9785"/>
    <cellStyle name="20% - Accent5 2 8 3 3 3" xfId="9786"/>
    <cellStyle name="20% - Accent5 2 8 3 4" xfId="9787"/>
    <cellStyle name="20% - Accent5 2 8 3 4 2" xfId="9788"/>
    <cellStyle name="20% - Accent5 2 8 3 5" xfId="9789"/>
    <cellStyle name="20% - Accent5 2 8 4" xfId="9790"/>
    <cellStyle name="20% - Accent5 2 8 4 2" xfId="9791"/>
    <cellStyle name="20% - Accent5 2 8 4 2 2" xfId="9792"/>
    <cellStyle name="20% - Accent5 2 8 4 2 2 2" xfId="9793"/>
    <cellStyle name="20% - Accent5 2 8 4 2 3" xfId="9794"/>
    <cellStyle name="20% - Accent5 2 8 4 3" xfId="9795"/>
    <cellStyle name="20% - Accent5 2 8 4 3 2" xfId="9796"/>
    <cellStyle name="20% - Accent5 2 8 4 4" xfId="9797"/>
    <cellStyle name="20% - Accent5 2 8 5" xfId="9798"/>
    <cellStyle name="20% - Accent5 2 8 5 2" xfId="9799"/>
    <cellStyle name="20% - Accent5 2 8 5 2 2" xfId="9800"/>
    <cellStyle name="20% - Accent5 2 8 5 2 2 2" xfId="9801"/>
    <cellStyle name="20% - Accent5 2 8 5 2 3" xfId="9802"/>
    <cellStyle name="20% - Accent5 2 8 5 3" xfId="9803"/>
    <cellStyle name="20% - Accent5 2 8 5 3 2" xfId="9804"/>
    <cellStyle name="20% - Accent5 2 8 5 4" xfId="9805"/>
    <cellStyle name="20% - Accent5 2 8 6" xfId="9806"/>
    <cellStyle name="20% - Accent5 2 8 6 2" xfId="9807"/>
    <cellStyle name="20% - Accent5 2 8 6 2 2" xfId="9808"/>
    <cellStyle name="20% - Accent5 2 8 6 2 2 2" xfId="9809"/>
    <cellStyle name="20% - Accent5 2 8 6 2 3" xfId="9810"/>
    <cellStyle name="20% - Accent5 2 8 6 3" xfId="9811"/>
    <cellStyle name="20% - Accent5 2 8 6 3 2" xfId="9812"/>
    <cellStyle name="20% - Accent5 2 8 6 4" xfId="9813"/>
    <cellStyle name="20% - Accent5 2 8 7" xfId="9814"/>
    <cellStyle name="20% - Accent5 2 8 7 2" xfId="9815"/>
    <cellStyle name="20% - Accent5 2 8 7 2 2" xfId="9816"/>
    <cellStyle name="20% - Accent5 2 8 7 3" xfId="9817"/>
    <cellStyle name="20% - Accent5 2 8 8" xfId="9818"/>
    <cellStyle name="20% - Accent5 2 8 8 2" xfId="9819"/>
    <cellStyle name="20% - Accent5 2 8 9" xfId="9820"/>
    <cellStyle name="20% - Accent5 2 9" xfId="9821"/>
    <cellStyle name="20% - Accent5 2 9 2" xfId="43616"/>
    <cellStyle name="20% - Accent5 20" xfId="9822"/>
    <cellStyle name="20% - Accent5 20 2" xfId="9823"/>
    <cellStyle name="20% - Accent5 20 2 2" xfId="9824"/>
    <cellStyle name="20% - Accent5 20 3" xfId="9825"/>
    <cellStyle name="20% - Accent5 20 3 2" xfId="9826"/>
    <cellStyle name="20% - Accent5 20 4" xfId="9827"/>
    <cellStyle name="20% - Accent5 21" xfId="9828"/>
    <cellStyle name="20% - Accent5 21 2" xfId="9829"/>
    <cellStyle name="20% - Accent5 21 2 2" xfId="9830"/>
    <cellStyle name="20% - Accent5 21 3" xfId="9831"/>
    <cellStyle name="20% - Accent5 22" xfId="9832"/>
    <cellStyle name="20% - Accent5 22 2" xfId="9833"/>
    <cellStyle name="20% - Accent5 23" xfId="9834"/>
    <cellStyle name="20% - Accent5 24" xfId="9835"/>
    <cellStyle name="20% - Accent5 3" xfId="9836"/>
    <cellStyle name="20% - Accent5 3 2" xfId="9837"/>
    <cellStyle name="20% - Accent5 3 2 2" xfId="43619"/>
    <cellStyle name="20% - Accent5 3 2 2 2" xfId="43620"/>
    <cellStyle name="20% - Accent5 3 2 2 2 2" xfId="43621"/>
    <cellStyle name="20% - Accent5 3 2 2 3" xfId="43622"/>
    <cellStyle name="20% - Accent5 3 2 3" xfId="43623"/>
    <cellStyle name="20% - Accent5 3 2 3 2" xfId="43624"/>
    <cellStyle name="20% - Accent5 3 2 4" xfId="43625"/>
    <cellStyle name="20% - Accent5 3 2 5" xfId="43618"/>
    <cellStyle name="20% - Accent5 3 3" xfId="9838"/>
    <cellStyle name="20% - Accent5 3 3 2" xfId="43627"/>
    <cellStyle name="20% - Accent5 3 3 2 2" xfId="43628"/>
    <cellStyle name="20% - Accent5 3 3 2 2 2" xfId="43629"/>
    <cellStyle name="20% - Accent5 3 3 2 3" xfId="43630"/>
    <cellStyle name="20% - Accent5 3 3 3" xfId="43631"/>
    <cellStyle name="20% - Accent5 3 3 3 2" xfId="43632"/>
    <cellStyle name="20% - Accent5 3 3 4" xfId="43633"/>
    <cellStyle name="20% - Accent5 3 3 5" xfId="43626"/>
    <cellStyle name="20% - Accent5 3 4" xfId="9839"/>
    <cellStyle name="20% - Accent5 3 4 2" xfId="43635"/>
    <cellStyle name="20% - Accent5 3 4 2 2" xfId="43636"/>
    <cellStyle name="20% - Accent5 3 4 3" xfId="43637"/>
    <cellStyle name="20% - Accent5 3 4 4" xfId="43634"/>
    <cellStyle name="20% - Accent5 3 5" xfId="9840"/>
    <cellStyle name="20% - Accent5 3 5 2" xfId="43639"/>
    <cellStyle name="20% - Accent5 3 5 3" xfId="43638"/>
    <cellStyle name="20% - Accent5 3 6" xfId="43640"/>
    <cellStyle name="20% - Accent5 3 7" xfId="43617"/>
    <cellStyle name="20% - Accent5 4" xfId="9841"/>
    <cellStyle name="20% - Accent5 4 2" xfId="9842"/>
    <cellStyle name="20% - Accent5 4 2 2" xfId="43641"/>
    <cellStyle name="20% - Accent5 4 3" xfId="9843"/>
    <cellStyle name="20% - Accent5 4 4" xfId="9844"/>
    <cellStyle name="20% - Accent5 5" xfId="9845"/>
    <cellStyle name="20% - Accent5 5 2" xfId="9846"/>
    <cellStyle name="20% - Accent5 5 2 2" xfId="43642"/>
    <cellStyle name="20% - Accent5 5 3" xfId="9847"/>
    <cellStyle name="20% - Accent5 6" xfId="9848"/>
    <cellStyle name="20% - Accent5 6 2" xfId="9849"/>
    <cellStyle name="20% - Accent5 6 2 2" xfId="43643"/>
    <cellStyle name="20% - Accent5 6 3" xfId="9850"/>
    <cellStyle name="20% - Accent5 7" xfId="9851"/>
    <cellStyle name="20% - Accent5 7 2" xfId="43644"/>
    <cellStyle name="20% - Accent5 8" xfId="9852"/>
    <cellStyle name="20% - Accent5 8 2" xfId="43645"/>
    <cellStyle name="20% - Accent5 9" xfId="9853"/>
    <cellStyle name="20% - Accent6" xfId="48073" builtinId="50" customBuiltin="1"/>
    <cellStyle name="20% - Accent6 10" xfId="9854"/>
    <cellStyle name="20% - Accent6 11" xfId="9855"/>
    <cellStyle name="20% - Accent6 12" xfId="9856"/>
    <cellStyle name="20% - Accent6 13" xfId="9857"/>
    <cellStyle name="20% - Accent6 14" xfId="9858"/>
    <cellStyle name="20% - Accent6 15" xfId="9859"/>
    <cellStyle name="20% - Accent6 16" xfId="9860"/>
    <cellStyle name="20% - Accent6 17" xfId="9861"/>
    <cellStyle name="20% - Accent6 17 2" xfId="9862"/>
    <cellStyle name="20% - Accent6 17 2 2" xfId="9863"/>
    <cellStyle name="20% - Accent6 17 3" xfId="9864"/>
    <cellStyle name="20% - Accent6 17 3 2" xfId="9865"/>
    <cellStyle name="20% - Accent6 17 4" xfId="9866"/>
    <cellStyle name="20% - Accent6 18" xfId="9867"/>
    <cellStyle name="20% - Accent6 18 2" xfId="9868"/>
    <cellStyle name="20% - Accent6 18 2 2" xfId="9869"/>
    <cellStyle name="20% - Accent6 18 3" xfId="9870"/>
    <cellStyle name="20% - Accent6 18 3 2" xfId="9871"/>
    <cellStyle name="20% - Accent6 18 4" xfId="9872"/>
    <cellStyle name="20% - Accent6 19" xfId="9873"/>
    <cellStyle name="20% - Accent6 19 2" xfId="9874"/>
    <cellStyle name="20% - Accent6 19 2 2" xfId="9875"/>
    <cellStyle name="20% - Accent6 19 3" xfId="9876"/>
    <cellStyle name="20% - Accent6 19 3 2" xfId="9877"/>
    <cellStyle name="20% - Accent6 19 4" xfId="9878"/>
    <cellStyle name="20% - Accent6 2" xfId="9879"/>
    <cellStyle name="20% - Accent6 2 10" xfId="9880"/>
    <cellStyle name="20% - Accent6 2 10 10" xfId="43647"/>
    <cellStyle name="20% - Accent6 2 10 2" xfId="9881"/>
    <cellStyle name="20% - Accent6 2 10 2 2" xfId="9882"/>
    <cellStyle name="20% - Accent6 2 10 2 2 2" xfId="9883"/>
    <cellStyle name="20% - Accent6 2 10 2 2 2 2" xfId="9884"/>
    <cellStyle name="20% - Accent6 2 10 2 2 2 2 2" xfId="9885"/>
    <cellStyle name="20% - Accent6 2 10 2 2 2 3" xfId="9886"/>
    <cellStyle name="20% - Accent6 2 10 2 2 3" xfId="9887"/>
    <cellStyle name="20% - Accent6 2 10 2 2 3 2" xfId="9888"/>
    <cellStyle name="20% - Accent6 2 10 2 2 4" xfId="9889"/>
    <cellStyle name="20% - Accent6 2 10 2 3" xfId="9890"/>
    <cellStyle name="20% - Accent6 2 10 2 3 2" xfId="9891"/>
    <cellStyle name="20% - Accent6 2 10 2 3 2 2" xfId="9892"/>
    <cellStyle name="20% - Accent6 2 10 2 3 3" xfId="9893"/>
    <cellStyle name="20% - Accent6 2 10 2 4" xfId="9894"/>
    <cellStyle name="20% - Accent6 2 10 2 4 2" xfId="9895"/>
    <cellStyle name="20% - Accent6 2 10 2 5" xfId="9896"/>
    <cellStyle name="20% - Accent6 2 10 3" xfId="9897"/>
    <cellStyle name="20% - Accent6 2 10 3 2" xfId="9898"/>
    <cellStyle name="20% - Accent6 2 10 3 2 2" xfId="9899"/>
    <cellStyle name="20% - Accent6 2 10 3 2 2 2" xfId="9900"/>
    <cellStyle name="20% - Accent6 2 10 3 2 2 2 2" xfId="9901"/>
    <cellStyle name="20% - Accent6 2 10 3 2 2 3" xfId="9902"/>
    <cellStyle name="20% - Accent6 2 10 3 2 3" xfId="9903"/>
    <cellStyle name="20% - Accent6 2 10 3 2 3 2" xfId="9904"/>
    <cellStyle name="20% - Accent6 2 10 3 2 4" xfId="9905"/>
    <cellStyle name="20% - Accent6 2 10 3 3" xfId="9906"/>
    <cellStyle name="20% - Accent6 2 10 3 3 2" xfId="9907"/>
    <cellStyle name="20% - Accent6 2 10 3 3 2 2" xfId="9908"/>
    <cellStyle name="20% - Accent6 2 10 3 3 3" xfId="9909"/>
    <cellStyle name="20% - Accent6 2 10 3 4" xfId="9910"/>
    <cellStyle name="20% - Accent6 2 10 3 4 2" xfId="9911"/>
    <cellStyle name="20% - Accent6 2 10 3 5" xfId="9912"/>
    <cellStyle name="20% - Accent6 2 10 4" xfId="9913"/>
    <cellStyle name="20% - Accent6 2 10 4 2" xfId="9914"/>
    <cellStyle name="20% - Accent6 2 10 4 2 2" xfId="9915"/>
    <cellStyle name="20% - Accent6 2 10 4 2 2 2" xfId="9916"/>
    <cellStyle name="20% - Accent6 2 10 4 2 3" xfId="9917"/>
    <cellStyle name="20% - Accent6 2 10 4 3" xfId="9918"/>
    <cellStyle name="20% - Accent6 2 10 4 3 2" xfId="9919"/>
    <cellStyle name="20% - Accent6 2 10 4 4" xfId="9920"/>
    <cellStyle name="20% - Accent6 2 10 5" xfId="9921"/>
    <cellStyle name="20% - Accent6 2 10 5 2" xfId="9922"/>
    <cellStyle name="20% - Accent6 2 10 5 2 2" xfId="9923"/>
    <cellStyle name="20% - Accent6 2 10 5 2 2 2" xfId="9924"/>
    <cellStyle name="20% - Accent6 2 10 5 2 3" xfId="9925"/>
    <cellStyle name="20% - Accent6 2 10 5 3" xfId="9926"/>
    <cellStyle name="20% - Accent6 2 10 5 3 2" xfId="9927"/>
    <cellStyle name="20% - Accent6 2 10 5 4" xfId="9928"/>
    <cellStyle name="20% - Accent6 2 10 6" xfId="9929"/>
    <cellStyle name="20% - Accent6 2 10 6 2" xfId="9930"/>
    <cellStyle name="20% - Accent6 2 10 6 2 2" xfId="9931"/>
    <cellStyle name="20% - Accent6 2 10 6 2 2 2" xfId="9932"/>
    <cellStyle name="20% - Accent6 2 10 6 2 3" xfId="9933"/>
    <cellStyle name="20% - Accent6 2 10 6 3" xfId="9934"/>
    <cellStyle name="20% - Accent6 2 10 6 3 2" xfId="9935"/>
    <cellStyle name="20% - Accent6 2 10 6 4" xfId="9936"/>
    <cellStyle name="20% - Accent6 2 10 7" xfId="9937"/>
    <cellStyle name="20% - Accent6 2 10 7 2" xfId="9938"/>
    <cellStyle name="20% - Accent6 2 10 7 2 2" xfId="9939"/>
    <cellStyle name="20% - Accent6 2 10 7 3" xfId="9940"/>
    <cellStyle name="20% - Accent6 2 10 8" xfId="9941"/>
    <cellStyle name="20% - Accent6 2 10 8 2" xfId="9942"/>
    <cellStyle name="20% - Accent6 2 10 9" xfId="9943"/>
    <cellStyle name="20% - Accent6 2 11" xfId="9944"/>
    <cellStyle name="20% - Accent6 2 11 2" xfId="43646"/>
    <cellStyle name="20% - Accent6 2 12" xfId="9945"/>
    <cellStyle name="20% - Accent6 2 12 2" xfId="9946"/>
    <cellStyle name="20% - Accent6 2 12 2 2" xfId="9947"/>
    <cellStyle name="20% - Accent6 2 12 3" xfId="9948"/>
    <cellStyle name="20% - Accent6 2 13" xfId="9949"/>
    <cellStyle name="20% - Accent6 2 13 2" xfId="9950"/>
    <cellStyle name="20% - Accent6 2 13 2 2" xfId="9951"/>
    <cellStyle name="20% - Accent6 2 13 3" xfId="9952"/>
    <cellStyle name="20% - Accent6 2 14" xfId="9953"/>
    <cellStyle name="20% - Accent6 2 15" xfId="9954"/>
    <cellStyle name="20% - Accent6 2 15 2" xfId="9955"/>
    <cellStyle name="20% - Accent6 2 16" xfId="9956"/>
    <cellStyle name="20% - Accent6 2 16 2" xfId="9957"/>
    <cellStyle name="20% - Accent6 2 17" xfId="9958"/>
    <cellStyle name="20% - Accent6 2 18" xfId="9959"/>
    <cellStyle name="20% - Accent6 2 19" xfId="9960"/>
    <cellStyle name="20% - Accent6 2 2" xfId="9961"/>
    <cellStyle name="20% - Accent6 2 2 2" xfId="9962"/>
    <cellStyle name="20% - Accent6 2 2 2 2" xfId="43649"/>
    <cellStyle name="20% - Accent6 2 2 3" xfId="9963"/>
    <cellStyle name="20% - Accent6 2 2 3 2" xfId="43650"/>
    <cellStyle name="20% - Accent6 2 2 4" xfId="9964"/>
    <cellStyle name="20% - Accent6 2 2 4 2" xfId="9965"/>
    <cellStyle name="20% - Accent6 2 2 4 2 2" xfId="9966"/>
    <cellStyle name="20% - Accent6 2 2 4 3" xfId="9967"/>
    <cellStyle name="20% - Accent6 2 2 4 4" xfId="43648"/>
    <cellStyle name="20% - Accent6 2 2 5" xfId="9968"/>
    <cellStyle name="20% - Accent6 2 2 6" xfId="9969"/>
    <cellStyle name="20% - Accent6 2 2 6 2" xfId="9970"/>
    <cellStyle name="20% - Accent6 2 2 7" xfId="9971"/>
    <cellStyle name="20% - Accent6 2 2 8" xfId="9972"/>
    <cellStyle name="20% - Accent6 2 2 9" xfId="42643"/>
    <cellStyle name="20% - Accent6 2 20" xfId="9973"/>
    <cellStyle name="20% - Accent6 2 21" xfId="9974"/>
    <cellStyle name="20% - Accent6 2 22" xfId="48022"/>
    <cellStyle name="20% - Accent6 2 23" xfId="48090"/>
    <cellStyle name="20% - Accent6 2 3" xfId="9975"/>
    <cellStyle name="20% - Accent6 2 3 2" xfId="9976"/>
    <cellStyle name="20% - Accent6 2 3 2 10" xfId="9977"/>
    <cellStyle name="20% - Accent6 2 3 2 10 2" xfId="9978"/>
    <cellStyle name="20% - Accent6 2 3 2 10 2 2" xfId="9979"/>
    <cellStyle name="20% - Accent6 2 3 2 10 3" xfId="9980"/>
    <cellStyle name="20% - Accent6 2 3 2 11" xfId="9981"/>
    <cellStyle name="20% - Accent6 2 3 2 11 2" xfId="9982"/>
    <cellStyle name="20% - Accent6 2 3 2 12" xfId="9983"/>
    <cellStyle name="20% - Accent6 2 3 2 13" xfId="43652"/>
    <cellStyle name="20% - Accent6 2 3 2 2" xfId="9984"/>
    <cellStyle name="20% - Accent6 2 3 2 2 10" xfId="9985"/>
    <cellStyle name="20% - Accent6 2 3 2 2 10 2" xfId="9986"/>
    <cellStyle name="20% - Accent6 2 3 2 2 11" xfId="9987"/>
    <cellStyle name="20% - Accent6 2 3 2 2 2" xfId="9988"/>
    <cellStyle name="20% - Accent6 2 3 2 2 2 2" xfId="9989"/>
    <cellStyle name="20% - Accent6 2 3 2 2 2 2 2" xfId="9990"/>
    <cellStyle name="20% - Accent6 2 3 2 2 2 2 2 2" xfId="9991"/>
    <cellStyle name="20% - Accent6 2 3 2 2 2 2 2 2 2" xfId="9992"/>
    <cellStyle name="20% - Accent6 2 3 2 2 2 2 2 2 2 2" xfId="9993"/>
    <cellStyle name="20% - Accent6 2 3 2 2 2 2 2 2 3" xfId="9994"/>
    <cellStyle name="20% - Accent6 2 3 2 2 2 2 2 3" xfId="9995"/>
    <cellStyle name="20% - Accent6 2 3 2 2 2 2 2 3 2" xfId="9996"/>
    <cellStyle name="20% - Accent6 2 3 2 2 2 2 2 4" xfId="9997"/>
    <cellStyle name="20% - Accent6 2 3 2 2 2 2 3" xfId="9998"/>
    <cellStyle name="20% - Accent6 2 3 2 2 2 2 3 2" xfId="9999"/>
    <cellStyle name="20% - Accent6 2 3 2 2 2 2 3 2 2" xfId="10000"/>
    <cellStyle name="20% - Accent6 2 3 2 2 2 2 3 3" xfId="10001"/>
    <cellStyle name="20% - Accent6 2 3 2 2 2 2 4" xfId="10002"/>
    <cellStyle name="20% - Accent6 2 3 2 2 2 2 4 2" xfId="10003"/>
    <cellStyle name="20% - Accent6 2 3 2 2 2 2 5" xfId="10004"/>
    <cellStyle name="20% - Accent6 2 3 2 2 2 3" xfId="10005"/>
    <cellStyle name="20% - Accent6 2 3 2 2 2 3 2" xfId="10006"/>
    <cellStyle name="20% - Accent6 2 3 2 2 2 3 2 2" xfId="10007"/>
    <cellStyle name="20% - Accent6 2 3 2 2 2 3 2 2 2" xfId="10008"/>
    <cellStyle name="20% - Accent6 2 3 2 2 2 3 2 2 2 2" xfId="10009"/>
    <cellStyle name="20% - Accent6 2 3 2 2 2 3 2 2 3" xfId="10010"/>
    <cellStyle name="20% - Accent6 2 3 2 2 2 3 2 3" xfId="10011"/>
    <cellStyle name="20% - Accent6 2 3 2 2 2 3 2 3 2" xfId="10012"/>
    <cellStyle name="20% - Accent6 2 3 2 2 2 3 2 4" xfId="10013"/>
    <cellStyle name="20% - Accent6 2 3 2 2 2 3 3" xfId="10014"/>
    <cellStyle name="20% - Accent6 2 3 2 2 2 3 3 2" xfId="10015"/>
    <cellStyle name="20% - Accent6 2 3 2 2 2 3 3 2 2" xfId="10016"/>
    <cellStyle name="20% - Accent6 2 3 2 2 2 3 3 3" xfId="10017"/>
    <cellStyle name="20% - Accent6 2 3 2 2 2 3 4" xfId="10018"/>
    <cellStyle name="20% - Accent6 2 3 2 2 2 3 4 2" xfId="10019"/>
    <cellStyle name="20% - Accent6 2 3 2 2 2 3 5" xfId="10020"/>
    <cellStyle name="20% - Accent6 2 3 2 2 2 4" xfId="10021"/>
    <cellStyle name="20% - Accent6 2 3 2 2 2 4 2" xfId="10022"/>
    <cellStyle name="20% - Accent6 2 3 2 2 2 4 2 2" xfId="10023"/>
    <cellStyle name="20% - Accent6 2 3 2 2 2 4 2 2 2" xfId="10024"/>
    <cellStyle name="20% - Accent6 2 3 2 2 2 4 2 3" xfId="10025"/>
    <cellStyle name="20% - Accent6 2 3 2 2 2 4 3" xfId="10026"/>
    <cellStyle name="20% - Accent6 2 3 2 2 2 4 3 2" xfId="10027"/>
    <cellStyle name="20% - Accent6 2 3 2 2 2 4 4" xfId="10028"/>
    <cellStyle name="20% - Accent6 2 3 2 2 2 5" xfId="10029"/>
    <cellStyle name="20% - Accent6 2 3 2 2 2 5 2" xfId="10030"/>
    <cellStyle name="20% - Accent6 2 3 2 2 2 5 2 2" xfId="10031"/>
    <cellStyle name="20% - Accent6 2 3 2 2 2 5 2 2 2" xfId="10032"/>
    <cellStyle name="20% - Accent6 2 3 2 2 2 5 2 3" xfId="10033"/>
    <cellStyle name="20% - Accent6 2 3 2 2 2 5 3" xfId="10034"/>
    <cellStyle name="20% - Accent6 2 3 2 2 2 5 3 2" xfId="10035"/>
    <cellStyle name="20% - Accent6 2 3 2 2 2 5 4" xfId="10036"/>
    <cellStyle name="20% - Accent6 2 3 2 2 2 6" xfId="10037"/>
    <cellStyle name="20% - Accent6 2 3 2 2 2 6 2" xfId="10038"/>
    <cellStyle name="20% - Accent6 2 3 2 2 2 6 2 2" xfId="10039"/>
    <cellStyle name="20% - Accent6 2 3 2 2 2 6 2 2 2" xfId="10040"/>
    <cellStyle name="20% - Accent6 2 3 2 2 2 6 2 3" xfId="10041"/>
    <cellStyle name="20% - Accent6 2 3 2 2 2 6 3" xfId="10042"/>
    <cellStyle name="20% - Accent6 2 3 2 2 2 6 3 2" xfId="10043"/>
    <cellStyle name="20% - Accent6 2 3 2 2 2 6 4" xfId="10044"/>
    <cellStyle name="20% - Accent6 2 3 2 2 2 7" xfId="10045"/>
    <cellStyle name="20% - Accent6 2 3 2 2 2 7 2" xfId="10046"/>
    <cellStyle name="20% - Accent6 2 3 2 2 2 7 2 2" xfId="10047"/>
    <cellStyle name="20% - Accent6 2 3 2 2 2 7 3" xfId="10048"/>
    <cellStyle name="20% - Accent6 2 3 2 2 2 8" xfId="10049"/>
    <cellStyle name="20% - Accent6 2 3 2 2 2 8 2" xfId="10050"/>
    <cellStyle name="20% - Accent6 2 3 2 2 2 9" xfId="10051"/>
    <cellStyle name="20% - Accent6 2 3 2 2 3" xfId="10052"/>
    <cellStyle name="20% - Accent6 2 3 2 2 3 2" xfId="10053"/>
    <cellStyle name="20% - Accent6 2 3 2 2 3 2 2" xfId="10054"/>
    <cellStyle name="20% - Accent6 2 3 2 2 3 2 2 2" xfId="10055"/>
    <cellStyle name="20% - Accent6 2 3 2 2 3 2 2 2 2" xfId="10056"/>
    <cellStyle name="20% - Accent6 2 3 2 2 3 2 2 2 2 2" xfId="10057"/>
    <cellStyle name="20% - Accent6 2 3 2 2 3 2 2 2 3" xfId="10058"/>
    <cellStyle name="20% - Accent6 2 3 2 2 3 2 2 3" xfId="10059"/>
    <cellStyle name="20% - Accent6 2 3 2 2 3 2 2 3 2" xfId="10060"/>
    <cellStyle name="20% - Accent6 2 3 2 2 3 2 2 4" xfId="10061"/>
    <cellStyle name="20% - Accent6 2 3 2 2 3 2 3" xfId="10062"/>
    <cellStyle name="20% - Accent6 2 3 2 2 3 2 3 2" xfId="10063"/>
    <cellStyle name="20% - Accent6 2 3 2 2 3 2 3 2 2" xfId="10064"/>
    <cellStyle name="20% - Accent6 2 3 2 2 3 2 3 3" xfId="10065"/>
    <cellStyle name="20% - Accent6 2 3 2 2 3 2 4" xfId="10066"/>
    <cellStyle name="20% - Accent6 2 3 2 2 3 2 4 2" xfId="10067"/>
    <cellStyle name="20% - Accent6 2 3 2 2 3 2 5" xfId="10068"/>
    <cellStyle name="20% - Accent6 2 3 2 2 3 3" xfId="10069"/>
    <cellStyle name="20% - Accent6 2 3 2 2 3 3 2" xfId="10070"/>
    <cellStyle name="20% - Accent6 2 3 2 2 3 3 2 2" xfId="10071"/>
    <cellStyle name="20% - Accent6 2 3 2 2 3 3 2 2 2" xfId="10072"/>
    <cellStyle name="20% - Accent6 2 3 2 2 3 3 2 2 2 2" xfId="10073"/>
    <cellStyle name="20% - Accent6 2 3 2 2 3 3 2 2 3" xfId="10074"/>
    <cellStyle name="20% - Accent6 2 3 2 2 3 3 2 3" xfId="10075"/>
    <cellStyle name="20% - Accent6 2 3 2 2 3 3 2 3 2" xfId="10076"/>
    <cellStyle name="20% - Accent6 2 3 2 2 3 3 2 4" xfId="10077"/>
    <cellStyle name="20% - Accent6 2 3 2 2 3 3 3" xfId="10078"/>
    <cellStyle name="20% - Accent6 2 3 2 2 3 3 3 2" xfId="10079"/>
    <cellStyle name="20% - Accent6 2 3 2 2 3 3 3 2 2" xfId="10080"/>
    <cellStyle name="20% - Accent6 2 3 2 2 3 3 3 3" xfId="10081"/>
    <cellStyle name="20% - Accent6 2 3 2 2 3 3 4" xfId="10082"/>
    <cellStyle name="20% - Accent6 2 3 2 2 3 3 4 2" xfId="10083"/>
    <cellStyle name="20% - Accent6 2 3 2 2 3 3 5" xfId="10084"/>
    <cellStyle name="20% - Accent6 2 3 2 2 3 4" xfId="10085"/>
    <cellStyle name="20% - Accent6 2 3 2 2 3 4 2" xfId="10086"/>
    <cellStyle name="20% - Accent6 2 3 2 2 3 4 2 2" xfId="10087"/>
    <cellStyle name="20% - Accent6 2 3 2 2 3 4 2 2 2" xfId="10088"/>
    <cellStyle name="20% - Accent6 2 3 2 2 3 4 2 3" xfId="10089"/>
    <cellStyle name="20% - Accent6 2 3 2 2 3 4 3" xfId="10090"/>
    <cellStyle name="20% - Accent6 2 3 2 2 3 4 3 2" xfId="10091"/>
    <cellStyle name="20% - Accent6 2 3 2 2 3 4 4" xfId="10092"/>
    <cellStyle name="20% - Accent6 2 3 2 2 3 5" xfId="10093"/>
    <cellStyle name="20% - Accent6 2 3 2 2 3 5 2" xfId="10094"/>
    <cellStyle name="20% - Accent6 2 3 2 2 3 5 2 2" xfId="10095"/>
    <cellStyle name="20% - Accent6 2 3 2 2 3 5 2 2 2" xfId="10096"/>
    <cellStyle name="20% - Accent6 2 3 2 2 3 5 2 3" xfId="10097"/>
    <cellStyle name="20% - Accent6 2 3 2 2 3 5 3" xfId="10098"/>
    <cellStyle name="20% - Accent6 2 3 2 2 3 5 3 2" xfId="10099"/>
    <cellStyle name="20% - Accent6 2 3 2 2 3 5 4" xfId="10100"/>
    <cellStyle name="20% - Accent6 2 3 2 2 3 6" xfId="10101"/>
    <cellStyle name="20% - Accent6 2 3 2 2 3 6 2" xfId="10102"/>
    <cellStyle name="20% - Accent6 2 3 2 2 3 6 2 2" xfId="10103"/>
    <cellStyle name="20% - Accent6 2 3 2 2 3 6 2 2 2" xfId="10104"/>
    <cellStyle name="20% - Accent6 2 3 2 2 3 6 2 3" xfId="10105"/>
    <cellStyle name="20% - Accent6 2 3 2 2 3 6 3" xfId="10106"/>
    <cellStyle name="20% - Accent6 2 3 2 2 3 6 3 2" xfId="10107"/>
    <cellStyle name="20% - Accent6 2 3 2 2 3 6 4" xfId="10108"/>
    <cellStyle name="20% - Accent6 2 3 2 2 3 7" xfId="10109"/>
    <cellStyle name="20% - Accent6 2 3 2 2 3 7 2" xfId="10110"/>
    <cellStyle name="20% - Accent6 2 3 2 2 3 7 2 2" xfId="10111"/>
    <cellStyle name="20% - Accent6 2 3 2 2 3 7 3" xfId="10112"/>
    <cellStyle name="20% - Accent6 2 3 2 2 3 8" xfId="10113"/>
    <cellStyle name="20% - Accent6 2 3 2 2 3 8 2" xfId="10114"/>
    <cellStyle name="20% - Accent6 2 3 2 2 3 9" xfId="10115"/>
    <cellStyle name="20% - Accent6 2 3 2 2 4" xfId="10116"/>
    <cellStyle name="20% - Accent6 2 3 2 2 4 2" xfId="10117"/>
    <cellStyle name="20% - Accent6 2 3 2 2 4 2 2" xfId="10118"/>
    <cellStyle name="20% - Accent6 2 3 2 2 4 2 2 2" xfId="10119"/>
    <cellStyle name="20% - Accent6 2 3 2 2 4 2 2 2 2" xfId="10120"/>
    <cellStyle name="20% - Accent6 2 3 2 2 4 2 2 3" xfId="10121"/>
    <cellStyle name="20% - Accent6 2 3 2 2 4 2 3" xfId="10122"/>
    <cellStyle name="20% - Accent6 2 3 2 2 4 2 3 2" xfId="10123"/>
    <cellStyle name="20% - Accent6 2 3 2 2 4 2 4" xfId="10124"/>
    <cellStyle name="20% - Accent6 2 3 2 2 4 3" xfId="10125"/>
    <cellStyle name="20% - Accent6 2 3 2 2 4 3 2" xfId="10126"/>
    <cellStyle name="20% - Accent6 2 3 2 2 4 3 2 2" xfId="10127"/>
    <cellStyle name="20% - Accent6 2 3 2 2 4 3 3" xfId="10128"/>
    <cellStyle name="20% - Accent6 2 3 2 2 4 4" xfId="10129"/>
    <cellStyle name="20% - Accent6 2 3 2 2 4 4 2" xfId="10130"/>
    <cellStyle name="20% - Accent6 2 3 2 2 4 5" xfId="10131"/>
    <cellStyle name="20% - Accent6 2 3 2 2 5" xfId="10132"/>
    <cellStyle name="20% - Accent6 2 3 2 2 5 2" xfId="10133"/>
    <cellStyle name="20% - Accent6 2 3 2 2 5 2 2" xfId="10134"/>
    <cellStyle name="20% - Accent6 2 3 2 2 5 2 2 2" xfId="10135"/>
    <cellStyle name="20% - Accent6 2 3 2 2 5 2 2 2 2" xfId="10136"/>
    <cellStyle name="20% - Accent6 2 3 2 2 5 2 2 3" xfId="10137"/>
    <cellStyle name="20% - Accent6 2 3 2 2 5 2 3" xfId="10138"/>
    <cellStyle name="20% - Accent6 2 3 2 2 5 2 3 2" xfId="10139"/>
    <cellStyle name="20% - Accent6 2 3 2 2 5 2 4" xfId="10140"/>
    <cellStyle name="20% - Accent6 2 3 2 2 5 3" xfId="10141"/>
    <cellStyle name="20% - Accent6 2 3 2 2 5 3 2" xfId="10142"/>
    <cellStyle name="20% - Accent6 2 3 2 2 5 3 2 2" xfId="10143"/>
    <cellStyle name="20% - Accent6 2 3 2 2 5 3 3" xfId="10144"/>
    <cellStyle name="20% - Accent6 2 3 2 2 5 4" xfId="10145"/>
    <cellStyle name="20% - Accent6 2 3 2 2 5 4 2" xfId="10146"/>
    <cellStyle name="20% - Accent6 2 3 2 2 5 5" xfId="10147"/>
    <cellStyle name="20% - Accent6 2 3 2 2 6" xfId="10148"/>
    <cellStyle name="20% - Accent6 2 3 2 2 6 2" xfId="10149"/>
    <cellStyle name="20% - Accent6 2 3 2 2 6 2 2" xfId="10150"/>
    <cellStyle name="20% - Accent6 2 3 2 2 6 2 2 2" xfId="10151"/>
    <cellStyle name="20% - Accent6 2 3 2 2 6 2 3" xfId="10152"/>
    <cellStyle name="20% - Accent6 2 3 2 2 6 3" xfId="10153"/>
    <cellStyle name="20% - Accent6 2 3 2 2 6 3 2" xfId="10154"/>
    <cellStyle name="20% - Accent6 2 3 2 2 6 4" xfId="10155"/>
    <cellStyle name="20% - Accent6 2 3 2 2 7" xfId="10156"/>
    <cellStyle name="20% - Accent6 2 3 2 2 7 2" xfId="10157"/>
    <cellStyle name="20% - Accent6 2 3 2 2 7 2 2" xfId="10158"/>
    <cellStyle name="20% - Accent6 2 3 2 2 7 2 2 2" xfId="10159"/>
    <cellStyle name="20% - Accent6 2 3 2 2 7 2 3" xfId="10160"/>
    <cellStyle name="20% - Accent6 2 3 2 2 7 3" xfId="10161"/>
    <cellStyle name="20% - Accent6 2 3 2 2 7 3 2" xfId="10162"/>
    <cellStyle name="20% - Accent6 2 3 2 2 7 4" xfId="10163"/>
    <cellStyle name="20% - Accent6 2 3 2 2 8" xfId="10164"/>
    <cellStyle name="20% - Accent6 2 3 2 2 8 2" xfId="10165"/>
    <cellStyle name="20% - Accent6 2 3 2 2 8 2 2" xfId="10166"/>
    <cellStyle name="20% - Accent6 2 3 2 2 8 2 2 2" xfId="10167"/>
    <cellStyle name="20% - Accent6 2 3 2 2 8 2 3" xfId="10168"/>
    <cellStyle name="20% - Accent6 2 3 2 2 8 3" xfId="10169"/>
    <cellStyle name="20% - Accent6 2 3 2 2 8 3 2" xfId="10170"/>
    <cellStyle name="20% - Accent6 2 3 2 2 8 4" xfId="10171"/>
    <cellStyle name="20% - Accent6 2 3 2 2 9" xfId="10172"/>
    <cellStyle name="20% - Accent6 2 3 2 2 9 2" xfId="10173"/>
    <cellStyle name="20% - Accent6 2 3 2 2 9 2 2" xfId="10174"/>
    <cellStyle name="20% - Accent6 2 3 2 2 9 3" xfId="10175"/>
    <cellStyle name="20% - Accent6 2 3 2 3" xfId="10176"/>
    <cellStyle name="20% - Accent6 2 3 2 3 2" xfId="10177"/>
    <cellStyle name="20% - Accent6 2 3 2 3 2 2" xfId="10178"/>
    <cellStyle name="20% - Accent6 2 3 2 3 2 2 2" xfId="10179"/>
    <cellStyle name="20% - Accent6 2 3 2 3 2 2 2 2" xfId="10180"/>
    <cellStyle name="20% - Accent6 2 3 2 3 2 2 2 2 2" xfId="10181"/>
    <cellStyle name="20% - Accent6 2 3 2 3 2 2 2 3" xfId="10182"/>
    <cellStyle name="20% - Accent6 2 3 2 3 2 2 3" xfId="10183"/>
    <cellStyle name="20% - Accent6 2 3 2 3 2 2 3 2" xfId="10184"/>
    <cellStyle name="20% - Accent6 2 3 2 3 2 2 4" xfId="10185"/>
    <cellStyle name="20% - Accent6 2 3 2 3 2 3" xfId="10186"/>
    <cellStyle name="20% - Accent6 2 3 2 3 2 3 2" xfId="10187"/>
    <cellStyle name="20% - Accent6 2 3 2 3 2 3 2 2" xfId="10188"/>
    <cellStyle name="20% - Accent6 2 3 2 3 2 3 3" xfId="10189"/>
    <cellStyle name="20% - Accent6 2 3 2 3 2 4" xfId="10190"/>
    <cellStyle name="20% - Accent6 2 3 2 3 2 4 2" xfId="10191"/>
    <cellStyle name="20% - Accent6 2 3 2 3 2 5" xfId="10192"/>
    <cellStyle name="20% - Accent6 2 3 2 3 3" xfId="10193"/>
    <cellStyle name="20% - Accent6 2 3 2 3 3 2" xfId="10194"/>
    <cellStyle name="20% - Accent6 2 3 2 3 3 2 2" xfId="10195"/>
    <cellStyle name="20% - Accent6 2 3 2 3 3 2 2 2" xfId="10196"/>
    <cellStyle name="20% - Accent6 2 3 2 3 3 2 2 2 2" xfId="10197"/>
    <cellStyle name="20% - Accent6 2 3 2 3 3 2 2 3" xfId="10198"/>
    <cellStyle name="20% - Accent6 2 3 2 3 3 2 3" xfId="10199"/>
    <cellStyle name="20% - Accent6 2 3 2 3 3 2 3 2" xfId="10200"/>
    <cellStyle name="20% - Accent6 2 3 2 3 3 2 4" xfId="10201"/>
    <cellStyle name="20% - Accent6 2 3 2 3 3 3" xfId="10202"/>
    <cellStyle name="20% - Accent6 2 3 2 3 3 3 2" xfId="10203"/>
    <cellStyle name="20% - Accent6 2 3 2 3 3 3 2 2" xfId="10204"/>
    <cellStyle name="20% - Accent6 2 3 2 3 3 3 3" xfId="10205"/>
    <cellStyle name="20% - Accent6 2 3 2 3 3 4" xfId="10206"/>
    <cellStyle name="20% - Accent6 2 3 2 3 3 4 2" xfId="10207"/>
    <cellStyle name="20% - Accent6 2 3 2 3 3 5" xfId="10208"/>
    <cellStyle name="20% - Accent6 2 3 2 3 4" xfId="10209"/>
    <cellStyle name="20% - Accent6 2 3 2 3 4 2" xfId="10210"/>
    <cellStyle name="20% - Accent6 2 3 2 3 4 2 2" xfId="10211"/>
    <cellStyle name="20% - Accent6 2 3 2 3 4 2 2 2" xfId="10212"/>
    <cellStyle name="20% - Accent6 2 3 2 3 4 2 3" xfId="10213"/>
    <cellStyle name="20% - Accent6 2 3 2 3 4 3" xfId="10214"/>
    <cellStyle name="20% - Accent6 2 3 2 3 4 3 2" xfId="10215"/>
    <cellStyle name="20% - Accent6 2 3 2 3 4 4" xfId="10216"/>
    <cellStyle name="20% - Accent6 2 3 2 3 5" xfId="10217"/>
    <cellStyle name="20% - Accent6 2 3 2 3 5 2" xfId="10218"/>
    <cellStyle name="20% - Accent6 2 3 2 3 5 2 2" xfId="10219"/>
    <cellStyle name="20% - Accent6 2 3 2 3 5 2 2 2" xfId="10220"/>
    <cellStyle name="20% - Accent6 2 3 2 3 5 2 3" xfId="10221"/>
    <cellStyle name="20% - Accent6 2 3 2 3 5 3" xfId="10222"/>
    <cellStyle name="20% - Accent6 2 3 2 3 5 3 2" xfId="10223"/>
    <cellStyle name="20% - Accent6 2 3 2 3 5 4" xfId="10224"/>
    <cellStyle name="20% - Accent6 2 3 2 3 6" xfId="10225"/>
    <cellStyle name="20% - Accent6 2 3 2 3 6 2" xfId="10226"/>
    <cellStyle name="20% - Accent6 2 3 2 3 6 2 2" xfId="10227"/>
    <cellStyle name="20% - Accent6 2 3 2 3 6 2 2 2" xfId="10228"/>
    <cellStyle name="20% - Accent6 2 3 2 3 6 2 3" xfId="10229"/>
    <cellStyle name="20% - Accent6 2 3 2 3 6 3" xfId="10230"/>
    <cellStyle name="20% - Accent6 2 3 2 3 6 3 2" xfId="10231"/>
    <cellStyle name="20% - Accent6 2 3 2 3 6 4" xfId="10232"/>
    <cellStyle name="20% - Accent6 2 3 2 3 7" xfId="10233"/>
    <cellStyle name="20% - Accent6 2 3 2 3 7 2" xfId="10234"/>
    <cellStyle name="20% - Accent6 2 3 2 3 7 2 2" xfId="10235"/>
    <cellStyle name="20% - Accent6 2 3 2 3 7 3" xfId="10236"/>
    <cellStyle name="20% - Accent6 2 3 2 3 8" xfId="10237"/>
    <cellStyle name="20% - Accent6 2 3 2 3 8 2" xfId="10238"/>
    <cellStyle name="20% - Accent6 2 3 2 3 9" xfId="10239"/>
    <cellStyle name="20% - Accent6 2 3 2 4" xfId="10240"/>
    <cellStyle name="20% - Accent6 2 3 2 4 2" xfId="10241"/>
    <cellStyle name="20% - Accent6 2 3 2 4 2 2" xfId="10242"/>
    <cellStyle name="20% - Accent6 2 3 2 4 2 2 2" xfId="10243"/>
    <cellStyle name="20% - Accent6 2 3 2 4 2 2 2 2" xfId="10244"/>
    <cellStyle name="20% - Accent6 2 3 2 4 2 2 2 2 2" xfId="10245"/>
    <cellStyle name="20% - Accent6 2 3 2 4 2 2 2 3" xfId="10246"/>
    <cellStyle name="20% - Accent6 2 3 2 4 2 2 3" xfId="10247"/>
    <cellStyle name="20% - Accent6 2 3 2 4 2 2 3 2" xfId="10248"/>
    <cellStyle name="20% - Accent6 2 3 2 4 2 2 4" xfId="10249"/>
    <cellStyle name="20% - Accent6 2 3 2 4 2 3" xfId="10250"/>
    <cellStyle name="20% - Accent6 2 3 2 4 2 3 2" xfId="10251"/>
    <cellStyle name="20% - Accent6 2 3 2 4 2 3 2 2" xfId="10252"/>
    <cellStyle name="20% - Accent6 2 3 2 4 2 3 3" xfId="10253"/>
    <cellStyle name="20% - Accent6 2 3 2 4 2 4" xfId="10254"/>
    <cellStyle name="20% - Accent6 2 3 2 4 2 4 2" xfId="10255"/>
    <cellStyle name="20% - Accent6 2 3 2 4 2 5" xfId="10256"/>
    <cellStyle name="20% - Accent6 2 3 2 4 3" xfId="10257"/>
    <cellStyle name="20% - Accent6 2 3 2 4 3 2" xfId="10258"/>
    <cellStyle name="20% - Accent6 2 3 2 4 3 2 2" xfId="10259"/>
    <cellStyle name="20% - Accent6 2 3 2 4 3 2 2 2" xfId="10260"/>
    <cellStyle name="20% - Accent6 2 3 2 4 3 2 2 2 2" xfId="10261"/>
    <cellStyle name="20% - Accent6 2 3 2 4 3 2 2 3" xfId="10262"/>
    <cellStyle name="20% - Accent6 2 3 2 4 3 2 3" xfId="10263"/>
    <cellStyle name="20% - Accent6 2 3 2 4 3 2 3 2" xfId="10264"/>
    <cellStyle name="20% - Accent6 2 3 2 4 3 2 4" xfId="10265"/>
    <cellStyle name="20% - Accent6 2 3 2 4 3 3" xfId="10266"/>
    <cellStyle name="20% - Accent6 2 3 2 4 3 3 2" xfId="10267"/>
    <cellStyle name="20% - Accent6 2 3 2 4 3 3 2 2" xfId="10268"/>
    <cellStyle name="20% - Accent6 2 3 2 4 3 3 3" xfId="10269"/>
    <cellStyle name="20% - Accent6 2 3 2 4 3 4" xfId="10270"/>
    <cellStyle name="20% - Accent6 2 3 2 4 3 4 2" xfId="10271"/>
    <cellStyle name="20% - Accent6 2 3 2 4 3 5" xfId="10272"/>
    <cellStyle name="20% - Accent6 2 3 2 4 4" xfId="10273"/>
    <cellStyle name="20% - Accent6 2 3 2 4 4 2" xfId="10274"/>
    <cellStyle name="20% - Accent6 2 3 2 4 4 2 2" xfId="10275"/>
    <cellStyle name="20% - Accent6 2 3 2 4 4 2 2 2" xfId="10276"/>
    <cellStyle name="20% - Accent6 2 3 2 4 4 2 3" xfId="10277"/>
    <cellStyle name="20% - Accent6 2 3 2 4 4 3" xfId="10278"/>
    <cellStyle name="20% - Accent6 2 3 2 4 4 3 2" xfId="10279"/>
    <cellStyle name="20% - Accent6 2 3 2 4 4 4" xfId="10280"/>
    <cellStyle name="20% - Accent6 2 3 2 4 5" xfId="10281"/>
    <cellStyle name="20% - Accent6 2 3 2 4 5 2" xfId="10282"/>
    <cellStyle name="20% - Accent6 2 3 2 4 5 2 2" xfId="10283"/>
    <cellStyle name="20% - Accent6 2 3 2 4 5 2 2 2" xfId="10284"/>
    <cellStyle name="20% - Accent6 2 3 2 4 5 2 3" xfId="10285"/>
    <cellStyle name="20% - Accent6 2 3 2 4 5 3" xfId="10286"/>
    <cellStyle name="20% - Accent6 2 3 2 4 5 3 2" xfId="10287"/>
    <cellStyle name="20% - Accent6 2 3 2 4 5 4" xfId="10288"/>
    <cellStyle name="20% - Accent6 2 3 2 4 6" xfId="10289"/>
    <cellStyle name="20% - Accent6 2 3 2 4 6 2" xfId="10290"/>
    <cellStyle name="20% - Accent6 2 3 2 4 6 2 2" xfId="10291"/>
    <cellStyle name="20% - Accent6 2 3 2 4 6 2 2 2" xfId="10292"/>
    <cellStyle name="20% - Accent6 2 3 2 4 6 2 3" xfId="10293"/>
    <cellStyle name="20% - Accent6 2 3 2 4 6 3" xfId="10294"/>
    <cellStyle name="20% - Accent6 2 3 2 4 6 3 2" xfId="10295"/>
    <cellStyle name="20% - Accent6 2 3 2 4 6 4" xfId="10296"/>
    <cellStyle name="20% - Accent6 2 3 2 4 7" xfId="10297"/>
    <cellStyle name="20% - Accent6 2 3 2 4 7 2" xfId="10298"/>
    <cellStyle name="20% - Accent6 2 3 2 4 7 2 2" xfId="10299"/>
    <cellStyle name="20% - Accent6 2 3 2 4 7 3" xfId="10300"/>
    <cellStyle name="20% - Accent6 2 3 2 4 8" xfId="10301"/>
    <cellStyle name="20% - Accent6 2 3 2 4 8 2" xfId="10302"/>
    <cellStyle name="20% - Accent6 2 3 2 4 9" xfId="10303"/>
    <cellStyle name="20% - Accent6 2 3 2 5" xfId="10304"/>
    <cellStyle name="20% - Accent6 2 3 2 5 2" xfId="10305"/>
    <cellStyle name="20% - Accent6 2 3 2 5 2 2" xfId="10306"/>
    <cellStyle name="20% - Accent6 2 3 2 5 2 2 2" xfId="10307"/>
    <cellStyle name="20% - Accent6 2 3 2 5 2 2 2 2" xfId="10308"/>
    <cellStyle name="20% - Accent6 2 3 2 5 2 2 3" xfId="10309"/>
    <cellStyle name="20% - Accent6 2 3 2 5 2 3" xfId="10310"/>
    <cellStyle name="20% - Accent6 2 3 2 5 2 3 2" xfId="10311"/>
    <cellStyle name="20% - Accent6 2 3 2 5 2 4" xfId="10312"/>
    <cellStyle name="20% - Accent6 2 3 2 5 3" xfId="10313"/>
    <cellStyle name="20% - Accent6 2 3 2 5 3 2" xfId="10314"/>
    <cellStyle name="20% - Accent6 2 3 2 5 3 2 2" xfId="10315"/>
    <cellStyle name="20% - Accent6 2 3 2 5 3 3" xfId="10316"/>
    <cellStyle name="20% - Accent6 2 3 2 5 4" xfId="10317"/>
    <cellStyle name="20% - Accent6 2 3 2 5 4 2" xfId="10318"/>
    <cellStyle name="20% - Accent6 2 3 2 5 5" xfId="10319"/>
    <cellStyle name="20% - Accent6 2 3 2 6" xfId="10320"/>
    <cellStyle name="20% - Accent6 2 3 2 6 2" xfId="10321"/>
    <cellStyle name="20% - Accent6 2 3 2 6 2 2" xfId="10322"/>
    <cellStyle name="20% - Accent6 2 3 2 6 2 2 2" xfId="10323"/>
    <cellStyle name="20% - Accent6 2 3 2 6 2 2 2 2" xfId="10324"/>
    <cellStyle name="20% - Accent6 2 3 2 6 2 2 3" xfId="10325"/>
    <cellStyle name="20% - Accent6 2 3 2 6 2 3" xfId="10326"/>
    <cellStyle name="20% - Accent6 2 3 2 6 2 3 2" xfId="10327"/>
    <cellStyle name="20% - Accent6 2 3 2 6 2 4" xfId="10328"/>
    <cellStyle name="20% - Accent6 2 3 2 6 3" xfId="10329"/>
    <cellStyle name="20% - Accent6 2 3 2 6 3 2" xfId="10330"/>
    <cellStyle name="20% - Accent6 2 3 2 6 3 2 2" xfId="10331"/>
    <cellStyle name="20% - Accent6 2 3 2 6 3 3" xfId="10332"/>
    <cellStyle name="20% - Accent6 2 3 2 6 4" xfId="10333"/>
    <cellStyle name="20% - Accent6 2 3 2 6 4 2" xfId="10334"/>
    <cellStyle name="20% - Accent6 2 3 2 6 5" xfId="10335"/>
    <cellStyle name="20% - Accent6 2 3 2 7" xfId="10336"/>
    <cellStyle name="20% - Accent6 2 3 2 7 2" xfId="10337"/>
    <cellStyle name="20% - Accent6 2 3 2 7 2 2" xfId="10338"/>
    <cellStyle name="20% - Accent6 2 3 2 7 2 2 2" xfId="10339"/>
    <cellStyle name="20% - Accent6 2 3 2 7 2 3" xfId="10340"/>
    <cellStyle name="20% - Accent6 2 3 2 7 3" xfId="10341"/>
    <cellStyle name="20% - Accent6 2 3 2 7 3 2" xfId="10342"/>
    <cellStyle name="20% - Accent6 2 3 2 7 4" xfId="10343"/>
    <cellStyle name="20% - Accent6 2 3 2 8" xfId="10344"/>
    <cellStyle name="20% - Accent6 2 3 2 8 2" xfId="10345"/>
    <cellStyle name="20% - Accent6 2 3 2 8 2 2" xfId="10346"/>
    <cellStyle name="20% - Accent6 2 3 2 8 2 2 2" xfId="10347"/>
    <cellStyle name="20% - Accent6 2 3 2 8 2 3" xfId="10348"/>
    <cellStyle name="20% - Accent6 2 3 2 8 3" xfId="10349"/>
    <cellStyle name="20% - Accent6 2 3 2 8 3 2" xfId="10350"/>
    <cellStyle name="20% - Accent6 2 3 2 8 4" xfId="10351"/>
    <cellStyle name="20% - Accent6 2 3 2 9" xfId="10352"/>
    <cellStyle name="20% - Accent6 2 3 2 9 2" xfId="10353"/>
    <cellStyle name="20% - Accent6 2 3 2 9 2 2" xfId="10354"/>
    <cellStyle name="20% - Accent6 2 3 2 9 2 2 2" xfId="10355"/>
    <cellStyle name="20% - Accent6 2 3 2 9 2 3" xfId="10356"/>
    <cellStyle name="20% - Accent6 2 3 2 9 3" xfId="10357"/>
    <cellStyle name="20% - Accent6 2 3 2 9 3 2" xfId="10358"/>
    <cellStyle name="20% - Accent6 2 3 2 9 4" xfId="10359"/>
    <cellStyle name="20% - Accent6 2 3 3" xfId="10360"/>
    <cellStyle name="20% - Accent6 2 3 3 10" xfId="10361"/>
    <cellStyle name="20% - Accent6 2 3 3 10 2" xfId="10362"/>
    <cellStyle name="20% - Accent6 2 3 3 11" xfId="10363"/>
    <cellStyle name="20% - Accent6 2 3 3 12" xfId="43651"/>
    <cellStyle name="20% - Accent6 2 3 3 2" xfId="10364"/>
    <cellStyle name="20% - Accent6 2 3 3 2 2" xfId="10365"/>
    <cellStyle name="20% - Accent6 2 3 3 2 2 2" xfId="10366"/>
    <cellStyle name="20% - Accent6 2 3 3 2 2 2 2" xfId="10367"/>
    <cellStyle name="20% - Accent6 2 3 3 2 2 2 2 2" xfId="10368"/>
    <cellStyle name="20% - Accent6 2 3 3 2 2 2 2 2 2" xfId="10369"/>
    <cellStyle name="20% - Accent6 2 3 3 2 2 2 2 3" xfId="10370"/>
    <cellStyle name="20% - Accent6 2 3 3 2 2 2 3" xfId="10371"/>
    <cellStyle name="20% - Accent6 2 3 3 2 2 2 3 2" xfId="10372"/>
    <cellStyle name="20% - Accent6 2 3 3 2 2 2 4" xfId="10373"/>
    <cellStyle name="20% - Accent6 2 3 3 2 2 3" xfId="10374"/>
    <cellStyle name="20% - Accent6 2 3 3 2 2 3 2" xfId="10375"/>
    <cellStyle name="20% - Accent6 2 3 3 2 2 3 2 2" xfId="10376"/>
    <cellStyle name="20% - Accent6 2 3 3 2 2 3 3" xfId="10377"/>
    <cellStyle name="20% - Accent6 2 3 3 2 2 4" xfId="10378"/>
    <cellStyle name="20% - Accent6 2 3 3 2 2 4 2" xfId="10379"/>
    <cellStyle name="20% - Accent6 2 3 3 2 2 5" xfId="10380"/>
    <cellStyle name="20% - Accent6 2 3 3 2 3" xfId="10381"/>
    <cellStyle name="20% - Accent6 2 3 3 2 3 2" xfId="10382"/>
    <cellStyle name="20% - Accent6 2 3 3 2 3 2 2" xfId="10383"/>
    <cellStyle name="20% - Accent6 2 3 3 2 3 2 2 2" xfId="10384"/>
    <cellStyle name="20% - Accent6 2 3 3 2 3 2 2 2 2" xfId="10385"/>
    <cellStyle name="20% - Accent6 2 3 3 2 3 2 2 3" xfId="10386"/>
    <cellStyle name="20% - Accent6 2 3 3 2 3 2 3" xfId="10387"/>
    <cellStyle name="20% - Accent6 2 3 3 2 3 2 3 2" xfId="10388"/>
    <cellStyle name="20% - Accent6 2 3 3 2 3 2 4" xfId="10389"/>
    <cellStyle name="20% - Accent6 2 3 3 2 3 3" xfId="10390"/>
    <cellStyle name="20% - Accent6 2 3 3 2 3 3 2" xfId="10391"/>
    <cellStyle name="20% - Accent6 2 3 3 2 3 3 2 2" xfId="10392"/>
    <cellStyle name="20% - Accent6 2 3 3 2 3 3 3" xfId="10393"/>
    <cellStyle name="20% - Accent6 2 3 3 2 3 4" xfId="10394"/>
    <cellStyle name="20% - Accent6 2 3 3 2 3 4 2" xfId="10395"/>
    <cellStyle name="20% - Accent6 2 3 3 2 3 5" xfId="10396"/>
    <cellStyle name="20% - Accent6 2 3 3 2 4" xfId="10397"/>
    <cellStyle name="20% - Accent6 2 3 3 2 4 2" xfId="10398"/>
    <cellStyle name="20% - Accent6 2 3 3 2 4 2 2" xfId="10399"/>
    <cellStyle name="20% - Accent6 2 3 3 2 4 2 2 2" xfId="10400"/>
    <cellStyle name="20% - Accent6 2 3 3 2 4 2 3" xfId="10401"/>
    <cellStyle name="20% - Accent6 2 3 3 2 4 3" xfId="10402"/>
    <cellStyle name="20% - Accent6 2 3 3 2 4 3 2" xfId="10403"/>
    <cellStyle name="20% - Accent6 2 3 3 2 4 4" xfId="10404"/>
    <cellStyle name="20% - Accent6 2 3 3 2 5" xfId="10405"/>
    <cellStyle name="20% - Accent6 2 3 3 2 5 2" xfId="10406"/>
    <cellStyle name="20% - Accent6 2 3 3 2 5 2 2" xfId="10407"/>
    <cellStyle name="20% - Accent6 2 3 3 2 5 2 2 2" xfId="10408"/>
    <cellStyle name="20% - Accent6 2 3 3 2 5 2 3" xfId="10409"/>
    <cellStyle name="20% - Accent6 2 3 3 2 5 3" xfId="10410"/>
    <cellStyle name="20% - Accent6 2 3 3 2 5 3 2" xfId="10411"/>
    <cellStyle name="20% - Accent6 2 3 3 2 5 4" xfId="10412"/>
    <cellStyle name="20% - Accent6 2 3 3 2 6" xfId="10413"/>
    <cellStyle name="20% - Accent6 2 3 3 2 6 2" xfId="10414"/>
    <cellStyle name="20% - Accent6 2 3 3 2 6 2 2" xfId="10415"/>
    <cellStyle name="20% - Accent6 2 3 3 2 6 2 2 2" xfId="10416"/>
    <cellStyle name="20% - Accent6 2 3 3 2 6 2 3" xfId="10417"/>
    <cellStyle name="20% - Accent6 2 3 3 2 6 3" xfId="10418"/>
    <cellStyle name="20% - Accent6 2 3 3 2 6 3 2" xfId="10419"/>
    <cellStyle name="20% - Accent6 2 3 3 2 6 4" xfId="10420"/>
    <cellStyle name="20% - Accent6 2 3 3 2 7" xfId="10421"/>
    <cellStyle name="20% - Accent6 2 3 3 2 7 2" xfId="10422"/>
    <cellStyle name="20% - Accent6 2 3 3 2 7 2 2" xfId="10423"/>
    <cellStyle name="20% - Accent6 2 3 3 2 7 3" xfId="10424"/>
    <cellStyle name="20% - Accent6 2 3 3 2 8" xfId="10425"/>
    <cellStyle name="20% - Accent6 2 3 3 2 8 2" xfId="10426"/>
    <cellStyle name="20% - Accent6 2 3 3 2 9" xfId="10427"/>
    <cellStyle name="20% - Accent6 2 3 3 3" xfId="10428"/>
    <cellStyle name="20% - Accent6 2 3 3 3 2" xfId="10429"/>
    <cellStyle name="20% - Accent6 2 3 3 3 2 2" xfId="10430"/>
    <cellStyle name="20% - Accent6 2 3 3 3 2 2 2" xfId="10431"/>
    <cellStyle name="20% - Accent6 2 3 3 3 2 2 2 2" xfId="10432"/>
    <cellStyle name="20% - Accent6 2 3 3 3 2 2 2 2 2" xfId="10433"/>
    <cellStyle name="20% - Accent6 2 3 3 3 2 2 2 3" xfId="10434"/>
    <cellStyle name="20% - Accent6 2 3 3 3 2 2 3" xfId="10435"/>
    <cellStyle name="20% - Accent6 2 3 3 3 2 2 3 2" xfId="10436"/>
    <cellStyle name="20% - Accent6 2 3 3 3 2 2 4" xfId="10437"/>
    <cellStyle name="20% - Accent6 2 3 3 3 2 3" xfId="10438"/>
    <cellStyle name="20% - Accent6 2 3 3 3 2 3 2" xfId="10439"/>
    <cellStyle name="20% - Accent6 2 3 3 3 2 3 2 2" xfId="10440"/>
    <cellStyle name="20% - Accent6 2 3 3 3 2 3 3" xfId="10441"/>
    <cellStyle name="20% - Accent6 2 3 3 3 2 4" xfId="10442"/>
    <cellStyle name="20% - Accent6 2 3 3 3 2 4 2" xfId="10443"/>
    <cellStyle name="20% - Accent6 2 3 3 3 2 5" xfId="10444"/>
    <cellStyle name="20% - Accent6 2 3 3 3 3" xfId="10445"/>
    <cellStyle name="20% - Accent6 2 3 3 3 3 2" xfId="10446"/>
    <cellStyle name="20% - Accent6 2 3 3 3 3 2 2" xfId="10447"/>
    <cellStyle name="20% - Accent6 2 3 3 3 3 2 2 2" xfId="10448"/>
    <cellStyle name="20% - Accent6 2 3 3 3 3 2 2 2 2" xfId="10449"/>
    <cellStyle name="20% - Accent6 2 3 3 3 3 2 2 3" xfId="10450"/>
    <cellStyle name="20% - Accent6 2 3 3 3 3 2 3" xfId="10451"/>
    <cellStyle name="20% - Accent6 2 3 3 3 3 2 3 2" xfId="10452"/>
    <cellStyle name="20% - Accent6 2 3 3 3 3 2 4" xfId="10453"/>
    <cellStyle name="20% - Accent6 2 3 3 3 3 3" xfId="10454"/>
    <cellStyle name="20% - Accent6 2 3 3 3 3 3 2" xfId="10455"/>
    <cellStyle name="20% - Accent6 2 3 3 3 3 3 2 2" xfId="10456"/>
    <cellStyle name="20% - Accent6 2 3 3 3 3 3 3" xfId="10457"/>
    <cellStyle name="20% - Accent6 2 3 3 3 3 4" xfId="10458"/>
    <cellStyle name="20% - Accent6 2 3 3 3 3 4 2" xfId="10459"/>
    <cellStyle name="20% - Accent6 2 3 3 3 3 5" xfId="10460"/>
    <cellStyle name="20% - Accent6 2 3 3 3 4" xfId="10461"/>
    <cellStyle name="20% - Accent6 2 3 3 3 4 2" xfId="10462"/>
    <cellStyle name="20% - Accent6 2 3 3 3 4 2 2" xfId="10463"/>
    <cellStyle name="20% - Accent6 2 3 3 3 4 2 2 2" xfId="10464"/>
    <cellStyle name="20% - Accent6 2 3 3 3 4 2 3" xfId="10465"/>
    <cellStyle name="20% - Accent6 2 3 3 3 4 3" xfId="10466"/>
    <cellStyle name="20% - Accent6 2 3 3 3 4 3 2" xfId="10467"/>
    <cellStyle name="20% - Accent6 2 3 3 3 4 4" xfId="10468"/>
    <cellStyle name="20% - Accent6 2 3 3 3 5" xfId="10469"/>
    <cellStyle name="20% - Accent6 2 3 3 3 5 2" xfId="10470"/>
    <cellStyle name="20% - Accent6 2 3 3 3 5 2 2" xfId="10471"/>
    <cellStyle name="20% - Accent6 2 3 3 3 5 2 2 2" xfId="10472"/>
    <cellStyle name="20% - Accent6 2 3 3 3 5 2 3" xfId="10473"/>
    <cellStyle name="20% - Accent6 2 3 3 3 5 3" xfId="10474"/>
    <cellStyle name="20% - Accent6 2 3 3 3 5 3 2" xfId="10475"/>
    <cellStyle name="20% - Accent6 2 3 3 3 5 4" xfId="10476"/>
    <cellStyle name="20% - Accent6 2 3 3 3 6" xfId="10477"/>
    <cellStyle name="20% - Accent6 2 3 3 3 6 2" xfId="10478"/>
    <cellStyle name="20% - Accent6 2 3 3 3 6 2 2" xfId="10479"/>
    <cellStyle name="20% - Accent6 2 3 3 3 6 2 2 2" xfId="10480"/>
    <cellStyle name="20% - Accent6 2 3 3 3 6 2 3" xfId="10481"/>
    <cellStyle name="20% - Accent6 2 3 3 3 6 3" xfId="10482"/>
    <cellStyle name="20% - Accent6 2 3 3 3 6 3 2" xfId="10483"/>
    <cellStyle name="20% - Accent6 2 3 3 3 6 4" xfId="10484"/>
    <cellStyle name="20% - Accent6 2 3 3 3 7" xfId="10485"/>
    <cellStyle name="20% - Accent6 2 3 3 3 7 2" xfId="10486"/>
    <cellStyle name="20% - Accent6 2 3 3 3 7 2 2" xfId="10487"/>
    <cellStyle name="20% - Accent6 2 3 3 3 7 3" xfId="10488"/>
    <cellStyle name="20% - Accent6 2 3 3 3 8" xfId="10489"/>
    <cellStyle name="20% - Accent6 2 3 3 3 8 2" xfId="10490"/>
    <cellStyle name="20% - Accent6 2 3 3 3 9" xfId="10491"/>
    <cellStyle name="20% - Accent6 2 3 3 4" xfId="10492"/>
    <cellStyle name="20% - Accent6 2 3 3 4 2" xfId="10493"/>
    <cellStyle name="20% - Accent6 2 3 3 4 2 2" xfId="10494"/>
    <cellStyle name="20% - Accent6 2 3 3 4 2 2 2" xfId="10495"/>
    <cellStyle name="20% - Accent6 2 3 3 4 2 2 2 2" xfId="10496"/>
    <cellStyle name="20% - Accent6 2 3 3 4 2 2 3" xfId="10497"/>
    <cellStyle name="20% - Accent6 2 3 3 4 2 3" xfId="10498"/>
    <cellStyle name="20% - Accent6 2 3 3 4 2 3 2" xfId="10499"/>
    <cellStyle name="20% - Accent6 2 3 3 4 2 4" xfId="10500"/>
    <cellStyle name="20% - Accent6 2 3 3 4 3" xfId="10501"/>
    <cellStyle name="20% - Accent6 2 3 3 4 3 2" xfId="10502"/>
    <cellStyle name="20% - Accent6 2 3 3 4 3 2 2" xfId="10503"/>
    <cellStyle name="20% - Accent6 2 3 3 4 3 3" xfId="10504"/>
    <cellStyle name="20% - Accent6 2 3 3 4 4" xfId="10505"/>
    <cellStyle name="20% - Accent6 2 3 3 4 4 2" xfId="10506"/>
    <cellStyle name="20% - Accent6 2 3 3 4 5" xfId="10507"/>
    <cellStyle name="20% - Accent6 2 3 3 5" xfId="10508"/>
    <cellStyle name="20% - Accent6 2 3 3 5 2" xfId="10509"/>
    <cellStyle name="20% - Accent6 2 3 3 5 2 2" xfId="10510"/>
    <cellStyle name="20% - Accent6 2 3 3 5 2 2 2" xfId="10511"/>
    <cellStyle name="20% - Accent6 2 3 3 5 2 2 2 2" xfId="10512"/>
    <cellStyle name="20% - Accent6 2 3 3 5 2 2 3" xfId="10513"/>
    <cellStyle name="20% - Accent6 2 3 3 5 2 3" xfId="10514"/>
    <cellStyle name="20% - Accent6 2 3 3 5 2 3 2" xfId="10515"/>
    <cellStyle name="20% - Accent6 2 3 3 5 2 4" xfId="10516"/>
    <cellStyle name="20% - Accent6 2 3 3 5 3" xfId="10517"/>
    <cellStyle name="20% - Accent6 2 3 3 5 3 2" xfId="10518"/>
    <cellStyle name="20% - Accent6 2 3 3 5 3 2 2" xfId="10519"/>
    <cellStyle name="20% - Accent6 2 3 3 5 3 3" xfId="10520"/>
    <cellStyle name="20% - Accent6 2 3 3 5 4" xfId="10521"/>
    <cellStyle name="20% - Accent6 2 3 3 5 4 2" xfId="10522"/>
    <cellStyle name="20% - Accent6 2 3 3 5 5" xfId="10523"/>
    <cellStyle name="20% - Accent6 2 3 3 6" xfId="10524"/>
    <cellStyle name="20% - Accent6 2 3 3 6 2" xfId="10525"/>
    <cellStyle name="20% - Accent6 2 3 3 6 2 2" xfId="10526"/>
    <cellStyle name="20% - Accent6 2 3 3 6 2 2 2" xfId="10527"/>
    <cellStyle name="20% - Accent6 2 3 3 6 2 3" xfId="10528"/>
    <cellStyle name="20% - Accent6 2 3 3 6 3" xfId="10529"/>
    <cellStyle name="20% - Accent6 2 3 3 6 3 2" xfId="10530"/>
    <cellStyle name="20% - Accent6 2 3 3 6 4" xfId="10531"/>
    <cellStyle name="20% - Accent6 2 3 3 7" xfId="10532"/>
    <cellStyle name="20% - Accent6 2 3 3 7 2" xfId="10533"/>
    <cellStyle name="20% - Accent6 2 3 3 7 2 2" xfId="10534"/>
    <cellStyle name="20% - Accent6 2 3 3 7 2 2 2" xfId="10535"/>
    <cellStyle name="20% - Accent6 2 3 3 7 2 3" xfId="10536"/>
    <cellStyle name="20% - Accent6 2 3 3 7 3" xfId="10537"/>
    <cellStyle name="20% - Accent6 2 3 3 7 3 2" xfId="10538"/>
    <cellStyle name="20% - Accent6 2 3 3 7 4" xfId="10539"/>
    <cellStyle name="20% - Accent6 2 3 3 8" xfId="10540"/>
    <cellStyle name="20% - Accent6 2 3 3 8 2" xfId="10541"/>
    <cellStyle name="20% - Accent6 2 3 3 8 2 2" xfId="10542"/>
    <cellStyle name="20% - Accent6 2 3 3 8 2 2 2" xfId="10543"/>
    <cellStyle name="20% - Accent6 2 3 3 8 2 3" xfId="10544"/>
    <cellStyle name="20% - Accent6 2 3 3 8 3" xfId="10545"/>
    <cellStyle name="20% - Accent6 2 3 3 8 3 2" xfId="10546"/>
    <cellStyle name="20% - Accent6 2 3 3 8 4" xfId="10547"/>
    <cellStyle name="20% - Accent6 2 3 3 9" xfId="10548"/>
    <cellStyle name="20% - Accent6 2 3 3 9 2" xfId="10549"/>
    <cellStyle name="20% - Accent6 2 3 3 9 2 2" xfId="10550"/>
    <cellStyle name="20% - Accent6 2 3 3 9 3" xfId="10551"/>
    <cellStyle name="20% - Accent6 2 3 4" xfId="10552"/>
    <cellStyle name="20% - Accent6 2 3 4 2" xfId="10553"/>
    <cellStyle name="20% - Accent6 2 3 4 2 2" xfId="10554"/>
    <cellStyle name="20% - Accent6 2 3 4 2 2 2" xfId="10555"/>
    <cellStyle name="20% - Accent6 2 3 4 2 2 2 2" xfId="10556"/>
    <cellStyle name="20% - Accent6 2 3 4 2 2 2 2 2" xfId="10557"/>
    <cellStyle name="20% - Accent6 2 3 4 2 2 2 3" xfId="10558"/>
    <cellStyle name="20% - Accent6 2 3 4 2 2 3" xfId="10559"/>
    <cellStyle name="20% - Accent6 2 3 4 2 2 3 2" xfId="10560"/>
    <cellStyle name="20% - Accent6 2 3 4 2 2 4" xfId="10561"/>
    <cellStyle name="20% - Accent6 2 3 4 2 3" xfId="10562"/>
    <cellStyle name="20% - Accent6 2 3 4 2 3 2" xfId="10563"/>
    <cellStyle name="20% - Accent6 2 3 4 2 3 2 2" xfId="10564"/>
    <cellStyle name="20% - Accent6 2 3 4 2 3 3" xfId="10565"/>
    <cellStyle name="20% - Accent6 2 3 4 2 4" xfId="10566"/>
    <cellStyle name="20% - Accent6 2 3 4 2 4 2" xfId="10567"/>
    <cellStyle name="20% - Accent6 2 3 4 2 5" xfId="10568"/>
    <cellStyle name="20% - Accent6 2 3 4 3" xfId="10569"/>
    <cellStyle name="20% - Accent6 2 3 4 3 2" xfId="10570"/>
    <cellStyle name="20% - Accent6 2 3 4 3 2 2" xfId="10571"/>
    <cellStyle name="20% - Accent6 2 3 4 3 2 2 2" xfId="10572"/>
    <cellStyle name="20% - Accent6 2 3 4 3 2 2 2 2" xfId="10573"/>
    <cellStyle name="20% - Accent6 2 3 4 3 2 2 3" xfId="10574"/>
    <cellStyle name="20% - Accent6 2 3 4 3 2 3" xfId="10575"/>
    <cellStyle name="20% - Accent6 2 3 4 3 2 3 2" xfId="10576"/>
    <cellStyle name="20% - Accent6 2 3 4 3 2 4" xfId="10577"/>
    <cellStyle name="20% - Accent6 2 3 4 3 3" xfId="10578"/>
    <cellStyle name="20% - Accent6 2 3 4 3 3 2" xfId="10579"/>
    <cellStyle name="20% - Accent6 2 3 4 3 3 2 2" xfId="10580"/>
    <cellStyle name="20% - Accent6 2 3 4 3 3 3" xfId="10581"/>
    <cellStyle name="20% - Accent6 2 3 4 3 4" xfId="10582"/>
    <cellStyle name="20% - Accent6 2 3 4 3 4 2" xfId="10583"/>
    <cellStyle name="20% - Accent6 2 3 4 3 5" xfId="10584"/>
    <cellStyle name="20% - Accent6 2 3 4 4" xfId="10585"/>
    <cellStyle name="20% - Accent6 2 3 4 4 2" xfId="10586"/>
    <cellStyle name="20% - Accent6 2 3 4 4 2 2" xfId="10587"/>
    <cellStyle name="20% - Accent6 2 3 4 4 2 2 2" xfId="10588"/>
    <cellStyle name="20% - Accent6 2 3 4 4 2 3" xfId="10589"/>
    <cellStyle name="20% - Accent6 2 3 4 4 3" xfId="10590"/>
    <cellStyle name="20% - Accent6 2 3 4 4 3 2" xfId="10591"/>
    <cellStyle name="20% - Accent6 2 3 4 4 4" xfId="10592"/>
    <cellStyle name="20% - Accent6 2 3 4 5" xfId="10593"/>
    <cellStyle name="20% - Accent6 2 3 4 5 2" xfId="10594"/>
    <cellStyle name="20% - Accent6 2 3 4 5 2 2" xfId="10595"/>
    <cellStyle name="20% - Accent6 2 3 4 5 2 2 2" xfId="10596"/>
    <cellStyle name="20% - Accent6 2 3 4 5 2 3" xfId="10597"/>
    <cellStyle name="20% - Accent6 2 3 4 5 3" xfId="10598"/>
    <cellStyle name="20% - Accent6 2 3 4 5 3 2" xfId="10599"/>
    <cellStyle name="20% - Accent6 2 3 4 5 4" xfId="10600"/>
    <cellStyle name="20% - Accent6 2 3 4 6" xfId="10601"/>
    <cellStyle name="20% - Accent6 2 3 4 6 2" xfId="10602"/>
    <cellStyle name="20% - Accent6 2 3 4 6 2 2" xfId="10603"/>
    <cellStyle name="20% - Accent6 2 3 4 6 2 2 2" xfId="10604"/>
    <cellStyle name="20% - Accent6 2 3 4 6 2 3" xfId="10605"/>
    <cellStyle name="20% - Accent6 2 3 4 6 3" xfId="10606"/>
    <cellStyle name="20% - Accent6 2 3 4 6 3 2" xfId="10607"/>
    <cellStyle name="20% - Accent6 2 3 4 6 4" xfId="10608"/>
    <cellStyle name="20% - Accent6 2 3 4 7" xfId="10609"/>
    <cellStyle name="20% - Accent6 2 3 4 7 2" xfId="10610"/>
    <cellStyle name="20% - Accent6 2 3 4 7 2 2" xfId="10611"/>
    <cellStyle name="20% - Accent6 2 3 4 7 3" xfId="10612"/>
    <cellStyle name="20% - Accent6 2 3 4 8" xfId="10613"/>
    <cellStyle name="20% - Accent6 2 3 4 8 2" xfId="10614"/>
    <cellStyle name="20% - Accent6 2 3 4 9" xfId="10615"/>
    <cellStyle name="20% - Accent6 2 3 5" xfId="10616"/>
    <cellStyle name="20% - Accent6 2 3 5 2" xfId="10617"/>
    <cellStyle name="20% - Accent6 2 3 5 2 2" xfId="10618"/>
    <cellStyle name="20% - Accent6 2 3 5 2 2 2" xfId="10619"/>
    <cellStyle name="20% - Accent6 2 3 5 2 2 2 2" xfId="10620"/>
    <cellStyle name="20% - Accent6 2 3 5 2 2 2 2 2" xfId="10621"/>
    <cellStyle name="20% - Accent6 2 3 5 2 2 2 3" xfId="10622"/>
    <cellStyle name="20% - Accent6 2 3 5 2 2 3" xfId="10623"/>
    <cellStyle name="20% - Accent6 2 3 5 2 2 3 2" xfId="10624"/>
    <cellStyle name="20% - Accent6 2 3 5 2 2 4" xfId="10625"/>
    <cellStyle name="20% - Accent6 2 3 5 2 3" xfId="10626"/>
    <cellStyle name="20% - Accent6 2 3 5 2 3 2" xfId="10627"/>
    <cellStyle name="20% - Accent6 2 3 5 2 3 2 2" xfId="10628"/>
    <cellStyle name="20% - Accent6 2 3 5 2 3 3" xfId="10629"/>
    <cellStyle name="20% - Accent6 2 3 5 2 4" xfId="10630"/>
    <cellStyle name="20% - Accent6 2 3 5 2 4 2" xfId="10631"/>
    <cellStyle name="20% - Accent6 2 3 5 2 5" xfId="10632"/>
    <cellStyle name="20% - Accent6 2 3 5 3" xfId="10633"/>
    <cellStyle name="20% - Accent6 2 3 5 3 2" xfId="10634"/>
    <cellStyle name="20% - Accent6 2 3 5 3 2 2" xfId="10635"/>
    <cellStyle name="20% - Accent6 2 3 5 3 2 2 2" xfId="10636"/>
    <cellStyle name="20% - Accent6 2 3 5 3 2 2 2 2" xfId="10637"/>
    <cellStyle name="20% - Accent6 2 3 5 3 2 2 3" xfId="10638"/>
    <cellStyle name="20% - Accent6 2 3 5 3 2 3" xfId="10639"/>
    <cellStyle name="20% - Accent6 2 3 5 3 2 3 2" xfId="10640"/>
    <cellStyle name="20% - Accent6 2 3 5 3 2 4" xfId="10641"/>
    <cellStyle name="20% - Accent6 2 3 5 3 3" xfId="10642"/>
    <cellStyle name="20% - Accent6 2 3 5 3 3 2" xfId="10643"/>
    <cellStyle name="20% - Accent6 2 3 5 3 3 2 2" xfId="10644"/>
    <cellStyle name="20% - Accent6 2 3 5 3 3 3" xfId="10645"/>
    <cellStyle name="20% - Accent6 2 3 5 3 4" xfId="10646"/>
    <cellStyle name="20% - Accent6 2 3 5 3 4 2" xfId="10647"/>
    <cellStyle name="20% - Accent6 2 3 5 3 5" xfId="10648"/>
    <cellStyle name="20% - Accent6 2 3 5 4" xfId="10649"/>
    <cellStyle name="20% - Accent6 2 3 5 4 2" xfId="10650"/>
    <cellStyle name="20% - Accent6 2 3 5 4 2 2" xfId="10651"/>
    <cellStyle name="20% - Accent6 2 3 5 4 2 2 2" xfId="10652"/>
    <cellStyle name="20% - Accent6 2 3 5 4 2 3" xfId="10653"/>
    <cellStyle name="20% - Accent6 2 3 5 4 3" xfId="10654"/>
    <cellStyle name="20% - Accent6 2 3 5 4 3 2" xfId="10655"/>
    <cellStyle name="20% - Accent6 2 3 5 4 4" xfId="10656"/>
    <cellStyle name="20% - Accent6 2 3 5 5" xfId="10657"/>
    <cellStyle name="20% - Accent6 2 3 5 5 2" xfId="10658"/>
    <cellStyle name="20% - Accent6 2 3 5 5 2 2" xfId="10659"/>
    <cellStyle name="20% - Accent6 2 3 5 5 2 2 2" xfId="10660"/>
    <cellStyle name="20% - Accent6 2 3 5 5 2 3" xfId="10661"/>
    <cellStyle name="20% - Accent6 2 3 5 5 3" xfId="10662"/>
    <cellStyle name="20% - Accent6 2 3 5 5 3 2" xfId="10663"/>
    <cellStyle name="20% - Accent6 2 3 5 5 4" xfId="10664"/>
    <cellStyle name="20% - Accent6 2 3 5 6" xfId="10665"/>
    <cellStyle name="20% - Accent6 2 3 5 6 2" xfId="10666"/>
    <cellStyle name="20% - Accent6 2 3 5 6 2 2" xfId="10667"/>
    <cellStyle name="20% - Accent6 2 3 5 6 2 2 2" xfId="10668"/>
    <cellStyle name="20% - Accent6 2 3 5 6 2 3" xfId="10669"/>
    <cellStyle name="20% - Accent6 2 3 5 6 3" xfId="10670"/>
    <cellStyle name="20% - Accent6 2 3 5 6 3 2" xfId="10671"/>
    <cellStyle name="20% - Accent6 2 3 5 6 4" xfId="10672"/>
    <cellStyle name="20% - Accent6 2 3 5 7" xfId="10673"/>
    <cellStyle name="20% - Accent6 2 3 5 7 2" xfId="10674"/>
    <cellStyle name="20% - Accent6 2 3 5 7 2 2" xfId="10675"/>
    <cellStyle name="20% - Accent6 2 3 5 7 3" xfId="10676"/>
    <cellStyle name="20% - Accent6 2 3 5 8" xfId="10677"/>
    <cellStyle name="20% - Accent6 2 3 5 8 2" xfId="10678"/>
    <cellStyle name="20% - Accent6 2 3 5 9" xfId="10679"/>
    <cellStyle name="20% - Accent6 2 3 6" xfId="10680"/>
    <cellStyle name="20% - Accent6 2 3 6 2" xfId="10681"/>
    <cellStyle name="20% - Accent6 2 3 6 2 2" xfId="10682"/>
    <cellStyle name="20% - Accent6 2 3 6 3" xfId="10683"/>
    <cellStyle name="20% - Accent6 2 3 7" xfId="10684"/>
    <cellStyle name="20% - Accent6 2 3 8" xfId="10685"/>
    <cellStyle name="20% - Accent6 2 3 8 2" xfId="10686"/>
    <cellStyle name="20% - Accent6 2 3 9" xfId="42644"/>
    <cellStyle name="20% - Accent6 2 4" xfId="10687"/>
    <cellStyle name="20% - Accent6 2 4 2" xfId="10688"/>
    <cellStyle name="20% - Accent6 2 4 2 10" xfId="10689"/>
    <cellStyle name="20% - Accent6 2 4 2 10 2" xfId="10690"/>
    <cellStyle name="20% - Accent6 2 4 2 11" xfId="10691"/>
    <cellStyle name="20% - Accent6 2 4 2 2" xfId="10692"/>
    <cellStyle name="20% - Accent6 2 4 2 2 2" xfId="10693"/>
    <cellStyle name="20% - Accent6 2 4 2 2 2 2" xfId="10694"/>
    <cellStyle name="20% - Accent6 2 4 2 2 2 2 2" xfId="10695"/>
    <cellStyle name="20% - Accent6 2 4 2 2 2 2 2 2" xfId="10696"/>
    <cellStyle name="20% - Accent6 2 4 2 2 2 2 2 2 2" xfId="10697"/>
    <cellStyle name="20% - Accent6 2 4 2 2 2 2 2 3" xfId="10698"/>
    <cellStyle name="20% - Accent6 2 4 2 2 2 2 3" xfId="10699"/>
    <cellStyle name="20% - Accent6 2 4 2 2 2 2 3 2" xfId="10700"/>
    <cellStyle name="20% - Accent6 2 4 2 2 2 2 4" xfId="10701"/>
    <cellStyle name="20% - Accent6 2 4 2 2 2 3" xfId="10702"/>
    <cellStyle name="20% - Accent6 2 4 2 2 2 3 2" xfId="10703"/>
    <cellStyle name="20% - Accent6 2 4 2 2 2 3 2 2" xfId="10704"/>
    <cellStyle name="20% - Accent6 2 4 2 2 2 3 3" xfId="10705"/>
    <cellStyle name="20% - Accent6 2 4 2 2 2 4" xfId="10706"/>
    <cellStyle name="20% - Accent6 2 4 2 2 2 4 2" xfId="10707"/>
    <cellStyle name="20% - Accent6 2 4 2 2 2 5" xfId="10708"/>
    <cellStyle name="20% - Accent6 2 4 2 2 3" xfId="10709"/>
    <cellStyle name="20% - Accent6 2 4 2 2 3 2" xfId="10710"/>
    <cellStyle name="20% - Accent6 2 4 2 2 3 2 2" xfId="10711"/>
    <cellStyle name="20% - Accent6 2 4 2 2 3 2 2 2" xfId="10712"/>
    <cellStyle name="20% - Accent6 2 4 2 2 3 2 2 2 2" xfId="10713"/>
    <cellStyle name="20% - Accent6 2 4 2 2 3 2 2 3" xfId="10714"/>
    <cellStyle name="20% - Accent6 2 4 2 2 3 2 3" xfId="10715"/>
    <cellStyle name="20% - Accent6 2 4 2 2 3 2 3 2" xfId="10716"/>
    <cellStyle name="20% - Accent6 2 4 2 2 3 2 4" xfId="10717"/>
    <cellStyle name="20% - Accent6 2 4 2 2 3 3" xfId="10718"/>
    <cellStyle name="20% - Accent6 2 4 2 2 3 3 2" xfId="10719"/>
    <cellStyle name="20% - Accent6 2 4 2 2 3 3 2 2" xfId="10720"/>
    <cellStyle name="20% - Accent6 2 4 2 2 3 3 3" xfId="10721"/>
    <cellStyle name="20% - Accent6 2 4 2 2 3 4" xfId="10722"/>
    <cellStyle name="20% - Accent6 2 4 2 2 3 4 2" xfId="10723"/>
    <cellStyle name="20% - Accent6 2 4 2 2 3 5" xfId="10724"/>
    <cellStyle name="20% - Accent6 2 4 2 2 4" xfId="10725"/>
    <cellStyle name="20% - Accent6 2 4 2 2 4 2" xfId="10726"/>
    <cellStyle name="20% - Accent6 2 4 2 2 4 2 2" xfId="10727"/>
    <cellStyle name="20% - Accent6 2 4 2 2 4 2 2 2" xfId="10728"/>
    <cellStyle name="20% - Accent6 2 4 2 2 4 2 3" xfId="10729"/>
    <cellStyle name="20% - Accent6 2 4 2 2 4 3" xfId="10730"/>
    <cellStyle name="20% - Accent6 2 4 2 2 4 3 2" xfId="10731"/>
    <cellStyle name="20% - Accent6 2 4 2 2 4 4" xfId="10732"/>
    <cellStyle name="20% - Accent6 2 4 2 2 5" xfId="10733"/>
    <cellStyle name="20% - Accent6 2 4 2 2 5 2" xfId="10734"/>
    <cellStyle name="20% - Accent6 2 4 2 2 5 2 2" xfId="10735"/>
    <cellStyle name="20% - Accent6 2 4 2 2 5 2 2 2" xfId="10736"/>
    <cellStyle name="20% - Accent6 2 4 2 2 5 2 3" xfId="10737"/>
    <cellStyle name="20% - Accent6 2 4 2 2 5 3" xfId="10738"/>
    <cellStyle name="20% - Accent6 2 4 2 2 5 3 2" xfId="10739"/>
    <cellStyle name="20% - Accent6 2 4 2 2 5 4" xfId="10740"/>
    <cellStyle name="20% - Accent6 2 4 2 2 6" xfId="10741"/>
    <cellStyle name="20% - Accent6 2 4 2 2 6 2" xfId="10742"/>
    <cellStyle name="20% - Accent6 2 4 2 2 6 2 2" xfId="10743"/>
    <cellStyle name="20% - Accent6 2 4 2 2 6 2 2 2" xfId="10744"/>
    <cellStyle name="20% - Accent6 2 4 2 2 6 2 3" xfId="10745"/>
    <cellStyle name="20% - Accent6 2 4 2 2 6 3" xfId="10746"/>
    <cellStyle name="20% - Accent6 2 4 2 2 6 3 2" xfId="10747"/>
    <cellStyle name="20% - Accent6 2 4 2 2 6 4" xfId="10748"/>
    <cellStyle name="20% - Accent6 2 4 2 2 7" xfId="10749"/>
    <cellStyle name="20% - Accent6 2 4 2 2 7 2" xfId="10750"/>
    <cellStyle name="20% - Accent6 2 4 2 2 7 2 2" xfId="10751"/>
    <cellStyle name="20% - Accent6 2 4 2 2 7 3" xfId="10752"/>
    <cellStyle name="20% - Accent6 2 4 2 2 8" xfId="10753"/>
    <cellStyle name="20% - Accent6 2 4 2 2 8 2" xfId="10754"/>
    <cellStyle name="20% - Accent6 2 4 2 2 9" xfId="10755"/>
    <cellStyle name="20% - Accent6 2 4 2 3" xfId="10756"/>
    <cellStyle name="20% - Accent6 2 4 2 3 2" xfId="10757"/>
    <cellStyle name="20% - Accent6 2 4 2 3 2 2" xfId="10758"/>
    <cellStyle name="20% - Accent6 2 4 2 3 2 2 2" xfId="10759"/>
    <cellStyle name="20% - Accent6 2 4 2 3 2 2 2 2" xfId="10760"/>
    <cellStyle name="20% - Accent6 2 4 2 3 2 2 2 2 2" xfId="10761"/>
    <cellStyle name="20% - Accent6 2 4 2 3 2 2 2 3" xfId="10762"/>
    <cellStyle name="20% - Accent6 2 4 2 3 2 2 3" xfId="10763"/>
    <cellStyle name="20% - Accent6 2 4 2 3 2 2 3 2" xfId="10764"/>
    <cellStyle name="20% - Accent6 2 4 2 3 2 2 4" xfId="10765"/>
    <cellStyle name="20% - Accent6 2 4 2 3 2 3" xfId="10766"/>
    <cellStyle name="20% - Accent6 2 4 2 3 2 3 2" xfId="10767"/>
    <cellStyle name="20% - Accent6 2 4 2 3 2 3 2 2" xfId="10768"/>
    <cellStyle name="20% - Accent6 2 4 2 3 2 3 3" xfId="10769"/>
    <cellStyle name="20% - Accent6 2 4 2 3 2 4" xfId="10770"/>
    <cellStyle name="20% - Accent6 2 4 2 3 2 4 2" xfId="10771"/>
    <cellStyle name="20% - Accent6 2 4 2 3 2 5" xfId="10772"/>
    <cellStyle name="20% - Accent6 2 4 2 3 3" xfId="10773"/>
    <cellStyle name="20% - Accent6 2 4 2 3 3 2" xfId="10774"/>
    <cellStyle name="20% - Accent6 2 4 2 3 3 2 2" xfId="10775"/>
    <cellStyle name="20% - Accent6 2 4 2 3 3 2 2 2" xfId="10776"/>
    <cellStyle name="20% - Accent6 2 4 2 3 3 2 2 2 2" xfId="10777"/>
    <cellStyle name="20% - Accent6 2 4 2 3 3 2 2 3" xfId="10778"/>
    <cellStyle name="20% - Accent6 2 4 2 3 3 2 3" xfId="10779"/>
    <cellStyle name="20% - Accent6 2 4 2 3 3 2 3 2" xfId="10780"/>
    <cellStyle name="20% - Accent6 2 4 2 3 3 2 4" xfId="10781"/>
    <cellStyle name="20% - Accent6 2 4 2 3 3 3" xfId="10782"/>
    <cellStyle name="20% - Accent6 2 4 2 3 3 3 2" xfId="10783"/>
    <cellStyle name="20% - Accent6 2 4 2 3 3 3 2 2" xfId="10784"/>
    <cellStyle name="20% - Accent6 2 4 2 3 3 3 3" xfId="10785"/>
    <cellStyle name="20% - Accent6 2 4 2 3 3 4" xfId="10786"/>
    <cellStyle name="20% - Accent6 2 4 2 3 3 4 2" xfId="10787"/>
    <cellStyle name="20% - Accent6 2 4 2 3 3 5" xfId="10788"/>
    <cellStyle name="20% - Accent6 2 4 2 3 4" xfId="10789"/>
    <cellStyle name="20% - Accent6 2 4 2 3 4 2" xfId="10790"/>
    <cellStyle name="20% - Accent6 2 4 2 3 4 2 2" xfId="10791"/>
    <cellStyle name="20% - Accent6 2 4 2 3 4 2 2 2" xfId="10792"/>
    <cellStyle name="20% - Accent6 2 4 2 3 4 2 3" xfId="10793"/>
    <cellStyle name="20% - Accent6 2 4 2 3 4 3" xfId="10794"/>
    <cellStyle name="20% - Accent6 2 4 2 3 4 3 2" xfId="10795"/>
    <cellStyle name="20% - Accent6 2 4 2 3 4 4" xfId="10796"/>
    <cellStyle name="20% - Accent6 2 4 2 3 5" xfId="10797"/>
    <cellStyle name="20% - Accent6 2 4 2 3 5 2" xfId="10798"/>
    <cellStyle name="20% - Accent6 2 4 2 3 5 2 2" xfId="10799"/>
    <cellStyle name="20% - Accent6 2 4 2 3 5 2 2 2" xfId="10800"/>
    <cellStyle name="20% - Accent6 2 4 2 3 5 2 3" xfId="10801"/>
    <cellStyle name="20% - Accent6 2 4 2 3 5 3" xfId="10802"/>
    <cellStyle name="20% - Accent6 2 4 2 3 5 3 2" xfId="10803"/>
    <cellStyle name="20% - Accent6 2 4 2 3 5 4" xfId="10804"/>
    <cellStyle name="20% - Accent6 2 4 2 3 6" xfId="10805"/>
    <cellStyle name="20% - Accent6 2 4 2 3 6 2" xfId="10806"/>
    <cellStyle name="20% - Accent6 2 4 2 3 6 2 2" xfId="10807"/>
    <cellStyle name="20% - Accent6 2 4 2 3 6 2 2 2" xfId="10808"/>
    <cellStyle name="20% - Accent6 2 4 2 3 6 2 3" xfId="10809"/>
    <cellStyle name="20% - Accent6 2 4 2 3 6 3" xfId="10810"/>
    <cellStyle name="20% - Accent6 2 4 2 3 6 3 2" xfId="10811"/>
    <cellStyle name="20% - Accent6 2 4 2 3 6 4" xfId="10812"/>
    <cellStyle name="20% - Accent6 2 4 2 3 7" xfId="10813"/>
    <cellStyle name="20% - Accent6 2 4 2 3 7 2" xfId="10814"/>
    <cellStyle name="20% - Accent6 2 4 2 3 7 2 2" xfId="10815"/>
    <cellStyle name="20% - Accent6 2 4 2 3 7 3" xfId="10816"/>
    <cellStyle name="20% - Accent6 2 4 2 3 8" xfId="10817"/>
    <cellStyle name="20% - Accent6 2 4 2 3 8 2" xfId="10818"/>
    <cellStyle name="20% - Accent6 2 4 2 3 9" xfId="10819"/>
    <cellStyle name="20% - Accent6 2 4 2 4" xfId="10820"/>
    <cellStyle name="20% - Accent6 2 4 2 4 2" xfId="10821"/>
    <cellStyle name="20% - Accent6 2 4 2 4 2 2" xfId="10822"/>
    <cellStyle name="20% - Accent6 2 4 2 4 2 2 2" xfId="10823"/>
    <cellStyle name="20% - Accent6 2 4 2 4 2 2 2 2" xfId="10824"/>
    <cellStyle name="20% - Accent6 2 4 2 4 2 2 3" xfId="10825"/>
    <cellStyle name="20% - Accent6 2 4 2 4 2 3" xfId="10826"/>
    <cellStyle name="20% - Accent6 2 4 2 4 2 3 2" xfId="10827"/>
    <cellStyle name="20% - Accent6 2 4 2 4 2 4" xfId="10828"/>
    <cellStyle name="20% - Accent6 2 4 2 4 3" xfId="10829"/>
    <cellStyle name="20% - Accent6 2 4 2 4 3 2" xfId="10830"/>
    <cellStyle name="20% - Accent6 2 4 2 4 3 2 2" xfId="10831"/>
    <cellStyle name="20% - Accent6 2 4 2 4 3 3" xfId="10832"/>
    <cellStyle name="20% - Accent6 2 4 2 4 4" xfId="10833"/>
    <cellStyle name="20% - Accent6 2 4 2 4 4 2" xfId="10834"/>
    <cellStyle name="20% - Accent6 2 4 2 4 5" xfId="10835"/>
    <cellStyle name="20% - Accent6 2 4 2 5" xfId="10836"/>
    <cellStyle name="20% - Accent6 2 4 2 5 2" xfId="10837"/>
    <cellStyle name="20% - Accent6 2 4 2 5 2 2" xfId="10838"/>
    <cellStyle name="20% - Accent6 2 4 2 5 2 2 2" xfId="10839"/>
    <cellStyle name="20% - Accent6 2 4 2 5 2 2 2 2" xfId="10840"/>
    <cellStyle name="20% - Accent6 2 4 2 5 2 2 3" xfId="10841"/>
    <cellStyle name="20% - Accent6 2 4 2 5 2 3" xfId="10842"/>
    <cellStyle name="20% - Accent6 2 4 2 5 2 3 2" xfId="10843"/>
    <cellStyle name="20% - Accent6 2 4 2 5 2 4" xfId="10844"/>
    <cellStyle name="20% - Accent6 2 4 2 5 3" xfId="10845"/>
    <cellStyle name="20% - Accent6 2 4 2 5 3 2" xfId="10846"/>
    <cellStyle name="20% - Accent6 2 4 2 5 3 2 2" xfId="10847"/>
    <cellStyle name="20% - Accent6 2 4 2 5 3 3" xfId="10848"/>
    <cellStyle name="20% - Accent6 2 4 2 5 4" xfId="10849"/>
    <cellStyle name="20% - Accent6 2 4 2 5 4 2" xfId="10850"/>
    <cellStyle name="20% - Accent6 2 4 2 5 5" xfId="10851"/>
    <cellStyle name="20% - Accent6 2 4 2 6" xfId="10852"/>
    <cellStyle name="20% - Accent6 2 4 2 6 2" xfId="10853"/>
    <cellStyle name="20% - Accent6 2 4 2 6 2 2" xfId="10854"/>
    <cellStyle name="20% - Accent6 2 4 2 6 2 2 2" xfId="10855"/>
    <cellStyle name="20% - Accent6 2 4 2 6 2 3" xfId="10856"/>
    <cellStyle name="20% - Accent6 2 4 2 6 3" xfId="10857"/>
    <cellStyle name="20% - Accent6 2 4 2 6 3 2" xfId="10858"/>
    <cellStyle name="20% - Accent6 2 4 2 6 4" xfId="10859"/>
    <cellStyle name="20% - Accent6 2 4 2 7" xfId="10860"/>
    <cellStyle name="20% - Accent6 2 4 2 7 2" xfId="10861"/>
    <cellStyle name="20% - Accent6 2 4 2 7 2 2" xfId="10862"/>
    <cellStyle name="20% - Accent6 2 4 2 7 2 2 2" xfId="10863"/>
    <cellStyle name="20% - Accent6 2 4 2 7 2 3" xfId="10864"/>
    <cellStyle name="20% - Accent6 2 4 2 7 3" xfId="10865"/>
    <cellStyle name="20% - Accent6 2 4 2 7 3 2" xfId="10866"/>
    <cellStyle name="20% - Accent6 2 4 2 7 4" xfId="10867"/>
    <cellStyle name="20% - Accent6 2 4 2 8" xfId="10868"/>
    <cellStyle name="20% - Accent6 2 4 2 8 2" xfId="10869"/>
    <cellStyle name="20% - Accent6 2 4 2 8 2 2" xfId="10870"/>
    <cellStyle name="20% - Accent6 2 4 2 8 2 2 2" xfId="10871"/>
    <cellStyle name="20% - Accent6 2 4 2 8 2 3" xfId="10872"/>
    <cellStyle name="20% - Accent6 2 4 2 8 3" xfId="10873"/>
    <cellStyle name="20% - Accent6 2 4 2 8 3 2" xfId="10874"/>
    <cellStyle name="20% - Accent6 2 4 2 8 4" xfId="10875"/>
    <cellStyle name="20% - Accent6 2 4 2 9" xfId="10876"/>
    <cellStyle name="20% - Accent6 2 4 2 9 2" xfId="10877"/>
    <cellStyle name="20% - Accent6 2 4 2 9 2 2" xfId="10878"/>
    <cellStyle name="20% - Accent6 2 4 2 9 3" xfId="10879"/>
    <cellStyle name="20% - Accent6 2 4 3" xfId="10880"/>
    <cellStyle name="20% - Accent6 2 4 3 10" xfId="10881"/>
    <cellStyle name="20% - Accent6 2 4 3 10 2" xfId="10882"/>
    <cellStyle name="20% - Accent6 2 4 3 11" xfId="10883"/>
    <cellStyle name="20% - Accent6 2 4 3 2" xfId="10884"/>
    <cellStyle name="20% - Accent6 2 4 3 2 2" xfId="10885"/>
    <cellStyle name="20% - Accent6 2 4 3 2 2 2" xfId="10886"/>
    <cellStyle name="20% - Accent6 2 4 3 2 2 2 2" xfId="10887"/>
    <cellStyle name="20% - Accent6 2 4 3 2 2 2 2 2" xfId="10888"/>
    <cellStyle name="20% - Accent6 2 4 3 2 2 2 2 2 2" xfId="10889"/>
    <cellStyle name="20% - Accent6 2 4 3 2 2 2 2 3" xfId="10890"/>
    <cellStyle name="20% - Accent6 2 4 3 2 2 2 3" xfId="10891"/>
    <cellStyle name="20% - Accent6 2 4 3 2 2 2 3 2" xfId="10892"/>
    <cellStyle name="20% - Accent6 2 4 3 2 2 2 4" xfId="10893"/>
    <cellStyle name="20% - Accent6 2 4 3 2 2 3" xfId="10894"/>
    <cellStyle name="20% - Accent6 2 4 3 2 2 3 2" xfId="10895"/>
    <cellStyle name="20% - Accent6 2 4 3 2 2 3 2 2" xfId="10896"/>
    <cellStyle name="20% - Accent6 2 4 3 2 2 3 3" xfId="10897"/>
    <cellStyle name="20% - Accent6 2 4 3 2 2 4" xfId="10898"/>
    <cellStyle name="20% - Accent6 2 4 3 2 2 4 2" xfId="10899"/>
    <cellStyle name="20% - Accent6 2 4 3 2 2 5" xfId="10900"/>
    <cellStyle name="20% - Accent6 2 4 3 2 3" xfId="10901"/>
    <cellStyle name="20% - Accent6 2 4 3 2 3 2" xfId="10902"/>
    <cellStyle name="20% - Accent6 2 4 3 2 3 2 2" xfId="10903"/>
    <cellStyle name="20% - Accent6 2 4 3 2 3 2 2 2" xfId="10904"/>
    <cellStyle name="20% - Accent6 2 4 3 2 3 2 2 2 2" xfId="10905"/>
    <cellStyle name="20% - Accent6 2 4 3 2 3 2 2 3" xfId="10906"/>
    <cellStyle name="20% - Accent6 2 4 3 2 3 2 3" xfId="10907"/>
    <cellStyle name="20% - Accent6 2 4 3 2 3 2 3 2" xfId="10908"/>
    <cellStyle name="20% - Accent6 2 4 3 2 3 2 4" xfId="10909"/>
    <cellStyle name="20% - Accent6 2 4 3 2 3 3" xfId="10910"/>
    <cellStyle name="20% - Accent6 2 4 3 2 3 3 2" xfId="10911"/>
    <cellStyle name="20% - Accent6 2 4 3 2 3 3 2 2" xfId="10912"/>
    <cellStyle name="20% - Accent6 2 4 3 2 3 3 3" xfId="10913"/>
    <cellStyle name="20% - Accent6 2 4 3 2 3 4" xfId="10914"/>
    <cellStyle name="20% - Accent6 2 4 3 2 3 4 2" xfId="10915"/>
    <cellStyle name="20% - Accent6 2 4 3 2 3 5" xfId="10916"/>
    <cellStyle name="20% - Accent6 2 4 3 2 4" xfId="10917"/>
    <cellStyle name="20% - Accent6 2 4 3 2 4 2" xfId="10918"/>
    <cellStyle name="20% - Accent6 2 4 3 2 4 2 2" xfId="10919"/>
    <cellStyle name="20% - Accent6 2 4 3 2 4 2 2 2" xfId="10920"/>
    <cellStyle name="20% - Accent6 2 4 3 2 4 2 3" xfId="10921"/>
    <cellStyle name="20% - Accent6 2 4 3 2 4 3" xfId="10922"/>
    <cellStyle name="20% - Accent6 2 4 3 2 4 3 2" xfId="10923"/>
    <cellStyle name="20% - Accent6 2 4 3 2 4 4" xfId="10924"/>
    <cellStyle name="20% - Accent6 2 4 3 2 5" xfId="10925"/>
    <cellStyle name="20% - Accent6 2 4 3 2 5 2" xfId="10926"/>
    <cellStyle name="20% - Accent6 2 4 3 2 5 2 2" xfId="10927"/>
    <cellStyle name="20% - Accent6 2 4 3 2 5 2 2 2" xfId="10928"/>
    <cellStyle name="20% - Accent6 2 4 3 2 5 2 3" xfId="10929"/>
    <cellStyle name="20% - Accent6 2 4 3 2 5 3" xfId="10930"/>
    <cellStyle name="20% - Accent6 2 4 3 2 5 3 2" xfId="10931"/>
    <cellStyle name="20% - Accent6 2 4 3 2 5 4" xfId="10932"/>
    <cellStyle name="20% - Accent6 2 4 3 2 6" xfId="10933"/>
    <cellStyle name="20% - Accent6 2 4 3 2 6 2" xfId="10934"/>
    <cellStyle name="20% - Accent6 2 4 3 2 6 2 2" xfId="10935"/>
    <cellStyle name="20% - Accent6 2 4 3 2 6 2 2 2" xfId="10936"/>
    <cellStyle name="20% - Accent6 2 4 3 2 6 2 3" xfId="10937"/>
    <cellStyle name="20% - Accent6 2 4 3 2 6 3" xfId="10938"/>
    <cellStyle name="20% - Accent6 2 4 3 2 6 3 2" xfId="10939"/>
    <cellStyle name="20% - Accent6 2 4 3 2 6 4" xfId="10940"/>
    <cellStyle name="20% - Accent6 2 4 3 2 7" xfId="10941"/>
    <cellStyle name="20% - Accent6 2 4 3 2 7 2" xfId="10942"/>
    <cellStyle name="20% - Accent6 2 4 3 2 7 2 2" xfId="10943"/>
    <cellStyle name="20% - Accent6 2 4 3 2 7 3" xfId="10944"/>
    <cellStyle name="20% - Accent6 2 4 3 2 8" xfId="10945"/>
    <cellStyle name="20% - Accent6 2 4 3 2 8 2" xfId="10946"/>
    <cellStyle name="20% - Accent6 2 4 3 2 9" xfId="10947"/>
    <cellStyle name="20% - Accent6 2 4 3 3" xfId="10948"/>
    <cellStyle name="20% - Accent6 2 4 3 3 2" xfId="10949"/>
    <cellStyle name="20% - Accent6 2 4 3 3 2 2" xfId="10950"/>
    <cellStyle name="20% - Accent6 2 4 3 3 2 2 2" xfId="10951"/>
    <cellStyle name="20% - Accent6 2 4 3 3 2 2 2 2" xfId="10952"/>
    <cellStyle name="20% - Accent6 2 4 3 3 2 2 2 2 2" xfId="10953"/>
    <cellStyle name="20% - Accent6 2 4 3 3 2 2 2 3" xfId="10954"/>
    <cellStyle name="20% - Accent6 2 4 3 3 2 2 3" xfId="10955"/>
    <cellStyle name="20% - Accent6 2 4 3 3 2 2 3 2" xfId="10956"/>
    <cellStyle name="20% - Accent6 2 4 3 3 2 2 4" xfId="10957"/>
    <cellStyle name="20% - Accent6 2 4 3 3 2 3" xfId="10958"/>
    <cellStyle name="20% - Accent6 2 4 3 3 2 3 2" xfId="10959"/>
    <cellStyle name="20% - Accent6 2 4 3 3 2 3 2 2" xfId="10960"/>
    <cellStyle name="20% - Accent6 2 4 3 3 2 3 3" xfId="10961"/>
    <cellStyle name="20% - Accent6 2 4 3 3 2 4" xfId="10962"/>
    <cellStyle name="20% - Accent6 2 4 3 3 2 4 2" xfId="10963"/>
    <cellStyle name="20% - Accent6 2 4 3 3 2 5" xfId="10964"/>
    <cellStyle name="20% - Accent6 2 4 3 3 3" xfId="10965"/>
    <cellStyle name="20% - Accent6 2 4 3 3 3 2" xfId="10966"/>
    <cellStyle name="20% - Accent6 2 4 3 3 3 2 2" xfId="10967"/>
    <cellStyle name="20% - Accent6 2 4 3 3 3 2 2 2" xfId="10968"/>
    <cellStyle name="20% - Accent6 2 4 3 3 3 2 2 2 2" xfId="10969"/>
    <cellStyle name="20% - Accent6 2 4 3 3 3 2 2 3" xfId="10970"/>
    <cellStyle name="20% - Accent6 2 4 3 3 3 2 3" xfId="10971"/>
    <cellStyle name="20% - Accent6 2 4 3 3 3 2 3 2" xfId="10972"/>
    <cellStyle name="20% - Accent6 2 4 3 3 3 2 4" xfId="10973"/>
    <cellStyle name="20% - Accent6 2 4 3 3 3 3" xfId="10974"/>
    <cellStyle name="20% - Accent6 2 4 3 3 3 3 2" xfId="10975"/>
    <cellStyle name="20% - Accent6 2 4 3 3 3 3 2 2" xfId="10976"/>
    <cellStyle name="20% - Accent6 2 4 3 3 3 3 3" xfId="10977"/>
    <cellStyle name="20% - Accent6 2 4 3 3 3 4" xfId="10978"/>
    <cellStyle name="20% - Accent6 2 4 3 3 3 4 2" xfId="10979"/>
    <cellStyle name="20% - Accent6 2 4 3 3 3 5" xfId="10980"/>
    <cellStyle name="20% - Accent6 2 4 3 3 4" xfId="10981"/>
    <cellStyle name="20% - Accent6 2 4 3 3 4 2" xfId="10982"/>
    <cellStyle name="20% - Accent6 2 4 3 3 4 2 2" xfId="10983"/>
    <cellStyle name="20% - Accent6 2 4 3 3 4 2 2 2" xfId="10984"/>
    <cellStyle name="20% - Accent6 2 4 3 3 4 2 3" xfId="10985"/>
    <cellStyle name="20% - Accent6 2 4 3 3 4 3" xfId="10986"/>
    <cellStyle name="20% - Accent6 2 4 3 3 4 3 2" xfId="10987"/>
    <cellStyle name="20% - Accent6 2 4 3 3 4 4" xfId="10988"/>
    <cellStyle name="20% - Accent6 2 4 3 3 5" xfId="10989"/>
    <cellStyle name="20% - Accent6 2 4 3 3 5 2" xfId="10990"/>
    <cellStyle name="20% - Accent6 2 4 3 3 5 2 2" xfId="10991"/>
    <cellStyle name="20% - Accent6 2 4 3 3 5 2 2 2" xfId="10992"/>
    <cellStyle name="20% - Accent6 2 4 3 3 5 2 3" xfId="10993"/>
    <cellStyle name="20% - Accent6 2 4 3 3 5 3" xfId="10994"/>
    <cellStyle name="20% - Accent6 2 4 3 3 5 3 2" xfId="10995"/>
    <cellStyle name="20% - Accent6 2 4 3 3 5 4" xfId="10996"/>
    <cellStyle name="20% - Accent6 2 4 3 3 6" xfId="10997"/>
    <cellStyle name="20% - Accent6 2 4 3 3 6 2" xfId="10998"/>
    <cellStyle name="20% - Accent6 2 4 3 3 6 2 2" xfId="10999"/>
    <cellStyle name="20% - Accent6 2 4 3 3 6 2 2 2" xfId="11000"/>
    <cellStyle name="20% - Accent6 2 4 3 3 6 2 3" xfId="11001"/>
    <cellStyle name="20% - Accent6 2 4 3 3 6 3" xfId="11002"/>
    <cellStyle name="20% - Accent6 2 4 3 3 6 3 2" xfId="11003"/>
    <cellStyle name="20% - Accent6 2 4 3 3 6 4" xfId="11004"/>
    <cellStyle name="20% - Accent6 2 4 3 3 7" xfId="11005"/>
    <cellStyle name="20% - Accent6 2 4 3 3 7 2" xfId="11006"/>
    <cellStyle name="20% - Accent6 2 4 3 3 7 2 2" xfId="11007"/>
    <cellStyle name="20% - Accent6 2 4 3 3 7 3" xfId="11008"/>
    <cellStyle name="20% - Accent6 2 4 3 3 8" xfId="11009"/>
    <cellStyle name="20% - Accent6 2 4 3 3 8 2" xfId="11010"/>
    <cellStyle name="20% - Accent6 2 4 3 3 9" xfId="11011"/>
    <cellStyle name="20% - Accent6 2 4 3 4" xfId="11012"/>
    <cellStyle name="20% - Accent6 2 4 3 4 2" xfId="11013"/>
    <cellStyle name="20% - Accent6 2 4 3 4 2 2" xfId="11014"/>
    <cellStyle name="20% - Accent6 2 4 3 4 2 2 2" xfId="11015"/>
    <cellStyle name="20% - Accent6 2 4 3 4 2 2 2 2" xfId="11016"/>
    <cellStyle name="20% - Accent6 2 4 3 4 2 2 3" xfId="11017"/>
    <cellStyle name="20% - Accent6 2 4 3 4 2 3" xfId="11018"/>
    <cellStyle name="20% - Accent6 2 4 3 4 2 3 2" xfId="11019"/>
    <cellStyle name="20% - Accent6 2 4 3 4 2 4" xfId="11020"/>
    <cellStyle name="20% - Accent6 2 4 3 4 3" xfId="11021"/>
    <cellStyle name="20% - Accent6 2 4 3 4 3 2" xfId="11022"/>
    <cellStyle name="20% - Accent6 2 4 3 4 3 2 2" xfId="11023"/>
    <cellStyle name="20% - Accent6 2 4 3 4 3 3" xfId="11024"/>
    <cellStyle name="20% - Accent6 2 4 3 4 4" xfId="11025"/>
    <cellStyle name="20% - Accent6 2 4 3 4 4 2" xfId="11026"/>
    <cellStyle name="20% - Accent6 2 4 3 4 5" xfId="11027"/>
    <cellStyle name="20% - Accent6 2 4 3 5" xfId="11028"/>
    <cellStyle name="20% - Accent6 2 4 3 5 2" xfId="11029"/>
    <cellStyle name="20% - Accent6 2 4 3 5 2 2" xfId="11030"/>
    <cellStyle name="20% - Accent6 2 4 3 5 2 2 2" xfId="11031"/>
    <cellStyle name="20% - Accent6 2 4 3 5 2 2 2 2" xfId="11032"/>
    <cellStyle name="20% - Accent6 2 4 3 5 2 2 3" xfId="11033"/>
    <cellStyle name="20% - Accent6 2 4 3 5 2 3" xfId="11034"/>
    <cellStyle name="20% - Accent6 2 4 3 5 2 3 2" xfId="11035"/>
    <cellStyle name="20% - Accent6 2 4 3 5 2 4" xfId="11036"/>
    <cellStyle name="20% - Accent6 2 4 3 5 3" xfId="11037"/>
    <cellStyle name="20% - Accent6 2 4 3 5 3 2" xfId="11038"/>
    <cellStyle name="20% - Accent6 2 4 3 5 3 2 2" xfId="11039"/>
    <cellStyle name="20% - Accent6 2 4 3 5 3 3" xfId="11040"/>
    <cellStyle name="20% - Accent6 2 4 3 5 4" xfId="11041"/>
    <cellStyle name="20% - Accent6 2 4 3 5 4 2" xfId="11042"/>
    <cellStyle name="20% - Accent6 2 4 3 5 5" xfId="11043"/>
    <cellStyle name="20% - Accent6 2 4 3 6" xfId="11044"/>
    <cellStyle name="20% - Accent6 2 4 3 6 2" xfId="11045"/>
    <cellStyle name="20% - Accent6 2 4 3 6 2 2" xfId="11046"/>
    <cellStyle name="20% - Accent6 2 4 3 6 2 2 2" xfId="11047"/>
    <cellStyle name="20% - Accent6 2 4 3 6 2 3" xfId="11048"/>
    <cellStyle name="20% - Accent6 2 4 3 6 3" xfId="11049"/>
    <cellStyle name="20% - Accent6 2 4 3 6 3 2" xfId="11050"/>
    <cellStyle name="20% - Accent6 2 4 3 6 4" xfId="11051"/>
    <cellStyle name="20% - Accent6 2 4 3 7" xfId="11052"/>
    <cellStyle name="20% - Accent6 2 4 3 7 2" xfId="11053"/>
    <cellStyle name="20% - Accent6 2 4 3 7 2 2" xfId="11054"/>
    <cellStyle name="20% - Accent6 2 4 3 7 2 2 2" xfId="11055"/>
    <cellStyle name="20% - Accent6 2 4 3 7 2 3" xfId="11056"/>
    <cellStyle name="20% - Accent6 2 4 3 7 3" xfId="11057"/>
    <cellStyle name="20% - Accent6 2 4 3 7 3 2" xfId="11058"/>
    <cellStyle name="20% - Accent6 2 4 3 7 4" xfId="11059"/>
    <cellStyle name="20% - Accent6 2 4 3 8" xfId="11060"/>
    <cellStyle name="20% - Accent6 2 4 3 8 2" xfId="11061"/>
    <cellStyle name="20% - Accent6 2 4 3 8 2 2" xfId="11062"/>
    <cellStyle name="20% - Accent6 2 4 3 8 2 2 2" xfId="11063"/>
    <cellStyle name="20% - Accent6 2 4 3 8 2 3" xfId="11064"/>
    <cellStyle name="20% - Accent6 2 4 3 8 3" xfId="11065"/>
    <cellStyle name="20% - Accent6 2 4 3 8 3 2" xfId="11066"/>
    <cellStyle name="20% - Accent6 2 4 3 8 4" xfId="11067"/>
    <cellStyle name="20% - Accent6 2 4 3 9" xfId="11068"/>
    <cellStyle name="20% - Accent6 2 4 3 9 2" xfId="11069"/>
    <cellStyle name="20% - Accent6 2 4 3 9 2 2" xfId="11070"/>
    <cellStyle name="20% - Accent6 2 4 3 9 3" xfId="11071"/>
    <cellStyle name="20% - Accent6 2 4 4" xfId="11072"/>
    <cellStyle name="20% - Accent6 2 4 4 2" xfId="11073"/>
    <cellStyle name="20% - Accent6 2 4 4 2 2" xfId="11074"/>
    <cellStyle name="20% - Accent6 2 4 4 2 2 2" xfId="11075"/>
    <cellStyle name="20% - Accent6 2 4 4 2 2 2 2" xfId="11076"/>
    <cellStyle name="20% - Accent6 2 4 4 2 2 2 2 2" xfId="11077"/>
    <cellStyle name="20% - Accent6 2 4 4 2 2 2 3" xfId="11078"/>
    <cellStyle name="20% - Accent6 2 4 4 2 2 3" xfId="11079"/>
    <cellStyle name="20% - Accent6 2 4 4 2 2 3 2" xfId="11080"/>
    <cellStyle name="20% - Accent6 2 4 4 2 2 4" xfId="11081"/>
    <cellStyle name="20% - Accent6 2 4 4 2 3" xfId="11082"/>
    <cellStyle name="20% - Accent6 2 4 4 2 3 2" xfId="11083"/>
    <cellStyle name="20% - Accent6 2 4 4 2 3 2 2" xfId="11084"/>
    <cellStyle name="20% - Accent6 2 4 4 2 3 3" xfId="11085"/>
    <cellStyle name="20% - Accent6 2 4 4 2 4" xfId="11086"/>
    <cellStyle name="20% - Accent6 2 4 4 2 4 2" xfId="11087"/>
    <cellStyle name="20% - Accent6 2 4 4 2 5" xfId="11088"/>
    <cellStyle name="20% - Accent6 2 4 4 3" xfId="11089"/>
    <cellStyle name="20% - Accent6 2 4 4 3 2" xfId="11090"/>
    <cellStyle name="20% - Accent6 2 4 4 3 2 2" xfId="11091"/>
    <cellStyle name="20% - Accent6 2 4 4 3 2 2 2" xfId="11092"/>
    <cellStyle name="20% - Accent6 2 4 4 3 2 2 2 2" xfId="11093"/>
    <cellStyle name="20% - Accent6 2 4 4 3 2 2 3" xfId="11094"/>
    <cellStyle name="20% - Accent6 2 4 4 3 2 3" xfId="11095"/>
    <cellStyle name="20% - Accent6 2 4 4 3 2 3 2" xfId="11096"/>
    <cellStyle name="20% - Accent6 2 4 4 3 2 4" xfId="11097"/>
    <cellStyle name="20% - Accent6 2 4 4 3 3" xfId="11098"/>
    <cellStyle name="20% - Accent6 2 4 4 3 3 2" xfId="11099"/>
    <cellStyle name="20% - Accent6 2 4 4 3 3 2 2" xfId="11100"/>
    <cellStyle name="20% - Accent6 2 4 4 3 3 3" xfId="11101"/>
    <cellStyle name="20% - Accent6 2 4 4 3 4" xfId="11102"/>
    <cellStyle name="20% - Accent6 2 4 4 3 4 2" xfId="11103"/>
    <cellStyle name="20% - Accent6 2 4 4 3 5" xfId="11104"/>
    <cellStyle name="20% - Accent6 2 4 4 4" xfId="11105"/>
    <cellStyle name="20% - Accent6 2 4 4 4 2" xfId="11106"/>
    <cellStyle name="20% - Accent6 2 4 4 4 2 2" xfId="11107"/>
    <cellStyle name="20% - Accent6 2 4 4 4 2 2 2" xfId="11108"/>
    <cellStyle name="20% - Accent6 2 4 4 4 2 3" xfId="11109"/>
    <cellStyle name="20% - Accent6 2 4 4 4 3" xfId="11110"/>
    <cellStyle name="20% - Accent6 2 4 4 4 3 2" xfId="11111"/>
    <cellStyle name="20% - Accent6 2 4 4 4 4" xfId="11112"/>
    <cellStyle name="20% - Accent6 2 4 4 5" xfId="11113"/>
    <cellStyle name="20% - Accent6 2 4 4 5 2" xfId="11114"/>
    <cellStyle name="20% - Accent6 2 4 4 5 2 2" xfId="11115"/>
    <cellStyle name="20% - Accent6 2 4 4 5 2 2 2" xfId="11116"/>
    <cellStyle name="20% - Accent6 2 4 4 5 2 3" xfId="11117"/>
    <cellStyle name="20% - Accent6 2 4 4 5 3" xfId="11118"/>
    <cellStyle name="20% - Accent6 2 4 4 5 3 2" xfId="11119"/>
    <cellStyle name="20% - Accent6 2 4 4 5 4" xfId="11120"/>
    <cellStyle name="20% - Accent6 2 4 4 6" xfId="11121"/>
    <cellStyle name="20% - Accent6 2 4 4 6 2" xfId="11122"/>
    <cellStyle name="20% - Accent6 2 4 4 6 2 2" xfId="11123"/>
    <cellStyle name="20% - Accent6 2 4 4 6 2 2 2" xfId="11124"/>
    <cellStyle name="20% - Accent6 2 4 4 6 2 3" xfId="11125"/>
    <cellStyle name="20% - Accent6 2 4 4 6 3" xfId="11126"/>
    <cellStyle name="20% - Accent6 2 4 4 6 3 2" xfId="11127"/>
    <cellStyle name="20% - Accent6 2 4 4 6 4" xfId="11128"/>
    <cellStyle name="20% - Accent6 2 4 4 7" xfId="11129"/>
    <cellStyle name="20% - Accent6 2 4 4 7 2" xfId="11130"/>
    <cellStyle name="20% - Accent6 2 4 4 7 2 2" xfId="11131"/>
    <cellStyle name="20% - Accent6 2 4 4 7 3" xfId="11132"/>
    <cellStyle name="20% - Accent6 2 4 4 8" xfId="11133"/>
    <cellStyle name="20% - Accent6 2 4 4 8 2" xfId="11134"/>
    <cellStyle name="20% - Accent6 2 4 4 9" xfId="11135"/>
    <cellStyle name="20% - Accent6 2 4 5" xfId="11136"/>
    <cellStyle name="20% - Accent6 2 4 5 2" xfId="11137"/>
    <cellStyle name="20% - Accent6 2 4 5 2 2" xfId="11138"/>
    <cellStyle name="20% - Accent6 2 4 5 2 2 2" xfId="11139"/>
    <cellStyle name="20% - Accent6 2 4 5 2 2 2 2" xfId="11140"/>
    <cellStyle name="20% - Accent6 2 4 5 2 2 2 2 2" xfId="11141"/>
    <cellStyle name="20% - Accent6 2 4 5 2 2 2 3" xfId="11142"/>
    <cellStyle name="20% - Accent6 2 4 5 2 2 3" xfId="11143"/>
    <cellStyle name="20% - Accent6 2 4 5 2 2 3 2" xfId="11144"/>
    <cellStyle name="20% - Accent6 2 4 5 2 2 4" xfId="11145"/>
    <cellStyle name="20% - Accent6 2 4 5 2 3" xfId="11146"/>
    <cellStyle name="20% - Accent6 2 4 5 2 3 2" xfId="11147"/>
    <cellStyle name="20% - Accent6 2 4 5 2 3 2 2" xfId="11148"/>
    <cellStyle name="20% - Accent6 2 4 5 2 3 3" xfId="11149"/>
    <cellStyle name="20% - Accent6 2 4 5 2 4" xfId="11150"/>
    <cellStyle name="20% - Accent6 2 4 5 2 4 2" xfId="11151"/>
    <cellStyle name="20% - Accent6 2 4 5 2 5" xfId="11152"/>
    <cellStyle name="20% - Accent6 2 4 5 3" xfId="11153"/>
    <cellStyle name="20% - Accent6 2 4 5 3 2" xfId="11154"/>
    <cellStyle name="20% - Accent6 2 4 5 3 2 2" xfId="11155"/>
    <cellStyle name="20% - Accent6 2 4 5 3 2 2 2" xfId="11156"/>
    <cellStyle name="20% - Accent6 2 4 5 3 2 2 2 2" xfId="11157"/>
    <cellStyle name="20% - Accent6 2 4 5 3 2 2 3" xfId="11158"/>
    <cellStyle name="20% - Accent6 2 4 5 3 2 3" xfId="11159"/>
    <cellStyle name="20% - Accent6 2 4 5 3 2 3 2" xfId="11160"/>
    <cellStyle name="20% - Accent6 2 4 5 3 2 4" xfId="11161"/>
    <cellStyle name="20% - Accent6 2 4 5 3 3" xfId="11162"/>
    <cellStyle name="20% - Accent6 2 4 5 3 3 2" xfId="11163"/>
    <cellStyle name="20% - Accent6 2 4 5 3 3 2 2" xfId="11164"/>
    <cellStyle name="20% - Accent6 2 4 5 3 3 3" xfId="11165"/>
    <cellStyle name="20% - Accent6 2 4 5 3 4" xfId="11166"/>
    <cellStyle name="20% - Accent6 2 4 5 3 4 2" xfId="11167"/>
    <cellStyle name="20% - Accent6 2 4 5 3 5" xfId="11168"/>
    <cellStyle name="20% - Accent6 2 4 5 4" xfId="11169"/>
    <cellStyle name="20% - Accent6 2 4 5 4 2" xfId="11170"/>
    <cellStyle name="20% - Accent6 2 4 5 4 2 2" xfId="11171"/>
    <cellStyle name="20% - Accent6 2 4 5 4 2 2 2" xfId="11172"/>
    <cellStyle name="20% - Accent6 2 4 5 4 2 3" xfId="11173"/>
    <cellStyle name="20% - Accent6 2 4 5 4 3" xfId="11174"/>
    <cellStyle name="20% - Accent6 2 4 5 4 3 2" xfId="11175"/>
    <cellStyle name="20% - Accent6 2 4 5 4 4" xfId="11176"/>
    <cellStyle name="20% - Accent6 2 4 5 5" xfId="11177"/>
    <cellStyle name="20% - Accent6 2 4 5 5 2" xfId="11178"/>
    <cellStyle name="20% - Accent6 2 4 5 5 2 2" xfId="11179"/>
    <cellStyle name="20% - Accent6 2 4 5 5 2 2 2" xfId="11180"/>
    <cellStyle name="20% - Accent6 2 4 5 5 2 3" xfId="11181"/>
    <cellStyle name="20% - Accent6 2 4 5 5 3" xfId="11182"/>
    <cellStyle name="20% - Accent6 2 4 5 5 3 2" xfId="11183"/>
    <cellStyle name="20% - Accent6 2 4 5 5 4" xfId="11184"/>
    <cellStyle name="20% - Accent6 2 4 5 6" xfId="11185"/>
    <cellStyle name="20% - Accent6 2 4 5 6 2" xfId="11186"/>
    <cellStyle name="20% - Accent6 2 4 5 6 2 2" xfId="11187"/>
    <cellStyle name="20% - Accent6 2 4 5 6 2 2 2" xfId="11188"/>
    <cellStyle name="20% - Accent6 2 4 5 6 2 3" xfId="11189"/>
    <cellStyle name="20% - Accent6 2 4 5 6 3" xfId="11190"/>
    <cellStyle name="20% - Accent6 2 4 5 6 3 2" xfId="11191"/>
    <cellStyle name="20% - Accent6 2 4 5 6 4" xfId="11192"/>
    <cellStyle name="20% - Accent6 2 4 5 7" xfId="11193"/>
    <cellStyle name="20% - Accent6 2 4 5 7 2" xfId="11194"/>
    <cellStyle name="20% - Accent6 2 4 5 7 2 2" xfId="11195"/>
    <cellStyle name="20% - Accent6 2 4 5 7 3" xfId="11196"/>
    <cellStyle name="20% - Accent6 2 4 5 8" xfId="11197"/>
    <cellStyle name="20% - Accent6 2 4 5 8 2" xfId="11198"/>
    <cellStyle name="20% - Accent6 2 4 5 9" xfId="11199"/>
    <cellStyle name="20% - Accent6 2 4 6" xfId="43653"/>
    <cellStyle name="20% - Accent6 2 5" xfId="11200"/>
    <cellStyle name="20% - Accent6 2 5 2" xfId="11201"/>
    <cellStyle name="20% - Accent6 2 5 2 10" xfId="11202"/>
    <cellStyle name="20% - Accent6 2 5 2 10 2" xfId="11203"/>
    <cellStyle name="20% - Accent6 2 5 2 11" xfId="11204"/>
    <cellStyle name="20% - Accent6 2 5 2 2" xfId="11205"/>
    <cellStyle name="20% - Accent6 2 5 2 2 2" xfId="11206"/>
    <cellStyle name="20% - Accent6 2 5 2 2 2 2" xfId="11207"/>
    <cellStyle name="20% - Accent6 2 5 2 2 2 2 2" xfId="11208"/>
    <cellStyle name="20% - Accent6 2 5 2 2 2 2 2 2" xfId="11209"/>
    <cellStyle name="20% - Accent6 2 5 2 2 2 2 2 2 2" xfId="11210"/>
    <cellStyle name="20% - Accent6 2 5 2 2 2 2 2 3" xfId="11211"/>
    <cellStyle name="20% - Accent6 2 5 2 2 2 2 3" xfId="11212"/>
    <cellStyle name="20% - Accent6 2 5 2 2 2 2 3 2" xfId="11213"/>
    <cellStyle name="20% - Accent6 2 5 2 2 2 2 4" xfId="11214"/>
    <cellStyle name="20% - Accent6 2 5 2 2 2 3" xfId="11215"/>
    <cellStyle name="20% - Accent6 2 5 2 2 2 3 2" xfId="11216"/>
    <cellStyle name="20% - Accent6 2 5 2 2 2 3 2 2" xfId="11217"/>
    <cellStyle name="20% - Accent6 2 5 2 2 2 3 3" xfId="11218"/>
    <cellStyle name="20% - Accent6 2 5 2 2 2 4" xfId="11219"/>
    <cellStyle name="20% - Accent6 2 5 2 2 2 4 2" xfId="11220"/>
    <cellStyle name="20% - Accent6 2 5 2 2 2 5" xfId="11221"/>
    <cellStyle name="20% - Accent6 2 5 2 2 3" xfId="11222"/>
    <cellStyle name="20% - Accent6 2 5 2 2 3 2" xfId="11223"/>
    <cellStyle name="20% - Accent6 2 5 2 2 3 2 2" xfId="11224"/>
    <cellStyle name="20% - Accent6 2 5 2 2 3 2 2 2" xfId="11225"/>
    <cellStyle name="20% - Accent6 2 5 2 2 3 2 2 2 2" xfId="11226"/>
    <cellStyle name="20% - Accent6 2 5 2 2 3 2 2 3" xfId="11227"/>
    <cellStyle name="20% - Accent6 2 5 2 2 3 2 3" xfId="11228"/>
    <cellStyle name="20% - Accent6 2 5 2 2 3 2 3 2" xfId="11229"/>
    <cellStyle name="20% - Accent6 2 5 2 2 3 2 4" xfId="11230"/>
    <cellStyle name="20% - Accent6 2 5 2 2 3 3" xfId="11231"/>
    <cellStyle name="20% - Accent6 2 5 2 2 3 3 2" xfId="11232"/>
    <cellStyle name="20% - Accent6 2 5 2 2 3 3 2 2" xfId="11233"/>
    <cellStyle name="20% - Accent6 2 5 2 2 3 3 3" xfId="11234"/>
    <cellStyle name="20% - Accent6 2 5 2 2 3 4" xfId="11235"/>
    <cellStyle name="20% - Accent6 2 5 2 2 3 4 2" xfId="11236"/>
    <cellStyle name="20% - Accent6 2 5 2 2 3 5" xfId="11237"/>
    <cellStyle name="20% - Accent6 2 5 2 2 4" xfId="11238"/>
    <cellStyle name="20% - Accent6 2 5 2 2 4 2" xfId="11239"/>
    <cellStyle name="20% - Accent6 2 5 2 2 4 2 2" xfId="11240"/>
    <cellStyle name="20% - Accent6 2 5 2 2 4 2 2 2" xfId="11241"/>
    <cellStyle name="20% - Accent6 2 5 2 2 4 2 3" xfId="11242"/>
    <cellStyle name="20% - Accent6 2 5 2 2 4 3" xfId="11243"/>
    <cellStyle name="20% - Accent6 2 5 2 2 4 3 2" xfId="11244"/>
    <cellStyle name="20% - Accent6 2 5 2 2 4 4" xfId="11245"/>
    <cellStyle name="20% - Accent6 2 5 2 2 5" xfId="11246"/>
    <cellStyle name="20% - Accent6 2 5 2 2 5 2" xfId="11247"/>
    <cellStyle name="20% - Accent6 2 5 2 2 5 2 2" xfId="11248"/>
    <cellStyle name="20% - Accent6 2 5 2 2 5 2 2 2" xfId="11249"/>
    <cellStyle name="20% - Accent6 2 5 2 2 5 2 3" xfId="11250"/>
    <cellStyle name="20% - Accent6 2 5 2 2 5 3" xfId="11251"/>
    <cellStyle name="20% - Accent6 2 5 2 2 5 3 2" xfId="11252"/>
    <cellStyle name="20% - Accent6 2 5 2 2 5 4" xfId="11253"/>
    <cellStyle name="20% - Accent6 2 5 2 2 6" xfId="11254"/>
    <cellStyle name="20% - Accent6 2 5 2 2 6 2" xfId="11255"/>
    <cellStyle name="20% - Accent6 2 5 2 2 6 2 2" xfId="11256"/>
    <cellStyle name="20% - Accent6 2 5 2 2 6 2 2 2" xfId="11257"/>
    <cellStyle name="20% - Accent6 2 5 2 2 6 2 3" xfId="11258"/>
    <cellStyle name="20% - Accent6 2 5 2 2 6 3" xfId="11259"/>
    <cellStyle name="20% - Accent6 2 5 2 2 6 3 2" xfId="11260"/>
    <cellStyle name="20% - Accent6 2 5 2 2 6 4" xfId="11261"/>
    <cellStyle name="20% - Accent6 2 5 2 2 7" xfId="11262"/>
    <cellStyle name="20% - Accent6 2 5 2 2 7 2" xfId="11263"/>
    <cellStyle name="20% - Accent6 2 5 2 2 7 2 2" xfId="11264"/>
    <cellStyle name="20% - Accent6 2 5 2 2 7 3" xfId="11265"/>
    <cellStyle name="20% - Accent6 2 5 2 2 8" xfId="11266"/>
    <cellStyle name="20% - Accent6 2 5 2 2 8 2" xfId="11267"/>
    <cellStyle name="20% - Accent6 2 5 2 2 9" xfId="11268"/>
    <cellStyle name="20% - Accent6 2 5 2 3" xfId="11269"/>
    <cellStyle name="20% - Accent6 2 5 2 3 2" xfId="11270"/>
    <cellStyle name="20% - Accent6 2 5 2 3 2 2" xfId="11271"/>
    <cellStyle name="20% - Accent6 2 5 2 3 2 2 2" xfId="11272"/>
    <cellStyle name="20% - Accent6 2 5 2 3 2 2 2 2" xfId="11273"/>
    <cellStyle name="20% - Accent6 2 5 2 3 2 2 2 2 2" xfId="11274"/>
    <cellStyle name="20% - Accent6 2 5 2 3 2 2 2 3" xfId="11275"/>
    <cellStyle name="20% - Accent6 2 5 2 3 2 2 3" xfId="11276"/>
    <cellStyle name="20% - Accent6 2 5 2 3 2 2 3 2" xfId="11277"/>
    <cellStyle name="20% - Accent6 2 5 2 3 2 2 4" xfId="11278"/>
    <cellStyle name="20% - Accent6 2 5 2 3 2 3" xfId="11279"/>
    <cellStyle name="20% - Accent6 2 5 2 3 2 3 2" xfId="11280"/>
    <cellStyle name="20% - Accent6 2 5 2 3 2 3 2 2" xfId="11281"/>
    <cellStyle name="20% - Accent6 2 5 2 3 2 3 3" xfId="11282"/>
    <cellStyle name="20% - Accent6 2 5 2 3 2 4" xfId="11283"/>
    <cellStyle name="20% - Accent6 2 5 2 3 2 4 2" xfId="11284"/>
    <cellStyle name="20% - Accent6 2 5 2 3 2 5" xfId="11285"/>
    <cellStyle name="20% - Accent6 2 5 2 3 3" xfId="11286"/>
    <cellStyle name="20% - Accent6 2 5 2 3 3 2" xfId="11287"/>
    <cellStyle name="20% - Accent6 2 5 2 3 3 2 2" xfId="11288"/>
    <cellStyle name="20% - Accent6 2 5 2 3 3 2 2 2" xfId="11289"/>
    <cellStyle name="20% - Accent6 2 5 2 3 3 2 2 2 2" xfId="11290"/>
    <cellStyle name="20% - Accent6 2 5 2 3 3 2 2 3" xfId="11291"/>
    <cellStyle name="20% - Accent6 2 5 2 3 3 2 3" xfId="11292"/>
    <cellStyle name="20% - Accent6 2 5 2 3 3 2 3 2" xfId="11293"/>
    <cellStyle name="20% - Accent6 2 5 2 3 3 2 4" xfId="11294"/>
    <cellStyle name="20% - Accent6 2 5 2 3 3 3" xfId="11295"/>
    <cellStyle name="20% - Accent6 2 5 2 3 3 3 2" xfId="11296"/>
    <cellStyle name="20% - Accent6 2 5 2 3 3 3 2 2" xfId="11297"/>
    <cellStyle name="20% - Accent6 2 5 2 3 3 3 3" xfId="11298"/>
    <cellStyle name="20% - Accent6 2 5 2 3 3 4" xfId="11299"/>
    <cellStyle name="20% - Accent6 2 5 2 3 3 4 2" xfId="11300"/>
    <cellStyle name="20% - Accent6 2 5 2 3 3 5" xfId="11301"/>
    <cellStyle name="20% - Accent6 2 5 2 3 4" xfId="11302"/>
    <cellStyle name="20% - Accent6 2 5 2 3 4 2" xfId="11303"/>
    <cellStyle name="20% - Accent6 2 5 2 3 4 2 2" xfId="11304"/>
    <cellStyle name="20% - Accent6 2 5 2 3 4 2 2 2" xfId="11305"/>
    <cellStyle name="20% - Accent6 2 5 2 3 4 2 3" xfId="11306"/>
    <cellStyle name="20% - Accent6 2 5 2 3 4 3" xfId="11307"/>
    <cellStyle name="20% - Accent6 2 5 2 3 4 3 2" xfId="11308"/>
    <cellStyle name="20% - Accent6 2 5 2 3 4 4" xfId="11309"/>
    <cellStyle name="20% - Accent6 2 5 2 3 5" xfId="11310"/>
    <cellStyle name="20% - Accent6 2 5 2 3 5 2" xfId="11311"/>
    <cellStyle name="20% - Accent6 2 5 2 3 5 2 2" xfId="11312"/>
    <cellStyle name="20% - Accent6 2 5 2 3 5 2 2 2" xfId="11313"/>
    <cellStyle name="20% - Accent6 2 5 2 3 5 2 3" xfId="11314"/>
    <cellStyle name="20% - Accent6 2 5 2 3 5 3" xfId="11315"/>
    <cellStyle name="20% - Accent6 2 5 2 3 5 3 2" xfId="11316"/>
    <cellStyle name="20% - Accent6 2 5 2 3 5 4" xfId="11317"/>
    <cellStyle name="20% - Accent6 2 5 2 3 6" xfId="11318"/>
    <cellStyle name="20% - Accent6 2 5 2 3 6 2" xfId="11319"/>
    <cellStyle name="20% - Accent6 2 5 2 3 6 2 2" xfId="11320"/>
    <cellStyle name="20% - Accent6 2 5 2 3 6 2 2 2" xfId="11321"/>
    <cellStyle name="20% - Accent6 2 5 2 3 6 2 3" xfId="11322"/>
    <cellStyle name="20% - Accent6 2 5 2 3 6 3" xfId="11323"/>
    <cellStyle name="20% - Accent6 2 5 2 3 6 3 2" xfId="11324"/>
    <cellStyle name="20% - Accent6 2 5 2 3 6 4" xfId="11325"/>
    <cellStyle name="20% - Accent6 2 5 2 3 7" xfId="11326"/>
    <cellStyle name="20% - Accent6 2 5 2 3 7 2" xfId="11327"/>
    <cellStyle name="20% - Accent6 2 5 2 3 7 2 2" xfId="11328"/>
    <cellStyle name="20% - Accent6 2 5 2 3 7 3" xfId="11329"/>
    <cellStyle name="20% - Accent6 2 5 2 3 8" xfId="11330"/>
    <cellStyle name="20% - Accent6 2 5 2 3 8 2" xfId="11331"/>
    <cellStyle name="20% - Accent6 2 5 2 3 9" xfId="11332"/>
    <cellStyle name="20% - Accent6 2 5 2 4" xfId="11333"/>
    <cellStyle name="20% - Accent6 2 5 2 4 2" xfId="11334"/>
    <cellStyle name="20% - Accent6 2 5 2 4 2 2" xfId="11335"/>
    <cellStyle name="20% - Accent6 2 5 2 4 2 2 2" xfId="11336"/>
    <cellStyle name="20% - Accent6 2 5 2 4 2 2 2 2" xfId="11337"/>
    <cellStyle name="20% - Accent6 2 5 2 4 2 2 3" xfId="11338"/>
    <cellStyle name="20% - Accent6 2 5 2 4 2 3" xfId="11339"/>
    <cellStyle name="20% - Accent6 2 5 2 4 2 3 2" xfId="11340"/>
    <cellStyle name="20% - Accent6 2 5 2 4 2 4" xfId="11341"/>
    <cellStyle name="20% - Accent6 2 5 2 4 3" xfId="11342"/>
    <cellStyle name="20% - Accent6 2 5 2 4 3 2" xfId="11343"/>
    <cellStyle name="20% - Accent6 2 5 2 4 3 2 2" xfId="11344"/>
    <cellStyle name="20% - Accent6 2 5 2 4 3 3" xfId="11345"/>
    <cellStyle name="20% - Accent6 2 5 2 4 4" xfId="11346"/>
    <cellStyle name="20% - Accent6 2 5 2 4 4 2" xfId="11347"/>
    <cellStyle name="20% - Accent6 2 5 2 4 5" xfId="11348"/>
    <cellStyle name="20% - Accent6 2 5 2 5" xfId="11349"/>
    <cellStyle name="20% - Accent6 2 5 2 5 2" xfId="11350"/>
    <cellStyle name="20% - Accent6 2 5 2 5 2 2" xfId="11351"/>
    <cellStyle name="20% - Accent6 2 5 2 5 2 2 2" xfId="11352"/>
    <cellStyle name="20% - Accent6 2 5 2 5 2 2 2 2" xfId="11353"/>
    <cellStyle name="20% - Accent6 2 5 2 5 2 2 3" xfId="11354"/>
    <cellStyle name="20% - Accent6 2 5 2 5 2 3" xfId="11355"/>
    <cellStyle name="20% - Accent6 2 5 2 5 2 3 2" xfId="11356"/>
    <cellStyle name="20% - Accent6 2 5 2 5 2 4" xfId="11357"/>
    <cellStyle name="20% - Accent6 2 5 2 5 3" xfId="11358"/>
    <cellStyle name="20% - Accent6 2 5 2 5 3 2" xfId="11359"/>
    <cellStyle name="20% - Accent6 2 5 2 5 3 2 2" xfId="11360"/>
    <cellStyle name="20% - Accent6 2 5 2 5 3 3" xfId="11361"/>
    <cellStyle name="20% - Accent6 2 5 2 5 4" xfId="11362"/>
    <cellStyle name="20% - Accent6 2 5 2 5 4 2" xfId="11363"/>
    <cellStyle name="20% - Accent6 2 5 2 5 5" xfId="11364"/>
    <cellStyle name="20% - Accent6 2 5 2 6" xfId="11365"/>
    <cellStyle name="20% - Accent6 2 5 2 6 2" xfId="11366"/>
    <cellStyle name="20% - Accent6 2 5 2 6 2 2" xfId="11367"/>
    <cellStyle name="20% - Accent6 2 5 2 6 2 2 2" xfId="11368"/>
    <cellStyle name="20% - Accent6 2 5 2 6 2 3" xfId="11369"/>
    <cellStyle name="20% - Accent6 2 5 2 6 3" xfId="11370"/>
    <cellStyle name="20% - Accent6 2 5 2 6 3 2" xfId="11371"/>
    <cellStyle name="20% - Accent6 2 5 2 6 4" xfId="11372"/>
    <cellStyle name="20% - Accent6 2 5 2 7" xfId="11373"/>
    <cellStyle name="20% - Accent6 2 5 2 7 2" xfId="11374"/>
    <cellStyle name="20% - Accent6 2 5 2 7 2 2" xfId="11375"/>
    <cellStyle name="20% - Accent6 2 5 2 7 2 2 2" xfId="11376"/>
    <cellStyle name="20% - Accent6 2 5 2 7 2 3" xfId="11377"/>
    <cellStyle name="20% - Accent6 2 5 2 7 3" xfId="11378"/>
    <cellStyle name="20% - Accent6 2 5 2 7 3 2" xfId="11379"/>
    <cellStyle name="20% - Accent6 2 5 2 7 4" xfId="11380"/>
    <cellStyle name="20% - Accent6 2 5 2 8" xfId="11381"/>
    <cellStyle name="20% - Accent6 2 5 2 8 2" xfId="11382"/>
    <cellStyle name="20% - Accent6 2 5 2 8 2 2" xfId="11383"/>
    <cellStyle name="20% - Accent6 2 5 2 8 2 2 2" xfId="11384"/>
    <cellStyle name="20% - Accent6 2 5 2 8 2 3" xfId="11385"/>
    <cellStyle name="20% - Accent6 2 5 2 8 3" xfId="11386"/>
    <cellStyle name="20% - Accent6 2 5 2 8 3 2" xfId="11387"/>
    <cellStyle name="20% - Accent6 2 5 2 8 4" xfId="11388"/>
    <cellStyle name="20% - Accent6 2 5 2 9" xfId="11389"/>
    <cellStyle name="20% - Accent6 2 5 2 9 2" xfId="11390"/>
    <cellStyle name="20% - Accent6 2 5 2 9 2 2" xfId="11391"/>
    <cellStyle name="20% - Accent6 2 5 2 9 3" xfId="11392"/>
    <cellStyle name="20% - Accent6 2 5 3" xfId="11393"/>
    <cellStyle name="20% - Accent6 2 5 3 2" xfId="11394"/>
    <cellStyle name="20% - Accent6 2 5 3 2 2" xfId="11395"/>
    <cellStyle name="20% - Accent6 2 5 3 2 2 2" xfId="11396"/>
    <cellStyle name="20% - Accent6 2 5 3 2 2 2 2" xfId="11397"/>
    <cellStyle name="20% - Accent6 2 5 3 2 2 2 2 2" xfId="11398"/>
    <cellStyle name="20% - Accent6 2 5 3 2 2 2 3" xfId="11399"/>
    <cellStyle name="20% - Accent6 2 5 3 2 2 3" xfId="11400"/>
    <cellStyle name="20% - Accent6 2 5 3 2 2 3 2" xfId="11401"/>
    <cellStyle name="20% - Accent6 2 5 3 2 2 4" xfId="11402"/>
    <cellStyle name="20% - Accent6 2 5 3 2 3" xfId="11403"/>
    <cellStyle name="20% - Accent6 2 5 3 2 3 2" xfId="11404"/>
    <cellStyle name="20% - Accent6 2 5 3 2 3 2 2" xfId="11405"/>
    <cellStyle name="20% - Accent6 2 5 3 2 3 3" xfId="11406"/>
    <cellStyle name="20% - Accent6 2 5 3 2 4" xfId="11407"/>
    <cellStyle name="20% - Accent6 2 5 3 2 4 2" xfId="11408"/>
    <cellStyle name="20% - Accent6 2 5 3 2 5" xfId="11409"/>
    <cellStyle name="20% - Accent6 2 5 3 3" xfId="11410"/>
    <cellStyle name="20% - Accent6 2 5 3 3 2" xfId="11411"/>
    <cellStyle name="20% - Accent6 2 5 3 3 2 2" xfId="11412"/>
    <cellStyle name="20% - Accent6 2 5 3 3 2 2 2" xfId="11413"/>
    <cellStyle name="20% - Accent6 2 5 3 3 2 2 2 2" xfId="11414"/>
    <cellStyle name="20% - Accent6 2 5 3 3 2 2 3" xfId="11415"/>
    <cellStyle name="20% - Accent6 2 5 3 3 2 3" xfId="11416"/>
    <cellStyle name="20% - Accent6 2 5 3 3 2 3 2" xfId="11417"/>
    <cellStyle name="20% - Accent6 2 5 3 3 2 4" xfId="11418"/>
    <cellStyle name="20% - Accent6 2 5 3 3 3" xfId="11419"/>
    <cellStyle name="20% - Accent6 2 5 3 3 3 2" xfId="11420"/>
    <cellStyle name="20% - Accent6 2 5 3 3 3 2 2" xfId="11421"/>
    <cellStyle name="20% - Accent6 2 5 3 3 3 3" xfId="11422"/>
    <cellStyle name="20% - Accent6 2 5 3 3 4" xfId="11423"/>
    <cellStyle name="20% - Accent6 2 5 3 3 4 2" xfId="11424"/>
    <cellStyle name="20% - Accent6 2 5 3 3 5" xfId="11425"/>
    <cellStyle name="20% - Accent6 2 5 3 4" xfId="11426"/>
    <cellStyle name="20% - Accent6 2 5 3 4 2" xfId="11427"/>
    <cellStyle name="20% - Accent6 2 5 3 4 2 2" xfId="11428"/>
    <cellStyle name="20% - Accent6 2 5 3 4 2 2 2" xfId="11429"/>
    <cellStyle name="20% - Accent6 2 5 3 4 2 3" xfId="11430"/>
    <cellStyle name="20% - Accent6 2 5 3 4 3" xfId="11431"/>
    <cellStyle name="20% - Accent6 2 5 3 4 3 2" xfId="11432"/>
    <cellStyle name="20% - Accent6 2 5 3 4 4" xfId="11433"/>
    <cellStyle name="20% - Accent6 2 5 3 5" xfId="11434"/>
    <cellStyle name="20% - Accent6 2 5 3 5 2" xfId="11435"/>
    <cellStyle name="20% - Accent6 2 5 3 5 2 2" xfId="11436"/>
    <cellStyle name="20% - Accent6 2 5 3 5 2 2 2" xfId="11437"/>
    <cellStyle name="20% - Accent6 2 5 3 5 2 3" xfId="11438"/>
    <cellStyle name="20% - Accent6 2 5 3 5 3" xfId="11439"/>
    <cellStyle name="20% - Accent6 2 5 3 5 3 2" xfId="11440"/>
    <cellStyle name="20% - Accent6 2 5 3 5 4" xfId="11441"/>
    <cellStyle name="20% - Accent6 2 5 3 6" xfId="11442"/>
    <cellStyle name="20% - Accent6 2 5 3 6 2" xfId="11443"/>
    <cellStyle name="20% - Accent6 2 5 3 6 2 2" xfId="11444"/>
    <cellStyle name="20% - Accent6 2 5 3 6 2 2 2" xfId="11445"/>
    <cellStyle name="20% - Accent6 2 5 3 6 2 3" xfId="11446"/>
    <cellStyle name="20% - Accent6 2 5 3 6 3" xfId="11447"/>
    <cellStyle name="20% - Accent6 2 5 3 6 3 2" xfId="11448"/>
    <cellStyle name="20% - Accent6 2 5 3 6 4" xfId="11449"/>
    <cellStyle name="20% - Accent6 2 5 3 7" xfId="11450"/>
    <cellStyle name="20% - Accent6 2 5 3 7 2" xfId="11451"/>
    <cellStyle name="20% - Accent6 2 5 3 7 2 2" xfId="11452"/>
    <cellStyle name="20% - Accent6 2 5 3 7 3" xfId="11453"/>
    <cellStyle name="20% - Accent6 2 5 3 8" xfId="11454"/>
    <cellStyle name="20% - Accent6 2 5 3 8 2" xfId="11455"/>
    <cellStyle name="20% - Accent6 2 5 3 9" xfId="11456"/>
    <cellStyle name="20% - Accent6 2 5 4" xfId="11457"/>
    <cellStyle name="20% - Accent6 2 5 4 2" xfId="11458"/>
    <cellStyle name="20% - Accent6 2 5 4 2 2" xfId="11459"/>
    <cellStyle name="20% - Accent6 2 5 4 2 2 2" xfId="11460"/>
    <cellStyle name="20% - Accent6 2 5 4 2 2 2 2" xfId="11461"/>
    <cellStyle name="20% - Accent6 2 5 4 2 2 2 2 2" xfId="11462"/>
    <cellStyle name="20% - Accent6 2 5 4 2 2 2 3" xfId="11463"/>
    <cellStyle name="20% - Accent6 2 5 4 2 2 3" xfId="11464"/>
    <cellStyle name="20% - Accent6 2 5 4 2 2 3 2" xfId="11465"/>
    <cellStyle name="20% - Accent6 2 5 4 2 2 4" xfId="11466"/>
    <cellStyle name="20% - Accent6 2 5 4 2 3" xfId="11467"/>
    <cellStyle name="20% - Accent6 2 5 4 2 3 2" xfId="11468"/>
    <cellStyle name="20% - Accent6 2 5 4 2 3 2 2" xfId="11469"/>
    <cellStyle name="20% - Accent6 2 5 4 2 3 3" xfId="11470"/>
    <cellStyle name="20% - Accent6 2 5 4 2 4" xfId="11471"/>
    <cellStyle name="20% - Accent6 2 5 4 2 4 2" xfId="11472"/>
    <cellStyle name="20% - Accent6 2 5 4 2 5" xfId="11473"/>
    <cellStyle name="20% - Accent6 2 5 4 3" xfId="11474"/>
    <cellStyle name="20% - Accent6 2 5 4 3 2" xfId="11475"/>
    <cellStyle name="20% - Accent6 2 5 4 3 2 2" xfId="11476"/>
    <cellStyle name="20% - Accent6 2 5 4 3 2 2 2" xfId="11477"/>
    <cellStyle name="20% - Accent6 2 5 4 3 2 2 2 2" xfId="11478"/>
    <cellStyle name="20% - Accent6 2 5 4 3 2 2 3" xfId="11479"/>
    <cellStyle name="20% - Accent6 2 5 4 3 2 3" xfId="11480"/>
    <cellStyle name="20% - Accent6 2 5 4 3 2 3 2" xfId="11481"/>
    <cellStyle name="20% - Accent6 2 5 4 3 2 4" xfId="11482"/>
    <cellStyle name="20% - Accent6 2 5 4 3 3" xfId="11483"/>
    <cellStyle name="20% - Accent6 2 5 4 3 3 2" xfId="11484"/>
    <cellStyle name="20% - Accent6 2 5 4 3 3 2 2" xfId="11485"/>
    <cellStyle name="20% - Accent6 2 5 4 3 3 3" xfId="11486"/>
    <cellStyle name="20% - Accent6 2 5 4 3 4" xfId="11487"/>
    <cellStyle name="20% - Accent6 2 5 4 3 4 2" xfId="11488"/>
    <cellStyle name="20% - Accent6 2 5 4 3 5" xfId="11489"/>
    <cellStyle name="20% - Accent6 2 5 4 4" xfId="11490"/>
    <cellStyle name="20% - Accent6 2 5 4 4 2" xfId="11491"/>
    <cellStyle name="20% - Accent6 2 5 4 4 2 2" xfId="11492"/>
    <cellStyle name="20% - Accent6 2 5 4 4 2 2 2" xfId="11493"/>
    <cellStyle name="20% - Accent6 2 5 4 4 2 3" xfId="11494"/>
    <cellStyle name="20% - Accent6 2 5 4 4 3" xfId="11495"/>
    <cellStyle name="20% - Accent6 2 5 4 4 3 2" xfId="11496"/>
    <cellStyle name="20% - Accent6 2 5 4 4 4" xfId="11497"/>
    <cellStyle name="20% - Accent6 2 5 4 5" xfId="11498"/>
    <cellStyle name="20% - Accent6 2 5 4 5 2" xfId="11499"/>
    <cellStyle name="20% - Accent6 2 5 4 5 2 2" xfId="11500"/>
    <cellStyle name="20% - Accent6 2 5 4 5 2 2 2" xfId="11501"/>
    <cellStyle name="20% - Accent6 2 5 4 5 2 3" xfId="11502"/>
    <cellStyle name="20% - Accent6 2 5 4 5 3" xfId="11503"/>
    <cellStyle name="20% - Accent6 2 5 4 5 3 2" xfId="11504"/>
    <cellStyle name="20% - Accent6 2 5 4 5 4" xfId="11505"/>
    <cellStyle name="20% - Accent6 2 5 4 6" xfId="11506"/>
    <cellStyle name="20% - Accent6 2 5 4 6 2" xfId="11507"/>
    <cellStyle name="20% - Accent6 2 5 4 6 2 2" xfId="11508"/>
    <cellStyle name="20% - Accent6 2 5 4 6 2 2 2" xfId="11509"/>
    <cellStyle name="20% - Accent6 2 5 4 6 2 3" xfId="11510"/>
    <cellStyle name="20% - Accent6 2 5 4 6 3" xfId="11511"/>
    <cellStyle name="20% - Accent6 2 5 4 6 3 2" xfId="11512"/>
    <cellStyle name="20% - Accent6 2 5 4 6 4" xfId="11513"/>
    <cellStyle name="20% - Accent6 2 5 4 7" xfId="11514"/>
    <cellStyle name="20% - Accent6 2 5 4 7 2" xfId="11515"/>
    <cellStyle name="20% - Accent6 2 5 4 7 2 2" xfId="11516"/>
    <cellStyle name="20% - Accent6 2 5 4 7 3" xfId="11517"/>
    <cellStyle name="20% - Accent6 2 5 4 8" xfId="11518"/>
    <cellStyle name="20% - Accent6 2 5 4 8 2" xfId="11519"/>
    <cellStyle name="20% - Accent6 2 5 4 9" xfId="11520"/>
    <cellStyle name="20% - Accent6 2 5 5" xfId="43654"/>
    <cellStyle name="20% - Accent6 2 6" xfId="11521"/>
    <cellStyle name="20% - Accent6 2 6 2" xfId="11522"/>
    <cellStyle name="20% - Accent6 2 6 2 2" xfId="11523"/>
    <cellStyle name="20% - Accent6 2 6 2 2 2" xfId="11524"/>
    <cellStyle name="20% - Accent6 2 6 2 2 2 2" xfId="11525"/>
    <cellStyle name="20% - Accent6 2 6 2 2 2 2 2" xfId="11526"/>
    <cellStyle name="20% - Accent6 2 6 2 2 2 2 2 2" xfId="11527"/>
    <cellStyle name="20% - Accent6 2 6 2 2 2 2 3" xfId="11528"/>
    <cellStyle name="20% - Accent6 2 6 2 2 2 3" xfId="11529"/>
    <cellStyle name="20% - Accent6 2 6 2 2 2 3 2" xfId="11530"/>
    <cellStyle name="20% - Accent6 2 6 2 2 2 4" xfId="11531"/>
    <cellStyle name="20% - Accent6 2 6 2 2 3" xfId="11532"/>
    <cellStyle name="20% - Accent6 2 6 2 2 3 2" xfId="11533"/>
    <cellStyle name="20% - Accent6 2 6 2 2 3 2 2" xfId="11534"/>
    <cellStyle name="20% - Accent6 2 6 2 2 3 3" xfId="11535"/>
    <cellStyle name="20% - Accent6 2 6 2 2 4" xfId="11536"/>
    <cellStyle name="20% - Accent6 2 6 2 2 4 2" xfId="11537"/>
    <cellStyle name="20% - Accent6 2 6 2 2 5" xfId="11538"/>
    <cellStyle name="20% - Accent6 2 6 2 3" xfId="11539"/>
    <cellStyle name="20% - Accent6 2 6 2 3 2" xfId="11540"/>
    <cellStyle name="20% - Accent6 2 6 2 3 2 2" xfId="11541"/>
    <cellStyle name="20% - Accent6 2 6 2 3 2 2 2" xfId="11542"/>
    <cellStyle name="20% - Accent6 2 6 2 3 2 2 2 2" xfId="11543"/>
    <cellStyle name="20% - Accent6 2 6 2 3 2 2 3" xfId="11544"/>
    <cellStyle name="20% - Accent6 2 6 2 3 2 3" xfId="11545"/>
    <cellStyle name="20% - Accent6 2 6 2 3 2 3 2" xfId="11546"/>
    <cellStyle name="20% - Accent6 2 6 2 3 2 4" xfId="11547"/>
    <cellStyle name="20% - Accent6 2 6 2 3 3" xfId="11548"/>
    <cellStyle name="20% - Accent6 2 6 2 3 3 2" xfId="11549"/>
    <cellStyle name="20% - Accent6 2 6 2 3 3 2 2" xfId="11550"/>
    <cellStyle name="20% - Accent6 2 6 2 3 3 3" xfId="11551"/>
    <cellStyle name="20% - Accent6 2 6 2 3 4" xfId="11552"/>
    <cellStyle name="20% - Accent6 2 6 2 3 4 2" xfId="11553"/>
    <cellStyle name="20% - Accent6 2 6 2 3 5" xfId="11554"/>
    <cellStyle name="20% - Accent6 2 6 2 4" xfId="11555"/>
    <cellStyle name="20% - Accent6 2 6 2 4 2" xfId="11556"/>
    <cellStyle name="20% - Accent6 2 6 2 4 2 2" xfId="11557"/>
    <cellStyle name="20% - Accent6 2 6 2 4 2 2 2" xfId="11558"/>
    <cellStyle name="20% - Accent6 2 6 2 4 2 3" xfId="11559"/>
    <cellStyle name="20% - Accent6 2 6 2 4 3" xfId="11560"/>
    <cellStyle name="20% - Accent6 2 6 2 4 3 2" xfId="11561"/>
    <cellStyle name="20% - Accent6 2 6 2 4 4" xfId="11562"/>
    <cellStyle name="20% - Accent6 2 6 2 5" xfId="11563"/>
    <cellStyle name="20% - Accent6 2 6 2 5 2" xfId="11564"/>
    <cellStyle name="20% - Accent6 2 6 2 5 2 2" xfId="11565"/>
    <cellStyle name="20% - Accent6 2 6 2 5 2 2 2" xfId="11566"/>
    <cellStyle name="20% - Accent6 2 6 2 5 2 3" xfId="11567"/>
    <cellStyle name="20% - Accent6 2 6 2 5 3" xfId="11568"/>
    <cellStyle name="20% - Accent6 2 6 2 5 3 2" xfId="11569"/>
    <cellStyle name="20% - Accent6 2 6 2 5 4" xfId="11570"/>
    <cellStyle name="20% - Accent6 2 6 2 6" xfId="11571"/>
    <cellStyle name="20% - Accent6 2 6 2 6 2" xfId="11572"/>
    <cellStyle name="20% - Accent6 2 6 2 6 2 2" xfId="11573"/>
    <cellStyle name="20% - Accent6 2 6 2 6 2 2 2" xfId="11574"/>
    <cellStyle name="20% - Accent6 2 6 2 6 2 3" xfId="11575"/>
    <cellStyle name="20% - Accent6 2 6 2 6 3" xfId="11576"/>
    <cellStyle name="20% - Accent6 2 6 2 6 3 2" xfId="11577"/>
    <cellStyle name="20% - Accent6 2 6 2 6 4" xfId="11578"/>
    <cellStyle name="20% - Accent6 2 6 2 7" xfId="11579"/>
    <cellStyle name="20% - Accent6 2 6 2 7 2" xfId="11580"/>
    <cellStyle name="20% - Accent6 2 6 2 7 2 2" xfId="11581"/>
    <cellStyle name="20% - Accent6 2 6 2 7 3" xfId="11582"/>
    <cellStyle name="20% - Accent6 2 6 2 8" xfId="11583"/>
    <cellStyle name="20% - Accent6 2 6 2 8 2" xfId="11584"/>
    <cellStyle name="20% - Accent6 2 6 2 9" xfId="11585"/>
    <cellStyle name="20% - Accent6 2 6 3" xfId="11586"/>
    <cellStyle name="20% - Accent6 2 6 3 2" xfId="11587"/>
    <cellStyle name="20% - Accent6 2 6 3 2 2" xfId="11588"/>
    <cellStyle name="20% - Accent6 2 6 3 2 2 2" xfId="11589"/>
    <cellStyle name="20% - Accent6 2 6 3 2 2 2 2" xfId="11590"/>
    <cellStyle name="20% - Accent6 2 6 3 2 2 2 2 2" xfId="11591"/>
    <cellStyle name="20% - Accent6 2 6 3 2 2 2 3" xfId="11592"/>
    <cellStyle name="20% - Accent6 2 6 3 2 2 3" xfId="11593"/>
    <cellStyle name="20% - Accent6 2 6 3 2 2 3 2" xfId="11594"/>
    <cellStyle name="20% - Accent6 2 6 3 2 2 4" xfId="11595"/>
    <cellStyle name="20% - Accent6 2 6 3 2 3" xfId="11596"/>
    <cellStyle name="20% - Accent6 2 6 3 2 3 2" xfId="11597"/>
    <cellStyle name="20% - Accent6 2 6 3 2 3 2 2" xfId="11598"/>
    <cellStyle name="20% - Accent6 2 6 3 2 3 3" xfId="11599"/>
    <cellStyle name="20% - Accent6 2 6 3 2 4" xfId="11600"/>
    <cellStyle name="20% - Accent6 2 6 3 2 4 2" xfId="11601"/>
    <cellStyle name="20% - Accent6 2 6 3 2 5" xfId="11602"/>
    <cellStyle name="20% - Accent6 2 6 3 3" xfId="11603"/>
    <cellStyle name="20% - Accent6 2 6 3 3 2" xfId="11604"/>
    <cellStyle name="20% - Accent6 2 6 3 3 2 2" xfId="11605"/>
    <cellStyle name="20% - Accent6 2 6 3 3 2 2 2" xfId="11606"/>
    <cellStyle name="20% - Accent6 2 6 3 3 2 2 2 2" xfId="11607"/>
    <cellStyle name="20% - Accent6 2 6 3 3 2 2 3" xfId="11608"/>
    <cellStyle name="20% - Accent6 2 6 3 3 2 3" xfId="11609"/>
    <cellStyle name="20% - Accent6 2 6 3 3 2 3 2" xfId="11610"/>
    <cellStyle name="20% - Accent6 2 6 3 3 2 4" xfId="11611"/>
    <cellStyle name="20% - Accent6 2 6 3 3 3" xfId="11612"/>
    <cellStyle name="20% - Accent6 2 6 3 3 3 2" xfId="11613"/>
    <cellStyle name="20% - Accent6 2 6 3 3 3 2 2" xfId="11614"/>
    <cellStyle name="20% - Accent6 2 6 3 3 3 3" xfId="11615"/>
    <cellStyle name="20% - Accent6 2 6 3 3 4" xfId="11616"/>
    <cellStyle name="20% - Accent6 2 6 3 3 4 2" xfId="11617"/>
    <cellStyle name="20% - Accent6 2 6 3 3 5" xfId="11618"/>
    <cellStyle name="20% - Accent6 2 6 3 4" xfId="11619"/>
    <cellStyle name="20% - Accent6 2 6 3 4 2" xfId="11620"/>
    <cellStyle name="20% - Accent6 2 6 3 4 2 2" xfId="11621"/>
    <cellStyle name="20% - Accent6 2 6 3 4 2 2 2" xfId="11622"/>
    <cellStyle name="20% - Accent6 2 6 3 4 2 3" xfId="11623"/>
    <cellStyle name="20% - Accent6 2 6 3 4 3" xfId="11624"/>
    <cellStyle name="20% - Accent6 2 6 3 4 3 2" xfId="11625"/>
    <cellStyle name="20% - Accent6 2 6 3 4 4" xfId="11626"/>
    <cellStyle name="20% - Accent6 2 6 3 5" xfId="11627"/>
    <cellStyle name="20% - Accent6 2 6 3 5 2" xfId="11628"/>
    <cellStyle name="20% - Accent6 2 6 3 5 2 2" xfId="11629"/>
    <cellStyle name="20% - Accent6 2 6 3 5 2 2 2" xfId="11630"/>
    <cellStyle name="20% - Accent6 2 6 3 5 2 3" xfId="11631"/>
    <cellStyle name="20% - Accent6 2 6 3 5 3" xfId="11632"/>
    <cellStyle name="20% - Accent6 2 6 3 5 3 2" xfId="11633"/>
    <cellStyle name="20% - Accent6 2 6 3 5 4" xfId="11634"/>
    <cellStyle name="20% - Accent6 2 6 3 6" xfId="11635"/>
    <cellStyle name="20% - Accent6 2 6 3 6 2" xfId="11636"/>
    <cellStyle name="20% - Accent6 2 6 3 6 2 2" xfId="11637"/>
    <cellStyle name="20% - Accent6 2 6 3 6 2 2 2" xfId="11638"/>
    <cellStyle name="20% - Accent6 2 6 3 6 2 3" xfId="11639"/>
    <cellStyle name="20% - Accent6 2 6 3 6 3" xfId="11640"/>
    <cellStyle name="20% - Accent6 2 6 3 6 3 2" xfId="11641"/>
    <cellStyle name="20% - Accent6 2 6 3 6 4" xfId="11642"/>
    <cellStyle name="20% - Accent6 2 6 3 7" xfId="11643"/>
    <cellStyle name="20% - Accent6 2 6 3 7 2" xfId="11644"/>
    <cellStyle name="20% - Accent6 2 6 3 7 2 2" xfId="11645"/>
    <cellStyle name="20% - Accent6 2 6 3 7 3" xfId="11646"/>
    <cellStyle name="20% - Accent6 2 6 3 8" xfId="11647"/>
    <cellStyle name="20% - Accent6 2 6 3 8 2" xfId="11648"/>
    <cellStyle name="20% - Accent6 2 6 3 9" xfId="11649"/>
    <cellStyle name="20% - Accent6 2 6 4" xfId="43655"/>
    <cellStyle name="20% - Accent6 2 7" xfId="11650"/>
    <cellStyle name="20% - Accent6 2 7 10" xfId="43656"/>
    <cellStyle name="20% - Accent6 2 7 2" xfId="11651"/>
    <cellStyle name="20% - Accent6 2 7 2 2" xfId="11652"/>
    <cellStyle name="20% - Accent6 2 7 2 2 2" xfId="11653"/>
    <cellStyle name="20% - Accent6 2 7 2 2 2 2" xfId="11654"/>
    <cellStyle name="20% - Accent6 2 7 2 2 2 2 2" xfId="11655"/>
    <cellStyle name="20% - Accent6 2 7 2 2 2 3" xfId="11656"/>
    <cellStyle name="20% - Accent6 2 7 2 2 3" xfId="11657"/>
    <cellStyle name="20% - Accent6 2 7 2 2 3 2" xfId="11658"/>
    <cellStyle name="20% - Accent6 2 7 2 2 4" xfId="11659"/>
    <cellStyle name="20% - Accent6 2 7 2 3" xfId="11660"/>
    <cellStyle name="20% - Accent6 2 7 2 3 2" xfId="11661"/>
    <cellStyle name="20% - Accent6 2 7 2 3 2 2" xfId="11662"/>
    <cellStyle name="20% - Accent6 2 7 2 3 3" xfId="11663"/>
    <cellStyle name="20% - Accent6 2 7 2 4" xfId="11664"/>
    <cellStyle name="20% - Accent6 2 7 2 4 2" xfId="11665"/>
    <cellStyle name="20% - Accent6 2 7 2 5" xfId="11666"/>
    <cellStyle name="20% - Accent6 2 7 3" xfId="11667"/>
    <cellStyle name="20% - Accent6 2 7 3 2" xfId="11668"/>
    <cellStyle name="20% - Accent6 2 7 3 2 2" xfId="11669"/>
    <cellStyle name="20% - Accent6 2 7 3 2 2 2" xfId="11670"/>
    <cellStyle name="20% - Accent6 2 7 3 2 2 2 2" xfId="11671"/>
    <cellStyle name="20% - Accent6 2 7 3 2 2 3" xfId="11672"/>
    <cellStyle name="20% - Accent6 2 7 3 2 3" xfId="11673"/>
    <cellStyle name="20% - Accent6 2 7 3 2 3 2" xfId="11674"/>
    <cellStyle name="20% - Accent6 2 7 3 2 4" xfId="11675"/>
    <cellStyle name="20% - Accent6 2 7 3 3" xfId="11676"/>
    <cellStyle name="20% - Accent6 2 7 3 3 2" xfId="11677"/>
    <cellStyle name="20% - Accent6 2 7 3 3 2 2" xfId="11678"/>
    <cellStyle name="20% - Accent6 2 7 3 3 3" xfId="11679"/>
    <cellStyle name="20% - Accent6 2 7 3 4" xfId="11680"/>
    <cellStyle name="20% - Accent6 2 7 3 4 2" xfId="11681"/>
    <cellStyle name="20% - Accent6 2 7 3 5" xfId="11682"/>
    <cellStyle name="20% - Accent6 2 7 4" xfId="11683"/>
    <cellStyle name="20% - Accent6 2 7 4 2" xfId="11684"/>
    <cellStyle name="20% - Accent6 2 7 4 2 2" xfId="11685"/>
    <cellStyle name="20% - Accent6 2 7 4 2 2 2" xfId="11686"/>
    <cellStyle name="20% - Accent6 2 7 4 2 3" xfId="11687"/>
    <cellStyle name="20% - Accent6 2 7 4 3" xfId="11688"/>
    <cellStyle name="20% - Accent6 2 7 4 3 2" xfId="11689"/>
    <cellStyle name="20% - Accent6 2 7 4 4" xfId="11690"/>
    <cellStyle name="20% - Accent6 2 7 5" xfId="11691"/>
    <cellStyle name="20% - Accent6 2 7 5 2" xfId="11692"/>
    <cellStyle name="20% - Accent6 2 7 5 2 2" xfId="11693"/>
    <cellStyle name="20% - Accent6 2 7 5 2 2 2" xfId="11694"/>
    <cellStyle name="20% - Accent6 2 7 5 2 3" xfId="11695"/>
    <cellStyle name="20% - Accent6 2 7 5 3" xfId="11696"/>
    <cellStyle name="20% - Accent6 2 7 5 3 2" xfId="11697"/>
    <cellStyle name="20% - Accent6 2 7 5 4" xfId="11698"/>
    <cellStyle name="20% - Accent6 2 7 6" xfId="11699"/>
    <cellStyle name="20% - Accent6 2 7 6 2" xfId="11700"/>
    <cellStyle name="20% - Accent6 2 7 6 2 2" xfId="11701"/>
    <cellStyle name="20% - Accent6 2 7 6 2 2 2" xfId="11702"/>
    <cellStyle name="20% - Accent6 2 7 6 2 3" xfId="11703"/>
    <cellStyle name="20% - Accent6 2 7 6 3" xfId="11704"/>
    <cellStyle name="20% - Accent6 2 7 6 3 2" xfId="11705"/>
    <cellStyle name="20% - Accent6 2 7 6 4" xfId="11706"/>
    <cellStyle name="20% - Accent6 2 7 7" xfId="11707"/>
    <cellStyle name="20% - Accent6 2 7 7 2" xfId="11708"/>
    <cellStyle name="20% - Accent6 2 7 7 2 2" xfId="11709"/>
    <cellStyle name="20% - Accent6 2 7 7 3" xfId="11710"/>
    <cellStyle name="20% - Accent6 2 7 8" xfId="11711"/>
    <cellStyle name="20% - Accent6 2 7 8 2" xfId="11712"/>
    <cellStyle name="20% - Accent6 2 7 9" xfId="11713"/>
    <cellStyle name="20% - Accent6 2 8" xfId="11714"/>
    <cellStyle name="20% - Accent6 2 8 10" xfId="43657"/>
    <cellStyle name="20% - Accent6 2 8 2" xfId="11715"/>
    <cellStyle name="20% - Accent6 2 8 2 2" xfId="11716"/>
    <cellStyle name="20% - Accent6 2 8 2 2 2" xfId="11717"/>
    <cellStyle name="20% - Accent6 2 8 2 2 2 2" xfId="11718"/>
    <cellStyle name="20% - Accent6 2 8 2 2 2 2 2" xfId="11719"/>
    <cellStyle name="20% - Accent6 2 8 2 2 2 3" xfId="11720"/>
    <cellStyle name="20% - Accent6 2 8 2 2 3" xfId="11721"/>
    <cellStyle name="20% - Accent6 2 8 2 2 3 2" xfId="11722"/>
    <cellStyle name="20% - Accent6 2 8 2 2 4" xfId="11723"/>
    <cellStyle name="20% - Accent6 2 8 2 3" xfId="11724"/>
    <cellStyle name="20% - Accent6 2 8 2 3 2" xfId="11725"/>
    <cellStyle name="20% - Accent6 2 8 2 3 2 2" xfId="11726"/>
    <cellStyle name="20% - Accent6 2 8 2 3 3" xfId="11727"/>
    <cellStyle name="20% - Accent6 2 8 2 4" xfId="11728"/>
    <cellStyle name="20% - Accent6 2 8 2 4 2" xfId="11729"/>
    <cellStyle name="20% - Accent6 2 8 2 5" xfId="11730"/>
    <cellStyle name="20% - Accent6 2 8 3" xfId="11731"/>
    <cellStyle name="20% - Accent6 2 8 3 2" xfId="11732"/>
    <cellStyle name="20% - Accent6 2 8 3 2 2" xfId="11733"/>
    <cellStyle name="20% - Accent6 2 8 3 2 2 2" xfId="11734"/>
    <cellStyle name="20% - Accent6 2 8 3 2 2 2 2" xfId="11735"/>
    <cellStyle name="20% - Accent6 2 8 3 2 2 3" xfId="11736"/>
    <cellStyle name="20% - Accent6 2 8 3 2 3" xfId="11737"/>
    <cellStyle name="20% - Accent6 2 8 3 2 3 2" xfId="11738"/>
    <cellStyle name="20% - Accent6 2 8 3 2 4" xfId="11739"/>
    <cellStyle name="20% - Accent6 2 8 3 3" xfId="11740"/>
    <cellStyle name="20% - Accent6 2 8 3 3 2" xfId="11741"/>
    <cellStyle name="20% - Accent6 2 8 3 3 2 2" xfId="11742"/>
    <cellStyle name="20% - Accent6 2 8 3 3 3" xfId="11743"/>
    <cellStyle name="20% - Accent6 2 8 3 4" xfId="11744"/>
    <cellStyle name="20% - Accent6 2 8 3 4 2" xfId="11745"/>
    <cellStyle name="20% - Accent6 2 8 3 5" xfId="11746"/>
    <cellStyle name="20% - Accent6 2 8 4" xfId="11747"/>
    <cellStyle name="20% - Accent6 2 8 4 2" xfId="11748"/>
    <cellStyle name="20% - Accent6 2 8 4 2 2" xfId="11749"/>
    <cellStyle name="20% - Accent6 2 8 4 2 2 2" xfId="11750"/>
    <cellStyle name="20% - Accent6 2 8 4 2 3" xfId="11751"/>
    <cellStyle name="20% - Accent6 2 8 4 3" xfId="11752"/>
    <cellStyle name="20% - Accent6 2 8 4 3 2" xfId="11753"/>
    <cellStyle name="20% - Accent6 2 8 4 4" xfId="11754"/>
    <cellStyle name="20% - Accent6 2 8 5" xfId="11755"/>
    <cellStyle name="20% - Accent6 2 8 5 2" xfId="11756"/>
    <cellStyle name="20% - Accent6 2 8 5 2 2" xfId="11757"/>
    <cellStyle name="20% - Accent6 2 8 5 2 2 2" xfId="11758"/>
    <cellStyle name="20% - Accent6 2 8 5 2 3" xfId="11759"/>
    <cellStyle name="20% - Accent6 2 8 5 3" xfId="11760"/>
    <cellStyle name="20% - Accent6 2 8 5 3 2" xfId="11761"/>
    <cellStyle name="20% - Accent6 2 8 5 4" xfId="11762"/>
    <cellStyle name="20% - Accent6 2 8 6" xfId="11763"/>
    <cellStyle name="20% - Accent6 2 8 6 2" xfId="11764"/>
    <cellStyle name="20% - Accent6 2 8 6 2 2" xfId="11765"/>
    <cellStyle name="20% - Accent6 2 8 6 2 2 2" xfId="11766"/>
    <cellStyle name="20% - Accent6 2 8 6 2 3" xfId="11767"/>
    <cellStyle name="20% - Accent6 2 8 6 3" xfId="11768"/>
    <cellStyle name="20% - Accent6 2 8 6 3 2" xfId="11769"/>
    <cellStyle name="20% - Accent6 2 8 6 4" xfId="11770"/>
    <cellStyle name="20% - Accent6 2 8 7" xfId="11771"/>
    <cellStyle name="20% - Accent6 2 8 7 2" xfId="11772"/>
    <cellStyle name="20% - Accent6 2 8 7 2 2" xfId="11773"/>
    <cellStyle name="20% - Accent6 2 8 7 3" xfId="11774"/>
    <cellStyle name="20% - Accent6 2 8 8" xfId="11775"/>
    <cellStyle name="20% - Accent6 2 8 8 2" xfId="11776"/>
    <cellStyle name="20% - Accent6 2 8 9" xfId="11777"/>
    <cellStyle name="20% - Accent6 2 9" xfId="11778"/>
    <cellStyle name="20% - Accent6 2 9 2" xfId="43658"/>
    <cellStyle name="20% - Accent6 20" xfId="11779"/>
    <cellStyle name="20% - Accent6 20 2" xfId="11780"/>
    <cellStyle name="20% - Accent6 20 2 2" xfId="11781"/>
    <cellStyle name="20% - Accent6 20 3" xfId="11782"/>
    <cellStyle name="20% - Accent6 20 3 2" xfId="11783"/>
    <cellStyle name="20% - Accent6 20 4" xfId="11784"/>
    <cellStyle name="20% - Accent6 21" xfId="11785"/>
    <cellStyle name="20% - Accent6 21 2" xfId="11786"/>
    <cellStyle name="20% - Accent6 21 2 2" xfId="11787"/>
    <cellStyle name="20% - Accent6 21 3" xfId="11788"/>
    <cellStyle name="20% - Accent6 22" xfId="11789"/>
    <cellStyle name="20% - Accent6 22 2" xfId="11790"/>
    <cellStyle name="20% - Accent6 23" xfId="11791"/>
    <cellStyle name="20% - Accent6 24" xfId="11792"/>
    <cellStyle name="20% - Accent6 3" xfId="11793"/>
    <cellStyle name="20% - Accent6 3 2" xfId="11794"/>
    <cellStyle name="20% - Accent6 3 2 2" xfId="43661"/>
    <cellStyle name="20% - Accent6 3 2 2 2" xfId="43662"/>
    <cellStyle name="20% - Accent6 3 2 2 2 2" xfId="43663"/>
    <cellStyle name="20% - Accent6 3 2 2 3" xfId="43664"/>
    <cellStyle name="20% - Accent6 3 2 3" xfId="43665"/>
    <cellStyle name="20% - Accent6 3 2 3 2" xfId="43666"/>
    <cellStyle name="20% - Accent6 3 2 4" xfId="43667"/>
    <cellStyle name="20% - Accent6 3 2 5" xfId="43660"/>
    <cellStyle name="20% - Accent6 3 3" xfId="11795"/>
    <cellStyle name="20% - Accent6 3 3 2" xfId="43669"/>
    <cellStyle name="20% - Accent6 3 3 2 2" xfId="43670"/>
    <cellStyle name="20% - Accent6 3 3 2 2 2" xfId="43671"/>
    <cellStyle name="20% - Accent6 3 3 2 3" xfId="43672"/>
    <cellStyle name="20% - Accent6 3 3 3" xfId="43673"/>
    <cellStyle name="20% - Accent6 3 3 3 2" xfId="43674"/>
    <cellStyle name="20% - Accent6 3 3 4" xfId="43675"/>
    <cellStyle name="20% - Accent6 3 3 5" xfId="43668"/>
    <cellStyle name="20% - Accent6 3 4" xfId="11796"/>
    <cellStyle name="20% - Accent6 3 4 2" xfId="43677"/>
    <cellStyle name="20% - Accent6 3 4 2 2" xfId="43678"/>
    <cellStyle name="20% - Accent6 3 4 3" xfId="43679"/>
    <cellStyle name="20% - Accent6 3 4 4" xfId="43676"/>
    <cellStyle name="20% - Accent6 3 5" xfId="11797"/>
    <cellStyle name="20% - Accent6 3 5 2" xfId="43681"/>
    <cellStyle name="20% - Accent6 3 5 3" xfId="43680"/>
    <cellStyle name="20% - Accent6 3 6" xfId="43682"/>
    <cellStyle name="20% - Accent6 3 7" xfId="43659"/>
    <cellStyle name="20% - Accent6 4" xfId="11798"/>
    <cellStyle name="20% - Accent6 4 2" xfId="11799"/>
    <cellStyle name="20% - Accent6 4 2 2" xfId="43683"/>
    <cellStyle name="20% - Accent6 4 3" xfId="11800"/>
    <cellStyle name="20% - Accent6 4 4" xfId="11801"/>
    <cellStyle name="20% - Accent6 5" xfId="11802"/>
    <cellStyle name="20% - Accent6 5 2" xfId="11803"/>
    <cellStyle name="20% - Accent6 5 2 2" xfId="43684"/>
    <cellStyle name="20% - Accent6 5 3" xfId="11804"/>
    <cellStyle name="20% - Accent6 6" xfId="11805"/>
    <cellStyle name="20% - Accent6 6 2" xfId="11806"/>
    <cellStyle name="20% - Accent6 6 2 2" xfId="43685"/>
    <cellStyle name="20% - Accent6 6 3" xfId="11807"/>
    <cellStyle name="20% - Accent6 7" xfId="11808"/>
    <cellStyle name="20% - Accent6 7 2" xfId="43686"/>
    <cellStyle name="20% - Accent6 8" xfId="11809"/>
    <cellStyle name="20% - Accent6 8 2" xfId="43687"/>
    <cellStyle name="20% - Accent6 9" xfId="11810"/>
    <cellStyle name="40% - Accent1" xfId="48054" builtinId="31" customBuiltin="1"/>
    <cellStyle name="40% - Accent1 10" xfId="11811"/>
    <cellStyle name="40% - Accent1 11" xfId="11812"/>
    <cellStyle name="40% - Accent1 12" xfId="11813"/>
    <cellStyle name="40% - Accent1 13" xfId="11814"/>
    <cellStyle name="40% - Accent1 14" xfId="11815"/>
    <cellStyle name="40% - Accent1 15" xfId="11816"/>
    <cellStyle name="40% - Accent1 16" xfId="11817"/>
    <cellStyle name="40% - Accent1 17" xfId="11818"/>
    <cellStyle name="40% - Accent1 17 2" xfId="11819"/>
    <cellStyle name="40% - Accent1 17 2 2" xfId="11820"/>
    <cellStyle name="40% - Accent1 17 3" xfId="11821"/>
    <cellStyle name="40% - Accent1 17 3 2" xfId="11822"/>
    <cellStyle name="40% - Accent1 17 4" xfId="11823"/>
    <cellStyle name="40% - Accent1 18" xfId="11824"/>
    <cellStyle name="40% - Accent1 18 2" xfId="11825"/>
    <cellStyle name="40% - Accent1 18 2 2" xfId="11826"/>
    <cellStyle name="40% - Accent1 18 3" xfId="11827"/>
    <cellStyle name="40% - Accent1 18 3 2" xfId="11828"/>
    <cellStyle name="40% - Accent1 18 4" xfId="11829"/>
    <cellStyle name="40% - Accent1 19" xfId="11830"/>
    <cellStyle name="40% - Accent1 19 2" xfId="11831"/>
    <cellStyle name="40% - Accent1 19 2 2" xfId="11832"/>
    <cellStyle name="40% - Accent1 19 3" xfId="11833"/>
    <cellStyle name="40% - Accent1 19 3 2" xfId="11834"/>
    <cellStyle name="40% - Accent1 19 4" xfId="11835"/>
    <cellStyle name="40% - Accent1 2" xfId="11836"/>
    <cellStyle name="40% - Accent1 2 10" xfId="11837"/>
    <cellStyle name="40% - Accent1 2 10 10" xfId="43689"/>
    <cellStyle name="40% - Accent1 2 10 2" xfId="11838"/>
    <cellStyle name="40% - Accent1 2 10 2 2" xfId="11839"/>
    <cellStyle name="40% - Accent1 2 10 2 2 2" xfId="11840"/>
    <cellStyle name="40% - Accent1 2 10 2 2 2 2" xfId="11841"/>
    <cellStyle name="40% - Accent1 2 10 2 2 2 2 2" xfId="11842"/>
    <cellStyle name="40% - Accent1 2 10 2 2 2 3" xfId="11843"/>
    <cellStyle name="40% - Accent1 2 10 2 2 3" xfId="11844"/>
    <cellStyle name="40% - Accent1 2 10 2 2 3 2" xfId="11845"/>
    <cellStyle name="40% - Accent1 2 10 2 2 4" xfId="11846"/>
    <cellStyle name="40% - Accent1 2 10 2 3" xfId="11847"/>
    <cellStyle name="40% - Accent1 2 10 2 3 2" xfId="11848"/>
    <cellStyle name="40% - Accent1 2 10 2 3 2 2" xfId="11849"/>
    <cellStyle name="40% - Accent1 2 10 2 3 3" xfId="11850"/>
    <cellStyle name="40% - Accent1 2 10 2 4" xfId="11851"/>
    <cellStyle name="40% - Accent1 2 10 2 4 2" xfId="11852"/>
    <cellStyle name="40% - Accent1 2 10 2 5" xfId="11853"/>
    <cellStyle name="40% - Accent1 2 10 3" xfId="11854"/>
    <cellStyle name="40% - Accent1 2 10 3 2" xfId="11855"/>
    <cellStyle name="40% - Accent1 2 10 3 2 2" xfId="11856"/>
    <cellStyle name="40% - Accent1 2 10 3 2 2 2" xfId="11857"/>
    <cellStyle name="40% - Accent1 2 10 3 2 2 2 2" xfId="11858"/>
    <cellStyle name="40% - Accent1 2 10 3 2 2 3" xfId="11859"/>
    <cellStyle name="40% - Accent1 2 10 3 2 3" xfId="11860"/>
    <cellStyle name="40% - Accent1 2 10 3 2 3 2" xfId="11861"/>
    <cellStyle name="40% - Accent1 2 10 3 2 4" xfId="11862"/>
    <cellStyle name="40% - Accent1 2 10 3 3" xfId="11863"/>
    <cellStyle name="40% - Accent1 2 10 3 3 2" xfId="11864"/>
    <cellStyle name="40% - Accent1 2 10 3 3 2 2" xfId="11865"/>
    <cellStyle name="40% - Accent1 2 10 3 3 3" xfId="11866"/>
    <cellStyle name="40% - Accent1 2 10 3 4" xfId="11867"/>
    <cellStyle name="40% - Accent1 2 10 3 4 2" xfId="11868"/>
    <cellStyle name="40% - Accent1 2 10 3 5" xfId="11869"/>
    <cellStyle name="40% - Accent1 2 10 4" xfId="11870"/>
    <cellStyle name="40% - Accent1 2 10 4 2" xfId="11871"/>
    <cellStyle name="40% - Accent1 2 10 4 2 2" xfId="11872"/>
    <cellStyle name="40% - Accent1 2 10 4 2 2 2" xfId="11873"/>
    <cellStyle name="40% - Accent1 2 10 4 2 3" xfId="11874"/>
    <cellStyle name="40% - Accent1 2 10 4 3" xfId="11875"/>
    <cellStyle name="40% - Accent1 2 10 4 3 2" xfId="11876"/>
    <cellStyle name="40% - Accent1 2 10 4 4" xfId="11877"/>
    <cellStyle name="40% - Accent1 2 10 5" xfId="11878"/>
    <cellStyle name="40% - Accent1 2 10 5 2" xfId="11879"/>
    <cellStyle name="40% - Accent1 2 10 5 2 2" xfId="11880"/>
    <cellStyle name="40% - Accent1 2 10 5 2 2 2" xfId="11881"/>
    <cellStyle name="40% - Accent1 2 10 5 2 3" xfId="11882"/>
    <cellStyle name="40% - Accent1 2 10 5 3" xfId="11883"/>
    <cellStyle name="40% - Accent1 2 10 5 3 2" xfId="11884"/>
    <cellStyle name="40% - Accent1 2 10 5 4" xfId="11885"/>
    <cellStyle name="40% - Accent1 2 10 6" xfId="11886"/>
    <cellStyle name="40% - Accent1 2 10 6 2" xfId="11887"/>
    <cellStyle name="40% - Accent1 2 10 6 2 2" xfId="11888"/>
    <cellStyle name="40% - Accent1 2 10 6 2 2 2" xfId="11889"/>
    <cellStyle name="40% - Accent1 2 10 6 2 3" xfId="11890"/>
    <cellStyle name="40% - Accent1 2 10 6 3" xfId="11891"/>
    <cellStyle name="40% - Accent1 2 10 6 3 2" xfId="11892"/>
    <cellStyle name="40% - Accent1 2 10 6 4" xfId="11893"/>
    <cellStyle name="40% - Accent1 2 10 7" xfId="11894"/>
    <cellStyle name="40% - Accent1 2 10 7 2" xfId="11895"/>
    <cellStyle name="40% - Accent1 2 10 7 2 2" xfId="11896"/>
    <cellStyle name="40% - Accent1 2 10 7 3" xfId="11897"/>
    <cellStyle name="40% - Accent1 2 10 8" xfId="11898"/>
    <cellStyle name="40% - Accent1 2 10 8 2" xfId="11899"/>
    <cellStyle name="40% - Accent1 2 10 9" xfId="11900"/>
    <cellStyle name="40% - Accent1 2 11" xfId="11901"/>
    <cellStyle name="40% - Accent1 2 11 2" xfId="11902"/>
    <cellStyle name="40% - Accent1 2 11 2 2" xfId="11903"/>
    <cellStyle name="40% - Accent1 2 11 3" xfId="11904"/>
    <cellStyle name="40% - Accent1 2 11 4" xfId="43688"/>
    <cellStyle name="40% - Accent1 2 12" xfId="11905"/>
    <cellStyle name="40% - Accent1 2 12 2" xfId="11906"/>
    <cellStyle name="40% - Accent1 2 12 2 2" xfId="11907"/>
    <cellStyle name="40% - Accent1 2 12 3" xfId="11908"/>
    <cellStyle name="40% - Accent1 2 13" xfId="11909"/>
    <cellStyle name="40% - Accent1 2 14" xfId="11910"/>
    <cellStyle name="40% - Accent1 2 14 2" xfId="11911"/>
    <cellStyle name="40% - Accent1 2 15" xfId="11912"/>
    <cellStyle name="40% - Accent1 2 15 2" xfId="11913"/>
    <cellStyle name="40% - Accent1 2 16" xfId="11914"/>
    <cellStyle name="40% - Accent1 2 17" xfId="11915"/>
    <cellStyle name="40% - Accent1 2 18" xfId="11916"/>
    <cellStyle name="40% - Accent1 2 19" xfId="11917"/>
    <cellStyle name="40% - Accent1 2 2" xfId="11918"/>
    <cellStyle name="40% - Accent1 2 2 2" xfId="11919"/>
    <cellStyle name="40% - Accent1 2 2 2 2" xfId="43691"/>
    <cellStyle name="40% - Accent1 2 2 3" xfId="11920"/>
    <cellStyle name="40% - Accent1 2 2 3 2" xfId="43692"/>
    <cellStyle name="40% - Accent1 2 2 4" xfId="11921"/>
    <cellStyle name="40% - Accent1 2 2 4 2" xfId="11922"/>
    <cellStyle name="40% - Accent1 2 2 4 2 2" xfId="11923"/>
    <cellStyle name="40% - Accent1 2 2 4 3" xfId="11924"/>
    <cellStyle name="40% - Accent1 2 2 4 4" xfId="43690"/>
    <cellStyle name="40% - Accent1 2 2 5" xfId="11925"/>
    <cellStyle name="40% - Accent1 2 2 6" xfId="11926"/>
    <cellStyle name="40% - Accent1 2 2 6 2" xfId="11927"/>
    <cellStyle name="40% - Accent1 2 2 7" xfId="11928"/>
    <cellStyle name="40% - Accent1 2 2 8" xfId="11929"/>
    <cellStyle name="40% - Accent1 2 2 9" xfId="42645"/>
    <cellStyle name="40% - Accent1 2 20" xfId="11930"/>
    <cellStyle name="40% - Accent1 2 21" xfId="48023"/>
    <cellStyle name="40% - Accent1 2 22" xfId="48091"/>
    <cellStyle name="40% - Accent1 2 3" xfId="11931"/>
    <cellStyle name="40% - Accent1 2 3 2" xfId="11932"/>
    <cellStyle name="40% - Accent1 2 3 2 10" xfId="11933"/>
    <cellStyle name="40% - Accent1 2 3 2 10 2" xfId="11934"/>
    <cellStyle name="40% - Accent1 2 3 2 10 2 2" xfId="11935"/>
    <cellStyle name="40% - Accent1 2 3 2 10 3" xfId="11936"/>
    <cellStyle name="40% - Accent1 2 3 2 11" xfId="11937"/>
    <cellStyle name="40% - Accent1 2 3 2 11 2" xfId="11938"/>
    <cellStyle name="40% - Accent1 2 3 2 12" xfId="11939"/>
    <cellStyle name="40% - Accent1 2 3 2 13" xfId="43694"/>
    <cellStyle name="40% - Accent1 2 3 2 2" xfId="11940"/>
    <cellStyle name="40% - Accent1 2 3 2 2 10" xfId="11941"/>
    <cellStyle name="40% - Accent1 2 3 2 2 10 2" xfId="11942"/>
    <cellStyle name="40% - Accent1 2 3 2 2 11" xfId="11943"/>
    <cellStyle name="40% - Accent1 2 3 2 2 2" xfId="11944"/>
    <cellStyle name="40% - Accent1 2 3 2 2 2 2" xfId="11945"/>
    <cellStyle name="40% - Accent1 2 3 2 2 2 2 2" xfId="11946"/>
    <cellStyle name="40% - Accent1 2 3 2 2 2 2 2 2" xfId="11947"/>
    <cellStyle name="40% - Accent1 2 3 2 2 2 2 2 2 2" xfId="11948"/>
    <cellStyle name="40% - Accent1 2 3 2 2 2 2 2 2 2 2" xfId="11949"/>
    <cellStyle name="40% - Accent1 2 3 2 2 2 2 2 2 3" xfId="11950"/>
    <cellStyle name="40% - Accent1 2 3 2 2 2 2 2 3" xfId="11951"/>
    <cellStyle name="40% - Accent1 2 3 2 2 2 2 2 3 2" xfId="11952"/>
    <cellStyle name="40% - Accent1 2 3 2 2 2 2 2 4" xfId="11953"/>
    <cellStyle name="40% - Accent1 2 3 2 2 2 2 3" xfId="11954"/>
    <cellStyle name="40% - Accent1 2 3 2 2 2 2 3 2" xfId="11955"/>
    <cellStyle name="40% - Accent1 2 3 2 2 2 2 3 2 2" xfId="11956"/>
    <cellStyle name="40% - Accent1 2 3 2 2 2 2 3 3" xfId="11957"/>
    <cellStyle name="40% - Accent1 2 3 2 2 2 2 4" xfId="11958"/>
    <cellStyle name="40% - Accent1 2 3 2 2 2 2 4 2" xfId="11959"/>
    <cellStyle name="40% - Accent1 2 3 2 2 2 2 5" xfId="11960"/>
    <cellStyle name="40% - Accent1 2 3 2 2 2 3" xfId="11961"/>
    <cellStyle name="40% - Accent1 2 3 2 2 2 3 2" xfId="11962"/>
    <cellStyle name="40% - Accent1 2 3 2 2 2 3 2 2" xfId="11963"/>
    <cellStyle name="40% - Accent1 2 3 2 2 2 3 2 2 2" xfId="11964"/>
    <cellStyle name="40% - Accent1 2 3 2 2 2 3 2 2 2 2" xfId="11965"/>
    <cellStyle name="40% - Accent1 2 3 2 2 2 3 2 2 3" xfId="11966"/>
    <cellStyle name="40% - Accent1 2 3 2 2 2 3 2 3" xfId="11967"/>
    <cellStyle name="40% - Accent1 2 3 2 2 2 3 2 3 2" xfId="11968"/>
    <cellStyle name="40% - Accent1 2 3 2 2 2 3 2 4" xfId="11969"/>
    <cellStyle name="40% - Accent1 2 3 2 2 2 3 3" xfId="11970"/>
    <cellStyle name="40% - Accent1 2 3 2 2 2 3 3 2" xfId="11971"/>
    <cellStyle name="40% - Accent1 2 3 2 2 2 3 3 2 2" xfId="11972"/>
    <cellStyle name="40% - Accent1 2 3 2 2 2 3 3 3" xfId="11973"/>
    <cellStyle name="40% - Accent1 2 3 2 2 2 3 4" xfId="11974"/>
    <cellStyle name="40% - Accent1 2 3 2 2 2 3 4 2" xfId="11975"/>
    <cellStyle name="40% - Accent1 2 3 2 2 2 3 5" xfId="11976"/>
    <cellStyle name="40% - Accent1 2 3 2 2 2 4" xfId="11977"/>
    <cellStyle name="40% - Accent1 2 3 2 2 2 4 2" xfId="11978"/>
    <cellStyle name="40% - Accent1 2 3 2 2 2 4 2 2" xfId="11979"/>
    <cellStyle name="40% - Accent1 2 3 2 2 2 4 2 2 2" xfId="11980"/>
    <cellStyle name="40% - Accent1 2 3 2 2 2 4 2 3" xfId="11981"/>
    <cellStyle name="40% - Accent1 2 3 2 2 2 4 3" xfId="11982"/>
    <cellStyle name="40% - Accent1 2 3 2 2 2 4 3 2" xfId="11983"/>
    <cellStyle name="40% - Accent1 2 3 2 2 2 4 4" xfId="11984"/>
    <cellStyle name="40% - Accent1 2 3 2 2 2 5" xfId="11985"/>
    <cellStyle name="40% - Accent1 2 3 2 2 2 5 2" xfId="11986"/>
    <cellStyle name="40% - Accent1 2 3 2 2 2 5 2 2" xfId="11987"/>
    <cellStyle name="40% - Accent1 2 3 2 2 2 5 2 2 2" xfId="11988"/>
    <cellStyle name="40% - Accent1 2 3 2 2 2 5 2 3" xfId="11989"/>
    <cellStyle name="40% - Accent1 2 3 2 2 2 5 3" xfId="11990"/>
    <cellStyle name="40% - Accent1 2 3 2 2 2 5 3 2" xfId="11991"/>
    <cellStyle name="40% - Accent1 2 3 2 2 2 5 4" xfId="11992"/>
    <cellStyle name="40% - Accent1 2 3 2 2 2 6" xfId="11993"/>
    <cellStyle name="40% - Accent1 2 3 2 2 2 6 2" xfId="11994"/>
    <cellStyle name="40% - Accent1 2 3 2 2 2 6 2 2" xfId="11995"/>
    <cellStyle name="40% - Accent1 2 3 2 2 2 6 2 2 2" xfId="11996"/>
    <cellStyle name="40% - Accent1 2 3 2 2 2 6 2 3" xfId="11997"/>
    <cellStyle name="40% - Accent1 2 3 2 2 2 6 3" xfId="11998"/>
    <cellStyle name="40% - Accent1 2 3 2 2 2 6 3 2" xfId="11999"/>
    <cellStyle name="40% - Accent1 2 3 2 2 2 6 4" xfId="12000"/>
    <cellStyle name="40% - Accent1 2 3 2 2 2 7" xfId="12001"/>
    <cellStyle name="40% - Accent1 2 3 2 2 2 7 2" xfId="12002"/>
    <cellStyle name="40% - Accent1 2 3 2 2 2 7 2 2" xfId="12003"/>
    <cellStyle name="40% - Accent1 2 3 2 2 2 7 3" xfId="12004"/>
    <cellStyle name="40% - Accent1 2 3 2 2 2 8" xfId="12005"/>
    <cellStyle name="40% - Accent1 2 3 2 2 2 8 2" xfId="12006"/>
    <cellStyle name="40% - Accent1 2 3 2 2 2 9" xfId="12007"/>
    <cellStyle name="40% - Accent1 2 3 2 2 3" xfId="12008"/>
    <cellStyle name="40% - Accent1 2 3 2 2 3 2" xfId="12009"/>
    <cellStyle name="40% - Accent1 2 3 2 2 3 2 2" xfId="12010"/>
    <cellStyle name="40% - Accent1 2 3 2 2 3 2 2 2" xfId="12011"/>
    <cellStyle name="40% - Accent1 2 3 2 2 3 2 2 2 2" xfId="12012"/>
    <cellStyle name="40% - Accent1 2 3 2 2 3 2 2 2 2 2" xfId="12013"/>
    <cellStyle name="40% - Accent1 2 3 2 2 3 2 2 2 3" xfId="12014"/>
    <cellStyle name="40% - Accent1 2 3 2 2 3 2 2 3" xfId="12015"/>
    <cellStyle name="40% - Accent1 2 3 2 2 3 2 2 3 2" xfId="12016"/>
    <cellStyle name="40% - Accent1 2 3 2 2 3 2 2 4" xfId="12017"/>
    <cellStyle name="40% - Accent1 2 3 2 2 3 2 3" xfId="12018"/>
    <cellStyle name="40% - Accent1 2 3 2 2 3 2 3 2" xfId="12019"/>
    <cellStyle name="40% - Accent1 2 3 2 2 3 2 3 2 2" xfId="12020"/>
    <cellStyle name="40% - Accent1 2 3 2 2 3 2 3 3" xfId="12021"/>
    <cellStyle name="40% - Accent1 2 3 2 2 3 2 4" xfId="12022"/>
    <cellStyle name="40% - Accent1 2 3 2 2 3 2 4 2" xfId="12023"/>
    <cellStyle name="40% - Accent1 2 3 2 2 3 2 5" xfId="12024"/>
    <cellStyle name="40% - Accent1 2 3 2 2 3 3" xfId="12025"/>
    <cellStyle name="40% - Accent1 2 3 2 2 3 3 2" xfId="12026"/>
    <cellStyle name="40% - Accent1 2 3 2 2 3 3 2 2" xfId="12027"/>
    <cellStyle name="40% - Accent1 2 3 2 2 3 3 2 2 2" xfId="12028"/>
    <cellStyle name="40% - Accent1 2 3 2 2 3 3 2 2 2 2" xfId="12029"/>
    <cellStyle name="40% - Accent1 2 3 2 2 3 3 2 2 3" xfId="12030"/>
    <cellStyle name="40% - Accent1 2 3 2 2 3 3 2 3" xfId="12031"/>
    <cellStyle name="40% - Accent1 2 3 2 2 3 3 2 3 2" xfId="12032"/>
    <cellStyle name="40% - Accent1 2 3 2 2 3 3 2 4" xfId="12033"/>
    <cellStyle name="40% - Accent1 2 3 2 2 3 3 3" xfId="12034"/>
    <cellStyle name="40% - Accent1 2 3 2 2 3 3 3 2" xfId="12035"/>
    <cellStyle name="40% - Accent1 2 3 2 2 3 3 3 2 2" xfId="12036"/>
    <cellStyle name="40% - Accent1 2 3 2 2 3 3 3 3" xfId="12037"/>
    <cellStyle name="40% - Accent1 2 3 2 2 3 3 4" xfId="12038"/>
    <cellStyle name="40% - Accent1 2 3 2 2 3 3 4 2" xfId="12039"/>
    <cellStyle name="40% - Accent1 2 3 2 2 3 3 5" xfId="12040"/>
    <cellStyle name="40% - Accent1 2 3 2 2 3 4" xfId="12041"/>
    <cellStyle name="40% - Accent1 2 3 2 2 3 4 2" xfId="12042"/>
    <cellStyle name="40% - Accent1 2 3 2 2 3 4 2 2" xfId="12043"/>
    <cellStyle name="40% - Accent1 2 3 2 2 3 4 2 2 2" xfId="12044"/>
    <cellStyle name="40% - Accent1 2 3 2 2 3 4 2 3" xfId="12045"/>
    <cellStyle name="40% - Accent1 2 3 2 2 3 4 3" xfId="12046"/>
    <cellStyle name="40% - Accent1 2 3 2 2 3 4 3 2" xfId="12047"/>
    <cellStyle name="40% - Accent1 2 3 2 2 3 4 4" xfId="12048"/>
    <cellStyle name="40% - Accent1 2 3 2 2 3 5" xfId="12049"/>
    <cellStyle name="40% - Accent1 2 3 2 2 3 5 2" xfId="12050"/>
    <cellStyle name="40% - Accent1 2 3 2 2 3 5 2 2" xfId="12051"/>
    <cellStyle name="40% - Accent1 2 3 2 2 3 5 2 2 2" xfId="12052"/>
    <cellStyle name="40% - Accent1 2 3 2 2 3 5 2 3" xfId="12053"/>
    <cellStyle name="40% - Accent1 2 3 2 2 3 5 3" xfId="12054"/>
    <cellStyle name="40% - Accent1 2 3 2 2 3 5 3 2" xfId="12055"/>
    <cellStyle name="40% - Accent1 2 3 2 2 3 5 4" xfId="12056"/>
    <cellStyle name="40% - Accent1 2 3 2 2 3 6" xfId="12057"/>
    <cellStyle name="40% - Accent1 2 3 2 2 3 6 2" xfId="12058"/>
    <cellStyle name="40% - Accent1 2 3 2 2 3 6 2 2" xfId="12059"/>
    <cellStyle name="40% - Accent1 2 3 2 2 3 6 2 2 2" xfId="12060"/>
    <cellStyle name="40% - Accent1 2 3 2 2 3 6 2 3" xfId="12061"/>
    <cellStyle name="40% - Accent1 2 3 2 2 3 6 3" xfId="12062"/>
    <cellStyle name="40% - Accent1 2 3 2 2 3 6 3 2" xfId="12063"/>
    <cellStyle name="40% - Accent1 2 3 2 2 3 6 4" xfId="12064"/>
    <cellStyle name="40% - Accent1 2 3 2 2 3 7" xfId="12065"/>
    <cellStyle name="40% - Accent1 2 3 2 2 3 7 2" xfId="12066"/>
    <cellStyle name="40% - Accent1 2 3 2 2 3 7 2 2" xfId="12067"/>
    <cellStyle name="40% - Accent1 2 3 2 2 3 7 3" xfId="12068"/>
    <cellStyle name="40% - Accent1 2 3 2 2 3 8" xfId="12069"/>
    <cellStyle name="40% - Accent1 2 3 2 2 3 8 2" xfId="12070"/>
    <cellStyle name="40% - Accent1 2 3 2 2 3 9" xfId="12071"/>
    <cellStyle name="40% - Accent1 2 3 2 2 4" xfId="12072"/>
    <cellStyle name="40% - Accent1 2 3 2 2 4 2" xfId="12073"/>
    <cellStyle name="40% - Accent1 2 3 2 2 4 2 2" xfId="12074"/>
    <cellStyle name="40% - Accent1 2 3 2 2 4 2 2 2" xfId="12075"/>
    <cellStyle name="40% - Accent1 2 3 2 2 4 2 2 2 2" xfId="12076"/>
    <cellStyle name="40% - Accent1 2 3 2 2 4 2 2 3" xfId="12077"/>
    <cellStyle name="40% - Accent1 2 3 2 2 4 2 3" xfId="12078"/>
    <cellStyle name="40% - Accent1 2 3 2 2 4 2 3 2" xfId="12079"/>
    <cellStyle name="40% - Accent1 2 3 2 2 4 2 4" xfId="12080"/>
    <cellStyle name="40% - Accent1 2 3 2 2 4 3" xfId="12081"/>
    <cellStyle name="40% - Accent1 2 3 2 2 4 3 2" xfId="12082"/>
    <cellStyle name="40% - Accent1 2 3 2 2 4 3 2 2" xfId="12083"/>
    <cellStyle name="40% - Accent1 2 3 2 2 4 3 3" xfId="12084"/>
    <cellStyle name="40% - Accent1 2 3 2 2 4 4" xfId="12085"/>
    <cellStyle name="40% - Accent1 2 3 2 2 4 4 2" xfId="12086"/>
    <cellStyle name="40% - Accent1 2 3 2 2 4 5" xfId="12087"/>
    <cellStyle name="40% - Accent1 2 3 2 2 5" xfId="12088"/>
    <cellStyle name="40% - Accent1 2 3 2 2 5 2" xfId="12089"/>
    <cellStyle name="40% - Accent1 2 3 2 2 5 2 2" xfId="12090"/>
    <cellStyle name="40% - Accent1 2 3 2 2 5 2 2 2" xfId="12091"/>
    <cellStyle name="40% - Accent1 2 3 2 2 5 2 2 2 2" xfId="12092"/>
    <cellStyle name="40% - Accent1 2 3 2 2 5 2 2 3" xfId="12093"/>
    <cellStyle name="40% - Accent1 2 3 2 2 5 2 3" xfId="12094"/>
    <cellStyle name="40% - Accent1 2 3 2 2 5 2 3 2" xfId="12095"/>
    <cellStyle name="40% - Accent1 2 3 2 2 5 2 4" xfId="12096"/>
    <cellStyle name="40% - Accent1 2 3 2 2 5 3" xfId="12097"/>
    <cellStyle name="40% - Accent1 2 3 2 2 5 3 2" xfId="12098"/>
    <cellStyle name="40% - Accent1 2 3 2 2 5 3 2 2" xfId="12099"/>
    <cellStyle name="40% - Accent1 2 3 2 2 5 3 3" xfId="12100"/>
    <cellStyle name="40% - Accent1 2 3 2 2 5 4" xfId="12101"/>
    <cellStyle name="40% - Accent1 2 3 2 2 5 4 2" xfId="12102"/>
    <cellStyle name="40% - Accent1 2 3 2 2 5 5" xfId="12103"/>
    <cellStyle name="40% - Accent1 2 3 2 2 6" xfId="12104"/>
    <cellStyle name="40% - Accent1 2 3 2 2 6 2" xfId="12105"/>
    <cellStyle name="40% - Accent1 2 3 2 2 6 2 2" xfId="12106"/>
    <cellStyle name="40% - Accent1 2 3 2 2 6 2 2 2" xfId="12107"/>
    <cellStyle name="40% - Accent1 2 3 2 2 6 2 3" xfId="12108"/>
    <cellStyle name="40% - Accent1 2 3 2 2 6 3" xfId="12109"/>
    <cellStyle name="40% - Accent1 2 3 2 2 6 3 2" xfId="12110"/>
    <cellStyle name="40% - Accent1 2 3 2 2 6 4" xfId="12111"/>
    <cellStyle name="40% - Accent1 2 3 2 2 7" xfId="12112"/>
    <cellStyle name="40% - Accent1 2 3 2 2 7 2" xfId="12113"/>
    <cellStyle name="40% - Accent1 2 3 2 2 7 2 2" xfId="12114"/>
    <cellStyle name="40% - Accent1 2 3 2 2 7 2 2 2" xfId="12115"/>
    <cellStyle name="40% - Accent1 2 3 2 2 7 2 3" xfId="12116"/>
    <cellStyle name="40% - Accent1 2 3 2 2 7 3" xfId="12117"/>
    <cellStyle name="40% - Accent1 2 3 2 2 7 3 2" xfId="12118"/>
    <cellStyle name="40% - Accent1 2 3 2 2 7 4" xfId="12119"/>
    <cellStyle name="40% - Accent1 2 3 2 2 8" xfId="12120"/>
    <cellStyle name="40% - Accent1 2 3 2 2 8 2" xfId="12121"/>
    <cellStyle name="40% - Accent1 2 3 2 2 8 2 2" xfId="12122"/>
    <cellStyle name="40% - Accent1 2 3 2 2 8 2 2 2" xfId="12123"/>
    <cellStyle name="40% - Accent1 2 3 2 2 8 2 3" xfId="12124"/>
    <cellStyle name="40% - Accent1 2 3 2 2 8 3" xfId="12125"/>
    <cellStyle name="40% - Accent1 2 3 2 2 8 3 2" xfId="12126"/>
    <cellStyle name="40% - Accent1 2 3 2 2 8 4" xfId="12127"/>
    <cellStyle name="40% - Accent1 2 3 2 2 9" xfId="12128"/>
    <cellStyle name="40% - Accent1 2 3 2 2 9 2" xfId="12129"/>
    <cellStyle name="40% - Accent1 2 3 2 2 9 2 2" xfId="12130"/>
    <cellStyle name="40% - Accent1 2 3 2 2 9 3" xfId="12131"/>
    <cellStyle name="40% - Accent1 2 3 2 3" xfId="12132"/>
    <cellStyle name="40% - Accent1 2 3 2 3 2" xfId="12133"/>
    <cellStyle name="40% - Accent1 2 3 2 3 2 2" xfId="12134"/>
    <cellStyle name="40% - Accent1 2 3 2 3 2 2 2" xfId="12135"/>
    <cellStyle name="40% - Accent1 2 3 2 3 2 2 2 2" xfId="12136"/>
    <cellStyle name="40% - Accent1 2 3 2 3 2 2 2 2 2" xfId="12137"/>
    <cellStyle name="40% - Accent1 2 3 2 3 2 2 2 3" xfId="12138"/>
    <cellStyle name="40% - Accent1 2 3 2 3 2 2 3" xfId="12139"/>
    <cellStyle name="40% - Accent1 2 3 2 3 2 2 3 2" xfId="12140"/>
    <cellStyle name="40% - Accent1 2 3 2 3 2 2 4" xfId="12141"/>
    <cellStyle name="40% - Accent1 2 3 2 3 2 3" xfId="12142"/>
    <cellStyle name="40% - Accent1 2 3 2 3 2 3 2" xfId="12143"/>
    <cellStyle name="40% - Accent1 2 3 2 3 2 3 2 2" xfId="12144"/>
    <cellStyle name="40% - Accent1 2 3 2 3 2 3 3" xfId="12145"/>
    <cellStyle name="40% - Accent1 2 3 2 3 2 4" xfId="12146"/>
    <cellStyle name="40% - Accent1 2 3 2 3 2 4 2" xfId="12147"/>
    <cellStyle name="40% - Accent1 2 3 2 3 2 5" xfId="12148"/>
    <cellStyle name="40% - Accent1 2 3 2 3 3" xfId="12149"/>
    <cellStyle name="40% - Accent1 2 3 2 3 3 2" xfId="12150"/>
    <cellStyle name="40% - Accent1 2 3 2 3 3 2 2" xfId="12151"/>
    <cellStyle name="40% - Accent1 2 3 2 3 3 2 2 2" xfId="12152"/>
    <cellStyle name="40% - Accent1 2 3 2 3 3 2 2 2 2" xfId="12153"/>
    <cellStyle name="40% - Accent1 2 3 2 3 3 2 2 3" xfId="12154"/>
    <cellStyle name="40% - Accent1 2 3 2 3 3 2 3" xfId="12155"/>
    <cellStyle name="40% - Accent1 2 3 2 3 3 2 3 2" xfId="12156"/>
    <cellStyle name="40% - Accent1 2 3 2 3 3 2 4" xfId="12157"/>
    <cellStyle name="40% - Accent1 2 3 2 3 3 3" xfId="12158"/>
    <cellStyle name="40% - Accent1 2 3 2 3 3 3 2" xfId="12159"/>
    <cellStyle name="40% - Accent1 2 3 2 3 3 3 2 2" xfId="12160"/>
    <cellStyle name="40% - Accent1 2 3 2 3 3 3 3" xfId="12161"/>
    <cellStyle name="40% - Accent1 2 3 2 3 3 4" xfId="12162"/>
    <cellStyle name="40% - Accent1 2 3 2 3 3 4 2" xfId="12163"/>
    <cellStyle name="40% - Accent1 2 3 2 3 3 5" xfId="12164"/>
    <cellStyle name="40% - Accent1 2 3 2 3 4" xfId="12165"/>
    <cellStyle name="40% - Accent1 2 3 2 3 4 2" xfId="12166"/>
    <cellStyle name="40% - Accent1 2 3 2 3 4 2 2" xfId="12167"/>
    <cellStyle name="40% - Accent1 2 3 2 3 4 2 2 2" xfId="12168"/>
    <cellStyle name="40% - Accent1 2 3 2 3 4 2 3" xfId="12169"/>
    <cellStyle name="40% - Accent1 2 3 2 3 4 3" xfId="12170"/>
    <cellStyle name="40% - Accent1 2 3 2 3 4 3 2" xfId="12171"/>
    <cellStyle name="40% - Accent1 2 3 2 3 4 4" xfId="12172"/>
    <cellStyle name="40% - Accent1 2 3 2 3 5" xfId="12173"/>
    <cellStyle name="40% - Accent1 2 3 2 3 5 2" xfId="12174"/>
    <cellStyle name="40% - Accent1 2 3 2 3 5 2 2" xfId="12175"/>
    <cellStyle name="40% - Accent1 2 3 2 3 5 2 2 2" xfId="12176"/>
    <cellStyle name="40% - Accent1 2 3 2 3 5 2 3" xfId="12177"/>
    <cellStyle name="40% - Accent1 2 3 2 3 5 3" xfId="12178"/>
    <cellStyle name="40% - Accent1 2 3 2 3 5 3 2" xfId="12179"/>
    <cellStyle name="40% - Accent1 2 3 2 3 5 4" xfId="12180"/>
    <cellStyle name="40% - Accent1 2 3 2 3 6" xfId="12181"/>
    <cellStyle name="40% - Accent1 2 3 2 3 6 2" xfId="12182"/>
    <cellStyle name="40% - Accent1 2 3 2 3 6 2 2" xfId="12183"/>
    <cellStyle name="40% - Accent1 2 3 2 3 6 2 2 2" xfId="12184"/>
    <cellStyle name="40% - Accent1 2 3 2 3 6 2 3" xfId="12185"/>
    <cellStyle name="40% - Accent1 2 3 2 3 6 3" xfId="12186"/>
    <cellStyle name="40% - Accent1 2 3 2 3 6 3 2" xfId="12187"/>
    <cellStyle name="40% - Accent1 2 3 2 3 6 4" xfId="12188"/>
    <cellStyle name="40% - Accent1 2 3 2 3 7" xfId="12189"/>
    <cellStyle name="40% - Accent1 2 3 2 3 7 2" xfId="12190"/>
    <cellStyle name="40% - Accent1 2 3 2 3 7 2 2" xfId="12191"/>
    <cellStyle name="40% - Accent1 2 3 2 3 7 3" xfId="12192"/>
    <cellStyle name="40% - Accent1 2 3 2 3 8" xfId="12193"/>
    <cellStyle name="40% - Accent1 2 3 2 3 8 2" xfId="12194"/>
    <cellStyle name="40% - Accent1 2 3 2 3 9" xfId="12195"/>
    <cellStyle name="40% - Accent1 2 3 2 4" xfId="12196"/>
    <cellStyle name="40% - Accent1 2 3 2 4 2" xfId="12197"/>
    <cellStyle name="40% - Accent1 2 3 2 4 2 2" xfId="12198"/>
    <cellStyle name="40% - Accent1 2 3 2 4 2 2 2" xfId="12199"/>
    <cellStyle name="40% - Accent1 2 3 2 4 2 2 2 2" xfId="12200"/>
    <cellStyle name="40% - Accent1 2 3 2 4 2 2 2 2 2" xfId="12201"/>
    <cellStyle name="40% - Accent1 2 3 2 4 2 2 2 3" xfId="12202"/>
    <cellStyle name="40% - Accent1 2 3 2 4 2 2 3" xfId="12203"/>
    <cellStyle name="40% - Accent1 2 3 2 4 2 2 3 2" xfId="12204"/>
    <cellStyle name="40% - Accent1 2 3 2 4 2 2 4" xfId="12205"/>
    <cellStyle name="40% - Accent1 2 3 2 4 2 3" xfId="12206"/>
    <cellStyle name="40% - Accent1 2 3 2 4 2 3 2" xfId="12207"/>
    <cellStyle name="40% - Accent1 2 3 2 4 2 3 2 2" xfId="12208"/>
    <cellStyle name="40% - Accent1 2 3 2 4 2 3 3" xfId="12209"/>
    <cellStyle name="40% - Accent1 2 3 2 4 2 4" xfId="12210"/>
    <cellStyle name="40% - Accent1 2 3 2 4 2 4 2" xfId="12211"/>
    <cellStyle name="40% - Accent1 2 3 2 4 2 5" xfId="12212"/>
    <cellStyle name="40% - Accent1 2 3 2 4 3" xfId="12213"/>
    <cellStyle name="40% - Accent1 2 3 2 4 3 2" xfId="12214"/>
    <cellStyle name="40% - Accent1 2 3 2 4 3 2 2" xfId="12215"/>
    <cellStyle name="40% - Accent1 2 3 2 4 3 2 2 2" xfId="12216"/>
    <cellStyle name="40% - Accent1 2 3 2 4 3 2 2 2 2" xfId="12217"/>
    <cellStyle name="40% - Accent1 2 3 2 4 3 2 2 3" xfId="12218"/>
    <cellStyle name="40% - Accent1 2 3 2 4 3 2 3" xfId="12219"/>
    <cellStyle name="40% - Accent1 2 3 2 4 3 2 3 2" xfId="12220"/>
    <cellStyle name="40% - Accent1 2 3 2 4 3 2 4" xfId="12221"/>
    <cellStyle name="40% - Accent1 2 3 2 4 3 3" xfId="12222"/>
    <cellStyle name="40% - Accent1 2 3 2 4 3 3 2" xfId="12223"/>
    <cellStyle name="40% - Accent1 2 3 2 4 3 3 2 2" xfId="12224"/>
    <cellStyle name="40% - Accent1 2 3 2 4 3 3 3" xfId="12225"/>
    <cellStyle name="40% - Accent1 2 3 2 4 3 4" xfId="12226"/>
    <cellStyle name="40% - Accent1 2 3 2 4 3 4 2" xfId="12227"/>
    <cellStyle name="40% - Accent1 2 3 2 4 3 5" xfId="12228"/>
    <cellStyle name="40% - Accent1 2 3 2 4 4" xfId="12229"/>
    <cellStyle name="40% - Accent1 2 3 2 4 4 2" xfId="12230"/>
    <cellStyle name="40% - Accent1 2 3 2 4 4 2 2" xfId="12231"/>
    <cellStyle name="40% - Accent1 2 3 2 4 4 2 2 2" xfId="12232"/>
    <cellStyle name="40% - Accent1 2 3 2 4 4 2 3" xfId="12233"/>
    <cellStyle name="40% - Accent1 2 3 2 4 4 3" xfId="12234"/>
    <cellStyle name="40% - Accent1 2 3 2 4 4 3 2" xfId="12235"/>
    <cellStyle name="40% - Accent1 2 3 2 4 4 4" xfId="12236"/>
    <cellStyle name="40% - Accent1 2 3 2 4 5" xfId="12237"/>
    <cellStyle name="40% - Accent1 2 3 2 4 5 2" xfId="12238"/>
    <cellStyle name="40% - Accent1 2 3 2 4 5 2 2" xfId="12239"/>
    <cellStyle name="40% - Accent1 2 3 2 4 5 2 2 2" xfId="12240"/>
    <cellStyle name="40% - Accent1 2 3 2 4 5 2 3" xfId="12241"/>
    <cellStyle name="40% - Accent1 2 3 2 4 5 3" xfId="12242"/>
    <cellStyle name="40% - Accent1 2 3 2 4 5 3 2" xfId="12243"/>
    <cellStyle name="40% - Accent1 2 3 2 4 5 4" xfId="12244"/>
    <cellStyle name="40% - Accent1 2 3 2 4 6" xfId="12245"/>
    <cellStyle name="40% - Accent1 2 3 2 4 6 2" xfId="12246"/>
    <cellStyle name="40% - Accent1 2 3 2 4 6 2 2" xfId="12247"/>
    <cellStyle name="40% - Accent1 2 3 2 4 6 2 2 2" xfId="12248"/>
    <cellStyle name="40% - Accent1 2 3 2 4 6 2 3" xfId="12249"/>
    <cellStyle name="40% - Accent1 2 3 2 4 6 3" xfId="12250"/>
    <cellStyle name="40% - Accent1 2 3 2 4 6 3 2" xfId="12251"/>
    <cellStyle name="40% - Accent1 2 3 2 4 6 4" xfId="12252"/>
    <cellStyle name="40% - Accent1 2 3 2 4 7" xfId="12253"/>
    <cellStyle name="40% - Accent1 2 3 2 4 7 2" xfId="12254"/>
    <cellStyle name="40% - Accent1 2 3 2 4 7 2 2" xfId="12255"/>
    <cellStyle name="40% - Accent1 2 3 2 4 7 3" xfId="12256"/>
    <cellStyle name="40% - Accent1 2 3 2 4 8" xfId="12257"/>
    <cellStyle name="40% - Accent1 2 3 2 4 8 2" xfId="12258"/>
    <cellStyle name="40% - Accent1 2 3 2 4 9" xfId="12259"/>
    <cellStyle name="40% - Accent1 2 3 2 5" xfId="12260"/>
    <cellStyle name="40% - Accent1 2 3 2 5 2" xfId="12261"/>
    <cellStyle name="40% - Accent1 2 3 2 5 2 2" xfId="12262"/>
    <cellStyle name="40% - Accent1 2 3 2 5 2 2 2" xfId="12263"/>
    <cellStyle name="40% - Accent1 2 3 2 5 2 2 2 2" xfId="12264"/>
    <cellStyle name="40% - Accent1 2 3 2 5 2 2 3" xfId="12265"/>
    <cellStyle name="40% - Accent1 2 3 2 5 2 3" xfId="12266"/>
    <cellStyle name="40% - Accent1 2 3 2 5 2 3 2" xfId="12267"/>
    <cellStyle name="40% - Accent1 2 3 2 5 2 4" xfId="12268"/>
    <cellStyle name="40% - Accent1 2 3 2 5 3" xfId="12269"/>
    <cellStyle name="40% - Accent1 2 3 2 5 3 2" xfId="12270"/>
    <cellStyle name="40% - Accent1 2 3 2 5 3 2 2" xfId="12271"/>
    <cellStyle name="40% - Accent1 2 3 2 5 3 3" xfId="12272"/>
    <cellStyle name="40% - Accent1 2 3 2 5 4" xfId="12273"/>
    <cellStyle name="40% - Accent1 2 3 2 5 4 2" xfId="12274"/>
    <cellStyle name="40% - Accent1 2 3 2 5 5" xfId="12275"/>
    <cellStyle name="40% - Accent1 2 3 2 6" xfId="12276"/>
    <cellStyle name="40% - Accent1 2 3 2 6 2" xfId="12277"/>
    <cellStyle name="40% - Accent1 2 3 2 6 2 2" xfId="12278"/>
    <cellStyle name="40% - Accent1 2 3 2 6 2 2 2" xfId="12279"/>
    <cellStyle name="40% - Accent1 2 3 2 6 2 2 2 2" xfId="12280"/>
    <cellStyle name="40% - Accent1 2 3 2 6 2 2 3" xfId="12281"/>
    <cellStyle name="40% - Accent1 2 3 2 6 2 3" xfId="12282"/>
    <cellStyle name="40% - Accent1 2 3 2 6 2 3 2" xfId="12283"/>
    <cellStyle name="40% - Accent1 2 3 2 6 2 4" xfId="12284"/>
    <cellStyle name="40% - Accent1 2 3 2 6 3" xfId="12285"/>
    <cellStyle name="40% - Accent1 2 3 2 6 3 2" xfId="12286"/>
    <cellStyle name="40% - Accent1 2 3 2 6 3 2 2" xfId="12287"/>
    <cellStyle name="40% - Accent1 2 3 2 6 3 3" xfId="12288"/>
    <cellStyle name="40% - Accent1 2 3 2 6 4" xfId="12289"/>
    <cellStyle name="40% - Accent1 2 3 2 6 4 2" xfId="12290"/>
    <cellStyle name="40% - Accent1 2 3 2 6 5" xfId="12291"/>
    <cellStyle name="40% - Accent1 2 3 2 7" xfId="12292"/>
    <cellStyle name="40% - Accent1 2 3 2 7 2" xfId="12293"/>
    <cellStyle name="40% - Accent1 2 3 2 7 2 2" xfId="12294"/>
    <cellStyle name="40% - Accent1 2 3 2 7 2 2 2" xfId="12295"/>
    <cellStyle name="40% - Accent1 2 3 2 7 2 3" xfId="12296"/>
    <cellStyle name="40% - Accent1 2 3 2 7 3" xfId="12297"/>
    <cellStyle name="40% - Accent1 2 3 2 7 3 2" xfId="12298"/>
    <cellStyle name="40% - Accent1 2 3 2 7 4" xfId="12299"/>
    <cellStyle name="40% - Accent1 2 3 2 8" xfId="12300"/>
    <cellStyle name="40% - Accent1 2 3 2 8 2" xfId="12301"/>
    <cellStyle name="40% - Accent1 2 3 2 8 2 2" xfId="12302"/>
    <cellStyle name="40% - Accent1 2 3 2 8 2 2 2" xfId="12303"/>
    <cellStyle name="40% - Accent1 2 3 2 8 2 3" xfId="12304"/>
    <cellStyle name="40% - Accent1 2 3 2 8 3" xfId="12305"/>
    <cellStyle name="40% - Accent1 2 3 2 8 3 2" xfId="12306"/>
    <cellStyle name="40% - Accent1 2 3 2 8 4" xfId="12307"/>
    <cellStyle name="40% - Accent1 2 3 2 9" xfId="12308"/>
    <cellStyle name="40% - Accent1 2 3 2 9 2" xfId="12309"/>
    <cellStyle name="40% - Accent1 2 3 2 9 2 2" xfId="12310"/>
    <cellStyle name="40% - Accent1 2 3 2 9 2 2 2" xfId="12311"/>
    <cellStyle name="40% - Accent1 2 3 2 9 2 3" xfId="12312"/>
    <cellStyle name="40% - Accent1 2 3 2 9 3" xfId="12313"/>
    <cellStyle name="40% - Accent1 2 3 2 9 3 2" xfId="12314"/>
    <cellStyle name="40% - Accent1 2 3 2 9 4" xfId="12315"/>
    <cellStyle name="40% - Accent1 2 3 3" xfId="12316"/>
    <cellStyle name="40% - Accent1 2 3 3 10" xfId="12317"/>
    <cellStyle name="40% - Accent1 2 3 3 10 2" xfId="12318"/>
    <cellStyle name="40% - Accent1 2 3 3 11" xfId="12319"/>
    <cellStyle name="40% - Accent1 2 3 3 12" xfId="43693"/>
    <cellStyle name="40% - Accent1 2 3 3 2" xfId="12320"/>
    <cellStyle name="40% - Accent1 2 3 3 2 2" xfId="12321"/>
    <cellStyle name="40% - Accent1 2 3 3 2 2 2" xfId="12322"/>
    <cellStyle name="40% - Accent1 2 3 3 2 2 2 2" xfId="12323"/>
    <cellStyle name="40% - Accent1 2 3 3 2 2 2 2 2" xfId="12324"/>
    <cellStyle name="40% - Accent1 2 3 3 2 2 2 2 2 2" xfId="12325"/>
    <cellStyle name="40% - Accent1 2 3 3 2 2 2 2 3" xfId="12326"/>
    <cellStyle name="40% - Accent1 2 3 3 2 2 2 3" xfId="12327"/>
    <cellStyle name="40% - Accent1 2 3 3 2 2 2 3 2" xfId="12328"/>
    <cellStyle name="40% - Accent1 2 3 3 2 2 2 4" xfId="12329"/>
    <cellStyle name="40% - Accent1 2 3 3 2 2 3" xfId="12330"/>
    <cellStyle name="40% - Accent1 2 3 3 2 2 3 2" xfId="12331"/>
    <cellStyle name="40% - Accent1 2 3 3 2 2 3 2 2" xfId="12332"/>
    <cellStyle name="40% - Accent1 2 3 3 2 2 3 3" xfId="12333"/>
    <cellStyle name="40% - Accent1 2 3 3 2 2 4" xfId="12334"/>
    <cellStyle name="40% - Accent1 2 3 3 2 2 4 2" xfId="12335"/>
    <cellStyle name="40% - Accent1 2 3 3 2 2 5" xfId="12336"/>
    <cellStyle name="40% - Accent1 2 3 3 2 3" xfId="12337"/>
    <cellStyle name="40% - Accent1 2 3 3 2 3 2" xfId="12338"/>
    <cellStyle name="40% - Accent1 2 3 3 2 3 2 2" xfId="12339"/>
    <cellStyle name="40% - Accent1 2 3 3 2 3 2 2 2" xfId="12340"/>
    <cellStyle name="40% - Accent1 2 3 3 2 3 2 2 2 2" xfId="12341"/>
    <cellStyle name="40% - Accent1 2 3 3 2 3 2 2 3" xfId="12342"/>
    <cellStyle name="40% - Accent1 2 3 3 2 3 2 3" xfId="12343"/>
    <cellStyle name="40% - Accent1 2 3 3 2 3 2 3 2" xfId="12344"/>
    <cellStyle name="40% - Accent1 2 3 3 2 3 2 4" xfId="12345"/>
    <cellStyle name="40% - Accent1 2 3 3 2 3 3" xfId="12346"/>
    <cellStyle name="40% - Accent1 2 3 3 2 3 3 2" xfId="12347"/>
    <cellStyle name="40% - Accent1 2 3 3 2 3 3 2 2" xfId="12348"/>
    <cellStyle name="40% - Accent1 2 3 3 2 3 3 3" xfId="12349"/>
    <cellStyle name="40% - Accent1 2 3 3 2 3 4" xfId="12350"/>
    <cellStyle name="40% - Accent1 2 3 3 2 3 4 2" xfId="12351"/>
    <cellStyle name="40% - Accent1 2 3 3 2 3 5" xfId="12352"/>
    <cellStyle name="40% - Accent1 2 3 3 2 4" xfId="12353"/>
    <cellStyle name="40% - Accent1 2 3 3 2 4 2" xfId="12354"/>
    <cellStyle name="40% - Accent1 2 3 3 2 4 2 2" xfId="12355"/>
    <cellStyle name="40% - Accent1 2 3 3 2 4 2 2 2" xfId="12356"/>
    <cellStyle name="40% - Accent1 2 3 3 2 4 2 3" xfId="12357"/>
    <cellStyle name="40% - Accent1 2 3 3 2 4 3" xfId="12358"/>
    <cellStyle name="40% - Accent1 2 3 3 2 4 3 2" xfId="12359"/>
    <cellStyle name="40% - Accent1 2 3 3 2 4 4" xfId="12360"/>
    <cellStyle name="40% - Accent1 2 3 3 2 5" xfId="12361"/>
    <cellStyle name="40% - Accent1 2 3 3 2 5 2" xfId="12362"/>
    <cellStyle name="40% - Accent1 2 3 3 2 5 2 2" xfId="12363"/>
    <cellStyle name="40% - Accent1 2 3 3 2 5 2 2 2" xfId="12364"/>
    <cellStyle name="40% - Accent1 2 3 3 2 5 2 3" xfId="12365"/>
    <cellStyle name="40% - Accent1 2 3 3 2 5 3" xfId="12366"/>
    <cellStyle name="40% - Accent1 2 3 3 2 5 3 2" xfId="12367"/>
    <cellStyle name="40% - Accent1 2 3 3 2 5 4" xfId="12368"/>
    <cellStyle name="40% - Accent1 2 3 3 2 6" xfId="12369"/>
    <cellStyle name="40% - Accent1 2 3 3 2 6 2" xfId="12370"/>
    <cellStyle name="40% - Accent1 2 3 3 2 6 2 2" xfId="12371"/>
    <cellStyle name="40% - Accent1 2 3 3 2 6 2 2 2" xfId="12372"/>
    <cellStyle name="40% - Accent1 2 3 3 2 6 2 3" xfId="12373"/>
    <cellStyle name="40% - Accent1 2 3 3 2 6 3" xfId="12374"/>
    <cellStyle name="40% - Accent1 2 3 3 2 6 3 2" xfId="12375"/>
    <cellStyle name="40% - Accent1 2 3 3 2 6 4" xfId="12376"/>
    <cellStyle name="40% - Accent1 2 3 3 2 7" xfId="12377"/>
    <cellStyle name="40% - Accent1 2 3 3 2 7 2" xfId="12378"/>
    <cellStyle name="40% - Accent1 2 3 3 2 7 2 2" xfId="12379"/>
    <cellStyle name="40% - Accent1 2 3 3 2 7 3" xfId="12380"/>
    <cellStyle name="40% - Accent1 2 3 3 2 8" xfId="12381"/>
    <cellStyle name="40% - Accent1 2 3 3 2 8 2" xfId="12382"/>
    <cellStyle name="40% - Accent1 2 3 3 2 9" xfId="12383"/>
    <cellStyle name="40% - Accent1 2 3 3 3" xfId="12384"/>
    <cellStyle name="40% - Accent1 2 3 3 3 2" xfId="12385"/>
    <cellStyle name="40% - Accent1 2 3 3 3 2 2" xfId="12386"/>
    <cellStyle name="40% - Accent1 2 3 3 3 2 2 2" xfId="12387"/>
    <cellStyle name="40% - Accent1 2 3 3 3 2 2 2 2" xfId="12388"/>
    <cellStyle name="40% - Accent1 2 3 3 3 2 2 2 2 2" xfId="12389"/>
    <cellStyle name="40% - Accent1 2 3 3 3 2 2 2 3" xfId="12390"/>
    <cellStyle name="40% - Accent1 2 3 3 3 2 2 3" xfId="12391"/>
    <cellStyle name="40% - Accent1 2 3 3 3 2 2 3 2" xfId="12392"/>
    <cellStyle name="40% - Accent1 2 3 3 3 2 2 4" xfId="12393"/>
    <cellStyle name="40% - Accent1 2 3 3 3 2 3" xfId="12394"/>
    <cellStyle name="40% - Accent1 2 3 3 3 2 3 2" xfId="12395"/>
    <cellStyle name="40% - Accent1 2 3 3 3 2 3 2 2" xfId="12396"/>
    <cellStyle name="40% - Accent1 2 3 3 3 2 3 3" xfId="12397"/>
    <cellStyle name="40% - Accent1 2 3 3 3 2 4" xfId="12398"/>
    <cellStyle name="40% - Accent1 2 3 3 3 2 4 2" xfId="12399"/>
    <cellStyle name="40% - Accent1 2 3 3 3 2 5" xfId="12400"/>
    <cellStyle name="40% - Accent1 2 3 3 3 3" xfId="12401"/>
    <cellStyle name="40% - Accent1 2 3 3 3 3 2" xfId="12402"/>
    <cellStyle name="40% - Accent1 2 3 3 3 3 2 2" xfId="12403"/>
    <cellStyle name="40% - Accent1 2 3 3 3 3 2 2 2" xfId="12404"/>
    <cellStyle name="40% - Accent1 2 3 3 3 3 2 2 2 2" xfId="12405"/>
    <cellStyle name="40% - Accent1 2 3 3 3 3 2 2 3" xfId="12406"/>
    <cellStyle name="40% - Accent1 2 3 3 3 3 2 3" xfId="12407"/>
    <cellStyle name="40% - Accent1 2 3 3 3 3 2 3 2" xfId="12408"/>
    <cellStyle name="40% - Accent1 2 3 3 3 3 2 4" xfId="12409"/>
    <cellStyle name="40% - Accent1 2 3 3 3 3 3" xfId="12410"/>
    <cellStyle name="40% - Accent1 2 3 3 3 3 3 2" xfId="12411"/>
    <cellStyle name="40% - Accent1 2 3 3 3 3 3 2 2" xfId="12412"/>
    <cellStyle name="40% - Accent1 2 3 3 3 3 3 3" xfId="12413"/>
    <cellStyle name="40% - Accent1 2 3 3 3 3 4" xfId="12414"/>
    <cellStyle name="40% - Accent1 2 3 3 3 3 4 2" xfId="12415"/>
    <cellStyle name="40% - Accent1 2 3 3 3 3 5" xfId="12416"/>
    <cellStyle name="40% - Accent1 2 3 3 3 4" xfId="12417"/>
    <cellStyle name="40% - Accent1 2 3 3 3 4 2" xfId="12418"/>
    <cellStyle name="40% - Accent1 2 3 3 3 4 2 2" xfId="12419"/>
    <cellStyle name="40% - Accent1 2 3 3 3 4 2 2 2" xfId="12420"/>
    <cellStyle name="40% - Accent1 2 3 3 3 4 2 3" xfId="12421"/>
    <cellStyle name="40% - Accent1 2 3 3 3 4 3" xfId="12422"/>
    <cellStyle name="40% - Accent1 2 3 3 3 4 3 2" xfId="12423"/>
    <cellStyle name="40% - Accent1 2 3 3 3 4 4" xfId="12424"/>
    <cellStyle name="40% - Accent1 2 3 3 3 5" xfId="12425"/>
    <cellStyle name="40% - Accent1 2 3 3 3 5 2" xfId="12426"/>
    <cellStyle name="40% - Accent1 2 3 3 3 5 2 2" xfId="12427"/>
    <cellStyle name="40% - Accent1 2 3 3 3 5 2 2 2" xfId="12428"/>
    <cellStyle name="40% - Accent1 2 3 3 3 5 2 3" xfId="12429"/>
    <cellStyle name="40% - Accent1 2 3 3 3 5 3" xfId="12430"/>
    <cellStyle name="40% - Accent1 2 3 3 3 5 3 2" xfId="12431"/>
    <cellStyle name="40% - Accent1 2 3 3 3 5 4" xfId="12432"/>
    <cellStyle name="40% - Accent1 2 3 3 3 6" xfId="12433"/>
    <cellStyle name="40% - Accent1 2 3 3 3 6 2" xfId="12434"/>
    <cellStyle name="40% - Accent1 2 3 3 3 6 2 2" xfId="12435"/>
    <cellStyle name="40% - Accent1 2 3 3 3 6 2 2 2" xfId="12436"/>
    <cellStyle name="40% - Accent1 2 3 3 3 6 2 3" xfId="12437"/>
    <cellStyle name="40% - Accent1 2 3 3 3 6 3" xfId="12438"/>
    <cellStyle name="40% - Accent1 2 3 3 3 6 3 2" xfId="12439"/>
    <cellStyle name="40% - Accent1 2 3 3 3 6 4" xfId="12440"/>
    <cellStyle name="40% - Accent1 2 3 3 3 7" xfId="12441"/>
    <cellStyle name="40% - Accent1 2 3 3 3 7 2" xfId="12442"/>
    <cellStyle name="40% - Accent1 2 3 3 3 7 2 2" xfId="12443"/>
    <cellStyle name="40% - Accent1 2 3 3 3 7 3" xfId="12444"/>
    <cellStyle name="40% - Accent1 2 3 3 3 8" xfId="12445"/>
    <cellStyle name="40% - Accent1 2 3 3 3 8 2" xfId="12446"/>
    <cellStyle name="40% - Accent1 2 3 3 3 9" xfId="12447"/>
    <cellStyle name="40% - Accent1 2 3 3 4" xfId="12448"/>
    <cellStyle name="40% - Accent1 2 3 3 4 2" xfId="12449"/>
    <cellStyle name="40% - Accent1 2 3 3 4 2 2" xfId="12450"/>
    <cellStyle name="40% - Accent1 2 3 3 4 2 2 2" xfId="12451"/>
    <cellStyle name="40% - Accent1 2 3 3 4 2 2 2 2" xfId="12452"/>
    <cellStyle name="40% - Accent1 2 3 3 4 2 2 3" xfId="12453"/>
    <cellStyle name="40% - Accent1 2 3 3 4 2 3" xfId="12454"/>
    <cellStyle name="40% - Accent1 2 3 3 4 2 3 2" xfId="12455"/>
    <cellStyle name="40% - Accent1 2 3 3 4 2 4" xfId="12456"/>
    <cellStyle name="40% - Accent1 2 3 3 4 3" xfId="12457"/>
    <cellStyle name="40% - Accent1 2 3 3 4 3 2" xfId="12458"/>
    <cellStyle name="40% - Accent1 2 3 3 4 3 2 2" xfId="12459"/>
    <cellStyle name="40% - Accent1 2 3 3 4 3 3" xfId="12460"/>
    <cellStyle name="40% - Accent1 2 3 3 4 4" xfId="12461"/>
    <cellStyle name="40% - Accent1 2 3 3 4 4 2" xfId="12462"/>
    <cellStyle name="40% - Accent1 2 3 3 4 5" xfId="12463"/>
    <cellStyle name="40% - Accent1 2 3 3 5" xfId="12464"/>
    <cellStyle name="40% - Accent1 2 3 3 5 2" xfId="12465"/>
    <cellStyle name="40% - Accent1 2 3 3 5 2 2" xfId="12466"/>
    <cellStyle name="40% - Accent1 2 3 3 5 2 2 2" xfId="12467"/>
    <cellStyle name="40% - Accent1 2 3 3 5 2 2 2 2" xfId="12468"/>
    <cellStyle name="40% - Accent1 2 3 3 5 2 2 3" xfId="12469"/>
    <cellStyle name="40% - Accent1 2 3 3 5 2 3" xfId="12470"/>
    <cellStyle name="40% - Accent1 2 3 3 5 2 3 2" xfId="12471"/>
    <cellStyle name="40% - Accent1 2 3 3 5 2 4" xfId="12472"/>
    <cellStyle name="40% - Accent1 2 3 3 5 3" xfId="12473"/>
    <cellStyle name="40% - Accent1 2 3 3 5 3 2" xfId="12474"/>
    <cellStyle name="40% - Accent1 2 3 3 5 3 2 2" xfId="12475"/>
    <cellStyle name="40% - Accent1 2 3 3 5 3 3" xfId="12476"/>
    <cellStyle name="40% - Accent1 2 3 3 5 4" xfId="12477"/>
    <cellStyle name="40% - Accent1 2 3 3 5 4 2" xfId="12478"/>
    <cellStyle name="40% - Accent1 2 3 3 5 5" xfId="12479"/>
    <cellStyle name="40% - Accent1 2 3 3 6" xfId="12480"/>
    <cellStyle name="40% - Accent1 2 3 3 6 2" xfId="12481"/>
    <cellStyle name="40% - Accent1 2 3 3 6 2 2" xfId="12482"/>
    <cellStyle name="40% - Accent1 2 3 3 6 2 2 2" xfId="12483"/>
    <cellStyle name="40% - Accent1 2 3 3 6 2 3" xfId="12484"/>
    <cellStyle name="40% - Accent1 2 3 3 6 3" xfId="12485"/>
    <cellStyle name="40% - Accent1 2 3 3 6 3 2" xfId="12486"/>
    <cellStyle name="40% - Accent1 2 3 3 6 4" xfId="12487"/>
    <cellStyle name="40% - Accent1 2 3 3 7" xfId="12488"/>
    <cellStyle name="40% - Accent1 2 3 3 7 2" xfId="12489"/>
    <cellStyle name="40% - Accent1 2 3 3 7 2 2" xfId="12490"/>
    <cellStyle name="40% - Accent1 2 3 3 7 2 2 2" xfId="12491"/>
    <cellStyle name="40% - Accent1 2 3 3 7 2 3" xfId="12492"/>
    <cellStyle name="40% - Accent1 2 3 3 7 3" xfId="12493"/>
    <cellStyle name="40% - Accent1 2 3 3 7 3 2" xfId="12494"/>
    <cellStyle name="40% - Accent1 2 3 3 7 4" xfId="12495"/>
    <cellStyle name="40% - Accent1 2 3 3 8" xfId="12496"/>
    <cellStyle name="40% - Accent1 2 3 3 8 2" xfId="12497"/>
    <cellStyle name="40% - Accent1 2 3 3 8 2 2" xfId="12498"/>
    <cellStyle name="40% - Accent1 2 3 3 8 2 2 2" xfId="12499"/>
    <cellStyle name="40% - Accent1 2 3 3 8 2 3" xfId="12500"/>
    <cellStyle name="40% - Accent1 2 3 3 8 3" xfId="12501"/>
    <cellStyle name="40% - Accent1 2 3 3 8 3 2" xfId="12502"/>
    <cellStyle name="40% - Accent1 2 3 3 8 4" xfId="12503"/>
    <cellStyle name="40% - Accent1 2 3 3 9" xfId="12504"/>
    <cellStyle name="40% - Accent1 2 3 3 9 2" xfId="12505"/>
    <cellStyle name="40% - Accent1 2 3 3 9 2 2" xfId="12506"/>
    <cellStyle name="40% - Accent1 2 3 3 9 3" xfId="12507"/>
    <cellStyle name="40% - Accent1 2 3 4" xfId="12508"/>
    <cellStyle name="40% - Accent1 2 3 4 2" xfId="12509"/>
    <cellStyle name="40% - Accent1 2 3 4 2 2" xfId="12510"/>
    <cellStyle name="40% - Accent1 2 3 4 2 2 2" xfId="12511"/>
    <cellStyle name="40% - Accent1 2 3 4 2 2 2 2" xfId="12512"/>
    <cellStyle name="40% - Accent1 2 3 4 2 2 2 2 2" xfId="12513"/>
    <cellStyle name="40% - Accent1 2 3 4 2 2 2 3" xfId="12514"/>
    <cellStyle name="40% - Accent1 2 3 4 2 2 3" xfId="12515"/>
    <cellStyle name="40% - Accent1 2 3 4 2 2 3 2" xfId="12516"/>
    <cellStyle name="40% - Accent1 2 3 4 2 2 4" xfId="12517"/>
    <cellStyle name="40% - Accent1 2 3 4 2 3" xfId="12518"/>
    <cellStyle name="40% - Accent1 2 3 4 2 3 2" xfId="12519"/>
    <cellStyle name="40% - Accent1 2 3 4 2 3 2 2" xfId="12520"/>
    <cellStyle name="40% - Accent1 2 3 4 2 3 3" xfId="12521"/>
    <cellStyle name="40% - Accent1 2 3 4 2 4" xfId="12522"/>
    <cellStyle name="40% - Accent1 2 3 4 2 4 2" xfId="12523"/>
    <cellStyle name="40% - Accent1 2 3 4 2 5" xfId="12524"/>
    <cellStyle name="40% - Accent1 2 3 4 3" xfId="12525"/>
    <cellStyle name="40% - Accent1 2 3 4 3 2" xfId="12526"/>
    <cellStyle name="40% - Accent1 2 3 4 3 2 2" xfId="12527"/>
    <cellStyle name="40% - Accent1 2 3 4 3 2 2 2" xfId="12528"/>
    <cellStyle name="40% - Accent1 2 3 4 3 2 2 2 2" xfId="12529"/>
    <cellStyle name="40% - Accent1 2 3 4 3 2 2 3" xfId="12530"/>
    <cellStyle name="40% - Accent1 2 3 4 3 2 3" xfId="12531"/>
    <cellStyle name="40% - Accent1 2 3 4 3 2 3 2" xfId="12532"/>
    <cellStyle name="40% - Accent1 2 3 4 3 2 4" xfId="12533"/>
    <cellStyle name="40% - Accent1 2 3 4 3 3" xfId="12534"/>
    <cellStyle name="40% - Accent1 2 3 4 3 3 2" xfId="12535"/>
    <cellStyle name="40% - Accent1 2 3 4 3 3 2 2" xfId="12536"/>
    <cellStyle name="40% - Accent1 2 3 4 3 3 3" xfId="12537"/>
    <cellStyle name="40% - Accent1 2 3 4 3 4" xfId="12538"/>
    <cellStyle name="40% - Accent1 2 3 4 3 4 2" xfId="12539"/>
    <cellStyle name="40% - Accent1 2 3 4 3 5" xfId="12540"/>
    <cellStyle name="40% - Accent1 2 3 4 4" xfId="12541"/>
    <cellStyle name="40% - Accent1 2 3 4 4 2" xfId="12542"/>
    <cellStyle name="40% - Accent1 2 3 4 4 2 2" xfId="12543"/>
    <cellStyle name="40% - Accent1 2 3 4 4 2 2 2" xfId="12544"/>
    <cellStyle name="40% - Accent1 2 3 4 4 2 3" xfId="12545"/>
    <cellStyle name="40% - Accent1 2 3 4 4 3" xfId="12546"/>
    <cellStyle name="40% - Accent1 2 3 4 4 3 2" xfId="12547"/>
    <cellStyle name="40% - Accent1 2 3 4 4 4" xfId="12548"/>
    <cellStyle name="40% - Accent1 2 3 4 5" xfId="12549"/>
    <cellStyle name="40% - Accent1 2 3 4 5 2" xfId="12550"/>
    <cellStyle name="40% - Accent1 2 3 4 5 2 2" xfId="12551"/>
    <cellStyle name="40% - Accent1 2 3 4 5 2 2 2" xfId="12552"/>
    <cellStyle name="40% - Accent1 2 3 4 5 2 3" xfId="12553"/>
    <cellStyle name="40% - Accent1 2 3 4 5 3" xfId="12554"/>
    <cellStyle name="40% - Accent1 2 3 4 5 3 2" xfId="12555"/>
    <cellStyle name="40% - Accent1 2 3 4 5 4" xfId="12556"/>
    <cellStyle name="40% - Accent1 2 3 4 6" xfId="12557"/>
    <cellStyle name="40% - Accent1 2 3 4 6 2" xfId="12558"/>
    <cellStyle name="40% - Accent1 2 3 4 6 2 2" xfId="12559"/>
    <cellStyle name="40% - Accent1 2 3 4 6 2 2 2" xfId="12560"/>
    <cellStyle name="40% - Accent1 2 3 4 6 2 3" xfId="12561"/>
    <cellStyle name="40% - Accent1 2 3 4 6 3" xfId="12562"/>
    <cellStyle name="40% - Accent1 2 3 4 6 3 2" xfId="12563"/>
    <cellStyle name="40% - Accent1 2 3 4 6 4" xfId="12564"/>
    <cellStyle name="40% - Accent1 2 3 4 7" xfId="12565"/>
    <cellStyle name="40% - Accent1 2 3 4 7 2" xfId="12566"/>
    <cellStyle name="40% - Accent1 2 3 4 7 2 2" xfId="12567"/>
    <cellStyle name="40% - Accent1 2 3 4 7 3" xfId="12568"/>
    <cellStyle name="40% - Accent1 2 3 4 8" xfId="12569"/>
    <cellStyle name="40% - Accent1 2 3 4 8 2" xfId="12570"/>
    <cellStyle name="40% - Accent1 2 3 4 9" xfId="12571"/>
    <cellStyle name="40% - Accent1 2 3 5" xfId="12572"/>
    <cellStyle name="40% - Accent1 2 3 5 2" xfId="12573"/>
    <cellStyle name="40% - Accent1 2 3 5 2 2" xfId="12574"/>
    <cellStyle name="40% - Accent1 2 3 5 2 2 2" xfId="12575"/>
    <cellStyle name="40% - Accent1 2 3 5 2 2 2 2" xfId="12576"/>
    <cellStyle name="40% - Accent1 2 3 5 2 2 2 2 2" xfId="12577"/>
    <cellStyle name="40% - Accent1 2 3 5 2 2 2 3" xfId="12578"/>
    <cellStyle name="40% - Accent1 2 3 5 2 2 3" xfId="12579"/>
    <cellStyle name="40% - Accent1 2 3 5 2 2 3 2" xfId="12580"/>
    <cellStyle name="40% - Accent1 2 3 5 2 2 4" xfId="12581"/>
    <cellStyle name="40% - Accent1 2 3 5 2 3" xfId="12582"/>
    <cellStyle name="40% - Accent1 2 3 5 2 3 2" xfId="12583"/>
    <cellStyle name="40% - Accent1 2 3 5 2 3 2 2" xfId="12584"/>
    <cellStyle name="40% - Accent1 2 3 5 2 3 3" xfId="12585"/>
    <cellStyle name="40% - Accent1 2 3 5 2 4" xfId="12586"/>
    <cellStyle name="40% - Accent1 2 3 5 2 4 2" xfId="12587"/>
    <cellStyle name="40% - Accent1 2 3 5 2 5" xfId="12588"/>
    <cellStyle name="40% - Accent1 2 3 5 3" xfId="12589"/>
    <cellStyle name="40% - Accent1 2 3 5 3 2" xfId="12590"/>
    <cellStyle name="40% - Accent1 2 3 5 3 2 2" xfId="12591"/>
    <cellStyle name="40% - Accent1 2 3 5 3 2 2 2" xfId="12592"/>
    <cellStyle name="40% - Accent1 2 3 5 3 2 2 2 2" xfId="12593"/>
    <cellStyle name="40% - Accent1 2 3 5 3 2 2 3" xfId="12594"/>
    <cellStyle name="40% - Accent1 2 3 5 3 2 3" xfId="12595"/>
    <cellStyle name="40% - Accent1 2 3 5 3 2 3 2" xfId="12596"/>
    <cellStyle name="40% - Accent1 2 3 5 3 2 4" xfId="12597"/>
    <cellStyle name="40% - Accent1 2 3 5 3 3" xfId="12598"/>
    <cellStyle name="40% - Accent1 2 3 5 3 3 2" xfId="12599"/>
    <cellStyle name="40% - Accent1 2 3 5 3 3 2 2" xfId="12600"/>
    <cellStyle name="40% - Accent1 2 3 5 3 3 3" xfId="12601"/>
    <cellStyle name="40% - Accent1 2 3 5 3 4" xfId="12602"/>
    <cellStyle name="40% - Accent1 2 3 5 3 4 2" xfId="12603"/>
    <cellStyle name="40% - Accent1 2 3 5 3 5" xfId="12604"/>
    <cellStyle name="40% - Accent1 2 3 5 4" xfId="12605"/>
    <cellStyle name="40% - Accent1 2 3 5 4 2" xfId="12606"/>
    <cellStyle name="40% - Accent1 2 3 5 4 2 2" xfId="12607"/>
    <cellStyle name="40% - Accent1 2 3 5 4 2 2 2" xfId="12608"/>
    <cellStyle name="40% - Accent1 2 3 5 4 2 3" xfId="12609"/>
    <cellStyle name="40% - Accent1 2 3 5 4 3" xfId="12610"/>
    <cellStyle name="40% - Accent1 2 3 5 4 3 2" xfId="12611"/>
    <cellStyle name="40% - Accent1 2 3 5 4 4" xfId="12612"/>
    <cellStyle name="40% - Accent1 2 3 5 5" xfId="12613"/>
    <cellStyle name="40% - Accent1 2 3 5 5 2" xfId="12614"/>
    <cellStyle name="40% - Accent1 2 3 5 5 2 2" xfId="12615"/>
    <cellStyle name="40% - Accent1 2 3 5 5 2 2 2" xfId="12616"/>
    <cellStyle name="40% - Accent1 2 3 5 5 2 3" xfId="12617"/>
    <cellStyle name="40% - Accent1 2 3 5 5 3" xfId="12618"/>
    <cellStyle name="40% - Accent1 2 3 5 5 3 2" xfId="12619"/>
    <cellStyle name="40% - Accent1 2 3 5 5 4" xfId="12620"/>
    <cellStyle name="40% - Accent1 2 3 5 6" xfId="12621"/>
    <cellStyle name="40% - Accent1 2 3 5 6 2" xfId="12622"/>
    <cellStyle name="40% - Accent1 2 3 5 6 2 2" xfId="12623"/>
    <cellStyle name="40% - Accent1 2 3 5 6 2 2 2" xfId="12624"/>
    <cellStyle name="40% - Accent1 2 3 5 6 2 3" xfId="12625"/>
    <cellStyle name="40% - Accent1 2 3 5 6 3" xfId="12626"/>
    <cellStyle name="40% - Accent1 2 3 5 6 3 2" xfId="12627"/>
    <cellStyle name="40% - Accent1 2 3 5 6 4" xfId="12628"/>
    <cellStyle name="40% - Accent1 2 3 5 7" xfId="12629"/>
    <cellStyle name="40% - Accent1 2 3 5 7 2" xfId="12630"/>
    <cellStyle name="40% - Accent1 2 3 5 7 2 2" xfId="12631"/>
    <cellStyle name="40% - Accent1 2 3 5 7 3" xfId="12632"/>
    <cellStyle name="40% - Accent1 2 3 5 8" xfId="12633"/>
    <cellStyle name="40% - Accent1 2 3 5 8 2" xfId="12634"/>
    <cellStyle name="40% - Accent1 2 3 5 9" xfId="12635"/>
    <cellStyle name="40% - Accent1 2 3 6" xfId="12636"/>
    <cellStyle name="40% - Accent1 2 3 6 2" xfId="12637"/>
    <cellStyle name="40% - Accent1 2 3 6 2 2" xfId="12638"/>
    <cellStyle name="40% - Accent1 2 3 6 3" xfId="12639"/>
    <cellStyle name="40% - Accent1 2 3 7" xfId="12640"/>
    <cellStyle name="40% - Accent1 2 3 8" xfId="12641"/>
    <cellStyle name="40% - Accent1 2 3 8 2" xfId="12642"/>
    <cellStyle name="40% - Accent1 2 3 9" xfId="42646"/>
    <cellStyle name="40% - Accent1 2 4" xfId="12643"/>
    <cellStyle name="40% - Accent1 2 4 2" xfId="12644"/>
    <cellStyle name="40% - Accent1 2 4 2 10" xfId="12645"/>
    <cellStyle name="40% - Accent1 2 4 2 10 2" xfId="12646"/>
    <cellStyle name="40% - Accent1 2 4 2 11" xfId="12647"/>
    <cellStyle name="40% - Accent1 2 4 2 2" xfId="12648"/>
    <cellStyle name="40% - Accent1 2 4 2 2 2" xfId="12649"/>
    <cellStyle name="40% - Accent1 2 4 2 2 2 2" xfId="12650"/>
    <cellStyle name="40% - Accent1 2 4 2 2 2 2 2" xfId="12651"/>
    <cellStyle name="40% - Accent1 2 4 2 2 2 2 2 2" xfId="12652"/>
    <cellStyle name="40% - Accent1 2 4 2 2 2 2 2 2 2" xfId="12653"/>
    <cellStyle name="40% - Accent1 2 4 2 2 2 2 2 3" xfId="12654"/>
    <cellStyle name="40% - Accent1 2 4 2 2 2 2 3" xfId="12655"/>
    <cellStyle name="40% - Accent1 2 4 2 2 2 2 3 2" xfId="12656"/>
    <cellStyle name="40% - Accent1 2 4 2 2 2 2 4" xfId="12657"/>
    <cellStyle name="40% - Accent1 2 4 2 2 2 3" xfId="12658"/>
    <cellStyle name="40% - Accent1 2 4 2 2 2 3 2" xfId="12659"/>
    <cellStyle name="40% - Accent1 2 4 2 2 2 3 2 2" xfId="12660"/>
    <cellStyle name="40% - Accent1 2 4 2 2 2 3 3" xfId="12661"/>
    <cellStyle name="40% - Accent1 2 4 2 2 2 4" xfId="12662"/>
    <cellStyle name="40% - Accent1 2 4 2 2 2 4 2" xfId="12663"/>
    <cellStyle name="40% - Accent1 2 4 2 2 2 5" xfId="12664"/>
    <cellStyle name="40% - Accent1 2 4 2 2 3" xfId="12665"/>
    <cellStyle name="40% - Accent1 2 4 2 2 3 2" xfId="12666"/>
    <cellStyle name="40% - Accent1 2 4 2 2 3 2 2" xfId="12667"/>
    <cellStyle name="40% - Accent1 2 4 2 2 3 2 2 2" xfId="12668"/>
    <cellStyle name="40% - Accent1 2 4 2 2 3 2 2 2 2" xfId="12669"/>
    <cellStyle name="40% - Accent1 2 4 2 2 3 2 2 3" xfId="12670"/>
    <cellStyle name="40% - Accent1 2 4 2 2 3 2 3" xfId="12671"/>
    <cellStyle name="40% - Accent1 2 4 2 2 3 2 3 2" xfId="12672"/>
    <cellStyle name="40% - Accent1 2 4 2 2 3 2 4" xfId="12673"/>
    <cellStyle name="40% - Accent1 2 4 2 2 3 3" xfId="12674"/>
    <cellStyle name="40% - Accent1 2 4 2 2 3 3 2" xfId="12675"/>
    <cellStyle name="40% - Accent1 2 4 2 2 3 3 2 2" xfId="12676"/>
    <cellStyle name="40% - Accent1 2 4 2 2 3 3 3" xfId="12677"/>
    <cellStyle name="40% - Accent1 2 4 2 2 3 4" xfId="12678"/>
    <cellStyle name="40% - Accent1 2 4 2 2 3 4 2" xfId="12679"/>
    <cellStyle name="40% - Accent1 2 4 2 2 3 5" xfId="12680"/>
    <cellStyle name="40% - Accent1 2 4 2 2 4" xfId="12681"/>
    <cellStyle name="40% - Accent1 2 4 2 2 4 2" xfId="12682"/>
    <cellStyle name="40% - Accent1 2 4 2 2 4 2 2" xfId="12683"/>
    <cellStyle name="40% - Accent1 2 4 2 2 4 2 2 2" xfId="12684"/>
    <cellStyle name="40% - Accent1 2 4 2 2 4 2 3" xfId="12685"/>
    <cellStyle name="40% - Accent1 2 4 2 2 4 3" xfId="12686"/>
    <cellStyle name="40% - Accent1 2 4 2 2 4 3 2" xfId="12687"/>
    <cellStyle name="40% - Accent1 2 4 2 2 4 4" xfId="12688"/>
    <cellStyle name="40% - Accent1 2 4 2 2 5" xfId="12689"/>
    <cellStyle name="40% - Accent1 2 4 2 2 5 2" xfId="12690"/>
    <cellStyle name="40% - Accent1 2 4 2 2 5 2 2" xfId="12691"/>
    <cellStyle name="40% - Accent1 2 4 2 2 5 2 2 2" xfId="12692"/>
    <cellStyle name="40% - Accent1 2 4 2 2 5 2 3" xfId="12693"/>
    <cellStyle name="40% - Accent1 2 4 2 2 5 3" xfId="12694"/>
    <cellStyle name="40% - Accent1 2 4 2 2 5 3 2" xfId="12695"/>
    <cellStyle name="40% - Accent1 2 4 2 2 5 4" xfId="12696"/>
    <cellStyle name="40% - Accent1 2 4 2 2 6" xfId="12697"/>
    <cellStyle name="40% - Accent1 2 4 2 2 6 2" xfId="12698"/>
    <cellStyle name="40% - Accent1 2 4 2 2 6 2 2" xfId="12699"/>
    <cellStyle name="40% - Accent1 2 4 2 2 6 2 2 2" xfId="12700"/>
    <cellStyle name="40% - Accent1 2 4 2 2 6 2 3" xfId="12701"/>
    <cellStyle name="40% - Accent1 2 4 2 2 6 3" xfId="12702"/>
    <cellStyle name="40% - Accent1 2 4 2 2 6 3 2" xfId="12703"/>
    <cellStyle name="40% - Accent1 2 4 2 2 6 4" xfId="12704"/>
    <cellStyle name="40% - Accent1 2 4 2 2 7" xfId="12705"/>
    <cellStyle name="40% - Accent1 2 4 2 2 7 2" xfId="12706"/>
    <cellStyle name="40% - Accent1 2 4 2 2 7 2 2" xfId="12707"/>
    <cellStyle name="40% - Accent1 2 4 2 2 7 3" xfId="12708"/>
    <cellStyle name="40% - Accent1 2 4 2 2 8" xfId="12709"/>
    <cellStyle name="40% - Accent1 2 4 2 2 8 2" xfId="12710"/>
    <cellStyle name="40% - Accent1 2 4 2 2 9" xfId="12711"/>
    <cellStyle name="40% - Accent1 2 4 2 3" xfId="12712"/>
    <cellStyle name="40% - Accent1 2 4 2 3 2" xfId="12713"/>
    <cellStyle name="40% - Accent1 2 4 2 3 2 2" xfId="12714"/>
    <cellStyle name="40% - Accent1 2 4 2 3 2 2 2" xfId="12715"/>
    <cellStyle name="40% - Accent1 2 4 2 3 2 2 2 2" xfId="12716"/>
    <cellStyle name="40% - Accent1 2 4 2 3 2 2 2 2 2" xfId="12717"/>
    <cellStyle name="40% - Accent1 2 4 2 3 2 2 2 3" xfId="12718"/>
    <cellStyle name="40% - Accent1 2 4 2 3 2 2 3" xfId="12719"/>
    <cellStyle name="40% - Accent1 2 4 2 3 2 2 3 2" xfId="12720"/>
    <cellStyle name="40% - Accent1 2 4 2 3 2 2 4" xfId="12721"/>
    <cellStyle name="40% - Accent1 2 4 2 3 2 3" xfId="12722"/>
    <cellStyle name="40% - Accent1 2 4 2 3 2 3 2" xfId="12723"/>
    <cellStyle name="40% - Accent1 2 4 2 3 2 3 2 2" xfId="12724"/>
    <cellStyle name="40% - Accent1 2 4 2 3 2 3 3" xfId="12725"/>
    <cellStyle name="40% - Accent1 2 4 2 3 2 4" xfId="12726"/>
    <cellStyle name="40% - Accent1 2 4 2 3 2 4 2" xfId="12727"/>
    <cellStyle name="40% - Accent1 2 4 2 3 2 5" xfId="12728"/>
    <cellStyle name="40% - Accent1 2 4 2 3 3" xfId="12729"/>
    <cellStyle name="40% - Accent1 2 4 2 3 3 2" xfId="12730"/>
    <cellStyle name="40% - Accent1 2 4 2 3 3 2 2" xfId="12731"/>
    <cellStyle name="40% - Accent1 2 4 2 3 3 2 2 2" xfId="12732"/>
    <cellStyle name="40% - Accent1 2 4 2 3 3 2 2 2 2" xfId="12733"/>
    <cellStyle name="40% - Accent1 2 4 2 3 3 2 2 3" xfId="12734"/>
    <cellStyle name="40% - Accent1 2 4 2 3 3 2 3" xfId="12735"/>
    <cellStyle name="40% - Accent1 2 4 2 3 3 2 3 2" xfId="12736"/>
    <cellStyle name="40% - Accent1 2 4 2 3 3 2 4" xfId="12737"/>
    <cellStyle name="40% - Accent1 2 4 2 3 3 3" xfId="12738"/>
    <cellStyle name="40% - Accent1 2 4 2 3 3 3 2" xfId="12739"/>
    <cellStyle name="40% - Accent1 2 4 2 3 3 3 2 2" xfId="12740"/>
    <cellStyle name="40% - Accent1 2 4 2 3 3 3 3" xfId="12741"/>
    <cellStyle name="40% - Accent1 2 4 2 3 3 4" xfId="12742"/>
    <cellStyle name="40% - Accent1 2 4 2 3 3 4 2" xfId="12743"/>
    <cellStyle name="40% - Accent1 2 4 2 3 3 5" xfId="12744"/>
    <cellStyle name="40% - Accent1 2 4 2 3 4" xfId="12745"/>
    <cellStyle name="40% - Accent1 2 4 2 3 4 2" xfId="12746"/>
    <cellStyle name="40% - Accent1 2 4 2 3 4 2 2" xfId="12747"/>
    <cellStyle name="40% - Accent1 2 4 2 3 4 2 2 2" xfId="12748"/>
    <cellStyle name="40% - Accent1 2 4 2 3 4 2 3" xfId="12749"/>
    <cellStyle name="40% - Accent1 2 4 2 3 4 3" xfId="12750"/>
    <cellStyle name="40% - Accent1 2 4 2 3 4 3 2" xfId="12751"/>
    <cellStyle name="40% - Accent1 2 4 2 3 4 4" xfId="12752"/>
    <cellStyle name="40% - Accent1 2 4 2 3 5" xfId="12753"/>
    <cellStyle name="40% - Accent1 2 4 2 3 5 2" xfId="12754"/>
    <cellStyle name="40% - Accent1 2 4 2 3 5 2 2" xfId="12755"/>
    <cellStyle name="40% - Accent1 2 4 2 3 5 2 2 2" xfId="12756"/>
    <cellStyle name="40% - Accent1 2 4 2 3 5 2 3" xfId="12757"/>
    <cellStyle name="40% - Accent1 2 4 2 3 5 3" xfId="12758"/>
    <cellStyle name="40% - Accent1 2 4 2 3 5 3 2" xfId="12759"/>
    <cellStyle name="40% - Accent1 2 4 2 3 5 4" xfId="12760"/>
    <cellStyle name="40% - Accent1 2 4 2 3 6" xfId="12761"/>
    <cellStyle name="40% - Accent1 2 4 2 3 6 2" xfId="12762"/>
    <cellStyle name="40% - Accent1 2 4 2 3 6 2 2" xfId="12763"/>
    <cellStyle name="40% - Accent1 2 4 2 3 6 2 2 2" xfId="12764"/>
    <cellStyle name="40% - Accent1 2 4 2 3 6 2 3" xfId="12765"/>
    <cellStyle name="40% - Accent1 2 4 2 3 6 3" xfId="12766"/>
    <cellStyle name="40% - Accent1 2 4 2 3 6 3 2" xfId="12767"/>
    <cellStyle name="40% - Accent1 2 4 2 3 6 4" xfId="12768"/>
    <cellStyle name="40% - Accent1 2 4 2 3 7" xfId="12769"/>
    <cellStyle name="40% - Accent1 2 4 2 3 7 2" xfId="12770"/>
    <cellStyle name="40% - Accent1 2 4 2 3 7 2 2" xfId="12771"/>
    <cellStyle name="40% - Accent1 2 4 2 3 7 3" xfId="12772"/>
    <cellStyle name="40% - Accent1 2 4 2 3 8" xfId="12773"/>
    <cellStyle name="40% - Accent1 2 4 2 3 8 2" xfId="12774"/>
    <cellStyle name="40% - Accent1 2 4 2 3 9" xfId="12775"/>
    <cellStyle name="40% - Accent1 2 4 2 4" xfId="12776"/>
    <cellStyle name="40% - Accent1 2 4 2 4 2" xfId="12777"/>
    <cellStyle name="40% - Accent1 2 4 2 4 2 2" xfId="12778"/>
    <cellStyle name="40% - Accent1 2 4 2 4 2 2 2" xfId="12779"/>
    <cellStyle name="40% - Accent1 2 4 2 4 2 2 2 2" xfId="12780"/>
    <cellStyle name="40% - Accent1 2 4 2 4 2 2 3" xfId="12781"/>
    <cellStyle name="40% - Accent1 2 4 2 4 2 3" xfId="12782"/>
    <cellStyle name="40% - Accent1 2 4 2 4 2 3 2" xfId="12783"/>
    <cellStyle name="40% - Accent1 2 4 2 4 2 4" xfId="12784"/>
    <cellStyle name="40% - Accent1 2 4 2 4 3" xfId="12785"/>
    <cellStyle name="40% - Accent1 2 4 2 4 3 2" xfId="12786"/>
    <cellStyle name="40% - Accent1 2 4 2 4 3 2 2" xfId="12787"/>
    <cellStyle name="40% - Accent1 2 4 2 4 3 3" xfId="12788"/>
    <cellStyle name="40% - Accent1 2 4 2 4 4" xfId="12789"/>
    <cellStyle name="40% - Accent1 2 4 2 4 4 2" xfId="12790"/>
    <cellStyle name="40% - Accent1 2 4 2 4 5" xfId="12791"/>
    <cellStyle name="40% - Accent1 2 4 2 5" xfId="12792"/>
    <cellStyle name="40% - Accent1 2 4 2 5 2" xfId="12793"/>
    <cellStyle name="40% - Accent1 2 4 2 5 2 2" xfId="12794"/>
    <cellStyle name="40% - Accent1 2 4 2 5 2 2 2" xfId="12795"/>
    <cellStyle name="40% - Accent1 2 4 2 5 2 2 2 2" xfId="12796"/>
    <cellStyle name="40% - Accent1 2 4 2 5 2 2 3" xfId="12797"/>
    <cellStyle name="40% - Accent1 2 4 2 5 2 3" xfId="12798"/>
    <cellStyle name="40% - Accent1 2 4 2 5 2 3 2" xfId="12799"/>
    <cellStyle name="40% - Accent1 2 4 2 5 2 4" xfId="12800"/>
    <cellStyle name="40% - Accent1 2 4 2 5 3" xfId="12801"/>
    <cellStyle name="40% - Accent1 2 4 2 5 3 2" xfId="12802"/>
    <cellStyle name="40% - Accent1 2 4 2 5 3 2 2" xfId="12803"/>
    <cellStyle name="40% - Accent1 2 4 2 5 3 3" xfId="12804"/>
    <cellStyle name="40% - Accent1 2 4 2 5 4" xfId="12805"/>
    <cellStyle name="40% - Accent1 2 4 2 5 4 2" xfId="12806"/>
    <cellStyle name="40% - Accent1 2 4 2 5 5" xfId="12807"/>
    <cellStyle name="40% - Accent1 2 4 2 6" xfId="12808"/>
    <cellStyle name="40% - Accent1 2 4 2 6 2" xfId="12809"/>
    <cellStyle name="40% - Accent1 2 4 2 6 2 2" xfId="12810"/>
    <cellStyle name="40% - Accent1 2 4 2 6 2 2 2" xfId="12811"/>
    <cellStyle name="40% - Accent1 2 4 2 6 2 3" xfId="12812"/>
    <cellStyle name="40% - Accent1 2 4 2 6 3" xfId="12813"/>
    <cellStyle name="40% - Accent1 2 4 2 6 3 2" xfId="12814"/>
    <cellStyle name="40% - Accent1 2 4 2 6 4" xfId="12815"/>
    <cellStyle name="40% - Accent1 2 4 2 7" xfId="12816"/>
    <cellStyle name="40% - Accent1 2 4 2 7 2" xfId="12817"/>
    <cellStyle name="40% - Accent1 2 4 2 7 2 2" xfId="12818"/>
    <cellStyle name="40% - Accent1 2 4 2 7 2 2 2" xfId="12819"/>
    <cellStyle name="40% - Accent1 2 4 2 7 2 3" xfId="12820"/>
    <cellStyle name="40% - Accent1 2 4 2 7 3" xfId="12821"/>
    <cellStyle name="40% - Accent1 2 4 2 7 3 2" xfId="12822"/>
    <cellStyle name="40% - Accent1 2 4 2 7 4" xfId="12823"/>
    <cellStyle name="40% - Accent1 2 4 2 8" xfId="12824"/>
    <cellStyle name="40% - Accent1 2 4 2 8 2" xfId="12825"/>
    <cellStyle name="40% - Accent1 2 4 2 8 2 2" xfId="12826"/>
    <cellStyle name="40% - Accent1 2 4 2 8 2 2 2" xfId="12827"/>
    <cellStyle name="40% - Accent1 2 4 2 8 2 3" xfId="12828"/>
    <cellStyle name="40% - Accent1 2 4 2 8 3" xfId="12829"/>
    <cellStyle name="40% - Accent1 2 4 2 8 3 2" xfId="12830"/>
    <cellStyle name="40% - Accent1 2 4 2 8 4" xfId="12831"/>
    <cellStyle name="40% - Accent1 2 4 2 9" xfId="12832"/>
    <cellStyle name="40% - Accent1 2 4 2 9 2" xfId="12833"/>
    <cellStyle name="40% - Accent1 2 4 2 9 2 2" xfId="12834"/>
    <cellStyle name="40% - Accent1 2 4 2 9 3" xfId="12835"/>
    <cellStyle name="40% - Accent1 2 4 3" xfId="12836"/>
    <cellStyle name="40% - Accent1 2 4 3 10" xfId="12837"/>
    <cellStyle name="40% - Accent1 2 4 3 10 2" xfId="12838"/>
    <cellStyle name="40% - Accent1 2 4 3 11" xfId="12839"/>
    <cellStyle name="40% - Accent1 2 4 3 2" xfId="12840"/>
    <cellStyle name="40% - Accent1 2 4 3 2 2" xfId="12841"/>
    <cellStyle name="40% - Accent1 2 4 3 2 2 2" xfId="12842"/>
    <cellStyle name="40% - Accent1 2 4 3 2 2 2 2" xfId="12843"/>
    <cellStyle name="40% - Accent1 2 4 3 2 2 2 2 2" xfId="12844"/>
    <cellStyle name="40% - Accent1 2 4 3 2 2 2 2 2 2" xfId="12845"/>
    <cellStyle name="40% - Accent1 2 4 3 2 2 2 2 3" xfId="12846"/>
    <cellStyle name="40% - Accent1 2 4 3 2 2 2 3" xfId="12847"/>
    <cellStyle name="40% - Accent1 2 4 3 2 2 2 3 2" xfId="12848"/>
    <cellStyle name="40% - Accent1 2 4 3 2 2 2 4" xfId="12849"/>
    <cellStyle name="40% - Accent1 2 4 3 2 2 3" xfId="12850"/>
    <cellStyle name="40% - Accent1 2 4 3 2 2 3 2" xfId="12851"/>
    <cellStyle name="40% - Accent1 2 4 3 2 2 3 2 2" xfId="12852"/>
    <cellStyle name="40% - Accent1 2 4 3 2 2 3 3" xfId="12853"/>
    <cellStyle name="40% - Accent1 2 4 3 2 2 4" xfId="12854"/>
    <cellStyle name="40% - Accent1 2 4 3 2 2 4 2" xfId="12855"/>
    <cellStyle name="40% - Accent1 2 4 3 2 2 5" xfId="12856"/>
    <cellStyle name="40% - Accent1 2 4 3 2 3" xfId="12857"/>
    <cellStyle name="40% - Accent1 2 4 3 2 3 2" xfId="12858"/>
    <cellStyle name="40% - Accent1 2 4 3 2 3 2 2" xfId="12859"/>
    <cellStyle name="40% - Accent1 2 4 3 2 3 2 2 2" xfId="12860"/>
    <cellStyle name="40% - Accent1 2 4 3 2 3 2 2 2 2" xfId="12861"/>
    <cellStyle name="40% - Accent1 2 4 3 2 3 2 2 3" xfId="12862"/>
    <cellStyle name="40% - Accent1 2 4 3 2 3 2 3" xfId="12863"/>
    <cellStyle name="40% - Accent1 2 4 3 2 3 2 3 2" xfId="12864"/>
    <cellStyle name="40% - Accent1 2 4 3 2 3 2 4" xfId="12865"/>
    <cellStyle name="40% - Accent1 2 4 3 2 3 3" xfId="12866"/>
    <cellStyle name="40% - Accent1 2 4 3 2 3 3 2" xfId="12867"/>
    <cellStyle name="40% - Accent1 2 4 3 2 3 3 2 2" xfId="12868"/>
    <cellStyle name="40% - Accent1 2 4 3 2 3 3 3" xfId="12869"/>
    <cellStyle name="40% - Accent1 2 4 3 2 3 4" xfId="12870"/>
    <cellStyle name="40% - Accent1 2 4 3 2 3 4 2" xfId="12871"/>
    <cellStyle name="40% - Accent1 2 4 3 2 3 5" xfId="12872"/>
    <cellStyle name="40% - Accent1 2 4 3 2 4" xfId="12873"/>
    <cellStyle name="40% - Accent1 2 4 3 2 4 2" xfId="12874"/>
    <cellStyle name="40% - Accent1 2 4 3 2 4 2 2" xfId="12875"/>
    <cellStyle name="40% - Accent1 2 4 3 2 4 2 2 2" xfId="12876"/>
    <cellStyle name="40% - Accent1 2 4 3 2 4 2 3" xfId="12877"/>
    <cellStyle name="40% - Accent1 2 4 3 2 4 3" xfId="12878"/>
    <cellStyle name="40% - Accent1 2 4 3 2 4 3 2" xfId="12879"/>
    <cellStyle name="40% - Accent1 2 4 3 2 4 4" xfId="12880"/>
    <cellStyle name="40% - Accent1 2 4 3 2 5" xfId="12881"/>
    <cellStyle name="40% - Accent1 2 4 3 2 5 2" xfId="12882"/>
    <cellStyle name="40% - Accent1 2 4 3 2 5 2 2" xfId="12883"/>
    <cellStyle name="40% - Accent1 2 4 3 2 5 2 2 2" xfId="12884"/>
    <cellStyle name="40% - Accent1 2 4 3 2 5 2 3" xfId="12885"/>
    <cellStyle name="40% - Accent1 2 4 3 2 5 3" xfId="12886"/>
    <cellStyle name="40% - Accent1 2 4 3 2 5 3 2" xfId="12887"/>
    <cellStyle name="40% - Accent1 2 4 3 2 5 4" xfId="12888"/>
    <cellStyle name="40% - Accent1 2 4 3 2 6" xfId="12889"/>
    <cellStyle name="40% - Accent1 2 4 3 2 6 2" xfId="12890"/>
    <cellStyle name="40% - Accent1 2 4 3 2 6 2 2" xfId="12891"/>
    <cellStyle name="40% - Accent1 2 4 3 2 6 2 2 2" xfId="12892"/>
    <cellStyle name="40% - Accent1 2 4 3 2 6 2 3" xfId="12893"/>
    <cellStyle name="40% - Accent1 2 4 3 2 6 3" xfId="12894"/>
    <cellStyle name="40% - Accent1 2 4 3 2 6 3 2" xfId="12895"/>
    <cellStyle name="40% - Accent1 2 4 3 2 6 4" xfId="12896"/>
    <cellStyle name="40% - Accent1 2 4 3 2 7" xfId="12897"/>
    <cellStyle name="40% - Accent1 2 4 3 2 7 2" xfId="12898"/>
    <cellStyle name="40% - Accent1 2 4 3 2 7 2 2" xfId="12899"/>
    <cellStyle name="40% - Accent1 2 4 3 2 7 3" xfId="12900"/>
    <cellStyle name="40% - Accent1 2 4 3 2 8" xfId="12901"/>
    <cellStyle name="40% - Accent1 2 4 3 2 8 2" xfId="12902"/>
    <cellStyle name="40% - Accent1 2 4 3 2 9" xfId="12903"/>
    <cellStyle name="40% - Accent1 2 4 3 3" xfId="12904"/>
    <cellStyle name="40% - Accent1 2 4 3 3 2" xfId="12905"/>
    <cellStyle name="40% - Accent1 2 4 3 3 2 2" xfId="12906"/>
    <cellStyle name="40% - Accent1 2 4 3 3 2 2 2" xfId="12907"/>
    <cellStyle name="40% - Accent1 2 4 3 3 2 2 2 2" xfId="12908"/>
    <cellStyle name="40% - Accent1 2 4 3 3 2 2 2 2 2" xfId="12909"/>
    <cellStyle name="40% - Accent1 2 4 3 3 2 2 2 3" xfId="12910"/>
    <cellStyle name="40% - Accent1 2 4 3 3 2 2 3" xfId="12911"/>
    <cellStyle name="40% - Accent1 2 4 3 3 2 2 3 2" xfId="12912"/>
    <cellStyle name="40% - Accent1 2 4 3 3 2 2 4" xfId="12913"/>
    <cellStyle name="40% - Accent1 2 4 3 3 2 3" xfId="12914"/>
    <cellStyle name="40% - Accent1 2 4 3 3 2 3 2" xfId="12915"/>
    <cellStyle name="40% - Accent1 2 4 3 3 2 3 2 2" xfId="12916"/>
    <cellStyle name="40% - Accent1 2 4 3 3 2 3 3" xfId="12917"/>
    <cellStyle name="40% - Accent1 2 4 3 3 2 4" xfId="12918"/>
    <cellStyle name="40% - Accent1 2 4 3 3 2 4 2" xfId="12919"/>
    <cellStyle name="40% - Accent1 2 4 3 3 2 5" xfId="12920"/>
    <cellStyle name="40% - Accent1 2 4 3 3 3" xfId="12921"/>
    <cellStyle name="40% - Accent1 2 4 3 3 3 2" xfId="12922"/>
    <cellStyle name="40% - Accent1 2 4 3 3 3 2 2" xfId="12923"/>
    <cellStyle name="40% - Accent1 2 4 3 3 3 2 2 2" xfId="12924"/>
    <cellStyle name="40% - Accent1 2 4 3 3 3 2 2 2 2" xfId="12925"/>
    <cellStyle name="40% - Accent1 2 4 3 3 3 2 2 3" xfId="12926"/>
    <cellStyle name="40% - Accent1 2 4 3 3 3 2 3" xfId="12927"/>
    <cellStyle name="40% - Accent1 2 4 3 3 3 2 3 2" xfId="12928"/>
    <cellStyle name="40% - Accent1 2 4 3 3 3 2 4" xfId="12929"/>
    <cellStyle name="40% - Accent1 2 4 3 3 3 3" xfId="12930"/>
    <cellStyle name="40% - Accent1 2 4 3 3 3 3 2" xfId="12931"/>
    <cellStyle name="40% - Accent1 2 4 3 3 3 3 2 2" xfId="12932"/>
    <cellStyle name="40% - Accent1 2 4 3 3 3 3 3" xfId="12933"/>
    <cellStyle name="40% - Accent1 2 4 3 3 3 4" xfId="12934"/>
    <cellStyle name="40% - Accent1 2 4 3 3 3 4 2" xfId="12935"/>
    <cellStyle name="40% - Accent1 2 4 3 3 3 5" xfId="12936"/>
    <cellStyle name="40% - Accent1 2 4 3 3 4" xfId="12937"/>
    <cellStyle name="40% - Accent1 2 4 3 3 4 2" xfId="12938"/>
    <cellStyle name="40% - Accent1 2 4 3 3 4 2 2" xfId="12939"/>
    <cellStyle name="40% - Accent1 2 4 3 3 4 2 2 2" xfId="12940"/>
    <cellStyle name="40% - Accent1 2 4 3 3 4 2 3" xfId="12941"/>
    <cellStyle name="40% - Accent1 2 4 3 3 4 3" xfId="12942"/>
    <cellStyle name="40% - Accent1 2 4 3 3 4 3 2" xfId="12943"/>
    <cellStyle name="40% - Accent1 2 4 3 3 4 4" xfId="12944"/>
    <cellStyle name="40% - Accent1 2 4 3 3 5" xfId="12945"/>
    <cellStyle name="40% - Accent1 2 4 3 3 5 2" xfId="12946"/>
    <cellStyle name="40% - Accent1 2 4 3 3 5 2 2" xfId="12947"/>
    <cellStyle name="40% - Accent1 2 4 3 3 5 2 2 2" xfId="12948"/>
    <cellStyle name="40% - Accent1 2 4 3 3 5 2 3" xfId="12949"/>
    <cellStyle name="40% - Accent1 2 4 3 3 5 3" xfId="12950"/>
    <cellStyle name="40% - Accent1 2 4 3 3 5 3 2" xfId="12951"/>
    <cellStyle name="40% - Accent1 2 4 3 3 5 4" xfId="12952"/>
    <cellStyle name="40% - Accent1 2 4 3 3 6" xfId="12953"/>
    <cellStyle name="40% - Accent1 2 4 3 3 6 2" xfId="12954"/>
    <cellStyle name="40% - Accent1 2 4 3 3 6 2 2" xfId="12955"/>
    <cellStyle name="40% - Accent1 2 4 3 3 6 2 2 2" xfId="12956"/>
    <cellStyle name="40% - Accent1 2 4 3 3 6 2 3" xfId="12957"/>
    <cellStyle name="40% - Accent1 2 4 3 3 6 3" xfId="12958"/>
    <cellStyle name="40% - Accent1 2 4 3 3 6 3 2" xfId="12959"/>
    <cellStyle name="40% - Accent1 2 4 3 3 6 4" xfId="12960"/>
    <cellStyle name="40% - Accent1 2 4 3 3 7" xfId="12961"/>
    <cellStyle name="40% - Accent1 2 4 3 3 7 2" xfId="12962"/>
    <cellStyle name="40% - Accent1 2 4 3 3 7 2 2" xfId="12963"/>
    <cellStyle name="40% - Accent1 2 4 3 3 7 3" xfId="12964"/>
    <cellStyle name="40% - Accent1 2 4 3 3 8" xfId="12965"/>
    <cellStyle name="40% - Accent1 2 4 3 3 8 2" xfId="12966"/>
    <cellStyle name="40% - Accent1 2 4 3 3 9" xfId="12967"/>
    <cellStyle name="40% - Accent1 2 4 3 4" xfId="12968"/>
    <cellStyle name="40% - Accent1 2 4 3 4 2" xfId="12969"/>
    <cellStyle name="40% - Accent1 2 4 3 4 2 2" xfId="12970"/>
    <cellStyle name="40% - Accent1 2 4 3 4 2 2 2" xfId="12971"/>
    <cellStyle name="40% - Accent1 2 4 3 4 2 2 2 2" xfId="12972"/>
    <cellStyle name="40% - Accent1 2 4 3 4 2 2 3" xfId="12973"/>
    <cellStyle name="40% - Accent1 2 4 3 4 2 3" xfId="12974"/>
    <cellStyle name="40% - Accent1 2 4 3 4 2 3 2" xfId="12975"/>
    <cellStyle name="40% - Accent1 2 4 3 4 2 4" xfId="12976"/>
    <cellStyle name="40% - Accent1 2 4 3 4 3" xfId="12977"/>
    <cellStyle name="40% - Accent1 2 4 3 4 3 2" xfId="12978"/>
    <cellStyle name="40% - Accent1 2 4 3 4 3 2 2" xfId="12979"/>
    <cellStyle name="40% - Accent1 2 4 3 4 3 3" xfId="12980"/>
    <cellStyle name="40% - Accent1 2 4 3 4 4" xfId="12981"/>
    <cellStyle name="40% - Accent1 2 4 3 4 4 2" xfId="12982"/>
    <cellStyle name="40% - Accent1 2 4 3 4 5" xfId="12983"/>
    <cellStyle name="40% - Accent1 2 4 3 5" xfId="12984"/>
    <cellStyle name="40% - Accent1 2 4 3 5 2" xfId="12985"/>
    <cellStyle name="40% - Accent1 2 4 3 5 2 2" xfId="12986"/>
    <cellStyle name="40% - Accent1 2 4 3 5 2 2 2" xfId="12987"/>
    <cellStyle name="40% - Accent1 2 4 3 5 2 2 2 2" xfId="12988"/>
    <cellStyle name="40% - Accent1 2 4 3 5 2 2 3" xfId="12989"/>
    <cellStyle name="40% - Accent1 2 4 3 5 2 3" xfId="12990"/>
    <cellStyle name="40% - Accent1 2 4 3 5 2 3 2" xfId="12991"/>
    <cellStyle name="40% - Accent1 2 4 3 5 2 4" xfId="12992"/>
    <cellStyle name="40% - Accent1 2 4 3 5 3" xfId="12993"/>
    <cellStyle name="40% - Accent1 2 4 3 5 3 2" xfId="12994"/>
    <cellStyle name="40% - Accent1 2 4 3 5 3 2 2" xfId="12995"/>
    <cellStyle name="40% - Accent1 2 4 3 5 3 3" xfId="12996"/>
    <cellStyle name="40% - Accent1 2 4 3 5 4" xfId="12997"/>
    <cellStyle name="40% - Accent1 2 4 3 5 4 2" xfId="12998"/>
    <cellStyle name="40% - Accent1 2 4 3 5 5" xfId="12999"/>
    <cellStyle name="40% - Accent1 2 4 3 6" xfId="13000"/>
    <cellStyle name="40% - Accent1 2 4 3 6 2" xfId="13001"/>
    <cellStyle name="40% - Accent1 2 4 3 6 2 2" xfId="13002"/>
    <cellStyle name="40% - Accent1 2 4 3 6 2 2 2" xfId="13003"/>
    <cellStyle name="40% - Accent1 2 4 3 6 2 3" xfId="13004"/>
    <cellStyle name="40% - Accent1 2 4 3 6 3" xfId="13005"/>
    <cellStyle name="40% - Accent1 2 4 3 6 3 2" xfId="13006"/>
    <cellStyle name="40% - Accent1 2 4 3 6 4" xfId="13007"/>
    <cellStyle name="40% - Accent1 2 4 3 7" xfId="13008"/>
    <cellStyle name="40% - Accent1 2 4 3 7 2" xfId="13009"/>
    <cellStyle name="40% - Accent1 2 4 3 7 2 2" xfId="13010"/>
    <cellStyle name="40% - Accent1 2 4 3 7 2 2 2" xfId="13011"/>
    <cellStyle name="40% - Accent1 2 4 3 7 2 3" xfId="13012"/>
    <cellStyle name="40% - Accent1 2 4 3 7 3" xfId="13013"/>
    <cellStyle name="40% - Accent1 2 4 3 7 3 2" xfId="13014"/>
    <cellStyle name="40% - Accent1 2 4 3 7 4" xfId="13015"/>
    <cellStyle name="40% - Accent1 2 4 3 8" xfId="13016"/>
    <cellStyle name="40% - Accent1 2 4 3 8 2" xfId="13017"/>
    <cellStyle name="40% - Accent1 2 4 3 8 2 2" xfId="13018"/>
    <cellStyle name="40% - Accent1 2 4 3 8 2 2 2" xfId="13019"/>
    <cellStyle name="40% - Accent1 2 4 3 8 2 3" xfId="13020"/>
    <cellStyle name="40% - Accent1 2 4 3 8 3" xfId="13021"/>
    <cellStyle name="40% - Accent1 2 4 3 8 3 2" xfId="13022"/>
    <cellStyle name="40% - Accent1 2 4 3 8 4" xfId="13023"/>
    <cellStyle name="40% - Accent1 2 4 3 9" xfId="13024"/>
    <cellStyle name="40% - Accent1 2 4 3 9 2" xfId="13025"/>
    <cellStyle name="40% - Accent1 2 4 3 9 2 2" xfId="13026"/>
    <cellStyle name="40% - Accent1 2 4 3 9 3" xfId="13027"/>
    <cellStyle name="40% - Accent1 2 4 4" xfId="13028"/>
    <cellStyle name="40% - Accent1 2 4 4 2" xfId="13029"/>
    <cellStyle name="40% - Accent1 2 4 4 2 2" xfId="13030"/>
    <cellStyle name="40% - Accent1 2 4 4 2 2 2" xfId="13031"/>
    <cellStyle name="40% - Accent1 2 4 4 2 2 2 2" xfId="13032"/>
    <cellStyle name="40% - Accent1 2 4 4 2 2 2 2 2" xfId="13033"/>
    <cellStyle name="40% - Accent1 2 4 4 2 2 2 3" xfId="13034"/>
    <cellStyle name="40% - Accent1 2 4 4 2 2 3" xfId="13035"/>
    <cellStyle name="40% - Accent1 2 4 4 2 2 3 2" xfId="13036"/>
    <cellStyle name="40% - Accent1 2 4 4 2 2 4" xfId="13037"/>
    <cellStyle name="40% - Accent1 2 4 4 2 3" xfId="13038"/>
    <cellStyle name="40% - Accent1 2 4 4 2 3 2" xfId="13039"/>
    <cellStyle name="40% - Accent1 2 4 4 2 3 2 2" xfId="13040"/>
    <cellStyle name="40% - Accent1 2 4 4 2 3 3" xfId="13041"/>
    <cellStyle name="40% - Accent1 2 4 4 2 4" xfId="13042"/>
    <cellStyle name="40% - Accent1 2 4 4 2 4 2" xfId="13043"/>
    <cellStyle name="40% - Accent1 2 4 4 2 5" xfId="13044"/>
    <cellStyle name="40% - Accent1 2 4 4 3" xfId="13045"/>
    <cellStyle name="40% - Accent1 2 4 4 3 2" xfId="13046"/>
    <cellStyle name="40% - Accent1 2 4 4 3 2 2" xfId="13047"/>
    <cellStyle name="40% - Accent1 2 4 4 3 2 2 2" xfId="13048"/>
    <cellStyle name="40% - Accent1 2 4 4 3 2 2 2 2" xfId="13049"/>
    <cellStyle name="40% - Accent1 2 4 4 3 2 2 3" xfId="13050"/>
    <cellStyle name="40% - Accent1 2 4 4 3 2 3" xfId="13051"/>
    <cellStyle name="40% - Accent1 2 4 4 3 2 3 2" xfId="13052"/>
    <cellStyle name="40% - Accent1 2 4 4 3 2 4" xfId="13053"/>
    <cellStyle name="40% - Accent1 2 4 4 3 3" xfId="13054"/>
    <cellStyle name="40% - Accent1 2 4 4 3 3 2" xfId="13055"/>
    <cellStyle name="40% - Accent1 2 4 4 3 3 2 2" xfId="13056"/>
    <cellStyle name="40% - Accent1 2 4 4 3 3 3" xfId="13057"/>
    <cellStyle name="40% - Accent1 2 4 4 3 4" xfId="13058"/>
    <cellStyle name="40% - Accent1 2 4 4 3 4 2" xfId="13059"/>
    <cellStyle name="40% - Accent1 2 4 4 3 5" xfId="13060"/>
    <cellStyle name="40% - Accent1 2 4 4 4" xfId="13061"/>
    <cellStyle name="40% - Accent1 2 4 4 4 2" xfId="13062"/>
    <cellStyle name="40% - Accent1 2 4 4 4 2 2" xfId="13063"/>
    <cellStyle name="40% - Accent1 2 4 4 4 2 2 2" xfId="13064"/>
    <cellStyle name="40% - Accent1 2 4 4 4 2 3" xfId="13065"/>
    <cellStyle name="40% - Accent1 2 4 4 4 3" xfId="13066"/>
    <cellStyle name="40% - Accent1 2 4 4 4 3 2" xfId="13067"/>
    <cellStyle name="40% - Accent1 2 4 4 4 4" xfId="13068"/>
    <cellStyle name="40% - Accent1 2 4 4 5" xfId="13069"/>
    <cellStyle name="40% - Accent1 2 4 4 5 2" xfId="13070"/>
    <cellStyle name="40% - Accent1 2 4 4 5 2 2" xfId="13071"/>
    <cellStyle name="40% - Accent1 2 4 4 5 2 2 2" xfId="13072"/>
    <cellStyle name="40% - Accent1 2 4 4 5 2 3" xfId="13073"/>
    <cellStyle name="40% - Accent1 2 4 4 5 3" xfId="13074"/>
    <cellStyle name="40% - Accent1 2 4 4 5 3 2" xfId="13075"/>
    <cellStyle name="40% - Accent1 2 4 4 5 4" xfId="13076"/>
    <cellStyle name="40% - Accent1 2 4 4 6" xfId="13077"/>
    <cellStyle name="40% - Accent1 2 4 4 6 2" xfId="13078"/>
    <cellStyle name="40% - Accent1 2 4 4 6 2 2" xfId="13079"/>
    <cellStyle name="40% - Accent1 2 4 4 6 2 2 2" xfId="13080"/>
    <cellStyle name="40% - Accent1 2 4 4 6 2 3" xfId="13081"/>
    <cellStyle name="40% - Accent1 2 4 4 6 3" xfId="13082"/>
    <cellStyle name="40% - Accent1 2 4 4 6 3 2" xfId="13083"/>
    <cellStyle name="40% - Accent1 2 4 4 6 4" xfId="13084"/>
    <cellStyle name="40% - Accent1 2 4 4 7" xfId="13085"/>
    <cellStyle name="40% - Accent1 2 4 4 7 2" xfId="13086"/>
    <cellStyle name="40% - Accent1 2 4 4 7 2 2" xfId="13087"/>
    <cellStyle name="40% - Accent1 2 4 4 7 3" xfId="13088"/>
    <cellStyle name="40% - Accent1 2 4 4 8" xfId="13089"/>
    <cellStyle name="40% - Accent1 2 4 4 8 2" xfId="13090"/>
    <cellStyle name="40% - Accent1 2 4 4 9" xfId="13091"/>
    <cellStyle name="40% - Accent1 2 4 5" xfId="13092"/>
    <cellStyle name="40% - Accent1 2 4 5 2" xfId="13093"/>
    <cellStyle name="40% - Accent1 2 4 5 2 2" xfId="13094"/>
    <cellStyle name="40% - Accent1 2 4 5 2 2 2" xfId="13095"/>
    <cellStyle name="40% - Accent1 2 4 5 2 2 2 2" xfId="13096"/>
    <cellStyle name="40% - Accent1 2 4 5 2 2 2 2 2" xfId="13097"/>
    <cellStyle name="40% - Accent1 2 4 5 2 2 2 3" xfId="13098"/>
    <cellStyle name="40% - Accent1 2 4 5 2 2 3" xfId="13099"/>
    <cellStyle name="40% - Accent1 2 4 5 2 2 3 2" xfId="13100"/>
    <cellStyle name="40% - Accent1 2 4 5 2 2 4" xfId="13101"/>
    <cellStyle name="40% - Accent1 2 4 5 2 3" xfId="13102"/>
    <cellStyle name="40% - Accent1 2 4 5 2 3 2" xfId="13103"/>
    <cellStyle name="40% - Accent1 2 4 5 2 3 2 2" xfId="13104"/>
    <cellStyle name="40% - Accent1 2 4 5 2 3 3" xfId="13105"/>
    <cellStyle name="40% - Accent1 2 4 5 2 4" xfId="13106"/>
    <cellStyle name="40% - Accent1 2 4 5 2 4 2" xfId="13107"/>
    <cellStyle name="40% - Accent1 2 4 5 2 5" xfId="13108"/>
    <cellStyle name="40% - Accent1 2 4 5 3" xfId="13109"/>
    <cellStyle name="40% - Accent1 2 4 5 3 2" xfId="13110"/>
    <cellStyle name="40% - Accent1 2 4 5 3 2 2" xfId="13111"/>
    <cellStyle name="40% - Accent1 2 4 5 3 2 2 2" xfId="13112"/>
    <cellStyle name="40% - Accent1 2 4 5 3 2 2 2 2" xfId="13113"/>
    <cellStyle name="40% - Accent1 2 4 5 3 2 2 3" xfId="13114"/>
    <cellStyle name="40% - Accent1 2 4 5 3 2 3" xfId="13115"/>
    <cellStyle name="40% - Accent1 2 4 5 3 2 3 2" xfId="13116"/>
    <cellStyle name="40% - Accent1 2 4 5 3 2 4" xfId="13117"/>
    <cellStyle name="40% - Accent1 2 4 5 3 3" xfId="13118"/>
    <cellStyle name="40% - Accent1 2 4 5 3 3 2" xfId="13119"/>
    <cellStyle name="40% - Accent1 2 4 5 3 3 2 2" xfId="13120"/>
    <cellStyle name="40% - Accent1 2 4 5 3 3 3" xfId="13121"/>
    <cellStyle name="40% - Accent1 2 4 5 3 4" xfId="13122"/>
    <cellStyle name="40% - Accent1 2 4 5 3 4 2" xfId="13123"/>
    <cellStyle name="40% - Accent1 2 4 5 3 5" xfId="13124"/>
    <cellStyle name="40% - Accent1 2 4 5 4" xfId="13125"/>
    <cellStyle name="40% - Accent1 2 4 5 4 2" xfId="13126"/>
    <cellStyle name="40% - Accent1 2 4 5 4 2 2" xfId="13127"/>
    <cellStyle name="40% - Accent1 2 4 5 4 2 2 2" xfId="13128"/>
    <cellStyle name="40% - Accent1 2 4 5 4 2 3" xfId="13129"/>
    <cellStyle name="40% - Accent1 2 4 5 4 3" xfId="13130"/>
    <cellStyle name="40% - Accent1 2 4 5 4 3 2" xfId="13131"/>
    <cellStyle name="40% - Accent1 2 4 5 4 4" xfId="13132"/>
    <cellStyle name="40% - Accent1 2 4 5 5" xfId="13133"/>
    <cellStyle name="40% - Accent1 2 4 5 5 2" xfId="13134"/>
    <cellStyle name="40% - Accent1 2 4 5 5 2 2" xfId="13135"/>
    <cellStyle name="40% - Accent1 2 4 5 5 2 2 2" xfId="13136"/>
    <cellStyle name="40% - Accent1 2 4 5 5 2 3" xfId="13137"/>
    <cellStyle name="40% - Accent1 2 4 5 5 3" xfId="13138"/>
    <cellStyle name="40% - Accent1 2 4 5 5 3 2" xfId="13139"/>
    <cellStyle name="40% - Accent1 2 4 5 5 4" xfId="13140"/>
    <cellStyle name="40% - Accent1 2 4 5 6" xfId="13141"/>
    <cellStyle name="40% - Accent1 2 4 5 6 2" xfId="13142"/>
    <cellStyle name="40% - Accent1 2 4 5 6 2 2" xfId="13143"/>
    <cellStyle name="40% - Accent1 2 4 5 6 2 2 2" xfId="13144"/>
    <cellStyle name="40% - Accent1 2 4 5 6 2 3" xfId="13145"/>
    <cellStyle name="40% - Accent1 2 4 5 6 3" xfId="13146"/>
    <cellStyle name="40% - Accent1 2 4 5 6 3 2" xfId="13147"/>
    <cellStyle name="40% - Accent1 2 4 5 6 4" xfId="13148"/>
    <cellStyle name="40% - Accent1 2 4 5 7" xfId="13149"/>
    <cellStyle name="40% - Accent1 2 4 5 7 2" xfId="13150"/>
    <cellStyle name="40% - Accent1 2 4 5 7 2 2" xfId="13151"/>
    <cellStyle name="40% - Accent1 2 4 5 7 3" xfId="13152"/>
    <cellStyle name="40% - Accent1 2 4 5 8" xfId="13153"/>
    <cellStyle name="40% - Accent1 2 4 5 8 2" xfId="13154"/>
    <cellStyle name="40% - Accent1 2 4 5 9" xfId="13155"/>
    <cellStyle name="40% - Accent1 2 4 6" xfId="43695"/>
    <cellStyle name="40% - Accent1 2 5" xfId="13156"/>
    <cellStyle name="40% - Accent1 2 5 2" xfId="13157"/>
    <cellStyle name="40% - Accent1 2 5 2 10" xfId="13158"/>
    <cellStyle name="40% - Accent1 2 5 2 10 2" xfId="13159"/>
    <cellStyle name="40% - Accent1 2 5 2 11" xfId="13160"/>
    <cellStyle name="40% - Accent1 2 5 2 2" xfId="13161"/>
    <cellStyle name="40% - Accent1 2 5 2 2 2" xfId="13162"/>
    <cellStyle name="40% - Accent1 2 5 2 2 2 2" xfId="13163"/>
    <cellStyle name="40% - Accent1 2 5 2 2 2 2 2" xfId="13164"/>
    <cellStyle name="40% - Accent1 2 5 2 2 2 2 2 2" xfId="13165"/>
    <cellStyle name="40% - Accent1 2 5 2 2 2 2 2 2 2" xfId="13166"/>
    <cellStyle name="40% - Accent1 2 5 2 2 2 2 2 3" xfId="13167"/>
    <cellStyle name="40% - Accent1 2 5 2 2 2 2 3" xfId="13168"/>
    <cellStyle name="40% - Accent1 2 5 2 2 2 2 3 2" xfId="13169"/>
    <cellStyle name="40% - Accent1 2 5 2 2 2 2 4" xfId="13170"/>
    <cellStyle name="40% - Accent1 2 5 2 2 2 3" xfId="13171"/>
    <cellStyle name="40% - Accent1 2 5 2 2 2 3 2" xfId="13172"/>
    <cellStyle name="40% - Accent1 2 5 2 2 2 3 2 2" xfId="13173"/>
    <cellStyle name="40% - Accent1 2 5 2 2 2 3 3" xfId="13174"/>
    <cellStyle name="40% - Accent1 2 5 2 2 2 4" xfId="13175"/>
    <cellStyle name="40% - Accent1 2 5 2 2 2 4 2" xfId="13176"/>
    <cellStyle name="40% - Accent1 2 5 2 2 2 5" xfId="13177"/>
    <cellStyle name="40% - Accent1 2 5 2 2 3" xfId="13178"/>
    <cellStyle name="40% - Accent1 2 5 2 2 3 2" xfId="13179"/>
    <cellStyle name="40% - Accent1 2 5 2 2 3 2 2" xfId="13180"/>
    <cellStyle name="40% - Accent1 2 5 2 2 3 2 2 2" xfId="13181"/>
    <cellStyle name="40% - Accent1 2 5 2 2 3 2 2 2 2" xfId="13182"/>
    <cellStyle name="40% - Accent1 2 5 2 2 3 2 2 3" xfId="13183"/>
    <cellStyle name="40% - Accent1 2 5 2 2 3 2 3" xfId="13184"/>
    <cellStyle name="40% - Accent1 2 5 2 2 3 2 3 2" xfId="13185"/>
    <cellStyle name="40% - Accent1 2 5 2 2 3 2 4" xfId="13186"/>
    <cellStyle name="40% - Accent1 2 5 2 2 3 3" xfId="13187"/>
    <cellStyle name="40% - Accent1 2 5 2 2 3 3 2" xfId="13188"/>
    <cellStyle name="40% - Accent1 2 5 2 2 3 3 2 2" xfId="13189"/>
    <cellStyle name="40% - Accent1 2 5 2 2 3 3 3" xfId="13190"/>
    <cellStyle name="40% - Accent1 2 5 2 2 3 4" xfId="13191"/>
    <cellStyle name="40% - Accent1 2 5 2 2 3 4 2" xfId="13192"/>
    <cellStyle name="40% - Accent1 2 5 2 2 3 5" xfId="13193"/>
    <cellStyle name="40% - Accent1 2 5 2 2 4" xfId="13194"/>
    <cellStyle name="40% - Accent1 2 5 2 2 4 2" xfId="13195"/>
    <cellStyle name="40% - Accent1 2 5 2 2 4 2 2" xfId="13196"/>
    <cellStyle name="40% - Accent1 2 5 2 2 4 2 2 2" xfId="13197"/>
    <cellStyle name="40% - Accent1 2 5 2 2 4 2 3" xfId="13198"/>
    <cellStyle name="40% - Accent1 2 5 2 2 4 3" xfId="13199"/>
    <cellStyle name="40% - Accent1 2 5 2 2 4 3 2" xfId="13200"/>
    <cellStyle name="40% - Accent1 2 5 2 2 4 4" xfId="13201"/>
    <cellStyle name="40% - Accent1 2 5 2 2 5" xfId="13202"/>
    <cellStyle name="40% - Accent1 2 5 2 2 5 2" xfId="13203"/>
    <cellStyle name="40% - Accent1 2 5 2 2 5 2 2" xfId="13204"/>
    <cellStyle name="40% - Accent1 2 5 2 2 5 2 2 2" xfId="13205"/>
    <cellStyle name="40% - Accent1 2 5 2 2 5 2 3" xfId="13206"/>
    <cellStyle name="40% - Accent1 2 5 2 2 5 3" xfId="13207"/>
    <cellStyle name="40% - Accent1 2 5 2 2 5 3 2" xfId="13208"/>
    <cellStyle name="40% - Accent1 2 5 2 2 5 4" xfId="13209"/>
    <cellStyle name="40% - Accent1 2 5 2 2 6" xfId="13210"/>
    <cellStyle name="40% - Accent1 2 5 2 2 6 2" xfId="13211"/>
    <cellStyle name="40% - Accent1 2 5 2 2 6 2 2" xfId="13212"/>
    <cellStyle name="40% - Accent1 2 5 2 2 6 2 2 2" xfId="13213"/>
    <cellStyle name="40% - Accent1 2 5 2 2 6 2 3" xfId="13214"/>
    <cellStyle name="40% - Accent1 2 5 2 2 6 3" xfId="13215"/>
    <cellStyle name="40% - Accent1 2 5 2 2 6 3 2" xfId="13216"/>
    <cellStyle name="40% - Accent1 2 5 2 2 6 4" xfId="13217"/>
    <cellStyle name="40% - Accent1 2 5 2 2 7" xfId="13218"/>
    <cellStyle name="40% - Accent1 2 5 2 2 7 2" xfId="13219"/>
    <cellStyle name="40% - Accent1 2 5 2 2 7 2 2" xfId="13220"/>
    <cellStyle name="40% - Accent1 2 5 2 2 7 3" xfId="13221"/>
    <cellStyle name="40% - Accent1 2 5 2 2 8" xfId="13222"/>
    <cellStyle name="40% - Accent1 2 5 2 2 8 2" xfId="13223"/>
    <cellStyle name="40% - Accent1 2 5 2 2 9" xfId="13224"/>
    <cellStyle name="40% - Accent1 2 5 2 3" xfId="13225"/>
    <cellStyle name="40% - Accent1 2 5 2 3 2" xfId="13226"/>
    <cellStyle name="40% - Accent1 2 5 2 3 2 2" xfId="13227"/>
    <cellStyle name="40% - Accent1 2 5 2 3 2 2 2" xfId="13228"/>
    <cellStyle name="40% - Accent1 2 5 2 3 2 2 2 2" xfId="13229"/>
    <cellStyle name="40% - Accent1 2 5 2 3 2 2 2 2 2" xfId="13230"/>
    <cellStyle name="40% - Accent1 2 5 2 3 2 2 2 3" xfId="13231"/>
    <cellStyle name="40% - Accent1 2 5 2 3 2 2 3" xfId="13232"/>
    <cellStyle name="40% - Accent1 2 5 2 3 2 2 3 2" xfId="13233"/>
    <cellStyle name="40% - Accent1 2 5 2 3 2 2 4" xfId="13234"/>
    <cellStyle name="40% - Accent1 2 5 2 3 2 3" xfId="13235"/>
    <cellStyle name="40% - Accent1 2 5 2 3 2 3 2" xfId="13236"/>
    <cellStyle name="40% - Accent1 2 5 2 3 2 3 2 2" xfId="13237"/>
    <cellStyle name="40% - Accent1 2 5 2 3 2 3 3" xfId="13238"/>
    <cellStyle name="40% - Accent1 2 5 2 3 2 4" xfId="13239"/>
    <cellStyle name="40% - Accent1 2 5 2 3 2 4 2" xfId="13240"/>
    <cellStyle name="40% - Accent1 2 5 2 3 2 5" xfId="13241"/>
    <cellStyle name="40% - Accent1 2 5 2 3 3" xfId="13242"/>
    <cellStyle name="40% - Accent1 2 5 2 3 3 2" xfId="13243"/>
    <cellStyle name="40% - Accent1 2 5 2 3 3 2 2" xfId="13244"/>
    <cellStyle name="40% - Accent1 2 5 2 3 3 2 2 2" xfId="13245"/>
    <cellStyle name="40% - Accent1 2 5 2 3 3 2 2 2 2" xfId="13246"/>
    <cellStyle name="40% - Accent1 2 5 2 3 3 2 2 3" xfId="13247"/>
    <cellStyle name="40% - Accent1 2 5 2 3 3 2 3" xfId="13248"/>
    <cellStyle name="40% - Accent1 2 5 2 3 3 2 3 2" xfId="13249"/>
    <cellStyle name="40% - Accent1 2 5 2 3 3 2 4" xfId="13250"/>
    <cellStyle name="40% - Accent1 2 5 2 3 3 3" xfId="13251"/>
    <cellStyle name="40% - Accent1 2 5 2 3 3 3 2" xfId="13252"/>
    <cellStyle name="40% - Accent1 2 5 2 3 3 3 2 2" xfId="13253"/>
    <cellStyle name="40% - Accent1 2 5 2 3 3 3 3" xfId="13254"/>
    <cellStyle name="40% - Accent1 2 5 2 3 3 4" xfId="13255"/>
    <cellStyle name="40% - Accent1 2 5 2 3 3 4 2" xfId="13256"/>
    <cellStyle name="40% - Accent1 2 5 2 3 3 5" xfId="13257"/>
    <cellStyle name="40% - Accent1 2 5 2 3 4" xfId="13258"/>
    <cellStyle name="40% - Accent1 2 5 2 3 4 2" xfId="13259"/>
    <cellStyle name="40% - Accent1 2 5 2 3 4 2 2" xfId="13260"/>
    <cellStyle name="40% - Accent1 2 5 2 3 4 2 2 2" xfId="13261"/>
    <cellStyle name="40% - Accent1 2 5 2 3 4 2 3" xfId="13262"/>
    <cellStyle name="40% - Accent1 2 5 2 3 4 3" xfId="13263"/>
    <cellStyle name="40% - Accent1 2 5 2 3 4 3 2" xfId="13264"/>
    <cellStyle name="40% - Accent1 2 5 2 3 4 4" xfId="13265"/>
    <cellStyle name="40% - Accent1 2 5 2 3 5" xfId="13266"/>
    <cellStyle name="40% - Accent1 2 5 2 3 5 2" xfId="13267"/>
    <cellStyle name="40% - Accent1 2 5 2 3 5 2 2" xfId="13268"/>
    <cellStyle name="40% - Accent1 2 5 2 3 5 2 2 2" xfId="13269"/>
    <cellStyle name="40% - Accent1 2 5 2 3 5 2 3" xfId="13270"/>
    <cellStyle name="40% - Accent1 2 5 2 3 5 3" xfId="13271"/>
    <cellStyle name="40% - Accent1 2 5 2 3 5 3 2" xfId="13272"/>
    <cellStyle name="40% - Accent1 2 5 2 3 5 4" xfId="13273"/>
    <cellStyle name="40% - Accent1 2 5 2 3 6" xfId="13274"/>
    <cellStyle name="40% - Accent1 2 5 2 3 6 2" xfId="13275"/>
    <cellStyle name="40% - Accent1 2 5 2 3 6 2 2" xfId="13276"/>
    <cellStyle name="40% - Accent1 2 5 2 3 6 2 2 2" xfId="13277"/>
    <cellStyle name="40% - Accent1 2 5 2 3 6 2 3" xfId="13278"/>
    <cellStyle name="40% - Accent1 2 5 2 3 6 3" xfId="13279"/>
    <cellStyle name="40% - Accent1 2 5 2 3 6 3 2" xfId="13280"/>
    <cellStyle name="40% - Accent1 2 5 2 3 6 4" xfId="13281"/>
    <cellStyle name="40% - Accent1 2 5 2 3 7" xfId="13282"/>
    <cellStyle name="40% - Accent1 2 5 2 3 7 2" xfId="13283"/>
    <cellStyle name="40% - Accent1 2 5 2 3 7 2 2" xfId="13284"/>
    <cellStyle name="40% - Accent1 2 5 2 3 7 3" xfId="13285"/>
    <cellStyle name="40% - Accent1 2 5 2 3 8" xfId="13286"/>
    <cellStyle name="40% - Accent1 2 5 2 3 8 2" xfId="13287"/>
    <cellStyle name="40% - Accent1 2 5 2 3 9" xfId="13288"/>
    <cellStyle name="40% - Accent1 2 5 2 4" xfId="13289"/>
    <cellStyle name="40% - Accent1 2 5 2 4 2" xfId="13290"/>
    <cellStyle name="40% - Accent1 2 5 2 4 2 2" xfId="13291"/>
    <cellStyle name="40% - Accent1 2 5 2 4 2 2 2" xfId="13292"/>
    <cellStyle name="40% - Accent1 2 5 2 4 2 2 2 2" xfId="13293"/>
    <cellStyle name="40% - Accent1 2 5 2 4 2 2 3" xfId="13294"/>
    <cellStyle name="40% - Accent1 2 5 2 4 2 3" xfId="13295"/>
    <cellStyle name="40% - Accent1 2 5 2 4 2 3 2" xfId="13296"/>
    <cellStyle name="40% - Accent1 2 5 2 4 2 4" xfId="13297"/>
    <cellStyle name="40% - Accent1 2 5 2 4 3" xfId="13298"/>
    <cellStyle name="40% - Accent1 2 5 2 4 3 2" xfId="13299"/>
    <cellStyle name="40% - Accent1 2 5 2 4 3 2 2" xfId="13300"/>
    <cellStyle name="40% - Accent1 2 5 2 4 3 3" xfId="13301"/>
    <cellStyle name="40% - Accent1 2 5 2 4 4" xfId="13302"/>
    <cellStyle name="40% - Accent1 2 5 2 4 4 2" xfId="13303"/>
    <cellStyle name="40% - Accent1 2 5 2 4 5" xfId="13304"/>
    <cellStyle name="40% - Accent1 2 5 2 5" xfId="13305"/>
    <cellStyle name="40% - Accent1 2 5 2 5 2" xfId="13306"/>
    <cellStyle name="40% - Accent1 2 5 2 5 2 2" xfId="13307"/>
    <cellStyle name="40% - Accent1 2 5 2 5 2 2 2" xfId="13308"/>
    <cellStyle name="40% - Accent1 2 5 2 5 2 2 2 2" xfId="13309"/>
    <cellStyle name="40% - Accent1 2 5 2 5 2 2 3" xfId="13310"/>
    <cellStyle name="40% - Accent1 2 5 2 5 2 3" xfId="13311"/>
    <cellStyle name="40% - Accent1 2 5 2 5 2 3 2" xfId="13312"/>
    <cellStyle name="40% - Accent1 2 5 2 5 2 4" xfId="13313"/>
    <cellStyle name="40% - Accent1 2 5 2 5 3" xfId="13314"/>
    <cellStyle name="40% - Accent1 2 5 2 5 3 2" xfId="13315"/>
    <cellStyle name="40% - Accent1 2 5 2 5 3 2 2" xfId="13316"/>
    <cellStyle name="40% - Accent1 2 5 2 5 3 3" xfId="13317"/>
    <cellStyle name="40% - Accent1 2 5 2 5 4" xfId="13318"/>
    <cellStyle name="40% - Accent1 2 5 2 5 4 2" xfId="13319"/>
    <cellStyle name="40% - Accent1 2 5 2 5 5" xfId="13320"/>
    <cellStyle name="40% - Accent1 2 5 2 6" xfId="13321"/>
    <cellStyle name="40% - Accent1 2 5 2 6 2" xfId="13322"/>
    <cellStyle name="40% - Accent1 2 5 2 6 2 2" xfId="13323"/>
    <cellStyle name="40% - Accent1 2 5 2 6 2 2 2" xfId="13324"/>
    <cellStyle name="40% - Accent1 2 5 2 6 2 3" xfId="13325"/>
    <cellStyle name="40% - Accent1 2 5 2 6 3" xfId="13326"/>
    <cellStyle name="40% - Accent1 2 5 2 6 3 2" xfId="13327"/>
    <cellStyle name="40% - Accent1 2 5 2 6 4" xfId="13328"/>
    <cellStyle name="40% - Accent1 2 5 2 7" xfId="13329"/>
    <cellStyle name="40% - Accent1 2 5 2 7 2" xfId="13330"/>
    <cellStyle name="40% - Accent1 2 5 2 7 2 2" xfId="13331"/>
    <cellStyle name="40% - Accent1 2 5 2 7 2 2 2" xfId="13332"/>
    <cellStyle name="40% - Accent1 2 5 2 7 2 3" xfId="13333"/>
    <cellStyle name="40% - Accent1 2 5 2 7 3" xfId="13334"/>
    <cellStyle name="40% - Accent1 2 5 2 7 3 2" xfId="13335"/>
    <cellStyle name="40% - Accent1 2 5 2 7 4" xfId="13336"/>
    <cellStyle name="40% - Accent1 2 5 2 8" xfId="13337"/>
    <cellStyle name="40% - Accent1 2 5 2 8 2" xfId="13338"/>
    <cellStyle name="40% - Accent1 2 5 2 8 2 2" xfId="13339"/>
    <cellStyle name="40% - Accent1 2 5 2 8 2 2 2" xfId="13340"/>
    <cellStyle name="40% - Accent1 2 5 2 8 2 3" xfId="13341"/>
    <cellStyle name="40% - Accent1 2 5 2 8 3" xfId="13342"/>
    <cellStyle name="40% - Accent1 2 5 2 8 3 2" xfId="13343"/>
    <cellStyle name="40% - Accent1 2 5 2 8 4" xfId="13344"/>
    <cellStyle name="40% - Accent1 2 5 2 9" xfId="13345"/>
    <cellStyle name="40% - Accent1 2 5 2 9 2" xfId="13346"/>
    <cellStyle name="40% - Accent1 2 5 2 9 2 2" xfId="13347"/>
    <cellStyle name="40% - Accent1 2 5 2 9 3" xfId="13348"/>
    <cellStyle name="40% - Accent1 2 5 3" xfId="13349"/>
    <cellStyle name="40% - Accent1 2 5 3 2" xfId="13350"/>
    <cellStyle name="40% - Accent1 2 5 3 2 2" xfId="13351"/>
    <cellStyle name="40% - Accent1 2 5 3 2 2 2" xfId="13352"/>
    <cellStyle name="40% - Accent1 2 5 3 2 2 2 2" xfId="13353"/>
    <cellStyle name="40% - Accent1 2 5 3 2 2 2 2 2" xfId="13354"/>
    <cellStyle name="40% - Accent1 2 5 3 2 2 2 3" xfId="13355"/>
    <cellStyle name="40% - Accent1 2 5 3 2 2 3" xfId="13356"/>
    <cellStyle name="40% - Accent1 2 5 3 2 2 3 2" xfId="13357"/>
    <cellStyle name="40% - Accent1 2 5 3 2 2 4" xfId="13358"/>
    <cellStyle name="40% - Accent1 2 5 3 2 3" xfId="13359"/>
    <cellStyle name="40% - Accent1 2 5 3 2 3 2" xfId="13360"/>
    <cellStyle name="40% - Accent1 2 5 3 2 3 2 2" xfId="13361"/>
    <cellStyle name="40% - Accent1 2 5 3 2 3 3" xfId="13362"/>
    <cellStyle name="40% - Accent1 2 5 3 2 4" xfId="13363"/>
    <cellStyle name="40% - Accent1 2 5 3 2 4 2" xfId="13364"/>
    <cellStyle name="40% - Accent1 2 5 3 2 5" xfId="13365"/>
    <cellStyle name="40% - Accent1 2 5 3 3" xfId="13366"/>
    <cellStyle name="40% - Accent1 2 5 3 3 2" xfId="13367"/>
    <cellStyle name="40% - Accent1 2 5 3 3 2 2" xfId="13368"/>
    <cellStyle name="40% - Accent1 2 5 3 3 2 2 2" xfId="13369"/>
    <cellStyle name="40% - Accent1 2 5 3 3 2 2 2 2" xfId="13370"/>
    <cellStyle name="40% - Accent1 2 5 3 3 2 2 3" xfId="13371"/>
    <cellStyle name="40% - Accent1 2 5 3 3 2 3" xfId="13372"/>
    <cellStyle name="40% - Accent1 2 5 3 3 2 3 2" xfId="13373"/>
    <cellStyle name="40% - Accent1 2 5 3 3 2 4" xfId="13374"/>
    <cellStyle name="40% - Accent1 2 5 3 3 3" xfId="13375"/>
    <cellStyle name="40% - Accent1 2 5 3 3 3 2" xfId="13376"/>
    <cellStyle name="40% - Accent1 2 5 3 3 3 2 2" xfId="13377"/>
    <cellStyle name="40% - Accent1 2 5 3 3 3 3" xfId="13378"/>
    <cellStyle name="40% - Accent1 2 5 3 3 4" xfId="13379"/>
    <cellStyle name="40% - Accent1 2 5 3 3 4 2" xfId="13380"/>
    <cellStyle name="40% - Accent1 2 5 3 3 5" xfId="13381"/>
    <cellStyle name="40% - Accent1 2 5 3 4" xfId="13382"/>
    <cellStyle name="40% - Accent1 2 5 3 4 2" xfId="13383"/>
    <cellStyle name="40% - Accent1 2 5 3 4 2 2" xfId="13384"/>
    <cellStyle name="40% - Accent1 2 5 3 4 2 2 2" xfId="13385"/>
    <cellStyle name="40% - Accent1 2 5 3 4 2 3" xfId="13386"/>
    <cellStyle name="40% - Accent1 2 5 3 4 3" xfId="13387"/>
    <cellStyle name="40% - Accent1 2 5 3 4 3 2" xfId="13388"/>
    <cellStyle name="40% - Accent1 2 5 3 4 4" xfId="13389"/>
    <cellStyle name="40% - Accent1 2 5 3 5" xfId="13390"/>
    <cellStyle name="40% - Accent1 2 5 3 5 2" xfId="13391"/>
    <cellStyle name="40% - Accent1 2 5 3 5 2 2" xfId="13392"/>
    <cellStyle name="40% - Accent1 2 5 3 5 2 2 2" xfId="13393"/>
    <cellStyle name="40% - Accent1 2 5 3 5 2 3" xfId="13394"/>
    <cellStyle name="40% - Accent1 2 5 3 5 3" xfId="13395"/>
    <cellStyle name="40% - Accent1 2 5 3 5 3 2" xfId="13396"/>
    <cellStyle name="40% - Accent1 2 5 3 5 4" xfId="13397"/>
    <cellStyle name="40% - Accent1 2 5 3 6" xfId="13398"/>
    <cellStyle name="40% - Accent1 2 5 3 6 2" xfId="13399"/>
    <cellStyle name="40% - Accent1 2 5 3 6 2 2" xfId="13400"/>
    <cellStyle name="40% - Accent1 2 5 3 6 2 2 2" xfId="13401"/>
    <cellStyle name="40% - Accent1 2 5 3 6 2 3" xfId="13402"/>
    <cellStyle name="40% - Accent1 2 5 3 6 3" xfId="13403"/>
    <cellStyle name="40% - Accent1 2 5 3 6 3 2" xfId="13404"/>
    <cellStyle name="40% - Accent1 2 5 3 6 4" xfId="13405"/>
    <cellStyle name="40% - Accent1 2 5 3 7" xfId="13406"/>
    <cellStyle name="40% - Accent1 2 5 3 7 2" xfId="13407"/>
    <cellStyle name="40% - Accent1 2 5 3 7 2 2" xfId="13408"/>
    <cellStyle name="40% - Accent1 2 5 3 7 3" xfId="13409"/>
    <cellStyle name="40% - Accent1 2 5 3 8" xfId="13410"/>
    <cellStyle name="40% - Accent1 2 5 3 8 2" xfId="13411"/>
    <cellStyle name="40% - Accent1 2 5 3 9" xfId="13412"/>
    <cellStyle name="40% - Accent1 2 5 4" xfId="13413"/>
    <cellStyle name="40% - Accent1 2 5 4 2" xfId="13414"/>
    <cellStyle name="40% - Accent1 2 5 4 2 2" xfId="13415"/>
    <cellStyle name="40% - Accent1 2 5 4 2 2 2" xfId="13416"/>
    <cellStyle name="40% - Accent1 2 5 4 2 2 2 2" xfId="13417"/>
    <cellStyle name="40% - Accent1 2 5 4 2 2 2 2 2" xfId="13418"/>
    <cellStyle name="40% - Accent1 2 5 4 2 2 2 3" xfId="13419"/>
    <cellStyle name="40% - Accent1 2 5 4 2 2 3" xfId="13420"/>
    <cellStyle name="40% - Accent1 2 5 4 2 2 3 2" xfId="13421"/>
    <cellStyle name="40% - Accent1 2 5 4 2 2 4" xfId="13422"/>
    <cellStyle name="40% - Accent1 2 5 4 2 3" xfId="13423"/>
    <cellStyle name="40% - Accent1 2 5 4 2 3 2" xfId="13424"/>
    <cellStyle name="40% - Accent1 2 5 4 2 3 2 2" xfId="13425"/>
    <cellStyle name="40% - Accent1 2 5 4 2 3 3" xfId="13426"/>
    <cellStyle name="40% - Accent1 2 5 4 2 4" xfId="13427"/>
    <cellStyle name="40% - Accent1 2 5 4 2 4 2" xfId="13428"/>
    <cellStyle name="40% - Accent1 2 5 4 2 5" xfId="13429"/>
    <cellStyle name="40% - Accent1 2 5 4 3" xfId="13430"/>
    <cellStyle name="40% - Accent1 2 5 4 3 2" xfId="13431"/>
    <cellStyle name="40% - Accent1 2 5 4 3 2 2" xfId="13432"/>
    <cellStyle name="40% - Accent1 2 5 4 3 2 2 2" xfId="13433"/>
    <cellStyle name="40% - Accent1 2 5 4 3 2 2 2 2" xfId="13434"/>
    <cellStyle name="40% - Accent1 2 5 4 3 2 2 3" xfId="13435"/>
    <cellStyle name="40% - Accent1 2 5 4 3 2 3" xfId="13436"/>
    <cellStyle name="40% - Accent1 2 5 4 3 2 3 2" xfId="13437"/>
    <cellStyle name="40% - Accent1 2 5 4 3 2 4" xfId="13438"/>
    <cellStyle name="40% - Accent1 2 5 4 3 3" xfId="13439"/>
    <cellStyle name="40% - Accent1 2 5 4 3 3 2" xfId="13440"/>
    <cellStyle name="40% - Accent1 2 5 4 3 3 2 2" xfId="13441"/>
    <cellStyle name="40% - Accent1 2 5 4 3 3 3" xfId="13442"/>
    <cellStyle name="40% - Accent1 2 5 4 3 4" xfId="13443"/>
    <cellStyle name="40% - Accent1 2 5 4 3 4 2" xfId="13444"/>
    <cellStyle name="40% - Accent1 2 5 4 3 5" xfId="13445"/>
    <cellStyle name="40% - Accent1 2 5 4 4" xfId="13446"/>
    <cellStyle name="40% - Accent1 2 5 4 4 2" xfId="13447"/>
    <cellStyle name="40% - Accent1 2 5 4 4 2 2" xfId="13448"/>
    <cellStyle name="40% - Accent1 2 5 4 4 2 2 2" xfId="13449"/>
    <cellStyle name="40% - Accent1 2 5 4 4 2 3" xfId="13450"/>
    <cellStyle name="40% - Accent1 2 5 4 4 3" xfId="13451"/>
    <cellStyle name="40% - Accent1 2 5 4 4 3 2" xfId="13452"/>
    <cellStyle name="40% - Accent1 2 5 4 4 4" xfId="13453"/>
    <cellStyle name="40% - Accent1 2 5 4 5" xfId="13454"/>
    <cellStyle name="40% - Accent1 2 5 4 5 2" xfId="13455"/>
    <cellStyle name="40% - Accent1 2 5 4 5 2 2" xfId="13456"/>
    <cellStyle name="40% - Accent1 2 5 4 5 2 2 2" xfId="13457"/>
    <cellStyle name="40% - Accent1 2 5 4 5 2 3" xfId="13458"/>
    <cellStyle name="40% - Accent1 2 5 4 5 3" xfId="13459"/>
    <cellStyle name="40% - Accent1 2 5 4 5 3 2" xfId="13460"/>
    <cellStyle name="40% - Accent1 2 5 4 5 4" xfId="13461"/>
    <cellStyle name="40% - Accent1 2 5 4 6" xfId="13462"/>
    <cellStyle name="40% - Accent1 2 5 4 6 2" xfId="13463"/>
    <cellStyle name="40% - Accent1 2 5 4 6 2 2" xfId="13464"/>
    <cellStyle name="40% - Accent1 2 5 4 6 2 2 2" xfId="13465"/>
    <cellStyle name="40% - Accent1 2 5 4 6 2 3" xfId="13466"/>
    <cellStyle name="40% - Accent1 2 5 4 6 3" xfId="13467"/>
    <cellStyle name="40% - Accent1 2 5 4 6 3 2" xfId="13468"/>
    <cellStyle name="40% - Accent1 2 5 4 6 4" xfId="13469"/>
    <cellStyle name="40% - Accent1 2 5 4 7" xfId="13470"/>
    <cellStyle name="40% - Accent1 2 5 4 7 2" xfId="13471"/>
    <cellStyle name="40% - Accent1 2 5 4 7 2 2" xfId="13472"/>
    <cellStyle name="40% - Accent1 2 5 4 7 3" xfId="13473"/>
    <cellStyle name="40% - Accent1 2 5 4 8" xfId="13474"/>
    <cellStyle name="40% - Accent1 2 5 4 8 2" xfId="13475"/>
    <cellStyle name="40% - Accent1 2 5 4 9" xfId="13476"/>
    <cellStyle name="40% - Accent1 2 5 5" xfId="43696"/>
    <cellStyle name="40% - Accent1 2 6" xfId="13477"/>
    <cellStyle name="40% - Accent1 2 6 2" xfId="13478"/>
    <cellStyle name="40% - Accent1 2 6 2 2" xfId="13479"/>
    <cellStyle name="40% - Accent1 2 6 2 2 2" xfId="13480"/>
    <cellStyle name="40% - Accent1 2 6 2 2 2 2" xfId="13481"/>
    <cellStyle name="40% - Accent1 2 6 2 2 2 2 2" xfId="13482"/>
    <cellStyle name="40% - Accent1 2 6 2 2 2 2 2 2" xfId="13483"/>
    <cellStyle name="40% - Accent1 2 6 2 2 2 2 3" xfId="13484"/>
    <cellStyle name="40% - Accent1 2 6 2 2 2 3" xfId="13485"/>
    <cellStyle name="40% - Accent1 2 6 2 2 2 3 2" xfId="13486"/>
    <cellStyle name="40% - Accent1 2 6 2 2 2 4" xfId="13487"/>
    <cellStyle name="40% - Accent1 2 6 2 2 3" xfId="13488"/>
    <cellStyle name="40% - Accent1 2 6 2 2 3 2" xfId="13489"/>
    <cellStyle name="40% - Accent1 2 6 2 2 3 2 2" xfId="13490"/>
    <cellStyle name="40% - Accent1 2 6 2 2 3 3" xfId="13491"/>
    <cellStyle name="40% - Accent1 2 6 2 2 4" xfId="13492"/>
    <cellStyle name="40% - Accent1 2 6 2 2 4 2" xfId="13493"/>
    <cellStyle name="40% - Accent1 2 6 2 2 5" xfId="13494"/>
    <cellStyle name="40% - Accent1 2 6 2 3" xfId="13495"/>
    <cellStyle name="40% - Accent1 2 6 2 3 2" xfId="13496"/>
    <cellStyle name="40% - Accent1 2 6 2 3 2 2" xfId="13497"/>
    <cellStyle name="40% - Accent1 2 6 2 3 2 2 2" xfId="13498"/>
    <cellStyle name="40% - Accent1 2 6 2 3 2 2 2 2" xfId="13499"/>
    <cellStyle name="40% - Accent1 2 6 2 3 2 2 3" xfId="13500"/>
    <cellStyle name="40% - Accent1 2 6 2 3 2 3" xfId="13501"/>
    <cellStyle name="40% - Accent1 2 6 2 3 2 3 2" xfId="13502"/>
    <cellStyle name="40% - Accent1 2 6 2 3 2 4" xfId="13503"/>
    <cellStyle name="40% - Accent1 2 6 2 3 3" xfId="13504"/>
    <cellStyle name="40% - Accent1 2 6 2 3 3 2" xfId="13505"/>
    <cellStyle name="40% - Accent1 2 6 2 3 3 2 2" xfId="13506"/>
    <cellStyle name="40% - Accent1 2 6 2 3 3 3" xfId="13507"/>
    <cellStyle name="40% - Accent1 2 6 2 3 4" xfId="13508"/>
    <cellStyle name="40% - Accent1 2 6 2 3 4 2" xfId="13509"/>
    <cellStyle name="40% - Accent1 2 6 2 3 5" xfId="13510"/>
    <cellStyle name="40% - Accent1 2 6 2 4" xfId="13511"/>
    <cellStyle name="40% - Accent1 2 6 2 4 2" xfId="13512"/>
    <cellStyle name="40% - Accent1 2 6 2 4 2 2" xfId="13513"/>
    <cellStyle name="40% - Accent1 2 6 2 4 2 2 2" xfId="13514"/>
    <cellStyle name="40% - Accent1 2 6 2 4 2 3" xfId="13515"/>
    <cellStyle name="40% - Accent1 2 6 2 4 3" xfId="13516"/>
    <cellStyle name="40% - Accent1 2 6 2 4 3 2" xfId="13517"/>
    <cellStyle name="40% - Accent1 2 6 2 4 4" xfId="13518"/>
    <cellStyle name="40% - Accent1 2 6 2 5" xfId="13519"/>
    <cellStyle name="40% - Accent1 2 6 2 5 2" xfId="13520"/>
    <cellStyle name="40% - Accent1 2 6 2 5 2 2" xfId="13521"/>
    <cellStyle name="40% - Accent1 2 6 2 5 2 2 2" xfId="13522"/>
    <cellStyle name="40% - Accent1 2 6 2 5 2 3" xfId="13523"/>
    <cellStyle name="40% - Accent1 2 6 2 5 3" xfId="13524"/>
    <cellStyle name="40% - Accent1 2 6 2 5 3 2" xfId="13525"/>
    <cellStyle name="40% - Accent1 2 6 2 5 4" xfId="13526"/>
    <cellStyle name="40% - Accent1 2 6 2 6" xfId="13527"/>
    <cellStyle name="40% - Accent1 2 6 2 6 2" xfId="13528"/>
    <cellStyle name="40% - Accent1 2 6 2 6 2 2" xfId="13529"/>
    <cellStyle name="40% - Accent1 2 6 2 6 2 2 2" xfId="13530"/>
    <cellStyle name="40% - Accent1 2 6 2 6 2 3" xfId="13531"/>
    <cellStyle name="40% - Accent1 2 6 2 6 3" xfId="13532"/>
    <cellStyle name="40% - Accent1 2 6 2 6 3 2" xfId="13533"/>
    <cellStyle name="40% - Accent1 2 6 2 6 4" xfId="13534"/>
    <cellStyle name="40% - Accent1 2 6 2 7" xfId="13535"/>
    <cellStyle name="40% - Accent1 2 6 2 7 2" xfId="13536"/>
    <cellStyle name="40% - Accent1 2 6 2 7 2 2" xfId="13537"/>
    <cellStyle name="40% - Accent1 2 6 2 7 3" xfId="13538"/>
    <cellStyle name="40% - Accent1 2 6 2 8" xfId="13539"/>
    <cellStyle name="40% - Accent1 2 6 2 8 2" xfId="13540"/>
    <cellStyle name="40% - Accent1 2 6 2 9" xfId="13541"/>
    <cellStyle name="40% - Accent1 2 6 3" xfId="13542"/>
    <cellStyle name="40% - Accent1 2 6 3 2" xfId="13543"/>
    <cellStyle name="40% - Accent1 2 6 3 2 2" xfId="13544"/>
    <cellStyle name="40% - Accent1 2 6 3 2 2 2" xfId="13545"/>
    <cellStyle name="40% - Accent1 2 6 3 2 2 2 2" xfId="13546"/>
    <cellStyle name="40% - Accent1 2 6 3 2 2 2 2 2" xfId="13547"/>
    <cellStyle name="40% - Accent1 2 6 3 2 2 2 3" xfId="13548"/>
    <cellStyle name="40% - Accent1 2 6 3 2 2 3" xfId="13549"/>
    <cellStyle name="40% - Accent1 2 6 3 2 2 3 2" xfId="13550"/>
    <cellStyle name="40% - Accent1 2 6 3 2 2 4" xfId="13551"/>
    <cellStyle name="40% - Accent1 2 6 3 2 3" xfId="13552"/>
    <cellStyle name="40% - Accent1 2 6 3 2 3 2" xfId="13553"/>
    <cellStyle name="40% - Accent1 2 6 3 2 3 2 2" xfId="13554"/>
    <cellStyle name="40% - Accent1 2 6 3 2 3 3" xfId="13555"/>
    <cellStyle name="40% - Accent1 2 6 3 2 4" xfId="13556"/>
    <cellStyle name="40% - Accent1 2 6 3 2 4 2" xfId="13557"/>
    <cellStyle name="40% - Accent1 2 6 3 2 5" xfId="13558"/>
    <cellStyle name="40% - Accent1 2 6 3 3" xfId="13559"/>
    <cellStyle name="40% - Accent1 2 6 3 3 2" xfId="13560"/>
    <cellStyle name="40% - Accent1 2 6 3 3 2 2" xfId="13561"/>
    <cellStyle name="40% - Accent1 2 6 3 3 2 2 2" xfId="13562"/>
    <cellStyle name="40% - Accent1 2 6 3 3 2 2 2 2" xfId="13563"/>
    <cellStyle name="40% - Accent1 2 6 3 3 2 2 3" xfId="13564"/>
    <cellStyle name="40% - Accent1 2 6 3 3 2 3" xfId="13565"/>
    <cellStyle name="40% - Accent1 2 6 3 3 2 3 2" xfId="13566"/>
    <cellStyle name="40% - Accent1 2 6 3 3 2 4" xfId="13567"/>
    <cellStyle name="40% - Accent1 2 6 3 3 3" xfId="13568"/>
    <cellStyle name="40% - Accent1 2 6 3 3 3 2" xfId="13569"/>
    <cellStyle name="40% - Accent1 2 6 3 3 3 2 2" xfId="13570"/>
    <cellStyle name="40% - Accent1 2 6 3 3 3 3" xfId="13571"/>
    <cellStyle name="40% - Accent1 2 6 3 3 4" xfId="13572"/>
    <cellStyle name="40% - Accent1 2 6 3 3 4 2" xfId="13573"/>
    <cellStyle name="40% - Accent1 2 6 3 3 5" xfId="13574"/>
    <cellStyle name="40% - Accent1 2 6 3 4" xfId="13575"/>
    <cellStyle name="40% - Accent1 2 6 3 4 2" xfId="13576"/>
    <cellStyle name="40% - Accent1 2 6 3 4 2 2" xfId="13577"/>
    <cellStyle name="40% - Accent1 2 6 3 4 2 2 2" xfId="13578"/>
    <cellStyle name="40% - Accent1 2 6 3 4 2 3" xfId="13579"/>
    <cellStyle name="40% - Accent1 2 6 3 4 3" xfId="13580"/>
    <cellStyle name="40% - Accent1 2 6 3 4 3 2" xfId="13581"/>
    <cellStyle name="40% - Accent1 2 6 3 4 4" xfId="13582"/>
    <cellStyle name="40% - Accent1 2 6 3 5" xfId="13583"/>
    <cellStyle name="40% - Accent1 2 6 3 5 2" xfId="13584"/>
    <cellStyle name="40% - Accent1 2 6 3 5 2 2" xfId="13585"/>
    <cellStyle name="40% - Accent1 2 6 3 5 2 2 2" xfId="13586"/>
    <cellStyle name="40% - Accent1 2 6 3 5 2 3" xfId="13587"/>
    <cellStyle name="40% - Accent1 2 6 3 5 3" xfId="13588"/>
    <cellStyle name="40% - Accent1 2 6 3 5 3 2" xfId="13589"/>
    <cellStyle name="40% - Accent1 2 6 3 5 4" xfId="13590"/>
    <cellStyle name="40% - Accent1 2 6 3 6" xfId="13591"/>
    <cellStyle name="40% - Accent1 2 6 3 6 2" xfId="13592"/>
    <cellStyle name="40% - Accent1 2 6 3 6 2 2" xfId="13593"/>
    <cellStyle name="40% - Accent1 2 6 3 6 2 2 2" xfId="13594"/>
    <cellStyle name="40% - Accent1 2 6 3 6 2 3" xfId="13595"/>
    <cellStyle name="40% - Accent1 2 6 3 6 3" xfId="13596"/>
    <cellStyle name="40% - Accent1 2 6 3 6 3 2" xfId="13597"/>
    <cellStyle name="40% - Accent1 2 6 3 6 4" xfId="13598"/>
    <cellStyle name="40% - Accent1 2 6 3 7" xfId="13599"/>
    <cellStyle name="40% - Accent1 2 6 3 7 2" xfId="13600"/>
    <cellStyle name="40% - Accent1 2 6 3 7 2 2" xfId="13601"/>
    <cellStyle name="40% - Accent1 2 6 3 7 3" xfId="13602"/>
    <cellStyle name="40% - Accent1 2 6 3 8" xfId="13603"/>
    <cellStyle name="40% - Accent1 2 6 3 8 2" xfId="13604"/>
    <cellStyle name="40% - Accent1 2 6 3 9" xfId="13605"/>
    <cellStyle name="40% - Accent1 2 6 4" xfId="43697"/>
    <cellStyle name="40% - Accent1 2 7" xfId="13606"/>
    <cellStyle name="40% - Accent1 2 7 10" xfId="43698"/>
    <cellStyle name="40% - Accent1 2 7 2" xfId="13607"/>
    <cellStyle name="40% - Accent1 2 7 2 2" xfId="13608"/>
    <cellStyle name="40% - Accent1 2 7 2 2 2" xfId="13609"/>
    <cellStyle name="40% - Accent1 2 7 2 2 2 2" xfId="13610"/>
    <cellStyle name="40% - Accent1 2 7 2 2 2 2 2" xfId="13611"/>
    <cellStyle name="40% - Accent1 2 7 2 2 2 3" xfId="13612"/>
    <cellStyle name="40% - Accent1 2 7 2 2 3" xfId="13613"/>
    <cellStyle name="40% - Accent1 2 7 2 2 3 2" xfId="13614"/>
    <cellStyle name="40% - Accent1 2 7 2 2 4" xfId="13615"/>
    <cellStyle name="40% - Accent1 2 7 2 3" xfId="13616"/>
    <cellStyle name="40% - Accent1 2 7 2 3 2" xfId="13617"/>
    <cellStyle name="40% - Accent1 2 7 2 3 2 2" xfId="13618"/>
    <cellStyle name="40% - Accent1 2 7 2 3 3" xfId="13619"/>
    <cellStyle name="40% - Accent1 2 7 2 4" xfId="13620"/>
    <cellStyle name="40% - Accent1 2 7 2 4 2" xfId="13621"/>
    <cellStyle name="40% - Accent1 2 7 2 5" xfId="13622"/>
    <cellStyle name="40% - Accent1 2 7 3" xfId="13623"/>
    <cellStyle name="40% - Accent1 2 7 3 2" xfId="13624"/>
    <cellStyle name="40% - Accent1 2 7 3 2 2" xfId="13625"/>
    <cellStyle name="40% - Accent1 2 7 3 2 2 2" xfId="13626"/>
    <cellStyle name="40% - Accent1 2 7 3 2 2 2 2" xfId="13627"/>
    <cellStyle name="40% - Accent1 2 7 3 2 2 3" xfId="13628"/>
    <cellStyle name="40% - Accent1 2 7 3 2 3" xfId="13629"/>
    <cellStyle name="40% - Accent1 2 7 3 2 3 2" xfId="13630"/>
    <cellStyle name="40% - Accent1 2 7 3 2 4" xfId="13631"/>
    <cellStyle name="40% - Accent1 2 7 3 3" xfId="13632"/>
    <cellStyle name="40% - Accent1 2 7 3 3 2" xfId="13633"/>
    <cellStyle name="40% - Accent1 2 7 3 3 2 2" xfId="13634"/>
    <cellStyle name="40% - Accent1 2 7 3 3 3" xfId="13635"/>
    <cellStyle name="40% - Accent1 2 7 3 4" xfId="13636"/>
    <cellStyle name="40% - Accent1 2 7 3 4 2" xfId="13637"/>
    <cellStyle name="40% - Accent1 2 7 3 5" xfId="13638"/>
    <cellStyle name="40% - Accent1 2 7 4" xfId="13639"/>
    <cellStyle name="40% - Accent1 2 7 4 2" xfId="13640"/>
    <cellStyle name="40% - Accent1 2 7 4 2 2" xfId="13641"/>
    <cellStyle name="40% - Accent1 2 7 4 2 2 2" xfId="13642"/>
    <cellStyle name="40% - Accent1 2 7 4 2 3" xfId="13643"/>
    <cellStyle name="40% - Accent1 2 7 4 3" xfId="13644"/>
    <cellStyle name="40% - Accent1 2 7 4 3 2" xfId="13645"/>
    <cellStyle name="40% - Accent1 2 7 4 4" xfId="13646"/>
    <cellStyle name="40% - Accent1 2 7 5" xfId="13647"/>
    <cellStyle name="40% - Accent1 2 7 5 2" xfId="13648"/>
    <cellStyle name="40% - Accent1 2 7 5 2 2" xfId="13649"/>
    <cellStyle name="40% - Accent1 2 7 5 2 2 2" xfId="13650"/>
    <cellStyle name="40% - Accent1 2 7 5 2 3" xfId="13651"/>
    <cellStyle name="40% - Accent1 2 7 5 3" xfId="13652"/>
    <cellStyle name="40% - Accent1 2 7 5 3 2" xfId="13653"/>
    <cellStyle name="40% - Accent1 2 7 5 4" xfId="13654"/>
    <cellStyle name="40% - Accent1 2 7 6" xfId="13655"/>
    <cellStyle name="40% - Accent1 2 7 6 2" xfId="13656"/>
    <cellStyle name="40% - Accent1 2 7 6 2 2" xfId="13657"/>
    <cellStyle name="40% - Accent1 2 7 6 2 2 2" xfId="13658"/>
    <cellStyle name="40% - Accent1 2 7 6 2 3" xfId="13659"/>
    <cellStyle name="40% - Accent1 2 7 6 3" xfId="13660"/>
    <cellStyle name="40% - Accent1 2 7 6 3 2" xfId="13661"/>
    <cellStyle name="40% - Accent1 2 7 6 4" xfId="13662"/>
    <cellStyle name="40% - Accent1 2 7 7" xfId="13663"/>
    <cellStyle name="40% - Accent1 2 7 7 2" xfId="13664"/>
    <cellStyle name="40% - Accent1 2 7 7 2 2" xfId="13665"/>
    <cellStyle name="40% - Accent1 2 7 7 3" xfId="13666"/>
    <cellStyle name="40% - Accent1 2 7 8" xfId="13667"/>
    <cellStyle name="40% - Accent1 2 7 8 2" xfId="13668"/>
    <cellStyle name="40% - Accent1 2 7 9" xfId="13669"/>
    <cellStyle name="40% - Accent1 2 8" xfId="13670"/>
    <cellStyle name="40% - Accent1 2 8 10" xfId="43699"/>
    <cellStyle name="40% - Accent1 2 8 2" xfId="13671"/>
    <cellStyle name="40% - Accent1 2 8 2 2" xfId="13672"/>
    <cellStyle name="40% - Accent1 2 8 2 2 2" xfId="13673"/>
    <cellStyle name="40% - Accent1 2 8 2 2 2 2" xfId="13674"/>
    <cellStyle name="40% - Accent1 2 8 2 2 2 2 2" xfId="13675"/>
    <cellStyle name="40% - Accent1 2 8 2 2 2 3" xfId="13676"/>
    <cellStyle name="40% - Accent1 2 8 2 2 3" xfId="13677"/>
    <cellStyle name="40% - Accent1 2 8 2 2 3 2" xfId="13678"/>
    <cellStyle name="40% - Accent1 2 8 2 2 4" xfId="13679"/>
    <cellStyle name="40% - Accent1 2 8 2 3" xfId="13680"/>
    <cellStyle name="40% - Accent1 2 8 2 3 2" xfId="13681"/>
    <cellStyle name="40% - Accent1 2 8 2 3 2 2" xfId="13682"/>
    <cellStyle name="40% - Accent1 2 8 2 3 3" xfId="13683"/>
    <cellStyle name="40% - Accent1 2 8 2 4" xfId="13684"/>
    <cellStyle name="40% - Accent1 2 8 2 4 2" xfId="13685"/>
    <cellStyle name="40% - Accent1 2 8 2 5" xfId="13686"/>
    <cellStyle name="40% - Accent1 2 8 3" xfId="13687"/>
    <cellStyle name="40% - Accent1 2 8 3 2" xfId="13688"/>
    <cellStyle name="40% - Accent1 2 8 3 2 2" xfId="13689"/>
    <cellStyle name="40% - Accent1 2 8 3 2 2 2" xfId="13690"/>
    <cellStyle name="40% - Accent1 2 8 3 2 2 2 2" xfId="13691"/>
    <cellStyle name="40% - Accent1 2 8 3 2 2 3" xfId="13692"/>
    <cellStyle name="40% - Accent1 2 8 3 2 3" xfId="13693"/>
    <cellStyle name="40% - Accent1 2 8 3 2 3 2" xfId="13694"/>
    <cellStyle name="40% - Accent1 2 8 3 2 4" xfId="13695"/>
    <cellStyle name="40% - Accent1 2 8 3 3" xfId="13696"/>
    <cellStyle name="40% - Accent1 2 8 3 3 2" xfId="13697"/>
    <cellStyle name="40% - Accent1 2 8 3 3 2 2" xfId="13698"/>
    <cellStyle name="40% - Accent1 2 8 3 3 3" xfId="13699"/>
    <cellStyle name="40% - Accent1 2 8 3 4" xfId="13700"/>
    <cellStyle name="40% - Accent1 2 8 3 4 2" xfId="13701"/>
    <cellStyle name="40% - Accent1 2 8 3 5" xfId="13702"/>
    <cellStyle name="40% - Accent1 2 8 4" xfId="13703"/>
    <cellStyle name="40% - Accent1 2 8 4 2" xfId="13704"/>
    <cellStyle name="40% - Accent1 2 8 4 2 2" xfId="13705"/>
    <cellStyle name="40% - Accent1 2 8 4 2 2 2" xfId="13706"/>
    <cellStyle name="40% - Accent1 2 8 4 2 3" xfId="13707"/>
    <cellStyle name="40% - Accent1 2 8 4 3" xfId="13708"/>
    <cellStyle name="40% - Accent1 2 8 4 3 2" xfId="13709"/>
    <cellStyle name="40% - Accent1 2 8 4 4" xfId="13710"/>
    <cellStyle name="40% - Accent1 2 8 5" xfId="13711"/>
    <cellStyle name="40% - Accent1 2 8 5 2" xfId="13712"/>
    <cellStyle name="40% - Accent1 2 8 5 2 2" xfId="13713"/>
    <cellStyle name="40% - Accent1 2 8 5 2 2 2" xfId="13714"/>
    <cellStyle name="40% - Accent1 2 8 5 2 3" xfId="13715"/>
    <cellStyle name="40% - Accent1 2 8 5 3" xfId="13716"/>
    <cellStyle name="40% - Accent1 2 8 5 3 2" xfId="13717"/>
    <cellStyle name="40% - Accent1 2 8 5 4" xfId="13718"/>
    <cellStyle name="40% - Accent1 2 8 6" xfId="13719"/>
    <cellStyle name="40% - Accent1 2 8 6 2" xfId="13720"/>
    <cellStyle name="40% - Accent1 2 8 6 2 2" xfId="13721"/>
    <cellStyle name="40% - Accent1 2 8 6 2 2 2" xfId="13722"/>
    <cellStyle name="40% - Accent1 2 8 6 2 3" xfId="13723"/>
    <cellStyle name="40% - Accent1 2 8 6 3" xfId="13724"/>
    <cellStyle name="40% - Accent1 2 8 6 3 2" xfId="13725"/>
    <cellStyle name="40% - Accent1 2 8 6 4" xfId="13726"/>
    <cellStyle name="40% - Accent1 2 8 7" xfId="13727"/>
    <cellStyle name="40% - Accent1 2 8 7 2" xfId="13728"/>
    <cellStyle name="40% - Accent1 2 8 7 2 2" xfId="13729"/>
    <cellStyle name="40% - Accent1 2 8 7 3" xfId="13730"/>
    <cellStyle name="40% - Accent1 2 8 8" xfId="13731"/>
    <cellStyle name="40% - Accent1 2 8 8 2" xfId="13732"/>
    <cellStyle name="40% - Accent1 2 8 9" xfId="13733"/>
    <cellStyle name="40% - Accent1 2 9" xfId="13734"/>
    <cellStyle name="40% - Accent1 2 9 2" xfId="43700"/>
    <cellStyle name="40% - Accent1 20" xfId="13735"/>
    <cellStyle name="40% - Accent1 20 2" xfId="13736"/>
    <cellStyle name="40% - Accent1 20 2 2" xfId="13737"/>
    <cellStyle name="40% - Accent1 20 3" xfId="13738"/>
    <cellStyle name="40% - Accent1 20 3 2" xfId="13739"/>
    <cellStyle name="40% - Accent1 20 4" xfId="13740"/>
    <cellStyle name="40% - Accent1 21" xfId="13741"/>
    <cellStyle name="40% - Accent1 21 2" xfId="13742"/>
    <cellStyle name="40% - Accent1 21 2 2" xfId="13743"/>
    <cellStyle name="40% - Accent1 21 3" xfId="13744"/>
    <cellStyle name="40% - Accent1 22" xfId="13745"/>
    <cellStyle name="40% - Accent1 22 2" xfId="13746"/>
    <cellStyle name="40% - Accent1 23" xfId="13747"/>
    <cellStyle name="40% - Accent1 24" xfId="13748"/>
    <cellStyle name="40% - Accent1 3" xfId="13749"/>
    <cellStyle name="40% - Accent1 3 2" xfId="13750"/>
    <cellStyle name="40% - Accent1 3 2 2" xfId="43703"/>
    <cellStyle name="40% - Accent1 3 2 2 2" xfId="43704"/>
    <cellStyle name="40% - Accent1 3 2 2 2 2" xfId="43705"/>
    <cellStyle name="40% - Accent1 3 2 2 3" xfId="43706"/>
    <cellStyle name="40% - Accent1 3 2 3" xfId="43707"/>
    <cellStyle name="40% - Accent1 3 2 3 2" xfId="43708"/>
    <cellStyle name="40% - Accent1 3 2 4" xfId="43709"/>
    <cellStyle name="40% - Accent1 3 2 5" xfId="43702"/>
    <cellStyle name="40% - Accent1 3 3" xfId="13751"/>
    <cellStyle name="40% - Accent1 3 3 2" xfId="43711"/>
    <cellStyle name="40% - Accent1 3 3 2 2" xfId="43712"/>
    <cellStyle name="40% - Accent1 3 3 2 2 2" xfId="43713"/>
    <cellStyle name="40% - Accent1 3 3 2 3" xfId="43714"/>
    <cellStyle name="40% - Accent1 3 3 3" xfId="43715"/>
    <cellStyle name="40% - Accent1 3 3 3 2" xfId="43716"/>
    <cellStyle name="40% - Accent1 3 3 4" xfId="43717"/>
    <cellStyle name="40% - Accent1 3 3 5" xfId="43710"/>
    <cellStyle name="40% - Accent1 3 4" xfId="13752"/>
    <cellStyle name="40% - Accent1 3 4 2" xfId="43719"/>
    <cellStyle name="40% - Accent1 3 4 2 2" xfId="43720"/>
    <cellStyle name="40% - Accent1 3 4 3" xfId="43721"/>
    <cellStyle name="40% - Accent1 3 4 4" xfId="43718"/>
    <cellStyle name="40% - Accent1 3 5" xfId="13753"/>
    <cellStyle name="40% - Accent1 3 5 2" xfId="43723"/>
    <cellStyle name="40% - Accent1 3 5 3" xfId="43722"/>
    <cellStyle name="40% - Accent1 3 6" xfId="43724"/>
    <cellStyle name="40% - Accent1 3 7" xfId="43701"/>
    <cellStyle name="40% - Accent1 4" xfId="13754"/>
    <cellStyle name="40% - Accent1 4 2" xfId="13755"/>
    <cellStyle name="40% - Accent1 4 2 2" xfId="43725"/>
    <cellStyle name="40% - Accent1 4 3" xfId="13756"/>
    <cellStyle name="40% - Accent1 4 4" xfId="13757"/>
    <cellStyle name="40% - Accent1 5" xfId="13758"/>
    <cellStyle name="40% - Accent1 5 2" xfId="13759"/>
    <cellStyle name="40% - Accent1 5 2 2" xfId="43726"/>
    <cellStyle name="40% - Accent1 5 3" xfId="13760"/>
    <cellStyle name="40% - Accent1 6" xfId="13761"/>
    <cellStyle name="40% - Accent1 6 2" xfId="13762"/>
    <cellStyle name="40% - Accent1 6 2 2" xfId="43727"/>
    <cellStyle name="40% - Accent1 6 3" xfId="13763"/>
    <cellStyle name="40% - Accent1 7" xfId="13764"/>
    <cellStyle name="40% - Accent1 7 2" xfId="43728"/>
    <cellStyle name="40% - Accent1 8" xfId="13765"/>
    <cellStyle name="40% - Accent1 8 2" xfId="43729"/>
    <cellStyle name="40% - Accent1 9" xfId="13766"/>
    <cellStyle name="40% - Accent2" xfId="48058" builtinId="35" customBuiltin="1"/>
    <cellStyle name="40% - Accent2 10" xfId="13767"/>
    <cellStyle name="40% - Accent2 11" xfId="13768"/>
    <cellStyle name="40% - Accent2 12" xfId="13769"/>
    <cellStyle name="40% - Accent2 13" xfId="13770"/>
    <cellStyle name="40% - Accent2 14" xfId="13771"/>
    <cellStyle name="40% - Accent2 15" xfId="13772"/>
    <cellStyle name="40% - Accent2 16" xfId="13773"/>
    <cellStyle name="40% - Accent2 17" xfId="13774"/>
    <cellStyle name="40% - Accent2 17 2" xfId="13775"/>
    <cellStyle name="40% - Accent2 17 2 2" xfId="13776"/>
    <cellStyle name="40% - Accent2 17 3" xfId="13777"/>
    <cellStyle name="40% - Accent2 17 3 2" xfId="13778"/>
    <cellStyle name="40% - Accent2 17 4" xfId="13779"/>
    <cellStyle name="40% - Accent2 18" xfId="13780"/>
    <cellStyle name="40% - Accent2 18 2" xfId="13781"/>
    <cellStyle name="40% - Accent2 18 2 2" xfId="13782"/>
    <cellStyle name="40% - Accent2 18 3" xfId="13783"/>
    <cellStyle name="40% - Accent2 18 3 2" xfId="13784"/>
    <cellStyle name="40% - Accent2 18 4" xfId="13785"/>
    <cellStyle name="40% - Accent2 19" xfId="13786"/>
    <cellStyle name="40% - Accent2 19 2" xfId="13787"/>
    <cellStyle name="40% - Accent2 19 2 2" xfId="13788"/>
    <cellStyle name="40% - Accent2 19 3" xfId="13789"/>
    <cellStyle name="40% - Accent2 19 3 2" xfId="13790"/>
    <cellStyle name="40% - Accent2 19 4" xfId="13791"/>
    <cellStyle name="40% - Accent2 2" xfId="13792"/>
    <cellStyle name="40% - Accent2 2 10" xfId="13793"/>
    <cellStyle name="40% - Accent2 2 10 10" xfId="43731"/>
    <cellStyle name="40% - Accent2 2 10 2" xfId="13794"/>
    <cellStyle name="40% - Accent2 2 10 2 2" xfId="13795"/>
    <cellStyle name="40% - Accent2 2 10 2 2 2" xfId="13796"/>
    <cellStyle name="40% - Accent2 2 10 2 2 2 2" xfId="13797"/>
    <cellStyle name="40% - Accent2 2 10 2 2 2 2 2" xfId="13798"/>
    <cellStyle name="40% - Accent2 2 10 2 2 2 3" xfId="13799"/>
    <cellStyle name="40% - Accent2 2 10 2 2 3" xfId="13800"/>
    <cellStyle name="40% - Accent2 2 10 2 2 3 2" xfId="13801"/>
    <cellStyle name="40% - Accent2 2 10 2 2 4" xfId="13802"/>
    <cellStyle name="40% - Accent2 2 10 2 3" xfId="13803"/>
    <cellStyle name="40% - Accent2 2 10 2 3 2" xfId="13804"/>
    <cellStyle name="40% - Accent2 2 10 2 3 2 2" xfId="13805"/>
    <cellStyle name="40% - Accent2 2 10 2 3 3" xfId="13806"/>
    <cellStyle name="40% - Accent2 2 10 2 4" xfId="13807"/>
    <cellStyle name="40% - Accent2 2 10 2 4 2" xfId="13808"/>
    <cellStyle name="40% - Accent2 2 10 2 5" xfId="13809"/>
    <cellStyle name="40% - Accent2 2 10 3" xfId="13810"/>
    <cellStyle name="40% - Accent2 2 10 3 2" xfId="13811"/>
    <cellStyle name="40% - Accent2 2 10 3 2 2" xfId="13812"/>
    <cellStyle name="40% - Accent2 2 10 3 2 2 2" xfId="13813"/>
    <cellStyle name="40% - Accent2 2 10 3 2 2 2 2" xfId="13814"/>
    <cellStyle name="40% - Accent2 2 10 3 2 2 3" xfId="13815"/>
    <cellStyle name="40% - Accent2 2 10 3 2 3" xfId="13816"/>
    <cellStyle name="40% - Accent2 2 10 3 2 3 2" xfId="13817"/>
    <cellStyle name="40% - Accent2 2 10 3 2 4" xfId="13818"/>
    <cellStyle name="40% - Accent2 2 10 3 3" xfId="13819"/>
    <cellStyle name="40% - Accent2 2 10 3 3 2" xfId="13820"/>
    <cellStyle name="40% - Accent2 2 10 3 3 2 2" xfId="13821"/>
    <cellStyle name="40% - Accent2 2 10 3 3 3" xfId="13822"/>
    <cellStyle name="40% - Accent2 2 10 3 4" xfId="13823"/>
    <cellStyle name="40% - Accent2 2 10 3 4 2" xfId="13824"/>
    <cellStyle name="40% - Accent2 2 10 3 5" xfId="13825"/>
    <cellStyle name="40% - Accent2 2 10 4" xfId="13826"/>
    <cellStyle name="40% - Accent2 2 10 4 2" xfId="13827"/>
    <cellStyle name="40% - Accent2 2 10 4 2 2" xfId="13828"/>
    <cellStyle name="40% - Accent2 2 10 4 2 2 2" xfId="13829"/>
    <cellStyle name="40% - Accent2 2 10 4 2 3" xfId="13830"/>
    <cellStyle name="40% - Accent2 2 10 4 3" xfId="13831"/>
    <cellStyle name="40% - Accent2 2 10 4 3 2" xfId="13832"/>
    <cellStyle name="40% - Accent2 2 10 4 4" xfId="13833"/>
    <cellStyle name="40% - Accent2 2 10 5" xfId="13834"/>
    <cellStyle name="40% - Accent2 2 10 5 2" xfId="13835"/>
    <cellStyle name="40% - Accent2 2 10 5 2 2" xfId="13836"/>
    <cellStyle name="40% - Accent2 2 10 5 2 2 2" xfId="13837"/>
    <cellStyle name="40% - Accent2 2 10 5 2 3" xfId="13838"/>
    <cellStyle name="40% - Accent2 2 10 5 3" xfId="13839"/>
    <cellStyle name="40% - Accent2 2 10 5 3 2" xfId="13840"/>
    <cellStyle name="40% - Accent2 2 10 5 4" xfId="13841"/>
    <cellStyle name="40% - Accent2 2 10 6" xfId="13842"/>
    <cellStyle name="40% - Accent2 2 10 6 2" xfId="13843"/>
    <cellStyle name="40% - Accent2 2 10 6 2 2" xfId="13844"/>
    <cellStyle name="40% - Accent2 2 10 6 2 2 2" xfId="13845"/>
    <cellStyle name="40% - Accent2 2 10 6 2 3" xfId="13846"/>
    <cellStyle name="40% - Accent2 2 10 6 3" xfId="13847"/>
    <cellStyle name="40% - Accent2 2 10 6 3 2" xfId="13848"/>
    <cellStyle name="40% - Accent2 2 10 6 4" xfId="13849"/>
    <cellStyle name="40% - Accent2 2 10 7" xfId="13850"/>
    <cellStyle name="40% - Accent2 2 10 7 2" xfId="13851"/>
    <cellStyle name="40% - Accent2 2 10 7 2 2" xfId="13852"/>
    <cellStyle name="40% - Accent2 2 10 7 3" xfId="13853"/>
    <cellStyle name="40% - Accent2 2 10 8" xfId="13854"/>
    <cellStyle name="40% - Accent2 2 10 8 2" xfId="13855"/>
    <cellStyle name="40% - Accent2 2 10 9" xfId="13856"/>
    <cellStyle name="40% - Accent2 2 11" xfId="13857"/>
    <cellStyle name="40% - Accent2 2 11 2" xfId="13858"/>
    <cellStyle name="40% - Accent2 2 11 2 2" xfId="13859"/>
    <cellStyle name="40% - Accent2 2 11 3" xfId="13860"/>
    <cellStyle name="40% - Accent2 2 11 4" xfId="43730"/>
    <cellStyle name="40% - Accent2 2 12" xfId="13861"/>
    <cellStyle name="40% - Accent2 2 12 2" xfId="13862"/>
    <cellStyle name="40% - Accent2 2 12 2 2" xfId="13863"/>
    <cellStyle name="40% - Accent2 2 12 3" xfId="13864"/>
    <cellStyle name="40% - Accent2 2 13" xfId="13865"/>
    <cellStyle name="40% - Accent2 2 14" xfId="13866"/>
    <cellStyle name="40% - Accent2 2 14 2" xfId="13867"/>
    <cellStyle name="40% - Accent2 2 15" xfId="13868"/>
    <cellStyle name="40% - Accent2 2 15 2" xfId="13869"/>
    <cellStyle name="40% - Accent2 2 16" xfId="13870"/>
    <cellStyle name="40% - Accent2 2 17" xfId="13871"/>
    <cellStyle name="40% - Accent2 2 18" xfId="13872"/>
    <cellStyle name="40% - Accent2 2 19" xfId="13873"/>
    <cellStyle name="40% - Accent2 2 2" xfId="13874"/>
    <cellStyle name="40% - Accent2 2 2 2" xfId="13875"/>
    <cellStyle name="40% - Accent2 2 2 2 2" xfId="43733"/>
    <cellStyle name="40% - Accent2 2 2 3" xfId="13876"/>
    <cellStyle name="40% - Accent2 2 2 3 2" xfId="43734"/>
    <cellStyle name="40% - Accent2 2 2 4" xfId="13877"/>
    <cellStyle name="40% - Accent2 2 2 4 2" xfId="13878"/>
    <cellStyle name="40% - Accent2 2 2 4 2 2" xfId="13879"/>
    <cellStyle name="40% - Accent2 2 2 4 3" xfId="13880"/>
    <cellStyle name="40% - Accent2 2 2 4 4" xfId="43732"/>
    <cellStyle name="40% - Accent2 2 2 5" xfId="13881"/>
    <cellStyle name="40% - Accent2 2 2 6" xfId="13882"/>
    <cellStyle name="40% - Accent2 2 2 6 2" xfId="13883"/>
    <cellStyle name="40% - Accent2 2 2 7" xfId="13884"/>
    <cellStyle name="40% - Accent2 2 2 8" xfId="13885"/>
    <cellStyle name="40% - Accent2 2 2 9" xfId="42656"/>
    <cellStyle name="40% - Accent2 2 20" xfId="13886"/>
    <cellStyle name="40% - Accent2 2 21" xfId="48024"/>
    <cellStyle name="40% - Accent2 2 22" xfId="48092"/>
    <cellStyle name="40% - Accent2 2 3" xfId="13887"/>
    <cellStyle name="40% - Accent2 2 3 2" xfId="13888"/>
    <cellStyle name="40% - Accent2 2 3 2 10" xfId="13889"/>
    <cellStyle name="40% - Accent2 2 3 2 10 2" xfId="13890"/>
    <cellStyle name="40% - Accent2 2 3 2 10 2 2" xfId="13891"/>
    <cellStyle name="40% - Accent2 2 3 2 10 3" xfId="13892"/>
    <cellStyle name="40% - Accent2 2 3 2 11" xfId="13893"/>
    <cellStyle name="40% - Accent2 2 3 2 11 2" xfId="13894"/>
    <cellStyle name="40% - Accent2 2 3 2 12" xfId="13895"/>
    <cellStyle name="40% - Accent2 2 3 2 13" xfId="43736"/>
    <cellStyle name="40% - Accent2 2 3 2 2" xfId="13896"/>
    <cellStyle name="40% - Accent2 2 3 2 2 10" xfId="13897"/>
    <cellStyle name="40% - Accent2 2 3 2 2 10 2" xfId="13898"/>
    <cellStyle name="40% - Accent2 2 3 2 2 11" xfId="13899"/>
    <cellStyle name="40% - Accent2 2 3 2 2 2" xfId="13900"/>
    <cellStyle name="40% - Accent2 2 3 2 2 2 2" xfId="13901"/>
    <cellStyle name="40% - Accent2 2 3 2 2 2 2 2" xfId="13902"/>
    <cellStyle name="40% - Accent2 2 3 2 2 2 2 2 2" xfId="13903"/>
    <cellStyle name="40% - Accent2 2 3 2 2 2 2 2 2 2" xfId="13904"/>
    <cellStyle name="40% - Accent2 2 3 2 2 2 2 2 2 2 2" xfId="13905"/>
    <cellStyle name="40% - Accent2 2 3 2 2 2 2 2 2 3" xfId="13906"/>
    <cellStyle name="40% - Accent2 2 3 2 2 2 2 2 3" xfId="13907"/>
    <cellStyle name="40% - Accent2 2 3 2 2 2 2 2 3 2" xfId="13908"/>
    <cellStyle name="40% - Accent2 2 3 2 2 2 2 2 4" xfId="13909"/>
    <cellStyle name="40% - Accent2 2 3 2 2 2 2 3" xfId="13910"/>
    <cellStyle name="40% - Accent2 2 3 2 2 2 2 3 2" xfId="13911"/>
    <cellStyle name="40% - Accent2 2 3 2 2 2 2 3 2 2" xfId="13912"/>
    <cellStyle name="40% - Accent2 2 3 2 2 2 2 3 3" xfId="13913"/>
    <cellStyle name="40% - Accent2 2 3 2 2 2 2 4" xfId="13914"/>
    <cellStyle name="40% - Accent2 2 3 2 2 2 2 4 2" xfId="13915"/>
    <cellStyle name="40% - Accent2 2 3 2 2 2 2 5" xfId="13916"/>
    <cellStyle name="40% - Accent2 2 3 2 2 2 3" xfId="13917"/>
    <cellStyle name="40% - Accent2 2 3 2 2 2 3 2" xfId="13918"/>
    <cellStyle name="40% - Accent2 2 3 2 2 2 3 2 2" xfId="13919"/>
    <cellStyle name="40% - Accent2 2 3 2 2 2 3 2 2 2" xfId="13920"/>
    <cellStyle name="40% - Accent2 2 3 2 2 2 3 2 2 2 2" xfId="13921"/>
    <cellStyle name="40% - Accent2 2 3 2 2 2 3 2 2 3" xfId="13922"/>
    <cellStyle name="40% - Accent2 2 3 2 2 2 3 2 3" xfId="13923"/>
    <cellStyle name="40% - Accent2 2 3 2 2 2 3 2 3 2" xfId="13924"/>
    <cellStyle name="40% - Accent2 2 3 2 2 2 3 2 4" xfId="13925"/>
    <cellStyle name="40% - Accent2 2 3 2 2 2 3 3" xfId="13926"/>
    <cellStyle name="40% - Accent2 2 3 2 2 2 3 3 2" xfId="13927"/>
    <cellStyle name="40% - Accent2 2 3 2 2 2 3 3 2 2" xfId="13928"/>
    <cellStyle name="40% - Accent2 2 3 2 2 2 3 3 3" xfId="13929"/>
    <cellStyle name="40% - Accent2 2 3 2 2 2 3 4" xfId="13930"/>
    <cellStyle name="40% - Accent2 2 3 2 2 2 3 4 2" xfId="13931"/>
    <cellStyle name="40% - Accent2 2 3 2 2 2 3 5" xfId="13932"/>
    <cellStyle name="40% - Accent2 2 3 2 2 2 4" xfId="13933"/>
    <cellStyle name="40% - Accent2 2 3 2 2 2 4 2" xfId="13934"/>
    <cellStyle name="40% - Accent2 2 3 2 2 2 4 2 2" xfId="13935"/>
    <cellStyle name="40% - Accent2 2 3 2 2 2 4 2 2 2" xfId="13936"/>
    <cellStyle name="40% - Accent2 2 3 2 2 2 4 2 3" xfId="13937"/>
    <cellStyle name="40% - Accent2 2 3 2 2 2 4 3" xfId="13938"/>
    <cellStyle name="40% - Accent2 2 3 2 2 2 4 3 2" xfId="13939"/>
    <cellStyle name="40% - Accent2 2 3 2 2 2 4 4" xfId="13940"/>
    <cellStyle name="40% - Accent2 2 3 2 2 2 5" xfId="13941"/>
    <cellStyle name="40% - Accent2 2 3 2 2 2 5 2" xfId="13942"/>
    <cellStyle name="40% - Accent2 2 3 2 2 2 5 2 2" xfId="13943"/>
    <cellStyle name="40% - Accent2 2 3 2 2 2 5 2 2 2" xfId="13944"/>
    <cellStyle name="40% - Accent2 2 3 2 2 2 5 2 3" xfId="13945"/>
    <cellStyle name="40% - Accent2 2 3 2 2 2 5 3" xfId="13946"/>
    <cellStyle name="40% - Accent2 2 3 2 2 2 5 3 2" xfId="13947"/>
    <cellStyle name="40% - Accent2 2 3 2 2 2 5 4" xfId="13948"/>
    <cellStyle name="40% - Accent2 2 3 2 2 2 6" xfId="13949"/>
    <cellStyle name="40% - Accent2 2 3 2 2 2 6 2" xfId="13950"/>
    <cellStyle name="40% - Accent2 2 3 2 2 2 6 2 2" xfId="13951"/>
    <cellStyle name="40% - Accent2 2 3 2 2 2 6 2 2 2" xfId="13952"/>
    <cellStyle name="40% - Accent2 2 3 2 2 2 6 2 3" xfId="13953"/>
    <cellStyle name="40% - Accent2 2 3 2 2 2 6 3" xfId="13954"/>
    <cellStyle name="40% - Accent2 2 3 2 2 2 6 3 2" xfId="13955"/>
    <cellStyle name="40% - Accent2 2 3 2 2 2 6 4" xfId="13956"/>
    <cellStyle name="40% - Accent2 2 3 2 2 2 7" xfId="13957"/>
    <cellStyle name="40% - Accent2 2 3 2 2 2 7 2" xfId="13958"/>
    <cellStyle name="40% - Accent2 2 3 2 2 2 7 2 2" xfId="13959"/>
    <cellStyle name="40% - Accent2 2 3 2 2 2 7 3" xfId="13960"/>
    <cellStyle name="40% - Accent2 2 3 2 2 2 8" xfId="13961"/>
    <cellStyle name="40% - Accent2 2 3 2 2 2 8 2" xfId="13962"/>
    <cellStyle name="40% - Accent2 2 3 2 2 2 9" xfId="13963"/>
    <cellStyle name="40% - Accent2 2 3 2 2 3" xfId="13964"/>
    <cellStyle name="40% - Accent2 2 3 2 2 3 2" xfId="13965"/>
    <cellStyle name="40% - Accent2 2 3 2 2 3 2 2" xfId="13966"/>
    <cellStyle name="40% - Accent2 2 3 2 2 3 2 2 2" xfId="13967"/>
    <cellStyle name="40% - Accent2 2 3 2 2 3 2 2 2 2" xfId="13968"/>
    <cellStyle name="40% - Accent2 2 3 2 2 3 2 2 2 2 2" xfId="13969"/>
    <cellStyle name="40% - Accent2 2 3 2 2 3 2 2 2 3" xfId="13970"/>
    <cellStyle name="40% - Accent2 2 3 2 2 3 2 2 3" xfId="13971"/>
    <cellStyle name="40% - Accent2 2 3 2 2 3 2 2 3 2" xfId="13972"/>
    <cellStyle name="40% - Accent2 2 3 2 2 3 2 2 4" xfId="13973"/>
    <cellStyle name="40% - Accent2 2 3 2 2 3 2 3" xfId="13974"/>
    <cellStyle name="40% - Accent2 2 3 2 2 3 2 3 2" xfId="13975"/>
    <cellStyle name="40% - Accent2 2 3 2 2 3 2 3 2 2" xfId="13976"/>
    <cellStyle name="40% - Accent2 2 3 2 2 3 2 3 3" xfId="13977"/>
    <cellStyle name="40% - Accent2 2 3 2 2 3 2 4" xfId="13978"/>
    <cellStyle name="40% - Accent2 2 3 2 2 3 2 4 2" xfId="13979"/>
    <cellStyle name="40% - Accent2 2 3 2 2 3 2 5" xfId="13980"/>
    <cellStyle name="40% - Accent2 2 3 2 2 3 3" xfId="13981"/>
    <cellStyle name="40% - Accent2 2 3 2 2 3 3 2" xfId="13982"/>
    <cellStyle name="40% - Accent2 2 3 2 2 3 3 2 2" xfId="13983"/>
    <cellStyle name="40% - Accent2 2 3 2 2 3 3 2 2 2" xfId="13984"/>
    <cellStyle name="40% - Accent2 2 3 2 2 3 3 2 2 2 2" xfId="13985"/>
    <cellStyle name="40% - Accent2 2 3 2 2 3 3 2 2 3" xfId="13986"/>
    <cellStyle name="40% - Accent2 2 3 2 2 3 3 2 3" xfId="13987"/>
    <cellStyle name="40% - Accent2 2 3 2 2 3 3 2 3 2" xfId="13988"/>
    <cellStyle name="40% - Accent2 2 3 2 2 3 3 2 4" xfId="13989"/>
    <cellStyle name="40% - Accent2 2 3 2 2 3 3 3" xfId="13990"/>
    <cellStyle name="40% - Accent2 2 3 2 2 3 3 3 2" xfId="13991"/>
    <cellStyle name="40% - Accent2 2 3 2 2 3 3 3 2 2" xfId="13992"/>
    <cellStyle name="40% - Accent2 2 3 2 2 3 3 3 3" xfId="13993"/>
    <cellStyle name="40% - Accent2 2 3 2 2 3 3 4" xfId="13994"/>
    <cellStyle name="40% - Accent2 2 3 2 2 3 3 4 2" xfId="13995"/>
    <cellStyle name="40% - Accent2 2 3 2 2 3 3 5" xfId="13996"/>
    <cellStyle name="40% - Accent2 2 3 2 2 3 4" xfId="13997"/>
    <cellStyle name="40% - Accent2 2 3 2 2 3 4 2" xfId="13998"/>
    <cellStyle name="40% - Accent2 2 3 2 2 3 4 2 2" xfId="13999"/>
    <cellStyle name="40% - Accent2 2 3 2 2 3 4 2 2 2" xfId="14000"/>
    <cellStyle name="40% - Accent2 2 3 2 2 3 4 2 3" xfId="14001"/>
    <cellStyle name="40% - Accent2 2 3 2 2 3 4 3" xfId="14002"/>
    <cellStyle name="40% - Accent2 2 3 2 2 3 4 3 2" xfId="14003"/>
    <cellStyle name="40% - Accent2 2 3 2 2 3 4 4" xfId="14004"/>
    <cellStyle name="40% - Accent2 2 3 2 2 3 5" xfId="14005"/>
    <cellStyle name="40% - Accent2 2 3 2 2 3 5 2" xfId="14006"/>
    <cellStyle name="40% - Accent2 2 3 2 2 3 5 2 2" xfId="14007"/>
    <cellStyle name="40% - Accent2 2 3 2 2 3 5 2 2 2" xfId="14008"/>
    <cellStyle name="40% - Accent2 2 3 2 2 3 5 2 3" xfId="14009"/>
    <cellStyle name="40% - Accent2 2 3 2 2 3 5 3" xfId="14010"/>
    <cellStyle name="40% - Accent2 2 3 2 2 3 5 3 2" xfId="14011"/>
    <cellStyle name="40% - Accent2 2 3 2 2 3 5 4" xfId="14012"/>
    <cellStyle name="40% - Accent2 2 3 2 2 3 6" xfId="14013"/>
    <cellStyle name="40% - Accent2 2 3 2 2 3 6 2" xfId="14014"/>
    <cellStyle name="40% - Accent2 2 3 2 2 3 6 2 2" xfId="14015"/>
    <cellStyle name="40% - Accent2 2 3 2 2 3 6 2 2 2" xfId="14016"/>
    <cellStyle name="40% - Accent2 2 3 2 2 3 6 2 3" xfId="14017"/>
    <cellStyle name="40% - Accent2 2 3 2 2 3 6 3" xfId="14018"/>
    <cellStyle name="40% - Accent2 2 3 2 2 3 6 3 2" xfId="14019"/>
    <cellStyle name="40% - Accent2 2 3 2 2 3 6 4" xfId="14020"/>
    <cellStyle name="40% - Accent2 2 3 2 2 3 7" xfId="14021"/>
    <cellStyle name="40% - Accent2 2 3 2 2 3 7 2" xfId="14022"/>
    <cellStyle name="40% - Accent2 2 3 2 2 3 7 2 2" xfId="14023"/>
    <cellStyle name="40% - Accent2 2 3 2 2 3 7 3" xfId="14024"/>
    <cellStyle name="40% - Accent2 2 3 2 2 3 8" xfId="14025"/>
    <cellStyle name="40% - Accent2 2 3 2 2 3 8 2" xfId="14026"/>
    <cellStyle name="40% - Accent2 2 3 2 2 3 9" xfId="14027"/>
    <cellStyle name="40% - Accent2 2 3 2 2 4" xfId="14028"/>
    <cellStyle name="40% - Accent2 2 3 2 2 4 2" xfId="14029"/>
    <cellStyle name="40% - Accent2 2 3 2 2 4 2 2" xfId="14030"/>
    <cellStyle name="40% - Accent2 2 3 2 2 4 2 2 2" xfId="14031"/>
    <cellStyle name="40% - Accent2 2 3 2 2 4 2 2 2 2" xfId="14032"/>
    <cellStyle name="40% - Accent2 2 3 2 2 4 2 2 3" xfId="14033"/>
    <cellStyle name="40% - Accent2 2 3 2 2 4 2 3" xfId="14034"/>
    <cellStyle name="40% - Accent2 2 3 2 2 4 2 3 2" xfId="14035"/>
    <cellStyle name="40% - Accent2 2 3 2 2 4 2 4" xfId="14036"/>
    <cellStyle name="40% - Accent2 2 3 2 2 4 3" xfId="14037"/>
    <cellStyle name="40% - Accent2 2 3 2 2 4 3 2" xfId="14038"/>
    <cellStyle name="40% - Accent2 2 3 2 2 4 3 2 2" xfId="14039"/>
    <cellStyle name="40% - Accent2 2 3 2 2 4 3 3" xfId="14040"/>
    <cellStyle name="40% - Accent2 2 3 2 2 4 4" xfId="14041"/>
    <cellStyle name="40% - Accent2 2 3 2 2 4 4 2" xfId="14042"/>
    <cellStyle name="40% - Accent2 2 3 2 2 4 5" xfId="14043"/>
    <cellStyle name="40% - Accent2 2 3 2 2 5" xfId="14044"/>
    <cellStyle name="40% - Accent2 2 3 2 2 5 2" xfId="14045"/>
    <cellStyle name="40% - Accent2 2 3 2 2 5 2 2" xfId="14046"/>
    <cellStyle name="40% - Accent2 2 3 2 2 5 2 2 2" xfId="14047"/>
    <cellStyle name="40% - Accent2 2 3 2 2 5 2 2 2 2" xfId="14048"/>
    <cellStyle name="40% - Accent2 2 3 2 2 5 2 2 3" xfId="14049"/>
    <cellStyle name="40% - Accent2 2 3 2 2 5 2 3" xfId="14050"/>
    <cellStyle name="40% - Accent2 2 3 2 2 5 2 3 2" xfId="14051"/>
    <cellStyle name="40% - Accent2 2 3 2 2 5 2 4" xfId="14052"/>
    <cellStyle name="40% - Accent2 2 3 2 2 5 3" xfId="14053"/>
    <cellStyle name="40% - Accent2 2 3 2 2 5 3 2" xfId="14054"/>
    <cellStyle name="40% - Accent2 2 3 2 2 5 3 2 2" xfId="14055"/>
    <cellStyle name="40% - Accent2 2 3 2 2 5 3 3" xfId="14056"/>
    <cellStyle name="40% - Accent2 2 3 2 2 5 4" xfId="14057"/>
    <cellStyle name="40% - Accent2 2 3 2 2 5 4 2" xfId="14058"/>
    <cellStyle name="40% - Accent2 2 3 2 2 5 5" xfId="14059"/>
    <cellStyle name="40% - Accent2 2 3 2 2 6" xfId="14060"/>
    <cellStyle name="40% - Accent2 2 3 2 2 6 2" xfId="14061"/>
    <cellStyle name="40% - Accent2 2 3 2 2 6 2 2" xfId="14062"/>
    <cellStyle name="40% - Accent2 2 3 2 2 6 2 2 2" xfId="14063"/>
    <cellStyle name="40% - Accent2 2 3 2 2 6 2 3" xfId="14064"/>
    <cellStyle name="40% - Accent2 2 3 2 2 6 3" xfId="14065"/>
    <cellStyle name="40% - Accent2 2 3 2 2 6 3 2" xfId="14066"/>
    <cellStyle name="40% - Accent2 2 3 2 2 6 4" xfId="14067"/>
    <cellStyle name="40% - Accent2 2 3 2 2 7" xfId="14068"/>
    <cellStyle name="40% - Accent2 2 3 2 2 7 2" xfId="14069"/>
    <cellStyle name="40% - Accent2 2 3 2 2 7 2 2" xfId="14070"/>
    <cellStyle name="40% - Accent2 2 3 2 2 7 2 2 2" xfId="14071"/>
    <cellStyle name="40% - Accent2 2 3 2 2 7 2 3" xfId="14072"/>
    <cellStyle name="40% - Accent2 2 3 2 2 7 3" xfId="14073"/>
    <cellStyle name="40% - Accent2 2 3 2 2 7 3 2" xfId="14074"/>
    <cellStyle name="40% - Accent2 2 3 2 2 7 4" xfId="14075"/>
    <cellStyle name="40% - Accent2 2 3 2 2 8" xfId="14076"/>
    <cellStyle name="40% - Accent2 2 3 2 2 8 2" xfId="14077"/>
    <cellStyle name="40% - Accent2 2 3 2 2 8 2 2" xfId="14078"/>
    <cellStyle name="40% - Accent2 2 3 2 2 8 2 2 2" xfId="14079"/>
    <cellStyle name="40% - Accent2 2 3 2 2 8 2 3" xfId="14080"/>
    <cellStyle name="40% - Accent2 2 3 2 2 8 3" xfId="14081"/>
    <cellStyle name="40% - Accent2 2 3 2 2 8 3 2" xfId="14082"/>
    <cellStyle name="40% - Accent2 2 3 2 2 8 4" xfId="14083"/>
    <cellStyle name="40% - Accent2 2 3 2 2 9" xfId="14084"/>
    <cellStyle name="40% - Accent2 2 3 2 2 9 2" xfId="14085"/>
    <cellStyle name="40% - Accent2 2 3 2 2 9 2 2" xfId="14086"/>
    <cellStyle name="40% - Accent2 2 3 2 2 9 3" xfId="14087"/>
    <cellStyle name="40% - Accent2 2 3 2 3" xfId="14088"/>
    <cellStyle name="40% - Accent2 2 3 2 3 2" xfId="14089"/>
    <cellStyle name="40% - Accent2 2 3 2 3 2 2" xfId="14090"/>
    <cellStyle name="40% - Accent2 2 3 2 3 2 2 2" xfId="14091"/>
    <cellStyle name="40% - Accent2 2 3 2 3 2 2 2 2" xfId="14092"/>
    <cellStyle name="40% - Accent2 2 3 2 3 2 2 2 2 2" xfId="14093"/>
    <cellStyle name="40% - Accent2 2 3 2 3 2 2 2 3" xfId="14094"/>
    <cellStyle name="40% - Accent2 2 3 2 3 2 2 3" xfId="14095"/>
    <cellStyle name="40% - Accent2 2 3 2 3 2 2 3 2" xfId="14096"/>
    <cellStyle name="40% - Accent2 2 3 2 3 2 2 4" xfId="14097"/>
    <cellStyle name="40% - Accent2 2 3 2 3 2 3" xfId="14098"/>
    <cellStyle name="40% - Accent2 2 3 2 3 2 3 2" xfId="14099"/>
    <cellStyle name="40% - Accent2 2 3 2 3 2 3 2 2" xfId="14100"/>
    <cellStyle name="40% - Accent2 2 3 2 3 2 3 3" xfId="14101"/>
    <cellStyle name="40% - Accent2 2 3 2 3 2 4" xfId="14102"/>
    <cellStyle name="40% - Accent2 2 3 2 3 2 4 2" xfId="14103"/>
    <cellStyle name="40% - Accent2 2 3 2 3 2 5" xfId="14104"/>
    <cellStyle name="40% - Accent2 2 3 2 3 3" xfId="14105"/>
    <cellStyle name="40% - Accent2 2 3 2 3 3 2" xfId="14106"/>
    <cellStyle name="40% - Accent2 2 3 2 3 3 2 2" xfId="14107"/>
    <cellStyle name="40% - Accent2 2 3 2 3 3 2 2 2" xfId="14108"/>
    <cellStyle name="40% - Accent2 2 3 2 3 3 2 2 2 2" xfId="14109"/>
    <cellStyle name="40% - Accent2 2 3 2 3 3 2 2 3" xfId="14110"/>
    <cellStyle name="40% - Accent2 2 3 2 3 3 2 3" xfId="14111"/>
    <cellStyle name="40% - Accent2 2 3 2 3 3 2 3 2" xfId="14112"/>
    <cellStyle name="40% - Accent2 2 3 2 3 3 2 4" xfId="14113"/>
    <cellStyle name="40% - Accent2 2 3 2 3 3 3" xfId="14114"/>
    <cellStyle name="40% - Accent2 2 3 2 3 3 3 2" xfId="14115"/>
    <cellStyle name="40% - Accent2 2 3 2 3 3 3 2 2" xfId="14116"/>
    <cellStyle name="40% - Accent2 2 3 2 3 3 3 3" xfId="14117"/>
    <cellStyle name="40% - Accent2 2 3 2 3 3 4" xfId="14118"/>
    <cellStyle name="40% - Accent2 2 3 2 3 3 4 2" xfId="14119"/>
    <cellStyle name="40% - Accent2 2 3 2 3 3 5" xfId="14120"/>
    <cellStyle name="40% - Accent2 2 3 2 3 4" xfId="14121"/>
    <cellStyle name="40% - Accent2 2 3 2 3 4 2" xfId="14122"/>
    <cellStyle name="40% - Accent2 2 3 2 3 4 2 2" xfId="14123"/>
    <cellStyle name="40% - Accent2 2 3 2 3 4 2 2 2" xfId="14124"/>
    <cellStyle name="40% - Accent2 2 3 2 3 4 2 3" xfId="14125"/>
    <cellStyle name="40% - Accent2 2 3 2 3 4 3" xfId="14126"/>
    <cellStyle name="40% - Accent2 2 3 2 3 4 3 2" xfId="14127"/>
    <cellStyle name="40% - Accent2 2 3 2 3 4 4" xfId="14128"/>
    <cellStyle name="40% - Accent2 2 3 2 3 5" xfId="14129"/>
    <cellStyle name="40% - Accent2 2 3 2 3 5 2" xfId="14130"/>
    <cellStyle name="40% - Accent2 2 3 2 3 5 2 2" xfId="14131"/>
    <cellStyle name="40% - Accent2 2 3 2 3 5 2 2 2" xfId="14132"/>
    <cellStyle name="40% - Accent2 2 3 2 3 5 2 3" xfId="14133"/>
    <cellStyle name="40% - Accent2 2 3 2 3 5 3" xfId="14134"/>
    <cellStyle name="40% - Accent2 2 3 2 3 5 3 2" xfId="14135"/>
    <cellStyle name="40% - Accent2 2 3 2 3 5 4" xfId="14136"/>
    <cellStyle name="40% - Accent2 2 3 2 3 6" xfId="14137"/>
    <cellStyle name="40% - Accent2 2 3 2 3 6 2" xfId="14138"/>
    <cellStyle name="40% - Accent2 2 3 2 3 6 2 2" xfId="14139"/>
    <cellStyle name="40% - Accent2 2 3 2 3 6 2 2 2" xfId="14140"/>
    <cellStyle name="40% - Accent2 2 3 2 3 6 2 3" xfId="14141"/>
    <cellStyle name="40% - Accent2 2 3 2 3 6 3" xfId="14142"/>
    <cellStyle name="40% - Accent2 2 3 2 3 6 3 2" xfId="14143"/>
    <cellStyle name="40% - Accent2 2 3 2 3 6 4" xfId="14144"/>
    <cellStyle name="40% - Accent2 2 3 2 3 7" xfId="14145"/>
    <cellStyle name="40% - Accent2 2 3 2 3 7 2" xfId="14146"/>
    <cellStyle name="40% - Accent2 2 3 2 3 7 2 2" xfId="14147"/>
    <cellStyle name="40% - Accent2 2 3 2 3 7 3" xfId="14148"/>
    <cellStyle name="40% - Accent2 2 3 2 3 8" xfId="14149"/>
    <cellStyle name="40% - Accent2 2 3 2 3 8 2" xfId="14150"/>
    <cellStyle name="40% - Accent2 2 3 2 3 9" xfId="14151"/>
    <cellStyle name="40% - Accent2 2 3 2 4" xfId="14152"/>
    <cellStyle name="40% - Accent2 2 3 2 4 2" xfId="14153"/>
    <cellStyle name="40% - Accent2 2 3 2 4 2 2" xfId="14154"/>
    <cellStyle name="40% - Accent2 2 3 2 4 2 2 2" xfId="14155"/>
    <cellStyle name="40% - Accent2 2 3 2 4 2 2 2 2" xfId="14156"/>
    <cellStyle name="40% - Accent2 2 3 2 4 2 2 2 2 2" xfId="14157"/>
    <cellStyle name="40% - Accent2 2 3 2 4 2 2 2 3" xfId="14158"/>
    <cellStyle name="40% - Accent2 2 3 2 4 2 2 3" xfId="14159"/>
    <cellStyle name="40% - Accent2 2 3 2 4 2 2 3 2" xfId="14160"/>
    <cellStyle name="40% - Accent2 2 3 2 4 2 2 4" xfId="14161"/>
    <cellStyle name="40% - Accent2 2 3 2 4 2 3" xfId="14162"/>
    <cellStyle name="40% - Accent2 2 3 2 4 2 3 2" xfId="14163"/>
    <cellStyle name="40% - Accent2 2 3 2 4 2 3 2 2" xfId="14164"/>
    <cellStyle name="40% - Accent2 2 3 2 4 2 3 3" xfId="14165"/>
    <cellStyle name="40% - Accent2 2 3 2 4 2 4" xfId="14166"/>
    <cellStyle name="40% - Accent2 2 3 2 4 2 4 2" xfId="14167"/>
    <cellStyle name="40% - Accent2 2 3 2 4 2 5" xfId="14168"/>
    <cellStyle name="40% - Accent2 2 3 2 4 3" xfId="14169"/>
    <cellStyle name="40% - Accent2 2 3 2 4 3 2" xfId="14170"/>
    <cellStyle name="40% - Accent2 2 3 2 4 3 2 2" xfId="14171"/>
    <cellStyle name="40% - Accent2 2 3 2 4 3 2 2 2" xfId="14172"/>
    <cellStyle name="40% - Accent2 2 3 2 4 3 2 2 2 2" xfId="14173"/>
    <cellStyle name="40% - Accent2 2 3 2 4 3 2 2 3" xfId="14174"/>
    <cellStyle name="40% - Accent2 2 3 2 4 3 2 3" xfId="14175"/>
    <cellStyle name="40% - Accent2 2 3 2 4 3 2 3 2" xfId="14176"/>
    <cellStyle name="40% - Accent2 2 3 2 4 3 2 4" xfId="14177"/>
    <cellStyle name="40% - Accent2 2 3 2 4 3 3" xfId="14178"/>
    <cellStyle name="40% - Accent2 2 3 2 4 3 3 2" xfId="14179"/>
    <cellStyle name="40% - Accent2 2 3 2 4 3 3 2 2" xfId="14180"/>
    <cellStyle name="40% - Accent2 2 3 2 4 3 3 3" xfId="14181"/>
    <cellStyle name="40% - Accent2 2 3 2 4 3 4" xfId="14182"/>
    <cellStyle name="40% - Accent2 2 3 2 4 3 4 2" xfId="14183"/>
    <cellStyle name="40% - Accent2 2 3 2 4 3 5" xfId="14184"/>
    <cellStyle name="40% - Accent2 2 3 2 4 4" xfId="14185"/>
    <cellStyle name="40% - Accent2 2 3 2 4 4 2" xfId="14186"/>
    <cellStyle name="40% - Accent2 2 3 2 4 4 2 2" xfId="14187"/>
    <cellStyle name="40% - Accent2 2 3 2 4 4 2 2 2" xfId="14188"/>
    <cellStyle name="40% - Accent2 2 3 2 4 4 2 3" xfId="14189"/>
    <cellStyle name="40% - Accent2 2 3 2 4 4 3" xfId="14190"/>
    <cellStyle name="40% - Accent2 2 3 2 4 4 3 2" xfId="14191"/>
    <cellStyle name="40% - Accent2 2 3 2 4 4 4" xfId="14192"/>
    <cellStyle name="40% - Accent2 2 3 2 4 5" xfId="14193"/>
    <cellStyle name="40% - Accent2 2 3 2 4 5 2" xfId="14194"/>
    <cellStyle name="40% - Accent2 2 3 2 4 5 2 2" xfId="14195"/>
    <cellStyle name="40% - Accent2 2 3 2 4 5 2 2 2" xfId="14196"/>
    <cellStyle name="40% - Accent2 2 3 2 4 5 2 3" xfId="14197"/>
    <cellStyle name="40% - Accent2 2 3 2 4 5 3" xfId="14198"/>
    <cellStyle name="40% - Accent2 2 3 2 4 5 3 2" xfId="14199"/>
    <cellStyle name="40% - Accent2 2 3 2 4 5 4" xfId="14200"/>
    <cellStyle name="40% - Accent2 2 3 2 4 6" xfId="14201"/>
    <cellStyle name="40% - Accent2 2 3 2 4 6 2" xfId="14202"/>
    <cellStyle name="40% - Accent2 2 3 2 4 6 2 2" xfId="14203"/>
    <cellStyle name="40% - Accent2 2 3 2 4 6 2 2 2" xfId="14204"/>
    <cellStyle name="40% - Accent2 2 3 2 4 6 2 3" xfId="14205"/>
    <cellStyle name="40% - Accent2 2 3 2 4 6 3" xfId="14206"/>
    <cellStyle name="40% - Accent2 2 3 2 4 6 3 2" xfId="14207"/>
    <cellStyle name="40% - Accent2 2 3 2 4 6 4" xfId="14208"/>
    <cellStyle name="40% - Accent2 2 3 2 4 7" xfId="14209"/>
    <cellStyle name="40% - Accent2 2 3 2 4 7 2" xfId="14210"/>
    <cellStyle name="40% - Accent2 2 3 2 4 7 2 2" xfId="14211"/>
    <cellStyle name="40% - Accent2 2 3 2 4 7 3" xfId="14212"/>
    <cellStyle name="40% - Accent2 2 3 2 4 8" xfId="14213"/>
    <cellStyle name="40% - Accent2 2 3 2 4 8 2" xfId="14214"/>
    <cellStyle name="40% - Accent2 2 3 2 4 9" xfId="14215"/>
    <cellStyle name="40% - Accent2 2 3 2 5" xfId="14216"/>
    <cellStyle name="40% - Accent2 2 3 2 5 2" xfId="14217"/>
    <cellStyle name="40% - Accent2 2 3 2 5 2 2" xfId="14218"/>
    <cellStyle name="40% - Accent2 2 3 2 5 2 2 2" xfId="14219"/>
    <cellStyle name="40% - Accent2 2 3 2 5 2 2 2 2" xfId="14220"/>
    <cellStyle name="40% - Accent2 2 3 2 5 2 2 3" xfId="14221"/>
    <cellStyle name="40% - Accent2 2 3 2 5 2 3" xfId="14222"/>
    <cellStyle name="40% - Accent2 2 3 2 5 2 3 2" xfId="14223"/>
    <cellStyle name="40% - Accent2 2 3 2 5 2 4" xfId="14224"/>
    <cellStyle name="40% - Accent2 2 3 2 5 3" xfId="14225"/>
    <cellStyle name="40% - Accent2 2 3 2 5 3 2" xfId="14226"/>
    <cellStyle name="40% - Accent2 2 3 2 5 3 2 2" xfId="14227"/>
    <cellStyle name="40% - Accent2 2 3 2 5 3 3" xfId="14228"/>
    <cellStyle name="40% - Accent2 2 3 2 5 4" xfId="14229"/>
    <cellStyle name="40% - Accent2 2 3 2 5 4 2" xfId="14230"/>
    <cellStyle name="40% - Accent2 2 3 2 5 5" xfId="14231"/>
    <cellStyle name="40% - Accent2 2 3 2 6" xfId="14232"/>
    <cellStyle name="40% - Accent2 2 3 2 6 2" xfId="14233"/>
    <cellStyle name="40% - Accent2 2 3 2 6 2 2" xfId="14234"/>
    <cellStyle name="40% - Accent2 2 3 2 6 2 2 2" xfId="14235"/>
    <cellStyle name="40% - Accent2 2 3 2 6 2 2 2 2" xfId="14236"/>
    <cellStyle name="40% - Accent2 2 3 2 6 2 2 3" xfId="14237"/>
    <cellStyle name="40% - Accent2 2 3 2 6 2 3" xfId="14238"/>
    <cellStyle name="40% - Accent2 2 3 2 6 2 3 2" xfId="14239"/>
    <cellStyle name="40% - Accent2 2 3 2 6 2 4" xfId="14240"/>
    <cellStyle name="40% - Accent2 2 3 2 6 3" xfId="14241"/>
    <cellStyle name="40% - Accent2 2 3 2 6 3 2" xfId="14242"/>
    <cellStyle name="40% - Accent2 2 3 2 6 3 2 2" xfId="14243"/>
    <cellStyle name="40% - Accent2 2 3 2 6 3 3" xfId="14244"/>
    <cellStyle name="40% - Accent2 2 3 2 6 4" xfId="14245"/>
    <cellStyle name="40% - Accent2 2 3 2 6 4 2" xfId="14246"/>
    <cellStyle name="40% - Accent2 2 3 2 6 5" xfId="14247"/>
    <cellStyle name="40% - Accent2 2 3 2 7" xfId="14248"/>
    <cellStyle name="40% - Accent2 2 3 2 7 2" xfId="14249"/>
    <cellStyle name="40% - Accent2 2 3 2 7 2 2" xfId="14250"/>
    <cellStyle name="40% - Accent2 2 3 2 7 2 2 2" xfId="14251"/>
    <cellStyle name="40% - Accent2 2 3 2 7 2 3" xfId="14252"/>
    <cellStyle name="40% - Accent2 2 3 2 7 3" xfId="14253"/>
    <cellStyle name="40% - Accent2 2 3 2 7 3 2" xfId="14254"/>
    <cellStyle name="40% - Accent2 2 3 2 7 4" xfId="14255"/>
    <cellStyle name="40% - Accent2 2 3 2 8" xfId="14256"/>
    <cellStyle name="40% - Accent2 2 3 2 8 2" xfId="14257"/>
    <cellStyle name="40% - Accent2 2 3 2 8 2 2" xfId="14258"/>
    <cellStyle name="40% - Accent2 2 3 2 8 2 2 2" xfId="14259"/>
    <cellStyle name="40% - Accent2 2 3 2 8 2 3" xfId="14260"/>
    <cellStyle name="40% - Accent2 2 3 2 8 3" xfId="14261"/>
    <cellStyle name="40% - Accent2 2 3 2 8 3 2" xfId="14262"/>
    <cellStyle name="40% - Accent2 2 3 2 8 4" xfId="14263"/>
    <cellStyle name="40% - Accent2 2 3 2 9" xfId="14264"/>
    <cellStyle name="40% - Accent2 2 3 2 9 2" xfId="14265"/>
    <cellStyle name="40% - Accent2 2 3 2 9 2 2" xfId="14266"/>
    <cellStyle name="40% - Accent2 2 3 2 9 2 2 2" xfId="14267"/>
    <cellStyle name="40% - Accent2 2 3 2 9 2 3" xfId="14268"/>
    <cellStyle name="40% - Accent2 2 3 2 9 3" xfId="14269"/>
    <cellStyle name="40% - Accent2 2 3 2 9 3 2" xfId="14270"/>
    <cellStyle name="40% - Accent2 2 3 2 9 4" xfId="14271"/>
    <cellStyle name="40% - Accent2 2 3 3" xfId="14272"/>
    <cellStyle name="40% - Accent2 2 3 3 10" xfId="14273"/>
    <cellStyle name="40% - Accent2 2 3 3 10 2" xfId="14274"/>
    <cellStyle name="40% - Accent2 2 3 3 11" xfId="14275"/>
    <cellStyle name="40% - Accent2 2 3 3 12" xfId="43735"/>
    <cellStyle name="40% - Accent2 2 3 3 2" xfId="14276"/>
    <cellStyle name="40% - Accent2 2 3 3 2 2" xfId="14277"/>
    <cellStyle name="40% - Accent2 2 3 3 2 2 2" xfId="14278"/>
    <cellStyle name="40% - Accent2 2 3 3 2 2 2 2" xfId="14279"/>
    <cellStyle name="40% - Accent2 2 3 3 2 2 2 2 2" xfId="14280"/>
    <cellStyle name="40% - Accent2 2 3 3 2 2 2 2 2 2" xfId="14281"/>
    <cellStyle name="40% - Accent2 2 3 3 2 2 2 2 3" xfId="14282"/>
    <cellStyle name="40% - Accent2 2 3 3 2 2 2 3" xfId="14283"/>
    <cellStyle name="40% - Accent2 2 3 3 2 2 2 3 2" xfId="14284"/>
    <cellStyle name="40% - Accent2 2 3 3 2 2 2 4" xfId="14285"/>
    <cellStyle name="40% - Accent2 2 3 3 2 2 3" xfId="14286"/>
    <cellStyle name="40% - Accent2 2 3 3 2 2 3 2" xfId="14287"/>
    <cellStyle name="40% - Accent2 2 3 3 2 2 3 2 2" xfId="14288"/>
    <cellStyle name="40% - Accent2 2 3 3 2 2 3 3" xfId="14289"/>
    <cellStyle name="40% - Accent2 2 3 3 2 2 4" xfId="14290"/>
    <cellStyle name="40% - Accent2 2 3 3 2 2 4 2" xfId="14291"/>
    <cellStyle name="40% - Accent2 2 3 3 2 2 5" xfId="14292"/>
    <cellStyle name="40% - Accent2 2 3 3 2 3" xfId="14293"/>
    <cellStyle name="40% - Accent2 2 3 3 2 3 2" xfId="14294"/>
    <cellStyle name="40% - Accent2 2 3 3 2 3 2 2" xfId="14295"/>
    <cellStyle name="40% - Accent2 2 3 3 2 3 2 2 2" xfId="14296"/>
    <cellStyle name="40% - Accent2 2 3 3 2 3 2 2 2 2" xfId="14297"/>
    <cellStyle name="40% - Accent2 2 3 3 2 3 2 2 3" xfId="14298"/>
    <cellStyle name="40% - Accent2 2 3 3 2 3 2 3" xfId="14299"/>
    <cellStyle name="40% - Accent2 2 3 3 2 3 2 3 2" xfId="14300"/>
    <cellStyle name="40% - Accent2 2 3 3 2 3 2 4" xfId="14301"/>
    <cellStyle name="40% - Accent2 2 3 3 2 3 3" xfId="14302"/>
    <cellStyle name="40% - Accent2 2 3 3 2 3 3 2" xfId="14303"/>
    <cellStyle name="40% - Accent2 2 3 3 2 3 3 2 2" xfId="14304"/>
    <cellStyle name="40% - Accent2 2 3 3 2 3 3 3" xfId="14305"/>
    <cellStyle name="40% - Accent2 2 3 3 2 3 4" xfId="14306"/>
    <cellStyle name="40% - Accent2 2 3 3 2 3 4 2" xfId="14307"/>
    <cellStyle name="40% - Accent2 2 3 3 2 3 5" xfId="14308"/>
    <cellStyle name="40% - Accent2 2 3 3 2 4" xfId="14309"/>
    <cellStyle name="40% - Accent2 2 3 3 2 4 2" xfId="14310"/>
    <cellStyle name="40% - Accent2 2 3 3 2 4 2 2" xfId="14311"/>
    <cellStyle name="40% - Accent2 2 3 3 2 4 2 2 2" xfId="14312"/>
    <cellStyle name="40% - Accent2 2 3 3 2 4 2 3" xfId="14313"/>
    <cellStyle name="40% - Accent2 2 3 3 2 4 3" xfId="14314"/>
    <cellStyle name="40% - Accent2 2 3 3 2 4 3 2" xfId="14315"/>
    <cellStyle name="40% - Accent2 2 3 3 2 4 4" xfId="14316"/>
    <cellStyle name="40% - Accent2 2 3 3 2 5" xfId="14317"/>
    <cellStyle name="40% - Accent2 2 3 3 2 5 2" xfId="14318"/>
    <cellStyle name="40% - Accent2 2 3 3 2 5 2 2" xfId="14319"/>
    <cellStyle name="40% - Accent2 2 3 3 2 5 2 2 2" xfId="14320"/>
    <cellStyle name="40% - Accent2 2 3 3 2 5 2 3" xfId="14321"/>
    <cellStyle name="40% - Accent2 2 3 3 2 5 3" xfId="14322"/>
    <cellStyle name="40% - Accent2 2 3 3 2 5 3 2" xfId="14323"/>
    <cellStyle name="40% - Accent2 2 3 3 2 5 4" xfId="14324"/>
    <cellStyle name="40% - Accent2 2 3 3 2 6" xfId="14325"/>
    <cellStyle name="40% - Accent2 2 3 3 2 6 2" xfId="14326"/>
    <cellStyle name="40% - Accent2 2 3 3 2 6 2 2" xfId="14327"/>
    <cellStyle name="40% - Accent2 2 3 3 2 6 2 2 2" xfId="14328"/>
    <cellStyle name="40% - Accent2 2 3 3 2 6 2 3" xfId="14329"/>
    <cellStyle name="40% - Accent2 2 3 3 2 6 3" xfId="14330"/>
    <cellStyle name="40% - Accent2 2 3 3 2 6 3 2" xfId="14331"/>
    <cellStyle name="40% - Accent2 2 3 3 2 6 4" xfId="14332"/>
    <cellStyle name="40% - Accent2 2 3 3 2 7" xfId="14333"/>
    <cellStyle name="40% - Accent2 2 3 3 2 7 2" xfId="14334"/>
    <cellStyle name="40% - Accent2 2 3 3 2 7 2 2" xfId="14335"/>
    <cellStyle name="40% - Accent2 2 3 3 2 7 3" xfId="14336"/>
    <cellStyle name="40% - Accent2 2 3 3 2 8" xfId="14337"/>
    <cellStyle name="40% - Accent2 2 3 3 2 8 2" xfId="14338"/>
    <cellStyle name="40% - Accent2 2 3 3 2 9" xfId="14339"/>
    <cellStyle name="40% - Accent2 2 3 3 3" xfId="14340"/>
    <cellStyle name="40% - Accent2 2 3 3 3 2" xfId="14341"/>
    <cellStyle name="40% - Accent2 2 3 3 3 2 2" xfId="14342"/>
    <cellStyle name="40% - Accent2 2 3 3 3 2 2 2" xfId="14343"/>
    <cellStyle name="40% - Accent2 2 3 3 3 2 2 2 2" xfId="14344"/>
    <cellStyle name="40% - Accent2 2 3 3 3 2 2 2 2 2" xfId="14345"/>
    <cellStyle name="40% - Accent2 2 3 3 3 2 2 2 3" xfId="14346"/>
    <cellStyle name="40% - Accent2 2 3 3 3 2 2 3" xfId="14347"/>
    <cellStyle name="40% - Accent2 2 3 3 3 2 2 3 2" xfId="14348"/>
    <cellStyle name="40% - Accent2 2 3 3 3 2 2 4" xfId="14349"/>
    <cellStyle name="40% - Accent2 2 3 3 3 2 3" xfId="14350"/>
    <cellStyle name="40% - Accent2 2 3 3 3 2 3 2" xfId="14351"/>
    <cellStyle name="40% - Accent2 2 3 3 3 2 3 2 2" xfId="14352"/>
    <cellStyle name="40% - Accent2 2 3 3 3 2 3 3" xfId="14353"/>
    <cellStyle name="40% - Accent2 2 3 3 3 2 4" xfId="14354"/>
    <cellStyle name="40% - Accent2 2 3 3 3 2 4 2" xfId="14355"/>
    <cellStyle name="40% - Accent2 2 3 3 3 2 5" xfId="14356"/>
    <cellStyle name="40% - Accent2 2 3 3 3 3" xfId="14357"/>
    <cellStyle name="40% - Accent2 2 3 3 3 3 2" xfId="14358"/>
    <cellStyle name="40% - Accent2 2 3 3 3 3 2 2" xfId="14359"/>
    <cellStyle name="40% - Accent2 2 3 3 3 3 2 2 2" xfId="14360"/>
    <cellStyle name="40% - Accent2 2 3 3 3 3 2 2 2 2" xfId="14361"/>
    <cellStyle name="40% - Accent2 2 3 3 3 3 2 2 3" xfId="14362"/>
    <cellStyle name="40% - Accent2 2 3 3 3 3 2 3" xfId="14363"/>
    <cellStyle name="40% - Accent2 2 3 3 3 3 2 3 2" xfId="14364"/>
    <cellStyle name="40% - Accent2 2 3 3 3 3 2 4" xfId="14365"/>
    <cellStyle name="40% - Accent2 2 3 3 3 3 3" xfId="14366"/>
    <cellStyle name="40% - Accent2 2 3 3 3 3 3 2" xfId="14367"/>
    <cellStyle name="40% - Accent2 2 3 3 3 3 3 2 2" xfId="14368"/>
    <cellStyle name="40% - Accent2 2 3 3 3 3 3 3" xfId="14369"/>
    <cellStyle name="40% - Accent2 2 3 3 3 3 4" xfId="14370"/>
    <cellStyle name="40% - Accent2 2 3 3 3 3 4 2" xfId="14371"/>
    <cellStyle name="40% - Accent2 2 3 3 3 3 5" xfId="14372"/>
    <cellStyle name="40% - Accent2 2 3 3 3 4" xfId="14373"/>
    <cellStyle name="40% - Accent2 2 3 3 3 4 2" xfId="14374"/>
    <cellStyle name="40% - Accent2 2 3 3 3 4 2 2" xfId="14375"/>
    <cellStyle name="40% - Accent2 2 3 3 3 4 2 2 2" xfId="14376"/>
    <cellStyle name="40% - Accent2 2 3 3 3 4 2 3" xfId="14377"/>
    <cellStyle name="40% - Accent2 2 3 3 3 4 3" xfId="14378"/>
    <cellStyle name="40% - Accent2 2 3 3 3 4 3 2" xfId="14379"/>
    <cellStyle name="40% - Accent2 2 3 3 3 4 4" xfId="14380"/>
    <cellStyle name="40% - Accent2 2 3 3 3 5" xfId="14381"/>
    <cellStyle name="40% - Accent2 2 3 3 3 5 2" xfId="14382"/>
    <cellStyle name="40% - Accent2 2 3 3 3 5 2 2" xfId="14383"/>
    <cellStyle name="40% - Accent2 2 3 3 3 5 2 2 2" xfId="14384"/>
    <cellStyle name="40% - Accent2 2 3 3 3 5 2 3" xfId="14385"/>
    <cellStyle name="40% - Accent2 2 3 3 3 5 3" xfId="14386"/>
    <cellStyle name="40% - Accent2 2 3 3 3 5 3 2" xfId="14387"/>
    <cellStyle name="40% - Accent2 2 3 3 3 5 4" xfId="14388"/>
    <cellStyle name="40% - Accent2 2 3 3 3 6" xfId="14389"/>
    <cellStyle name="40% - Accent2 2 3 3 3 6 2" xfId="14390"/>
    <cellStyle name="40% - Accent2 2 3 3 3 6 2 2" xfId="14391"/>
    <cellStyle name="40% - Accent2 2 3 3 3 6 2 2 2" xfId="14392"/>
    <cellStyle name="40% - Accent2 2 3 3 3 6 2 3" xfId="14393"/>
    <cellStyle name="40% - Accent2 2 3 3 3 6 3" xfId="14394"/>
    <cellStyle name="40% - Accent2 2 3 3 3 6 3 2" xfId="14395"/>
    <cellStyle name="40% - Accent2 2 3 3 3 6 4" xfId="14396"/>
    <cellStyle name="40% - Accent2 2 3 3 3 7" xfId="14397"/>
    <cellStyle name="40% - Accent2 2 3 3 3 7 2" xfId="14398"/>
    <cellStyle name="40% - Accent2 2 3 3 3 7 2 2" xfId="14399"/>
    <cellStyle name="40% - Accent2 2 3 3 3 7 3" xfId="14400"/>
    <cellStyle name="40% - Accent2 2 3 3 3 8" xfId="14401"/>
    <cellStyle name="40% - Accent2 2 3 3 3 8 2" xfId="14402"/>
    <cellStyle name="40% - Accent2 2 3 3 3 9" xfId="14403"/>
    <cellStyle name="40% - Accent2 2 3 3 4" xfId="14404"/>
    <cellStyle name="40% - Accent2 2 3 3 4 2" xfId="14405"/>
    <cellStyle name="40% - Accent2 2 3 3 4 2 2" xfId="14406"/>
    <cellStyle name="40% - Accent2 2 3 3 4 2 2 2" xfId="14407"/>
    <cellStyle name="40% - Accent2 2 3 3 4 2 2 2 2" xfId="14408"/>
    <cellStyle name="40% - Accent2 2 3 3 4 2 2 3" xfId="14409"/>
    <cellStyle name="40% - Accent2 2 3 3 4 2 3" xfId="14410"/>
    <cellStyle name="40% - Accent2 2 3 3 4 2 3 2" xfId="14411"/>
    <cellStyle name="40% - Accent2 2 3 3 4 2 4" xfId="14412"/>
    <cellStyle name="40% - Accent2 2 3 3 4 3" xfId="14413"/>
    <cellStyle name="40% - Accent2 2 3 3 4 3 2" xfId="14414"/>
    <cellStyle name="40% - Accent2 2 3 3 4 3 2 2" xfId="14415"/>
    <cellStyle name="40% - Accent2 2 3 3 4 3 3" xfId="14416"/>
    <cellStyle name="40% - Accent2 2 3 3 4 4" xfId="14417"/>
    <cellStyle name="40% - Accent2 2 3 3 4 4 2" xfId="14418"/>
    <cellStyle name="40% - Accent2 2 3 3 4 5" xfId="14419"/>
    <cellStyle name="40% - Accent2 2 3 3 5" xfId="14420"/>
    <cellStyle name="40% - Accent2 2 3 3 5 2" xfId="14421"/>
    <cellStyle name="40% - Accent2 2 3 3 5 2 2" xfId="14422"/>
    <cellStyle name="40% - Accent2 2 3 3 5 2 2 2" xfId="14423"/>
    <cellStyle name="40% - Accent2 2 3 3 5 2 2 2 2" xfId="14424"/>
    <cellStyle name="40% - Accent2 2 3 3 5 2 2 3" xfId="14425"/>
    <cellStyle name="40% - Accent2 2 3 3 5 2 3" xfId="14426"/>
    <cellStyle name="40% - Accent2 2 3 3 5 2 3 2" xfId="14427"/>
    <cellStyle name="40% - Accent2 2 3 3 5 2 4" xfId="14428"/>
    <cellStyle name="40% - Accent2 2 3 3 5 3" xfId="14429"/>
    <cellStyle name="40% - Accent2 2 3 3 5 3 2" xfId="14430"/>
    <cellStyle name="40% - Accent2 2 3 3 5 3 2 2" xfId="14431"/>
    <cellStyle name="40% - Accent2 2 3 3 5 3 3" xfId="14432"/>
    <cellStyle name="40% - Accent2 2 3 3 5 4" xfId="14433"/>
    <cellStyle name="40% - Accent2 2 3 3 5 4 2" xfId="14434"/>
    <cellStyle name="40% - Accent2 2 3 3 5 5" xfId="14435"/>
    <cellStyle name="40% - Accent2 2 3 3 6" xfId="14436"/>
    <cellStyle name="40% - Accent2 2 3 3 6 2" xfId="14437"/>
    <cellStyle name="40% - Accent2 2 3 3 6 2 2" xfId="14438"/>
    <cellStyle name="40% - Accent2 2 3 3 6 2 2 2" xfId="14439"/>
    <cellStyle name="40% - Accent2 2 3 3 6 2 3" xfId="14440"/>
    <cellStyle name="40% - Accent2 2 3 3 6 3" xfId="14441"/>
    <cellStyle name="40% - Accent2 2 3 3 6 3 2" xfId="14442"/>
    <cellStyle name="40% - Accent2 2 3 3 6 4" xfId="14443"/>
    <cellStyle name="40% - Accent2 2 3 3 7" xfId="14444"/>
    <cellStyle name="40% - Accent2 2 3 3 7 2" xfId="14445"/>
    <cellStyle name="40% - Accent2 2 3 3 7 2 2" xfId="14446"/>
    <cellStyle name="40% - Accent2 2 3 3 7 2 2 2" xfId="14447"/>
    <cellStyle name="40% - Accent2 2 3 3 7 2 3" xfId="14448"/>
    <cellStyle name="40% - Accent2 2 3 3 7 3" xfId="14449"/>
    <cellStyle name="40% - Accent2 2 3 3 7 3 2" xfId="14450"/>
    <cellStyle name="40% - Accent2 2 3 3 7 4" xfId="14451"/>
    <cellStyle name="40% - Accent2 2 3 3 8" xfId="14452"/>
    <cellStyle name="40% - Accent2 2 3 3 8 2" xfId="14453"/>
    <cellStyle name="40% - Accent2 2 3 3 8 2 2" xfId="14454"/>
    <cellStyle name="40% - Accent2 2 3 3 8 2 2 2" xfId="14455"/>
    <cellStyle name="40% - Accent2 2 3 3 8 2 3" xfId="14456"/>
    <cellStyle name="40% - Accent2 2 3 3 8 3" xfId="14457"/>
    <cellStyle name="40% - Accent2 2 3 3 8 3 2" xfId="14458"/>
    <cellStyle name="40% - Accent2 2 3 3 8 4" xfId="14459"/>
    <cellStyle name="40% - Accent2 2 3 3 9" xfId="14460"/>
    <cellStyle name="40% - Accent2 2 3 3 9 2" xfId="14461"/>
    <cellStyle name="40% - Accent2 2 3 3 9 2 2" xfId="14462"/>
    <cellStyle name="40% - Accent2 2 3 3 9 3" xfId="14463"/>
    <cellStyle name="40% - Accent2 2 3 4" xfId="14464"/>
    <cellStyle name="40% - Accent2 2 3 4 2" xfId="14465"/>
    <cellStyle name="40% - Accent2 2 3 4 2 2" xfId="14466"/>
    <cellStyle name="40% - Accent2 2 3 4 2 2 2" xfId="14467"/>
    <cellStyle name="40% - Accent2 2 3 4 2 2 2 2" xfId="14468"/>
    <cellStyle name="40% - Accent2 2 3 4 2 2 2 2 2" xfId="14469"/>
    <cellStyle name="40% - Accent2 2 3 4 2 2 2 3" xfId="14470"/>
    <cellStyle name="40% - Accent2 2 3 4 2 2 3" xfId="14471"/>
    <cellStyle name="40% - Accent2 2 3 4 2 2 3 2" xfId="14472"/>
    <cellStyle name="40% - Accent2 2 3 4 2 2 4" xfId="14473"/>
    <cellStyle name="40% - Accent2 2 3 4 2 3" xfId="14474"/>
    <cellStyle name="40% - Accent2 2 3 4 2 3 2" xfId="14475"/>
    <cellStyle name="40% - Accent2 2 3 4 2 3 2 2" xfId="14476"/>
    <cellStyle name="40% - Accent2 2 3 4 2 3 3" xfId="14477"/>
    <cellStyle name="40% - Accent2 2 3 4 2 4" xfId="14478"/>
    <cellStyle name="40% - Accent2 2 3 4 2 4 2" xfId="14479"/>
    <cellStyle name="40% - Accent2 2 3 4 2 5" xfId="14480"/>
    <cellStyle name="40% - Accent2 2 3 4 3" xfId="14481"/>
    <cellStyle name="40% - Accent2 2 3 4 3 2" xfId="14482"/>
    <cellStyle name="40% - Accent2 2 3 4 3 2 2" xfId="14483"/>
    <cellStyle name="40% - Accent2 2 3 4 3 2 2 2" xfId="14484"/>
    <cellStyle name="40% - Accent2 2 3 4 3 2 2 2 2" xfId="14485"/>
    <cellStyle name="40% - Accent2 2 3 4 3 2 2 3" xfId="14486"/>
    <cellStyle name="40% - Accent2 2 3 4 3 2 3" xfId="14487"/>
    <cellStyle name="40% - Accent2 2 3 4 3 2 3 2" xfId="14488"/>
    <cellStyle name="40% - Accent2 2 3 4 3 2 4" xfId="14489"/>
    <cellStyle name="40% - Accent2 2 3 4 3 3" xfId="14490"/>
    <cellStyle name="40% - Accent2 2 3 4 3 3 2" xfId="14491"/>
    <cellStyle name="40% - Accent2 2 3 4 3 3 2 2" xfId="14492"/>
    <cellStyle name="40% - Accent2 2 3 4 3 3 3" xfId="14493"/>
    <cellStyle name="40% - Accent2 2 3 4 3 4" xfId="14494"/>
    <cellStyle name="40% - Accent2 2 3 4 3 4 2" xfId="14495"/>
    <cellStyle name="40% - Accent2 2 3 4 3 5" xfId="14496"/>
    <cellStyle name="40% - Accent2 2 3 4 4" xfId="14497"/>
    <cellStyle name="40% - Accent2 2 3 4 4 2" xfId="14498"/>
    <cellStyle name="40% - Accent2 2 3 4 4 2 2" xfId="14499"/>
    <cellStyle name="40% - Accent2 2 3 4 4 2 2 2" xfId="14500"/>
    <cellStyle name="40% - Accent2 2 3 4 4 2 3" xfId="14501"/>
    <cellStyle name="40% - Accent2 2 3 4 4 3" xfId="14502"/>
    <cellStyle name="40% - Accent2 2 3 4 4 3 2" xfId="14503"/>
    <cellStyle name="40% - Accent2 2 3 4 4 4" xfId="14504"/>
    <cellStyle name="40% - Accent2 2 3 4 5" xfId="14505"/>
    <cellStyle name="40% - Accent2 2 3 4 5 2" xfId="14506"/>
    <cellStyle name="40% - Accent2 2 3 4 5 2 2" xfId="14507"/>
    <cellStyle name="40% - Accent2 2 3 4 5 2 2 2" xfId="14508"/>
    <cellStyle name="40% - Accent2 2 3 4 5 2 3" xfId="14509"/>
    <cellStyle name="40% - Accent2 2 3 4 5 3" xfId="14510"/>
    <cellStyle name="40% - Accent2 2 3 4 5 3 2" xfId="14511"/>
    <cellStyle name="40% - Accent2 2 3 4 5 4" xfId="14512"/>
    <cellStyle name="40% - Accent2 2 3 4 6" xfId="14513"/>
    <cellStyle name="40% - Accent2 2 3 4 6 2" xfId="14514"/>
    <cellStyle name="40% - Accent2 2 3 4 6 2 2" xfId="14515"/>
    <cellStyle name="40% - Accent2 2 3 4 6 2 2 2" xfId="14516"/>
    <cellStyle name="40% - Accent2 2 3 4 6 2 3" xfId="14517"/>
    <cellStyle name="40% - Accent2 2 3 4 6 3" xfId="14518"/>
    <cellStyle name="40% - Accent2 2 3 4 6 3 2" xfId="14519"/>
    <cellStyle name="40% - Accent2 2 3 4 6 4" xfId="14520"/>
    <cellStyle name="40% - Accent2 2 3 4 7" xfId="14521"/>
    <cellStyle name="40% - Accent2 2 3 4 7 2" xfId="14522"/>
    <cellStyle name="40% - Accent2 2 3 4 7 2 2" xfId="14523"/>
    <cellStyle name="40% - Accent2 2 3 4 7 3" xfId="14524"/>
    <cellStyle name="40% - Accent2 2 3 4 8" xfId="14525"/>
    <cellStyle name="40% - Accent2 2 3 4 8 2" xfId="14526"/>
    <cellStyle name="40% - Accent2 2 3 4 9" xfId="14527"/>
    <cellStyle name="40% - Accent2 2 3 5" xfId="14528"/>
    <cellStyle name="40% - Accent2 2 3 5 2" xfId="14529"/>
    <cellStyle name="40% - Accent2 2 3 5 2 2" xfId="14530"/>
    <cellStyle name="40% - Accent2 2 3 5 2 2 2" xfId="14531"/>
    <cellStyle name="40% - Accent2 2 3 5 2 2 2 2" xfId="14532"/>
    <cellStyle name="40% - Accent2 2 3 5 2 2 2 2 2" xfId="14533"/>
    <cellStyle name="40% - Accent2 2 3 5 2 2 2 3" xfId="14534"/>
    <cellStyle name="40% - Accent2 2 3 5 2 2 3" xfId="14535"/>
    <cellStyle name="40% - Accent2 2 3 5 2 2 3 2" xfId="14536"/>
    <cellStyle name="40% - Accent2 2 3 5 2 2 4" xfId="14537"/>
    <cellStyle name="40% - Accent2 2 3 5 2 3" xfId="14538"/>
    <cellStyle name="40% - Accent2 2 3 5 2 3 2" xfId="14539"/>
    <cellStyle name="40% - Accent2 2 3 5 2 3 2 2" xfId="14540"/>
    <cellStyle name="40% - Accent2 2 3 5 2 3 3" xfId="14541"/>
    <cellStyle name="40% - Accent2 2 3 5 2 4" xfId="14542"/>
    <cellStyle name="40% - Accent2 2 3 5 2 4 2" xfId="14543"/>
    <cellStyle name="40% - Accent2 2 3 5 2 5" xfId="14544"/>
    <cellStyle name="40% - Accent2 2 3 5 3" xfId="14545"/>
    <cellStyle name="40% - Accent2 2 3 5 3 2" xfId="14546"/>
    <cellStyle name="40% - Accent2 2 3 5 3 2 2" xfId="14547"/>
    <cellStyle name="40% - Accent2 2 3 5 3 2 2 2" xfId="14548"/>
    <cellStyle name="40% - Accent2 2 3 5 3 2 2 2 2" xfId="14549"/>
    <cellStyle name="40% - Accent2 2 3 5 3 2 2 3" xfId="14550"/>
    <cellStyle name="40% - Accent2 2 3 5 3 2 3" xfId="14551"/>
    <cellStyle name="40% - Accent2 2 3 5 3 2 3 2" xfId="14552"/>
    <cellStyle name="40% - Accent2 2 3 5 3 2 4" xfId="14553"/>
    <cellStyle name="40% - Accent2 2 3 5 3 3" xfId="14554"/>
    <cellStyle name="40% - Accent2 2 3 5 3 3 2" xfId="14555"/>
    <cellStyle name="40% - Accent2 2 3 5 3 3 2 2" xfId="14556"/>
    <cellStyle name="40% - Accent2 2 3 5 3 3 3" xfId="14557"/>
    <cellStyle name="40% - Accent2 2 3 5 3 4" xfId="14558"/>
    <cellStyle name="40% - Accent2 2 3 5 3 4 2" xfId="14559"/>
    <cellStyle name="40% - Accent2 2 3 5 3 5" xfId="14560"/>
    <cellStyle name="40% - Accent2 2 3 5 4" xfId="14561"/>
    <cellStyle name="40% - Accent2 2 3 5 4 2" xfId="14562"/>
    <cellStyle name="40% - Accent2 2 3 5 4 2 2" xfId="14563"/>
    <cellStyle name="40% - Accent2 2 3 5 4 2 2 2" xfId="14564"/>
    <cellStyle name="40% - Accent2 2 3 5 4 2 3" xfId="14565"/>
    <cellStyle name="40% - Accent2 2 3 5 4 3" xfId="14566"/>
    <cellStyle name="40% - Accent2 2 3 5 4 3 2" xfId="14567"/>
    <cellStyle name="40% - Accent2 2 3 5 4 4" xfId="14568"/>
    <cellStyle name="40% - Accent2 2 3 5 5" xfId="14569"/>
    <cellStyle name="40% - Accent2 2 3 5 5 2" xfId="14570"/>
    <cellStyle name="40% - Accent2 2 3 5 5 2 2" xfId="14571"/>
    <cellStyle name="40% - Accent2 2 3 5 5 2 2 2" xfId="14572"/>
    <cellStyle name="40% - Accent2 2 3 5 5 2 3" xfId="14573"/>
    <cellStyle name="40% - Accent2 2 3 5 5 3" xfId="14574"/>
    <cellStyle name="40% - Accent2 2 3 5 5 3 2" xfId="14575"/>
    <cellStyle name="40% - Accent2 2 3 5 5 4" xfId="14576"/>
    <cellStyle name="40% - Accent2 2 3 5 6" xfId="14577"/>
    <cellStyle name="40% - Accent2 2 3 5 6 2" xfId="14578"/>
    <cellStyle name="40% - Accent2 2 3 5 6 2 2" xfId="14579"/>
    <cellStyle name="40% - Accent2 2 3 5 6 2 2 2" xfId="14580"/>
    <cellStyle name="40% - Accent2 2 3 5 6 2 3" xfId="14581"/>
    <cellStyle name="40% - Accent2 2 3 5 6 3" xfId="14582"/>
    <cellStyle name="40% - Accent2 2 3 5 6 3 2" xfId="14583"/>
    <cellStyle name="40% - Accent2 2 3 5 6 4" xfId="14584"/>
    <cellStyle name="40% - Accent2 2 3 5 7" xfId="14585"/>
    <cellStyle name="40% - Accent2 2 3 5 7 2" xfId="14586"/>
    <cellStyle name="40% - Accent2 2 3 5 7 2 2" xfId="14587"/>
    <cellStyle name="40% - Accent2 2 3 5 7 3" xfId="14588"/>
    <cellStyle name="40% - Accent2 2 3 5 8" xfId="14589"/>
    <cellStyle name="40% - Accent2 2 3 5 8 2" xfId="14590"/>
    <cellStyle name="40% - Accent2 2 3 5 9" xfId="14591"/>
    <cellStyle name="40% - Accent2 2 3 6" xfId="14592"/>
    <cellStyle name="40% - Accent2 2 3 6 2" xfId="14593"/>
    <cellStyle name="40% - Accent2 2 3 6 2 2" xfId="14594"/>
    <cellStyle name="40% - Accent2 2 3 6 3" xfId="14595"/>
    <cellStyle name="40% - Accent2 2 3 7" xfId="14596"/>
    <cellStyle name="40% - Accent2 2 3 8" xfId="14597"/>
    <cellStyle name="40% - Accent2 2 3 8 2" xfId="14598"/>
    <cellStyle name="40% - Accent2 2 3 9" xfId="42657"/>
    <cellStyle name="40% - Accent2 2 4" xfId="14599"/>
    <cellStyle name="40% - Accent2 2 4 2" xfId="14600"/>
    <cellStyle name="40% - Accent2 2 4 2 10" xfId="14601"/>
    <cellStyle name="40% - Accent2 2 4 2 10 2" xfId="14602"/>
    <cellStyle name="40% - Accent2 2 4 2 11" xfId="14603"/>
    <cellStyle name="40% - Accent2 2 4 2 2" xfId="14604"/>
    <cellStyle name="40% - Accent2 2 4 2 2 2" xfId="14605"/>
    <cellStyle name="40% - Accent2 2 4 2 2 2 2" xfId="14606"/>
    <cellStyle name="40% - Accent2 2 4 2 2 2 2 2" xfId="14607"/>
    <cellStyle name="40% - Accent2 2 4 2 2 2 2 2 2" xfId="14608"/>
    <cellStyle name="40% - Accent2 2 4 2 2 2 2 2 2 2" xfId="14609"/>
    <cellStyle name="40% - Accent2 2 4 2 2 2 2 2 3" xfId="14610"/>
    <cellStyle name="40% - Accent2 2 4 2 2 2 2 3" xfId="14611"/>
    <cellStyle name="40% - Accent2 2 4 2 2 2 2 3 2" xfId="14612"/>
    <cellStyle name="40% - Accent2 2 4 2 2 2 2 4" xfId="14613"/>
    <cellStyle name="40% - Accent2 2 4 2 2 2 3" xfId="14614"/>
    <cellStyle name="40% - Accent2 2 4 2 2 2 3 2" xfId="14615"/>
    <cellStyle name="40% - Accent2 2 4 2 2 2 3 2 2" xfId="14616"/>
    <cellStyle name="40% - Accent2 2 4 2 2 2 3 3" xfId="14617"/>
    <cellStyle name="40% - Accent2 2 4 2 2 2 4" xfId="14618"/>
    <cellStyle name="40% - Accent2 2 4 2 2 2 4 2" xfId="14619"/>
    <cellStyle name="40% - Accent2 2 4 2 2 2 5" xfId="14620"/>
    <cellStyle name="40% - Accent2 2 4 2 2 3" xfId="14621"/>
    <cellStyle name="40% - Accent2 2 4 2 2 3 2" xfId="14622"/>
    <cellStyle name="40% - Accent2 2 4 2 2 3 2 2" xfId="14623"/>
    <cellStyle name="40% - Accent2 2 4 2 2 3 2 2 2" xfId="14624"/>
    <cellStyle name="40% - Accent2 2 4 2 2 3 2 2 2 2" xfId="14625"/>
    <cellStyle name="40% - Accent2 2 4 2 2 3 2 2 3" xfId="14626"/>
    <cellStyle name="40% - Accent2 2 4 2 2 3 2 3" xfId="14627"/>
    <cellStyle name="40% - Accent2 2 4 2 2 3 2 3 2" xfId="14628"/>
    <cellStyle name="40% - Accent2 2 4 2 2 3 2 4" xfId="14629"/>
    <cellStyle name="40% - Accent2 2 4 2 2 3 3" xfId="14630"/>
    <cellStyle name="40% - Accent2 2 4 2 2 3 3 2" xfId="14631"/>
    <cellStyle name="40% - Accent2 2 4 2 2 3 3 2 2" xfId="14632"/>
    <cellStyle name="40% - Accent2 2 4 2 2 3 3 3" xfId="14633"/>
    <cellStyle name="40% - Accent2 2 4 2 2 3 4" xfId="14634"/>
    <cellStyle name="40% - Accent2 2 4 2 2 3 4 2" xfId="14635"/>
    <cellStyle name="40% - Accent2 2 4 2 2 3 5" xfId="14636"/>
    <cellStyle name="40% - Accent2 2 4 2 2 4" xfId="14637"/>
    <cellStyle name="40% - Accent2 2 4 2 2 4 2" xfId="14638"/>
    <cellStyle name="40% - Accent2 2 4 2 2 4 2 2" xfId="14639"/>
    <cellStyle name="40% - Accent2 2 4 2 2 4 2 2 2" xfId="14640"/>
    <cellStyle name="40% - Accent2 2 4 2 2 4 2 3" xfId="14641"/>
    <cellStyle name="40% - Accent2 2 4 2 2 4 3" xfId="14642"/>
    <cellStyle name="40% - Accent2 2 4 2 2 4 3 2" xfId="14643"/>
    <cellStyle name="40% - Accent2 2 4 2 2 4 4" xfId="14644"/>
    <cellStyle name="40% - Accent2 2 4 2 2 5" xfId="14645"/>
    <cellStyle name="40% - Accent2 2 4 2 2 5 2" xfId="14646"/>
    <cellStyle name="40% - Accent2 2 4 2 2 5 2 2" xfId="14647"/>
    <cellStyle name="40% - Accent2 2 4 2 2 5 2 2 2" xfId="14648"/>
    <cellStyle name="40% - Accent2 2 4 2 2 5 2 3" xfId="14649"/>
    <cellStyle name="40% - Accent2 2 4 2 2 5 3" xfId="14650"/>
    <cellStyle name="40% - Accent2 2 4 2 2 5 3 2" xfId="14651"/>
    <cellStyle name="40% - Accent2 2 4 2 2 5 4" xfId="14652"/>
    <cellStyle name="40% - Accent2 2 4 2 2 6" xfId="14653"/>
    <cellStyle name="40% - Accent2 2 4 2 2 6 2" xfId="14654"/>
    <cellStyle name="40% - Accent2 2 4 2 2 6 2 2" xfId="14655"/>
    <cellStyle name="40% - Accent2 2 4 2 2 6 2 2 2" xfId="14656"/>
    <cellStyle name="40% - Accent2 2 4 2 2 6 2 3" xfId="14657"/>
    <cellStyle name="40% - Accent2 2 4 2 2 6 3" xfId="14658"/>
    <cellStyle name="40% - Accent2 2 4 2 2 6 3 2" xfId="14659"/>
    <cellStyle name="40% - Accent2 2 4 2 2 6 4" xfId="14660"/>
    <cellStyle name="40% - Accent2 2 4 2 2 7" xfId="14661"/>
    <cellStyle name="40% - Accent2 2 4 2 2 7 2" xfId="14662"/>
    <cellStyle name="40% - Accent2 2 4 2 2 7 2 2" xfId="14663"/>
    <cellStyle name="40% - Accent2 2 4 2 2 7 3" xfId="14664"/>
    <cellStyle name="40% - Accent2 2 4 2 2 8" xfId="14665"/>
    <cellStyle name="40% - Accent2 2 4 2 2 8 2" xfId="14666"/>
    <cellStyle name="40% - Accent2 2 4 2 2 9" xfId="14667"/>
    <cellStyle name="40% - Accent2 2 4 2 3" xfId="14668"/>
    <cellStyle name="40% - Accent2 2 4 2 3 2" xfId="14669"/>
    <cellStyle name="40% - Accent2 2 4 2 3 2 2" xfId="14670"/>
    <cellStyle name="40% - Accent2 2 4 2 3 2 2 2" xfId="14671"/>
    <cellStyle name="40% - Accent2 2 4 2 3 2 2 2 2" xfId="14672"/>
    <cellStyle name="40% - Accent2 2 4 2 3 2 2 2 2 2" xfId="14673"/>
    <cellStyle name="40% - Accent2 2 4 2 3 2 2 2 3" xfId="14674"/>
    <cellStyle name="40% - Accent2 2 4 2 3 2 2 3" xfId="14675"/>
    <cellStyle name="40% - Accent2 2 4 2 3 2 2 3 2" xfId="14676"/>
    <cellStyle name="40% - Accent2 2 4 2 3 2 2 4" xfId="14677"/>
    <cellStyle name="40% - Accent2 2 4 2 3 2 3" xfId="14678"/>
    <cellStyle name="40% - Accent2 2 4 2 3 2 3 2" xfId="14679"/>
    <cellStyle name="40% - Accent2 2 4 2 3 2 3 2 2" xfId="14680"/>
    <cellStyle name="40% - Accent2 2 4 2 3 2 3 3" xfId="14681"/>
    <cellStyle name="40% - Accent2 2 4 2 3 2 4" xfId="14682"/>
    <cellStyle name="40% - Accent2 2 4 2 3 2 4 2" xfId="14683"/>
    <cellStyle name="40% - Accent2 2 4 2 3 2 5" xfId="14684"/>
    <cellStyle name="40% - Accent2 2 4 2 3 3" xfId="14685"/>
    <cellStyle name="40% - Accent2 2 4 2 3 3 2" xfId="14686"/>
    <cellStyle name="40% - Accent2 2 4 2 3 3 2 2" xfId="14687"/>
    <cellStyle name="40% - Accent2 2 4 2 3 3 2 2 2" xfId="14688"/>
    <cellStyle name="40% - Accent2 2 4 2 3 3 2 2 2 2" xfId="14689"/>
    <cellStyle name="40% - Accent2 2 4 2 3 3 2 2 3" xfId="14690"/>
    <cellStyle name="40% - Accent2 2 4 2 3 3 2 3" xfId="14691"/>
    <cellStyle name="40% - Accent2 2 4 2 3 3 2 3 2" xfId="14692"/>
    <cellStyle name="40% - Accent2 2 4 2 3 3 2 4" xfId="14693"/>
    <cellStyle name="40% - Accent2 2 4 2 3 3 3" xfId="14694"/>
    <cellStyle name="40% - Accent2 2 4 2 3 3 3 2" xfId="14695"/>
    <cellStyle name="40% - Accent2 2 4 2 3 3 3 2 2" xfId="14696"/>
    <cellStyle name="40% - Accent2 2 4 2 3 3 3 3" xfId="14697"/>
    <cellStyle name="40% - Accent2 2 4 2 3 3 4" xfId="14698"/>
    <cellStyle name="40% - Accent2 2 4 2 3 3 4 2" xfId="14699"/>
    <cellStyle name="40% - Accent2 2 4 2 3 3 5" xfId="14700"/>
    <cellStyle name="40% - Accent2 2 4 2 3 4" xfId="14701"/>
    <cellStyle name="40% - Accent2 2 4 2 3 4 2" xfId="14702"/>
    <cellStyle name="40% - Accent2 2 4 2 3 4 2 2" xfId="14703"/>
    <cellStyle name="40% - Accent2 2 4 2 3 4 2 2 2" xfId="14704"/>
    <cellStyle name="40% - Accent2 2 4 2 3 4 2 3" xfId="14705"/>
    <cellStyle name="40% - Accent2 2 4 2 3 4 3" xfId="14706"/>
    <cellStyle name="40% - Accent2 2 4 2 3 4 3 2" xfId="14707"/>
    <cellStyle name="40% - Accent2 2 4 2 3 4 4" xfId="14708"/>
    <cellStyle name="40% - Accent2 2 4 2 3 5" xfId="14709"/>
    <cellStyle name="40% - Accent2 2 4 2 3 5 2" xfId="14710"/>
    <cellStyle name="40% - Accent2 2 4 2 3 5 2 2" xfId="14711"/>
    <cellStyle name="40% - Accent2 2 4 2 3 5 2 2 2" xfId="14712"/>
    <cellStyle name="40% - Accent2 2 4 2 3 5 2 3" xfId="14713"/>
    <cellStyle name="40% - Accent2 2 4 2 3 5 3" xfId="14714"/>
    <cellStyle name="40% - Accent2 2 4 2 3 5 3 2" xfId="14715"/>
    <cellStyle name="40% - Accent2 2 4 2 3 5 4" xfId="14716"/>
    <cellStyle name="40% - Accent2 2 4 2 3 6" xfId="14717"/>
    <cellStyle name="40% - Accent2 2 4 2 3 6 2" xfId="14718"/>
    <cellStyle name="40% - Accent2 2 4 2 3 6 2 2" xfId="14719"/>
    <cellStyle name="40% - Accent2 2 4 2 3 6 2 2 2" xfId="14720"/>
    <cellStyle name="40% - Accent2 2 4 2 3 6 2 3" xfId="14721"/>
    <cellStyle name="40% - Accent2 2 4 2 3 6 3" xfId="14722"/>
    <cellStyle name="40% - Accent2 2 4 2 3 6 3 2" xfId="14723"/>
    <cellStyle name="40% - Accent2 2 4 2 3 6 4" xfId="14724"/>
    <cellStyle name="40% - Accent2 2 4 2 3 7" xfId="14725"/>
    <cellStyle name="40% - Accent2 2 4 2 3 7 2" xfId="14726"/>
    <cellStyle name="40% - Accent2 2 4 2 3 7 2 2" xfId="14727"/>
    <cellStyle name="40% - Accent2 2 4 2 3 7 3" xfId="14728"/>
    <cellStyle name="40% - Accent2 2 4 2 3 8" xfId="14729"/>
    <cellStyle name="40% - Accent2 2 4 2 3 8 2" xfId="14730"/>
    <cellStyle name="40% - Accent2 2 4 2 3 9" xfId="14731"/>
    <cellStyle name="40% - Accent2 2 4 2 4" xfId="14732"/>
    <cellStyle name="40% - Accent2 2 4 2 4 2" xfId="14733"/>
    <cellStyle name="40% - Accent2 2 4 2 4 2 2" xfId="14734"/>
    <cellStyle name="40% - Accent2 2 4 2 4 2 2 2" xfId="14735"/>
    <cellStyle name="40% - Accent2 2 4 2 4 2 2 2 2" xfId="14736"/>
    <cellStyle name="40% - Accent2 2 4 2 4 2 2 3" xfId="14737"/>
    <cellStyle name="40% - Accent2 2 4 2 4 2 3" xfId="14738"/>
    <cellStyle name="40% - Accent2 2 4 2 4 2 3 2" xfId="14739"/>
    <cellStyle name="40% - Accent2 2 4 2 4 2 4" xfId="14740"/>
    <cellStyle name="40% - Accent2 2 4 2 4 3" xfId="14741"/>
    <cellStyle name="40% - Accent2 2 4 2 4 3 2" xfId="14742"/>
    <cellStyle name="40% - Accent2 2 4 2 4 3 2 2" xfId="14743"/>
    <cellStyle name="40% - Accent2 2 4 2 4 3 3" xfId="14744"/>
    <cellStyle name="40% - Accent2 2 4 2 4 4" xfId="14745"/>
    <cellStyle name="40% - Accent2 2 4 2 4 4 2" xfId="14746"/>
    <cellStyle name="40% - Accent2 2 4 2 4 5" xfId="14747"/>
    <cellStyle name="40% - Accent2 2 4 2 5" xfId="14748"/>
    <cellStyle name="40% - Accent2 2 4 2 5 2" xfId="14749"/>
    <cellStyle name="40% - Accent2 2 4 2 5 2 2" xfId="14750"/>
    <cellStyle name="40% - Accent2 2 4 2 5 2 2 2" xfId="14751"/>
    <cellStyle name="40% - Accent2 2 4 2 5 2 2 2 2" xfId="14752"/>
    <cellStyle name="40% - Accent2 2 4 2 5 2 2 3" xfId="14753"/>
    <cellStyle name="40% - Accent2 2 4 2 5 2 3" xfId="14754"/>
    <cellStyle name="40% - Accent2 2 4 2 5 2 3 2" xfId="14755"/>
    <cellStyle name="40% - Accent2 2 4 2 5 2 4" xfId="14756"/>
    <cellStyle name="40% - Accent2 2 4 2 5 3" xfId="14757"/>
    <cellStyle name="40% - Accent2 2 4 2 5 3 2" xfId="14758"/>
    <cellStyle name="40% - Accent2 2 4 2 5 3 2 2" xfId="14759"/>
    <cellStyle name="40% - Accent2 2 4 2 5 3 3" xfId="14760"/>
    <cellStyle name="40% - Accent2 2 4 2 5 4" xfId="14761"/>
    <cellStyle name="40% - Accent2 2 4 2 5 4 2" xfId="14762"/>
    <cellStyle name="40% - Accent2 2 4 2 5 5" xfId="14763"/>
    <cellStyle name="40% - Accent2 2 4 2 6" xfId="14764"/>
    <cellStyle name="40% - Accent2 2 4 2 6 2" xfId="14765"/>
    <cellStyle name="40% - Accent2 2 4 2 6 2 2" xfId="14766"/>
    <cellStyle name="40% - Accent2 2 4 2 6 2 2 2" xfId="14767"/>
    <cellStyle name="40% - Accent2 2 4 2 6 2 3" xfId="14768"/>
    <cellStyle name="40% - Accent2 2 4 2 6 3" xfId="14769"/>
    <cellStyle name="40% - Accent2 2 4 2 6 3 2" xfId="14770"/>
    <cellStyle name="40% - Accent2 2 4 2 6 4" xfId="14771"/>
    <cellStyle name="40% - Accent2 2 4 2 7" xfId="14772"/>
    <cellStyle name="40% - Accent2 2 4 2 7 2" xfId="14773"/>
    <cellStyle name="40% - Accent2 2 4 2 7 2 2" xfId="14774"/>
    <cellStyle name="40% - Accent2 2 4 2 7 2 2 2" xfId="14775"/>
    <cellStyle name="40% - Accent2 2 4 2 7 2 3" xfId="14776"/>
    <cellStyle name="40% - Accent2 2 4 2 7 3" xfId="14777"/>
    <cellStyle name="40% - Accent2 2 4 2 7 3 2" xfId="14778"/>
    <cellStyle name="40% - Accent2 2 4 2 7 4" xfId="14779"/>
    <cellStyle name="40% - Accent2 2 4 2 8" xfId="14780"/>
    <cellStyle name="40% - Accent2 2 4 2 8 2" xfId="14781"/>
    <cellStyle name="40% - Accent2 2 4 2 8 2 2" xfId="14782"/>
    <cellStyle name="40% - Accent2 2 4 2 8 2 2 2" xfId="14783"/>
    <cellStyle name="40% - Accent2 2 4 2 8 2 3" xfId="14784"/>
    <cellStyle name="40% - Accent2 2 4 2 8 3" xfId="14785"/>
    <cellStyle name="40% - Accent2 2 4 2 8 3 2" xfId="14786"/>
    <cellStyle name="40% - Accent2 2 4 2 8 4" xfId="14787"/>
    <cellStyle name="40% - Accent2 2 4 2 9" xfId="14788"/>
    <cellStyle name="40% - Accent2 2 4 2 9 2" xfId="14789"/>
    <cellStyle name="40% - Accent2 2 4 2 9 2 2" xfId="14790"/>
    <cellStyle name="40% - Accent2 2 4 2 9 3" xfId="14791"/>
    <cellStyle name="40% - Accent2 2 4 3" xfId="14792"/>
    <cellStyle name="40% - Accent2 2 4 3 10" xfId="14793"/>
    <cellStyle name="40% - Accent2 2 4 3 10 2" xfId="14794"/>
    <cellStyle name="40% - Accent2 2 4 3 11" xfId="14795"/>
    <cellStyle name="40% - Accent2 2 4 3 2" xfId="14796"/>
    <cellStyle name="40% - Accent2 2 4 3 2 2" xfId="14797"/>
    <cellStyle name="40% - Accent2 2 4 3 2 2 2" xfId="14798"/>
    <cellStyle name="40% - Accent2 2 4 3 2 2 2 2" xfId="14799"/>
    <cellStyle name="40% - Accent2 2 4 3 2 2 2 2 2" xfId="14800"/>
    <cellStyle name="40% - Accent2 2 4 3 2 2 2 2 2 2" xfId="14801"/>
    <cellStyle name="40% - Accent2 2 4 3 2 2 2 2 3" xfId="14802"/>
    <cellStyle name="40% - Accent2 2 4 3 2 2 2 3" xfId="14803"/>
    <cellStyle name="40% - Accent2 2 4 3 2 2 2 3 2" xfId="14804"/>
    <cellStyle name="40% - Accent2 2 4 3 2 2 2 4" xfId="14805"/>
    <cellStyle name="40% - Accent2 2 4 3 2 2 3" xfId="14806"/>
    <cellStyle name="40% - Accent2 2 4 3 2 2 3 2" xfId="14807"/>
    <cellStyle name="40% - Accent2 2 4 3 2 2 3 2 2" xfId="14808"/>
    <cellStyle name="40% - Accent2 2 4 3 2 2 3 3" xfId="14809"/>
    <cellStyle name="40% - Accent2 2 4 3 2 2 4" xfId="14810"/>
    <cellStyle name="40% - Accent2 2 4 3 2 2 4 2" xfId="14811"/>
    <cellStyle name="40% - Accent2 2 4 3 2 2 5" xfId="14812"/>
    <cellStyle name="40% - Accent2 2 4 3 2 3" xfId="14813"/>
    <cellStyle name="40% - Accent2 2 4 3 2 3 2" xfId="14814"/>
    <cellStyle name="40% - Accent2 2 4 3 2 3 2 2" xfId="14815"/>
    <cellStyle name="40% - Accent2 2 4 3 2 3 2 2 2" xfId="14816"/>
    <cellStyle name="40% - Accent2 2 4 3 2 3 2 2 2 2" xfId="14817"/>
    <cellStyle name="40% - Accent2 2 4 3 2 3 2 2 3" xfId="14818"/>
    <cellStyle name="40% - Accent2 2 4 3 2 3 2 3" xfId="14819"/>
    <cellStyle name="40% - Accent2 2 4 3 2 3 2 3 2" xfId="14820"/>
    <cellStyle name="40% - Accent2 2 4 3 2 3 2 4" xfId="14821"/>
    <cellStyle name="40% - Accent2 2 4 3 2 3 3" xfId="14822"/>
    <cellStyle name="40% - Accent2 2 4 3 2 3 3 2" xfId="14823"/>
    <cellStyle name="40% - Accent2 2 4 3 2 3 3 2 2" xfId="14824"/>
    <cellStyle name="40% - Accent2 2 4 3 2 3 3 3" xfId="14825"/>
    <cellStyle name="40% - Accent2 2 4 3 2 3 4" xfId="14826"/>
    <cellStyle name="40% - Accent2 2 4 3 2 3 4 2" xfId="14827"/>
    <cellStyle name="40% - Accent2 2 4 3 2 3 5" xfId="14828"/>
    <cellStyle name="40% - Accent2 2 4 3 2 4" xfId="14829"/>
    <cellStyle name="40% - Accent2 2 4 3 2 4 2" xfId="14830"/>
    <cellStyle name="40% - Accent2 2 4 3 2 4 2 2" xfId="14831"/>
    <cellStyle name="40% - Accent2 2 4 3 2 4 2 2 2" xfId="14832"/>
    <cellStyle name="40% - Accent2 2 4 3 2 4 2 3" xfId="14833"/>
    <cellStyle name="40% - Accent2 2 4 3 2 4 3" xfId="14834"/>
    <cellStyle name="40% - Accent2 2 4 3 2 4 3 2" xfId="14835"/>
    <cellStyle name="40% - Accent2 2 4 3 2 4 4" xfId="14836"/>
    <cellStyle name="40% - Accent2 2 4 3 2 5" xfId="14837"/>
    <cellStyle name="40% - Accent2 2 4 3 2 5 2" xfId="14838"/>
    <cellStyle name="40% - Accent2 2 4 3 2 5 2 2" xfId="14839"/>
    <cellStyle name="40% - Accent2 2 4 3 2 5 2 2 2" xfId="14840"/>
    <cellStyle name="40% - Accent2 2 4 3 2 5 2 3" xfId="14841"/>
    <cellStyle name="40% - Accent2 2 4 3 2 5 3" xfId="14842"/>
    <cellStyle name="40% - Accent2 2 4 3 2 5 3 2" xfId="14843"/>
    <cellStyle name="40% - Accent2 2 4 3 2 5 4" xfId="14844"/>
    <cellStyle name="40% - Accent2 2 4 3 2 6" xfId="14845"/>
    <cellStyle name="40% - Accent2 2 4 3 2 6 2" xfId="14846"/>
    <cellStyle name="40% - Accent2 2 4 3 2 6 2 2" xfId="14847"/>
    <cellStyle name="40% - Accent2 2 4 3 2 6 2 2 2" xfId="14848"/>
    <cellStyle name="40% - Accent2 2 4 3 2 6 2 3" xfId="14849"/>
    <cellStyle name="40% - Accent2 2 4 3 2 6 3" xfId="14850"/>
    <cellStyle name="40% - Accent2 2 4 3 2 6 3 2" xfId="14851"/>
    <cellStyle name="40% - Accent2 2 4 3 2 6 4" xfId="14852"/>
    <cellStyle name="40% - Accent2 2 4 3 2 7" xfId="14853"/>
    <cellStyle name="40% - Accent2 2 4 3 2 7 2" xfId="14854"/>
    <cellStyle name="40% - Accent2 2 4 3 2 7 2 2" xfId="14855"/>
    <cellStyle name="40% - Accent2 2 4 3 2 7 3" xfId="14856"/>
    <cellStyle name="40% - Accent2 2 4 3 2 8" xfId="14857"/>
    <cellStyle name="40% - Accent2 2 4 3 2 8 2" xfId="14858"/>
    <cellStyle name="40% - Accent2 2 4 3 2 9" xfId="14859"/>
    <cellStyle name="40% - Accent2 2 4 3 3" xfId="14860"/>
    <cellStyle name="40% - Accent2 2 4 3 3 2" xfId="14861"/>
    <cellStyle name="40% - Accent2 2 4 3 3 2 2" xfId="14862"/>
    <cellStyle name="40% - Accent2 2 4 3 3 2 2 2" xfId="14863"/>
    <cellStyle name="40% - Accent2 2 4 3 3 2 2 2 2" xfId="14864"/>
    <cellStyle name="40% - Accent2 2 4 3 3 2 2 2 2 2" xfId="14865"/>
    <cellStyle name="40% - Accent2 2 4 3 3 2 2 2 3" xfId="14866"/>
    <cellStyle name="40% - Accent2 2 4 3 3 2 2 3" xfId="14867"/>
    <cellStyle name="40% - Accent2 2 4 3 3 2 2 3 2" xfId="14868"/>
    <cellStyle name="40% - Accent2 2 4 3 3 2 2 4" xfId="14869"/>
    <cellStyle name="40% - Accent2 2 4 3 3 2 3" xfId="14870"/>
    <cellStyle name="40% - Accent2 2 4 3 3 2 3 2" xfId="14871"/>
    <cellStyle name="40% - Accent2 2 4 3 3 2 3 2 2" xfId="14872"/>
    <cellStyle name="40% - Accent2 2 4 3 3 2 3 3" xfId="14873"/>
    <cellStyle name="40% - Accent2 2 4 3 3 2 4" xfId="14874"/>
    <cellStyle name="40% - Accent2 2 4 3 3 2 4 2" xfId="14875"/>
    <cellStyle name="40% - Accent2 2 4 3 3 2 5" xfId="14876"/>
    <cellStyle name="40% - Accent2 2 4 3 3 3" xfId="14877"/>
    <cellStyle name="40% - Accent2 2 4 3 3 3 2" xfId="14878"/>
    <cellStyle name="40% - Accent2 2 4 3 3 3 2 2" xfId="14879"/>
    <cellStyle name="40% - Accent2 2 4 3 3 3 2 2 2" xfId="14880"/>
    <cellStyle name="40% - Accent2 2 4 3 3 3 2 2 2 2" xfId="14881"/>
    <cellStyle name="40% - Accent2 2 4 3 3 3 2 2 3" xfId="14882"/>
    <cellStyle name="40% - Accent2 2 4 3 3 3 2 3" xfId="14883"/>
    <cellStyle name="40% - Accent2 2 4 3 3 3 2 3 2" xfId="14884"/>
    <cellStyle name="40% - Accent2 2 4 3 3 3 2 4" xfId="14885"/>
    <cellStyle name="40% - Accent2 2 4 3 3 3 3" xfId="14886"/>
    <cellStyle name="40% - Accent2 2 4 3 3 3 3 2" xfId="14887"/>
    <cellStyle name="40% - Accent2 2 4 3 3 3 3 2 2" xfId="14888"/>
    <cellStyle name="40% - Accent2 2 4 3 3 3 3 3" xfId="14889"/>
    <cellStyle name="40% - Accent2 2 4 3 3 3 4" xfId="14890"/>
    <cellStyle name="40% - Accent2 2 4 3 3 3 4 2" xfId="14891"/>
    <cellStyle name="40% - Accent2 2 4 3 3 3 5" xfId="14892"/>
    <cellStyle name="40% - Accent2 2 4 3 3 4" xfId="14893"/>
    <cellStyle name="40% - Accent2 2 4 3 3 4 2" xfId="14894"/>
    <cellStyle name="40% - Accent2 2 4 3 3 4 2 2" xfId="14895"/>
    <cellStyle name="40% - Accent2 2 4 3 3 4 2 2 2" xfId="14896"/>
    <cellStyle name="40% - Accent2 2 4 3 3 4 2 3" xfId="14897"/>
    <cellStyle name="40% - Accent2 2 4 3 3 4 3" xfId="14898"/>
    <cellStyle name="40% - Accent2 2 4 3 3 4 3 2" xfId="14899"/>
    <cellStyle name="40% - Accent2 2 4 3 3 4 4" xfId="14900"/>
    <cellStyle name="40% - Accent2 2 4 3 3 5" xfId="14901"/>
    <cellStyle name="40% - Accent2 2 4 3 3 5 2" xfId="14902"/>
    <cellStyle name="40% - Accent2 2 4 3 3 5 2 2" xfId="14903"/>
    <cellStyle name="40% - Accent2 2 4 3 3 5 2 2 2" xfId="14904"/>
    <cellStyle name="40% - Accent2 2 4 3 3 5 2 3" xfId="14905"/>
    <cellStyle name="40% - Accent2 2 4 3 3 5 3" xfId="14906"/>
    <cellStyle name="40% - Accent2 2 4 3 3 5 3 2" xfId="14907"/>
    <cellStyle name="40% - Accent2 2 4 3 3 5 4" xfId="14908"/>
    <cellStyle name="40% - Accent2 2 4 3 3 6" xfId="14909"/>
    <cellStyle name="40% - Accent2 2 4 3 3 6 2" xfId="14910"/>
    <cellStyle name="40% - Accent2 2 4 3 3 6 2 2" xfId="14911"/>
    <cellStyle name="40% - Accent2 2 4 3 3 6 2 2 2" xfId="14912"/>
    <cellStyle name="40% - Accent2 2 4 3 3 6 2 3" xfId="14913"/>
    <cellStyle name="40% - Accent2 2 4 3 3 6 3" xfId="14914"/>
    <cellStyle name="40% - Accent2 2 4 3 3 6 3 2" xfId="14915"/>
    <cellStyle name="40% - Accent2 2 4 3 3 6 4" xfId="14916"/>
    <cellStyle name="40% - Accent2 2 4 3 3 7" xfId="14917"/>
    <cellStyle name="40% - Accent2 2 4 3 3 7 2" xfId="14918"/>
    <cellStyle name="40% - Accent2 2 4 3 3 7 2 2" xfId="14919"/>
    <cellStyle name="40% - Accent2 2 4 3 3 7 3" xfId="14920"/>
    <cellStyle name="40% - Accent2 2 4 3 3 8" xfId="14921"/>
    <cellStyle name="40% - Accent2 2 4 3 3 8 2" xfId="14922"/>
    <cellStyle name="40% - Accent2 2 4 3 3 9" xfId="14923"/>
    <cellStyle name="40% - Accent2 2 4 3 4" xfId="14924"/>
    <cellStyle name="40% - Accent2 2 4 3 4 2" xfId="14925"/>
    <cellStyle name="40% - Accent2 2 4 3 4 2 2" xfId="14926"/>
    <cellStyle name="40% - Accent2 2 4 3 4 2 2 2" xfId="14927"/>
    <cellStyle name="40% - Accent2 2 4 3 4 2 2 2 2" xfId="14928"/>
    <cellStyle name="40% - Accent2 2 4 3 4 2 2 3" xfId="14929"/>
    <cellStyle name="40% - Accent2 2 4 3 4 2 3" xfId="14930"/>
    <cellStyle name="40% - Accent2 2 4 3 4 2 3 2" xfId="14931"/>
    <cellStyle name="40% - Accent2 2 4 3 4 2 4" xfId="14932"/>
    <cellStyle name="40% - Accent2 2 4 3 4 3" xfId="14933"/>
    <cellStyle name="40% - Accent2 2 4 3 4 3 2" xfId="14934"/>
    <cellStyle name="40% - Accent2 2 4 3 4 3 2 2" xfId="14935"/>
    <cellStyle name="40% - Accent2 2 4 3 4 3 3" xfId="14936"/>
    <cellStyle name="40% - Accent2 2 4 3 4 4" xfId="14937"/>
    <cellStyle name="40% - Accent2 2 4 3 4 4 2" xfId="14938"/>
    <cellStyle name="40% - Accent2 2 4 3 4 5" xfId="14939"/>
    <cellStyle name="40% - Accent2 2 4 3 5" xfId="14940"/>
    <cellStyle name="40% - Accent2 2 4 3 5 2" xfId="14941"/>
    <cellStyle name="40% - Accent2 2 4 3 5 2 2" xfId="14942"/>
    <cellStyle name="40% - Accent2 2 4 3 5 2 2 2" xfId="14943"/>
    <cellStyle name="40% - Accent2 2 4 3 5 2 2 2 2" xfId="14944"/>
    <cellStyle name="40% - Accent2 2 4 3 5 2 2 3" xfId="14945"/>
    <cellStyle name="40% - Accent2 2 4 3 5 2 3" xfId="14946"/>
    <cellStyle name="40% - Accent2 2 4 3 5 2 3 2" xfId="14947"/>
    <cellStyle name="40% - Accent2 2 4 3 5 2 4" xfId="14948"/>
    <cellStyle name="40% - Accent2 2 4 3 5 3" xfId="14949"/>
    <cellStyle name="40% - Accent2 2 4 3 5 3 2" xfId="14950"/>
    <cellStyle name="40% - Accent2 2 4 3 5 3 2 2" xfId="14951"/>
    <cellStyle name="40% - Accent2 2 4 3 5 3 3" xfId="14952"/>
    <cellStyle name="40% - Accent2 2 4 3 5 4" xfId="14953"/>
    <cellStyle name="40% - Accent2 2 4 3 5 4 2" xfId="14954"/>
    <cellStyle name="40% - Accent2 2 4 3 5 5" xfId="14955"/>
    <cellStyle name="40% - Accent2 2 4 3 6" xfId="14956"/>
    <cellStyle name="40% - Accent2 2 4 3 6 2" xfId="14957"/>
    <cellStyle name="40% - Accent2 2 4 3 6 2 2" xfId="14958"/>
    <cellStyle name="40% - Accent2 2 4 3 6 2 2 2" xfId="14959"/>
    <cellStyle name="40% - Accent2 2 4 3 6 2 3" xfId="14960"/>
    <cellStyle name="40% - Accent2 2 4 3 6 3" xfId="14961"/>
    <cellStyle name="40% - Accent2 2 4 3 6 3 2" xfId="14962"/>
    <cellStyle name="40% - Accent2 2 4 3 6 4" xfId="14963"/>
    <cellStyle name="40% - Accent2 2 4 3 7" xfId="14964"/>
    <cellStyle name="40% - Accent2 2 4 3 7 2" xfId="14965"/>
    <cellStyle name="40% - Accent2 2 4 3 7 2 2" xfId="14966"/>
    <cellStyle name="40% - Accent2 2 4 3 7 2 2 2" xfId="14967"/>
    <cellStyle name="40% - Accent2 2 4 3 7 2 3" xfId="14968"/>
    <cellStyle name="40% - Accent2 2 4 3 7 3" xfId="14969"/>
    <cellStyle name="40% - Accent2 2 4 3 7 3 2" xfId="14970"/>
    <cellStyle name="40% - Accent2 2 4 3 7 4" xfId="14971"/>
    <cellStyle name="40% - Accent2 2 4 3 8" xfId="14972"/>
    <cellStyle name="40% - Accent2 2 4 3 8 2" xfId="14973"/>
    <cellStyle name="40% - Accent2 2 4 3 8 2 2" xfId="14974"/>
    <cellStyle name="40% - Accent2 2 4 3 8 2 2 2" xfId="14975"/>
    <cellStyle name="40% - Accent2 2 4 3 8 2 3" xfId="14976"/>
    <cellStyle name="40% - Accent2 2 4 3 8 3" xfId="14977"/>
    <cellStyle name="40% - Accent2 2 4 3 8 3 2" xfId="14978"/>
    <cellStyle name="40% - Accent2 2 4 3 8 4" xfId="14979"/>
    <cellStyle name="40% - Accent2 2 4 3 9" xfId="14980"/>
    <cellStyle name="40% - Accent2 2 4 3 9 2" xfId="14981"/>
    <cellStyle name="40% - Accent2 2 4 3 9 2 2" xfId="14982"/>
    <cellStyle name="40% - Accent2 2 4 3 9 3" xfId="14983"/>
    <cellStyle name="40% - Accent2 2 4 4" xfId="14984"/>
    <cellStyle name="40% - Accent2 2 4 4 2" xfId="14985"/>
    <cellStyle name="40% - Accent2 2 4 4 2 2" xfId="14986"/>
    <cellStyle name="40% - Accent2 2 4 4 2 2 2" xfId="14987"/>
    <cellStyle name="40% - Accent2 2 4 4 2 2 2 2" xfId="14988"/>
    <cellStyle name="40% - Accent2 2 4 4 2 2 2 2 2" xfId="14989"/>
    <cellStyle name="40% - Accent2 2 4 4 2 2 2 3" xfId="14990"/>
    <cellStyle name="40% - Accent2 2 4 4 2 2 3" xfId="14991"/>
    <cellStyle name="40% - Accent2 2 4 4 2 2 3 2" xfId="14992"/>
    <cellStyle name="40% - Accent2 2 4 4 2 2 4" xfId="14993"/>
    <cellStyle name="40% - Accent2 2 4 4 2 3" xfId="14994"/>
    <cellStyle name="40% - Accent2 2 4 4 2 3 2" xfId="14995"/>
    <cellStyle name="40% - Accent2 2 4 4 2 3 2 2" xfId="14996"/>
    <cellStyle name="40% - Accent2 2 4 4 2 3 3" xfId="14997"/>
    <cellStyle name="40% - Accent2 2 4 4 2 4" xfId="14998"/>
    <cellStyle name="40% - Accent2 2 4 4 2 4 2" xfId="14999"/>
    <cellStyle name="40% - Accent2 2 4 4 2 5" xfId="15000"/>
    <cellStyle name="40% - Accent2 2 4 4 3" xfId="15001"/>
    <cellStyle name="40% - Accent2 2 4 4 3 2" xfId="15002"/>
    <cellStyle name="40% - Accent2 2 4 4 3 2 2" xfId="15003"/>
    <cellStyle name="40% - Accent2 2 4 4 3 2 2 2" xfId="15004"/>
    <cellStyle name="40% - Accent2 2 4 4 3 2 2 2 2" xfId="15005"/>
    <cellStyle name="40% - Accent2 2 4 4 3 2 2 3" xfId="15006"/>
    <cellStyle name="40% - Accent2 2 4 4 3 2 3" xfId="15007"/>
    <cellStyle name="40% - Accent2 2 4 4 3 2 3 2" xfId="15008"/>
    <cellStyle name="40% - Accent2 2 4 4 3 2 4" xfId="15009"/>
    <cellStyle name="40% - Accent2 2 4 4 3 3" xfId="15010"/>
    <cellStyle name="40% - Accent2 2 4 4 3 3 2" xfId="15011"/>
    <cellStyle name="40% - Accent2 2 4 4 3 3 2 2" xfId="15012"/>
    <cellStyle name="40% - Accent2 2 4 4 3 3 3" xfId="15013"/>
    <cellStyle name="40% - Accent2 2 4 4 3 4" xfId="15014"/>
    <cellStyle name="40% - Accent2 2 4 4 3 4 2" xfId="15015"/>
    <cellStyle name="40% - Accent2 2 4 4 3 5" xfId="15016"/>
    <cellStyle name="40% - Accent2 2 4 4 4" xfId="15017"/>
    <cellStyle name="40% - Accent2 2 4 4 4 2" xfId="15018"/>
    <cellStyle name="40% - Accent2 2 4 4 4 2 2" xfId="15019"/>
    <cellStyle name="40% - Accent2 2 4 4 4 2 2 2" xfId="15020"/>
    <cellStyle name="40% - Accent2 2 4 4 4 2 3" xfId="15021"/>
    <cellStyle name="40% - Accent2 2 4 4 4 3" xfId="15022"/>
    <cellStyle name="40% - Accent2 2 4 4 4 3 2" xfId="15023"/>
    <cellStyle name="40% - Accent2 2 4 4 4 4" xfId="15024"/>
    <cellStyle name="40% - Accent2 2 4 4 5" xfId="15025"/>
    <cellStyle name="40% - Accent2 2 4 4 5 2" xfId="15026"/>
    <cellStyle name="40% - Accent2 2 4 4 5 2 2" xfId="15027"/>
    <cellStyle name="40% - Accent2 2 4 4 5 2 2 2" xfId="15028"/>
    <cellStyle name="40% - Accent2 2 4 4 5 2 3" xfId="15029"/>
    <cellStyle name="40% - Accent2 2 4 4 5 3" xfId="15030"/>
    <cellStyle name="40% - Accent2 2 4 4 5 3 2" xfId="15031"/>
    <cellStyle name="40% - Accent2 2 4 4 5 4" xfId="15032"/>
    <cellStyle name="40% - Accent2 2 4 4 6" xfId="15033"/>
    <cellStyle name="40% - Accent2 2 4 4 6 2" xfId="15034"/>
    <cellStyle name="40% - Accent2 2 4 4 6 2 2" xfId="15035"/>
    <cellStyle name="40% - Accent2 2 4 4 6 2 2 2" xfId="15036"/>
    <cellStyle name="40% - Accent2 2 4 4 6 2 3" xfId="15037"/>
    <cellStyle name="40% - Accent2 2 4 4 6 3" xfId="15038"/>
    <cellStyle name="40% - Accent2 2 4 4 6 3 2" xfId="15039"/>
    <cellStyle name="40% - Accent2 2 4 4 6 4" xfId="15040"/>
    <cellStyle name="40% - Accent2 2 4 4 7" xfId="15041"/>
    <cellStyle name="40% - Accent2 2 4 4 7 2" xfId="15042"/>
    <cellStyle name="40% - Accent2 2 4 4 7 2 2" xfId="15043"/>
    <cellStyle name="40% - Accent2 2 4 4 7 3" xfId="15044"/>
    <cellStyle name="40% - Accent2 2 4 4 8" xfId="15045"/>
    <cellStyle name="40% - Accent2 2 4 4 8 2" xfId="15046"/>
    <cellStyle name="40% - Accent2 2 4 4 9" xfId="15047"/>
    <cellStyle name="40% - Accent2 2 4 5" xfId="15048"/>
    <cellStyle name="40% - Accent2 2 4 5 2" xfId="15049"/>
    <cellStyle name="40% - Accent2 2 4 5 2 2" xfId="15050"/>
    <cellStyle name="40% - Accent2 2 4 5 2 2 2" xfId="15051"/>
    <cellStyle name="40% - Accent2 2 4 5 2 2 2 2" xfId="15052"/>
    <cellStyle name="40% - Accent2 2 4 5 2 2 2 2 2" xfId="15053"/>
    <cellStyle name="40% - Accent2 2 4 5 2 2 2 3" xfId="15054"/>
    <cellStyle name="40% - Accent2 2 4 5 2 2 3" xfId="15055"/>
    <cellStyle name="40% - Accent2 2 4 5 2 2 3 2" xfId="15056"/>
    <cellStyle name="40% - Accent2 2 4 5 2 2 4" xfId="15057"/>
    <cellStyle name="40% - Accent2 2 4 5 2 3" xfId="15058"/>
    <cellStyle name="40% - Accent2 2 4 5 2 3 2" xfId="15059"/>
    <cellStyle name="40% - Accent2 2 4 5 2 3 2 2" xfId="15060"/>
    <cellStyle name="40% - Accent2 2 4 5 2 3 3" xfId="15061"/>
    <cellStyle name="40% - Accent2 2 4 5 2 4" xfId="15062"/>
    <cellStyle name="40% - Accent2 2 4 5 2 4 2" xfId="15063"/>
    <cellStyle name="40% - Accent2 2 4 5 2 5" xfId="15064"/>
    <cellStyle name="40% - Accent2 2 4 5 3" xfId="15065"/>
    <cellStyle name="40% - Accent2 2 4 5 3 2" xfId="15066"/>
    <cellStyle name="40% - Accent2 2 4 5 3 2 2" xfId="15067"/>
    <cellStyle name="40% - Accent2 2 4 5 3 2 2 2" xfId="15068"/>
    <cellStyle name="40% - Accent2 2 4 5 3 2 2 2 2" xfId="15069"/>
    <cellStyle name="40% - Accent2 2 4 5 3 2 2 3" xfId="15070"/>
    <cellStyle name="40% - Accent2 2 4 5 3 2 3" xfId="15071"/>
    <cellStyle name="40% - Accent2 2 4 5 3 2 3 2" xfId="15072"/>
    <cellStyle name="40% - Accent2 2 4 5 3 2 4" xfId="15073"/>
    <cellStyle name="40% - Accent2 2 4 5 3 3" xfId="15074"/>
    <cellStyle name="40% - Accent2 2 4 5 3 3 2" xfId="15075"/>
    <cellStyle name="40% - Accent2 2 4 5 3 3 2 2" xfId="15076"/>
    <cellStyle name="40% - Accent2 2 4 5 3 3 3" xfId="15077"/>
    <cellStyle name="40% - Accent2 2 4 5 3 4" xfId="15078"/>
    <cellStyle name="40% - Accent2 2 4 5 3 4 2" xfId="15079"/>
    <cellStyle name="40% - Accent2 2 4 5 3 5" xfId="15080"/>
    <cellStyle name="40% - Accent2 2 4 5 4" xfId="15081"/>
    <cellStyle name="40% - Accent2 2 4 5 4 2" xfId="15082"/>
    <cellStyle name="40% - Accent2 2 4 5 4 2 2" xfId="15083"/>
    <cellStyle name="40% - Accent2 2 4 5 4 2 2 2" xfId="15084"/>
    <cellStyle name="40% - Accent2 2 4 5 4 2 3" xfId="15085"/>
    <cellStyle name="40% - Accent2 2 4 5 4 3" xfId="15086"/>
    <cellStyle name="40% - Accent2 2 4 5 4 3 2" xfId="15087"/>
    <cellStyle name="40% - Accent2 2 4 5 4 4" xfId="15088"/>
    <cellStyle name="40% - Accent2 2 4 5 5" xfId="15089"/>
    <cellStyle name="40% - Accent2 2 4 5 5 2" xfId="15090"/>
    <cellStyle name="40% - Accent2 2 4 5 5 2 2" xfId="15091"/>
    <cellStyle name="40% - Accent2 2 4 5 5 2 2 2" xfId="15092"/>
    <cellStyle name="40% - Accent2 2 4 5 5 2 3" xfId="15093"/>
    <cellStyle name="40% - Accent2 2 4 5 5 3" xfId="15094"/>
    <cellStyle name="40% - Accent2 2 4 5 5 3 2" xfId="15095"/>
    <cellStyle name="40% - Accent2 2 4 5 5 4" xfId="15096"/>
    <cellStyle name="40% - Accent2 2 4 5 6" xfId="15097"/>
    <cellStyle name="40% - Accent2 2 4 5 6 2" xfId="15098"/>
    <cellStyle name="40% - Accent2 2 4 5 6 2 2" xfId="15099"/>
    <cellStyle name="40% - Accent2 2 4 5 6 2 2 2" xfId="15100"/>
    <cellStyle name="40% - Accent2 2 4 5 6 2 3" xfId="15101"/>
    <cellStyle name="40% - Accent2 2 4 5 6 3" xfId="15102"/>
    <cellStyle name="40% - Accent2 2 4 5 6 3 2" xfId="15103"/>
    <cellStyle name="40% - Accent2 2 4 5 6 4" xfId="15104"/>
    <cellStyle name="40% - Accent2 2 4 5 7" xfId="15105"/>
    <cellStyle name="40% - Accent2 2 4 5 7 2" xfId="15106"/>
    <cellStyle name="40% - Accent2 2 4 5 7 2 2" xfId="15107"/>
    <cellStyle name="40% - Accent2 2 4 5 7 3" xfId="15108"/>
    <cellStyle name="40% - Accent2 2 4 5 8" xfId="15109"/>
    <cellStyle name="40% - Accent2 2 4 5 8 2" xfId="15110"/>
    <cellStyle name="40% - Accent2 2 4 5 9" xfId="15111"/>
    <cellStyle name="40% - Accent2 2 4 6" xfId="43737"/>
    <cellStyle name="40% - Accent2 2 5" xfId="15112"/>
    <cellStyle name="40% - Accent2 2 5 2" xfId="15113"/>
    <cellStyle name="40% - Accent2 2 5 2 10" xfId="15114"/>
    <cellStyle name="40% - Accent2 2 5 2 10 2" xfId="15115"/>
    <cellStyle name="40% - Accent2 2 5 2 11" xfId="15116"/>
    <cellStyle name="40% - Accent2 2 5 2 2" xfId="15117"/>
    <cellStyle name="40% - Accent2 2 5 2 2 2" xfId="15118"/>
    <cellStyle name="40% - Accent2 2 5 2 2 2 2" xfId="15119"/>
    <cellStyle name="40% - Accent2 2 5 2 2 2 2 2" xfId="15120"/>
    <cellStyle name="40% - Accent2 2 5 2 2 2 2 2 2" xfId="15121"/>
    <cellStyle name="40% - Accent2 2 5 2 2 2 2 2 2 2" xfId="15122"/>
    <cellStyle name="40% - Accent2 2 5 2 2 2 2 2 3" xfId="15123"/>
    <cellStyle name="40% - Accent2 2 5 2 2 2 2 3" xfId="15124"/>
    <cellStyle name="40% - Accent2 2 5 2 2 2 2 3 2" xfId="15125"/>
    <cellStyle name="40% - Accent2 2 5 2 2 2 2 4" xfId="15126"/>
    <cellStyle name="40% - Accent2 2 5 2 2 2 3" xfId="15127"/>
    <cellStyle name="40% - Accent2 2 5 2 2 2 3 2" xfId="15128"/>
    <cellStyle name="40% - Accent2 2 5 2 2 2 3 2 2" xfId="15129"/>
    <cellStyle name="40% - Accent2 2 5 2 2 2 3 3" xfId="15130"/>
    <cellStyle name="40% - Accent2 2 5 2 2 2 4" xfId="15131"/>
    <cellStyle name="40% - Accent2 2 5 2 2 2 4 2" xfId="15132"/>
    <cellStyle name="40% - Accent2 2 5 2 2 2 5" xfId="15133"/>
    <cellStyle name="40% - Accent2 2 5 2 2 3" xfId="15134"/>
    <cellStyle name="40% - Accent2 2 5 2 2 3 2" xfId="15135"/>
    <cellStyle name="40% - Accent2 2 5 2 2 3 2 2" xfId="15136"/>
    <cellStyle name="40% - Accent2 2 5 2 2 3 2 2 2" xfId="15137"/>
    <cellStyle name="40% - Accent2 2 5 2 2 3 2 2 2 2" xfId="15138"/>
    <cellStyle name="40% - Accent2 2 5 2 2 3 2 2 3" xfId="15139"/>
    <cellStyle name="40% - Accent2 2 5 2 2 3 2 3" xfId="15140"/>
    <cellStyle name="40% - Accent2 2 5 2 2 3 2 3 2" xfId="15141"/>
    <cellStyle name="40% - Accent2 2 5 2 2 3 2 4" xfId="15142"/>
    <cellStyle name="40% - Accent2 2 5 2 2 3 3" xfId="15143"/>
    <cellStyle name="40% - Accent2 2 5 2 2 3 3 2" xfId="15144"/>
    <cellStyle name="40% - Accent2 2 5 2 2 3 3 2 2" xfId="15145"/>
    <cellStyle name="40% - Accent2 2 5 2 2 3 3 3" xfId="15146"/>
    <cellStyle name="40% - Accent2 2 5 2 2 3 4" xfId="15147"/>
    <cellStyle name="40% - Accent2 2 5 2 2 3 4 2" xfId="15148"/>
    <cellStyle name="40% - Accent2 2 5 2 2 3 5" xfId="15149"/>
    <cellStyle name="40% - Accent2 2 5 2 2 4" xfId="15150"/>
    <cellStyle name="40% - Accent2 2 5 2 2 4 2" xfId="15151"/>
    <cellStyle name="40% - Accent2 2 5 2 2 4 2 2" xfId="15152"/>
    <cellStyle name="40% - Accent2 2 5 2 2 4 2 2 2" xfId="15153"/>
    <cellStyle name="40% - Accent2 2 5 2 2 4 2 3" xfId="15154"/>
    <cellStyle name="40% - Accent2 2 5 2 2 4 3" xfId="15155"/>
    <cellStyle name="40% - Accent2 2 5 2 2 4 3 2" xfId="15156"/>
    <cellStyle name="40% - Accent2 2 5 2 2 4 4" xfId="15157"/>
    <cellStyle name="40% - Accent2 2 5 2 2 5" xfId="15158"/>
    <cellStyle name="40% - Accent2 2 5 2 2 5 2" xfId="15159"/>
    <cellStyle name="40% - Accent2 2 5 2 2 5 2 2" xfId="15160"/>
    <cellStyle name="40% - Accent2 2 5 2 2 5 2 2 2" xfId="15161"/>
    <cellStyle name="40% - Accent2 2 5 2 2 5 2 3" xfId="15162"/>
    <cellStyle name="40% - Accent2 2 5 2 2 5 3" xfId="15163"/>
    <cellStyle name="40% - Accent2 2 5 2 2 5 3 2" xfId="15164"/>
    <cellStyle name="40% - Accent2 2 5 2 2 5 4" xfId="15165"/>
    <cellStyle name="40% - Accent2 2 5 2 2 6" xfId="15166"/>
    <cellStyle name="40% - Accent2 2 5 2 2 6 2" xfId="15167"/>
    <cellStyle name="40% - Accent2 2 5 2 2 6 2 2" xfId="15168"/>
    <cellStyle name="40% - Accent2 2 5 2 2 6 2 2 2" xfId="15169"/>
    <cellStyle name="40% - Accent2 2 5 2 2 6 2 3" xfId="15170"/>
    <cellStyle name="40% - Accent2 2 5 2 2 6 3" xfId="15171"/>
    <cellStyle name="40% - Accent2 2 5 2 2 6 3 2" xfId="15172"/>
    <cellStyle name="40% - Accent2 2 5 2 2 6 4" xfId="15173"/>
    <cellStyle name="40% - Accent2 2 5 2 2 7" xfId="15174"/>
    <cellStyle name="40% - Accent2 2 5 2 2 7 2" xfId="15175"/>
    <cellStyle name="40% - Accent2 2 5 2 2 7 2 2" xfId="15176"/>
    <cellStyle name="40% - Accent2 2 5 2 2 7 3" xfId="15177"/>
    <cellStyle name="40% - Accent2 2 5 2 2 8" xfId="15178"/>
    <cellStyle name="40% - Accent2 2 5 2 2 8 2" xfId="15179"/>
    <cellStyle name="40% - Accent2 2 5 2 2 9" xfId="15180"/>
    <cellStyle name="40% - Accent2 2 5 2 3" xfId="15181"/>
    <cellStyle name="40% - Accent2 2 5 2 3 2" xfId="15182"/>
    <cellStyle name="40% - Accent2 2 5 2 3 2 2" xfId="15183"/>
    <cellStyle name="40% - Accent2 2 5 2 3 2 2 2" xfId="15184"/>
    <cellStyle name="40% - Accent2 2 5 2 3 2 2 2 2" xfId="15185"/>
    <cellStyle name="40% - Accent2 2 5 2 3 2 2 2 2 2" xfId="15186"/>
    <cellStyle name="40% - Accent2 2 5 2 3 2 2 2 3" xfId="15187"/>
    <cellStyle name="40% - Accent2 2 5 2 3 2 2 3" xfId="15188"/>
    <cellStyle name="40% - Accent2 2 5 2 3 2 2 3 2" xfId="15189"/>
    <cellStyle name="40% - Accent2 2 5 2 3 2 2 4" xfId="15190"/>
    <cellStyle name="40% - Accent2 2 5 2 3 2 3" xfId="15191"/>
    <cellStyle name="40% - Accent2 2 5 2 3 2 3 2" xfId="15192"/>
    <cellStyle name="40% - Accent2 2 5 2 3 2 3 2 2" xfId="15193"/>
    <cellStyle name="40% - Accent2 2 5 2 3 2 3 3" xfId="15194"/>
    <cellStyle name="40% - Accent2 2 5 2 3 2 4" xfId="15195"/>
    <cellStyle name="40% - Accent2 2 5 2 3 2 4 2" xfId="15196"/>
    <cellStyle name="40% - Accent2 2 5 2 3 2 5" xfId="15197"/>
    <cellStyle name="40% - Accent2 2 5 2 3 3" xfId="15198"/>
    <cellStyle name="40% - Accent2 2 5 2 3 3 2" xfId="15199"/>
    <cellStyle name="40% - Accent2 2 5 2 3 3 2 2" xfId="15200"/>
    <cellStyle name="40% - Accent2 2 5 2 3 3 2 2 2" xfId="15201"/>
    <cellStyle name="40% - Accent2 2 5 2 3 3 2 2 2 2" xfId="15202"/>
    <cellStyle name="40% - Accent2 2 5 2 3 3 2 2 3" xfId="15203"/>
    <cellStyle name="40% - Accent2 2 5 2 3 3 2 3" xfId="15204"/>
    <cellStyle name="40% - Accent2 2 5 2 3 3 2 3 2" xfId="15205"/>
    <cellStyle name="40% - Accent2 2 5 2 3 3 2 4" xfId="15206"/>
    <cellStyle name="40% - Accent2 2 5 2 3 3 3" xfId="15207"/>
    <cellStyle name="40% - Accent2 2 5 2 3 3 3 2" xfId="15208"/>
    <cellStyle name="40% - Accent2 2 5 2 3 3 3 2 2" xfId="15209"/>
    <cellStyle name="40% - Accent2 2 5 2 3 3 3 3" xfId="15210"/>
    <cellStyle name="40% - Accent2 2 5 2 3 3 4" xfId="15211"/>
    <cellStyle name="40% - Accent2 2 5 2 3 3 4 2" xfId="15212"/>
    <cellStyle name="40% - Accent2 2 5 2 3 3 5" xfId="15213"/>
    <cellStyle name="40% - Accent2 2 5 2 3 4" xfId="15214"/>
    <cellStyle name="40% - Accent2 2 5 2 3 4 2" xfId="15215"/>
    <cellStyle name="40% - Accent2 2 5 2 3 4 2 2" xfId="15216"/>
    <cellStyle name="40% - Accent2 2 5 2 3 4 2 2 2" xfId="15217"/>
    <cellStyle name="40% - Accent2 2 5 2 3 4 2 3" xfId="15218"/>
    <cellStyle name="40% - Accent2 2 5 2 3 4 3" xfId="15219"/>
    <cellStyle name="40% - Accent2 2 5 2 3 4 3 2" xfId="15220"/>
    <cellStyle name="40% - Accent2 2 5 2 3 4 4" xfId="15221"/>
    <cellStyle name="40% - Accent2 2 5 2 3 5" xfId="15222"/>
    <cellStyle name="40% - Accent2 2 5 2 3 5 2" xfId="15223"/>
    <cellStyle name="40% - Accent2 2 5 2 3 5 2 2" xfId="15224"/>
    <cellStyle name="40% - Accent2 2 5 2 3 5 2 2 2" xfId="15225"/>
    <cellStyle name="40% - Accent2 2 5 2 3 5 2 3" xfId="15226"/>
    <cellStyle name="40% - Accent2 2 5 2 3 5 3" xfId="15227"/>
    <cellStyle name="40% - Accent2 2 5 2 3 5 3 2" xfId="15228"/>
    <cellStyle name="40% - Accent2 2 5 2 3 5 4" xfId="15229"/>
    <cellStyle name="40% - Accent2 2 5 2 3 6" xfId="15230"/>
    <cellStyle name="40% - Accent2 2 5 2 3 6 2" xfId="15231"/>
    <cellStyle name="40% - Accent2 2 5 2 3 6 2 2" xfId="15232"/>
    <cellStyle name="40% - Accent2 2 5 2 3 6 2 2 2" xfId="15233"/>
    <cellStyle name="40% - Accent2 2 5 2 3 6 2 3" xfId="15234"/>
    <cellStyle name="40% - Accent2 2 5 2 3 6 3" xfId="15235"/>
    <cellStyle name="40% - Accent2 2 5 2 3 6 3 2" xfId="15236"/>
    <cellStyle name="40% - Accent2 2 5 2 3 6 4" xfId="15237"/>
    <cellStyle name="40% - Accent2 2 5 2 3 7" xfId="15238"/>
    <cellStyle name="40% - Accent2 2 5 2 3 7 2" xfId="15239"/>
    <cellStyle name="40% - Accent2 2 5 2 3 7 2 2" xfId="15240"/>
    <cellStyle name="40% - Accent2 2 5 2 3 7 3" xfId="15241"/>
    <cellStyle name="40% - Accent2 2 5 2 3 8" xfId="15242"/>
    <cellStyle name="40% - Accent2 2 5 2 3 8 2" xfId="15243"/>
    <cellStyle name="40% - Accent2 2 5 2 3 9" xfId="15244"/>
    <cellStyle name="40% - Accent2 2 5 2 4" xfId="15245"/>
    <cellStyle name="40% - Accent2 2 5 2 4 2" xfId="15246"/>
    <cellStyle name="40% - Accent2 2 5 2 4 2 2" xfId="15247"/>
    <cellStyle name="40% - Accent2 2 5 2 4 2 2 2" xfId="15248"/>
    <cellStyle name="40% - Accent2 2 5 2 4 2 2 2 2" xfId="15249"/>
    <cellStyle name="40% - Accent2 2 5 2 4 2 2 3" xfId="15250"/>
    <cellStyle name="40% - Accent2 2 5 2 4 2 3" xfId="15251"/>
    <cellStyle name="40% - Accent2 2 5 2 4 2 3 2" xfId="15252"/>
    <cellStyle name="40% - Accent2 2 5 2 4 2 4" xfId="15253"/>
    <cellStyle name="40% - Accent2 2 5 2 4 3" xfId="15254"/>
    <cellStyle name="40% - Accent2 2 5 2 4 3 2" xfId="15255"/>
    <cellStyle name="40% - Accent2 2 5 2 4 3 2 2" xfId="15256"/>
    <cellStyle name="40% - Accent2 2 5 2 4 3 3" xfId="15257"/>
    <cellStyle name="40% - Accent2 2 5 2 4 4" xfId="15258"/>
    <cellStyle name="40% - Accent2 2 5 2 4 4 2" xfId="15259"/>
    <cellStyle name="40% - Accent2 2 5 2 4 5" xfId="15260"/>
    <cellStyle name="40% - Accent2 2 5 2 5" xfId="15261"/>
    <cellStyle name="40% - Accent2 2 5 2 5 2" xfId="15262"/>
    <cellStyle name="40% - Accent2 2 5 2 5 2 2" xfId="15263"/>
    <cellStyle name="40% - Accent2 2 5 2 5 2 2 2" xfId="15264"/>
    <cellStyle name="40% - Accent2 2 5 2 5 2 2 2 2" xfId="15265"/>
    <cellStyle name="40% - Accent2 2 5 2 5 2 2 3" xfId="15266"/>
    <cellStyle name="40% - Accent2 2 5 2 5 2 3" xfId="15267"/>
    <cellStyle name="40% - Accent2 2 5 2 5 2 3 2" xfId="15268"/>
    <cellStyle name="40% - Accent2 2 5 2 5 2 4" xfId="15269"/>
    <cellStyle name="40% - Accent2 2 5 2 5 3" xfId="15270"/>
    <cellStyle name="40% - Accent2 2 5 2 5 3 2" xfId="15271"/>
    <cellStyle name="40% - Accent2 2 5 2 5 3 2 2" xfId="15272"/>
    <cellStyle name="40% - Accent2 2 5 2 5 3 3" xfId="15273"/>
    <cellStyle name="40% - Accent2 2 5 2 5 4" xfId="15274"/>
    <cellStyle name="40% - Accent2 2 5 2 5 4 2" xfId="15275"/>
    <cellStyle name="40% - Accent2 2 5 2 5 5" xfId="15276"/>
    <cellStyle name="40% - Accent2 2 5 2 6" xfId="15277"/>
    <cellStyle name="40% - Accent2 2 5 2 6 2" xfId="15278"/>
    <cellStyle name="40% - Accent2 2 5 2 6 2 2" xfId="15279"/>
    <cellStyle name="40% - Accent2 2 5 2 6 2 2 2" xfId="15280"/>
    <cellStyle name="40% - Accent2 2 5 2 6 2 3" xfId="15281"/>
    <cellStyle name="40% - Accent2 2 5 2 6 3" xfId="15282"/>
    <cellStyle name="40% - Accent2 2 5 2 6 3 2" xfId="15283"/>
    <cellStyle name="40% - Accent2 2 5 2 6 4" xfId="15284"/>
    <cellStyle name="40% - Accent2 2 5 2 7" xfId="15285"/>
    <cellStyle name="40% - Accent2 2 5 2 7 2" xfId="15286"/>
    <cellStyle name="40% - Accent2 2 5 2 7 2 2" xfId="15287"/>
    <cellStyle name="40% - Accent2 2 5 2 7 2 2 2" xfId="15288"/>
    <cellStyle name="40% - Accent2 2 5 2 7 2 3" xfId="15289"/>
    <cellStyle name="40% - Accent2 2 5 2 7 3" xfId="15290"/>
    <cellStyle name="40% - Accent2 2 5 2 7 3 2" xfId="15291"/>
    <cellStyle name="40% - Accent2 2 5 2 7 4" xfId="15292"/>
    <cellStyle name="40% - Accent2 2 5 2 8" xfId="15293"/>
    <cellStyle name="40% - Accent2 2 5 2 8 2" xfId="15294"/>
    <cellStyle name="40% - Accent2 2 5 2 8 2 2" xfId="15295"/>
    <cellStyle name="40% - Accent2 2 5 2 8 2 2 2" xfId="15296"/>
    <cellStyle name="40% - Accent2 2 5 2 8 2 3" xfId="15297"/>
    <cellStyle name="40% - Accent2 2 5 2 8 3" xfId="15298"/>
    <cellStyle name="40% - Accent2 2 5 2 8 3 2" xfId="15299"/>
    <cellStyle name="40% - Accent2 2 5 2 8 4" xfId="15300"/>
    <cellStyle name="40% - Accent2 2 5 2 9" xfId="15301"/>
    <cellStyle name="40% - Accent2 2 5 2 9 2" xfId="15302"/>
    <cellStyle name="40% - Accent2 2 5 2 9 2 2" xfId="15303"/>
    <cellStyle name="40% - Accent2 2 5 2 9 3" xfId="15304"/>
    <cellStyle name="40% - Accent2 2 5 3" xfId="15305"/>
    <cellStyle name="40% - Accent2 2 5 3 2" xfId="15306"/>
    <cellStyle name="40% - Accent2 2 5 3 2 2" xfId="15307"/>
    <cellStyle name="40% - Accent2 2 5 3 2 2 2" xfId="15308"/>
    <cellStyle name="40% - Accent2 2 5 3 2 2 2 2" xfId="15309"/>
    <cellStyle name="40% - Accent2 2 5 3 2 2 2 2 2" xfId="15310"/>
    <cellStyle name="40% - Accent2 2 5 3 2 2 2 3" xfId="15311"/>
    <cellStyle name="40% - Accent2 2 5 3 2 2 3" xfId="15312"/>
    <cellStyle name="40% - Accent2 2 5 3 2 2 3 2" xfId="15313"/>
    <cellStyle name="40% - Accent2 2 5 3 2 2 4" xfId="15314"/>
    <cellStyle name="40% - Accent2 2 5 3 2 3" xfId="15315"/>
    <cellStyle name="40% - Accent2 2 5 3 2 3 2" xfId="15316"/>
    <cellStyle name="40% - Accent2 2 5 3 2 3 2 2" xfId="15317"/>
    <cellStyle name="40% - Accent2 2 5 3 2 3 3" xfId="15318"/>
    <cellStyle name="40% - Accent2 2 5 3 2 4" xfId="15319"/>
    <cellStyle name="40% - Accent2 2 5 3 2 4 2" xfId="15320"/>
    <cellStyle name="40% - Accent2 2 5 3 2 5" xfId="15321"/>
    <cellStyle name="40% - Accent2 2 5 3 3" xfId="15322"/>
    <cellStyle name="40% - Accent2 2 5 3 3 2" xfId="15323"/>
    <cellStyle name="40% - Accent2 2 5 3 3 2 2" xfId="15324"/>
    <cellStyle name="40% - Accent2 2 5 3 3 2 2 2" xfId="15325"/>
    <cellStyle name="40% - Accent2 2 5 3 3 2 2 2 2" xfId="15326"/>
    <cellStyle name="40% - Accent2 2 5 3 3 2 2 3" xfId="15327"/>
    <cellStyle name="40% - Accent2 2 5 3 3 2 3" xfId="15328"/>
    <cellStyle name="40% - Accent2 2 5 3 3 2 3 2" xfId="15329"/>
    <cellStyle name="40% - Accent2 2 5 3 3 2 4" xfId="15330"/>
    <cellStyle name="40% - Accent2 2 5 3 3 3" xfId="15331"/>
    <cellStyle name="40% - Accent2 2 5 3 3 3 2" xfId="15332"/>
    <cellStyle name="40% - Accent2 2 5 3 3 3 2 2" xfId="15333"/>
    <cellStyle name="40% - Accent2 2 5 3 3 3 3" xfId="15334"/>
    <cellStyle name="40% - Accent2 2 5 3 3 4" xfId="15335"/>
    <cellStyle name="40% - Accent2 2 5 3 3 4 2" xfId="15336"/>
    <cellStyle name="40% - Accent2 2 5 3 3 5" xfId="15337"/>
    <cellStyle name="40% - Accent2 2 5 3 4" xfId="15338"/>
    <cellStyle name="40% - Accent2 2 5 3 4 2" xfId="15339"/>
    <cellStyle name="40% - Accent2 2 5 3 4 2 2" xfId="15340"/>
    <cellStyle name="40% - Accent2 2 5 3 4 2 2 2" xfId="15341"/>
    <cellStyle name="40% - Accent2 2 5 3 4 2 3" xfId="15342"/>
    <cellStyle name="40% - Accent2 2 5 3 4 3" xfId="15343"/>
    <cellStyle name="40% - Accent2 2 5 3 4 3 2" xfId="15344"/>
    <cellStyle name="40% - Accent2 2 5 3 4 4" xfId="15345"/>
    <cellStyle name="40% - Accent2 2 5 3 5" xfId="15346"/>
    <cellStyle name="40% - Accent2 2 5 3 5 2" xfId="15347"/>
    <cellStyle name="40% - Accent2 2 5 3 5 2 2" xfId="15348"/>
    <cellStyle name="40% - Accent2 2 5 3 5 2 2 2" xfId="15349"/>
    <cellStyle name="40% - Accent2 2 5 3 5 2 3" xfId="15350"/>
    <cellStyle name="40% - Accent2 2 5 3 5 3" xfId="15351"/>
    <cellStyle name="40% - Accent2 2 5 3 5 3 2" xfId="15352"/>
    <cellStyle name="40% - Accent2 2 5 3 5 4" xfId="15353"/>
    <cellStyle name="40% - Accent2 2 5 3 6" xfId="15354"/>
    <cellStyle name="40% - Accent2 2 5 3 6 2" xfId="15355"/>
    <cellStyle name="40% - Accent2 2 5 3 6 2 2" xfId="15356"/>
    <cellStyle name="40% - Accent2 2 5 3 6 2 2 2" xfId="15357"/>
    <cellStyle name="40% - Accent2 2 5 3 6 2 3" xfId="15358"/>
    <cellStyle name="40% - Accent2 2 5 3 6 3" xfId="15359"/>
    <cellStyle name="40% - Accent2 2 5 3 6 3 2" xfId="15360"/>
    <cellStyle name="40% - Accent2 2 5 3 6 4" xfId="15361"/>
    <cellStyle name="40% - Accent2 2 5 3 7" xfId="15362"/>
    <cellStyle name="40% - Accent2 2 5 3 7 2" xfId="15363"/>
    <cellStyle name="40% - Accent2 2 5 3 7 2 2" xfId="15364"/>
    <cellStyle name="40% - Accent2 2 5 3 7 3" xfId="15365"/>
    <cellStyle name="40% - Accent2 2 5 3 8" xfId="15366"/>
    <cellStyle name="40% - Accent2 2 5 3 8 2" xfId="15367"/>
    <cellStyle name="40% - Accent2 2 5 3 9" xfId="15368"/>
    <cellStyle name="40% - Accent2 2 5 4" xfId="15369"/>
    <cellStyle name="40% - Accent2 2 5 4 2" xfId="15370"/>
    <cellStyle name="40% - Accent2 2 5 4 2 2" xfId="15371"/>
    <cellStyle name="40% - Accent2 2 5 4 2 2 2" xfId="15372"/>
    <cellStyle name="40% - Accent2 2 5 4 2 2 2 2" xfId="15373"/>
    <cellStyle name="40% - Accent2 2 5 4 2 2 2 2 2" xfId="15374"/>
    <cellStyle name="40% - Accent2 2 5 4 2 2 2 3" xfId="15375"/>
    <cellStyle name="40% - Accent2 2 5 4 2 2 3" xfId="15376"/>
    <cellStyle name="40% - Accent2 2 5 4 2 2 3 2" xfId="15377"/>
    <cellStyle name="40% - Accent2 2 5 4 2 2 4" xfId="15378"/>
    <cellStyle name="40% - Accent2 2 5 4 2 3" xfId="15379"/>
    <cellStyle name="40% - Accent2 2 5 4 2 3 2" xfId="15380"/>
    <cellStyle name="40% - Accent2 2 5 4 2 3 2 2" xfId="15381"/>
    <cellStyle name="40% - Accent2 2 5 4 2 3 3" xfId="15382"/>
    <cellStyle name="40% - Accent2 2 5 4 2 4" xfId="15383"/>
    <cellStyle name="40% - Accent2 2 5 4 2 4 2" xfId="15384"/>
    <cellStyle name="40% - Accent2 2 5 4 2 5" xfId="15385"/>
    <cellStyle name="40% - Accent2 2 5 4 3" xfId="15386"/>
    <cellStyle name="40% - Accent2 2 5 4 3 2" xfId="15387"/>
    <cellStyle name="40% - Accent2 2 5 4 3 2 2" xfId="15388"/>
    <cellStyle name="40% - Accent2 2 5 4 3 2 2 2" xfId="15389"/>
    <cellStyle name="40% - Accent2 2 5 4 3 2 2 2 2" xfId="15390"/>
    <cellStyle name="40% - Accent2 2 5 4 3 2 2 3" xfId="15391"/>
    <cellStyle name="40% - Accent2 2 5 4 3 2 3" xfId="15392"/>
    <cellStyle name="40% - Accent2 2 5 4 3 2 3 2" xfId="15393"/>
    <cellStyle name="40% - Accent2 2 5 4 3 2 4" xfId="15394"/>
    <cellStyle name="40% - Accent2 2 5 4 3 3" xfId="15395"/>
    <cellStyle name="40% - Accent2 2 5 4 3 3 2" xfId="15396"/>
    <cellStyle name="40% - Accent2 2 5 4 3 3 2 2" xfId="15397"/>
    <cellStyle name="40% - Accent2 2 5 4 3 3 3" xfId="15398"/>
    <cellStyle name="40% - Accent2 2 5 4 3 4" xfId="15399"/>
    <cellStyle name="40% - Accent2 2 5 4 3 4 2" xfId="15400"/>
    <cellStyle name="40% - Accent2 2 5 4 3 5" xfId="15401"/>
    <cellStyle name="40% - Accent2 2 5 4 4" xfId="15402"/>
    <cellStyle name="40% - Accent2 2 5 4 4 2" xfId="15403"/>
    <cellStyle name="40% - Accent2 2 5 4 4 2 2" xfId="15404"/>
    <cellStyle name="40% - Accent2 2 5 4 4 2 2 2" xfId="15405"/>
    <cellStyle name="40% - Accent2 2 5 4 4 2 3" xfId="15406"/>
    <cellStyle name="40% - Accent2 2 5 4 4 3" xfId="15407"/>
    <cellStyle name="40% - Accent2 2 5 4 4 3 2" xfId="15408"/>
    <cellStyle name="40% - Accent2 2 5 4 4 4" xfId="15409"/>
    <cellStyle name="40% - Accent2 2 5 4 5" xfId="15410"/>
    <cellStyle name="40% - Accent2 2 5 4 5 2" xfId="15411"/>
    <cellStyle name="40% - Accent2 2 5 4 5 2 2" xfId="15412"/>
    <cellStyle name="40% - Accent2 2 5 4 5 2 2 2" xfId="15413"/>
    <cellStyle name="40% - Accent2 2 5 4 5 2 3" xfId="15414"/>
    <cellStyle name="40% - Accent2 2 5 4 5 3" xfId="15415"/>
    <cellStyle name="40% - Accent2 2 5 4 5 3 2" xfId="15416"/>
    <cellStyle name="40% - Accent2 2 5 4 5 4" xfId="15417"/>
    <cellStyle name="40% - Accent2 2 5 4 6" xfId="15418"/>
    <cellStyle name="40% - Accent2 2 5 4 6 2" xfId="15419"/>
    <cellStyle name="40% - Accent2 2 5 4 6 2 2" xfId="15420"/>
    <cellStyle name="40% - Accent2 2 5 4 6 2 2 2" xfId="15421"/>
    <cellStyle name="40% - Accent2 2 5 4 6 2 3" xfId="15422"/>
    <cellStyle name="40% - Accent2 2 5 4 6 3" xfId="15423"/>
    <cellStyle name="40% - Accent2 2 5 4 6 3 2" xfId="15424"/>
    <cellStyle name="40% - Accent2 2 5 4 6 4" xfId="15425"/>
    <cellStyle name="40% - Accent2 2 5 4 7" xfId="15426"/>
    <cellStyle name="40% - Accent2 2 5 4 7 2" xfId="15427"/>
    <cellStyle name="40% - Accent2 2 5 4 7 2 2" xfId="15428"/>
    <cellStyle name="40% - Accent2 2 5 4 7 3" xfId="15429"/>
    <cellStyle name="40% - Accent2 2 5 4 8" xfId="15430"/>
    <cellStyle name="40% - Accent2 2 5 4 8 2" xfId="15431"/>
    <cellStyle name="40% - Accent2 2 5 4 9" xfId="15432"/>
    <cellStyle name="40% - Accent2 2 5 5" xfId="43738"/>
    <cellStyle name="40% - Accent2 2 6" xfId="15433"/>
    <cellStyle name="40% - Accent2 2 6 2" xfId="15434"/>
    <cellStyle name="40% - Accent2 2 6 2 2" xfId="15435"/>
    <cellStyle name="40% - Accent2 2 6 2 2 2" xfId="15436"/>
    <cellStyle name="40% - Accent2 2 6 2 2 2 2" xfId="15437"/>
    <cellStyle name="40% - Accent2 2 6 2 2 2 2 2" xfId="15438"/>
    <cellStyle name="40% - Accent2 2 6 2 2 2 2 2 2" xfId="15439"/>
    <cellStyle name="40% - Accent2 2 6 2 2 2 2 3" xfId="15440"/>
    <cellStyle name="40% - Accent2 2 6 2 2 2 3" xfId="15441"/>
    <cellStyle name="40% - Accent2 2 6 2 2 2 3 2" xfId="15442"/>
    <cellStyle name="40% - Accent2 2 6 2 2 2 4" xfId="15443"/>
    <cellStyle name="40% - Accent2 2 6 2 2 3" xfId="15444"/>
    <cellStyle name="40% - Accent2 2 6 2 2 3 2" xfId="15445"/>
    <cellStyle name="40% - Accent2 2 6 2 2 3 2 2" xfId="15446"/>
    <cellStyle name="40% - Accent2 2 6 2 2 3 3" xfId="15447"/>
    <cellStyle name="40% - Accent2 2 6 2 2 4" xfId="15448"/>
    <cellStyle name="40% - Accent2 2 6 2 2 4 2" xfId="15449"/>
    <cellStyle name="40% - Accent2 2 6 2 2 5" xfId="15450"/>
    <cellStyle name="40% - Accent2 2 6 2 3" xfId="15451"/>
    <cellStyle name="40% - Accent2 2 6 2 3 2" xfId="15452"/>
    <cellStyle name="40% - Accent2 2 6 2 3 2 2" xfId="15453"/>
    <cellStyle name="40% - Accent2 2 6 2 3 2 2 2" xfId="15454"/>
    <cellStyle name="40% - Accent2 2 6 2 3 2 2 2 2" xfId="15455"/>
    <cellStyle name="40% - Accent2 2 6 2 3 2 2 3" xfId="15456"/>
    <cellStyle name="40% - Accent2 2 6 2 3 2 3" xfId="15457"/>
    <cellStyle name="40% - Accent2 2 6 2 3 2 3 2" xfId="15458"/>
    <cellStyle name="40% - Accent2 2 6 2 3 2 4" xfId="15459"/>
    <cellStyle name="40% - Accent2 2 6 2 3 3" xfId="15460"/>
    <cellStyle name="40% - Accent2 2 6 2 3 3 2" xfId="15461"/>
    <cellStyle name="40% - Accent2 2 6 2 3 3 2 2" xfId="15462"/>
    <cellStyle name="40% - Accent2 2 6 2 3 3 3" xfId="15463"/>
    <cellStyle name="40% - Accent2 2 6 2 3 4" xfId="15464"/>
    <cellStyle name="40% - Accent2 2 6 2 3 4 2" xfId="15465"/>
    <cellStyle name="40% - Accent2 2 6 2 3 5" xfId="15466"/>
    <cellStyle name="40% - Accent2 2 6 2 4" xfId="15467"/>
    <cellStyle name="40% - Accent2 2 6 2 4 2" xfId="15468"/>
    <cellStyle name="40% - Accent2 2 6 2 4 2 2" xfId="15469"/>
    <cellStyle name="40% - Accent2 2 6 2 4 2 2 2" xfId="15470"/>
    <cellStyle name="40% - Accent2 2 6 2 4 2 3" xfId="15471"/>
    <cellStyle name="40% - Accent2 2 6 2 4 3" xfId="15472"/>
    <cellStyle name="40% - Accent2 2 6 2 4 3 2" xfId="15473"/>
    <cellStyle name="40% - Accent2 2 6 2 4 4" xfId="15474"/>
    <cellStyle name="40% - Accent2 2 6 2 5" xfId="15475"/>
    <cellStyle name="40% - Accent2 2 6 2 5 2" xfId="15476"/>
    <cellStyle name="40% - Accent2 2 6 2 5 2 2" xfId="15477"/>
    <cellStyle name="40% - Accent2 2 6 2 5 2 2 2" xfId="15478"/>
    <cellStyle name="40% - Accent2 2 6 2 5 2 3" xfId="15479"/>
    <cellStyle name="40% - Accent2 2 6 2 5 3" xfId="15480"/>
    <cellStyle name="40% - Accent2 2 6 2 5 3 2" xfId="15481"/>
    <cellStyle name="40% - Accent2 2 6 2 5 4" xfId="15482"/>
    <cellStyle name="40% - Accent2 2 6 2 6" xfId="15483"/>
    <cellStyle name="40% - Accent2 2 6 2 6 2" xfId="15484"/>
    <cellStyle name="40% - Accent2 2 6 2 6 2 2" xfId="15485"/>
    <cellStyle name="40% - Accent2 2 6 2 6 2 2 2" xfId="15486"/>
    <cellStyle name="40% - Accent2 2 6 2 6 2 3" xfId="15487"/>
    <cellStyle name="40% - Accent2 2 6 2 6 3" xfId="15488"/>
    <cellStyle name="40% - Accent2 2 6 2 6 3 2" xfId="15489"/>
    <cellStyle name="40% - Accent2 2 6 2 6 4" xfId="15490"/>
    <cellStyle name="40% - Accent2 2 6 2 7" xfId="15491"/>
    <cellStyle name="40% - Accent2 2 6 2 7 2" xfId="15492"/>
    <cellStyle name="40% - Accent2 2 6 2 7 2 2" xfId="15493"/>
    <cellStyle name="40% - Accent2 2 6 2 7 3" xfId="15494"/>
    <cellStyle name="40% - Accent2 2 6 2 8" xfId="15495"/>
    <cellStyle name="40% - Accent2 2 6 2 8 2" xfId="15496"/>
    <cellStyle name="40% - Accent2 2 6 2 9" xfId="15497"/>
    <cellStyle name="40% - Accent2 2 6 3" xfId="15498"/>
    <cellStyle name="40% - Accent2 2 6 3 2" xfId="15499"/>
    <cellStyle name="40% - Accent2 2 6 3 2 2" xfId="15500"/>
    <cellStyle name="40% - Accent2 2 6 3 2 2 2" xfId="15501"/>
    <cellStyle name="40% - Accent2 2 6 3 2 2 2 2" xfId="15502"/>
    <cellStyle name="40% - Accent2 2 6 3 2 2 2 2 2" xfId="15503"/>
    <cellStyle name="40% - Accent2 2 6 3 2 2 2 3" xfId="15504"/>
    <cellStyle name="40% - Accent2 2 6 3 2 2 3" xfId="15505"/>
    <cellStyle name="40% - Accent2 2 6 3 2 2 3 2" xfId="15506"/>
    <cellStyle name="40% - Accent2 2 6 3 2 2 4" xfId="15507"/>
    <cellStyle name="40% - Accent2 2 6 3 2 3" xfId="15508"/>
    <cellStyle name="40% - Accent2 2 6 3 2 3 2" xfId="15509"/>
    <cellStyle name="40% - Accent2 2 6 3 2 3 2 2" xfId="15510"/>
    <cellStyle name="40% - Accent2 2 6 3 2 3 3" xfId="15511"/>
    <cellStyle name="40% - Accent2 2 6 3 2 4" xfId="15512"/>
    <cellStyle name="40% - Accent2 2 6 3 2 4 2" xfId="15513"/>
    <cellStyle name="40% - Accent2 2 6 3 2 5" xfId="15514"/>
    <cellStyle name="40% - Accent2 2 6 3 3" xfId="15515"/>
    <cellStyle name="40% - Accent2 2 6 3 3 2" xfId="15516"/>
    <cellStyle name="40% - Accent2 2 6 3 3 2 2" xfId="15517"/>
    <cellStyle name="40% - Accent2 2 6 3 3 2 2 2" xfId="15518"/>
    <cellStyle name="40% - Accent2 2 6 3 3 2 2 2 2" xfId="15519"/>
    <cellStyle name="40% - Accent2 2 6 3 3 2 2 3" xfId="15520"/>
    <cellStyle name="40% - Accent2 2 6 3 3 2 3" xfId="15521"/>
    <cellStyle name="40% - Accent2 2 6 3 3 2 3 2" xfId="15522"/>
    <cellStyle name="40% - Accent2 2 6 3 3 2 4" xfId="15523"/>
    <cellStyle name="40% - Accent2 2 6 3 3 3" xfId="15524"/>
    <cellStyle name="40% - Accent2 2 6 3 3 3 2" xfId="15525"/>
    <cellStyle name="40% - Accent2 2 6 3 3 3 2 2" xfId="15526"/>
    <cellStyle name="40% - Accent2 2 6 3 3 3 3" xfId="15527"/>
    <cellStyle name="40% - Accent2 2 6 3 3 4" xfId="15528"/>
    <cellStyle name="40% - Accent2 2 6 3 3 4 2" xfId="15529"/>
    <cellStyle name="40% - Accent2 2 6 3 3 5" xfId="15530"/>
    <cellStyle name="40% - Accent2 2 6 3 4" xfId="15531"/>
    <cellStyle name="40% - Accent2 2 6 3 4 2" xfId="15532"/>
    <cellStyle name="40% - Accent2 2 6 3 4 2 2" xfId="15533"/>
    <cellStyle name="40% - Accent2 2 6 3 4 2 2 2" xfId="15534"/>
    <cellStyle name="40% - Accent2 2 6 3 4 2 3" xfId="15535"/>
    <cellStyle name="40% - Accent2 2 6 3 4 3" xfId="15536"/>
    <cellStyle name="40% - Accent2 2 6 3 4 3 2" xfId="15537"/>
    <cellStyle name="40% - Accent2 2 6 3 4 4" xfId="15538"/>
    <cellStyle name="40% - Accent2 2 6 3 5" xfId="15539"/>
    <cellStyle name="40% - Accent2 2 6 3 5 2" xfId="15540"/>
    <cellStyle name="40% - Accent2 2 6 3 5 2 2" xfId="15541"/>
    <cellStyle name="40% - Accent2 2 6 3 5 2 2 2" xfId="15542"/>
    <cellStyle name="40% - Accent2 2 6 3 5 2 3" xfId="15543"/>
    <cellStyle name="40% - Accent2 2 6 3 5 3" xfId="15544"/>
    <cellStyle name="40% - Accent2 2 6 3 5 3 2" xfId="15545"/>
    <cellStyle name="40% - Accent2 2 6 3 5 4" xfId="15546"/>
    <cellStyle name="40% - Accent2 2 6 3 6" xfId="15547"/>
    <cellStyle name="40% - Accent2 2 6 3 6 2" xfId="15548"/>
    <cellStyle name="40% - Accent2 2 6 3 6 2 2" xfId="15549"/>
    <cellStyle name="40% - Accent2 2 6 3 6 2 2 2" xfId="15550"/>
    <cellStyle name="40% - Accent2 2 6 3 6 2 3" xfId="15551"/>
    <cellStyle name="40% - Accent2 2 6 3 6 3" xfId="15552"/>
    <cellStyle name="40% - Accent2 2 6 3 6 3 2" xfId="15553"/>
    <cellStyle name="40% - Accent2 2 6 3 6 4" xfId="15554"/>
    <cellStyle name="40% - Accent2 2 6 3 7" xfId="15555"/>
    <cellStyle name="40% - Accent2 2 6 3 7 2" xfId="15556"/>
    <cellStyle name="40% - Accent2 2 6 3 7 2 2" xfId="15557"/>
    <cellStyle name="40% - Accent2 2 6 3 7 3" xfId="15558"/>
    <cellStyle name="40% - Accent2 2 6 3 8" xfId="15559"/>
    <cellStyle name="40% - Accent2 2 6 3 8 2" xfId="15560"/>
    <cellStyle name="40% - Accent2 2 6 3 9" xfId="15561"/>
    <cellStyle name="40% - Accent2 2 6 4" xfId="43739"/>
    <cellStyle name="40% - Accent2 2 7" xfId="15562"/>
    <cellStyle name="40% - Accent2 2 7 10" xfId="43740"/>
    <cellStyle name="40% - Accent2 2 7 2" xfId="15563"/>
    <cellStyle name="40% - Accent2 2 7 2 2" xfId="15564"/>
    <cellStyle name="40% - Accent2 2 7 2 2 2" xfId="15565"/>
    <cellStyle name="40% - Accent2 2 7 2 2 2 2" xfId="15566"/>
    <cellStyle name="40% - Accent2 2 7 2 2 2 2 2" xfId="15567"/>
    <cellStyle name="40% - Accent2 2 7 2 2 2 3" xfId="15568"/>
    <cellStyle name="40% - Accent2 2 7 2 2 3" xfId="15569"/>
    <cellStyle name="40% - Accent2 2 7 2 2 3 2" xfId="15570"/>
    <cellStyle name="40% - Accent2 2 7 2 2 4" xfId="15571"/>
    <cellStyle name="40% - Accent2 2 7 2 3" xfId="15572"/>
    <cellStyle name="40% - Accent2 2 7 2 3 2" xfId="15573"/>
    <cellStyle name="40% - Accent2 2 7 2 3 2 2" xfId="15574"/>
    <cellStyle name="40% - Accent2 2 7 2 3 3" xfId="15575"/>
    <cellStyle name="40% - Accent2 2 7 2 4" xfId="15576"/>
    <cellStyle name="40% - Accent2 2 7 2 4 2" xfId="15577"/>
    <cellStyle name="40% - Accent2 2 7 2 5" xfId="15578"/>
    <cellStyle name="40% - Accent2 2 7 3" xfId="15579"/>
    <cellStyle name="40% - Accent2 2 7 3 2" xfId="15580"/>
    <cellStyle name="40% - Accent2 2 7 3 2 2" xfId="15581"/>
    <cellStyle name="40% - Accent2 2 7 3 2 2 2" xfId="15582"/>
    <cellStyle name="40% - Accent2 2 7 3 2 2 2 2" xfId="15583"/>
    <cellStyle name="40% - Accent2 2 7 3 2 2 3" xfId="15584"/>
    <cellStyle name="40% - Accent2 2 7 3 2 3" xfId="15585"/>
    <cellStyle name="40% - Accent2 2 7 3 2 3 2" xfId="15586"/>
    <cellStyle name="40% - Accent2 2 7 3 2 4" xfId="15587"/>
    <cellStyle name="40% - Accent2 2 7 3 3" xfId="15588"/>
    <cellStyle name="40% - Accent2 2 7 3 3 2" xfId="15589"/>
    <cellStyle name="40% - Accent2 2 7 3 3 2 2" xfId="15590"/>
    <cellStyle name="40% - Accent2 2 7 3 3 3" xfId="15591"/>
    <cellStyle name="40% - Accent2 2 7 3 4" xfId="15592"/>
    <cellStyle name="40% - Accent2 2 7 3 4 2" xfId="15593"/>
    <cellStyle name="40% - Accent2 2 7 3 5" xfId="15594"/>
    <cellStyle name="40% - Accent2 2 7 4" xfId="15595"/>
    <cellStyle name="40% - Accent2 2 7 4 2" xfId="15596"/>
    <cellStyle name="40% - Accent2 2 7 4 2 2" xfId="15597"/>
    <cellStyle name="40% - Accent2 2 7 4 2 2 2" xfId="15598"/>
    <cellStyle name="40% - Accent2 2 7 4 2 3" xfId="15599"/>
    <cellStyle name="40% - Accent2 2 7 4 3" xfId="15600"/>
    <cellStyle name="40% - Accent2 2 7 4 3 2" xfId="15601"/>
    <cellStyle name="40% - Accent2 2 7 4 4" xfId="15602"/>
    <cellStyle name="40% - Accent2 2 7 5" xfId="15603"/>
    <cellStyle name="40% - Accent2 2 7 5 2" xfId="15604"/>
    <cellStyle name="40% - Accent2 2 7 5 2 2" xfId="15605"/>
    <cellStyle name="40% - Accent2 2 7 5 2 2 2" xfId="15606"/>
    <cellStyle name="40% - Accent2 2 7 5 2 3" xfId="15607"/>
    <cellStyle name="40% - Accent2 2 7 5 3" xfId="15608"/>
    <cellStyle name="40% - Accent2 2 7 5 3 2" xfId="15609"/>
    <cellStyle name="40% - Accent2 2 7 5 4" xfId="15610"/>
    <cellStyle name="40% - Accent2 2 7 6" xfId="15611"/>
    <cellStyle name="40% - Accent2 2 7 6 2" xfId="15612"/>
    <cellStyle name="40% - Accent2 2 7 6 2 2" xfId="15613"/>
    <cellStyle name="40% - Accent2 2 7 6 2 2 2" xfId="15614"/>
    <cellStyle name="40% - Accent2 2 7 6 2 3" xfId="15615"/>
    <cellStyle name="40% - Accent2 2 7 6 3" xfId="15616"/>
    <cellStyle name="40% - Accent2 2 7 6 3 2" xfId="15617"/>
    <cellStyle name="40% - Accent2 2 7 6 4" xfId="15618"/>
    <cellStyle name="40% - Accent2 2 7 7" xfId="15619"/>
    <cellStyle name="40% - Accent2 2 7 7 2" xfId="15620"/>
    <cellStyle name="40% - Accent2 2 7 7 2 2" xfId="15621"/>
    <cellStyle name="40% - Accent2 2 7 7 3" xfId="15622"/>
    <cellStyle name="40% - Accent2 2 7 8" xfId="15623"/>
    <cellStyle name="40% - Accent2 2 7 8 2" xfId="15624"/>
    <cellStyle name="40% - Accent2 2 7 9" xfId="15625"/>
    <cellStyle name="40% - Accent2 2 8" xfId="15626"/>
    <cellStyle name="40% - Accent2 2 8 10" xfId="43741"/>
    <cellStyle name="40% - Accent2 2 8 2" xfId="15627"/>
    <cellStyle name="40% - Accent2 2 8 2 2" xfId="15628"/>
    <cellStyle name="40% - Accent2 2 8 2 2 2" xfId="15629"/>
    <cellStyle name="40% - Accent2 2 8 2 2 2 2" xfId="15630"/>
    <cellStyle name="40% - Accent2 2 8 2 2 2 2 2" xfId="15631"/>
    <cellStyle name="40% - Accent2 2 8 2 2 2 3" xfId="15632"/>
    <cellStyle name="40% - Accent2 2 8 2 2 3" xfId="15633"/>
    <cellStyle name="40% - Accent2 2 8 2 2 3 2" xfId="15634"/>
    <cellStyle name="40% - Accent2 2 8 2 2 4" xfId="15635"/>
    <cellStyle name="40% - Accent2 2 8 2 3" xfId="15636"/>
    <cellStyle name="40% - Accent2 2 8 2 3 2" xfId="15637"/>
    <cellStyle name="40% - Accent2 2 8 2 3 2 2" xfId="15638"/>
    <cellStyle name="40% - Accent2 2 8 2 3 3" xfId="15639"/>
    <cellStyle name="40% - Accent2 2 8 2 4" xfId="15640"/>
    <cellStyle name="40% - Accent2 2 8 2 4 2" xfId="15641"/>
    <cellStyle name="40% - Accent2 2 8 2 5" xfId="15642"/>
    <cellStyle name="40% - Accent2 2 8 3" xfId="15643"/>
    <cellStyle name="40% - Accent2 2 8 3 2" xfId="15644"/>
    <cellStyle name="40% - Accent2 2 8 3 2 2" xfId="15645"/>
    <cellStyle name="40% - Accent2 2 8 3 2 2 2" xfId="15646"/>
    <cellStyle name="40% - Accent2 2 8 3 2 2 2 2" xfId="15647"/>
    <cellStyle name="40% - Accent2 2 8 3 2 2 3" xfId="15648"/>
    <cellStyle name="40% - Accent2 2 8 3 2 3" xfId="15649"/>
    <cellStyle name="40% - Accent2 2 8 3 2 3 2" xfId="15650"/>
    <cellStyle name="40% - Accent2 2 8 3 2 4" xfId="15651"/>
    <cellStyle name="40% - Accent2 2 8 3 3" xfId="15652"/>
    <cellStyle name="40% - Accent2 2 8 3 3 2" xfId="15653"/>
    <cellStyle name="40% - Accent2 2 8 3 3 2 2" xfId="15654"/>
    <cellStyle name="40% - Accent2 2 8 3 3 3" xfId="15655"/>
    <cellStyle name="40% - Accent2 2 8 3 4" xfId="15656"/>
    <cellStyle name="40% - Accent2 2 8 3 4 2" xfId="15657"/>
    <cellStyle name="40% - Accent2 2 8 3 5" xfId="15658"/>
    <cellStyle name="40% - Accent2 2 8 4" xfId="15659"/>
    <cellStyle name="40% - Accent2 2 8 4 2" xfId="15660"/>
    <cellStyle name="40% - Accent2 2 8 4 2 2" xfId="15661"/>
    <cellStyle name="40% - Accent2 2 8 4 2 2 2" xfId="15662"/>
    <cellStyle name="40% - Accent2 2 8 4 2 3" xfId="15663"/>
    <cellStyle name="40% - Accent2 2 8 4 3" xfId="15664"/>
    <cellStyle name="40% - Accent2 2 8 4 3 2" xfId="15665"/>
    <cellStyle name="40% - Accent2 2 8 4 4" xfId="15666"/>
    <cellStyle name="40% - Accent2 2 8 5" xfId="15667"/>
    <cellStyle name="40% - Accent2 2 8 5 2" xfId="15668"/>
    <cellStyle name="40% - Accent2 2 8 5 2 2" xfId="15669"/>
    <cellStyle name="40% - Accent2 2 8 5 2 2 2" xfId="15670"/>
    <cellStyle name="40% - Accent2 2 8 5 2 3" xfId="15671"/>
    <cellStyle name="40% - Accent2 2 8 5 3" xfId="15672"/>
    <cellStyle name="40% - Accent2 2 8 5 3 2" xfId="15673"/>
    <cellStyle name="40% - Accent2 2 8 5 4" xfId="15674"/>
    <cellStyle name="40% - Accent2 2 8 6" xfId="15675"/>
    <cellStyle name="40% - Accent2 2 8 6 2" xfId="15676"/>
    <cellStyle name="40% - Accent2 2 8 6 2 2" xfId="15677"/>
    <cellStyle name="40% - Accent2 2 8 6 2 2 2" xfId="15678"/>
    <cellStyle name="40% - Accent2 2 8 6 2 3" xfId="15679"/>
    <cellStyle name="40% - Accent2 2 8 6 3" xfId="15680"/>
    <cellStyle name="40% - Accent2 2 8 6 3 2" xfId="15681"/>
    <cellStyle name="40% - Accent2 2 8 6 4" xfId="15682"/>
    <cellStyle name="40% - Accent2 2 8 7" xfId="15683"/>
    <cellStyle name="40% - Accent2 2 8 7 2" xfId="15684"/>
    <cellStyle name="40% - Accent2 2 8 7 2 2" xfId="15685"/>
    <cellStyle name="40% - Accent2 2 8 7 3" xfId="15686"/>
    <cellStyle name="40% - Accent2 2 8 8" xfId="15687"/>
    <cellStyle name="40% - Accent2 2 8 8 2" xfId="15688"/>
    <cellStyle name="40% - Accent2 2 8 9" xfId="15689"/>
    <cellStyle name="40% - Accent2 2 9" xfId="15690"/>
    <cellStyle name="40% - Accent2 2 9 2" xfId="43742"/>
    <cellStyle name="40% - Accent2 20" xfId="15691"/>
    <cellStyle name="40% - Accent2 20 2" xfId="15692"/>
    <cellStyle name="40% - Accent2 20 2 2" xfId="15693"/>
    <cellStyle name="40% - Accent2 20 3" xfId="15694"/>
    <cellStyle name="40% - Accent2 20 3 2" xfId="15695"/>
    <cellStyle name="40% - Accent2 20 4" xfId="15696"/>
    <cellStyle name="40% - Accent2 21" xfId="15697"/>
    <cellStyle name="40% - Accent2 21 2" xfId="15698"/>
    <cellStyle name="40% - Accent2 21 2 2" xfId="15699"/>
    <cellStyle name="40% - Accent2 21 3" xfId="15700"/>
    <cellStyle name="40% - Accent2 22" xfId="15701"/>
    <cellStyle name="40% - Accent2 22 2" xfId="15702"/>
    <cellStyle name="40% - Accent2 23" xfId="15703"/>
    <cellStyle name="40% - Accent2 24" xfId="15704"/>
    <cellStyle name="40% - Accent2 3" xfId="15705"/>
    <cellStyle name="40% - Accent2 3 2" xfId="15706"/>
    <cellStyle name="40% - Accent2 3 2 2" xfId="43745"/>
    <cellStyle name="40% - Accent2 3 2 2 2" xfId="43746"/>
    <cellStyle name="40% - Accent2 3 2 2 2 2" xfId="43747"/>
    <cellStyle name="40% - Accent2 3 2 2 3" xfId="43748"/>
    <cellStyle name="40% - Accent2 3 2 3" xfId="43749"/>
    <cellStyle name="40% - Accent2 3 2 3 2" xfId="43750"/>
    <cellStyle name="40% - Accent2 3 2 4" xfId="43751"/>
    <cellStyle name="40% - Accent2 3 2 5" xfId="43744"/>
    <cellStyle name="40% - Accent2 3 3" xfId="15707"/>
    <cellStyle name="40% - Accent2 3 3 2" xfId="43753"/>
    <cellStyle name="40% - Accent2 3 3 2 2" xfId="43754"/>
    <cellStyle name="40% - Accent2 3 3 2 2 2" xfId="43755"/>
    <cellStyle name="40% - Accent2 3 3 2 3" xfId="43756"/>
    <cellStyle name="40% - Accent2 3 3 3" xfId="43757"/>
    <cellStyle name="40% - Accent2 3 3 3 2" xfId="43758"/>
    <cellStyle name="40% - Accent2 3 3 4" xfId="43759"/>
    <cellStyle name="40% - Accent2 3 3 5" xfId="43752"/>
    <cellStyle name="40% - Accent2 3 4" xfId="15708"/>
    <cellStyle name="40% - Accent2 3 4 2" xfId="43761"/>
    <cellStyle name="40% - Accent2 3 4 2 2" xfId="43762"/>
    <cellStyle name="40% - Accent2 3 4 3" xfId="43763"/>
    <cellStyle name="40% - Accent2 3 4 4" xfId="43760"/>
    <cellStyle name="40% - Accent2 3 5" xfId="15709"/>
    <cellStyle name="40% - Accent2 3 5 2" xfId="43765"/>
    <cellStyle name="40% - Accent2 3 5 3" xfId="43764"/>
    <cellStyle name="40% - Accent2 3 6" xfId="43766"/>
    <cellStyle name="40% - Accent2 3 7" xfId="43743"/>
    <cellStyle name="40% - Accent2 4" xfId="15710"/>
    <cellStyle name="40% - Accent2 4 2" xfId="15711"/>
    <cellStyle name="40% - Accent2 4 2 2" xfId="43767"/>
    <cellStyle name="40% - Accent2 4 3" xfId="15712"/>
    <cellStyle name="40% - Accent2 4 4" xfId="15713"/>
    <cellStyle name="40% - Accent2 5" xfId="15714"/>
    <cellStyle name="40% - Accent2 5 2" xfId="15715"/>
    <cellStyle name="40% - Accent2 5 2 2" xfId="43768"/>
    <cellStyle name="40% - Accent2 5 3" xfId="15716"/>
    <cellStyle name="40% - Accent2 6" xfId="15717"/>
    <cellStyle name="40% - Accent2 6 2" xfId="15718"/>
    <cellStyle name="40% - Accent2 6 2 2" xfId="43769"/>
    <cellStyle name="40% - Accent2 6 3" xfId="15719"/>
    <cellStyle name="40% - Accent2 7" xfId="15720"/>
    <cellStyle name="40% - Accent2 7 2" xfId="43770"/>
    <cellStyle name="40% - Accent2 8" xfId="15721"/>
    <cellStyle name="40% - Accent2 8 2" xfId="43771"/>
    <cellStyle name="40% - Accent2 9" xfId="15722"/>
    <cellStyle name="40% - Accent3" xfId="48062" builtinId="39" customBuiltin="1"/>
    <cellStyle name="40% - Accent3 10" xfId="15723"/>
    <cellStyle name="40% - Accent3 11" xfId="15724"/>
    <cellStyle name="40% - Accent3 12" xfId="15725"/>
    <cellStyle name="40% - Accent3 13" xfId="15726"/>
    <cellStyle name="40% - Accent3 14" xfId="15727"/>
    <cellStyle name="40% - Accent3 15" xfId="15728"/>
    <cellStyle name="40% - Accent3 16" xfId="15729"/>
    <cellStyle name="40% - Accent3 17" xfId="15730"/>
    <cellStyle name="40% - Accent3 17 2" xfId="15731"/>
    <cellStyle name="40% - Accent3 17 2 2" xfId="15732"/>
    <cellStyle name="40% - Accent3 17 3" xfId="15733"/>
    <cellStyle name="40% - Accent3 17 3 2" xfId="15734"/>
    <cellStyle name="40% - Accent3 17 4" xfId="15735"/>
    <cellStyle name="40% - Accent3 18" xfId="15736"/>
    <cellStyle name="40% - Accent3 18 2" xfId="15737"/>
    <cellStyle name="40% - Accent3 18 2 2" xfId="15738"/>
    <cellStyle name="40% - Accent3 18 3" xfId="15739"/>
    <cellStyle name="40% - Accent3 18 3 2" xfId="15740"/>
    <cellStyle name="40% - Accent3 18 4" xfId="15741"/>
    <cellStyle name="40% - Accent3 19" xfId="15742"/>
    <cellStyle name="40% - Accent3 19 2" xfId="15743"/>
    <cellStyle name="40% - Accent3 19 2 2" xfId="15744"/>
    <cellStyle name="40% - Accent3 19 3" xfId="15745"/>
    <cellStyle name="40% - Accent3 19 3 2" xfId="15746"/>
    <cellStyle name="40% - Accent3 19 4" xfId="15747"/>
    <cellStyle name="40% - Accent3 2" xfId="15748"/>
    <cellStyle name="40% - Accent3 2 10" xfId="15749"/>
    <cellStyle name="40% - Accent3 2 10 10" xfId="43773"/>
    <cellStyle name="40% - Accent3 2 10 2" xfId="15750"/>
    <cellStyle name="40% - Accent3 2 10 2 2" xfId="15751"/>
    <cellStyle name="40% - Accent3 2 10 2 2 2" xfId="15752"/>
    <cellStyle name="40% - Accent3 2 10 2 2 2 2" xfId="15753"/>
    <cellStyle name="40% - Accent3 2 10 2 2 2 2 2" xfId="15754"/>
    <cellStyle name="40% - Accent3 2 10 2 2 2 3" xfId="15755"/>
    <cellStyle name="40% - Accent3 2 10 2 2 3" xfId="15756"/>
    <cellStyle name="40% - Accent3 2 10 2 2 3 2" xfId="15757"/>
    <cellStyle name="40% - Accent3 2 10 2 2 4" xfId="15758"/>
    <cellStyle name="40% - Accent3 2 10 2 3" xfId="15759"/>
    <cellStyle name="40% - Accent3 2 10 2 3 2" xfId="15760"/>
    <cellStyle name="40% - Accent3 2 10 2 3 2 2" xfId="15761"/>
    <cellStyle name="40% - Accent3 2 10 2 3 3" xfId="15762"/>
    <cellStyle name="40% - Accent3 2 10 2 4" xfId="15763"/>
    <cellStyle name="40% - Accent3 2 10 2 4 2" xfId="15764"/>
    <cellStyle name="40% - Accent3 2 10 2 5" xfId="15765"/>
    <cellStyle name="40% - Accent3 2 10 3" xfId="15766"/>
    <cellStyle name="40% - Accent3 2 10 3 2" xfId="15767"/>
    <cellStyle name="40% - Accent3 2 10 3 2 2" xfId="15768"/>
    <cellStyle name="40% - Accent3 2 10 3 2 2 2" xfId="15769"/>
    <cellStyle name="40% - Accent3 2 10 3 2 2 2 2" xfId="15770"/>
    <cellStyle name="40% - Accent3 2 10 3 2 2 3" xfId="15771"/>
    <cellStyle name="40% - Accent3 2 10 3 2 3" xfId="15772"/>
    <cellStyle name="40% - Accent3 2 10 3 2 3 2" xfId="15773"/>
    <cellStyle name="40% - Accent3 2 10 3 2 4" xfId="15774"/>
    <cellStyle name="40% - Accent3 2 10 3 3" xfId="15775"/>
    <cellStyle name="40% - Accent3 2 10 3 3 2" xfId="15776"/>
    <cellStyle name="40% - Accent3 2 10 3 3 2 2" xfId="15777"/>
    <cellStyle name="40% - Accent3 2 10 3 3 3" xfId="15778"/>
    <cellStyle name="40% - Accent3 2 10 3 4" xfId="15779"/>
    <cellStyle name="40% - Accent3 2 10 3 4 2" xfId="15780"/>
    <cellStyle name="40% - Accent3 2 10 3 5" xfId="15781"/>
    <cellStyle name="40% - Accent3 2 10 4" xfId="15782"/>
    <cellStyle name="40% - Accent3 2 10 4 2" xfId="15783"/>
    <cellStyle name="40% - Accent3 2 10 4 2 2" xfId="15784"/>
    <cellStyle name="40% - Accent3 2 10 4 2 2 2" xfId="15785"/>
    <cellStyle name="40% - Accent3 2 10 4 2 3" xfId="15786"/>
    <cellStyle name="40% - Accent3 2 10 4 3" xfId="15787"/>
    <cellStyle name="40% - Accent3 2 10 4 3 2" xfId="15788"/>
    <cellStyle name="40% - Accent3 2 10 4 4" xfId="15789"/>
    <cellStyle name="40% - Accent3 2 10 5" xfId="15790"/>
    <cellStyle name="40% - Accent3 2 10 5 2" xfId="15791"/>
    <cellStyle name="40% - Accent3 2 10 5 2 2" xfId="15792"/>
    <cellStyle name="40% - Accent3 2 10 5 2 2 2" xfId="15793"/>
    <cellStyle name="40% - Accent3 2 10 5 2 3" xfId="15794"/>
    <cellStyle name="40% - Accent3 2 10 5 3" xfId="15795"/>
    <cellStyle name="40% - Accent3 2 10 5 3 2" xfId="15796"/>
    <cellStyle name="40% - Accent3 2 10 5 4" xfId="15797"/>
    <cellStyle name="40% - Accent3 2 10 6" xfId="15798"/>
    <cellStyle name="40% - Accent3 2 10 6 2" xfId="15799"/>
    <cellStyle name="40% - Accent3 2 10 6 2 2" xfId="15800"/>
    <cellStyle name="40% - Accent3 2 10 6 2 2 2" xfId="15801"/>
    <cellStyle name="40% - Accent3 2 10 6 2 3" xfId="15802"/>
    <cellStyle name="40% - Accent3 2 10 6 3" xfId="15803"/>
    <cellStyle name="40% - Accent3 2 10 6 3 2" xfId="15804"/>
    <cellStyle name="40% - Accent3 2 10 6 4" xfId="15805"/>
    <cellStyle name="40% - Accent3 2 10 7" xfId="15806"/>
    <cellStyle name="40% - Accent3 2 10 7 2" xfId="15807"/>
    <cellStyle name="40% - Accent3 2 10 7 2 2" xfId="15808"/>
    <cellStyle name="40% - Accent3 2 10 7 3" xfId="15809"/>
    <cellStyle name="40% - Accent3 2 10 8" xfId="15810"/>
    <cellStyle name="40% - Accent3 2 10 8 2" xfId="15811"/>
    <cellStyle name="40% - Accent3 2 10 9" xfId="15812"/>
    <cellStyle name="40% - Accent3 2 11" xfId="15813"/>
    <cellStyle name="40% - Accent3 2 11 2" xfId="43772"/>
    <cellStyle name="40% - Accent3 2 12" xfId="15814"/>
    <cellStyle name="40% - Accent3 2 12 2" xfId="15815"/>
    <cellStyle name="40% - Accent3 2 12 2 2" xfId="15816"/>
    <cellStyle name="40% - Accent3 2 12 3" xfId="15817"/>
    <cellStyle name="40% - Accent3 2 13" xfId="15818"/>
    <cellStyle name="40% - Accent3 2 13 2" xfId="15819"/>
    <cellStyle name="40% - Accent3 2 13 2 2" xfId="15820"/>
    <cellStyle name="40% - Accent3 2 13 3" xfId="15821"/>
    <cellStyle name="40% - Accent3 2 14" xfId="15822"/>
    <cellStyle name="40% - Accent3 2 15" xfId="15823"/>
    <cellStyle name="40% - Accent3 2 15 2" xfId="15824"/>
    <cellStyle name="40% - Accent3 2 16" xfId="15825"/>
    <cellStyle name="40% - Accent3 2 16 2" xfId="15826"/>
    <cellStyle name="40% - Accent3 2 17" xfId="15827"/>
    <cellStyle name="40% - Accent3 2 18" xfId="15828"/>
    <cellStyle name="40% - Accent3 2 19" xfId="15829"/>
    <cellStyle name="40% - Accent3 2 2" xfId="15830"/>
    <cellStyle name="40% - Accent3 2 2 2" xfId="15831"/>
    <cellStyle name="40% - Accent3 2 2 2 2" xfId="43775"/>
    <cellStyle name="40% - Accent3 2 2 3" xfId="15832"/>
    <cellStyle name="40% - Accent3 2 2 3 2" xfId="43776"/>
    <cellStyle name="40% - Accent3 2 2 4" xfId="15833"/>
    <cellStyle name="40% - Accent3 2 2 4 2" xfId="15834"/>
    <cellStyle name="40% - Accent3 2 2 4 2 2" xfId="15835"/>
    <cellStyle name="40% - Accent3 2 2 4 3" xfId="15836"/>
    <cellStyle name="40% - Accent3 2 2 4 4" xfId="43774"/>
    <cellStyle name="40% - Accent3 2 2 5" xfId="15837"/>
    <cellStyle name="40% - Accent3 2 2 6" xfId="15838"/>
    <cellStyle name="40% - Accent3 2 2 6 2" xfId="15839"/>
    <cellStyle name="40% - Accent3 2 2 7" xfId="15840"/>
    <cellStyle name="40% - Accent3 2 2 8" xfId="15841"/>
    <cellStyle name="40% - Accent3 2 2 9" xfId="42661"/>
    <cellStyle name="40% - Accent3 2 20" xfId="15842"/>
    <cellStyle name="40% - Accent3 2 21" xfId="15843"/>
    <cellStyle name="40% - Accent3 2 22" xfId="48025"/>
    <cellStyle name="40% - Accent3 2 23" xfId="48093"/>
    <cellStyle name="40% - Accent3 2 3" xfId="15844"/>
    <cellStyle name="40% - Accent3 2 3 2" xfId="15845"/>
    <cellStyle name="40% - Accent3 2 3 2 10" xfId="15846"/>
    <cellStyle name="40% - Accent3 2 3 2 10 2" xfId="15847"/>
    <cellStyle name="40% - Accent3 2 3 2 10 2 2" xfId="15848"/>
    <cellStyle name="40% - Accent3 2 3 2 10 3" xfId="15849"/>
    <cellStyle name="40% - Accent3 2 3 2 11" xfId="15850"/>
    <cellStyle name="40% - Accent3 2 3 2 11 2" xfId="15851"/>
    <cellStyle name="40% - Accent3 2 3 2 12" xfId="15852"/>
    <cellStyle name="40% - Accent3 2 3 2 13" xfId="43778"/>
    <cellStyle name="40% - Accent3 2 3 2 2" xfId="15853"/>
    <cellStyle name="40% - Accent3 2 3 2 2 10" xfId="15854"/>
    <cellStyle name="40% - Accent3 2 3 2 2 10 2" xfId="15855"/>
    <cellStyle name="40% - Accent3 2 3 2 2 11" xfId="15856"/>
    <cellStyle name="40% - Accent3 2 3 2 2 2" xfId="15857"/>
    <cellStyle name="40% - Accent3 2 3 2 2 2 2" xfId="15858"/>
    <cellStyle name="40% - Accent3 2 3 2 2 2 2 2" xfId="15859"/>
    <cellStyle name="40% - Accent3 2 3 2 2 2 2 2 2" xfId="15860"/>
    <cellStyle name="40% - Accent3 2 3 2 2 2 2 2 2 2" xfId="15861"/>
    <cellStyle name="40% - Accent3 2 3 2 2 2 2 2 2 2 2" xfId="15862"/>
    <cellStyle name="40% - Accent3 2 3 2 2 2 2 2 2 3" xfId="15863"/>
    <cellStyle name="40% - Accent3 2 3 2 2 2 2 2 3" xfId="15864"/>
    <cellStyle name="40% - Accent3 2 3 2 2 2 2 2 3 2" xfId="15865"/>
    <cellStyle name="40% - Accent3 2 3 2 2 2 2 2 4" xfId="15866"/>
    <cellStyle name="40% - Accent3 2 3 2 2 2 2 3" xfId="15867"/>
    <cellStyle name="40% - Accent3 2 3 2 2 2 2 3 2" xfId="15868"/>
    <cellStyle name="40% - Accent3 2 3 2 2 2 2 3 2 2" xfId="15869"/>
    <cellStyle name="40% - Accent3 2 3 2 2 2 2 3 3" xfId="15870"/>
    <cellStyle name="40% - Accent3 2 3 2 2 2 2 4" xfId="15871"/>
    <cellStyle name="40% - Accent3 2 3 2 2 2 2 4 2" xfId="15872"/>
    <cellStyle name="40% - Accent3 2 3 2 2 2 2 5" xfId="15873"/>
    <cellStyle name="40% - Accent3 2 3 2 2 2 3" xfId="15874"/>
    <cellStyle name="40% - Accent3 2 3 2 2 2 3 2" xfId="15875"/>
    <cellStyle name="40% - Accent3 2 3 2 2 2 3 2 2" xfId="15876"/>
    <cellStyle name="40% - Accent3 2 3 2 2 2 3 2 2 2" xfId="15877"/>
    <cellStyle name="40% - Accent3 2 3 2 2 2 3 2 2 2 2" xfId="15878"/>
    <cellStyle name="40% - Accent3 2 3 2 2 2 3 2 2 3" xfId="15879"/>
    <cellStyle name="40% - Accent3 2 3 2 2 2 3 2 3" xfId="15880"/>
    <cellStyle name="40% - Accent3 2 3 2 2 2 3 2 3 2" xfId="15881"/>
    <cellStyle name="40% - Accent3 2 3 2 2 2 3 2 4" xfId="15882"/>
    <cellStyle name="40% - Accent3 2 3 2 2 2 3 3" xfId="15883"/>
    <cellStyle name="40% - Accent3 2 3 2 2 2 3 3 2" xfId="15884"/>
    <cellStyle name="40% - Accent3 2 3 2 2 2 3 3 2 2" xfId="15885"/>
    <cellStyle name="40% - Accent3 2 3 2 2 2 3 3 3" xfId="15886"/>
    <cellStyle name="40% - Accent3 2 3 2 2 2 3 4" xfId="15887"/>
    <cellStyle name="40% - Accent3 2 3 2 2 2 3 4 2" xfId="15888"/>
    <cellStyle name="40% - Accent3 2 3 2 2 2 3 5" xfId="15889"/>
    <cellStyle name="40% - Accent3 2 3 2 2 2 4" xfId="15890"/>
    <cellStyle name="40% - Accent3 2 3 2 2 2 4 2" xfId="15891"/>
    <cellStyle name="40% - Accent3 2 3 2 2 2 4 2 2" xfId="15892"/>
    <cellStyle name="40% - Accent3 2 3 2 2 2 4 2 2 2" xfId="15893"/>
    <cellStyle name="40% - Accent3 2 3 2 2 2 4 2 3" xfId="15894"/>
    <cellStyle name="40% - Accent3 2 3 2 2 2 4 3" xfId="15895"/>
    <cellStyle name="40% - Accent3 2 3 2 2 2 4 3 2" xfId="15896"/>
    <cellStyle name="40% - Accent3 2 3 2 2 2 4 4" xfId="15897"/>
    <cellStyle name="40% - Accent3 2 3 2 2 2 5" xfId="15898"/>
    <cellStyle name="40% - Accent3 2 3 2 2 2 5 2" xfId="15899"/>
    <cellStyle name="40% - Accent3 2 3 2 2 2 5 2 2" xfId="15900"/>
    <cellStyle name="40% - Accent3 2 3 2 2 2 5 2 2 2" xfId="15901"/>
    <cellStyle name="40% - Accent3 2 3 2 2 2 5 2 3" xfId="15902"/>
    <cellStyle name="40% - Accent3 2 3 2 2 2 5 3" xfId="15903"/>
    <cellStyle name="40% - Accent3 2 3 2 2 2 5 3 2" xfId="15904"/>
    <cellStyle name="40% - Accent3 2 3 2 2 2 5 4" xfId="15905"/>
    <cellStyle name="40% - Accent3 2 3 2 2 2 6" xfId="15906"/>
    <cellStyle name="40% - Accent3 2 3 2 2 2 6 2" xfId="15907"/>
    <cellStyle name="40% - Accent3 2 3 2 2 2 6 2 2" xfId="15908"/>
    <cellStyle name="40% - Accent3 2 3 2 2 2 6 2 2 2" xfId="15909"/>
    <cellStyle name="40% - Accent3 2 3 2 2 2 6 2 3" xfId="15910"/>
    <cellStyle name="40% - Accent3 2 3 2 2 2 6 3" xfId="15911"/>
    <cellStyle name="40% - Accent3 2 3 2 2 2 6 3 2" xfId="15912"/>
    <cellStyle name="40% - Accent3 2 3 2 2 2 6 4" xfId="15913"/>
    <cellStyle name="40% - Accent3 2 3 2 2 2 7" xfId="15914"/>
    <cellStyle name="40% - Accent3 2 3 2 2 2 7 2" xfId="15915"/>
    <cellStyle name="40% - Accent3 2 3 2 2 2 7 2 2" xfId="15916"/>
    <cellStyle name="40% - Accent3 2 3 2 2 2 7 3" xfId="15917"/>
    <cellStyle name="40% - Accent3 2 3 2 2 2 8" xfId="15918"/>
    <cellStyle name="40% - Accent3 2 3 2 2 2 8 2" xfId="15919"/>
    <cellStyle name="40% - Accent3 2 3 2 2 2 9" xfId="15920"/>
    <cellStyle name="40% - Accent3 2 3 2 2 3" xfId="15921"/>
    <cellStyle name="40% - Accent3 2 3 2 2 3 2" xfId="15922"/>
    <cellStyle name="40% - Accent3 2 3 2 2 3 2 2" xfId="15923"/>
    <cellStyle name="40% - Accent3 2 3 2 2 3 2 2 2" xfId="15924"/>
    <cellStyle name="40% - Accent3 2 3 2 2 3 2 2 2 2" xfId="15925"/>
    <cellStyle name="40% - Accent3 2 3 2 2 3 2 2 2 2 2" xfId="15926"/>
    <cellStyle name="40% - Accent3 2 3 2 2 3 2 2 2 3" xfId="15927"/>
    <cellStyle name="40% - Accent3 2 3 2 2 3 2 2 3" xfId="15928"/>
    <cellStyle name="40% - Accent3 2 3 2 2 3 2 2 3 2" xfId="15929"/>
    <cellStyle name="40% - Accent3 2 3 2 2 3 2 2 4" xfId="15930"/>
    <cellStyle name="40% - Accent3 2 3 2 2 3 2 3" xfId="15931"/>
    <cellStyle name="40% - Accent3 2 3 2 2 3 2 3 2" xfId="15932"/>
    <cellStyle name="40% - Accent3 2 3 2 2 3 2 3 2 2" xfId="15933"/>
    <cellStyle name="40% - Accent3 2 3 2 2 3 2 3 3" xfId="15934"/>
    <cellStyle name="40% - Accent3 2 3 2 2 3 2 4" xfId="15935"/>
    <cellStyle name="40% - Accent3 2 3 2 2 3 2 4 2" xfId="15936"/>
    <cellStyle name="40% - Accent3 2 3 2 2 3 2 5" xfId="15937"/>
    <cellStyle name="40% - Accent3 2 3 2 2 3 3" xfId="15938"/>
    <cellStyle name="40% - Accent3 2 3 2 2 3 3 2" xfId="15939"/>
    <cellStyle name="40% - Accent3 2 3 2 2 3 3 2 2" xfId="15940"/>
    <cellStyle name="40% - Accent3 2 3 2 2 3 3 2 2 2" xfId="15941"/>
    <cellStyle name="40% - Accent3 2 3 2 2 3 3 2 2 2 2" xfId="15942"/>
    <cellStyle name="40% - Accent3 2 3 2 2 3 3 2 2 3" xfId="15943"/>
    <cellStyle name="40% - Accent3 2 3 2 2 3 3 2 3" xfId="15944"/>
    <cellStyle name="40% - Accent3 2 3 2 2 3 3 2 3 2" xfId="15945"/>
    <cellStyle name="40% - Accent3 2 3 2 2 3 3 2 4" xfId="15946"/>
    <cellStyle name="40% - Accent3 2 3 2 2 3 3 3" xfId="15947"/>
    <cellStyle name="40% - Accent3 2 3 2 2 3 3 3 2" xfId="15948"/>
    <cellStyle name="40% - Accent3 2 3 2 2 3 3 3 2 2" xfId="15949"/>
    <cellStyle name="40% - Accent3 2 3 2 2 3 3 3 3" xfId="15950"/>
    <cellStyle name="40% - Accent3 2 3 2 2 3 3 4" xfId="15951"/>
    <cellStyle name="40% - Accent3 2 3 2 2 3 3 4 2" xfId="15952"/>
    <cellStyle name="40% - Accent3 2 3 2 2 3 3 5" xfId="15953"/>
    <cellStyle name="40% - Accent3 2 3 2 2 3 4" xfId="15954"/>
    <cellStyle name="40% - Accent3 2 3 2 2 3 4 2" xfId="15955"/>
    <cellStyle name="40% - Accent3 2 3 2 2 3 4 2 2" xfId="15956"/>
    <cellStyle name="40% - Accent3 2 3 2 2 3 4 2 2 2" xfId="15957"/>
    <cellStyle name="40% - Accent3 2 3 2 2 3 4 2 3" xfId="15958"/>
    <cellStyle name="40% - Accent3 2 3 2 2 3 4 3" xfId="15959"/>
    <cellStyle name="40% - Accent3 2 3 2 2 3 4 3 2" xfId="15960"/>
    <cellStyle name="40% - Accent3 2 3 2 2 3 4 4" xfId="15961"/>
    <cellStyle name="40% - Accent3 2 3 2 2 3 5" xfId="15962"/>
    <cellStyle name="40% - Accent3 2 3 2 2 3 5 2" xfId="15963"/>
    <cellStyle name="40% - Accent3 2 3 2 2 3 5 2 2" xfId="15964"/>
    <cellStyle name="40% - Accent3 2 3 2 2 3 5 2 2 2" xfId="15965"/>
    <cellStyle name="40% - Accent3 2 3 2 2 3 5 2 3" xfId="15966"/>
    <cellStyle name="40% - Accent3 2 3 2 2 3 5 3" xfId="15967"/>
    <cellStyle name="40% - Accent3 2 3 2 2 3 5 3 2" xfId="15968"/>
    <cellStyle name="40% - Accent3 2 3 2 2 3 5 4" xfId="15969"/>
    <cellStyle name="40% - Accent3 2 3 2 2 3 6" xfId="15970"/>
    <cellStyle name="40% - Accent3 2 3 2 2 3 6 2" xfId="15971"/>
    <cellStyle name="40% - Accent3 2 3 2 2 3 6 2 2" xfId="15972"/>
    <cellStyle name="40% - Accent3 2 3 2 2 3 6 2 2 2" xfId="15973"/>
    <cellStyle name="40% - Accent3 2 3 2 2 3 6 2 3" xfId="15974"/>
    <cellStyle name="40% - Accent3 2 3 2 2 3 6 3" xfId="15975"/>
    <cellStyle name="40% - Accent3 2 3 2 2 3 6 3 2" xfId="15976"/>
    <cellStyle name="40% - Accent3 2 3 2 2 3 6 4" xfId="15977"/>
    <cellStyle name="40% - Accent3 2 3 2 2 3 7" xfId="15978"/>
    <cellStyle name="40% - Accent3 2 3 2 2 3 7 2" xfId="15979"/>
    <cellStyle name="40% - Accent3 2 3 2 2 3 7 2 2" xfId="15980"/>
    <cellStyle name="40% - Accent3 2 3 2 2 3 7 3" xfId="15981"/>
    <cellStyle name="40% - Accent3 2 3 2 2 3 8" xfId="15982"/>
    <cellStyle name="40% - Accent3 2 3 2 2 3 8 2" xfId="15983"/>
    <cellStyle name="40% - Accent3 2 3 2 2 3 9" xfId="15984"/>
    <cellStyle name="40% - Accent3 2 3 2 2 4" xfId="15985"/>
    <cellStyle name="40% - Accent3 2 3 2 2 4 2" xfId="15986"/>
    <cellStyle name="40% - Accent3 2 3 2 2 4 2 2" xfId="15987"/>
    <cellStyle name="40% - Accent3 2 3 2 2 4 2 2 2" xfId="15988"/>
    <cellStyle name="40% - Accent3 2 3 2 2 4 2 2 2 2" xfId="15989"/>
    <cellStyle name="40% - Accent3 2 3 2 2 4 2 2 3" xfId="15990"/>
    <cellStyle name="40% - Accent3 2 3 2 2 4 2 3" xfId="15991"/>
    <cellStyle name="40% - Accent3 2 3 2 2 4 2 3 2" xfId="15992"/>
    <cellStyle name="40% - Accent3 2 3 2 2 4 2 4" xfId="15993"/>
    <cellStyle name="40% - Accent3 2 3 2 2 4 3" xfId="15994"/>
    <cellStyle name="40% - Accent3 2 3 2 2 4 3 2" xfId="15995"/>
    <cellStyle name="40% - Accent3 2 3 2 2 4 3 2 2" xfId="15996"/>
    <cellStyle name="40% - Accent3 2 3 2 2 4 3 3" xfId="15997"/>
    <cellStyle name="40% - Accent3 2 3 2 2 4 4" xfId="15998"/>
    <cellStyle name="40% - Accent3 2 3 2 2 4 4 2" xfId="15999"/>
    <cellStyle name="40% - Accent3 2 3 2 2 4 5" xfId="16000"/>
    <cellStyle name="40% - Accent3 2 3 2 2 5" xfId="16001"/>
    <cellStyle name="40% - Accent3 2 3 2 2 5 2" xfId="16002"/>
    <cellStyle name="40% - Accent3 2 3 2 2 5 2 2" xfId="16003"/>
    <cellStyle name="40% - Accent3 2 3 2 2 5 2 2 2" xfId="16004"/>
    <cellStyle name="40% - Accent3 2 3 2 2 5 2 2 2 2" xfId="16005"/>
    <cellStyle name="40% - Accent3 2 3 2 2 5 2 2 3" xfId="16006"/>
    <cellStyle name="40% - Accent3 2 3 2 2 5 2 3" xfId="16007"/>
    <cellStyle name="40% - Accent3 2 3 2 2 5 2 3 2" xfId="16008"/>
    <cellStyle name="40% - Accent3 2 3 2 2 5 2 4" xfId="16009"/>
    <cellStyle name="40% - Accent3 2 3 2 2 5 3" xfId="16010"/>
    <cellStyle name="40% - Accent3 2 3 2 2 5 3 2" xfId="16011"/>
    <cellStyle name="40% - Accent3 2 3 2 2 5 3 2 2" xfId="16012"/>
    <cellStyle name="40% - Accent3 2 3 2 2 5 3 3" xfId="16013"/>
    <cellStyle name="40% - Accent3 2 3 2 2 5 4" xfId="16014"/>
    <cellStyle name="40% - Accent3 2 3 2 2 5 4 2" xfId="16015"/>
    <cellStyle name="40% - Accent3 2 3 2 2 5 5" xfId="16016"/>
    <cellStyle name="40% - Accent3 2 3 2 2 6" xfId="16017"/>
    <cellStyle name="40% - Accent3 2 3 2 2 6 2" xfId="16018"/>
    <cellStyle name="40% - Accent3 2 3 2 2 6 2 2" xfId="16019"/>
    <cellStyle name="40% - Accent3 2 3 2 2 6 2 2 2" xfId="16020"/>
    <cellStyle name="40% - Accent3 2 3 2 2 6 2 3" xfId="16021"/>
    <cellStyle name="40% - Accent3 2 3 2 2 6 3" xfId="16022"/>
    <cellStyle name="40% - Accent3 2 3 2 2 6 3 2" xfId="16023"/>
    <cellStyle name="40% - Accent3 2 3 2 2 6 4" xfId="16024"/>
    <cellStyle name="40% - Accent3 2 3 2 2 7" xfId="16025"/>
    <cellStyle name="40% - Accent3 2 3 2 2 7 2" xfId="16026"/>
    <cellStyle name="40% - Accent3 2 3 2 2 7 2 2" xfId="16027"/>
    <cellStyle name="40% - Accent3 2 3 2 2 7 2 2 2" xfId="16028"/>
    <cellStyle name="40% - Accent3 2 3 2 2 7 2 3" xfId="16029"/>
    <cellStyle name="40% - Accent3 2 3 2 2 7 3" xfId="16030"/>
    <cellStyle name="40% - Accent3 2 3 2 2 7 3 2" xfId="16031"/>
    <cellStyle name="40% - Accent3 2 3 2 2 7 4" xfId="16032"/>
    <cellStyle name="40% - Accent3 2 3 2 2 8" xfId="16033"/>
    <cellStyle name="40% - Accent3 2 3 2 2 8 2" xfId="16034"/>
    <cellStyle name="40% - Accent3 2 3 2 2 8 2 2" xfId="16035"/>
    <cellStyle name="40% - Accent3 2 3 2 2 8 2 2 2" xfId="16036"/>
    <cellStyle name="40% - Accent3 2 3 2 2 8 2 3" xfId="16037"/>
    <cellStyle name="40% - Accent3 2 3 2 2 8 3" xfId="16038"/>
    <cellStyle name="40% - Accent3 2 3 2 2 8 3 2" xfId="16039"/>
    <cellStyle name="40% - Accent3 2 3 2 2 8 4" xfId="16040"/>
    <cellStyle name="40% - Accent3 2 3 2 2 9" xfId="16041"/>
    <cellStyle name="40% - Accent3 2 3 2 2 9 2" xfId="16042"/>
    <cellStyle name="40% - Accent3 2 3 2 2 9 2 2" xfId="16043"/>
    <cellStyle name="40% - Accent3 2 3 2 2 9 3" xfId="16044"/>
    <cellStyle name="40% - Accent3 2 3 2 3" xfId="16045"/>
    <cellStyle name="40% - Accent3 2 3 2 3 2" xfId="16046"/>
    <cellStyle name="40% - Accent3 2 3 2 3 2 2" xfId="16047"/>
    <cellStyle name="40% - Accent3 2 3 2 3 2 2 2" xfId="16048"/>
    <cellStyle name="40% - Accent3 2 3 2 3 2 2 2 2" xfId="16049"/>
    <cellStyle name="40% - Accent3 2 3 2 3 2 2 2 2 2" xfId="16050"/>
    <cellStyle name="40% - Accent3 2 3 2 3 2 2 2 3" xfId="16051"/>
    <cellStyle name="40% - Accent3 2 3 2 3 2 2 3" xfId="16052"/>
    <cellStyle name="40% - Accent3 2 3 2 3 2 2 3 2" xfId="16053"/>
    <cellStyle name="40% - Accent3 2 3 2 3 2 2 4" xfId="16054"/>
    <cellStyle name="40% - Accent3 2 3 2 3 2 3" xfId="16055"/>
    <cellStyle name="40% - Accent3 2 3 2 3 2 3 2" xfId="16056"/>
    <cellStyle name="40% - Accent3 2 3 2 3 2 3 2 2" xfId="16057"/>
    <cellStyle name="40% - Accent3 2 3 2 3 2 3 3" xfId="16058"/>
    <cellStyle name="40% - Accent3 2 3 2 3 2 4" xfId="16059"/>
    <cellStyle name="40% - Accent3 2 3 2 3 2 4 2" xfId="16060"/>
    <cellStyle name="40% - Accent3 2 3 2 3 2 5" xfId="16061"/>
    <cellStyle name="40% - Accent3 2 3 2 3 3" xfId="16062"/>
    <cellStyle name="40% - Accent3 2 3 2 3 3 2" xfId="16063"/>
    <cellStyle name="40% - Accent3 2 3 2 3 3 2 2" xfId="16064"/>
    <cellStyle name="40% - Accent3 2 3 2 3 3 2 2 2" xfId="16065"/>
    <cellStyle name="40% - Accent3 2 3 2 3 3 2 2 2 2" xfId="16066"/>
    <cellStyle name="40% - Accent3 2 3 2 3 3 2 2 3" xfId="16067"/>
    <cellStyle name="40% - Accent3 2 3 2 3 3 2 3" xfId="16068"/>
    <cellStyle name="40% - Accent3 2 3 2 3 3 2 3 2" xfId="16069"/>
    <cellStyle name="40% - Accent3 2 3 2 3 3 2 4" xfId="16070"/>
    <cellStyle name="40% - Accent3 2 3 2 3 3 3" xfId="16071"/>
    <cellStyle name="40% - Accent3 2 3 2 3 3 3 2" xfId="16072"/>
    <cellStyle name="40% - Accent3 2 3 2 3 3 3 2 2" xfId="16073"/>
    <cellStyle name="40% - Accent3 2 3 2 3 3 3 3" xfId="16074"/>
    <cellStyle name="40% - Accent3 2 3 2 3 3 4" xfId="16075"/>
    <cellStyle name="40% - Accent3 2 3 2 3 3 4 2" xfId="16076"/>
    <cellStyle name="40% - Accent3 2 3 2 3 3 5" xfId="16077"/>
    <cellStyle name="40% - Accent3 2 3 2 3 4" xfId="16078"/>
    <cellStyle name="40% - Accent3 2 3 2 3 4 2" xfId="16079"/>
    <cellStyle name="40% - Accent3 2 3 2 3 4 2 2" xfId="16080"/>
    <cellStyle name="40% - Accent3 2 3 2 3 4 2 2 2" xfId="16081"/>
    <cellStyle name="40% - Accent3 2 3 2 3 4 2 3" xfId="16082"/>
    <cellStyle name="40% - Accent3 2 3 2 3 4 3" xfId="16083"/>
    <cellStyle name="40% - Accent3 2 3 2 3 4 3 2" xfId="16084"/>
    <cellStyle name="40% - Accent3 2 3 2 3 4 4" xfId="16085"/>
    <cellStyle name="40% - Accent3 2 3 2 3 5" xfId="16086"/>
    <cellStyle name="40% - Accent3 2 3 2 3 5 2" xfId="16087"/>
    <cellStyle name="40% - Accent3 2 3 2 3 5 2 2" xfId="16088"/>
    <cellStyle name="40% - Accent3 2 3 2 3 5 2 2 2" xfId="16089"/>
    <cellStyle name="40% - Accent3 2 3 2 3 5 2 3" xfId="16090"/>
    <cellStyle name="40% - Accent3 2 3 2 3 5 3" xfId="16091"/>
    <cellStyle name="40% - Accent3 2 3 2 3 5 3 2" xfId="16092"/>
    <cellStyle name="40% - Accent3 2 3 2 3 5 4" xfId="16093"/>
    <cellStyle name="40% - Accent3 2 3 2 3 6" xfId="16094"/>
    <cellStyle name="40% - Accent3 2 3 2 3 6 2" xfId="16095"/>
    <cellStyle name="40% - Accent3 2 3 2 3 6 2 2" xfId="16096"/>
    <cellStyle name="40% - Accent3 2 3 2 3 6 2 2 2" xfId="16097"/>
    <cellStyle name="40% - Accent3 2 3 2 3 6 2 3" xfId="16098"/>
    <cellStyle name="40% - Accent3 2 3 2 3 6 3" xfId="16099"/>
    <cellStyle name="40% - Accent3 2 3 2 3 6 3 2" xfId="16100"/>
    <cellStyle name="40% - Accent3 2 3 2 3 6 4" xfId="16101"/>
    <cellStyle name="40% - Accent3 2 3 2 3 7" xfId="16102"/>
    <cellStyle name="40% - Accent3 2 3 2 3 7 2" xfId="16103"/>
    <cellStyle name="40% - Accent3 2 3 2 3 7 2 2" xfId="16104"/>
    <cellStyle name="40% - Accent3 2 3 2 3 7 3" xfId="16105"/>
    <cellStyle name="40% - Accent3 2 3 2 3 8" xfId="16106"/>
    <cellStyle name="40% - Accent3 2 3 2 3 8 2" xfId="16107"/>
    <cellStyle name="40% - Accent3 2 3 2 3 9" xfId="16108"/>
    <cellStyle name="40% - Accent3 2 3 2 4" xfId="16109"/>
    <cellStyle name="40% - Accent3 2 3 2 4 2" xfId="16110"/>
    <cellStyle name="40% - Accent3 2 3 2 4 2 2" xfId="16111"/>
    <cellStyle name="40% - Accent3 2 3 2 4 2 2 2" xfId="16112"/>
    <cellStyle name="40% - Accent3 2 3 2 4 2 2 2 2" xfId="16113"/>
    <cellStyle name="40% - Accent3 2 3 2 4 2 2 2 2 2" xfId="16114"/>
    <cellStyle name="40% - Accent3 2 3 2 4 2 2 2 3" xfId="16115"/>
    <cellStyle name="40% - Accent3 2 3 2 4 2 2 3" xfId="16116"/>
    <cellStyle name="40% - Accent3 2 3 2 4 2 2 3 2" xfId="16117"/>
    <cellStyle name="40% - Accent3 2 3 2 4 2 2 4" xfId="16118"/>
    <cellStyle name="40% - Accent3 2 3 2 4 2 3" xfId="16119"/>
    <cellStyle name="40% - Accent3 2 3 2 4 2 3 2" xfId="16120"/>
    <cellStyle name="40% - Accent3 2 3 2 4 2 3 2 2" xfId="16121"/>
    <cellStyle name="40% - Accent3 2 3 2 4 2 3 3" xfId="16122"/>
    <cellStyle name="40% - Accent3 2 3 2 4 2 4" xfId="16123"/>
    <cellStyle name="40% - Accent3 2 3 2 4 2 4 2" xfId="16124"/>
    <cellStyle name="40% - Accent3 2 3 2 4 2 5" xfId="16125"/>
    <cellStyle name="40% - Accent3 2 3 2 4 3" xfId="16126"/>
    <cellStyle name="40% - Accent3 2 3 2 4 3 2" xfId="16127"/>
    <cellStyle name="40% - Accent3 2 3 2 4 3 2 2" xfId="16128"/>
    <cellStyle name="40% - Accent3 2 3 2 4 3 2 2 2" xfId="16129"/>
    <cellStyle name="40% - Accent3 2 3 2 4 3 2 2 2 2" xfId="16130"/>
    <cellStyle name="40% - Accent3 2 3 2 4 3 2 2 3" xfId="16131"/>
    <cellStyle name="40% - Accent3 2 3 2 4 3 2 3" xfId="16132"/>
    <cellStyle name="40% - Accent3 2 3 2 4 3 2 3 2" xfId="16133"/>
    <cellStyle name="40% - Accent3 2 3 2 4 3 2 4" xfId="16134"/>
    <cellStyle name="40% - Accent3 2 3 2 4 3 3" xfId="16135"/>
    <cellStyle name="40% - Accent3 2 3 2 4 3 3 2" xfId="16136"/>
    <cellStyle name="40% - Accent3 2 3 2 4 3 3 2 2" xfId="16137"/>
    <cellStyle name="40% - Accent3 2 3 2 4 3 3 3" xfId="16138"/>
    <cellStyle name="40% - Accent3 2 3 2 4 3 4" xfId="16139"/>
    <cellStyle name="40% - Accent3 2 3 2 4 3 4 2" xfId="16140"/>
    <cellStyle name="40% - Accent3 2 3 2 4 3 5" xfId="16141"/>
    <cellStyle name="40% - Accent3 2 3 2 4 4" xfId="16142"/>
    <cellStyle name="40% - Accent3 2 3 2 4 4 2" xfId="16143"/>
    <cellStyle name="40% - Accent3 2 3 2 4 4 2 2" xfId="16144"/>
    <cellStyle name="40% - Accent3 2 3 2 4 4 2 2 2" xfId="16145"/>
    <cellStyle name="40% - Accent3 2 3 2 4 4 2 3" xfId="16146"/>
    <cellStyle name="40% - Accent3 2 3 2 4 4 3" xfId="16147"/>
    <cellStyle name="40% - Accent3 2 3 2 4 4 3 2" xfId="16148"/>
    <cellStyle name="40% - Accent3 2 3 2 4 4 4" xfId="16149"/>
    <cellStyle name="40% - Accent3 2 3 2 4 5" xfId="16150"/>
    <cellStyle name="40% - Accent3 2 3 2 4 5 2" xfId="16151"/>
    <cellStyle name="40% - Accent3 2 3 2 4 5 2 2" xfId="16152"/>
    <cellStyle name="40% - Accent3 2 3 2 4 5 2 2 2" xfId="16153"/>
    <cellStyle name="40% - Accent3 2 3 2 4 5 2 3" xfId="16154"/>
    <cellStyle name="40% - Accent3 2 3 2 4 5 3" xfId="16155"/>
    <cellStyle name="40% - Accent3 2 3 2 4 5 3 2" xfId="16156"/>
    <cellStyle name="40% - Accent3 2 3 2 4 5 4" xfId="16157"/>
    <cellStyle name="40% - Accent3 2 3 2 4 6" xfId="16158"/>
    <cellStyle name="40% - Accent3 2 3 2 4 6 2" xfId="16159"/>
    <cellStyle name="40% - Accent3 2 3 2 4 6 2 2" xfId="16160"/>
    <cellStyle name="40% - Accent3 2 3 2 4 6 2 2 2" xfId="16161"/>
    <cellStyle name="40% - Accent3 2 3 2 4 6 2 3" xfId="16162"/>
    <cellStyle name="40% - Accent3 2 3 2 4 6 3" xfId="16163"/>
    <cellStyle name="40% - Accent3 2 3 2 4 6 3 2" xfId="16164"/>
    <cellStyle name="40% - Accent3 2 3 2 4 6 4" xfId="16165"/>
    <cellStyle name="40% - Accent3 2 3 2 4 7" xfId="16166"/>
    <cellStyle name="40% - Accent3 2 3 2 4 7 2" xfId="16167"/>
    <cellStyle name="40% - Accent3 2 3 2 4 7 2 2" xfId="16168"/>
    <cellStyle name="40% - Accent3 2 3 2 4 7 3" xfId="16169"/>
    <cellStyle name="40% - Accent3 2 3 2 4 8" xfId="16170"/>
    <cellStyle name="40% - Accent3 2 3 2 4 8 2" xfId="16171"/>
    <cellStyle name="40% - Accent3 2 3 2 4 9" xfId="16172"/>
    <cellStyle name="40% - Accent3 2 3 2 5" xfId="16173"/>
    <cellStyle name="40% - Accent3 2 3 2 5 2" xfId="16174"/>
    <cellStyle name="40% - Accent3 2 3 2 5 2 2" xfId="16175"/>
    <cellStyle name="40% - Accent3 2 3 2 5 2 2 2" xfId="16176"/>
    <cellStyle name="40% - Accent3 2 3 2 5 2 2 2 2" xfId="16177"/>
    <cellStyle name="40% - Accent3 2 3 2 5 2 2 3" xfId="16178"/>
    <cellStyle name="40% - Accent3 2 3 2 5 2 3" xfId="16179"/>
    <cellStyle name="40% - Accent3 2 3 2 5 2 3 2" xfId="16180"/>
    <cellStyle name="40% - Accent3 2 3 2 5 2 4" xfId="16181"/>
    <cellStyle name="40% - Accent3 2 3 2 5 3" xfId="16182"/>
    <cellStyle name="40% - Accent3 2 3 2 5 3 2" xfId="16183"/>
    <cellStyle name="40% - Accent3 2 3 2 5 3 2 2" xfId="16184"/>
    <cellStyle name="40% - Accent3 2 3 2 5 3 3" xfId="16185"/>
    <cellStyle name="40% - Accent3 2 3 2 5 4" xfId="16186"/>
    <cellStyle name="40% - Accent3 2 3 2 5 4 2" xfId="16187"/>
    <cellStyle name="40% - Accent3 2 3 2 5 5" xfId="16188"/>
    <cellStyle name="40% - Accent3 2 3 2 6" xfId="16189"/>
    <cellStyle name="40% - Accent3 2 3 2 6 2" xfId="16190"/>
    <cellStyle name="40% - Accent3 2 3 2 6 2 2" xfId="16191"/>
    <cellStyle name="40% - Accent3 2 3 2 6 2 2 2" xfId="16192"/>
    <cellStyle name="40% - Accent3 2 3 2 6 2 2 2 2" xfId="16193"/>
    <cellStyle name="40% - Accent3 2 3 2 6 2 2 3" xfId="16194"/>
    <cellStyle name="40% - Accent3 2 3 2 6 2 3" xfId="16195"/>
    <cellStyle name="40% - Accent3 2 3 2 6 2 3 2" xfId="16196"/>
    <cellStyle name="40% - Accent3 2 3 2 6 2 4" xfId="16197"/>
    <cellStyle name="40% - Accent3 2 3 2 6 3" xfId="16198"/>
    <cellStyle name="40% - Accent3 2 3 2 6 3 2" xfId="16199"/>
    <cellStyle name="40% - Accent3 2 3 2 6 3 2 2" xfId="16200"/>
    <cellStyle name="40% - Accent3 2 3 2 6 3 3" xfId="16201"/>
    <cellStyle name="40% - Accent3 2 3 2 6 4" xfId="16202"/>
    <cellStyle name="40% - Accent3 2 3 2 6 4 2" xfId="16203"/>
    <cellStyle name="40% - Accent3 2 3 2 6 5" xfId="16204"/>
    <cellStyle name="40% - Accent3 2 3 2 7" xfId="16205"/>
    <cellStyle name="40% - Accent3 2 3 2 7 2" xfId="16206"/>
    <cellStyle name="40% - Accent3 2 3 2 7 2 2" xfId="16207"/>
    <cellStyle name="40% - Accent3 2 3 2 7 2 2 2" xfId="16208"/>
    <cellStyle name="40% - Accent3 2 3 2 7 2 3" xfId="16209"/>
    <cellStyle name="40% - Accent3 2 3 2 7 3" xfId="16210"/>
    <cellStyle name="40% - Accent3 2 3 2 7 3 2" xfId="16211"/>
    <cellStyle name="40% - Accent3 2 3 2 7 4" xfId="16212"/>
    <cellStyle name="40% - Accent3 2 3 2 8" xfId="16213"/>
    <cellStyle name="40% - Accent3 2 3 2 8 2" xfId="16214"/>
    <cellStyle name="40% - Accent3 2 3 2 8 2 2" xfId="16215"/>
    <cellStyle name="40% - Accent3 2 3 2 8 2 2 2" xfId="16216"/>
    <cellStyle name="40% - Accent3 2 3 2 8 2 3" xfId="16217"/>
    <cellStyle name="40% - Accent3 2 3 2 8 3" xfId="16218"/>
    <cellStyle name="40% - Accent3 2 3 2 8 3 2" xfId="16219"/>
    <cellStyle name="40% - Accent3 2 3 2 8 4" xfId="16220"/>
    <cellStyle name="40% - Accent3 2 3 2 9" xfId="16221"/>
    <cellStyle name="40% - Accent3 2 3 2 9 2" xfId="16222"/>
    <cellStyle name="40% - Accent3 2 3 2 9 2 2" xfId="16223"/>
    <cellStyle name="40% - Accent3 2 3 2 9 2 2 2" xfId="16224"/>
    <cellStyle name="40% - Accent3 2 3 2 9 2 3" xfId="16225"/>
    <cellStyle name="40% - Accent3 2 3 2 9 3" xfId="16226"/>
    <cellStyle name="40% - Accent3 2 3 2 9 3 2" xfId="16227"/>
    <cellStyle name="40% - Accent3 2 3 2 9 4" xfId="16228"/>
    <cellStyle name="40% - Accent3 2 3 3" xfId="16229"/>
    <cellStyle name="40% - Accent3 2 3 3 10" xfId="16230"/>
    <cellStyle name="40% - Accent3 2 3 3 10 2" xfId="16231"/>
    <cellStyle name="40% - Accent3 2 3 3 11" xfId="16232"/>
    <cellStyle name="40% - Accent3 2 3 3 12" xfId="43777"/>
    <cellStyle name="40% - Accent3 2 3 3 2" xfId="16233"/>
    <cellStyle name="40% - Accent3 2 3 3 2 2" xfId="16234"/>
    <cellStyle name="40% - Accent3 2 3 3 2 2 2" xfId="16235"/>
    <cellStyle name="40% - Accent3 2 3 3 2 2 2 2" xfId="16236"/>
    <cellStyle name="40% - Accent3 2 3 3 2 2 2 2 2" xfId="16237"/>
    <cellStyle name="40% - Accent3 2 3 3 2 2 2 2 2 2" xfId="16238"/>
    <cellStyle name="40% - Accent3 2 3 3 2 2 2 2 3" xfId="16239"/>
    <cellStyle name="40% - Accent3 2 3 3 2 2 2 3" xfId="16240"/>
    <cellStyle name="40% - Accent3 2 3 3 2 2 2 3 2" xfId="16241"/>
    <cellStyle name="40% - Accent3 2 3 3 2 2 2 4" xfId="16242"/>
    <cellStyle name="40% - Accent3 2 3 3 2 2 3" xfId="16243"/>
    <cellStyle name="40% - Accent3 2 3 3 2 2 3 2" xfId="16244"/>
    <cellStyle name="40% - Accent3 2 3 3 2 2 3 2 2" xfId="16245"/>
    <cellStyle name="40% - Accent3 2 3 3 2 2 3 3" xfId="16246"/>
    <cellStyle name="40% - Accent3 2 3 3 2 2 4" xfId="16247"/>
    <cellStyle name="40% - Accent3 2 3 3 2 2 4 2" xfId="16248"/>
    <cellStyle name="40% - Accent3 2 3 3 2 2 5" xfId="16249"/>
    <cellStyle name="40% - Accent3 2 3 3 2 3" xfId="16250"/>
    <cellStyle name="40% - Accent3 2 3 3 2 3 2" xfId="16251"/>
    <cellStyle name="40% - Accent3 2 3 3 2 3 2 2" xfId="16252"/>
    <cellStyle name="40% - Accent3 2 3 3 2 3 2 2 2" xfId="16253"/>
    <cellStyle name="40% - Accent3 2 3 3 2 3 2 2 2 2" xfId="16254"/>
    <cellStyle name="40% - Accent3 2 3 3 2 3 2 2 3" xfId="16255"/>
    <cellStyle name="40% - Accent3 2 3 3 2 3 2 3" xfId="16256"/>
    <cellStyle name="40% - Accent3 2 3 3 2 3 2 3 2" xfId="16257"/>
    <cellStyle name="40% - Accent3 2 3 3 2 3 2 4" xfId="16258"/>
    <cellStyle name="40% - Accent3 2 3 3 2 3 3" xfId="16259"/>
    <cellStyle name="40% - Accent3 2 3 3 2 3 3 2" xfId="16260"/>
    <cellStyle name="40% - Accent3 2 3 3 2 3 3 2 2" xfId="16261"/>
    <cellStyle name="40% - Accent3 2 3 3 2 3 3 3" xfId="16262"/>
    <cellStyle name="40% - Accent3 2 3 3 2 3 4" xfId="16263"/>
    <cellStyle name="40% - Accent3 2 3 3 2 3 4 2" xfId="16264"/>
    <cellStyle name="40% - Accent3 2 3 3 2 3 5" xfId="16265"/>
    <cellStyle name="40% - Accent3 2 3 3 2 4" xfId="16266"/>
    <cellStyle name="40% - Accent3 2 3 3 2 4 2" xfId="16267"/>
    <cellStyle name="40% - Accent3 2 3 3 2 4 2 2" xfId="16268"/>
    <cellStyle name="40% - Accent3 2 3 3 2 4 2 2 2" xfId="16269"/>
    <cellStyle name="40% - Accent3 2 3 3 2 4 2 3" xfId="16270"/>
    <cellStyle name="40% - Accent3 2 3 3 2 4 3" xfId="16271"/>
    <cellStyle name="40% - Accent3 2 3 3 2 4 3 2" xfId="16272"/>
    <cellStyle name="40% - Accent3 2 3 3 2 4 4" xfId="16273"/>
    <cellStyle name="40% - Accent3 2 3 3 2 5" xfId="16274"/>
    <cellStyle name="40% - Accent3 2 3 3 2 5 2" xfId="16275"/>
    <cellStyle name="40% - Accent3 2 3 3 2 5 2 2" xfId="16276"/>
    <cellStyle name="40% - Accent3 2 3 3 2 5 2 2 2" xfId="16277"/>
    <cellStyle name="40% - Accent3 2 3 3 2 5 2 3" xfId="16278"/>
    <cellStyle name="40% - Accent3 2 3 3 2 5 3" xfId="16279"/>
    <cellStyle name="40% - Accent3 2 3 3 2 5 3 2" xfId="16280"/>
    <cellStyle name="40% - Accent3 2 3 3 2 5 4" xfId="16281"/>
    <cellStyle name="40% - Accent3 2 3 3 2 6" xfId="16282"/>
    <cellStyle name="40% - Accent3 2 3 3 2 6 2" xfId="16283"/>
    <cellStyle name="40% - Accent3 2 3 3 2 6 2 2" xfId="16284"/>
    <cellStyle name="40% - Accent3 2 3 3 2 6 2 2 2" xfId="16285"/>
    <cellStyle name="40% - Accent3 2 3 3 2 6 2 3" xfId="16286"/>
    <cellStyle name="40% - Accent3 2 3 3 2 6 3" xfId="16287"/>
    <cellStyle name="40% - Accent3 2 3 3 2 6 3 2" xfId="16288"/>
    <cellStyle name="40% - Accent3 2 3 3 2 6 4" xfId="16289"/>
    <cellStyle name="40% - Accent3 2 3 3 2 7" xfId="16290"/>
    <cellStyle name="40% - Accent3 2 3 3 2 7 2" xfId="16291"/>
    <cellStyle name="40% - Accent3 2 3 3 2 7 2 2" xfId="16292"/>
    <cellStyle name="40% - Accent3 2 3 3 2 7 3" xfId="16293"/>
    <cellStyle name="40% - Accent3 2 3 3 2 8" xfId="16294"/>
    <cellStyle name="40% - Accent3 2 3 3 2 8 2" xfId="16295"/>
    <cellStyle name="40% - Accent3 2 3 3 2 9" xfId="16296"/>
    <cellStyle name="40% - Accent3 2 3 3 3" xfId="16297"/>
    <cellStyle name="40% - Accent3 2 3 3 3 2" xfId="16298"/>
    <cellStyle name="40% - Accent3 2 3 3 3 2 2" xfId="16299"/>
    <cellStyle name="40% - Accent3 2 3 3 3 2 2 2" xfId="16300"/>
    <cellStyle name="40% - Accent3 2 3 3 3 2 2 2 2" xfId="16301"/>
    <cellStyle name="40% - Accent3 2 3 3 3 2 2 2 2 2" xfId="16302"/>
    <cellStyle name="40% - Accent3 2 3 3 3 2 2 2 3" xfId="16303"/>
    <cellStyle name="40% - Accent3 2 3 3 3 2 2 3" xfId="16304"/>
    <cellStyle name="40% - Accent3 2 3 3 3 2 2 3 2" xfId="16305"/>
    <cellStyle name="40% - Accent3 2 3 3 3 2 2 4" xfId="16306"/>
    <cellStyle name="40% - Accent3 2 3 3 3 2 3" xfId="16307"/>
    <cellStyle name="40% - Accent3 2 3 3 3 2 3 2" xfId="16308"/>
    <cellStyle name="40% - Accent3 2 3 3 3 2 3 2 2" xfId="16309"/>
    <cellStyle name="40% - Accent3 2 3 3 3 2 3 3" xfId="16310"/>
    <cellStyle name="40% - Accent3 2 3 3 3 2 4" xfId="16311"/>
    <cellStyle name="40% - Accent3 2 3 3 3 2 4 2" xfId="16312"/>
    <cellStyle name="40% - Accent3 2 3 3 3 2 5" xfId="16313"/>
    <cellStyle name="40% - Accent3 2 3 3 3 3" xfId="16314"/>
    <cellStyle name="40% - Accent3 2 3 3 3 3 2" xfId="16315"/>
    <cellStyle name="40% - Accent3 2 3 3 3 3 2 2" xfId="16316"/>
    <cellStyle name="40% - Accent3 2 3 3 3 3 2 2 2" xfId="16317"/>
    <cellStyle name="40% - Accent3 2 3 3 3 3 2 2 2 2" xfId="16318"/>
    <cellStyle name="40% - Accent3 2 3 3 3 3 2 2 3" xfId="16319"/>
    <cellStyle name="40% - Accent3 2 3 3 3 3 2 3" xfId="16320"/>
    <cellStyle name="40% - Accent3 2 3 3 3 3 2 3 2" xfId="16321"/>
    <cellStyle name="40% - Accent3 2 3 3 3 3 2 4" xfId="16322"/>
    <cellStyle name="40% - Accent3 2 3 3 3 3 3" xfId="16323"/>
    <cellStyle name="40% - Accent3 2 3 3 3 3 3 2" xfId="16324"/>
    <cellStyle name="40% - Accent3 2 3 3 3 3 3 2 2" xfId="16325"/>
    <cellStyle name="40% - Accent3 2 3 3 3 3 3 3" xfId="16326"/>
    <cellStyle name="40% - Accent3 2 3 3 3 3 4" xfId="16327"/>
    <cellStyle name="40% - Accent3 2 3 3 3 3 4 2" xfId="16328"/>
    <cellStyle name="40% - Accent3 2 3 3 3 3 5" xfId="16329"/>
    <cellStyle name="40% - Accent3 2 3 3 3 4" xfId="16330"/>
    <cellStyle name="40% - Accent3 2 3 3 3 4 2" xfId="16331"/>
    <cellStyle name="40% - Accent3 2 3 3 3 4 2 2" xfId="16332"/>
    <cellStyle name="40% - Accent3 2 3 3 3 4 2 2 2" xfId="16333"/>
    <cellStyle name="40% - Accent3 2 3 3 3 4 2 3" xfId="16334"/>
    <cellStyle name="40% - Accent3 2 3 3 3 4 3" xfId="16335"/>
    <cellStyle name="40% - Accent3 2 3 3 3 4 3 2" xfId="16336"/>
    <cellStyle name="40% - Accent3 2 3 3 3 4 4" xfId="16337"/>
    <cellStyle name="40% - Accent3 2 3 3 3 5" xfId="16338"/>
    <cellStyle name="40% - Accent3 2 3 3 3 5 2" xfId="16339"/>
    <cellStyle name="40% - Accent3 2 3 3 3 5 2 2" xfId="16340"/>
    <cellStyle name="40% - Accent3 2 3 3 3 5 2 2 2" xfId="16341"/>
    <cellStyle name="40% - Accent3 2 3 3 3 5 2 3" xfId="16342"/>
    <cellStyle name="40% - Accent3 2 3 3 3 5 3" xfId="16343"/>
    <cellStyle name="40% - Accent3 2 3 3 3 5 3 2" xfId="16344"/>
    <cellStyle name="40% - Accent3 2 3 3 3 5 4" xfId="16345"/>
    <cellStyle name="40% - Accent3 2 3 3 3 6" xfId="16346"/>
    <cellStyle name="40% - Accent3 2 3 3 3 6 2" xfId="16347"/>
    <cellStyle name="40% - Accent3 2 3 3 3 6 2 2" xfId="16348"/>
    <cellStyle name="40% - Accent3 2 3 3 3 6 2 2 2" xfId="16349"/>
    <cellStyle name="40% - Accent3 2 3 3 3 6 2 3" xfId="16350"/>
    <cellStyle name="40% - Accent3 2 3 3 3 6 3" xfId="16351"/>
    <cellStyle name="40% - Accent3 2 3 3 3 6 3 2" xfId="16352"/>
    <cellStyle name="40% - Accent3 2 3 3 3 6 4" xfId="16353"/>
    <cellStyle name="40% - Accent3 2 3 3 3 7" xfId="16354"/>
    <cellStyle name="40% - Accent3 2 3 3 3 7 2" xfId="16355"/>
    <cellStyle name="40% - Accent3 2 3 3 3 7 2 2" xfId="16356"/>
    <cellStyle name="40% - Accent3 2 3 3 3 7 3" xfId="16357"/>
    <cellStyle name="40% - Accent3 2 3 3 3 8" xfId="16358"/>
    <cellStyle name="40% - Accent3 2 3 3 3 8 2" xfId="16359"/>
    <cellStyle name="40% - Accent3 2 3 3 3 9" xfId="16360"/>
    <cellStyle name="40% - Accent3 2 3 3 4" xfId="16361"/>
    <cellStyle name="40% - Accent3 2 3 3 4 2" xfId="16362"/>
    <cellStyle name="40% - Accent3 2 3 3 4 2 2" xfId="16363"/>
    <cellStyle name="40% - Accent3 2 3 3 4 2 2 2" xfId="16364"/>
    <cellStyle name="40% - Accent3 2 3 3 4 2 2 2 2" xfId="16365"/>
    <cellStyle name="40% - Accent3 2 3 3 4 2 2 3" xfId="16366"/>
    <cellStyle name="40% - Accent3 2 3 3 4 2 3" xfId="16367"/>
    <cellStyle name="40% - Accent3 2 3 3 4 2 3 2" xfId="16368"/>
    <cellStyle name="40% - Accent3 2 3 3 4 2 4" xfId="16369"/>
    <cellStyle name="40% - Accent3 2 3 3 4 3" xfId="16370"/>
    <cellStyle name="40% - Accent3 2 3 3 4 3 2" xfId="16371"/>
    <cellStyle name="40% - Accent3 2 3 3 4 3 2 2" xfId="16372"/>
    <cellStyle name="40% - Accent3 2 3 3 4 3 3" xfId="16373"/>
    <cellStyle name="40% - Accent3 2 3 3 4 4" xfId="16374"/>
    <cellStyle name="40% - Accent3 2 3 3 4 4 2" xfId="16375"/>
    <cellStyle name="40% - Accent3 2 3 3 4 5" xfId="16376"/>
    <cellStyle name="40% - Accent3 2 3 3 5" xfId="16377"/>
    <cellStyle name="40% - Accent3 2 3 3 5 2" xfId="16378"/>
    <cellStyle name="40% - Accent3 2 3 3 5 2 2" xfId="16379"/>
    <cellStyle name="40% - Accent3 2 3 3 5 2 2 2" xfId="16380"/>
    <cellStyle name="40% - Accent3 2 3 3 5 2 2 2 2" xfId="16381"/>
    <cellStyle name="40% - Accent3 2 3 3 5 2 2 3" xfId="16382"/>
    <cellStyle name="40% - Accent3 2 3 3 5 2 3" xfId="16383"/>
    <cellStyle name="40% - Accent3 2 3 3 5 2 3 2" xfId="16384"/>
    <cellStyle name="40% - Accent3 2 3 3 5 2 4" xfId="16385"/>
    <cellStyle name="40% - Accent3 2 3 3 5 3" xfId="16386"/>
    <cellStyle name="40% - Accent3 2 3 3 5 3 2" xfId="16387"/>
    <cellStyle name="40% - Accent3 2 3 3 5 3 2 2" xfId="16388"/>
    <cellStyle name="40% - Accent3 2 3 3 5 3 3" xfId="16389"/>
    <cellStyle name="40% - Accent3 2 3 3 5 4" xfId="16390"/>
    <cellStyle name="40% - Accent3 2 3 3 5 4 2" xfId="16391"/>
    <cellStyle name="40% - Accent3 2 3 3 5 5" xfId="16392"/>
    <cellStyle name="40% - Accent3 2 3 3 6" xfId="16393"/>
    <cellStyle name="40% - Accent3 2 3 3 6 2" xfId="16394"/>
    <cellStyle name="40% - Accent3 2 3 3 6 2 2" xfId="16395"/>
    <cellStyle name="40% - Accent3 2 3 3 6 2 2 2" xfId="16396"/>
    <cellStyle name="40% - Accent3 2 3 3 6 2 3" xfId="16397"/>
    <cellStyle name="40% - Accent3 2 3 3 6 3" xfId="16398"/>
    <cellStyle name="40% - Accent3 2 3 3 6 3 2" xfId="16399"/>
    <cellStyle name="40% - Accent3 2 3 3 6 4" xfId="16400"/>
    <cellStyle name="40% - Accent3 2 3 3 7" xfId="16401"/>
    <cellStyle name="40% - Accent3 2 3 3 7 2" xfId="16402"/>
    <cellStyle name="40% - Accent3 2 3 3 7 2 2" xfId="16403"/>
    <cellStyle name="40% - Accent3 2 3 3 7 2 2 2" xfId="16404"/>
    <cellStyle name="40% - Accent3 2 3 3 7 2 3" xfId="16405"/>
    <cellStyle name="40% - Accent3 2 3 3 7 3" xfId="16406"/>
    <cellStyle name="40% - Accent3 2 3 3 7 3 2" xfId="16407"/>
    <cellStyle name="40% - Accent3 2 3 3 7 4" xfId="16408"/>
    <cellStyle name="40% - Accent3 2 3 3 8" xfId="16409"/>
    <cellStyle name="40% - Accent3 2 3 3 8 2" xfId="16410"/>
    <cellStyle name="40% - Accent3 2 3 3 8 2 2" xfId="16411"/>
    <cellStyle name="40% - Accent3 2 3 3 8 2 2 2" xfId="16412"/>
    <cellStyle name="40% - Accent3 2 3 3 8 2 3" xfId="16413"/>
    <cellStyle name="40% - Accent3 2 3 3 8 3" xfId="16414"/>
    <cellStyle name="40% - Accent3 2 3 3 8 3 2" xfId="16415"/>
    <cellStyle name="40% - Accent3 2 3 3 8 4" xfId="16416"/>
    <cellStyle name="40% - Accent3 2 3 3 9" xfId="16417"/>
    <cellStyle name="40% - Accent3 2 3 3 9 2" xfId="16418"/>
    <cellStyle name="40% - Accent3 2 3 3 9 2 2" xfId="16419"/>
    <cellStyle name="40% - Accent3 2 3 3 9 3" xfId="16420"/>
    <cellStyle name="40% - Accent3 2 3 4" xfId="16421"/>
    <cellStyle name="40% - Accent3 2 3 4 2" xfId="16422"/>
    <cellStyle name="40% - Accent3 2 3 4 2 2" xfId="16423"/>
    <cellStyle name="40% - Accent3 2 3 4 2 2 2" xfId="16424"/>
    <cellStyle name="40% - Accent3 2 3 4 2 2 2 2" xfId="16425"/>
    <cellStyle name="40% - Accent3 2 3 4 2 2 2 2 2" xfId="16426"/>
    <cellStyle name="40% - Accent3 2 3 4 2 2 2 3" xfId="16427"/>
    <cellStyle name="40% - Accent3 2 3 4 2 2 3" xfId="16428"/>
    <cellStyle name="40% - Accent3 2 3 4 2 2 3 2" xfId="16429"/>
    <cellStyle name="40% - Accent3 2 3 4 2 2 4" xfId="16430"/>
    <cellStyle name="40% - Accent3 2 3 4 2 3" xfId="16431"/>
    <cellStyle name="40% - Accent3 2 3 4 2 3 2" xfId="16432"/>
    <cellStyle name="40% - Accent3 2 3 4 2 3 2 2" xfId="16433"/>
    <cellStyle name="40% - Accent3 2 3 4 2 3 3" xfId="16434"/>
    <cellStyle name="40% - Accent3 2 3 4 2 4" xfId="16435"/>
    <cellStyle name="40% - Accent3 2 3 4 2 4 2" xfId="16436"/>
    <cellStyle name="40% - Accent3 2 3 4 2 5" xfId="16437"/>
    <cellStyle name="40% - Accent3 2 3 4 3" xfId="16438"/>
    <cellStyle name="40% - Accent3 2 3 4 3 2" xfId="16439"/>
    <cellStyle name="40% - Accent3 2 3 4 3 2 2" xfId="16440"/>
    <cellStyle name="40% - Accent3 2 3 4 3 2 2 2" xfId="16441"/>
    <cellStyle name="40% - Accent3 2 3 4 3 2 2 2 2" xfId="16442"/>
    <cellStyle name="40% - Accent3 2 3 4 3 2 2 3" xfId="16443"/>
    <cellStyle name="40% - Accent3 2 3 4 3 2 3" xfId="16444"/>
    <cellStyle name="40% - Accent3 2 3 4 3 2 3 2" xfId="16445"/>
    <cellStyle name="40% - Accent3 2 3 4 3 2 4" xfId="16446"/>
    <cellStyle name="40% - Accent3 2 3 4 3 3" xfId="16447"/>
    <cellStyle name="40% - Accent3 2 3 4 3 3 2" xfId="16448"/>
    <cellStyle name="40% - Accent3 2 3 4 3 3 2 2" xfId="16449"/>
    <cellStyle name="40% - Accent3 2 3 4 3 3 3" xfId="16450"/>
    <cellStyle name="40% - Accent3 2 3 4 3 4" xfId="16451"/>
    <cellStyle name="40% - Accent3 2 3 4 3 4 2" xfId="16452"/>
    <cellStyle name="40% - Accent3 2 3 4 3 5" xfId="16453"/>
    <cellStyle name="40% - Accent3 2 3 4 4" xfId="16454"/>
    <cellStyle name="40% - Accent3 2 3 4 4 2" xfId="16455"/>
    <cellStyle name="40% - Accent3 2 3 4 4 2 2" xfId="16456"/>
    <cellStyle name="40% - Accent3 2 3 4 4 2 2 2" xfId="16457"/>
    <cellStyle name="40% - Accent3 2 3 4 4 2 3" xfId="16458"/>
    <cellStyle name="40% - Accent3 2 3 4 4 3" xfId="16459"/>
    <cellStyle name="40% - Accent3 2 3 4 4 3 2" xfId="16460"/>
    <cellStyle name="40% - Accent3 2 3 4 4 4" xfId="16461"/>
    <cellStyle name="40% - Accent3 2 3 4 5" xfId="16462"/>
    <cellStyle name="40% - Accent3 2 3 4 5 2" xfId="16463"/>
    <cellStyle name="40% - Accent3 2 3 4 5 2 2" xfId="16464"/>
    <cellStyle name="40% - Accent3 2 3 4 5 2 2 2" xfId="16465"/>
    <cellStyle name="40% - Accent3 2 3 4 5 2 3" xfId="16466"/>
    <cellStyle name="40% - Accent3 2 3 4 5 3" xfId="16467"/>
    <cellStyle name="40% - Accent3 2 3 4 5 3 2" xfId="16468"/>
    <cellStyle name="40% - Accent3 2 3 4 5 4" xfId="16469"/>
    <cellStyle name="40% - Accent3 2 3 4 6" xfId="16470"/>
    <cellStyle name="40% - Accent3 2 3 4 6 2" xfId="16471"/>
    <cellStyle name="40% - Accent3 2 3 4 6 2 2" xfId="16472"/>
    <cellStyle name="40% - Accent3 2 3 4 6 2 2 2" xfId="16473"/>
    <cellStyle name="40% - Accent3 2 3 4 6 2 3" xfId="16474"/>
    <cellStyle name="40% - Accent3 2 3 4 6 3" xfId="16475"/>
    <cellStyle name="40% - Accent3 2 3 4 6 3 2" xfId="16476"/>
    <cellStyle name="40% - Accent3 2 3 4 6 4" xfId="16477"/>
    <cellStyle name="40% - Accent3 2 3 4 7" xfId="16478"/>
    <cellStyle name="40% - Accent3 2 3 4 7 2" xfId="16479"/>
    <cellStyle name="40% - Accent3 2 3 4 7 2 2" xfId="16480"/>
    <cellStyle name="40% - Accent3 2 3 4 7 3" xfId="16481"/>
    <cellStyle name="40% - Accent3 2 3 4 8" xfId="16482"/>
    <cellStyle name="40% - Accent3 2 3 4 8 2" xfId="16483"/>
    <cellStyle name="40% - Accent3 2 3 4 9" xfId="16484"/>
    <cellStyle name="40% - Accent3 2 3 5" xfId="16485"/>
    <cellStyle name="40% - Accent3 2 3 5 2" xfId="16486"/>
    <cellStyle name="40% - Accent3 2 3 5 2 2" xfId="16487"/>
    <cellStyle name="40% - Accent3 2 3 5 2 2 2" xfId="16488"/>
    <cellStyle name="40% - Accent3 2 3 5 2 2 2 2" xfId="16489"/>
    <cellStyle name="40% - Accent3 2 3 5 2 2 2 2 2" xfId="16490"/>
    <cellStyle name="40% - Accent3 2 3 5 2 2 2 3" xfId="16491"/>
    <cellStyle name="40% - Accent3 2 3 5 2 2 3" xfId="16492"/>
    <cellStyle name="40% - Accent3 2 3 5 2 2 3 2" xfId="16493"/>
    <cellStyle name="40% - Accent3 2 3 5 2 2 4" xfId="16494"/>
    <cellStyle name="40% - Accent3 2 3 5 2 3" xfId="16495"/>
    <cellStyle name="40% - Accent3 2 3 5 2 3 2" xfId="16496"/>
    <cellStyle name="40% - Accent3 2 3 5 2 3 2 2" xfId="16497"/>
    <cellStyle name="40% - Accent3 2 3 5 2 3 3" xfId="16498"/>
    <cellStyle name="40% - Accent3 2 3 5 2 4" xfId="16499"/>
    <cellStyle name="40% - Accent3 2 3 5 2 4 2" xfId="16500"/>
    <cellStyle name="40% - Accent3 2 3 5 2 5" xfId="16501"/>
    <cellStyle name="40% - Accent3 2 3 5 3" xfId="16502"/>
    <cellStyle name="40% - Accent3 2 3 5 3 2" xfId="16503"/>
    <cellStyle name="40% - Accent3 2 3 5 3 2 2" xfId="16504"/>
    <cellStyle name="40% - Accent3 2 3 5 3 2 2 2" xfId="16505"/>
    <cellStyle name="40% - Accent3 2 3 5 3 2 2 2 2" xfId="16506"/>
    <cellStyle name="40% - Accent3 2 3 5 3 2 2 3" xfId="16507"/>
    <cellStyle name="40% - Accent3 2 3 5 3 2 3" xfId="16508"/>
    <cellStyle name="40% - Accent3 2 3 5 3 2 3 2" xfId="16509"/>
    <cellStyle name="40% - Accent3 2 3 5 3 2 4" xfId="16510"/>
    <cellStyle name="40% - Accent3 2 3 5 3 3" xfId="16511"/>
    <cellStyle name="40% - Accent3 2 3 5 3 3 2" xfId="16512"/>
    <cellStyle name="40% - Accent3 2 3 5 3 3 2 2" xfId="16513"/>
    <cellStyle name="40% - Accent3 2 3 5 3 3 3" xfId="16514"/>
    <cellStyle name="40% - Accent3 2 3 5 3 4" xfId="16515"/>
    <cellStyle name="40% - Accent3 2 3 5 3 4 2" xfId="16516"/>
    <cellStyle name="40% - Accent3 2 3 5 3 5" xfId="16517"/>
    <cellStyle name="40% - Accent3 2 3 5 4" xfId="16518"/>
    <cellStyle name="40% - Accent3 2 3 5 4 2" xfId="16519"/>
    <cellStyle name="40% - Accent3 2 3 5 4 2 2" xfId="16520"/>
    <cellStyle name="40% - Accent3 2 3 5 4 2 2 2" xfId="16521"/>
    <cellStyle name="40% - Accent3 2 3 5 4 2 3" xfId="16522"/>
    <cellStyle name="40% - Accent3 2 3 5 4 3" xfId="16523"/>
    <cellStyle name="40% - Accent3 2 3 5 4 3 2" xfId="16524"/>
    <cellStyle name="40% - Accent3 2 3 5 4 4" xfId="16525"/>
    <cellStyle name="40% - Accent3 2 3 5 5" xfId="16526"/>
    <cellStyle name="40% - Accent3 2 3 5 5 2" xfId="16527"/>
    <cellStyle name="40% - Accent3 2 3 5 5 2 2" xfId="16528"/>
    <cellStyle name="40% - Accent3 2 3 5 5 2 2 2" xfId="16529"/>
    <cellStyle name="40% - Accent3 2 3 5 5 2 3" xfId="16530"/>
    <cellStyle name="40% - Accent3 2 3 5 5 3" xfId="16531"/>
    <cellStyle name="40% - Accent3 2 3 5 5 3 2" xfId="16532"/>
    <cellStyle name="40% - Accent3 2 3 5 5 4" xfId="16533"/>
    <cellStyle name="40% - Accent3 2 3 5 6" xfId="16534"/>
    <cellStyle name="40% - Accent3 2 3 5 6 2" xfId="16535"/>
    <cellStyle name="40% - Accent3 2 3 5 6 2 2" xfId="16536"/>
    <cellStyle name="40% - Accent3 2 3 5 6 2 2 2" xfId="16537"/>
    <cellStyle name="40% - Accent3 2 3 5 6 2 3" xfId="16538"/>
    <cellStyle name="40% - Accent3 2 3 5 6 3" xfId="16539"/>
    <cellStyle name="40% - Accent3 2 3 5 6 3 2" xfId="16540"/>
    <cellStyle name="40% - Accent3 2 3 5 6 4" xfId="16541"/>
    <cellStyle name="40% - Accent3 2 3 5 7" xfId="16542"/>
    <cellStyle name="40% - Accent3 2 3 5 7 2" xfId="16543"/>
    <cellStyle name="40% - Accent3 2 3 5 7 2 2" xfId="16544"/>
    <cellStyle name="40% - Accent3 2 3 5 7 3" xfId="16545"/>
    <cellStyle name="40% - Accent3 2 3 5 8" xfId="16546"/>
    <cellStyle name="40% - Accent3 2 3 5 8 2" xfId="16547"/>
    <cellStyle name="40% - Accent3 2 3 5 9" xfId="16548"/>
    <cellStyle name="40% - Accent3 2 3 6" xfId="16549"/>
    <cellStyle name="40% - Accent3 2 3 6 2" xfId="16550"/>
    <cellStyle name="40% - Accent3 2 3 6 2 2" xfId="16551"/>
    <cellStyle name="40% - Accent3 2 3 6 3" xfId="16552"/>
    <cellStyle name="40% - Accent3 2 3 7" xfId="16553"/>
    <cellStyle name="40% - Accent3 2 3 8" xfId="16554"/>
    <cellStyle name="40% - Accent3 2 3 8 2" xfId="16555"/>
    <cellStyle name="40% - Accent3 2 3 9" xfId="42662"/>
    <cellStyle name="40% - Accent3 2 4" xfId="16556"/>
    <cellStyle name="40% - Accent3 2 4 2" xfId="16557"/>
    <cellStyle name="40% - Accent3 2 4 2 10" xfId="16558"/>
    <cellStyle name="40% - Accent3 2 4 2 10 2" xfId="16559"/>
    <cellStyle name="40% - Accent3 2 4 2 11" xfId="16560"/>
    <cellStyle name="40% - Accent3 2 4 2 2" xfId="16561"/>
    <cellStyle name="40% - Accent3 2 4 2 2 2" xfId="16562"/>
    <cellStyle name="40% - Accent3 2 4 2 2 2 2" xfId="16563"/>
    <cellStyle name="40% - Accent3 2 4 2 2 2 2 2" xfId="16564"/>
    <cellStyle name="40% - Accent3 2 4 2 2 2 2 2 2" xfId="16565"/>
    <cellStyle name="40% - Accent3 2 4 2 2 2 2 2 2 2" xfId="16566"/>
    <cellStyle name="40% - Accent3 2 4 2 2 2 2 2 3" xfId="16567"/>
    <cellStyle name="40% - Accent3 2 4 2 2 2 2 3" xfId="16568"/>
    <cellStyle name="40% - Accent3 2 4 2 2 2 2 3 2" xfId="16569"/>
    <cellStyle name="40% - Accent3 2 4 2 2 2 2 4" xfId="16570"/>
    <cellStyle name="40% - Accent3 2 4 2 2 2 3" xfId="16571"/>
    <cellStyle name="40% - Accent3 2 4 2 2 2 3 2" xfId="16572"/>
    <cellStyle name="40% - Accent3 2 4 2 2 2 3 2 2" xfId="16573"/>
    <cellStyle name="40% - Accent3 2 4 2 2 2 3 3" xfId="16574"/>
    <cellStyle name="40% - Accent3 2 4 2 2 2 4" xfId="16575"/>
    <cellStyle name="40% - Accent3 2 4 2 2 2 4 2" xfId="16576"/>
    <cellStyle name="40% - Accent3 2 4 2 2 2 5" xfId="16577"/>
    <cellStyle name="40% - Accent3 2 4 2 2 3" xfId="16578"/>
    <cellStyle name="40% - Accent3 2 4 2 2 3 2" xfId="16579"/>
    <cellStyle name="40% - Accent3 2 4 2 2 3 2 2" xfId="16580"/>
    <cellStyle name="40% - Accent3 2 4 2 2 3 2 2 2" xfId="16581"/>
    <cellStyle name="40% - Accent3 2 4 2 2 3 2 2 2 2" xfId="16582"/>
    <cellStyle name="40% - Accent3 2 4 2 2 3 2 2 3" xfId="16583"/>
    <cellStyle name="40% - Accent3 2 4 2 2 3 2 3" xfId="16584"/>
    <cellStyle name="40% - Accent3 2 4 2 2 3 2 3 2" xfId="16585"/>
    <cellStyle name="40% - Accent3 2 4 2 2 3 2 4" xfId="16586"/>
    <cellStyle name="40% - Accent3 2 4 2 2 3 3" xfId="16587"/>
    <cellStyle name="40% - Accent3 2 4 2 2 3 3 2" xfId="16588"/>
    <cellStyle name="40% - Accent3 2 4 2 2 3 3 2 2" xfId="16589"/>
    <cellStyle name="40% - Accent3 2 4 2 2 3 3 3" xfId="16590"/>
    <cellStyle name="40% - Accent3 2 4 2 2 3 4" xfId="16591"/>
    <cellStyle name="40% - Accent3 2 4 2 2 3 4 2" xfId="16592"/>
    <cellStyle name="40% - Accent3 2 4 2 2 3 5" xfId="16593"/>
    <cellStyle name="40% - Accent3 2 4 2 2 4" xfId="16594"/>
    <cellStyle name="40% - Accent3 2 4 2 2 4 2" xfId="16595"/>
    <cellStyle name="40% - Accent3 2 4 2 2 4 2 2" xfId="16596"/>
    <cellStyle name="40% - Accent3 2 4 2 2 4 2 2 2" xfId="16597"/>
    <cellStyle name="40% - Accent3 2 4 2 2 4 2 3" xfId="16598"/>
    <cellStyle name="40% - Accent3 2 4 2 2 4 3" xfId="16599"/>
    <cellStyle name="40% - Accent3 2 4 2 2 4 3 2" xfId="16600"/>
    <cellStyle name="40% - Accent3 2 4 2 2 4 4" xfId="16601"/>
    <cellStyle name="40% - Accent3 2 4 2 2 5" xfId="16602"/>
    <cellStyle name="40% - Accent3 2 4 2 2 5 2" xfId="16603"/>
    <cellStyle name="40% - Accent3 2 4 2 2 5 2 2" xfId="16604"/>
    <cellStyle name="40% - Accent3 2 4 2 2 5 2 2 2" xfId="16605"/>
    <cellStyle name="40% - Accent3 2 4 2 2 5 2 3" xfId="16606"/>
    <cellStyle name="40% - Accent3 2 4 2 2 5 3" xfId="16607"/>
    <cellStyle name="40% - Accent3 2 4 2 2 5 3 2" xfId="16608"/>
    <cellStyle name="40% - Accent3 2 4 2 2 5 4" xfId="16609"/>
    <cellStyle name="40% - Accent3 2 4 2 2 6" xfId="16610"/>
    <cellStyle name="40% - Accent3 2 4 2 2 6 2" xfId="16611"/>
    <cellStyle name="40% - Accent3 2 4 2 2 6 2 2" xfId="16612"/>
    <cellStyle name="40% - Accent3 2 4 2 2 6 2 2 2" xfId="16613"/>
    <cellStyle name="40% - Accent3 2 4 2 2 6 2 3" xfId="16614"/>
    <cellStyle name="40% - Accent3 2 4 2 2 6 3" xfId="16615"/>
    <cellStyle name="40% - Accent3 2 4 2 2 6 3 2" xfId="16616"/>
    <cellStyle name="40% - Accent3 2 4 2 2 6 4" xfId="16617"/>
    <cellStyle name="40% - Accent3 2 4 2 2 7" xfId="16618"/>
    <cellStyle name="40% - Accent3 2 4 2 2 7 2" xfId="16619"/>
    <cellStyle name="40% - Accent3 2 4 2 2 7 2 2" xfId="16620"/>
    <cellStyle name="40% - Accent3 2 4 2 2 7 3" xfId="16621"/>
    <cellStyle name="40% - Accent3 2 4 2 2 8" xfId="16622"/>
    <cellStyle name="40% - Accent3 2 4 2 2 8 2" xfId="16623"/>
    <cellStyle name="40% - Accent3 2 4 2 2 9" xfId="16624"/>
    <cellStyle name="40% - Accent3 2 4 2 3" xfId="16625"/>
    <cellStyle name="40% - Accent3 2 4 2 3 2" xfId="16626"/>
    <cellStyle name="40% - Accent3 2 4 2 3 2 2" xfId="16627"/>
    <cellStyle name="40% - Accent3 2 4 2 3 2 2 2" xfId="16628"/>
    <cellStyle name="40% - Accent3 2 4 2 3 2 2 2 2" xfId="16629"/>
    <cellStyle name="40% - Accent3 2 4 2 3 2 2 2 2 2" xfId="16630"/>
    <cellStyle name="40% - Accent3 2 4 2 3 2 2 2 3" xfId="16631"/>
    <cellStyle name="40% - Accent3 2 4 2 3 2 2 3" xfId="16632"/>
    <cellStyle name="40% - Accent3 2 4 2 3 2 2 3 2" xfId="16633"/>
    <cellStyle name="40% - Accent3 2 4 2 3 2 2 4" xfId="16634"/>
    <cellStyle name="40% - Accent3 2 4 2 3 2 3" xfId="16635"/>
    <cellStyle name="40% - Accent3 2 4 2 3 2 3 2" xfId="16636"/>
    <cellStyle name="40% - Accent3 2 4 2 3 2 3 2 2" xfId="16637"/>
    <cellStyle name="40% - Accent3 2 4 2 3 2 3 3" xfId="16638"/>
    <cellStyle name="40% - Accent3 2 4 2 3 2 4" xfId="16639"/>
    <cellStyle name="40% - Accent3 2 4 2 3 2 4 2" xfId="16640"/>
    <cellStyle name="40% - Accent3 2 4 2 3 2 5" xfId="16641"/>
    <cellStyle name="40% - Accent3 2 4 2 3 3" xfId="16642"/>
    <cellStyle name="40% - Accent3 2 4 2 3 3 2" xfId="16643"/>
    <cellStyle name="40% - Accent3 2 4 2 3 3 2 2" xfId="16644"/>
    <cellStyle name="40% - Accent3 2 4 2 3 3 2 2 2" xfId="16645"/>
    <cellStyle name="40% - Accent3 2 4 2 3 3 2 2 2 2" xfId="16646"/>
    <cellStyle name="40% - Accent3 2 4 2 3 3 2 2 3" xfId="16647"/>
    <cellStyle name="40% - Accent3 2 4 2 3 3 2 3" xfId="16648"/>
    <cellStyle name="40% - Accent3 2 4 2 3 3 2 3 2" xfId="16649"/>
    <cellStyle name="40% - Accent3 2 4 2 3 3 2 4" xfId="16650"/>
    <cellStyle name="40% - Accent3 2 4 2 3 3 3" xfId="16651"/>
    <cellStyle name="40% - Accent3 2 4 2 3 3 3 2" xfId="16652"/>
    <cellStyle name="40% - Accent3 2 4 2 3 3 3 2 2" xfId="16653"/>
    <cellStyle name="40% - Accent3 2 4 2 3 3 3 3" xfId="16654"/>
    <cellStyle name="40% - Accent3 2 4 2 3 3 4" xfId="16655"/>
    <cellStyle name="40% - Accent3 2 4 2 3 3 4 2" xfId="16656"/>
    <cellStyle name="40% - Accent3 2 4 2 3 3 5" xfId="16657"/>
    <cellStyle name="40% - Accent3 2 4 2 3 4" xfId="16658"/>
    <cellStyle name="40% - Accent3 2 4 2 3 4 2" xfId="16659"/>
    <cellStyle name="40% - Accent3 2 4 2 3 4 2 2" xfId="16660"/>
    <cellStyle name="40% - Accent3 2 4 2 3 4 2 2 2" xfId="16661"/>
    <cellStyle name="40% - Accent3 2 4 2 3 4 2 3" xfId="16662"/>
    <cellStyle name="40% - Accent3 2 4 2 3 4 3" xfId="16663"/>
    <cellStyle name="40% - Accent3 2 4 2 3 4 3 2" xfId="16664"/>
    <cellStyle name="40% - Accent3 2 4 2 3 4 4" xfId="16665"/>
    <cellStyle name="40% - Accent3 2 4 2 3 5" xfId="16666"/>
    <cellStyle name="40% - Accent3 2 4 2 3 5 2" xfId="16667"/>
    <cellStyle name="40% - Accent3 2 4 2 3 5 2 2" xfId="16668"/>
    <cellStyle name="40% - Accent3 2 4 2 3 5 2 2 2" xfId="16669"/>
    <cellStyle name="40% - Accent3 2 4 2 3 5 2 3" xfId="16670"/>
    <cellStyle name="40% - Accent3 2 4 2 3 5 3" xfId="16671"/>
    <cellStyle name="40% - Accent3 2 4 2 3 5 3 2" xfId="16672"/>
    <cellStyle name="40% - Accent3 2 4 2 3 5 4" xfId="16673"/>
    <cellStyle name="40% - Accent3 2 4 2 3 6" xfId="16674"/>
    <cellStyle name="40% - Accent3 2 4 2 3 6 2" xfId="16675"/>
    <cellStyle name="40% - Accent3 2 4 2 3 6 2 2" xfId="16676"/>
    <cellStyle name="40% - Accent3 2 4 2 3 6 2 2 2" xfId="16677"/>
    <cellStyle name="40% - Accent3 2 4 2 3 6 2 3" xfId="16678"/>
    <cellStyle name="40% - Accent3 2 4 2 3 6 3" xfId="16679"/>
    <cellStyle name="40% - Accent3 2 4 2 3 6 3 2" xfId="16680"/>
    <cellStyle name="40% - Accent3 2 4 2 3 6 4" xfId="16681"/>
    <cellStyle name="40% - Accent3 2 4 2 3 7" xfId="16682"/>
    <cellStyle name="40% - Accent3 2 4 2 3 7 2" xfId="16683"/>
    <cellStyle name="40% - Accent3 2 4 2 3 7 2 2" xfId="16684"/>
    <cellStyle name="40% - Accent3 2 4 2 3 7 3" xfId="16685"/>
    <cellStyle name="40% - Accent3 2 4 2 3 8" xfId="16686"/>
    <cellStyle name="40% - Accent3 2 4 2 3 8 2" xfId="16687"/>
    <cellStyle name="40% - Accent3 2 4 2 3 9" xfId="16688"/>
    <cellStyle name="40% - Accent3 2 4 2 4" xfId="16689"/>
    <cellStyle name="40% - Accent3 2 4 2 4 2" xfId="16690"/>
    <cellStyle name="40% - Accent3 2 4 2 4 2 2" xfId="16691"/>
    <cellStyle name="40% - Accent3 2 4 2 4 2 2 2" xfId="16692"/>
    <cellStyle name="40% - Accent3 2 4 2 4 2 2 2 2" xfId="16693"/>
    <cellStyle name="40% - Accent3 2 4 2 4 2 2 3" xfId="16694"/>
    <cellStyle name="40% - Accent3 2 4 2 4 2 3" xfId="16695"/>
    <cellStyle name="40% - Accent3 2 4 2 4 2 3 2" xfId="16696"/>
    <cellStyle name="40% - Accent3 2 4 2 4 2 4" xfId="16697"/>
    <cellStyle name="40% - Accent3 2 4 2 4 3" xfId="16698"/>
    <cellStyle name="40% - Accent3 2 4 2 4 3 2" xfId="16699"/>
    <cellStyle name="40% - Accent3 2 4 2 4 3 2 2" xfId="16700"/>
    <cellStyle name="40% - Accent3 2 4 2 4 3 3" xfId="16701"/>
    <cellStyle name="40% - Accent3 2 4 2 4 4" xfId="16702"/>
    <cellStyle name="40% - Accent3 2 4 2 4 4 2" xfId="16703"/>
    <cellStyle name="40% - Accent3 2 4 2 4 5" xfId="16704"/>
    <cellStyle name="40% - Accent3 2 4 2 5" xfId="16705"/>
    <cellStyle name="40% - Accent3 2 4 2 5 2" xfId="16706"/>
    <cellStyle name="40% - Accent3 2 4 2 5 2 2" xfId="16707"/>
    <cellStyle name="40% - Accent3 2 4 2 5 2 2 2" xfId="16708"/>
    <cellStyle name="40% - Accent3 2 4 2 5 2 2 2 2" xfId="16709"/>
    <cellStyle name="40% - Accent3 2 4 2 5 2 2 3" xfId="16710"/>
    <cellStyle name="40% - Accent3 2 4 2 5 2 3" xfId="16711"/>
    <cellStyle name="40% - Accent3 2 4 2 5 2 3 2" xfId="16712"/>
    <cellStyle name="40% - Accent3 2 4 2 5 2 4" xfId="16713"/>
    <cellStyle name="40% - Accent3 2 4 2 5 3" xfId="16714"/>
    <cellStyle name="40% - Accent3 2 4 2 5 3 2" xfId="16715"/>
    <cellStyle name="40% - Accent3 2 4 2 5 3 2 2" xfId="16716"/>
    <cellStyle name="40% - Accent3 2 4 2 5 3 3" xfId="16717"/>
    <cellStyle name="40% - Accent3 2 4 2 5 4" xfId="16718"/>
    <cellStyle name="40% - Accent3 2 4 2 5 4 2" xfId="16719"/>
    <cellStyle name="40% - Accent3 2 4 2 5 5" xfId="16720"/>
    <cellStyle name="40% - Accent3 2 4 2 6" xfId="16721"/>
    <cellStyle name="40% - Accent3 2 4 2 6 2" xfId="16722"/>
    <cellStyle name="40% - Accent3 2 4 2 6 2 2" xfId="16723"/>
    <cellStyle name="40% - Accent3 2 4 2 6 2 2 2" xfId="16724"/>
    <cellStyle name="40% - Accent3 2 4 2 6 2 3" xfId="16725"/>
    <cellStyle name="40% - Accent3 2 4 2 6 3" xfId="16726"/>
    <cellStyle name="40% - Accent3 2 4 2 6 3 2" xfId="16727"/>
    <cellStyle name="40% - Accent3 2 4 2 6 4" xfId="16728"/>
    <cellStyle name="40% - Accent3 2 4 2 7" xfId="16729"/>
    <cellStyle name="40% - Accent3 2 4 2 7 2" xfId="16730"/>
    <cellStyle name="40% - Accent3 2 4 2 7 2 2" xfId="16731"/>
    <cellStyle name="40% - Accent3 2 4 2 7 2 2 2" xfId="16732"/>
    <cellStyle name="40% - Accent3 2 4 2 7 2 3" xfId="16733"/>
    <cellStyle name="40% - Accent3 2 4 2 7 3" xfId="16734"/>
    <cellStyle name="40% - Accent3 2 4 2 7 3 2" xfId="16735"/>
    <cellStyle name="40% - Accent3 2 4 2 7 4" xfId="16736"/>
    <cellStyle name="40% - Accent3 2 4 2 8" xfId="16737"/>
    <cellStyle name="40% - Accent3 2 4 2 8 2" xfId="16738"/>
    <cellStyle name="40% - Accent3 2 4 2 8 2 2" xfId="16739"/>
    <cellStyle name="40% - Accent3 2 4 2 8 2 2 2" xfId="16740"/>
    <cellStyle name="40% - Accent3 2 4 2 8 2 3" xfId="16741"/>
    <cellStyle name="40% - Accent3 2 4 2 8 3" xfId="16742"/>
    <cellStyle name="40% - Accent3 2 4 2 8 3 2" xfId="16743"/>
    <cellStyle name="40% - Accent3 2 4 2 8 4" xfId="16744"/>
    <cellStyle name="40% - Accent3 2 4 2 9" xfId="16745"/>
    <cellStyle name="40% - Accent3 2 4 2 9 2" xfId="16746"/>
    <cellStyle name="40% - Accent3 2 4 2 9 2 2" xfId="16747"/>
    <cellStyle name="40% - Accent3 2 4 2 9 3" xfId="16748"/>
    <cellStyle name="40% - Accent3 2 4 3" xfId="16749"/>
    <cellStyle name="40% - Accent3 2 4 3 10" xfId="16750"/>
    <cellStyle name="40% - Accent3 2 4 3 10 2" xfId="16751"/>
    <cellStyle name="40% - Accent3 2 4 3 11" xfId="16752"/>
    <cellStyle name="40% - Accent3 2 4 3 2" xfId="16753"/>
    <cellStyle name="40% - Accent3 2 4 3 2 2" xfId="16754"/>
    <cellStyle name="40% - Accent3 2 4 3 2 2 2" xfId="16755"/>
    <cellStyle name="40% - Accent3 2 4 3 2 2 2 2" xfId="16756"/>
    <cellStyle name="40% - Accent3 2 4 3 2 2 2 2 2" xfId="16757"/>
    <cellStyle name="40% - Accent3 2 4 3 2 2 2 2 2 2" xfId="16758"/>
    <cellStyle name="40% - Accent3 2 4 3 2 2 2 2 3" xfId="16759"/>
    <cellStyle name="40% - Accent3 2 4 3 2 2 2 3" xfId="16760"/>
    <cellStyle name="40% - Accent3 2 4 3 2 2 2 3 2" xfId="16761"/>
    <cellStyle name="40% - Accent3 2 4 3 2 2 2 4" xfId="16762"/>
    <cellStyle name="40% - Accent3 2 4 3 2 2 3" xfId="16763"/>
    <cellStyle name="40% - Accent3 2 4 3 2 2 3 2" xfId="16764"/>
    <cellStyle name="40% - Accent3 2 4 3 2 2 3 2 2" xfId="16765"/>
    <cellStyle name="40% - Accent3 2 4 3 2 2 3 3" xfId="16766"/>
    <cellStyle name="40% - Accent3 2 4 3 2 2 4" xfId="16767"/>
    <cellStyle name="40% - Accent3 2 4 3 2 2 4 2" xfId="16768"/>
    <cellStyle name="40% - Accent3 2 4 3 2 2 5" xfId="16769"/>
    <cellStyle name="40% - Accent3 2 4 3 2 3" xfId="16770"/>
    <cellStyle name="40% - Accent3 2 4 3 2 3 2" xfId="16771"/>
    <cellStyle name="40% - Accent3 2 4 3 2 3 2 2" xfId="16772"/>
    <cellStyle name="40% - Accent3 2 4 3 2 3 2 2 2" xfId="16773"/>
    <cellStyle name="40% - Accent3 2 4 3 2 3 2 2 2 2" xfId="16774"/>
    <cellStyle name="40% - Accent3 2 4 3 2 3 2 2 3" xfId="16775"/>
    <cellStyle name="40% - Accent3 2 4 3 2 3 2 3" xfId="16776"/>
    <cellStyle name="40% - Accent3 2 4 3 2 3 2 3 2" xfId="16777"/>
    <cellStyle name="40% - Accent3 2 4 3 2 3 2 4" xfId="16778"/>
    <cellStyle name="40% - Accent3 2 4 3 2 3 3" xfId="16779"/>
    <cellStyle name="40% - Accent3 2 4 3 2 3 3 2" xfId="16780"/>
    <cellStyle name="40% - Accent3 2 4 3 2 3 3 2 2" xfId="16781"/>
    <cellStyle name="40% - Accent3 2 4 3 2 3 3 3" xfId="16782"/>
    <cellStyle name="40% - Accent3 2 4 3 2 3 4" xfId="16783"/>
    <cellStyle name="40% - Accent3 2 4 3 2 3 4 2" xfId="16784"/>
    <cellStyle name="40% - Accent3 2 4 3 2 3 5" xfId="16785"/>
    <cellStyle name="40% - Accent3 2 4 3 2 4" xfId="16786"/>
    <cellStyle name="40% - Accent3 2 4 3 2 4 2" xfId="16787"/>
    <cellStyle name="40% - Accent3 2 4 3 2 4 2 2" xfId="16788"/>
    <cellStyle name="40% - Accent3 2 4 3 2 4 2 2 2" xfId="16789"/>
    <cellStyle name="40% - Accent3 2 4 3 2 4 2 3" xfId="16790"/>
    <cellStyle name="40% - Accent3 2 4 3 2 4 3" xfId="16791"/>
    <cellStyle name="40% - Accent3 2 4 3 2 4 3 2" xfId="16792"/>
    <cellStyle name="40% - Accent3 2 4 3 2 4 4" xfId="16793"/>
    <cellStyle name="40% - Accent3 2 4 3 2 5" xfId="16794"/>
    <cellStyle name="40% - Accent3 2 4 3 2 5 2" xfId="16795"/>
    <cellStyle name="40% - Accent3 2 4 3 2 5 2 2" xfId="16796"/>
    <cellStyle name="40% - Accent3 2 4 3 2 5 2 2 2" xfId="16797"/>
    <cellStyle name="40% - Accent3 2 4 3 2 5 2 3" xfId="16798"/>
    <cellStyle name="40% - Accent3 2 4 3 2 5 3" xfId="16799"/>
    <cellStyle name="40% - Accent3 2 4 3 2 5 3 2" xfId="16800"/>
    <cellStyle name="40% - Accent3 2 4 3 2 5 4" xfId="16801"/>
    <cellStyle name="40% - Accent3 2 4 3 2 6" xfId="16802"/>
    <cellStyle name="40% - Accent3 2 4 3 2 6 2" xfId="16803"/>
    <cellStyle name="40% - Accent3 2 4 3 2 6 2 2" xfId="16804"/>
    <cellStyle name="40% - Accent3 2 4 3 2 6 2 2 2" xfId="16805"/>
    <cellStyle name="40% - Accent3 2 4 3 2 6 2 3" xfId="16806"/>
    <cellStyle name="40% - Accent3 2 4 3 2 6 3" xfId="16807"/>
    <cellStyle name="40% - Accent3 2 4 3 2 6 3 2" xfId="16808"/>
    <cellStyle name="40% - Accent3 2 4 3 2 6 4" xfId="16809"/>
    <cellStyle name="40% - Accent3 2 4 3 2 7" xfId="16810"/>
    <cellStyle name="40% - Accent3 2 4 3 2 7 2" xfId="16811"/>
    <cellStyle name="40% - Accent3 2 4 3 2 7 2 2" xfId="16812"/>
    <cellStyle name="40% - Accent3 2 4 3 2 7 3" xfId="16813"/>
    <cellStyle name="40% - Accent3 2 4 3 2 8" xfId="16814"/>
    <cellStyle name="40% - Accent3 2 4 3 2 8 2" xfId="16815"/>
    <cellStyle name="40% - Accent3 2 4 3 2 9" xfId="16816"/>
    <cellStyle name="40% - Accent3 2 4 3 3" xfId="16817"/>
    <cellStyle name="40% - Accent3 2 4 3 3 2" xfId="16818"/>
    <cellStyle name="40% - Accent3 2 4 3 3 2 2" xfId="16819"/>
    <cellStyle name="40% - Accent3 2 4 3 3 2 2 2" xfId="16820"/>
    <cellStyle name="40% - Accent3 2 4 3 3 2 2 2 2" xfId="16821"/>
    <cellStyle name="40% - Accent3 2 4 3 3 2 2 2 2 2" xfId="16822"/>
    <cellStyle name="40% - Accent3 2 4 3 3 2 2 2 3" xfId="16823"/>
    <cellStyle name="40% - Accent3 2 4 3 3 2 2 3" xfId="16824"/>
    <cellStyle name="40% - Accent3 2 4 3 3 2 2 3 2" xfId="16825"/>
    <cellStyle name="40% - Accent3 2 4 3 3 2 2 4" xfId="16826"/>
    <cellStyle name="40% - Accent3 2 4 3 3 2 3" xfId="16827"/>
    <cellStyle name="40% - Accent3 2 4 3 3 2 3 2" xfId="16828"/>
    <cellStyle name="40% - Accent3 2 4 3 3 2 3 2 2" xfId="16829"/>
    <cellStyle name="40% - Accent3 2 4 3 3 2 3 3" xfId="16830"/>
    <cellStyle name="40% - Accent3 2 4 3 3 2 4" xfId="16831"/>
    <cellStyle name="40% - Accent3 2 4 3 3 2 4 2" xfId="16832"/>
    <cellStyle name="40% - Accent3 2 4 3 3 2 5" xfId="16833"/>
    <cellStyle name="40% - Accent3 2 4 3 3 3" xfId="16834"/>
    <cellStyle name="40% - Accent3 2 4 3 3 3 2" xfId="16835"/>
    <cellStyle name="40% - Accent3 2 4 3 3 3 2 2" xfId="16836"/>
    <cellStyle name="40% - Accent3 2 4 3 3 3 2 2 2" xfId="16837"/>
    <cellStyle name="40% - Accent3 2 4 3 3 3 2 2 2 2" xfId="16838"/>
    <cellStyle name="40% - Accent3 2 4 3 3 3 2 2 3" xfId="16839"/>
    <cellStyle name="40% - Accent3 2 4 3 3 3 2 3" xfId="16840"/>
    <cellStyle name="40% - Accent3 2 4 3 3 3 2 3 2" xfId="16841"/>
    <cellStyle name="40% - Accent3 2 4 3 3 3 2 4" xfId="16842"/>
    <cellStyle name="40% - Accent3 2 4 3 3 3 3" xfId="16843"/>
    <cellStyle name="40% - Accent3 2 4 3 3 3 3 2" xfId="16844"/>
    <cellStyle name="40% - Accent3 2 4 3 3 3 3 2 2" xfId="16845"/>
    <cellStyle name="40% - Accent3 2 4 3 3 3 3 3" xfId="16846"/>
    <cellStyle name="40% - Accent3 2 4 3 3 3 4" xfId="16847"/>
    <cellStyle name="40% - Accent3 2 4 3 3 3 4 2" xfId="16848"/>
    <cellStyle name="40% - Accent3 2 4 3 3 3 5" xfId="16849"/>
    <cellStyle name="40% - Accent3 2 4 3 3 4" xfId="16850"/>
    <cellStyle name="40% - Accent3 2 4 3 3 4 2" xfId="16851"/>
    <cellStyle name="40% - Accent3 2 4 3 3 4 2 2" xfId="16852"/>
    <cellStyle name="40% - Accent3 2 4 3 3 4 2 2 2" xfId="16853"/>
    <cellStyle name="40% - Accent3 2 4 3 3 4 2 3" xfId="16854"/>
    <cellStyle name="40% - Accent3 2 4 3 3 4 3" xfId="16855"/>
    <cellStyle name="40% - Accent3 2 4 3 3 4 3 2" xfId="16856"/>
    <cellStyle name="40% - Accent3 2 4 3 3 4 4" xfId="16857"/>
    <cellStyle name="40% - Accent3 2 4 3 3 5" xfId="16858"/>
    <cellStyle name="40% - Accent3 2 4 3 3 5 2" xfId="16859"/>
    <cellStyle name="40% - Accent3 2 4 3 3 5 2 2" xfId="16860"/>
    <cellStyle name="40% - Accent3 2 4 3 3 5 2 2 2" xfId="16861"/>
    <cellStyle name="40% - Accent3 2 4 3 3 5 2 3" xfId="16862"/>
    <cellStyle name="40% - Accent3 2 4 3 3 5 3" xfId="16863"/>
    <cellStyle name="40% - Accent3 2 4 3 3 5 3 2" xfId="16864"/>
    <cellStyle name="40% - Accent3 2 4 3 3 5 4" xfId="16865"/>
    <cellStyle name="40% - Accent3 2 4 3 3 6" xfId="16866"/>
    <cellStyle name="40% - Accent3 2 4 3 3 6 2" xfId="16867"/>
    <cellStyle name="40% - Accent3 2 4 3 3 6 2 2" xfId="16868"/>
    <cellStyle name="40% - Accent3 2 4 3 3 6 2 2 2" xfId="16869"/>
    <cellStyle name="40% - Accent3 2 4 3 3 6 2 3" xfId="16870"/>
    <cellStyle name="40% - Accent3 2 4 3 3 6 3" xfId="16871"/>
    <cellStyle name="40% - Accent3 2 4 3 3 6 3 2" xfId="16872"/>
    <cellStyle name="40% - Accent3 2 4 3 3 6 4" xfId="16873"/>
    <cellStyle name="40% - Accent3 2 4 3 3 7" xfId="16874"/>
    <cellStyle name="40% - Accent3 2 4 3 3 7 2" xfId="16875"/>
    <cellStyle name="40% - Accent3 2 4 3 3 7 2 2" xfId="16876"/>
    <cellStyle name="40% - Accent3 2 4 3 3 7 3" xfId="16877"/>
    <cellStyle name="40% - Accent3 2 4 3 3 8" xfId="16878"/>
    <cellStyle name="40% - Accent3 2 4 3 3 8 2" xfId="16879"/>
    <cellStyle name="40% - Accent3 2 4 3 3 9" xfId="16880"/>
    <cellStyle name="40% - Accent3 2 4 3 4" xfId="16881"/>
    <cellStyle name="40% - Accent3 2 4 3 4 2" xfId="16882"/>
    <cellStyle name="40% - Accent3 2 4 3 4 2 2" xfId="16883"/>
    <cellStyle name="40% - Accent3 2 4 3 4 2 2 2" xfId="16884"/>
    <cellStyle name="40% - Accent3 2 4 3 4 2 2 2 2" xfId="16885"/>
    <cellStyle name="40% - Accent3 2 4 3 4 2 2 3" xfId="16886"/>
    <cellStyle name="40% - Accent3 2 4 3 4 2 3" xfId="16887"/>
    <cellStyle name="40% - Accent3 2 4 3 4 2 3 2" xfId="16888"/>
    <cellStyle name="40% - Accent3 2 4 3 4 2 4" xfId="16889"/>
    <cellStyle name="40% - Accent3 2 4 3 4 3" xfId="16890"/>
    <cellStyle name="40% - Accent3 2 4 3 4 3 2" xfId="16891"/>
    <cellStyle name="40% - Accent3 2 4 3 4 3 2 2" xfId="16892"/>
    <cellStyle name="40% - Accent3 2 4 3 4 3 3" xfId="16893"/>
    <cellStyle name="40% - Accent3 2 4 3 4 4" xfId="16894"/>
    <cellStyle name="40% - Accent3 2 4 3 4 4 2" xfId="16895"/>
    <cellStyle name="40% - Accent3 2 4 3 4 5" xfId="16896"/>
    <cellStyle name="40% - Accent3 2 4 3 5" xfId="16897"/>
    <cellStyle name="40% - Accent3 2 4 3 5 2" xfId="16898"/>
    <cellStyle name="40% - Accent3 2 4 3 5 2 2" xfId="16899"/>
    <cellStyle name="40% - Accent3 2 4 3 5 2 2 2" xfId="16900"/>
    <cellStyle name="40% - Accent3 2 4 3 5 2 2 2 2" xfId="16901"/>
    <cellStyle name="40% - Accent3 2 4 3 5 2 2 3" xfId="16902"/>
    <cellStyle name="40% - Accent3 2 4 3 5 2 3" xfId="16903"/>
    <cellStyle name="40% - Accent3 2 4 3 5 2 3 2" xfId="16904"/>
    <cellStyle name="40% - Accent3 2 4 3 5 2 4" xfId="16905"/>
    <cellStyle name="40% - Accent3 2 4 3 5 3" xfId="16906"/>
    <cellStyle name="40% - Accent3 2 4 3 5 3 2" xfId="16907"/>
    <cellStyle name="40% - Accent3 2 4 3 5 3 2 2" xfId="16908"/>
    <cellStyle name="40% - Accent3 2 4 3 5 3 3" xfId="16909"/>
    <cellStyle name="40% - Accent3 2 4 3 5 4" xfId="16910"/>
    <cellStyle name="40% - Accent3 2 4 3 5 4 2" xfId="16911"/>
    <cellStyle name="40% - Accent3 2 4 3 5 5" xfId="16912"/>
    <cellStyle name="40% - Accent3 2 4 3 6" xfId="16913"/>
    <cellStyle name="40% - Accent3 2 4 3 6 2" xfId="16914"/>
    <cellStyle name="40% - Accent3 2 4 3 6 2 2" xfId="16915"/>
    <cellStyle name="40% - Accent3 2 4 3 6 2 2 2" xfId="16916"/>
    <cellStyle name="40% - Accent3 2 4 3 6 2 3" xfId="16917"/>
    <cellStyle name="40% - Accent3 2 4 3 6 3" xfId="16918"/>
    <cellStyle name="40% - Accent3 2 4 3 6 3 2" xfId="16919"/>
    <cellStyle name="40% - Accent3 2 4 3 6 4" xfId="16920"/>
    <cellStyle name="40% - Accent3 2 4 3 7" xfId="16921"/>
    <cellStyle name="40% - Accent3 2 4 3 7 2" xfId="16922"/>
    <cellStyle name="40% - Accent3 2 4 3 7 2 2" xfId="16923"/>
    <cellStyle name="40% - Accent3 2 4 3 7 2 2 2" xfId="16924"/>
    <cellStyle name="40% - Accent3 2 4 3 7 2 3" xfId="16925"/>
    <cellStyle name="40% - Accent3 2 4 3 7 3" xfId="16926"/>
    <cellStyle name="40% - Accent3 2 4 3 7 3 2" xfId="16927"/>
    <cellStyle name="40% - Accent3 2 4 3 7 4" xfId="16928"/>
    <cellStyle name="40% - Accent3 2 4 3 8" xfId="16929"/>
    <cellStyle name="40% - Accent3 2 4 3 8 2" xfId="16930"/>
    <cellStyle name="40% - Accent3 2 4 3 8 2 2" xfId="16931"/>
    <cellStyle name="40% - Accent3 2 4 3 8 2 2 2" xfId="16932"/>
    <cellStyle name="40% - Accent3 2 4 3 8 2 3" xfId="16933"/>
    <cellStyle name="40% - Accent3 2 4 3 8 3" xfId="16934"/>
    <cellStyle name="40% - Accent3 2 4 3 8 3 2" xfId="16935"/>
    <cellStyle name="40% - Accent3 2 4 3 8 4" xfId="16936"/>
    <cellStyle name="40% - Accent3 2 4 3 9" xfId="16937"/>
    <cellStyle name="40% - Accent3 2 4 3 9 2" xfId="16938"/>
    <cellStyle name="40% - Accent3 2 4 3 9 2 2" xfId="16939"/>
    <cellStyle name="40% - Accent3 2 4 3 9 3" xfId="16940"/>
    <cellStyle name="40% - Accent3 2 4 4" xfId="16941"/>
    <cellStyle name="40% - Accent3 2 4 4 2" xfId="16942"/>
    <cellStyle name="40% - Accent3 2 4 4 2 2" xfId="16943"/>
    <cellStyle name="40% - Accent3 2 4 4 2 2 2" xfId="16944"/>
    <cellStyle name="40% - Accent3 2 4 4 2 2 2 2" xfId="16945"/>
    <cellStyle name="40% - Accent3 2 4 4 2 2 2 2 2" xfId="16946"/>
    <cellStyle name="40% - Accent3 2 4 4 2 2 2 3" xfId="16947"/>
    <cellStyle name="40% - Accent3 2 4 4 2 2 3" xfId="16948"/>
    <cellStyle name="40% - Accent3 2 4 4 2 2 3 2" xfId="16949"/>
    <cellStyle name="40% - Accent3 2 4 4 2 2 4" xfId="16950"/>
    <cellStyle name="40% - Accent3 2 4 4 2 3" xfId="16951"/>
    <cellStyle name="40% - Accent3 2 4 4 2 3 2" xfId="16952"/>
    <cellStyle name="40% - Accent3 2 4 4 2 3 2 2" xfId="16953"/>
    <cellStyle name="40% - Accent3 2 4 4 2 3 3" xfId="16954"/>
    <cellStyle name="40% - Accent3 2 4 4 2 4" xfId="16955"/>
    <cellStyle name="40% - Accent3 2 4 4 2 4 2" xfId="16956"/>
    <cellStyle name="40% - Accent3 2 4 4 2 5" xfId="16957"/>
    <cellStyle name="40% - Accent3 2 4 4 3" xfId="16958"/>
    <cellStyle name="40% - Accent3 2 4 4 3 2" xfId="16959"/>
    <cellStyle name="40% - Accent3 2 4 4 3 2 2" xfId="16960"/>
    <cellStyle name="40% - Accent3 2 4 4 3 2 2 2" xfId="16961"/>
    <cellStyle name="40% - Accent3 2 4 4 3 2 2 2 2" xfId="16962"/>
    <cellStyle name="40% - Accent3 2 4 4 3 2 2 3" xfId="16963"/>
    <cellStyle name="40% - Accent3 2 4 4 3 2 3" xfId="16964"/>
    <cellStyle name="40% - Accent3 2 4 4 3 2 3 2" xfId="16965"/>
    <cellStyle name="40% - Accent3 2 4 4 3 2 4" xfId="16966"/>
    <cellStyle name="40% - Accent3 2 4 4 3 3" xfId="16967"/>
    <cellStyle name="40% - Accent3 2 4 4 3 3 2" xfId="16968"/>
    <cellStyle name="40% - Accent3 2 4 4 3 3 2 2" xfId="16969"/>
    <cellStyle name="40% - Accent3 2 4 4 3 3 3" xfId="16970"/>
    <cellStyle name="40% - Accent3 2 4 4 3 4" xfId="16971"/>
    <cellStyle name="40% - Accent3 2 4 4 3 4 2" xfId="16972"/>
    <cellStyle name="40% - Accent3 2 4 4 3 5" xfId="16973"/>
    <cellStyle name="40% - Accent3 2 4 4 4" xfId="16974"/>
    <cellStyle name="40% - Accent3 2 4 4 4 2" xfId="16975"/>
    <cellStyle name="40% - Accent3 2 4 4 4 2 2" xfId="16976"/>
    <cellStyle name="40% - Accent3 2 4 4 4 2 2 2" xfId="16977"/>
    <cellStyle name="40% - Accent3 2 4 4 4 2 3" xfId="16978"/>
    <cellStyle name="40% - Accent3 2 4 4 4 3" xfId="16979"/>
    <cellStyle name="40% - Accent3 2 4 4 4 3 2" xfId="16980"/>
    <cellStyle name="40% - Accent3 2 4 4 4 4" xfId="16981"/>
    <cellStyle name="40% - Accent3 2 4 4 5" xfId="16982"/>
    <cellStyle name="40% - Accent3 2 4 4 5 2" xfId="16983"/>
    <cellStyle name="40% - Accent3 2 4 4 5 2 2" xfId="16984"/>
    <cellStyle name="40% - Accent3 2 4 4 5 2 2 2" xfId="16985"/>
    <cellStyle name="40% - Accent3 2 4 4 5 2 3" xfId="16986"/>
    <cellStyle name="40% - Accent3 2 4 4 5 3" xfId="16987"/>
    <cellStyle name="40% - Accent3 2 4 4 5 3 2" xfId="16988"/>
    <cellStyle name="40% - Accent3 2 4 4 5 4" xfId="16989"/>
    <cellStyle name="40% - Accent3 2 4 4 6" xfId="16990"/>
    <cellStyle name="40% - Accent3 2 4 4 6 2" xfId="16991"/>
    <cellStyle name="40% - Accent3 2 4 4 6 2 2" xfId="16992"/>
    <cellStyle name="40% - Accent3 2 4 4 6 2 2 2" xfId="16993"/>
    <cellStyle name="40% - Accent3 2 4 4 6 2 3" xfId="16994"/>
    <cellStyle name="40% - Accent3 2 4 4 6 3" xfId="16995"/>
    <cellStyle name="40% - Accent3 2 4 4 6 3 2" xfId="16996"/>
    <cellStyle name="40% - Accent3 2 4 4 6 4" xfId="16997"/>
    <cellStyle name="40% - Accent3 2 4 4 7" xfId="16998"/>
    <cellStyle name="40% - Accent3 2 4 4 7 2" xfId="16999"/>
    <cellStyle name="40% - Accent3 2 4 4 7 2 2" xfId="17000"/>
    <cellStyle name="40% - Accent3 2 4 4 7 3" xfId="17001"/>
    <cellStyle name="40% - Accent3 2 4 4 8" xfId="17002"/>
    <cellStyle name="40% - Accent3 2 4 4 8 2" xfId="17003"/>
    <cellStyle name="40% - Accent3 2 4 4 9" xfId="17004"/>
    <cellStyle name="40% - Accent3 2 4 5" xfId="17005"/>
    <cellStyle name="40% - Accent3 2 4 5 2" xfId="17006"/>
    <cellStyle name="40% - Accent3 2 4 5 2 2" xfId="17007"/>
    <cellStyle name="40% - Accent3 2 4 5 2 2 2" xfId="17008"/>
    <cellStyle name="40% - Accent3 2 4 5 2 2 2 2" xfId="17009"/>
    <cellStyle name="40% - Accent3 2 4 5 2 2 2 2 2" xfId="17010"/>
    <cellStyle name="40% - Accent3 2 4 5 2 2 2 3" xfId="17011"/>
    <cellStyle name="40% - Accent3 2 4 5 2 2 3" xfId="17012"/>
    <cellStyle name="40% - Accent3 2 4 5 2 2 3 2" xfId="17013"/>
    <cellStyle name="40% - Accent3 2 4 5 2 2 4" xfId="17014"/>
    <cellStyle name="40% - Accent3 2 4 5 2 3" xfId="17015"/>
    <cellStyle name="40% - Accent3 2 4 5 2 3 2" xfId="17016"/>
    <cellStyle name="40% - Accent3 2 4 5 2 3 2 2" xfId="17017"/>
    <cellStyle name="40% - Accent3 2 4 5 2 3 3" xfId="17018"/>
    <cellStyle name="40% - Accent3 2 4 5 2 4" xfId="17019"/>
    <cellStyle name="40% - Accent3 2 4 5 2 4 2" xfId="17020"/>
    <cellStyle name="40% - Accent3 2 4 5 2 5" xfId="17021"/>
    <cellStyle name="40% - Accent3 2 4 5 3" xfId="17022"/>
    <cellStyle name="40% - Accent3 2 4 5 3 2" xfId="17023"/>
    <cellStyle name="40% - Accent3 2 4 5 3 2 2" xfId="17024"/>
    <cellStyle name="40% - Accent3 2 4 5 3 2 2 2" xfId="17025"/>
    <cellStyle name="40% - Accent3 2 4 5 3 2 2 2 2" xfId="17026"/>
    <cellStyle name="40% - Accent3 2 4 5 3 2 2 3" xfId="17027"/>
    <cellStyle name="40% - Accent3 2 4 5 3 2 3" xfId="17028"/>
    <cellStyle name="40% - Accent3 2 4 5 3 2 3 2" xfId="17029"/>
    <cellStyle name="40% - Accent3 2 4 5 3 2 4" xfId="17030"/>
    <cellStyle name="40% - Accent3 2 4 5 3 3" xfId="17031"/>
    <cellStyle name="40% - Accent3 2 4 5 3 3 2" xfId="17032"/>
    <cellStyle name="40% - Accent3 2 4 5 3 3 2 2" xfId="17033"/>
    <cellStyle name="40% - Accent3 2 4 5 3 3 3" xfId="17034"/>
    <cellStyle name="40% - Accent3 2 4 5 3 4" xfId="17035"/>
    <cellStyle name="40% - Accent3 2 4 5 3 4 2" xfId="17036"/>
    <cellStyle name="40% - Accent3 2 4 5 3 5" xfId="17037"/>
    <cellStyle name="40% - Accent3 2 4 5 4" xfId="17038"/>
    <cellStyle name="40% - Accent3 2 4 5 4 2" xfId="17039"/>
    <cellStyle name="40% - Accent3 2 4 5 4 2 2" xfId="17040"/>
    <cellStyle name="40% - Accent3 2 4 5 4 2 2 2" xfId="17041"/>
    <cellStyle name="40% - Accent3 2 4 5 4 2 3" xfId="17042"/>
    <cellStyle name="40% - Accent3 2 4 5 4 3" xfId="17043"/>
    <cellStyle name="40% - Accent3 2 4 5 4 3 2" xfId="17044"/>
    <cellStyle name="40% - Accent3 2 4 5 4 4" xfId="17045"/>
    <cellStyle name="40% - Accent3 2 4 5 5" xfId="17046"/>
    <cellStyle name="40% - Accent3 2 4 5 5 2" xfId="17047"/>
    <cellStyle name="40% - Accent3 2 4 5 5 2 2" xfId="17048"/>
    <cellStyle name="40% - Accent3 2 4 5 5 2 2 2" xfId="17049"/>
    <cellStyle name="40% - Accent3 2 4 5 5 2 3" xfId="17050"/>
    <cellStyle name="40% - Accent3 2 4 5 5 3" xfId="17051"/>
    <cellStyle name="40% - Accent3 2 4 5 5 3 2" xfId="17052"/>
    <cellStyle name="40% - Accent3 2 4 5 5 4" xfId="17053"/>
    <cellStyle name="40% - Accent3 2 4 5 6" xfId="17054"/>
    <cellStyle name="40% - Accent3 2 4 5 6 2" xfId="17055"/>
    <cellStyle name="40% - Accent3 2 4 5 6 2 2" xfId="17056"/>
    <cellStyle name="40% - Accent3 2 4 5 6 2 2 2" xfId="17057"/>
    <cellStyle name="40% - Accent3 2 4 5 6 2 3" xfId="17058"/>
    <cellStyle name="40% - Accent3 2 4 5 6 3" xfId="17059"/>
    <cellStyle name="40% - Accent3 2 4 5 6 3 2" xfId="17060"/>
    <cellStyle name="40% - Accent3 2 4 5 6 4" xfId="17061"/>
    <cellStyle name="40% - Accent3 2 4 5 7" xfId="17062"/>
    <cellStyle name="40% - Accent3 2 4 5 7 2" xfId="17063"/>
    <cellStyle name="40% - Accent3 2 4 5 7 2 2" xfId="17064"/>
    <cellStyle name="40% - Accent3 2 4 5 7 3" xfId="17065"/>
    <cellStyle name="40% - Accent3 2 4 5 8" xfId="17066"/>
    <cellStyle name="40% - Accent3 2 4 5 8 2" xfId="17067"/>
    <cellStyle name="40% - Accent3 2 4 5 9" xfId="17068"/>
    <cellStyle name="40% - Accent3 2 4 6" xfId="43779"/>
    <cellStyle name="40% - Accent3 2 5" xfId="17069"/>
    <cellStyle name="40% - Accent3 2 5 2" xfId="17070"/>
    <cellStyle name="40% - Accent3 2 5 2 10" xfId="17071"/>
    <cellStyle name="40% - Accent3 2 5 2 10 2" xfId="17072"/>
    <cellStyle name="40% - Accent3 2 5 2 11" xfId="17073"/>
    <cellStyle name="40% - Accent3 2 5 2 2" xfId="17074"/>
    <cellStyle name="40% - Accent3 2 5 2 2 2" xfId="17075"/>
    <cellStyle name="40% - Accent3 2 5 2 2 2 2" xfId="17076"/>
    <cellStyle name="40% - Accent3 2 5 2 2 2 2 2" xfId="17077"/>
    <cellStyle name="40% - Accent3 2 5 2 2 2 2 2 2" xfId="17078"/>
    <cellStyle name="40% - Accent3 2 5 2 2 2 2 2 2 2" xfId="17079"/>
    <cellStyle name="40% - Accent3 2 5 2 2 2 2 2 3" xfId="17080"/>
    <cellStyle name="40% - Accent3 2 5 2 2 2 2 3" xfId="17081"/>
    <cellStyle name="40% - Accent3 2 5 2 2 2 2 3 2" xfId="17082"/>
    <cellStyle name="40% - Accent3 2 5 2 2 2 2 4" xfId="17083"/>
    <cellStyle name="40% - Accent3 2 5 2 2 2 3" xfId="17084"/>
    <cellStyle name="40% - Accent3 2 5 2 2 2 3 2" xfId="17085"/>
    <cellStyle name="40% - Accent3 2 5 2 2 2 3 2 2" xfId="17086"/>
    <cellStyle name="40% - Accent3 2 5 2 2 2 3 3" xfId="17087"/>
    <cellStyle name="40% - Accent3 2 5 2 2 2 4" xfId="17088"/>
    <cellStyle name="40% - Accent3 2 5 2 2 2 4 2" xfId="17089"/>
    <cellStyle name="40% - Accent3 2 5 2 2 2 5" xfId="17090"/>
    <cellStyle name="40% - Accent3 2 5 2 2 3" xfId="17091"/>
    <cellStyle name="40% - Accent3 2 5 2 2 3 2" xfId="17092"/>
    <cellStyle name="40% - Accent3 2 5 2 2 3 2 2" xfId="17093"/>
    <cellStyle name="40% - Accent3 2 5 2 2 3 2 2 2" xfId="17094"/>
    <cellStyle name="40% - Accent3 2 5 2 2 3 2 2 2 2" xfId="17095"/>
    <cellStyle name="40% - Accent3 2 5 2 2 3 2 2 3" xfId="17096"/>
    <cellStyle name="40% - Accent3 2 5 2 2 3 2 3" xfId="17097"/>
    <cellStyle name="40% - Accent3 2 5 2 2 3 2 3 2" xfId="17098"/>
    <cellStyle name="40% - Accent3 2 5 2 2 3 2 4" xfId="17099"/>
    <cellStyle name="40% - Accent3 2 5 2 2 3 3" xfId="17100"/>
    <cellStyle name="40% - Accent3 2 5 2 2 3 3 2" xfId="17101"/>
    <cellStyle name="40% - Accent3 2 5 2 2 3 3 2 2" xfId="17102"/>
    <cellStyle name="40% - Accent3 2 5 2 2 3 3 3" xfId="17103"/>
    <cellStyle name="40% - Accent3 2 5 2 2 3 4" xfId="17104"/>
    <cellStyle name="40% - Accent3 2 5 2 2 3 4 2" xfId="17105"/>
    <cellStyle name="40% - Accent3 2 5 2 2 3 5" xfId="17106"/>
    <cellStyle name="40% - Accent3 2 5 2 2 4" xfId="17107"/>
    <cellStyle name="40% - Accent3 2 5 2 2 4 2" xfId="17108"/>
    <cellStyle name="40% - Accent3 2 5 2 2 4 2 2" xfId="17109"/>
    <cellStyle name="40% - Accent3 2 5 2 2 4 2 2 2" xfId="17110"/>
    <cellStyle name="40% - Accent3 2 5 2 2 4 2 3" xfId="17111"/>
    <cellStyle name="40% - Accent3 2 5 2 2 4 3" xfId="17112"/>
    <cellStyle name="40% - Accent3 2 5 2 2 4 3 2" xfId="17113"/>
    <cellStyle name="40% - Accent3 2 5 2 2 4 4" xfId="17114"/>
    <cellStyle name="40% - Accent3 2 5 2 2 5" xfId="17115"/>
    <cellStyle name="40% - Accent3 2 5 2 2 5 2" xfId="17116"/>
    <cellStyle name="40% - Accent3 2 5 2 2 5 2 2" xfId="17117"/>
    <cellStyle name="40% - Accent3 2 5 2 2 5 2 2 2" xfId="17118"/>
    <cellStyle name="40% - Accent3 2 5 2 2 5 2 3" xfId="17119"/>
    <cellStyle name="40% - Accent3 2 5 2 2 5 3" xfId="17120"/>
    <cellStyle name="40% - Accent3 2 5 2 2 5 3 2" xfId="17121"/>
    <cellStyle name="40% - Accent3 2 5 2 2 5 4" xfId="17122"/>
    <cellStyle name="40% - Accent3 2 5 2 2 6" xfId="17123"/>
    <cellStyle name="40% - Accent3 2 5 2 2 6 2" xfId="17124"/>
    <cellStyle name="40% - Accent3 2 5 2 2 6 2 2" xfId="17125"/>
    <cellStyle name="40% - Accent3 2 5 2 2 6 2 2 2" xfId="17126"/>
    <cellStyle name="40% - Accent3 2 5 2 2 6 2 3" xfId="17127"/>
    <cellStyle name="40% - Accent3 2 5 2 2 6 3" xfId="17128"/>
    <cellStyle name="40% - Accent3 2 5 2 2 6 3 2" xfId="17129"/>
    <cellStyle name="40% - Accent3 2 5 2 2 6 4" xfId="17130"/>
    <cellStyle name="40% - Accent3 2 5 2 2 7" xfId="17131"/>
    <cellStyle name="40% - Accent3 2 5 2 2 7 2" xfId="17132"/>
    <cellStyle name="40% - Accent3 2 5 2 2 7 2 2" xfId="17133"/>
    <cellStyle name="40% - Accent3 2 5 2 2 7 3" xfId="17134"/>
    <cellStyle name="40% - Accent3 2 5 2 2 8" xfId="17135"/>
    <cellStyle name="40% - Accent3 2 5 2 2 8 2" xfId="17136"/>
    <cellStyle name="40% - Accent3 2 5 2 2 9" xfId="17137"/>
    <cellStyle name="40% - Accent3 2 5 2 3" xfId="17138"/>
    <cellStyle name="40% - Accent3 2 5 2 3 2" xfId="17139"/>
    <cellStyle name="40% - Accent3 2 5 2 3 2 2" xfId="17140"/>
    <cellStyle name="40% - Accent3 2 5 2 3 2 2 2" xfId="17141"/>
    <cellStyle name="40% - Accent3 2 5 2 3 2 2 2 2" xfId="17142"/>
    <cellStyle name="40% - Accent3 2 5 2 3 2 2 2 2 2" xfId="17143"/>
    <cellStyle name="40% - Accent3 2 5 2 3 2 2 2 3" xfId="17144"/>
    <cellStyle name="40% - Accent3 2 5 2 3 2 2 3" xfId="17145"/>
    <cellStyle name="40% - Accent3 2 5 2 3 2 2 3 2" xfId="17146"/>
    <cellStyle name="40% - Accent3 2 5 2 3 2 2 4" xfId="17147"/>
    <cellStyle name="40% - Accent3 2 5 2 3 2 3" xfId="17148"/>
    <cellStyle name="40% - Accent3 2 5 2 3 2 3 2" xfId="17149"/>
    <cellStyle name="40% - Accent3 2 5 2 3 2 3 2 2" xfId="17150"/>
    <cellStyle name="40% - Accent3 2 5 2 3 2 3 3" xfId="17151"/>
    <cellStyle name="40% - Accent3 2 5 2 3 2 4" xfId="17152"/>
    <cellStyle name="40% - Accent3 2 5 2 3 2 4 2" xfId="17153"/>
    <cellStyle name="40% - Accent3 2 5 2 3 2 5" xfId="17154"/>
    <cellStyle name="40% - Accent3 2 5 2 3 3" xfId="17155"/>
    <cellStyle name="40% - Accent3 2 5 2 3 3 2" xfId="17156"/>
    <cellStyle name="40% - Accent3 2 5 2 3 3 2 2" xfId="17157"/>
    <cellStyle name="40% - Accent3 2 5 2 3 3 2 2 2" xfId="17158"/>
    <cellStyle name="40% - Accent3 2 5 2 3 3 2 2 2 2" xfId="17159"/>
    <cellStyle name="40% - Accent3 2 5 2 3 3 2 2 3" xfId="17160"/>
    <cellStyle name="40% - Accent3 2 5 2 3 3 2 3" xfId="17161"/>
    <cellStyle name="40% - Accent3 2 5 2 3 3 2 3 2" xfId="17162"/>
    <cellStyle name="40% - Accent3 2 5 2 3 3 2 4" xfId="17163"/>
    <cellStyle name="40% - Accent3 2 5 2 3 3 3" xfId="17164"/>
    <cellStyle name="40% - Accent3 2 5 2 3 3 3 2" xfId="17165"/>
    <cellStyle name="40% - Accent3 2 5 2 3 3 3 2 2" xfId="17166"/>
    <cellStyle name="40% - Accent3 2 5 2 3 3 3 3" xfId="17167"/>
    <cellStyle name="40% - Accent3 2 5 2 3 3 4" xfId="17168"/>
    <cellStyle name="40% - Accent3 2 5 2 3 3 4 2" xfId="17169"/>
    <cellStyle name="40% - Accent3 2 5 2 3 3 5" xfId="17170"/>
    <cellStyle name="40% - Accent3 2 5 2 3 4" xfId="17171"/>
    <cellStyle name="40% - Accent3 2 5 2 3 4 2" xfId="17172"/>
    <cellStyle name="40% - Accent3 2 5 2 3 4 2 2" xfId="17173"/>
    <cellStyle name="40% - Accent3 2 5 2 3 4 2 2 2" xfId="17174"/>
    <cellStyle name="40% - Accent3 2 5 2 3 4 2 3" xfId="17175"/>
    <cellStyle name="40% - Accent3 2 5 2 3 4 3" xfId="17176"/>
    <cellStyle name="40% - Accent3 2 5 2 3 4 3 2" xfId="17177"/>
    <cellStyle name="40% - Accent3 2 5 2 3 4 4" xfId="17178"/>
    <cellStyle name="40% - Accent3 2 5 2 3 5" xfId="17179"/>
    <cellStyle name="40% - Accent3 2 5 2 3 5 2" xfId="17180"/>
    <cellStyle name="40% - Accent3 2 5 2 3 5 2 2" xfId="17181"/>
    <cellStyle name="40% - Accent3 2 5 2 3 5 2 2 2" xfId="17182"/>
    <cellStyle name="40% - Accent3 2 5 2 3 5 2 3" xfId="17183"/>
    <cellStyle name="40% - Accent3 2 5 2 3 5 3" xfId="17184"/>
    <cellStyle name="40% - Accent3 2 5 2 3 5 3 2" xfId="17185"/>
    <cellStyle name="40% - Accent3 2 5 2 3 5 4" xfId="17186"/>
    <cellStyle name="40% - Accent3 2 5 2 3 6" xfId="17187"/>
    <cellStyle name="40% - Accent3 2 5 2 3 6 2" xfId="17188"/>
    <cellStyle name="40% - Accent3 2 5 2 3 6 2 2" xfId="17189"/>
    <cellStyle name="40% - Accent3 2 5 2 3 6 2 2 2" xfId="17190"/>
    <cellStyle name="40% - Accent3 2 5 2 3 6 2 3" xfId="17191"/>
    <cellStyle name="40% - Accent3 2 5 2 3 6 3" xfId="17192"/>
    <cellStyle name="40% - Accent3 2 5 2 3 6 3 2" xfId="17193"/>
    <cellStyle name="40% - Accent3 2 5 2 3 6 4" xfId="17194"/>
    <cellStyle name="40% - Accent3 2 5 2 3 7" xfId="17195"/>
    <cellStyle name="40% - Accent3 2 5 2 3 7 2" xfId="17196"/>
    <cellStyle name="40% - Accent3 2 5 2 3 7 2 2" xfId="17197"/>
    <cellStyle name="40% - Accent3 2 5 2 3 7 3" xfId="17198"/>
    <cellStyle name="40% - Accent3 2 5 2 3 8" xfId="17199"/>
    <cellStyle name="40% - Accent3 2 5 2 3 8 2" xfId="17200"/>
    <cellStyle name="40% - Accent3 2 5 2 3 9" xfId="17201"/>
    <cellStyle name="40% - Accent3 2 5 2 4" xfId="17202"/>
    <cellStyle name="40% - Accent3 2 5 2 4 2" xfId="17203"/>
    <cellStyle name="40% - Accent3 2 5 2 4 2 2" xfId="17204"/>
    <cellStyle name="40% - Accent3 2 5 2 4 2 2 2" xfId="17205"/>
    <cellStyle name="40% - Accent3 2 5 2 4 2 2 2 2" xfId="17206"/>
    <cellStyle name="40% - Accent3 2 5 2 4 2 2 3" xfId="17207"/>
    <cellStyle name="40% - Accent3 2 5 2 4 2 3" xfId="17208"/>
    <cellStyle name="40% - Accent3 2 5 2 4 2 3 2" xfId="17209"/>
    <cellStyle name="40% - Accent3 2 5 2 4 2 4" xfId="17210"/>
    <cellStyle name="40% - Accent3 2 5 2 4 3" xfId="17211"/>
    <cellStyle name="40% - Accent3 2 5 2 4 3 2" xfId="17212"/>
    <cellStyle name="40% - Accent3 2 5 2 4 3 2 2" xfId="17213"/>
    <cellStyle name="40% - Accent3 2 5 2 4 3 3" xfId="17214"/>
    <cellStyle name="40% - Accent3 2 5 2 4 4" xfId="17215"/>
    <cellStyle name="40% - Accent3 2 5 2 4 4 2" xfId="17216"/>
    <cellStyle name="40% - Accent3 2 5 2 4 5" xfId="17217"/>
    <cellStyle name="40% - Accent3 2 5 2 5" xfId="17218"/>
    <cellStyle name="40% - Accent3 2 5 2 5 2" xfId="17219"/>
    <cellStyle name="40% - Accent3 2 5 2 5 2 2" xfId="17220"/>
    <cellStyle name="40% - Accent3 2 5 2 5 2 2 2" xfId="17221"/>
    <cellStyle name="40% - Accent3 2 5 2 5 2 2 2 2" xfId="17222"/>
    <cellStyle name="40% - Accent3 2 5 2 5 2 2 3" xfId="17223"/>
    <cellStyle name="40% - Accent3 2 5 2 5 2 3" xfId="17224"/>
    <cellStyle name="40% - Accent3 2 5 2 5 2 3 2" xfId="17225"/>
    <cellStyle name="40% - Accent3 2 5 2 5 2 4" xfId="17226"/>
    <cellStyle name="40% - Accent3 2 5 2 5 3" xfId="17227"/>
    <cellStyle name="40% - Accent3 2 5 2 5 3 2" xfId="17228"/>
    <cellStyle name="40% - Accent3 2 5 2 5 3 2 2" xfId="17229"/>
    <cellStyle name="40% - Accent3 2 5 2 5 3 3" xfId="17230"/>
    <cellStyle name="40% - Accent3 2 5 2 5 4" xfId="17231"/>
    <cellStyle name="40% - Accent3 2 5 2 5 4 2" xfId="17232"/>
    <cellStyle name="40% - Accent3 2 5 2 5 5" xfId="17233"/>
    <cellStyle name="40% - Accent3 2 5 2 6" xfId="17234"/>
    <cellStyle name="40% - Accent3 2 5 2 6 2" xfId="17235"/>
    <cellStyle name="40% - Accent3 2 5 2 6 2 2" xfId="17236"/>
    <cellStyle name="40% - Accent3 2 5 2 6 2 2 2" xfId="17237"/>
    <cellStyle name="40% - Accent3 2 5 2 6 2 3" xfId="17238"/>
    <cellStyle name="40% - Accent3 2 5 2 6 3" xfId="17239"/>
    <cellStyle name="40% - Accent3 2 5 2 6 3 2" xfId="17240"/>
    <cellStyle name="40% - Accent3 2 5 2 6 4" xfId="17241"/>
    <cellStyle name="40% - Accent3 2 5 2 7" xfId="17242"/>
    <cellStyle name="40% - Accent3 2 5 2 7 2" xfId="17243"/>
    <cellStyle name="40% - Accent3 2 5 2 7 2 2" xfId="17244"/>
    <cellStyle name="40% - Accent3 2 5 2 7 2 2 2" xfId="17245"/>
    <cellStyle name="40% - Accent3 2 5 2 7 2 3" xfId="17246"/>
    <cellStyle name="40% - Accent3 2 5 2 7 3" xfId="17247"/>
    <cellStyle name="40% - Accent3 2 5 2 7 3 2" xfId="17248"/>
    <cellStyle name="40% - Accent3 2 5 2 7 4" xfId="17249"/>
    <cellStyle name="40% - Accent3 2 5 2 8" xfId="17250"/>
    <cellStyle name="40% - Accent3 2 5 2 8 2" xfId="17251"/>
    <cellStyle name="40% - Accent3 2 5 2 8 2 2" xfId="17252"/>
    <cellStyle name="40% - Accent3 2 5 2 8 2 2 2" xfId="17253"/>
    <cellStyle name="40% - Accent3 2 5 2 8 2 3" xfId="17254"/>
    <cellStyle name="40% - Accent3 2 5 2 8 3" xfId="17255"/>
    <cellStyle name="40% - Accent3 2 5 2 8 3 2" xfId="17256"/>
    <cellStyle name="40% - Accent3 2 5 2 8 4" xfId="17257"/>
    <cellStyle name="40% - Accent3 2 5 2 9" xfId="17258"/>
    <cellStyle name="40% - Accent3 2 5 2 9 2" xfId="17259"/>
    <cellStyle name="40% - Accent3 2 5 2 9 2 2" xfId="17260"/>
    <cellStyle name="40% - Accent3 2 5 2 9 3" xfId="17261"/>
    <cellStyle name="40% - Accent3 2 5 3" xfId="17262"/>
    <cellStyle name="40% - Accent3 2 5 3 2" xfId="17263"/>
    <cellStyle name="40% - Accent3 2 5 3 2 2" xfId="17264"/>
    <cellStyle name="40% - Accent3 2 5 3 2 2 2" xfId="17265"/>
    <cellStyle name="40% - Accent3 2 5 3 2 2 2 2" xfId="17266"/>
    <cellStyle name="40% - Accent3 2 5 3 2 2 2 2 2" xfId="17267"/>
    <cellStyle name="40% - Accent3 2 5 3 2 2 2 3" xfId="17268"/>
    <cellStyle name="40% - Accent3 2 5 3 2 2 3" xfId="17269"/>
    <cellStyle name="40% - Accent3 2 5 3 2 2 3 2" xfId="17270"/>
    <cellStyle name="40% - Accent3 2 5 3 2 2 4" xfId="17271"/>
    <cellStyle name="40% - Accent3 2 5 3 2 3" xfId="17272"/>
    <cellStyle name="40% - Accent3 2 5 3 2 3 2" xfId="17273"/>
    <cellStyle name="40% - Accent3 2 5 3 2 3 2 2" xfId="17274"/>
    <cellStyle name="40% - Accent3 2 5 3 2 3 3" xfId="17275"/>
    <cellStyle name="40% - Accent3 2 5 3 2 4" xfId="17276"/>
    <cellStyle name="40% - Accent3 2 5 3 2 4 2" xfId="17277"/>
    <cellStyle name="40% - Accent3 2 5 3 2 5" xfId="17278"/>
    <cellStyle name="40% - Accent3 2 5 3 3" xfId="17279"/>
    <cellStyle name="40% - Accent3 2 5 3 3 2" xfId="17280"/>
    <cellStyle name="40% - Accent3 2 5 3 3 2 2" xfId="17281"/>
    <cellStyle name="40% - Accent3 2 5 3 3 2 2 2" xfId="17282"/>
    <cellStyle name="40% - Accent3 2 5 3 3 2 2 2 2" xfId="17283"/>
    <cellStyle name="40% - Accent3 2 5 3 3 2 2 3" xfId="17284"/>
    <cellStyle name="40% - Accent3 2 5 3 3 2 3" xfId="17285"/>
    <cellStyle name="40% - Accent3 2 5 3 3 2 3 2" xfId="17286"/>
    <cellStyle name="40% - Accent3 2 5 3 3 2 4" xfId="17287"/>
    <cellStyle name="40% - Accent3 2 5 3 3 3" xfId="17288"/>
    <cellStyle name="40% - Accent3 2 5 3 3 3 2" xfId="17289"/>
    <cellStyle name="40% - Accent3 2 5 3 3 3 2 2" xfId="17290"/>
    <cellStyle name="40% - Accent3 2 5 3 3 3 3" xfId="17291"/>
    <cellStyle name="40% - Accent3 2 5 3 3 4" xfId="17292"/>
    <cellStyle name="40% - Accent3 2 5 3 3 4 2" xfId="17293"/>
    <cellStyle name="40% - Accent3 2 5 3 3 5" xfId="17294"/>
    <cellStyle name="40% - Accent3 2 5 3 4" xfId="17295"/>
    <cellStyle name="40% - Accent3 2 5 3 4 2" xfId="17296"/>
    <cellStyle name="40% - Accent3 2 5 3 4 2 2" xfId="17297"/>
    <cellStyle name="40% - Accent3 2 5 3 4 2 2 2" xfId="17298"/>
    <cellStyle name="40% - Accent3 2 5 3 4 2 3" xfId="17299"/>
    <cellStyle name="40% - Accent3 2 5 3 4 3" xfId="17300"/>
    <cellStyle name="40% - Accent3 2 5 3 4 3 2" xfId="17301"/>
    <cellStyle name="40% - Accent3 2 5 3 4 4" xfId="17302"/>
    <cellStyle name="40% - Accent3 2 5 3 5" xfId="17303"/>
    <cellStyle name="40% - Accent3 2 5 3 5 2" xfId="17304"/>
    <cellStyle name="40% - Accent3 2 5 3 5 2 2" xfId="17305"/>
    <cellStyle name="40% - Accent3 2 5 3 5 2 2 2" xfId="17306"/>
    <cellStyle name="40% - Accent3 2 5 3 5 2 3" xfId="17307"/>
    <cellStyle name="40% - Accent3 2 5 3 5 3" xfId="17308"/>
    <cellStyle name="40% - Accent3 2 5 3 5 3 2" xfId="17309"/>
    <cellStyle name="40% - Accent3 2 5 3 5 4" xfId="17310"/>
    <cellStyle name="40% - Accent3 2 5 3 6" xfId="17311"/>
    <cellStyle name="40% - Accent3 2 5 3 6 2" xfId="17312"/>
    <cellStyle name="40% - Accent3 2 5 3 6 2 2" xfId="17313"/>
    <cellStyle name="40% - Accent3 2 5 3 6 2 2 2" xfId="17314"/>
    <cellStyle name="40% - Accent3 2 5 3 6 2 3" xfId="17315"/>
    <cellStyle name="40% - Accent3 2 5 3 6 3" xfId="17316"/>
    <cellStyle name="40% - Accent3 2 5 3 6 3 2" xfId="17317"/>
    <cellStyle name="40% - Accent3 2 5 3 6 4" xfId="17318"/>
    <cellStyle name="40% - Accent3 2 5 3 7" xfId="17319"/>
    <cellStyle name="40% - Accent3 2 5 3 7 2" xfId="17320"/>
    <cellStyle name="40% - Accent3 2 5 3 7 2 2" xfId="17321"/>
    <cellStyle name="40% - Accent3 2 5 3 7 3" xfId="17322"/>
    <cellStyle name="40% - Accent3 2 5 3 8" xfId="17323"/>
    <cellStyle name="40% - Accent3 2 5 3 8 2" xfId="17324"/>
    <cellStyle name="40% - Accent3 2 5 3 9" xfId="17325"/>
    <cellStyle name="40% - Accent3 2 5 4" xfId="17326"/>
    <cellStyle name="40% - Accent3 2 5 4 2" xfId="17327"/>
    <cellStyle name="40% - Accent3 2 5 4 2 2" xfId="17328"/>
    <cellStyle name="40% - Accent3 2 5 4 2 2 2" xfId="17329"/>
    <cellStyle name="40% - Accent3 2 5 4 2 2 2 2" xfId="17330"/>
    <cellStyle name="40% - Accent3 2 5 4 2 2 2 2 2" xfId="17331"/>
    <cellStyle name="40% - Accent3 2 5 4 2 2 2 3" xfId="17332"/>
    <cellStyle name="40% - Accent3 2 5 4 2 2 3" xfId="17333"/>
    <cellStyle name="40% - Accent3 2 5 4 2 2 3 2" xfId="17334"/>
    <cellStyle name="40% - Accent3 2 5 4 2 2 4" xfId="17335"/>
    <cellStyle name="40% - Accent3 2 5 4 2 3" xfId="17336"/>
    <cellStyle name="40% - Accent3 2 5 4 2 3 2" xfId="17337"/>
    <cellStyle name="40% - Accent3 2 5 4 2 3 2 2" xfId="17338"/>
    <cellStyle name="40% - Accent3 2 5 4 2 3 3" xfId="17339"/>
    <cellStyle name="40% - Accent3 2 5 4 2 4" xfId="17340"/>
    <cellStyle name="40% - Accent3 2 5 4 2 4 2" xfId="17341"/>
    <cellStyle name="40% - Accent3 2 5 4 2 5" xfId="17342"/>
    <cellStyle name="40% - Accent3 2 5 4 3" xfId="17343"/>
    <cellStyle name="40% - Accent3 2 5 4 3 2" xfId="17344"/>
    <cellStyle name="40% - Accent3 2 5 4 3 2 2" xfId="17345"/>
    <cellStyle name="40% - Accent3 2 5 4 3 2 2 2" xfId="17346"/>
    <cellStyle name="40% - Accent3 2 5 4 3 2 2 2 2" xfId="17347"/>
    <cellStyle name="40% - Accent3 2 5 4 3 2 2 3" xfId="17348"/>
    <cellStyle name="40% - Accent3 2 5 4 3 2 3" xfId="17349"/>
    <cellStyle name="40% - Accent3 2 5 4 3 2 3 2" xfId="17350"/>
    <cellStyle name="40% - Accent3 2 5 4 3 2 4" xfId="17351"/>
    <cellStyle name="40% - Accent3 2 5 4 3 3" xfId="17352"/>
    <cellStyle name="40% - Accent3 2 5 4 3 3 2" xfId="17353"/>
    <cellStyle name="40% - Accent3 2 5 4 3 3 2 2" xfId="17354"/>
    <cellStyle name="40% - Accent3 2 5 4 3 3 3" xfId="17355"/>
    <cellStyle name="40% - Accent3 2 5 4 3 4" xfId="17356"/>
    <cellStyle name="40% - Accent3 2 5 4 3 4 2" xfId="17357"/>
    <cellStyle name="40% - Accent3 2 5 4 3 5" xfId="17358"/>
    <cellStyle name="40% - Accent3 2 5 4 4" xfId="17359"/>
    <cellStyle name="40% - Accent3 2 5 4 4 2" xfId="17360"/>
    <cellStyle name="40% - Accent3 2 5 4 4 2 2" xfId="17361"/>
    <cellStyle name="40% - Accent3 2 5 4 4 2 2 2" xfId="17362"/>
    <cellStyle name="40% - Accent3 2 5 4 4 2 3" xfId="17363"/>
    <cellStyle name="40% - Accent3 2 5 4 4 3" xfId="17364"/>
    <cellStyle name="40% - Accent3 2 5 4 4 3 2" xfId="17365"/>
    <cellStyle name="40% - Accent3 2 5 4 4 4" xfId="17366"/>
    <cellStyle name="40% - Accent3 2 5 4 5" xfId="17367"/>
    <cellStyle name="40% - Accent3 2 5 4 5 2" xfId="17368"/>
    <cellStyle name="40% - Accent3 2 5 4 5 2 2" xfId="17369"/>
    <cellStyle name="40% - Accent3 2 5 4 5 2 2 2" xfId="17370"/>
    <cellStyle name="40% - Accent3 2 5 4 5 2 3" xfId="17371"/>
    <cellStyle name="40% - Accent3 2 5 4 5 3" xfId="17372"/>
    <cellStyle name="40% - Accent3 2 5 4 5 3 2" xfId="17373"/>
    <cellStyle name="40% - Accent3 2 5 4 5 4" xfId="17374"/>
    <cellStyle name="40% - Accent3 2 5 4 6" xfId="17375"/>
    <cellStyle name="40% - Accent3 2 5 4 6 2" xfId="17376"/>
    <cellStyle name="40% - Accent3 2 5 4 6 2 2" xfId="17377"/>
    <cellStyle name="40% - Accent3 2 5 4 6 2 2 2" xfId="17378"/>
    <cellStyle name="40% - Accent3 2 5 4 6 2 3" xfId="17379"/>
    <cellStyle name="40% - Accent3 2 5 4 6 3" xfId="17380"/>
    <cellStyle name="40% - Accent3 2 5 4 6 3 2" xfId="17381"/>
    <cellStyle name="40% - Accent3 2 5 4 6 4" xfId="17382"/>
    <cellStyle name="40% - Accent3 2 5 4 7" xfId="17383"/>
    <cellStyle name="40% - Accent3 2 5 4 7 2" xfId="17384"/>
    <cellStyle name="40% - Accent3 2 5 4 7 2 2" xfId="17385"/>
    <cellStyle name="40% - Accent3 2 5 4 7 3" xfId="17386"/>
    <cellStyle name="40% - Accent3 2 5 4 8" xfId="17387"/>
    <cellStyle name="40% - Accent3 2 5 4 8 2" xfId="17388"/>
    <cellStyle name="40% - Accent3 2 5 4 9" xfId="17389"/>
    <cellStyle name="40% - Accent3 2 5 5" xfId="43780"/>
    <cellStyle name="40% - Accent3 2 6" xfId="17390"/>
    <cellStyle name="40% - Accent3 2 6 2" xfId="17391"/>
    <cellStyle name="40% - Accent3 2 6 2 2" xfId="17392"/>
    <cellStyle name="40% - Accent3 2 6 2 2 2" xfId="17393"/>
    <cellStyle name="40% - Accent3 2 6 2 2 2 2" xfId="17394"/>
    <cellStyle name="40% - Accent3 2 6 2 2 2 2 2" xfId="17395"/>
    <cellStyle name="40% - Accent3 2 6 2 2 2 2 2 2" xfId="17396"/>
    <cellStyle name="40% - Accent3 2 6 2 2 2 2 3" xfId="17397"/>
    <cellStyle name="40% - Accent3 2 6 2 2 2 3" xfId="17398"/>
    <cellStyle name="40% - Accent3 2 6 2 2 2 3 2" xfId="17399"/>
    <cellStyle name="40% - Accent3 2 6 2 2 2 4" xfId="17400"/>
    <cellStyle name="40% - Accent3 2 6 2 2 3" xfId="17401"/>
    <cellStyle name="40% - Accent3 2 6 2 2 3 2" xfId="17402"/>
    <cellStyle name="40% - Accent3 2 6 2 2 3 2 2" xfId="17403"/>
    <cellStyle name="40% - Accent3 2 6 2 2 3 3" xfId="17404"/>
    <cellStyle name="40% - Accent3 2 6 2 2 4" xfId="17405"/>
    <cellStyle name="40% - Accent3 2 6 2 2 4 2" xfId="17406"/>
    <cellStyle name="40% - Accent3 2 6 2 2 5" xfId="17407"/>
    <cellStyle name="40% - Accent3 2 6 2 3" xfId="17408"/>
    <cellStyle name="40% - Accent3 2 6 2 3 2" xfId="17409"/>
    <cellStyle name="40% - Accent3 2 6 2 3 2 2" xfId="17410"/>
    <cellStyle name="40% - Accent3 2 6 2 3 2 2 2" xfId="17411"/>
    <cellStyle name="40% - Accent3 2 6 2 3 2 2 2 2" xfId="17412"/>
    <cellStyle name="40% - Accent3 2 6 2 3 2 2 3" xfId="17413"/>
    <cellStyle name="40% - Accent3 2 6 2 3 2 3" xfId="17414"/>
    <cellStyle name="40% - Accent3 2 6 2 3 2 3 2" xfId="17415"/>
    <cellStyle name="40% - Accent3 2 6 2 3 2 4" xfId="17416"/>
    <cellStyle name="40% - Accent3 2 6 2 3 3" xfId="17417"/>
    <cellStyle name="40% - Accent3 2 6 2 3 3 2" xfId="17418"/>
    <cellStyle name="40% - Accent3 2 6 2 3 3 2 2" xfId="17419"/>
    <cellStyle name="40% - Accent3 2 6 2 3 3 3" xfId="17420"/>
    <cellStyle name="40% - Accent3 2 6 2 3 4" xfId="17421"/>
    <cellStyle name="40% - Accent3 2 6 2 3 4 2" xfId="17422"/>
    <cellStyle name="40% - Accent3 2 6 2 3 5" xfId="17423"/>
    <cellStyle name="40% - Accent3 2 6 2 4" xfId="17424"/>
    <cellStyle name="40% - Accent3 2 6 2 4 2" xfId="17425"/>
    <cellStyle name="40% - Accent3 2 6 2 4 2 2" xfId="17426"/>
    <cellStyle name="40% - Accent3 2 6 2 4 2 2 2" xfId="17427"/>
    <cellStyle name="40% - Accent3 2 6 2 4 2 3" xfId="17428"/>
    <cellStyle name="40% - Accent3 2 6 2 4 3" xfId="17429"/>
    <cellStyle name="40% - Accent3 2 6 2 4 3 2" xfId="17430"/>
    <cellStyle name="40% - Accent3 2 6 2 4 4" xfId="17431"/>
    <cellStyle name="40% - Accent3 2 6 2 5" xfId="17432"/>
    <cellStyle name="40% - Accent3 2 6 2 5 2" xfId="17433"/>
    <cellStyle name="40% - Accent3 2 6 2 5 2 2" xfId="17434"/>
    <cellStyle name="40% - Accent3 2 6 2 5 2 2 2" xfId="17435"/>
    <cellStyle name="40% - Accent3 2 6 2 5 2 3" xfId="17436"/>
    <cellStyle name="40% - Accent3 2 6 2 5 3" xfId="17437"/>
    <cellStyle name="40% - Accent3 2 6 2 5 3 2" xfId="17438"/>
    <cellStyle name="40% - Accent3 2 6 2 5 4" xfId="17439"/>
    <cellStyle name="40% - Accent3 2 6 2 6" xfId="17440"/>
    <cellStyle name="40% - Accent3 2 6 2 6 2" xfId="17441"/>
    <cellStyle name="40% - Accent3 2 6 2 6 2 2" xfId="17442"/>
    <cellStyle name="40% - Accent3 2 6 2 6 2 2 2" xfId="17443"/>
    <cellStyle name="40% - Accent3 2 6 2 6 2 3" xfId="17444"/>
    <cellStyle name="40% - Accent3 2 6 2 6 3" xfId="17445"/>
    <cellStyle name="40% - Accent3 2 6 2 6 3 2" xfId="17446"/>
    <cellStyle name="40% - Accent3 2 6 2 6 4" xfId="17447"/>
    <cellStyle name="40% - Accent3 2 6 2 7" xfId="17448"/>
    <cellStyle name="40% - Accent3 2 6 2 7 2" xfId="17449"/>
    <cellStyle name="40% - Accent3 2 6 2 7 2 2" xfId="17450"/>
    <cellStyle name="40% - Accent3 2 6 2 7 3" xfId="17451"/>
    <cellStyle name="40% - Accent3 2 6 2 8" xfId="17452"/>
    <cellStyle name="40% - Accent3 2 6 2 8 2" xfId="17453"/>
    <cellStyle name="40% - Accent3 2 6 2 9" xfId="17454"/>
    <cellStyle name="40% - Accent3 2 6 3" xfId="17455"/>
    <cellStyle name="40% - Accent3 2 6 3 2" xfId="17456"/>
    <cellStyle name="40% - Accent3 2 6 3 2 2" xfId="17457"/>
    <cellStyle name="40% - Accent3 2 6 3 2 2 2" xfId="17458"/>
    <cellStyle name="40% - Accent3 2 6 3 2 2 2 2" xfId="17459"/>
    <cellStyle name="40% - Accent3 2 6 3 2 2 2 2 2" xfId="17460"/>
    <cellStyle name="40% - Accent3 2 6 3 2 2 2 3" xfId="17461"/>
    <cellStyle name="40% - Accent3 2 6 3 2 2 3" xfId="17462"/>
    <cellStyle name="40% - Accent3 2 6 3 2 2 3 2" xfId="17463"/>
    <cellStyle name="40% - Accent3 2 6 3 2 2 4" xfId="17464"/>
    <cellStyle name="40% - Accent3 2 6 3 2 3" xfId="17465"/>
    <cellStyle name="40% - Accent3 2 6 3 2 3 2" xfId="17466"/>
    <cellStyle name="40% - Accent3 2 6 3 2 3 2 2" xfId="17467"/>
    <cellStyle name="40% - Accent3 2 6 3 2 3 3" xfId="17468"/>
    <cellStyle name="40% - Accent3 2 6 3 2 4" xfId="17469"/>
    <cellStyle name="40% - Accent3 2 6 3 2 4 2" xfId="17470"/>
    <cellStyle name="40% - Accent3 2 6 3 2 5" xfId="17471"/>
    <cellStyle name="40% - Accent3 2 6 3 3" xfId="17472"/>
    <cellStyle name="40% - Accent3 2 6 3 3 2" xfId="17473"/>
    <cellStyle name="40% - Accent3 2 6 3 3 2 2" xfId="17474"/>
    <cellStyle name="40% - Accent3 2 6 3 3 2 2 2" xfId="17475"/>
    <cellStyle name="40% - Accent3 2 6 3 3 2 2 2 2" xfId="17476"/>
    <cellStyle name="40% - Accent3 2 6 3 3 2 2 3" xfId="17477"/>
    <cellStyle name="40% - Accent3 2 6 3 3 2 3" xfId="17478"/>
    <cellStyle name="40% - Accent3 2 6 3 3 2 3 2" xfId="17479"/>
    <cellStyle name="40% - Accent3 2 6 3 3 2 4" xfId="17480"/>
    <cellStyle name="40% - Accent3 2 6 3 3 3" xfId="17481"/>
    <cellStyle name="40% - Accent3 2 6 3 3 3 2" xfId="17482"/>
    <cellStyle name="40% - Accent3 2 6 3 3 3 2 2" xfId="17483"/>
    <cellStyle name="40% - Accent3 2 6 3 3 3 3" xfId="17484"/>
    <cellStyle name="40% - Accent3 2 6 3 3 4" xfId="17485"/>
    <cellStyle name="40% - Accent3 2 6 3 3 4 2" xfId="17486"/>
    <cellStyle name="40% - Accent3 2 6 3 3 5" xfId="17487"/>
    <cellStyle name="40% - Accent3 2 6 3 4" xfId="17488"/>
    <cellStyle name="40% - Accent3 2 6 3 4 2" xfId="17489"/>
    <cellStyle name="40% - Accent3 2 6 3 4 2 2" xfId="17490"/>
    <cellStyle name="40% - Accent3 2 6 3 4 2 2 2" xfId="17491"/>
    <cellStyle name="40% - Accent3 2 6 3 4 2 3" xfId="17492"/>
    <cellStyle name="40% - Accent3 2 6 3 4 3" xfId="17493"/>
    <cellStyle name="40% - Accent3 2 6 3 4 3 2" xfId="17494"/>
    <cellStyle name="40% - Accent3 2 6 3 4 4" xfId="17495"/>
    <cellStyle name="40% - Accent3 2 6 3 5" xfId="17496"/>
    <cellStyle name="40% - Accent3 2 6 3 5 2" xfId="17497"/>
    <cellStyle name="40% - Accent3 2 6 3 5 2 2" xfId="17498"/>
    <cellStyle name="40% - Accent3 2 6 3 5 2 2 2" xfId="17499"/>
    <cellStyle name="40% - Accent3 2 6 3 5 2 3" xfId="17500"/>
    <cellStyle name="40% - Accent3 2 6 3 5 3" xfId="17501"/>
    <cellStyle name="40% - Accent3 2 6 3 5 3 2" xfId="17502"/>
    <cellStyle name="40% - Accent3 2 6 3 5 4" xfId="17503"/>
    <cellStyle name="40% - Accent3 2 6 3 6" xfId="17504"/>
    <cellStyle name="40% - Accent3 2 6 3 6 2" xfId="17505"/>
    <cellStyle name="40% - Accent3 2 6 3 6 2 2" xfId="17506"/>
    <cellStyle name="40% - Accent3 2 6 3 6 2 2 2" xfId="17507"/>
    <cellStyle name="40% - Accent3 2 6 3 6 2 3" xfId="17508"/>
    <cellStyle name="40% - Accent3 2 6 3 6 3" xfId="17509"/>
    <cellStyle name="40% - Accent3 2 6 3 6 3 2" xfId="17510"/>
    <cellStyle name="40% - Accent3 2 6 3 6 4" xfId="17511"/>
    <cellStyle name="40% - Accent3 2 6 3 7" xfId="17512"/>
    <cellStyle name="40% - Accent3 2 6 3 7 2" xfId="17513"/>
    <cellStyle name="40% - Accent3 2 6 3 7 2 2" xfId="17514"/>
    <cellStyle name="40% - Accent3 2 6 3 7 3" xfId="17515"/>
    <cellStyle name="40% - Accent3 2 6 3 8" xfId="17516"/>
    <cellStyle name="40% - Accent3 2 6 3 8 2" xfId="17517"/>
    <cellStyle name="40% - Accent3 2 6 3 9" xfId="17518"/>
    <cellStyle name="40% - Accent3 2 6 4" xfId="43781"/>
    <cellStyle name="40% - Accent3 2 7" xfId="17519"/>
    <cellStyle name="40% - Accent3 2 7 10" xfId="43782"/>
    <cellStyle name="40% - Accent3 2 7 2" xfId="17520"/>
    <cellStyle name="40% - Accent3 2 7 2 2" xfId="17521"/>
    <cellStyle name="40% - Accent3 2 7 2 2 2" xfId="17522"/>
    <cellStyle name="40% - Accent3 2 7 2 2 2 2" xfId="17523"/>
    <cellStyle name="40% - Accent3 2 7 2 2 2 2 2" xfId="17524"/>
    <cellStyle name="40% - Accent3 2 7 2 2 2 3" xfId="17525"/>
    <cellStyle name="40% - Accent3 2 7 2 2 3" xfId="17526"/>
    <cellStyle name="40% - Accent3 2 7 2 2 3 2" xfId="17527"/>
    <cellStyle name="40% - Accent3 2 7 2 2 4" xfId="17528"/>
    <cellStyle name="40% - Accent3 2 7 2 3" xfId="17529"/>
    <cellStyle name="40% - Accent3 2 7 2 3 2" xfId="17530"/>
    <cellStyle name="40% - Accent3 2 7 2 3 2 2" xfId="17531"/>
    <cellStyle name="40% - Accent3 2 7 2 3 3" xfId="17532"/>
    <cellStyle name="40% - Accent3 2 7 2 4" xfId="17533"/>
    <cellStyle name="40% - Accent3 2 7 2 4 2" xfId="17534"/>
    <cellStyle name="40% - Accent3 2 7 2 5" xfId="17535"/>
    <cellStyle name="40% - Accent3 2 7 3" xfId="17536"/>
    <cellStyle name="40% - Accent3 2 7 3 2" xfId="17537"/>
    <cellStyle name="40% - Accent3 2 7 3 2 2" xfId="17538"/>
    <cellStyle name="40% - Accent3 2 7 3 2 2 2" xfId="17539"/>
    <cellStyle name="40% - Accent3 2 7 3 2 2 2 2" xfId="17540"/>
    <cellStyle name="40% - Accent3 2 7 3 2 2 3" xfId="17541"/>
    <cellStyle name="40% - Accent3 2 7 3 2 3" xfId="17542"/>
    <cellStyle name="40% - Accent3 2 7 3 2 3 2" xfId="17543"/>
    <cellStyle name="40% - Accent3 2 7 3 2 4" xfId="17544"/>
    <cellStyle name="40% - Accent3 2 7 3 3" xfId="17545"/>
    <cellStyle name="40% - Accent3 2 7 3 3 2" xfId="17546"/>
    <cellStyle name="40% - Accent3 2 7 3 3 2 2" xfId="17547"/>
    <cellStyle name="40% - Accent3 2 7 3 3 3" xfId="17548"/>
    <cellStyle name="40% - Accent3 2 7 3 4" xfId="17549"/>
    <cellStyle name="40% - Accent3 2 7 3 4 2" xfId="17550"/>
    <cellStyle name="40% - Accent3 2 7 3 5" xfId="17551"/>
    <cellStyle name="40% - Accent3 2 7 4" xfId="17552"/>
    <cellStyle name="40% - Accent3 2 7 4 2" xfId="17553"/>
    <cellStyle name="40% - Accent3 2 7 4 2 2" xfId="17554"/>
    <cellStyle name="40% - Accent3 2 7 4 2 2 2" xfId="17555"/>
    <cellStyle name="40% - Accent3 2 7 4 2 3" xfId="17556"/>
    <cellStyle name="40% - Accent3 2 7 4 3" xfId="17557"/>
    <cellStyle name="40% - Accent3 2 7 4 3 2" xfId="17558"/>
    <cellStyle name="40% - Accent3 2 7 4 4" xfId="17559"/>
    <cellStyle name="40% - Accent3 2 7 5" xfId="17560"/>
    <cellStyle name="40% - Accent3 2 7 5 2" xfId="17561"/>
    <cellStyle name="40% - Accent3 2 7 5 2 2" xfId="17562"/>
    <cellStyle name="40% - Accent3 2 7 5 2 2 2" xfId="17563"/>
    <cellStyle name="40% - Accent3 2 7 5 2 3" xfId="17564"/>
    <cellStyle name="40% - Accent3 2 7 5 3" xfId="17565"/>
    <cellStyle name="40% - Accent3 2 7 5 3 2" xfId="17566"/>
    <cellStyle name="40% - Accent3 2 7 5 4" xfId="17567"/>
    <cellStyle name="40% - Accent3 2 7 6" xfId="17568"/>
    <cellStyle name="40% - Accent3 2 7 6 2" xfId="17569"/>
    <cellStyle name="40% - Accent3 2 7 6 2 2" xfId="17570"/>
    <cellStyle name="40% - Accent3 2 7 6 2 2 2" xfId="17571"/>
    <cellStyle name="40% - Accent3 2 7 6 2 3" xfId="17572"/>
    <cellStyle name="40% - Accent3 2 7 6 3" xfId="17573"/>
    <cellStyle name="40% - Accent3 2 7 6 3 2" xfId="17574"/>
    <cellStyle name="40% - Accent3 2 7 6 4" xfId="17575"/>
    <cellStyle name="40% - Accent3 2 7 7" xfId="17576"/>
    <cellStyle name="40% - Accent3 2 7 7 2" xfId="17577"/>
    <cellStyle name="40% - Accent3 2 7 7 2 2" xfId="17578"/>
    <cellStyle name="40% - Accent3 2 7 7 3" xfId="17579"/>
    <cellStyle name="40% - Accent3 2 7 8" xfId="17580"/>
    <cellStyle name="40% - Accent3 2 7 8 2" xfId="17581"/>
    <cellStyle name="40% - Accent3 2 7 9" xfId="17582"/>
    <cellStyle name="40% - Accent3 2 8" xfId="17583"/>
    <cellStyle name="40% - Accent3 2 8 10" xfId="43783"/>
    <cellStyle name="40% - Accent3 2 8 2" xfId="17584"/>
    <cellStyle name="40% - Accent3 2 8 2 2" xfId="17585"/>
    <cellStyle name="40% - Accent3 2 8 2 2 2" xfId="17586"/>
    <cellStyle name="40% - Accent3 2 8 2 2 2 2" xfId="17587"/>
    <cellStyle name="40% - Accent3 2 8 2 2 2 2 2" xfId="17588"/>
    <cellStyle name="40% - Accent3 2 8 2 2 2 3" xfId="17589"/>
    <cellStyle name="40% - Accent3 2 8 2 2 3" xfId="17590"/>
    <cellStyle name="40% - Accent3 2 8 2 2 3 2" xfId="17591"/>
    <cellStyle name="40% - Accent3 2 8 2 2 4" xfId="17592"/>
    <cellStyle name="40% - Accent3 2 8 2 3" xfId="17593"/>
    <cellStyle name="40% - Accent3 2 8 2 3 2" xfId="17594"/>
    <cellStyle name="40% - Accent3 2 8 2 3 2 2" xfId="17595"/>
    <cellStyle name="40% - Accent3 2 8 2 3 3" xfId="17596"/>
    <cellStyle name="40% - Accent3 2 8 2 4" xfId="17597"/>
    <cellStyle name="40% - Accent3 2 8 2 4 2" xfId="17598"/>
    <cellStyle name="40% - Accent3 2 8 2 5" xfId="17599"/>
    <cellStyle name="40% - Accent3 2 8 3" xfId="17600"/>
    <cellStyle name="40% - Accent3 2 8 3 2" xfId="17601"/>
    <cellStyle name="40% - Accent3 2 8 3 2 2" xfId="17602"/>
    <cellStyle name="40% - Accent3 2 8 3 2 2 2" xfId="17603"/>
    <cellStyle name="40% - Accent3 2 8 3 2 2 2 2" xfId="17604"/>
    <cellStyle name="40% - Accent3 2 8 3 2 2 3" xfId="17605"/>
    <cellStyle name="40% - Accent3 2 8 3 2 3" xfId="17606"/>
    <cellStyle name="40% - Accent3 2 8 3 2 3 2" xfId="17607"/>
    <cellStyle name="40% - Accent3 2 8 3 2 4" xfId="17608"/>
    <cellStyle name="40% - Accent3 2 8 3 3" xfId="17609"/>
    <cellStyle name="40% - Accent3 2 8 3 3 2" xfId="17610"/>
    <cellStyle name="40% - Accent3 2 8 3 3 2 2" xfId="17611"/>
    <cellStyle name="40% - Accent3 2 8 3 3 3" xfId="17612"/>
    <cellStyle name="40% - Accent3 2 8 3 4" xfId="17613"/>
    <cellStyle name="40% - Accent3 2 8 3 4 2" xfId="17614"/>
    <cellStyle name="40% - Accent3 2 8 3 5" xfId="17615"/>
    <cellStyle name="40% - Accent3 2 8 4" xfId="17616"/>
    <cellStyle name="40% - Accent3 2 8 4 2" xfId="17617"/>
    <cellStyle name="40% - Accent3 2 8 4 2 2" xfId="17618"/>
    <cellStyle name="40% - Accent3 2 8 4 2 2 2" xfId="17619"/>
    <cellStyle name="40% - Accent3 2 8 4 2 3" xfId="17620"/>
    <cellStyle name="40% - Accent3 2 8 4 3" xfId="17621"/>
    <cellStyle name="40% - Accent3 2 8 4 3 2" xfId="17622"/>
    <cellStyle name="40% - Accent3 2 8 4 4" xfId="17623"/>
    <cellStyle name="40% - Accent3 2 8 5" xfId="17624"/>
    <cellStyle name="40% - Accent3 2 8 5 2" xfId="17625"/>
    <cellStyle name="40% - Accent3 2 8 5 2 2" xfId="17626"/>
    <cellStyle name="40% - Accent3 2 8 5 2 2 2" xfId="17627"/>
    <cellStyle name="40% - Accent3 2 8 5 2 3" xfId="17628"/>
    <cellStyle name="40% - Accent3 2 8 5 3" xfId="17629"/>
    <cellStyle name="40% - Accent3 2 8 5 3 2" xfId="17630"/>
    <cellStyle name="40% - Accent3 2 8 5 4" xfId="17631"/>
    <cellStyle name="40% - Accent3 2 8 6" xfId="17632"/>
    <cellStyle name="40% - Accent3 2 8 6 2" xfId="17633"/>
    <cellStyle name="40% - Accent3 2 8 6 2 2" xfId="17634"/>
    <cellStyle name="40% - Accent3 2 8 6 2 2 2" xfId="17635"/>
    <cellStyle name="40% - Accent3 2 8 6 2 3" xfId="17636"/>
    <cellStyle name="40% - Accent3 2 8 6 3" xfId="17637"/>
    <cellStyle name="40% - Accent3 2 8 6 3 2" xfId="17638"/>
    <cellStyle name="40% - Accent3 2 8 6 4" xfId="17639"/>
    <cellStyle name="40% - Accent3 2 8 7" xfId="17640"/>
    <cellStyle name="40% - Accent3 2 8 7 2" xfId="17641"/>
    <cellStyle name="40% - Accent3 2 8 7 2 2" xfId="17642"/>
    <cellStyle name="40% - Accent3 2 8 7 3" xfId="17643"/>
    <cellStyle name="40% - Accent3 2 8 8" xfId="17644"/>
    <cellStyle name="40% - Accent3 2 8 8 2" xfId="17645"/>
    <cellStyle name="40% - Accent3 2 8 9" xfId="17646"/>
    <cellStyle name="40% - Accent3 2 9" xfId="17647"/>
    <cellStyle name="40% - Accent3 2 9 2" xfId="43784"/>
    <cellStyle name="40% - Accent3 20" xfId="17648"/>
    <cellStyle name="40% - Accent3 20 2" xfId="17649"/>
    <cellStyle name="40% - Accent3 20 2 2" xfId="17650"/>
    <cellStyle name="40% - Accent3 20 3" xfId="17651"/>
    <cellStyle name="40% - Accent3 20 3 2" xfId="17652"/>
    <cellStyle name="40% - Accent3 20 4" xfId="17653"/>
    <cellStyle name="40% - Accent3 21" xfId="17654"/>
    <cellStyle name="40% - Accent3 21 2" xfId="17655"/>
    <cellStyle name="40% - Accent3 21 2 2" xfId="17656"/>
    <cellStyle name="40% - Accent3 21 3" xfId="17657"/>
    <cellStyle name="40% - Accent3 22" xfId="17658"/>
    <cellStyle name="40% - Accent3 22 2" xfId="17659"/>
    <cellStyle name="40% - Accent3 23" xfId="17660"/>
    <cellStyle name="40% - Accent3 24" xfId="17661"/>
    <cellStyle name="40% - Accent3 3" xfId="17662"/>
    <cellStyle name="40% - Accent3 3 2" xfId="17663"/>
    <cellStyle name="40% - Accent3 3 2 2" xfId="43787"/>
    <cellStyle name="40% - Accent3 3 2 2 2" xfId="43788"/>
    <cellStyle name="40% - Accent3 3 2 2 2 2" xfId="43789"/>
    <cellStyle name="40% - Accent3 3 2 2 3" xfId="43790"/>
    <cellStyle name="40% - Accent3 3 2 3" xfId="43791"/>
    <cellStyle name="40% - Accent3 3 2 3 2" xfId="43792"/>
    <cellStyle name="40% - Accent3 3 2 4" xfId="43793"/>
    <cellStyle name="40% - Accent3 3 2 5" xfId="43786"/>
    <cellStyle name="40% - Accent3 3 3" xfId="17664"/>
    <cellStyle name="40% - Accent3 3 3 2" xfId="43795"/>
    <cellStyle name="40% - Accent3 3 3 2 2" xfId="43796"/>
    <cellStyle name="40% - Accent3 3 3 2 2 2" xfId="43797"/>
    <cellStyle name="40% - Accent3 3 3 2 3" xfId="43798"/>
    <cellStyle name="40% - Accent3 3 3 3" xfId="43799"/>
    <cellStyle name="40% - Accent3 3 3 3 2" xfId="43800"/>
    <cellStyle name="40% - Accent3 3 3 4" xfId="43801"/>
    <cellStyle name="40% - Accent3 3 3 5" xfId="43794"/>
    <cellStyle name="40% - Accent3 3 4" xfId="17665"/>
    <cellStyle name="40% - Accent3 3 4 2" xfId="43803"/>
    <cellStyle name="40% - Accent3 3 4 2 2" xfId="43804"/>
    <cellStyle name="40% - Accent3 3 4 3" xfId="43805"/>
    <cellStyle name="40% - Accent3 3 4 4" xfId="43802"/>
    <cellStyle name="40% - Accent3 3 5" xfId="17666"/>
    <cellStyle name="40% - Accent3 3 5 2" xfId="43807"/>
    <cellStyle name="40% - Accent3 3 5 3" xfId="43806"/>
    <cellStyle name="40% - Accent3 3 6" xfId="43808"/>
    <cellStyle name="40% - Accent3 3 7" xfId="43785"/>
    <cellStyle name="40% - Accent3 4" xfId="17667"/>
    <cellStyle name="40% - Accent3 4 2" xfId="17668"/>
    <cellStyle name="40% - Accent3 4 2 2" xfId="43809"/>
    <cellStyle name="40% - Accent3 4 3" xfId="17669"/>
    <cellStyle name="40% - Accent3 4 4" xfId="17670"/>
    <cellStyle name="40% - Accent3 5" xfId="17671"/>
    <cellStyle name="40% - Accent3 5 2" xfId="17672"/>
    <cellStyle name="40% - Accent3 5 2 2" xfId="43810"/>
    <cellStyle name="40% - Accent3 5 3" xfId="17673"/>
    <cellStyle name="40% - Accent3 6" xfId="17674"/>
    <cellStyle name="40% - Accent3 6 2" xfId="17675"/>
    <cellStyle name="40% - Accent3 6 2 2" xfId="43811"/>
    <cellStyle name="40% - Accent3 6 3" xfId="17676"/>
    <cellStyle name="40% - Accent3 7" xfId="17677"/>
    <cellStyle name="40% - Accent3 7 2" xfId="43812"/>
    <cellStyle name="40% - Accent3 8" xfId="17678"/>
    <cellStyle name="40% - Accent3 8 2" xfId="43813"/>
    <cellStyle name="40% - Accent3 9" xfId="17679"/>
    <cellStyle name="40% - Accent4" xfId="48066" builtinId="43" customBuiltin="1"/>
    <cellStyle name="40% - Accent4 10" xfId="17680"/>
    <cellStyle name="40% - Accent4 11" xfId="17681"/>
    <cellStyle name="40% - Accent4 12" xfId="17682"/>
    <cellStyle name="40% - Accent4 13" xfId="17683"/>
    <cellStyle name="40% - Accent4 14" xfId="17684"/>
    <cellStyle name="40% - Accent4 15" xfId="17685"/>
    <cellStyle name="40% - Accent4 16" xfId="17686"/>
    <cellStyle name="40% - Accent4 17" xfId="17687"/>
    <cellStyle name="40% - Accent4 17 2" xfId="17688"/>
    <cellStyle name="40% - Accent4 17 2 2" xfId="17689"/>
    <cellStyle name="40% - Accent4 17 3" xfId="17690"/>
    <cellStyle name="40% - Accent4 17 3 2" xfId="17691"/>
    <cellStyle name="40% - Accent4 17 4" xfId="17692"/>
    <cellStyle name="40% - Accent4 18" xfId="17693"/>
    <cellStyle name="40% - Accent4 18 2" xfId="17694"/>
    <cellStyle name="40% - Accent4 18 2 2" xfId="17695"/>
    <cellStyle name="40% - Accent4 18 3" xfId="17696"/>
    <cellStyle name="40% - Accent4 18 3 2" xfId="17697"/>
    <cellStyle name="40% - Accent4 18 4" xfId="17698"/>
    <cellStyle name="40% - Accent4 19" xfId="17699"/>
    <cellStyle name="40% - Accent4 19 2" xfId="17700"/>
    <cellStyle name="40% - Accent4 19 2 2" xfId="17701"/>
    <cellStyle name="40% - Accent4 19 3" xfId="17702"/>
    <cellStyle name="40% - Accent4 19 3 2" xfId="17703"/>
    <cellStyle name="40% - Accent4 19 4" xfId="17704"/>
    <cellStyle name="40% - Accent4 2" xfId="17705"/>
    <cellStyle name="40% - Accent4 2 10" xfId="17706"/>
    <cellStyle name="40% - Accent4 2 10 10" xfId="43815"/>
    <cellStyle name="40% - Accent4 2 10 2" xfId="17707"/>
    <cellStyle name="40% - Accent4 2 10 2 2" xfId="17708"/>
    <cellStyle name="40% - Accent4 2 10 2 2 2" xfId="17709"/>
    <cellStyle name="40% - Accent4 2 10 2 2 2 2" xfId="17710"/>
    <cellStyle name="40% - Accent4 2 10 2 2 2 2 2" xfId="17711"/>
    <cellStyle name="40% - Accent4 2 10 2 2 2 3" xfId="17712"/>
    <cellStyle name="40% - Accent4 2 10 2 2 3" xfId="17713"/>
    <cellStyle name="40% - Accent4 2 10 2 2 3 2" xfId="17714"/>
    <cellStyle name="40% - Accent4 2 10 2 2 4" xfId="17715"/>
    <cellStyle name="40% - Accent4 2 10 2 3" xfId="17716"/>
    <cellStyle name="40% - Accent4 2 10 2 3 2" xfId="17717"/>
    <cellStyle name="40% - Accent4 2 10 2 3 2 2" xfId="17718"/>
    <cellStyle name="40% - Accent4 2 10 2 3 3" xfId="17719"/>
    <cellStyle name="40% - Accent4 2 10 2 4" xfId="17720"/>
    <cellStyle name="40% - Accent4 2 10 2 4 2" xfId="17721"/>
    <cellStyle name="40% - Accent4 2 10 2 5" xfId="17722"/>
    <cellStyle name="40% - Accent4 2 10 3" xfId="17723"/>
    <cellStyle name="40% - Accent4 2 10 3 2" xfId="17724"/>
    <cellStyle name="40% - Accent4 2 10 3 2 2" xfId="17725"/>
    <cellStyle name="40% - Accent4 2 10 3 2 2 2" xfId="17726"/>
    <cellStyle name="40% - Accent4 2 10 3 2 2 2 2" xfId="17727"/>
    <cellStyle name="40% - Accent4 2 10 3 2 2 3" xfId="17728"/>
    <cellStyle name="40% - Accent4 2 10 3 2 3" xfId="17729"/>
    <cellStyle name="40% - Accent4 2 10 3 2 3 2" xfId="17730"/>
    <cellStyle name="40% - Accent4 2 10 3 2 4" xfId="17731"/>
    <cellStyle name="40% - Accent4 2 10 3 3" xfId="17732"/>
    <cellStyle name="40% - Accent4 2 10 3 3 2" xfId="17733"/>
    <cellStyle name="40% - Accent4 2 10 3 3 2 2" xfId="17734"/>
    <cellStyle name="40% - Accent4 2 10 3 3 3" xfId="17735"/>
    <cellStyle name="40% - Accent4 2 10 3 4" xfId="17736"/>
    <cellStyle name="40% - Accent4 2 10 3 4 2" xfId="17737"/>
    <cellStyle name="40% - Accent4 2 10 3 5" xfId="17738"/>
    <cellStyle name="40% - Accent4 2 10 4" xfId="17739"/>
    <cellStyle name="40% - Accent4 2 10 4 2" xfId="17740"/>
    <cellStyle name="40% - Accent4 2 10 4 2 2" xfId="17741"/>
    <cellStyle name="40% - Accent4 2 10 4 2 2 2" xfId="17742"/>
    <cellStyle name="40% - Accent4 2 10 4 2 3" xfId="17743"/>
    <cellStyle name="40% - Accent4 2 10 4 3" xfId="17744"/>
    <cellStyle name="40% - Accent4 2 10 4 3 2" xfId="17745"/>
    <cellStyle name="40% - Accent4 2 10 4 4" xfId="17746"/>
    <cellStyle name="40% - Accent4 2 10 5" xfId="17747"/>
    <cellStyle name="40% - Accent4 2 10 5 2" xfId="17748"/>
    <cellStyle name="40% - Accent4 2 10 5 2 2" xfId="17749"/>
    <cellStyle name="40% - Accent4 2 10 5 2 2 2" xfId="17750"/>
    <cellStyle name="40% - Accent4 2 10 5 2 3" xfId="17751"/>
    <cellStyle name="40% - Accent4 2 10 5 3" xfId="17752"/>
    <cellStyle name="40% - Accent4 2 10 5 3 2" xfId="17753"/>
    <cellStyle name="40% - Accent4 2 10 5 4" xfId="17754"/>
    <cellStyle name="40% - Accent4 2 10 6" xfId="17755"/>
    <cellStyle name="40% - Accent4 2 10 6 2" xfId="17756"/>
    <cellStyle name="40% - Accent4 2 10 6 2 2" xfId="17757"/>
    <cellStyle name="40% - Accent4 2 10 6 2 2 2" xfId="17758"/>
    <cellStyle name="40% - Accent4 2 10 6 2 3" xfId="17759"/>
    <cellStyle name="40% - Accent4 2 10 6 3" xfId="17760"/>
    <cellStyle name="40% - Accent4 2 10 6 3 2" xfId="17761"/>
    <cellStyle name="40% - Accent4 2 10 6 4" xfId="17762"/>
    <cellStyle name="40% - Accent4 2 10 7" xfId="17763"/>
    <cellStyle name="40% - Accent4 2 10 7 2" xfId="17764"/>
    <cellStyle name="40% - Accent4 2 10 7 2 2" xfId="17765"/>
    <cellStyle name="40% - Accent4 2 10 7 3" xfId="17766"/>
    <cellStyle name="40% - Accent4 2 10 8" xfId="17767"/>
    <cellStyle name="40% - Accent4 2 10 8 2" xfId="17768"/>
    <cellStyle name="40% - Accent4 2 10 9" xfId="17769"/>
    <cellStyle name="40% - Accent4 2 11" xfId="17770"/>
    <cellStyle name="40% - Accent4 2 11 2" xfId="17771"/>
    <cellStyle name="40% - Accent4 2 11 2 2" xfId="17772"/>
    <cellStyle name="40% - Accent4 2 11 3" xfId="17773"/>
    <cellStyle name="40% - Accent4 2 11 4" xfId="43814"/>
    <cellStyle name="40% - Accent4 2 12" xfId="17774"/>
    <cellStyle name="40% - Accent4 2 12 2" xfId="17775"/>
    <cellStyle name="40% - Accent4 2 12 2 2" xfId="17776"/>
    <cellStyle name="40% - Accent4 2 12 3" xfId="17777"/>
    <cellStyle name="40% - Accent4 2 13" xfId="17778"/>
    <cellStyle name="40% - Accent4 2 14" xfId="17779"/>
    <cellStyle name="40% - Accent4 2 14 2" xfId="17780"/>
    <cellStyle name="40% - Accent4 2 15" xfId="17781"/>
    <cellStyle name="40% - Accent4 2 15 2" xfId="17782"/>
    <cellStyle name="40% - Accent4 2 16" xfId="17783"/>
    <cellStyle name="40% - Accent4 2 17" xfId="17784"/>
    <cellStyle name="40% - Accent4 2 18" xfId="17785"/>
    <cellStyle name="40% - Accent4 2 19" xfId="17786"/>
    <cellStyle name="40% - Accent4 2 2" xfId="17787"/>
    <cellStyle name="40% - Accent4 2 2 2" xfId="17788"/>
    <cellStyle name="40% - Accent4 2 2 2 2" xfId="43817"/>
    <cellStyle name="40% - Accent4 2 2 3" xfId="17789"/>
    <cellStyle name="40% - Accent4 2 2 3 2" xfId="43818"/>
    <cellStyle name="40% - Accent4 2 2 4" xfId="17790"/>
    <cellStyle name="40% - Accent4 2 2 4 2" xfId="17791"/>
    <cellStyle name="40% - Accent4 2 2 4 2 2" xfId="17792"/>
    <cellStyle name="40% - Accent4 2 2 4 3" xfId="17793"/>
    <cellStyle name="40% - Accent4 2 2 4 4" xfId="43816"/>
    <cellStyle name="40% - Accent4 2 2 5" xfId="17794"/>
    <cellStyle name="40% - Accent4 2 2 6" xfId="17795"/>
    <cellStyle name="40% - Accent4 2 2 6 2" xfId="17796"/>
    <cellStyle name="40% - Accent4 2 2 7" xfId="17797"/>
    <cellStyle name="40% - Accent4 2 2 8" xfId="17798"/>
    <cellStyle name="40% - Accent4 2 2 9" xfId="42663"/>
    <cellStyle name="40% - Accent4 2 20" xfId="17799"/>
    <cellStyle name="40% - Accent4 2 21" xfId="48026"/>
    <cellStyle name="40% - Accent4 2 22" xfId="48094"/>
    <cellStyle name="40% - Accent4 2 3" xfId="17800"/>
    <cellStyle name="40% - Accent4 2 3 2" xfId="17801"/>
    <cellStyle name="40% - Accent4 2 3 2 10" xfId="17802"/>
    <cellStyle name="40% - Accent4 2 3 2 10 2" xfId="17803"/>
    <cellStyle name="40% - Accent4 2 3 2 10 2 2" xfId="17804"/>
    <cellStyle name="40% - Accent4 2 3 2 10 3" xfId="17805"/>
    <cellStyle name="40% - Accent4 2 3 2 11" xfId="17806"/>
    <cellStyle name="40% - Accent4 2 3 2 11 2" xfId="17807"/>
    <cellStyle name="40% - Accent4 2 3 2 12" xfId="17808"/>
    <cellStyle name="40% - Accent4 2 3 2 13" xfId="43820"/>
    <cellStyle name="40% - Accent4 2 3 2 2" xfId="17809"/>
    <cellStyle name="40% - Accent4 2 3 2 2 10" xfId="17810"/>
    <cellStyle name="40% - Accent4 2 3 2 2 10 2" xfId="17811"/>
    <cellStyle name="40% - Accent4 2 3 2 2 11" xfId="17812"/>
    <cellStyle name="40% - Accent4 2 3 2 2 2" xfId="17813"/>
    <cellStyle name="40% - Accent4 2 3 2 2 2 2" xfId="17814"/>
    <cellStyle name="40% - Accent4 2 3 2 2 2 2 2" xfId="17815"/>
    <cellStyle name="40% - Accent4 2 3 2 2 2 2 2 2" xfId="17816"/>
    <cellStyle name="40% - Accent4 2 3 2 2 2 2 2 2 2" xfId="17817"/>
    <cellStyle name="40% - Accent4 2 3 2 2 2 2 2 2 2 2" xfId="17818"/>
    <cellStyle name="40% - Accent4 2 3 2 2 2 2 2 2 3" xfId="17819"/>
    <cellStyle name="40% - Accent4 2 3 2 2 2 2 2 3" xfId="17820"/>
    <cellStyle name="40% - Accent4 2 3 2 2 2 2 2 3 2" xfId="17821"/>
    <cellStyle name="40% - Accent4 2 3 2 2 2 2 2 4" xfId="17822"/>
    <cellStyle name="40% - Accent4 2 3 2 2 2 2 3" xfId="17823"/>
    <cellStyle name="40% - Accent4 2 3 2 2 2 2 3 2" xfId="17824"/>
    <cellStyle name="40% - Accent4 2 3 2 2 2 2 3 2 2" xfId="17825"/>
    <cellStyle name="40% - Accent4 2 3 2 2 2 2 3 3" xfId="17826"/>
    <cellStyle name="40% - Accent4 2 3 2 2 2 2 4" xfId="17827"/>
    <cellStyle name="40% - Accent4 2 3 2 2 2 2 4 2" xfId="17828"/>
    <cellStyle name="40% - Accent4 2 3 2 2 2 2 5" xfId="17829"/>
    <cellStyle name="40% - Accent4 2 3 2 2 2 3" xfId="17830"/>
    <cellStyle name="40% - Accent4 2 3 2 2 2 3 2" xfId="17831"/>
    <cellStyle name="40% - Accent4 2 3 2 2 2 3 2 2" xfId="17832"/>
    <cellStyle name="40% - Accent4 2 3 2 2 2 3 2 2 2" xfId="17833"/>
    <cellStyle name="40% - Accent4 2 3 2 2 2 3 2 2 2 2" xfId="17834"/>
    <cellStyle name="40% - Accent4 2 3 2 2 2 3 2 2 3" xfId="17835"/>
    <cellStyle name="40% - Accent4 2 3 2 2 2 3 2 3" xfId="17836"/>
    <cellStyle name="40% - Accent4 2 3 2 2 2 3 2 3 2" xfId="17837"/>
    <cellStyle name="40% - Accent4 2 3 2 2 2 3 2 4" xfId="17838"/>
    <cellStyle name="40% - Accent4 2 3 2 2 2 3 3" xfId="17839"/>
    <cellStyle name="40% - Accent4 2 3 2 2 2 3 3 2" xfId="17840"/>
    <cellStyle name="40% - Accent4 2 3 2 2 2 3 3 2 2" xfId="17841"/>
    <cellStyle name="40% - Accent4 2 3 2 2 2 3 3 3" xfId="17842"/>
    <cellStyle name="40% - Accent4 2 3 2 2 2 3 4" xfId="17843"/>
    <cellStyle name="40% - Accent4 2 3 2 2 2 3 4 2" xfId="17844"/>
    <cellStyle name="40% - Accent4 2 3 2 2 2 3 5" xfId="17845"/>
    <cellStyle name="40% - Accent4 2 3 2 2 2 4" xfId="17846"/>
    <cellStyle name="40% - Accent4 2 3 2 2 2 4 2" xfId="17847"/>
    <cellStyle name="40% - Accent4 2 3 2 2 2 4 2 2" xfId="17848"/>
    <cellStyle name="40% - Accent4 2 3 2 2 2 4 2 2 2" xfId="17849"/>
    <cellStyle name="40% - Accent4 2 3 2 2 2 4 2 3" xfId="17850"/>
    <cellStyle name="40% - Accent4 2 3 2 2 2 4 3" xfId="17851"/>
    <cellStyle name="40% - Accent4 2 3 2 2 2 4 3 2" xfId="17852"/>
    <cellStyle name="40% - Accent4 2 3 2 2 2 4 4" xfId="17853"/>
    <cellStyle name="40% - Accent4 2 3 2 2 2 5" xfId="17854"/>
    <cellStyle name="40% - Accent4 2 3 2 2 2 5 2" xfId="17855"/>
    <cellStyle name="40% - Accent4 2 3 2 2 2 5 2 2" xfId="17856"/>
    <cellStyle name="40% - Accent4 2 3 2 2 2 5 2 2 2" xfId="17857"/>
    <cellStyle name="40% - Accent4 2 3 2 2 2 5 2 3" xfId="17858"/>
    <cellStyle name="40% - Accent4 2 3 2 2 2 5 3" xfId="17859"/>
    <cellStyle name="40% - Accent4 2 3 2 2 2 5 3 2" xfId="17860"/>
    <cellStyle name="40% - Accent4 2 3 2 2 2 5 4" xfId="17861"/>
    <cellStyle name="40% - Accent4 2 3 2 2 2 6" xfId="17862"/>
    <cellStyle name="40% - Accent4 2 3 2 2 2 6 2" xfId="17863"/>
    <cellStyle name="40% - Accent4 2 3 2 2 2 6 2 2" xfId="17864"/>
    <cellStyle name="40% - Accent4 2 3 2 2 2 6 2 2 2" xfId="17865"/>
    <cellStyle name="40% - Accent4 2 3 2 2 2 6 2 3" xfId="17866"/>
    <cellStyle name="40% - Accent4 2 3 2 2 2 6 3" xfId="17867"/>
    <cellStyle name="40% - Accent4 2 3 2 2 2 6 3 2" xfId="17868"/>
    <cellStyle name="40% - Accent4 2 3 2 2 2 6 4" xfId="17869"/>
    <cellStyle name="40% - Accent4 2 3 2 2 2 7" xfId="17870"/>
    <cellStyle name="40% - Accent4 2 3 2 2 2 7 2" xfId="17871"/>
    <cellStyle name="40% - Accent4 2 3 2 2 2 7 2 2" xfId="17872"/>
    <cellStyle name="40% - Accent4 2 3 2 2 2 7 3" xfId="17873"/>
    <cellStyle name="40% - Accent4 2 3 2 2 2 8" xfId="17874"/>
    <cellStyle name="40% - Accent4 2 3 2 2 2 8 2" xfId="17875"/>
    <cellStyle name="40% - Accent4 2 3 2 2 2 9" xfId="17876"/>
    <cellStyle name="40% - Accent4 2 3 2 2 3" xfId="17877"/>
    <cellStyle name="40% - Accent4 2 3 2 2 3 2" xfId="17878"/>
    <cellStyle name="40% - Accent4 2 3 2 2 3 2 2" xfId="17879"/>
    <cellStyle name="40% - Accent4 2 3 2 2 3 2 2 2" xfId="17880"/>
    <cellStyle name="40% - Accent4 2 3 2 2 3 2 2 2 2" xfId="17881"/>
    <cellStyle name="40% - Accent4 2 3 2 2 3 2 2 2 2 2" xfId="17882"/>
    <cellStyle name="40% - Accent4 2 3 2 2 3 2 2 2 3" xfId="17883"/>
    <cellStyle name="40% - Accent4 2 3 2 2 3 2 2 3" xfId="17884"/>
    <cellStyle name="40% - Accent4 2 3 2 2 3 2 2 3 2" xfId="17885"/>
    <cellStyle name="40% - Accent4 2 3 2 2 3 2 2 4" xfId="17886"/>
    <cellStyle name="40% - Accent4 2 3 2 2 3 2 3" xfId="17887"/>
    <cellStyle name="40% - Accent4 2 3 2 2 3 2 3 2" xfId="17888"/>
    <cellStyle name="40% - Accent4 2 3 2 2 3 2 3 2 2" xfId="17889"/>
    <cellStyle name="40% - Accent4 2 3 2 2 3 2 3 3" xfId="17890"/>
    <cellStyle name="40% - Accent4 2 3 2 2 3 2 4" xfId="17891"/>
    <cellStyle name="40% - Accent4 2 3 2 2 3 2 4 2" xfId="17892"/>
    <cellStyle name="40% - Accent4 2 3 2 2 3 2 5" xfId="17893"/>
    <cellStyle name="40% - Accent4 2 3 2 2 3 3" xfId="17894"/>
    <cellStyle name="40% - Accent4 2 3 2 2 3 3 2" xfId="17895"/>
    <cellStyle name="40% - Accent4 2 3 2 2 3 3 2 2" xfId="17896"/>
    <cellStyle name="40% - Accent4 2 3 2 2 3 3 2 2 2" xfId="17897"/>
    <cellStyle name="40% - Accent4 2 3 2 2 3 3 2 2 2 2" xfId="17898"/>
    <cellStyle name="40% - Accent4 2 3 2 2 3 3 2 2 3" xfId="17899"/>
    <cellStyle name="40% - Accent4 2 3 2 2 3 3 2 3" xfId="17900"/>
    <cellStyle name="40% - Accent4 2 3 2 2 3 3 2 3 2" xfId="17901"/>
    <cellStyle name="40% - Accent4 2 3 2 2 3 3 2 4" xfId="17902"/>
    <cellStyle name="40% - Accent4 2 3 2 2 3 3 3" xfId="17903"/>
    <cellStyle name="40% - Accent4 2 3 2 2 3 3 3 2" xfId="17904"/>
    <cellStyle name="40% - Accent4 2 3 2 2 3 3 3 2 2" xfId="17905"/>
    <cellStyle name="40% - Accent4 2 3 2 2 3 3 3 3" xfId="17906"/>
    <cellStyle name="40% - Accent4 2 3 2 2 3 3 4" xfId="17907"/>
    <cellStyle name="40% - Accent4 2 3 2 2 3 3 4 2" xfId="17908"/>
    <cellStyle name="40% - Accent4 2 3 2 2 3 3 5" xfId="17909"/>
    <cellStyle name="40% - Accent4 2 3 2 2 3 4" xfId="17910"/>
    <cellStyle name="40% - Accent4 2 3 2 2 3 4 2" xfId="17911"/>
    <cellStyle name="40% - Accent4 2 3 2 2 3 4 2 2" xfId="17912"/>
    <cellStyle name="40% - Accent4 2 3 2 2 3 4 2 2 2" xfId="17913"/>
    <cellStyle name="40% - Accent4 2 3 2 2 3 4 2 3" xfId="17914"/>
    <cellStyle name="40% - Accent4 2 3 2 2 3 4 3" xfId="17915"/>
    <cellStyle name="40% - Accent4 2 3 2 2 3 4 3 2" xfId="17916"/>
    <cellStyle name="40% - Accent4 2 3 2 2 3 4 4" xfId="17917"/>
    <cellStyle name="40% - Accent4 2 3 2 2 3 5" xfId="17918"/>
    <cellStyle name="40% - Accent4 2 3 2 2 3 5 2" xfId="17919"/>
    <cellStyle name="40% - Accent4 2 3 2 2 3 5 2 2" xfId="17920"/>
    <cellStyle name="40% - Accent4 2 3 2 2 3 5 2 2 2" xfId="17921"/>
    <cellStyle name="40% - Accent4 2 3 2 2 3 5 2 3" xfId="17922"/>
    <cellStyle name="40% - Accent4 2 3 2 2 3 5 3" xfId="17923"/>
    <cellStyle name="40% - Accent4 2 3 2 2 3 5 3 2" xfId="17924"/>
    <cellStyle name="40% - Accent4 2 3 2 2 3 5 4" xfId="17925"/>
    <cellStyle name="40% - Accent4 2 3 2 2 3 6" xfId="17926"/>
    <cellStyle name="40% - Accent4 2 3 2 2 3 6 2" xfId="17927"/>
    <cellStyle name="40% - Accent4 2 3 2 2 3 6 2 2" xfId="17928"/>
    <cellStyle name="40% - Accent4 2 3 2 2 3 6 2 2 2" xfId="17929"/>
    <cellStyle name="40% - Accent4 2 3 2 2 3 6 2 3" xfId="17930"/>
    <cellStyle name="40% - Accent4 2 3 2 2 3 6 3" xfId="17931"/>
    <cellStyle name="40% - Accent4 2 3 2 2 3 6 3 2" xfId="17932"/>
    <cellStyle name="40% - Accent4 2 3 2 2 3 6 4" xfId="17933"/>
    <cellStyle name="40% - Accent4 2 3 2 2 3 7" xfId="17934"/>
    <cellStyle name="40% - Accent4 2 3 2 2 3 7 2" xfId="17935"/>
    <cellStyle name="40% - Accent4 2 3 2 2 3 7 2 2" xfId="17936"/>
    <cellStyle name="40% - Accent4 2 3 2 2 3 7 3" xfId="17937"/>
    <cellStyle name="40% - Accent4 2 3 2 2 3 8" xfId="17938"/>
    <cellStyle name="40% - Accent4 2 3 2 2 3 8 2" xfId="17939"/>
    <cellStyle name="40% - Accent4 2 3 2 2 3 9" xfId="17940"/>
    <cellStyle name="40% - Accent4 2 3 2 2 4" xfId="17941"/>
    <cellStyle name="40% - Accent4 2 3 2 2 4 2" xfId="17942"/>
    <cellStyle name="40% - Accent4 2 3 2 2 4 2 2" xfId="17943"/>
    <cellStyle name="40% - Accent4 2 3 2 2 4 2 2 2" xfId="17944"/>
    <cellStyle name="40% - Accent4 2 3 2 2 4 2 2 2 2" xfId="17945"/>
    <cellStyle name="40% - Accent4 2 3 2 2 4 2 2 3" xfId="17946"/>
    <cellStyle name="40% - Accent4 2 3 2 2 4 2 3" xfId="17947"/>
    <cellStyle name="40% - Accent4 2 3 2 2 4 2 3 2" xfId="17948"/>
    <cellStyle name="40% - Accent4 2 3 2 2 4 2 4" xfId="17949"/>
    <cellStyle name="40% - Accent4 2 3 2 2 4 3" xfId="17950"/>
    <cellStyle name="40% - Accent4 2 3 2 2 4 3 2" xfId="17951"/>
    <cellStyle name="40% - Accent4 2 3 2 2 4 3 2 2" xfId="17952"/>
    <cellStyle name="40% - Accent4 2 3 2 2 4 3 3" xfId="17953"/>
    <cellStyle name="40% - Accent4 2 3 2 2 4 4" xfId="17954"/>
    <cellStyle name="40% - Accent4 2 3 2 2 4 4 2" xfId="17955"/>
    <cellStyle name="40% - Accent4 2 3 2 2 4 5" xfId="17956"/>
    <cellStyle name="40% - Accent4 2 3 2 2 5" xfId="17957"/>
    <cellStyle name="40% - Accent4 2 3 2 2 5 2" xfId="17958"/>
    <cellStyle name="40% - Accent4 2 3 2 2 5 2 2" xfId="17959"/>
    <cellStyle name="40% - Accent4 2 3 2 2 5 2 2 2" xfId="17960"/>
    <cellStyle name="40% - Accent4 2 3 2 2 5 2 2 2 2" xfId="17961"/>
    <cellStyle name="40% - Accent4 2 3 2 2 5 2 2 3" xfId="17962"/>
    <cellStyle name="40% - Accent4 2 3 2 2 5 2 3" xfId="17963"/>
    <cellStyle name="40% - Accent4 2 3 2 2 5 2 3 2" xfId="17964"/>
    <cellStyle name="40% - Accent4 2 3 2 2 5 2 4" xfId="17965"/>
    <cellStyle name="40% - Accent4 2 3 2 2 5 3" xfId="17966"/>
    <cellStyle name="40% - Accent4 2 3 2 2 5 3 2" xfId="17967"/>
    <cellStyle name="40% - Accent4 2 3 2 2 5 3 2 2" xfId="17968"/>
    <cellStyle name="40% - Accent4 2 3 2 2 5 3 3" xfId="17969"/>
    <cellStyle name="40% - Accent4 2 3 2 2 5 4" xfId="17970"/>
    <cellStyle name="40% - Accent4 2 3 2 2 5 4 2" xfId="17971"/>
    <cellStyle name="40% - Accent4 2 3 2 2 5 5" xfId="17972"/>
    <cellStyle name="40% - Accent4 2 3 2 2 6" xfId="17973"/>
    <cellStyle name="40% - Accent4 2 3 2 2 6 2" xfId="17974"/>
    <cellStyle name="40% - Accent4 2 3 2 2 6 2 2" xfId="17975"/>
    <cellStyle name="40% - Accent4 2 3 2 2 6 2 2 2" xfId="17976"/>
    <cellStyle name="40% - Accent4 2 3 2 2 6 2 3" xfId="17977"/>
    <cellStyle name="40% - Accent4 2 3 2 2 6 3" xfId="17978"/>
    <cellStyle name="40% - Accent4 2 3 2 2 6 3 2" xfId="17979"/>
    <cellStyle name="40% - Accent4 2 3 2 2 6 4" xfId="17980"/>
    <cellStyle name="40% - Accent4 2 3 2 2 7" xfId="17981"/>
    <cellStyle name="40% - Accent4 2 3 2 2 7 2" xfId="17982"/>
    <cellStyle name="40% - Accent4 2 3 2 2 7 2 2" xfId="17983"/>
    <cellStyle name="40% - Accent4 2 3 2 2 7 2 2 2" xfId="17984"/>
    <cellStyle name="40% - Accent4 2 3 2 2 7 2 3" xfId="17985"/>
    <cellStyle name="40% - Accent4 2 3 2 2 7 3" xfId="17986"/>
    <cellStyle name="40% - Accent4 2 3 2 2 7 3 2" xfId="17987"/>
    <cellStyle name="40% - Accent4 2 3 2 2 7 4" xfId="17988"/>
    <cellStyle name="40% - Accent4 2 3 2 2 8" xfId="17989"/>
    <cellStyle name="40% - Accent4 2 3 2 2 8 2" xfId="17990"/>
    <cellStyle name="40% - Accent4 2 3 2 2 8 2 2" xfId="17991"/>
    <cellStyle name="40% - Accent4 2 3 2 2 8 2 2 2" xfId="17992"/>
    <cellStyle name="40% - Accent4 2 3 2 2 8 2 3" xfId="17993"/>
    <cellStyle name="40% - Accent4 2 3 2 2 8 3" xfId="17994"/>
    <cellStyle name="40% - Accent4 2 3 2 2 8 3 2" xfId="17995"/>
    <cellStyle name="40% - Accent4 2 3 2 2 8 4" xfId="17996"/>
    <cellStyle name="40% - Accent4 2 3 2 2 9" xfId="17997"/>
    <cellStyle name="40% - Accent4 2 3 2 2 9 2" xfId="17998"/>
    <cellStyle name="40% - Accent4 2 3 2 2 9 2 2" xfId="17999"/>
    <cellStyle name="40% - Accent4 2 3 2 2 9 3" xfId="18000"/>
    <cellStyle name="40% - Accent4 2 3 2 3" xfId="18001"/>
    <cellStyle name="40% - Accent4 2 3 2 3 2" xfId="18002"/>
    <cellStyle name="40% - Accent4 2 3 2 3 2 2" xfId="18003"/>
    <cellStyle name="40% - Accent4 2 3 2 3 2 2 2" xfId="18004"/>
    <cellStyle name="40% - Accent4 2 3 2 3 2 2 2 2" xfId="18005"/>
    <cellStyle name="40% - Accent4 2 3 2 3 2 2 2 2 2" xfId="18006"/>
    <cellStyle name="40% - Accent4 2 3 2 3 2 2 2 3" xfId="18007"/>
    <cellStyle name="40% - Accent4 2 3 2 3 2 2 3" xfId="18008"/>
    <cellStyle name="40% - Accent4 2 3 2 3 2 2 3 2" xfId="18009"/>
    <cellStyle name="40% - Accent4 2 3 2 3 2 2 4" xfId="18010"/>
    <cellStyle name="40% - Accent4 2 3 2 3 2 3" xfId="18011"/>
    <cellStyle name="40% - Accent4 2 3 2 3 2 3 2" xfId="18012"/>
    <cellStyle name="40% - Accent4 2 3 2 3 2 3 2 2" xfId="18013"/>
    <cellStyle name="40% - Accent4 2 3 2 3 2 3 3" xfId="18014"/>
    <cellStyle name="40% - Accent4 2 3 2 3 2 4" xfId="18015"/>
    <cellStyle name="40% - Accent4 2 3 2 3 2 4 2" xfId="18016"/>
    <cellStyle name="40% - Accent4 2 3 2 3 2 5" xfId="18017"/>
    <cellStyle name="40% - Accent4 2 3 2 3 3" xfId="18018"/>
    <cellStyle name="40% - Accent4 2 3 2 3 3 2" xfId="18019"/>
    <cellStyle name="40% - Accent4 2 3 2 3 3 2 2" xfId="18020"/>
    <cellStyle name="40% - Accent4 2 3 2 3 3 2 2 2" xfId="18021"/>
    <cellStyle name="40% - Accent4 2 3 2 3 3 2 2 2 2" xfId="18022"/>
    <cellStyle name="40% - Accent4 2 3 2 3 3 2 2 3" xfId="18023"/>
    <cellStyle name="40% - Accent4 2 3 2 3 3 2 3" xfId="18024"/>
    <cellStyle name="40% - Accent4 2 3 2 3 3 2 3 2" xfId="18025"/>
    <cellStyle name="40% - Accent4 2 3 2 3 3 2 4" xfId="18026"/>
    <cellStyle name="40% - Accent4 2 3 2 3 3 3" xfId="18027"/>
    <cellStyle name="40% - Accent4 2 3 2 3 3 3 2" xfId="18028"/>
    <cellStyle name="40% - Accent4 2 3 2 3 3 3 2 2" xfId="18029"/>
    <cellStyle name="40% - Accent4 2 3 2 3 3 3 3" xfId="18030"/>
    <cellStyle name="40% - Accent4 2 3 2 3 3 4" xfId="18031"/>
    <cellStyle name="40% - Accent4 2 3 2 3 3 4 2" xfId="18032"/>
    <cellStyle name="40% - Accent4 2 3 2 3 3 5" xfId="18033"/>
    <cellStyle name="40% - Accent4 2 3 2 3 4" xfId="18034"/>
    <cellStyle name="40% - Accent4 2 3 2 3 4 2" xfId="18035"/>
    <cellStyle name="40% - Accent4 2 3 2 3 4 2 2" xfId="18036"/>
    <cellStyle name="40% - Accent4 2 3 2 3 4 2 2 2" xfId="18037"/>
    <cellStyle name="40% - Accent4 2 3 2 3 4 2 3" xfId="18038"/>
    <cellStyle name="40% - Accent4 2 3 2 3 4 3" xfId="18039"/>
    <cellStyle name="40% - Accent4 2 3 2 3 4 3 2" xfId="18040"/>
    <cellStyle name="40% - Accent4 2 3 2 3 4 4" xfId="18041"/>
    <cellStyle name="40% - Accent4 2 3 2 3 5" xfId="18042"/>
    <cellStyle name="40% - Accent4 2 3 2 3 5 2" xfId="18043"/>
    <cellStyle name="40% - Accent4 2 3 2 3 5 2 2" xfId="18044"/>
    <cellStyle name="40% - Accent4 2 3 2 3 5 2 2 2" xfId="18045"/>
    <cellStyle name="40% - Accent4 2 3 2 3 5 2 3" xfId="18046"/>
    <cellStyle name="40% - Accent4 2 3 2 3 5 3" xfId="18047"/>
    <cellStyle name="40% - Accent4 2 3 2 3 5 3 2" xfId="18048"/>
    <cellStyle name="40% - Accent4 2 3 2 3 5 4" xfId="18049"/>
    <cellStyle name="40% - Accent4 2 3 2 3 6" xfId="18050"/>
    <cellStyle name="40% - Accent4 2 3 2 3 6 2" xfId="18051"/>
    <cellStyle name="40% - Accent4 2 3 2 3 6 2 2" xfId="18052"/>
    <cellStyle name="40% - Accent4 2 3 2 3 6 2 2 2" xfId="18053"/>
    <cellStyle name="40% - Accent4 2 3 2 3 6 2 3" xfId="18054"/>
    <cellStyle name="40% - Accent4 2 3 2 3 6 3" xfId="18055"/>
    <cellStyle name="40% - Accent4 2 3 2 3 6 3 2" xfId="18056"/>
    <cellStyle name="40% - Accent4 2 3 2 3 6 4" xfId="18057"/>
    <cellStyle name="40% - Accent4 2 3 2 3 7" xfId="18058"/>
    <cellStyle name="40% - Accent4 2 3 2 3 7 2" xfId="18059"/>
    <cellStyle name="40% - Accent4 2 3 2 3 7 2 2" xfId="18060"/>
    <cellStyle name="40% - Accent4 2 3 2 3 7 3" xfId="18061"/>
    <cellStyle name="40% - Accent4 2 3 2 3 8" xfId="18062"/>
    <cellStyle name="40% - Accent4 2 3 2 3 8 2" xfId="18063"/>
    <cellStyle name="40% - Accent4 2 3 2 3 9" xfId="18064"/>
    <cellStyle name="40% - Accent4 2 3 2 4" xfId="18065"/>
    <cellStyle name="40% - Accent4 2 3 2 4 2" xfId="18066"/>
    <cellStyle name="40% - Accent4 2 3 2 4 2 2" xfId="18067"/>
    <cellStyle name="40% - Accent4 2 3 2 4 2 2 2" xfId="18068"/>
    <cellStyle name="40% - Accent4 2 3 2 4 2 2 2 2" xfId="18069"/>
    <cellStyle name="40% - Accent4 2 3 2 4 2 2 2 2 2" xfId="18070"/>
    <cellStyle name="40% - Accent4 2 3 2 4 2 2 2 3" xfId="18071"/>
    <cellStyle name="40% - Accent4 2 3 2 4 2 2 3" xfId="18072"/>
    <cellStyle name="40% - Accent4 2 3 2 4 2 2 3 2" xfId="18073"/>
    <cellStyle name="40% - Accent4 2 3 2 4 2 2 4" xfId="18074"/>
    <cellStyle name="40% - Accent4 2 3 2 4 2 3" xfId="18075"/>
    <cellStyle name="40% - Accent4 2 3 2 4 2 3 2" xfId="18076"/>
    <cellStyle name="40% - Accent4 2 3 2 4 2 3 2 2" xfId="18077"/>
    <cellStyle name="40% - Accent4 2 3 2 4 2 3 3" xfId="18078"/>
    <cellStyle name="40% - Accent4 2 3 2 4 2 4" xfId="18079"/>
    <cellStyle name="40% - Accent4 2 3 2 4 2 4 2" xfId="18080"/>
    <cellStyle name="40% - Accent4 2 3 2 4 2 5" xfId="18081"/>
    <cellStyle name="40% - Accent4 2 3 2 4 3" xfId="18082"/>
    <cellStyle name="40% - Accent4 2 3 2 4 3 2" xfId="18083"/>
    <cellStyle name="40% - Accent4 2 3 2 4 3 2 2" xfId="18084"/>
    <cellStyle name="40% - Accent4 2 3 2 4 3 2 2 2" xfId="18085"/>
    <cellStyle name="40% - Accent4 2 3 2 4 3 2 2 2 2" xfId="18086"/>
    <cellStyle name="40% - Accent4 2 3 2 4 3 2 2 3" xfId="18087"/>
    <cellStyle name="40% - Accent4 2 3 2 4 3 2 3" xfId="18088"/>
    <cellStyle name="40% - Accent4 2 3 2 4 3 2 3 2" xfId="18089"/>
    <cellStyle name="40% - Accent4 2 3 2 4 3 2 4" xfId="18090"/>
    <cellStyle name="40% - Accent4 2 3 2 4 3 3" xfId="18091"/>
    <cellStyle name="40% - Accent4 2 3 2 4 3 3 2" xfId="18092"/>
    <cellStyle name="40% - Accent4 2 3 2 4 3 3 2 2" xfId="18093"/>
    <cellStyle name="40% - Accent4 2 3 2 4 3 3 3" xfId="18094"/>
    <cellStyle name="40% - Accent4 2 3 2 4 3 4" xfId="18095"/>
    <cellStyle name="40% - Accent4 2 3 2 4 3 4 2" xfId="18096"/>
    <cellStyle name="40% - Accent4 2 3 2 4 3 5" xfId="18097"/>
    <cellStyle name="40% - Accent4 2 3 2 4 4" xfId="18098"/>
    <cellStyle name="40% - Accent4 2 3 2 4 4 2" xfId="18099"/>
    <cellStyle name="40% - Accent4 2 3 2 4 4 2 2" xfId="18100"/>
    <cellStyle name="40% - Accent4 2 3 2 4 4 2 2 2" xfId="18101"/>
    <cellStyle name="40% - Accent4 2 3 2 4 4 2 3" xfId="18102"/>
    <cellStyle name="40% - Accent4 2 3 2 4 4 3" xfId="18103"/>
    <cellStyle name="40% - Accent4 2 3 2 4 4 3 2" xfId="18104"/>
    <cellStyle name="40% - Accent4 2 3 2 4 4 4" xfId="18105"/>
    <cellStyle name="40% - Accent4 2 3 2 4 5" xfId="18106"/>
    <cellStyle name="40% - Accent4 2 3 2 4 5 2" xfId="18107"/>
    <cellStyle name="40% - Accent4 2 3 2 4 5 2 2" xfId="18108"/>
    <cellStyle name="40% - Accent4 2 3 2 4 5 2 2 2" xfId="18109"/>
    <cellStyle name="40% - Accent4 2 3 2 4 5 2 3" xfId="18110"/>
    <cellStyle name="40% - Accent4 2 3 2 4 5 3" xfId="18111"/>
    <cellStyle name="40% - Accent4 2 3 2 4 5 3 2" xfId="18112"/>
    <cellStyle name="40% - Accent4 2 3 2 4 5 4" xfId="18113"/>
    <cellStyle name="40% - Accent4 2 3 2 4 6" xfId="18114"/>
    <cellStyle name="40% - Accent4 2 3 2 4 6 2" xfId="18115"/>
    <cellStyle name="40% - Accent4 2 3 2 4 6 2 2" xfId="18116"/>
    <cellStyle name="40% - Accent4 2 3 2 4 6 2 2 2" xfId="18117"/>
    <cellStyle name="40% - Accent4 2 3 2 4 6 2 3" xfId="18118"/>
    <cellStyle name="40% - Accent4 2 3 2 4 6 3" xfId="18119"/>
    <cellStyle name="40% - Accent4 2 3 2 4 6 3 2" xfId="18120"/>
    <cellStyle name="40% - Accent4 2 3 2 4 6 4" xfId="18121"/>
    <cellStyle name="40% - Accent4 2 3 2 4 7" xfId="18122"/>
    <cellStyle name="40% - Accent4 2 3 2 4 7 2" xfId="18123"/>
    <cellStyle name="40% - Accent4 2 3 2 4 7 2 2" xfId="18124"/>
    <cellStyle name="40% - Accent4 2 3 2 4 7 3" xfId="18125"/>
    <cellStyle name="40% - Accent4 2 3 2 4 8" xfId="18126"/>
    <cellStyle name="40% - Accent4 2 3 2 4 8 2" xfId="18127"/>
    <cellStyle name="40% - Accent4 2 3 2 4 9" xfId="18128"/>
    <cellStyle name="40% - Accent4 2 3 2 5" xfId="18129"/>
    <cellStyle name="40% - Accent4 2 3 2 5 2" xfId="18130"/>
    <cellStyle name="40% - Accent4 2 3 2 5 2 2" xfId="18131"/>
    <cellStyle name="40% - Accent4 2 3 2 5 2 2 2" xfId="18132"/>
    <cellStyle name="40% - Accent4 2 3 2 5 2 2 2 2" xfId="18133"/>
    <cellStyle name="40% - Accent4 2 3 2 5 2 2 3" xfId="18134"/>
    <cellStyle name="40% - Accent4 2 3 2 5 2 3" xfId="18135"/>
    <cellStyle name="40% - Accent4 2 3 2 5 2 3 2" xfId="18136"/>
    <cellStyle name="40% - Accent4 2 3 2 5 2 4" xfId="18137"/>
    <cellStyle name="40% - Accent4 2 3 2 5 3" xfId="18138"/>
    <cellStyle name="40% - Accent4 2 3 2 5 3 2" xfId="18139"/>
    <cellStyle name="40% - Accent4 2 3 2 5 3 2 2" xfId="18140"/>
    <cellStyle name="40% - Accent4 2 3 2 5 3 3" xfId="18141"/>
    <cellStyle name="40% - Accent4 2 3 2 5 4" xfId="18142"/>
    <cellStyle name="40% - Accent4 2 3 2 5 4 2" xfId="18143"/>
    <cellStyle name="40% - Accent4 2 3 2 5 5" xfId="18144"/>
    <cellStyle name="40% - Accent4 2 3 2 6" xfId="18145"/>
    <cellStyle name="40% - Accent4 2 3 2 6 2" xfId="18146"/>
    <cellStyle name="40% - Accent4 2 3 2 6 2 2" xfId="18147"/>
    <cellStyle name="40% - Accent4 2 3 2 6 2 2 2" xfId="18148"/>
    <cellStyle name="40% - Accent4 2 3 2 6 2 2 2 2" xfId="18149"/>
    <cellStyle name="40% - Accent4 2 3 2 6 2 2 3" xfId="18150"/>
    <cellStyle name="40% - Accent4 2 3 2 6 2 3" xfId="18151"/>
    <cellStyle name="40% - Accent4 2 3 2 6 2 3 2" xfId="18152"/>
    <cellStyle name="40% - Accent4 2 3 2 6 2 4" xfId="18153"/>
    <cellStyle name="40% - Accent4 2 3 2 6 3" xfId="18154"/>
    <cellStyle name="40% - Accent4 2 3 2 6 3 2" xfId="18155"/>
    <cellStyle name="40% - Accent4 2 3 2 6 3 2 2" xfId="18156"/>
    <cellStyle name="40% - Accent4 2 3 2 6 3 3" xfId="18157"/>
    <cellStyle name="40% - Accent4 2 3 2 6 4" xfId="18158"/>
    <cellStyle name="40% - Accent4 2 3 2 6 4 2" xfId="18159"/>
    <cellStyle name="40% - Accent4 2 3 2 6 5" xfId="18160"/>
    <cellStyle name="40% - Accent4 2 3 2 7" xfId="18161"/>
    <cellStyle name="40% - Accent4 2 3 2 7 2" xfId="18162"/>
    <cellStyle name="40% - Accent4 2 3 2 7 2 2" xfId="18163"/>
    <cellStyle name="40% - Accent4 2 3 2 7 2 2 2" xfId="18164"/>
    <cellStyle name="40% - Accent4 2 3 2 7 2 3" xfId="18165"/>
    <cellStyle name="40% - Accent4 2 3 2 7 3" xfId="18166"/>
    <cellStyle name="40% - Accent4 2 3 2 7 3 2" xfId="18167"/>
    <cellStyle name="40% - Accent4 2 3 2 7 4" xfId="18168"/>
    <cellStyle name="40% - Accent4 2 3 2 8" xfId="18169"/>
    <cellStyle name="40% - Accent4 2 3 2 8 2" xfId="18170"/>
    <cellStyle name="40% - Accent4 2 3 2 8 2 2" xfId="18171"/>
    <cellStyle name="40% - Accent4 2 3 2 8 2 2 2" xfId="18172"/>
    <cellStyle name="40% - Accent4 2 3 2 8 2 3" xfId="18173"/>
    <cellStyle name="40% - Accent4 2 3 2 8 3" xfId="18174"/>
    <cellStyle name="40% - Accent4 2 3 2 8 3 2" xfId="18175"/>
    <cellStyle name="40% - Accent4 2 3 2 8 4" xfId="18176"/>
    <cellStyle name="40% - Accent4 2 3 2 9" xfId="18177"/>
    <cellStyle name="40% - Accent4 2 3 2 9 2" xfId="18178"/>
    <cellStyle name="40% - Accent4 2 3 2 9 2 2" xfId="18179"/>
    <cellStyle name="40% - Accent4 2 3 2 9 2 2 2" xfId="18180"/>
    <cellStyle name="40% - Accent4 2 3 2 9 2 3" xfId="18181"/>
    <cellStyle name="40% - Accent4 2 3 2 9 3" xfId="18182"/>
    <cellStyle name="40% - Accent4 2 3 2 9 3 2" xfId="18183"/>
    <cellStyle name="40% - Accent4 2 3 2 9 4" xfId="18184"/>
    <cellStyle name="40% - Accent4 2 3 3" xfId="18185"/>
    <cellStyle name="40% - Accent4 2 3 3 10" xfId="18186"/>
    <cellStyle name="40% - Accent4 2 3 3 10 2" xfId="18187"/>
    <cellStyle name="40% - Accent4 2 3 3 11" xfId="18188"/>
    <cellStyle name="40% - Accent4 2 3 3 12" xfId="43819"/>
    <cellStyle name="40% - Accent4 2 3 3 2" xfId="18189"/>
    <cellStyle name="40% - Accent4 2 3 3 2 2" xfId="18190"/>
    <cellStyle name="40% - Accent4 2 3 3 2 2 2" xfId="18191"/>
    <cellStyle name="40% - Accent4 2 3 3 2 2 2 2" xfId="18192"/>
    <cellStyle name="40% - Accent4 2 3 3 2 2 2 2 2" xfId="18193"/>
    <cellStyle name="40% - Accent4 2 3 3 2 2 2 2 2 2" xfId="18194"/>
    <cellStyle name="40% - Accent4 2 3 3 2 2 2 2 3" xfId="18195"/>
    <cellStyle name="40% - Accent4 2 3 3 2 2 2 3" xfId="18196"/>
    <cellStyle name="40% - Accent4 2 3 3 2 2 2 3 2" xfId="18197"/>
    <cellStyle name="40% - Accent4 2 3 3 2 2 2 4" xfId="18198"/>
    <cellStyle name="40% - Accent4 2 3 3 2 2 3" xfId="18199"/>
    <cellStyle name="40% - Accent4 2 3 3 2 2 3 2" xfId="18200"/>
    <cellStyle name="40% - Accent4 2 3 3 2 2 3 2 2" xfId="18201"/>
    <cellStyle name="40% - Accent4 2 3 3 2 2 3 3" xfId="18202"/>
    <cellStyle name="40% - Accent4 2 3 3 2 2 4" xfId="18203"/>
    <cellStyle name="40% - Accent4 2 3 3 2 2 4 2" xfId="18204"/>
    <cellStyle name="40% - Accent4 2 3 3 2 2 5" xfId="18205"/>
    <cellStyle name="40% - Accent4 2 3 3 2 3" xfId="18206"/>
    <cellStyle name="40% - Accent4 2 3 3 2 3 2" xfId="18207"/>
    <cellStyle name="40% - Accent4 2 3 3 2 3 2 2" xfId="18208"/>
    <cellStyle name="40% - Accent4 2 3 3 2 3 2 2 2" xfId="18209"/>
    <cellStyle name="40% - Accent4 2 3 3 2 3 2 2 2 2" xfId="18210"/>
    <cellStyle name="40% - Accent4 2 3 3 2 3 2 2 3" xfId="18211"/>
    <cellStyle name="40% - Accent4 2 3 3 2 3 2 3" xfId="18212"/>
    <cellStyle name="40% - Accent4 2 3 3 2 3 2 3 2" xfId="18213"/>
    <cellStyle name="40% - Accent4 2 3 3 2 3 2 4" xfId="18214"/>
    <cellStyle name="40% - Accent4 2 3 3 2 3 3" xfId="18215"/>
    <cellStyle name="40% - Accent4 2 3 3 2 3 3 2" xfId="18216"/>
    <cellStyle name="40% - Accent4 2 3 3 2 3 3 2 2" xfId="18217"/>
    <cellStyle name="40% - Accent4 2 3 3 2 3 3 3" xfId="18218"/>
    <cellStyle name="40% - Accent4 2 3 3 2 3 4" xfId="18219"/>
    <cellStyle name="40% - Accent4 2 3 3 2 3 4 2" xfId="18220"/>
    <cellStyle name="40% - Accent4 2 3 3 2 3 5" xfId="18221"/>
    <cellStyle name="40% - Accent4 2 3 3 2 4" xfId="18222"/>
    <cellStyle name="40% - Accent4 2 3 3 2 4 2" xfId="18223"/>
    <cellStyle name="40% - Accent4 2 3 3 2 4 2 2" xfId="18224"/>
    <cellStyle name="40% - Accent4 2 3 3 2 4 2 2 2" xfId="18225"/>
    <cellStyle name="40% - Accent4 2 3 3 2 4 2 3" xfId="18226"/>
    <cellStyle name="40% - Accent4 2 3 3 2 4 3" xfId="18227"/>
    <cellStyle name="40% - Accent4 2 3 3 2 4 3 2" xfId="18228"/>
    <cellStyle name="40% - Accent4 2 3 3 2 4 4" xfId="18229"/>
    <cellStyle name="40% - Accent4 2 3 3 2 5" xfId="18230"/>
    <cellStyle name="40% - Accent4 2 3 3 2 5 2" xfId="18231"/>
    <cellStyle name="40% - Accent4 2 3 3 2 5 2 2" xfId="18232"/>
    <cellStyle name="40% - Accent4 2 3 3 2 5 2 2 2" xfId="18233"/>
    <cellStyle name="40% - Accent4 2 3 3 2 5 2 3" xfId="18234"/>
    <cellStyle name="40% - Accent4 2 3 3 2 5 3" xfId="18235"/>
    <cellStyle name="40% - Accent4 2 3 3 2 5 3 2" xfId="18236"/>
    <cellStyle name="40% - Accent4 2 3 3 2 5 4" xfId="18237"/>
    <cellStyle name="40% - Accent4 2 3 3 2 6" xfId="18238"/>
    <cellStyle name="40% - Accent4 2 3 3 2 6 2" xfId="18239"/>
    <cellStyle name="40% - Accent4 2 3 3 2 6 2 2" xfId="18240"/>
    <cellStyle name="40% - Accent4 2 3 3 2 6 2 2 2" xfId="18241"/>
    <cellStyle name="40% - Accent4 2 3 3 2 6 2 3" xfId="18242"/>
    <cellStyle name="40% - Accent4 2 3 3 2 6 3" xfId="18243"/>
    <cellStyle name="40% - Accent4 2 3 3 2 6 3 2" xfId="18244"/>
    <cellStyle name="40% - Accent4 2 3 3 2 6 4" xfId="18245"/>
    <cellStyle name="40% - Accent4 2 3 3 2 7" xfId="18246"/>
    <cellStyle name="40% - Accent4 2 3 3 2 7 2" xfId="18247"/>
    <cellStyle name="40% - Accent4 2 3 3 2 7 2 2" xfId="18248"/>
    <cellStyle name="40% - Accent4 2 3 3 2 7 3" xfId="18249"/>
    <cellStyle name="40% - Accent4 2 3 3 2 8" xfId="18250"/>
    <cellStyle name="40% - Accent4 2 3 3 2 8 2" xfId="18251"/>
    <cellStyle name="40% - Accent4 2 3 3 2 9" xfId="18252"/>
    <cellStyle name="40% - Accent4 2 3 3 3" xfId="18253"/>
    <cellStyle name="40% - Accent4 2 3 3 3 2" xfId="18254"/>
    <cellStyle name="40% - Accent4 2 3 3 3 2 2" xfId="18255"/>
    <cellStyle name="40% - Accent4 2 3 3 3 2 2 2" xfId="18256"/>
    <cellStyle name="40% - Accent4 2 3 3 3 2 2 2 2" xfId="18257"/>
    <cellStyle name="40% - Accent4 2 3 3 3 2 2 2 2 2" xfId="18258"/>
    <cellStyle name="40% - Accent4 2 3 3 3 2 2 2 3" xfId="18259"/>
    <cellStyle name="40% - Accent4 2 3 3 3 2 2 3" xfId="18260"/>
    <cellStyle name="40% - Accent4 2 3 3 3 2 2 3 2" xfId="18261"/>
    <cellStyle name="40% - Accent4 2 3 3 3 2 2 4" xfId="18262"/>
    <cellStyle name="40% - Accent4 2 3 3 3 2 3" xfId="18263"/>
    <cellStyle name="40% - Accent4 2 3 3 3 2 3 2" xfId="18264"/>
    <cellStyle name="40% - Accent4 2 3 3 3 2 3 2 2" xfId="18265"/>
    <cellStyle name="40% - Accent4 2 3 3 3 2 3 3" xfId="18266"/>
    <cellStyle name="40% - Accent4 2 3 3 3 2 4" xfId="18267"/>
    <cellStyle name="40% - Accent4 2 3 3 3 2 4 2" xfId="18268"/>
    <cellStyle name="40% - Accent4 2 3 3 3 2 5" xfId="18269"/>
    <cellStyle name="40% - Accent4 2 3 3 3 3" xfId="18270"/>
    <cellStyle name="40% - Accent4 2 3 3 3 3 2" xfId="18271"/>
    <cellStyle name="40% - Accent4 2 3 3 3 3 2 2" xfId="18272"/>
    <cellStyle name="40% - Accent4 2 3 3 3 3 2 2 2" xfId="18273"/>
    <cellStyle name="40% - Accent4 2 3 3 3 3 2 2 2 2" xfId="18274"/>
    <cellStyle name="40% - Accent4 2 3 3 3 3 2 2 3" xfId="18275"/>
    <cellStyle name="40% - Accent4 2 3 3 3 3 2 3" xfId="18276"/>
    <cellStyle name="40% - Accent4 2 3 3 3 3 2 3 2" xfId="18277"/>
    <cellStyle name="40% - Accent4 2 3 3 3 3 2 4" xfId="18278"/>
    <cellStyle name="40% - Accent4 2 3 3 3 3 3" xfId="18279"/>
    <cellStyle name="40% - Accent4 2 3 3 3 3 3 2" xfId="18280"/>
    <cellStyle name="40% - Accent4 2 3 3 3 3 3 2 2" xfId="18281"/>
    <cellStyle name="40% - Accent4 2 3 3 3 3 3 3" xfId="18282"/>
    <cellStyle name="40% - Accent4 2 3 3 3 3 4" xfId="18283"/>
    <cellStyle name="40% - Accent4 2 3 3 3 3 4 2" xfId="18284"/>
    <cellStyle name="40% - Accent4 2 3 3 3 3 5" xfId="18285"/>
    <cellStyle name="40% - Accent4 2 3 3 3 4" xfId="18286"/>
    <cellStyle name="40% - Accent4 2 3 3 3 4 2" xfId="18287"/>
    <cellStyle name="40% - Accent4 2 3 3 3 4 2 2" xfId="18288"/>
    <cellStyle name="40% - Accent4 2 3 3 3 4 2 2 2" xfId="18289"/>
    <cellStyle name="40% - Accent4 2 3 3 3 4 2 3" xfId="18290"/>
    <cellStyle name="40% - Accent4 2 3 3 3 4 3" xfId="18291"/>
    <cellStyle name="40% - Accent4 2 3 3 3 4 3 2" xfId="18292"/>
    <cellStyle name="40% - Accent4 2 3 3 3 4 4" xfId="18293"/>
    <cellStyle name="40% - Accent4 2 3 3 3 5" xfId="18294"/>
    <cellStyle name="40% - Accent4 2 3 3 3 5 2" xfId="18295"/>
    <cellStyle name="40% - Accent4 2 3 3 3 5 2 2" xfId="18296"/>
    <cellStyle name="40% - Accent4 2 3 3 3 5 2 2 2" xfId="18297"/>
    <cellStyle name="40% - Accent4 2 3 3 3 5 2 3" xfId="18298"/>
    <cellStyle name="40% - Accent4 2 3 3 3 5 3" xfId="18299"/>
    <cellStyle name="40% - Accent4 2 3 3 3 5 3 2" xfId="18300"/>
    <cellStyle name="40% - Accent4 2 3 3 3 5 4" xfId="18301"/>
    <cellStyle name="40% - Accent4 2 3 3 3 6" xfId="18302"/>
    <cellStyle name="40% - Accent4 2 3 3 3 6 2" xfId="18303"/>
    <cellStyle name="40% - Accent4 2 3 3 3 6 2 2" xfId="18304"/>
    <cellStyle name="40% - Accent4 2 3 3 3 6 2 2 2" xfId="18305"/>
    <cellStyle name="40% - Accent4 2 3 3 3 6 2 3" xfId="18306"/>
    <cellStyle name="40% - Accent4 2 3 3 3 6 3" xfId="18307"/>
    <cellStyle name="40% - Accent4 2 3 3 3 6 3 2" xfId="18308"/>
    <cellStyle name="40% - Accent4 2 3 3 3 6 4" xfId="18309"/>
    <cellStyle name="40% - Accent4 2 3 3 3 7" xfId="18310"/>
    <cellStyle name="40% - Accent4 2 3 3 3 7 2" xfId="18311"/>
    <cellStyle name="40% - Accent4 2 3 3 3 7 2 2" xfId="18312"/>
    <cellStyle name="40% - Accent4 2 3 3 3 7 3" xfId="18313"/>
    <cellStyle name="40% - Accent4 2 3 3 3 8" xfId="18314"/>
    <cellStyle name="40% - Accent4 2 3 3 3 8 2" xfId="18315"/>
    <cellStyle name="40% - Accent4 2 3 3 3 9" xfId="18316"/>
    <cellStyle name="40% - Accent4 2 3 3 4" xfId="18317"/>
    <cellStyle name="40% - Accent4 2 3 3 4 2" xfId="18318"/>
    <cellStyle name="40% - Accent4 2 3 3 4 2 2" xfId="18319"/>
    <cellStyle name="40% - Accent4 2 3 3 4 2 2 2" xfId="18320"/>
    <cellStyle name="40% - Accent4 2 3 3 4 2 2 2 2" xfId="18321"/>
    <cellStyle name="40% - Accent4 2 3 3 4 2 2 3" xfId="18322"/>
    <cellStyle name="40% - Accent4 2 3 3 4 2 3" xfId="18323"/>
    <cellStyle name="40% - Accent4 2 3 3 4 2 3 2" xfId="18324"/>
    <cellStyle name="40% - Accent4 2 3 3 4 2 4" xfId="18325"/>
    <cellStyle name="40% - Accent4 2 3 3 4 3" xfId="18326"/>
    <cellStyle name="40% - Accent4 2 3 3 4 3 2" xfId="18327"/>
    <cellStyle name="40% - Accent4 2 3 3 4 3 2 2" xfId="18328"/>
    <cellStyle name="40% - Accent4 2 3 3 4 3 3" xfId="18329"/>
    <cellStyle name="40% - Accent4 2 3 3 4 4" xfId="18330"/>
    <cellStyle name="40% - Accent4 2 3 3 4 4 2" xfId="18331"/>
    <cellStyle name="40% - Accent4 2 3 3 4 5" xfId="18332"/>
    <cellStyle name="40% - Accent4 2 3 3 5" xfId="18333"/>
    <cellStyle name="40% - Accent4 2 3 3 5 2" xfId="18334"/>
    <cellStyle name="40% - Accent4 2 3 3 5 2 2" xfId="18335"/>
    <cellStyle name="40% - Accent4 2 3 3 5 2 2 2" xfId="18336"/>
    <cellStyle name="40% - Accent4 2 3 3 5 2 2 2 2" xfId="18337"/>
    <cellStyle name="40% - Accent4 2 3 3 5 2 2 3" xfId="18338"/>
    <cellStyle name="40% - Accent4 2 3 3 5 2 3" xfId="18339"/>
    <cellStyle name="40% - Accent4 2 3 3 5 2 3 2" xfId="18340"/>
    <cellStyle name="40% - Accent4 2 3 3 5 2 4" xfId="18341"/>
    <cellStyle name="40% - Accent4 2 3 3 5 3" xfId="18342"/>
    <cellStyle name="40% - Accent4 2 3 3 5 3 2" xfId="18343"/>
    <cellStyle name="40% - Accent4 2 3 3 5 3 2 2" xfId="18344"/>
    <cellStyle name="40% - Accent4 2 3 3 5 3 3" xfId="18345"/>
    <cellStyle name="40% - Accent4 2 3 3 5 4" xfId="18346"/>
    <cellStyle name="40% - Accent4 2 3 3 5 4 2" xfId="18347"/>
    <cellStyle name="40% - Accent4 2 3 3 5 5" xfId="18348"/>
    <cellStyle name="40% - Accent4 2 3 3 6" xfId="18349"/>
    <cellStyle name="40% - Accent4 2 3 3 6 2" xfId="18350"/>
    <cellStyle name="40% - Accent4 2 3 3 6 2 2" xfId="18351"/>
    <cellStyle name="40% - Accent4 2 3 3 6 2 2 2" xfId="18352"/>
    <cellStyle name="40% - Accent4 2 3 3 6 2 3" xfId="18353"/>
    <cellStyle name="40% - Accent4 2 3 3 6 3" xfId="18354"/>
    <cellStyle name="40% - Accent4 2 3 3 6 3 2" xfId="18355"/>
    <cellStyle name="40% - Accent4 2 3 3 6 4" xfId="18356"/>
    <cellStyle name="40% - Accent4 2 3 3 7" xfId="18357"/>
    <cellStyle name="40% - Accent4 2 3 3 7 2" xfId="18358"/>
    <cellStyle name="40% - Accent4 2 3 3 7 2 2" xfId="18359"/>
    <cellStyle name="40% - Accent4 2 3 3 7 2 2 2" xfId="18360"/>
    <cellStyle name="40% - Accent4 2 3 3 7 2 3" xfId="18361"/>
    <cellStyle name="40% - Accent4 2 3 3 7 3" xfId="18362"/>
    <cellStyle name="40% - Accent4 2 3 3 7 3 2" xfId="18363"/>
    <cellStyle name="40% - Accent4 2 3 3 7 4" xfId="18364"/>
    <cellStyle name="40% - Accent4 2 3 3 8" xfId="18365"/>
    <cellStyle name="40% - Accent4 2 3 3 8 2" xfId="18366"/>
    <cellStyle name="40% - Accent4 2 3 3 8 2 2" xfId="18367"/>
    <cellStyle name="40% - Accent4 2 3 3 8 2 2 2" xfId="18368"/>
    <cellStyle name="40% - Accent4 2 3 3 8 2 3" xfId="18369"/>
    <cellStyle name="40% - Accent4 2 3 3 8 3" xfId="18370"/>
    <cellStyle name="40% - Accent4 2 3 3 8 3 2" xfId="18371"/>
    <cellStyle name="40% - Accent4 2 3 3 8 4" xfId="18372"/>
    <cellStyle name="40% - Accent4 2 3 3 9" xfId="18373"/>
    <cellStyle name="40% - Accent4 2 3 3 9 2" xfId="18374"/>
    <cellStyle name="40% - Accent4 2 3 3 9 2 2" xfId="18375"/>
    <cellStyle name="40% - Accent4 2 3 3 9 3" xfId="18376"/>
    <cellStyle name="40% - Accent4 2 3 4" xfId="18377"/>
    <cellStyle name="40% - Accent4 2 3 4 2" xfId="18378"/>
    <cellStyle name="40% - Accent4 2 3 4 2 2" xfId="18379"/>
    <cellStyle name="40% - Accent4 2 3 4 2 2 2" xfId="18380"/>
    <cellStyle name="40% - Accent4 2 3 4 2 2 2 2" xfId="18381"/>
    <cellStyle name="40% - Accent4 2 3 4 2 2 2 2 2" xfId="18382"/>
    <cellStyle name="40% - Accent4 2 3 4 2 2 2 3" xfId="18383"/>
    <cellStyle name="40% - Accent4 2 3 4 2 2 3" xfId="18384"/>
    <cellStyle name="40% - Accent4 2 3 4 2 2 3 2" xfId="18385"/>
    <cellStyle name="40% - Accent4 2 3 4 2 2 4" xfId="18386"/>
    <cellStyle name="40% - Accent4 2 3 4 2 3" xfId="18387"/>
    <cellStyle name="40% - Accent4 2 3 4 2 3 2" xfId="18388"/>
    <cellStyle name="40% - Accent4 2 3 4 2 3 2 2" xfId="18389"/>
    <cellStyle name="40% - Accent4 2 3 4 2 3 3" xfId="18390"/>
    <cellStyle name="40% - Accent4 2 3 4 2 4" xfId="18391"/>
    <cellStyle name="40% - Accent4 2 3 4 2 4 2" xfId="18392"/>
    <cellStyle name="40% - Accent4 2 3 4 2 5" xfId="18393"/>
    <cellStyle name="40% - Accent4 2 3 4 3" xfId="18394"/>
    <cellStyle name="40% - Accent4 2 3 4 3 2" xfId="18395"/>
    <cellStyle name="40% - Accent4 2 3 4 3 2 2" xfId="18396"/>
    <cellStyle name="40% - Accent4 2 3 4 3 2 2 2" xfId="18397"/>
    <cellStyle name="40% - Accent4 2 3 4 3 2 2 2 2" xfId="18398"/>
    <cellStyle name="40% - Accent4 2 3 4 3 2 2 3" xfId="18399"/>
    <cellStyle name="40% - Accent4 2 3 4 3 2 3" xfId="18400"/>
    <cellStyle name="40% - Accent4 2 3 4 3 2 3 2" xfId="18401"/>
    <cellStyle name="40% - Accent4 2 3 4 3 2 4" xfId="18402"/>
    <cellStyle name="40% - Accent4 2 3 4 3 3" xfId="18403"/>
    <cellStyle name="40% - Accent4 2 3 4 3 3 2" xfId="18404"/>
    <cellStyle name="40% - Accent4 2 3 4 3 3 2 2" xfId="18405"/>
    <cellStyle name="40% - Accent4 2 3 4 3 3 3" xfId="18406"/>
    <cellStyle name="40% - Accent4 2 3 4 3 4" xfId="18407"/>
    <cellStyle name="40% - Accent4 2 3 4 3 4 2" xfId="18408"/>
    <cellStyle name="40% - Accent4 2 3 4 3 5" xfId="18409"/>
    <cellStyle name="40% - Accent4 2 3 4 4" xfId="18410"/>
    <cellStyle name="40% - Accent4 2 3 4 4 2" xfId="18411"/>
    <cellStyle name="40% - Accent4 2 3 4 4 2 2" xfId="18412"/>
    <cellStyle name="40% - Accent4 2 3 4 4 2 2 2" xfId="18413"/>
    <cellStyle name="40% - Accent4 2 3 4 4 2 3" xfId="18414"/>
    <cellStyle name="40% - Accent4 2 3 4 4 3" xfId="18415"/>
    <cellStyle name="40% - Accent4 2 3 4 4 3 2" xfId="18416"/>
    <cellStyle name="40% - Accent4 2 3 4 4 4" xfId="18417"/>
    <cellStyle name="40% - Accent4 2 3 4 5" xfId="18418"/>
    <cellStyle name="40% - Accent4 2 3 4 5 2" xfId="18419"/>
    <cellStyle name="40% - Accent4 2 3 4 5 2 2" xfId="18420"/>
    <cellStyle name="40% - Accent4 2 3 4 5 2 2 2" xfId="18421"/>
    <cellStyle name="40% - Accent4 2 3 4 5 2 3" xfId="18422"/>
    <cellStyle name="40% - Accent4 2 3 4 5 3" xfId="18423"/>
    <cellStyle name="40% - Accent4 2 3 4 5 3 2" xfId="18424"/>
    <cellStyle name="40% - Accent4 2 3 4 5 4" xfId="18425"/>
    <cellStyle name="40% - Accent4 2 3 4 6" xfId="18426"/>
    <cellStyle name="40% - Accent4 2 3 4 6 2" xfId="18427"/>
    <cellStyle name="40% - Accent4 2 3 4 6 2 2" xfId="18428"/>
    <cellStyle name="40% - Accent4 2 3 4 6 2 2 2" xfId="18429"/>
    <cellStyle name="40% - Accent4 2 3 4 6 2 3" xfId="18430"/>
    <cellStyle name="40% - Accent4 2 3 4 6 3" xfId="18431"/>
    <cellStyle name="40% - Accent4 2 3 4 6 3 2" xfId="18432"/>
    <cellStyle name="40% - Accent4 2 3 4 6 4" xfId="18433"/>
    <cellStyle name="40% - Accent4 2 3 4 7" xfId="18434"/>
    <cellStyle name="40% - Accent4 2 3 4 7 2" xfId="18435"/>
    <cellStyle name="40% - Accent4 2 3 4 7 2 2" xfId="18436"/>
    <cellStyle name="40% - Accent4 2 3 4 7 3" xfId="18437"/>
    <cellStyle name="40% - Accent4 2 3 4 8" xfId="18438"/>
    <cellStyle name="40% - Accent4 2 3 4 8 2" xfId="18439"/>
    <cellStyle name="40% - Accent4 2 3 4 9" xfId="18440"/>
    <cellStyle name="40% - Accent4 2 3 5" xfId="18441"/>
    <cellStyle name="40% - Accent4 2 3 5 2" xfId="18442"/>
    <cellStyle name="40% - Accent4 2 3 5 2 2" xfId="18443"/>
    <cellStyle name="40% - Accent4 2 3 5 2 2 2" xfId="18444"/>
    <cellStyle name="40% - Accent4 2 3 5 2 2 2 2" xfId="18445"/>
    <cellStyle name="40% - Accent4 2 3 5 2 2 2 2 2" xfId="18446"/>
    <cellStyle name="40% - Accent4 2 3 5 2 2 2 3" xfId="18447"/>
    <cellStyle name="40% - Accent4 2 3 5 2 2 3" xfId="18448"/>
    <cellStyle name="40% - Accent4 2 3 5 2 2 3 2" xfId="18449"/>
    <cellStyle name="40% - Accent4 2 3 5 2 2 4" xfId="18450"/>
    <cellStyle name="40% - Accent4 2 3 5 2 3" xfId="18451"/>
    <cellStyle name="40% - Accent4 2 3 5 2 3 2" xfId="18452"/>
    <cellStyle name="40% - Accent4 2 3 5 2 3 2 2" xfId="18453"/>
    <cellStyle name="40% - Accent4 2 3 5 2 3 3" xfId="18454"/>
    <cellStyle name="40% - Accent4 2 3 5 2 4" xfId="18455"/>
    <cellStyle name="40% - Accent4 2 3 5 2 4 2" xfId="18456"/>
    <cellStyle name="40% - Accent4 2 3 5 2 5" xfId="18457"/>
    <cellStyle name="40% - Accent4 2 3 5 3" xfId="18458"/>
    <cellStyle name="40% - Accent4 2 3 5 3 2" xfId="18459"/>
    <cellStyle name="40% - Accent4 2 3 5 3 2 2" xfId="18460"/>
    <cellStyle name="40% - Accent4 2 3 5 3 2 2 2" xfId="18461"/>
    <cellStyle name="40% - Accent4 2 3 5 3 2 2 2 2" xfId="18462"/>
    <cellStyle name="40% - Accent4 2 3 5 3 2 2 3" xfId="18463"/>
    <cellStyle name="40% - Accent4 2 3 5 3 2 3" xfId="18464"/>
    <cellStyle name="40% - Accent4 2 3 5 3 2 3 2" xfId="18465"/>
    <cellStyle name="40% - Accent4 2 3 5 3 2 4" xfId="18466"/>
    <cellStyle name="40% - Accent4 2 3 5 3 3" xfId="18467"/>
    <cellStyle name="40% - Accent4 2 3 5 3 3 2" xfId="18468"/>
    <cellStyle name="40% - Accent4 2 3 5 3 3 2 2" xfId="18469"/>
    <cellStyle name="40% - Accent4 2 3 5 3 3 3" xfId="18470"/>
    <cellStyle name="40% - Accent4 2 3 5 3 4" xfId="18471"/>
    <cellStyle name="40% - Accent4 2 3 5 3 4 2" xfId="18472"/>
    <cellStyle name="40% - Accent4 2 3 5 3 5" xfId="18473"/>
    <cellStyle name="40% - Accent4 2 3 5 4" xfId="18474"/>
    <cellStyle name="40% - Accent4 2 3 5 4 2" xfId="18475"/>
    <cellStyle name="40% - Accent4 2 3 5 4 2 2" xfId="18476"/>
    <cellStyle name="40% - Accent4 2 3 5 4 2 2 2" xfId="18477"/>
    <cellStyle name="40% - Accent4 2 3 5 4 2 3" xfId="18478"/>
    <cellStyle name="40% - Accent4 2 3 5 4 3" xfId="18479"/>
    <cellStyle name="40% - Accent4 2 3 5 4 3 2" xfId="18480"/>
    <cellStyle name="40% - Accent4 2 3 5 4 4" xfId="18481"/>
    <cellStyle name="40% - Accent4 2 3 5 5" xfId="18482"/>
    <cellStyle name="40% - Accent4 2 3 5 5 2" xfId="18483"/>
    <cellStyle name="40% - Accent4 2 3 5 5 2 2" xfId="18484"/>
    <cellStyle name="40% - Accent4 2 3 5 5 2 2 2" xfId="18485"/>
    <cellStyle name="40% - Accent4 2 3 5 5 2 3" xfId="18486"/>
    <cellStyle name="40% - Accent4 2 3 5 5 3" xfId="18487"/>
    <cellStyle name="40% - Accent4 2 3 5 5 3 2" xfId="18488"/>
    <cellStyle name="40% - Accent4 2 3 5 5 4" xfId="18489"/>
    <cellStyle name="40% - Accent4 2 3 5 6" xfId="18490"/>
    <cellStyle name="40% - Accent4 2 3 5 6 2" xfId="18491"/>
    <cellStyle name="40% - Accent4 2 3 5 6 2 2" xfId="18492"/>
    <cellStyle name="40% - Accent4 2 3 5 6 2 2 2" xfId="18493"/>
    <cellStyle name="40% - Accent4 2 3 5 6 2 3" xfId="18494"/>
    <cellStyle name="40% - Accent4 2 3 5 6 3" xfId="18495"/>
    <cellStyle name="40% - Accent4 2 3 5 6 3 2" xfId="18496"/>
    <cellStyle name="40% - Accent4 2 3 5 6 4" xfId="18497"/>
    <cellStyle name="40% - Accent4 2 3 5 7" xfId="18498"/>
    <cellStyle name="40% - Accent4 2 3 5 7 2" xfId="18499"/>
    <cellStyle name="40% - Accent4 2 3 5 7 2 2" xfId="18500"/>
    <cellStyle name="40% - Accent4 2 3 5 7 3" xfId="18501"/>
    <cellStyle name="40% - Accent4 2 3 5 8" xfId="18502"/>
    <cellStyle name="40% - Accent4 2 3 5 8 2" xfId="18503"/>
    <cellStyle name="40% - Accent4 2 3 5 9" xfId="18504"/>
    <cellStyle name="40% - Accent4 2 3 6" xfId="18505"/>
    <cellStyle name="40% - Accent4 2 3 6 2" xfId="18506"/>
    <cellStyle name="40% - Accent4 2 3 6 2 2" xfId="18507"/>
    <cellStyle name="40% - Accent4 2 3 6 3" xfId="18508"/>
    <cellStyle name="40% - Accent4 2 3 7" xfId="18509"/>
    <cellStyle name="40% - Accent4 2 3 8" xfId="18510"/>
    <cellStyle name="40% - Accent4 2 3 8 2" xfId="18511"/>
    <cellStyle name="40% - Accent4 2 3 9" xfId="42664"/>
    <cellStyle name="40% - Accent4 2 4" xfId="18512"/>
    <cellStyle name="40% - Accent4 2 4 2" xfId="18513"/>
    <cellStyle name="40% - Accent4 2 4 2 10" xfId="18514"/>
    <cellStyle name="40% - Accent4 2 4 2 10 2" xfId="18515"/>
    <cellStyle name="40% - Accent4 2 4 2 11" xfId="18516"/>
    <cellStyle name="40% - Accent4 2 4 2 2" xfId="18517"/>
    <cellStyle name="40% - Accent4 2 4 2 2 2" xfId="18518"/>
    <cellStyle name="40% - Accent4 2 4 2 2 2 2" xfId="18519"/>
    <cellStyle name="40% - Accent4 2 4 2 2 2 2 2" xfId="18520"/>
    <cellStyle name="40% - Accent4 2 4 2 2 2 2 2 2" xfId="18521"/>
    <cellStyle name="40% - Accent4 2 4 2 2 2 2 2 2 2" xfId="18522"/>
    <cellStyle name="40% - Accent4 2 4 2 2 2 2 2 3" xfId="18523"/>
    <cellStyle name="40% - Accent4 2 4 2 2 2 2 3" xfId="18524"/>
    <cellStyle name="40% - Accent4 2 4 2 2 2 2 3 2" xfId="18525"/>
    <cellStyle name="40% - Accent4 2 4 2 2 2 2 4" xfId="18526"/>
    <cellStyle name="40% - Accent4 2 4 2 2 2 3" xfId="18527"/>
    <cellStyle name="40% - Accent4 2 4 2 2 2 3 2" xfId="18528"/>
    <cellStyle name="40% - Accent4 2 4 2 2 2 3 2 2" xfId="18529"/>
    <cellStyle name="40% - Accent4 2 4 2 2 2 3 3" xfId="18530"/>
    <cellStyle name="40% - Accent4 2 4 2 2 2 4" xfId="18531"/>
    <cellStyle name="40% - Accent4 2 4 2 2 2 4 2" xfId="18532"/>
    <cellStyle name="40% - Accent4 2 4 2 2 2 5" xfId="18533"/>
    <cellStyle name="40% - Accent4 2 4 2 2 3" xfId="18534"/>
    <cellStyle name="40% - Accent4 2 4 2 2 3 2" xfId="18535"/>
    <cellStyle name="40% - Accent4 2 4 2 2 3 2 2" xfId="18536"/>
    <cellStyle name="40% - Accent4 2 4 2 2 3 2 2 2" xfId="18537"/>
    <cellStyle name="40% - Accent4 2 4 2 2 3 2 2 2 2" xfId="18538"/>
    <cellStyle name="40% - Accent4 2 4 2 2 3 2 2 3" xfId="18539"/>
    <cellStyle name="40% - Accent4 2 4 2 2 3 2 3" xfId="18540"/>
    <cellStyle name="40% - Accent4 2 4 2 2 3 2 3 2" xfId="18541"/>
    <cellStyle name="40% - Accent4 2 4 2 2 3 2 4" xfId="18542"/>
    <cellStyle name="40% - Accent4 2 4 2 2 3 3" xfId="18543"/>
    <cellStyle name="40% - Accent4 2 4 2 2 3 3 2" xfId="18544"/>
    <cellStyle name="40% - Accent4 2 4 2 2 3 3 2 2" xfId="18545"/>
    <cellStyle name="40% - Accent4 2 4 2 2 3 3 3" xfId="18546"/>
    <cellStyle name="40% - Accent4 2 4 2 2 3 4" xfId="18547"/>
    <cellStyle name="40% - Accent4 2 4 2 2 3 4 2" xfId="18548"/>
    <cellStyle name="40% - Accent4 2 4 2 2 3 5" xfId="18549"/>
    <cellStyle name="40% - Accent4 2 4 2 2 4" xfId="18550"/>
    <cellStyle name="40% - Accent4 2 4 2 2 4 2" xfId="18551"/>
    <cellStyle name="40% - Accent4 2 4 2 2 4 2 2" xfId="18552"/>
    <cellStyle name="40% - Accent4 2 4 2 2 4 2 2 2" xfId="18553"/>
    <cellStyle name="40% - Accent4 2 4 2 2 4 2 3" xfId="18554"/>
    <cellStyle name="40% - Accent4 2 4 2 2 4 3" xfId="18555"/>
    <cellStyle name="40% - Accent4 2 4 2 2 4 3 2" xfId="18556"/>
    <cellStyle name="40% - Accent4 2 4 2 2 4 4" xfId="18557"/>
    <cellStyle name="40% - Accent4 2 4 2 2 5" xfId="18558"/>
    <cellStyle name="40% - Accent4 2 4 2 2 5 2" xfId="18559"/>
    <cellStyle name="40% - Accent4 2 4 2 2 5 2 2" xfId="18560"/>
    <cellStyle name="40% - Accent4 2 4 2 2 5 2 2 2" xfId="18561"/>
    <cellStyle name="40% - Accent4 2 4 2 2 5 2 3" xfId="18562"/>
    <cellStyle name="40% - Accent4 2 4 2 2 5 3" xfId="18563"/>
    <cellStyle name="40% - Accent4 2 4 2 2 5 3 2" xfId="18564"/>
    <cellStyle name="40% - Accent4 2 4 2 2 5 4" xfId="18565"/>
    <cellStyle name="40% - Accent4 2 4 2 2 6" xfId="18566"/>
    <cellStyle name="40% - Accent4 2 4 2 2 6 2" xfId="18567"/>
    <cellStyle name="40% - Accent4 2 4 2 2 6 2 2" xfId="18568"/>
    <cellStyle name="40% - Accent4 2 4 2 2 6 2 2 2" xfId="18569"/>
    <cellStyle name="40% - Accent4 2 4 2 2 6 2 3" xfId="18570"/>
    <cellStyle name="40% - Accent4 2 4 2 2 6 3" xfId="18571"/>
    <cellStyle name="40% - Accent4 2 4 2 2 6 3 2" xfId="18572"/>
    <cellStyle name="40% - Accent4 2 4 2 2 6 4" xfId="18573"/>
    <cellStyle name="40% - Accent4 2 4 2 2 7" xfId="18574"/>
    <cellStyle name="40% - Accent4 2 4 2 2 7 2" xfId="18575"/>
    <cellStyle name="40% - Accent4 2 4 2 2 7 2 2" xfId="18576"/>
    <cellStyle name="40% - Accent4 2 4 2 2 7 3" xfId="18577"/>
    <cellStyle name="40% - Accent4 2 4 2 2 8" xfId="18578"/>
    <cellStyle name="40% - Accent4 2 4 2 2 8 2" xfId="18579"/>
    <cellStyle name="40% - Accent4 2 4 2 2 9" xfId="18580"/>
    <cellStyle name="40% - Accent4 2 4 2 3" xfId="18581"/>
    <cellStyle name="40% - Accent4 2 4 2 3 2" xfId="18582"/>
    <cellStyle name="40% - Accent4 2 4 2 3 2 2" xfId="18583"/>
    <cellStyle name="40% - Accent4 2 4 2 3 2 2 2" xfId="18584"/>
    <cellStyle name="40% - Accent4 2 4 2 3 2 2 2 2" xfId="18585"/>
    <cellStyle name="40% - Accent4 2 4 2 3 2 2 2 2 2" xfId="18586"/>
    <cellStyle name="40% - Accent4 2 4 2 3 2 2 2 3" xfId="18587"/>
    <cellStyle name="40% - Accent4 2 4 2 3 2 2 3" xfId="18588"/>
    <cellStyle name="40% - Accent4 2 4 2 3 2 2 3 2" xfId="18589"/>
    <cellStyle name="40% - Accent4 2 4 2 3 2 2 4" xfId="18590"/>
    <cellStyle name="40% - Accent4 2 4 2 3 2 3" xfId="18591"/>
    <cellStyle name="40% - Accent4 2 4 2 3 2 3 2" xfId="18592"/>
    <cellStyle name="40% - Accent4 2 4 2 3 2 3 2 2" xfId="18593"/>
    <cellStyle name="40% - Accent4 2 4 2 3 2 3 3" xfId="18594"/>
    <cellStyle name="40% - Accent4 2 4 2 3 2 4" xfId="18595"/>
    <cellStyle name="40% - Accent4 2 4 2 3 2 4 2" xfId="18596"/>
    <cellStyle name="40% - Accent4 2 4 2 3 2 5" xfId="18597"/>
    <cellStyle name="40% - Accent4 2 4 2 3 3" xfId="18598"/>
    <cellStyle name="40% - Accent4 2 4 2 3 3 2" xfId="18599"/>
    <cellStyle name="40% - Accent4 2 4 2 3 3 2 2" xfId="18600"/>
    <cellStyle name="40% - Accent4 2 4 2 3 3 2 2 2" xfId="18601"/>
    <cellStyle name="40% - Accent4 2 4 2 3 3 2 2 2 2" xfId="18602"/>
    <cellStyle name="40% - Accent4 2 4 2 3 3 2 2 3" xfId="18603"/>
    <cellStyle name="40% - Accent4 2 4 2 3 3 2 3" xfId="18604"/>
    <cellStyle name="40% - Accent4 2 4 2 3 3 2 3 2" xfId="18605"/>
    <cellStyle name="40% - Accent4 2 4 2 3 3 2 4" xfId="18606"/>
    <cellStyle name="40% - Accent4 2 4 2 3 3 3" xfId="18607"/>
    <cellStyle name="40% - Accent4 2 4 2 3 3 3 2" xfId="18608"/>
    <cellStyle name="40% - Accent4 2 4 2 3 3 3 2 2" xfId="18609"/>
    <cellStyle name="40% - Accent4 2 4 2 3 3 3 3" xfId="18610"/>
    <cellStyle name="40% - Accent4 2 4 2 3 3 4" xfId="18611"/>
    <cellStyle name="40% - Accent4 2 4 2 3 3 4 2" xfId="18612"/>
    <cellStyle name="40% - Accent4 2 4 2 3 3 5" xfId="18613"/>
    <cellStyle name="40% - Accent4 2 4 2 3 4" xfId="18614"/>
    <cellStyle name="40% - Accent4 2 4 2 3 4 2" xfId="18615"/>
    <cellStyle name="40% - Accent4 2 4 2 3 4 2 2" xfId="18616"/>
    <cellStyle name="40% - Accent4 2 4 2 3 4 2 2 2" xfId="18617"/>
    <cellStyle name="40% - Accent4 2 4 2 3 4 2 3" xfId="18618"/>
    <cellStyle name="40% - Accent4 2 4 2 3 4 3" xfId="18619"/>
    <cellStyle name="40% - Accent4 2 4 2 3 4 3 2" xfId="18620"/>
    <cellStyle name="40% - Accent4 2 4 2 3 4 4" xfId="18621"/>
    <cellStyle name="40% - Accent4 2 4 2 3 5" xfId="18622"/>
    <cellStyle name="40% - Accent4 2 4 2 3 5 2" xfId="18623"/>
    <cellStyle name="40% - Accent4 2 4 2 3 5 2 2" xfId="18624"/>
    <cellStyle name="40% - Accent4 2 4 2 3 5 2 2 2" xfId="18625"/>
    <cellStyle name="40% - Accent4 2 4 2 3 5 2 3" xfId="18626"/>
    <cellStyle name="40% - Accent4 2 4 2 3 5 3" xfId="18627"/>
    <cellStyle name="40% - Accent4 2 4 2 3 5 3 2" xfId="18628"/>
    <cellStyle name="40% - Accent4 2 4 2 3 5 4" xfId="18629"/>
    <cellStyle name="40% - Accent4 2 4 2 3 6" xfId="18630"/>
    <cellStyle name="40% - Accent4 2 4 2 3 6 2" xfId="18631"/>
    <cellStyle name="40% - Accent4 2 4 2 3 6 2 2" xfId="18632"/>
    <cellStyle name="40% - Accent4 2 4 2 3 6 2 2 2" xfId="18633"/>
    <cellStyle name="40% - Accent4 2 4 2 3 6 2 3" xfId="18634"/>
    <cellStyle name="40% - Accent4 2 4 2 3 6 3" xfId="18635"/>
    <cellStyle name="40% - Accent4 2 4 2 3 6 3 2" xfId="18636"/>
    <cellStyle name="40% - Accent4 2 4 2 3 6 4" xfId="18637"/>
    <cellStyle name="40% - Accent4 2 4 2 3 7" xfId="18638"/>
    <cellStyle name="40% - Accent4 2 4 2 3 7 2" xfId="18639"/>
    <cellStyle name="40% - Accent4 2 4 2 3 7 2 2" xfId="18640"/>
    <cellStyle name="40% - Accent4 2 4 2 3 7 3" xfId="18641"/>
    <cellStyle name="40% - Accent4 2 4 2 3 8" xfId="18642"/>
    <cellStyle name="40% - Accent4 2 4 2 3 8 2" xfId="18643"/>
    <cellStyle name="40% - Accent4 2 4 2 3 9" xfId="18644"/>
    <cellStyle name="40% - Accent4 2 4 2 4" xfId="18645"/>
    <cellStyle name="40% - Accent4 2 4 2 4 2" xfId="18646"/>
    <cellStyle name="40% - Accent4 2 4 2 4 2 2" xfId="18647"/>
    <cellStyle name="40% - Accent4 2 4 2 4 2 2 2" xfId="18648"/>
    <cellStyle name="40% - Accent4 2 4 2 4 2 2 2 2" xfId="18649"/>
    <cellStyle name="40% - Accent4 2 4 2 4 2 2 3" xfId="18650"/>
    <cellStyle name="40% - Accent4 2 4 2 4 2 3" xfId="18651"/>
    <cellStyle name="40% - Accent4 2 4 2 4 2 3 2" xfId="18652"/>
    <cellStyle name="40% - Accent4 2 4 2 4 2 4" xfId="18653"/>
    <cellStyle name="40% - Accent4 2 4 2 4 3" xfId="18654"/>
    <cellStyle name="40% - Accent4 2 4 2 4 3 2" xfId="18655"/>
    <cellStyle name="40% - Accent4 2 4 2 4 3 2 2" xfId="18656"/>
    <cellStyle name="40% - Accent4 2 4 2 4 3 3" xfId="18657"/>
    <cellStyle name="40% - Accent4 2 4 2 4 4" xfId="18658"/>
    <cellStyle name="40% - Accent4 2 4 2 4 4 2" xfId="18659"/>
    <cellStyle name="40% - Accent4 2 4 2 4 5" xfId="18660"/>
    <cellStyle name="40% - Accent4 2 4 2 5" xfId="18661"/>
    <cellStyle name="40% - Accent4 2 4 2 5 2" xfId="18662"/>
    <cellStyle name="40% - Accent4 2 4 2 5 2 2" xfId="18663"/>
    <cellStyle name="40% - Accent4 2 4 2 5 2 2 2" xfId="18664"/>
    <cellStyle name="40% - Accent4 2 4 2 5 2 2 2 2" xfId="18665"/>
    <cellStyle name="40% - Accent4 2 4 2 5 2 2 3" xfId="18666"/>
    <cellStyle name="40% - Accent4 2 4 2 5 2 3" xfId="18667"/>
    <cellStyle name="40% - Accent4 2 4 2 5 2 3 2" xfId="18668"/>
    <cellStyle name="40% - Accent4 2 4 2 5 2 4" xfId="18669"/>
    <cellStyle name="40% - Accent4 2 4 2 5 3" xfId="18670"/>
    <cellStyle name="40% - Accent4 2 4 2 5 3 2" xfId="18671"/>
    <cellStyle name="40% - Accent4 2 4 2 5 3 2 2" xfId="18672"/>
    <cellStyle name="40% - Accent4 2 4 2 5 3 3" xfId="18673"/>
    <cellStyle name="40% - Accent4 2 4 2 5 4" xfId="18674"/>
    <cellStyle name="40% - Accent4 2 4 2 5 4 2" xfId="18675"/>
    <cellStyle name="40% - Accent4 2 4 2 5 5" xfId="18676"/>
    <cellStyle name="40% - Accent4 2 4 2 6" xfId="18677"/>
    <cellStyle name="40% - Accent4 2 4 2 6 2" xfId="18678"/>
    <cellStyle name="40% - Accent4 2 4 2 6 2 2" xfId="18679"/>
    <cellStyle name="40% - Accent4 2 4 2 6 2 2 2" xfId="18680"/>
    <cellStyle name="40% - Accent4 2 4 2 6 2 3" xfId="18681"/>
    <cellStyle name="40% - Accent4 2 4 2 6 3" xfId="18682"/>
    <cellStyle name="40% - Accent4 2 4 2 6 3 2" xfId="18683"/>
    <cellStyle name="40% - Accent4 2 4 2 6 4" xfId="18684"/>
    <cellStyle name="40% - Accent4 2 4 2 7" xfId="18685"/>
    <cellStyle name="40% - Accent4 2 4 2 7 2" xfId="18686"/>
    <cellStyle name="40% - Accent4 2 4 2 7 2 2" xfId="18687"/>
    <cellStyle name="40% - Accent4 2 4 2 7 2 2 2" xfId="18688"/>
    <cellStyle name="40% - Accent4 2 4 2 7 2 3" xfId="18689"/>
    <cellStyle name="40% - Accent4 2 4 2 7 3" xfId="18690"/>
    <cellStyle name="40% - Accent4 2 4 2 7 3 2" xfId="18691"/>
    <cellStyle name="40% - Accent4 2 4 2 7 4" xfId="18692"/>
    <cellStyle name="40% - Accent4 2 4 2 8" xfId="18693"/>
    <cellStyle name="40% - Accent4 2 4 2 8 2" xfId="18694"/>
    <cellStyle name="40% - Accent4 2 4 2 8 2 2" xfId="18695"/>
    <cellStyle name="40% - Accent4 2 4 2 8 2 2 2" xfId="18696"/>
    <cellStyle name="40% - Accent4 2 4 2 8 2 3" xfId="18697"/>
    <cellStyle name="40% - Accent4 2 4 2 8 3" xfId="18698"/>
    <cellStyle name="40% - Accent4 2 4 2 8 3 2" xfId="18699"/>
    <cellStyle name="40% - Accent4 2 4 2 8 4" xfId="18700"/>
    <cellStyle name="40% - Accent4 2 4 2 9" xfId="18701"/>
    <cellStyle name="40% - Accent4 2 4 2 9 2" xfId="18702"/>
    <cellStyle name="40% - Accent4 2 4 2 9 2 2" xfId="18703"/>
    <cellStyle name="40% - Accent4 2 4 2 9 3" xfId="18704"/>
    <cellStyle name="40% - Accent4 2 4 3" xfId="18705"/>
    <cellStyle name="40% - Accent4 2 4 3 10" xfId="18706"/>
    <cellStyle name="40% - Accent4 2 4 3 10 2" xfId="18707"/>
    <cellStyle name="40% - Accent4 2 4 3 11" xfId="18708"/>
    <cellStyle name="40% - Accent4 2 4 3 2" xfId="18709"/>
    <cellStyle name="40% - Accent4 2 4 3 2 2" xfId="18710"/>
    <cellStyle name="40% - Accent4 2 4 3 2 2 2" xfId="18711"/>
    <cellStyle name="40% - Accent4 2 4 3 2 2 2 2" xfId="18712"/>
    <cellStyle name="40% - Accent4 2 4 3 2 2 2 2 2" xfId="18713"/>
    <cellStyle name="40% - Accent4 2 4 3 2 2 2 2 2 2" xfId="18714"/>
    <cellStyle name="40% - Accent4 2 4 3 2 2 2 2 3" xfId="18715"/>
    <cellStyle name="40% - Accent4 2 4 3 2 2 2 3" xfId="18716"/>
    <cellStyle name="40% - Accent4 2 4 3 2 2 2 3 2" xfId="18717"/>
    <cellStyle name="40% - Accent4 2 4 3 2 2 2 4" xfId="18718"/>
    <cellStyle name="40% - Accent4 2 4 3 2 2 3" xfId="18719"/>
    <cellStyle name="40% - Accent4 2 4 3 2 2 3 2" xfId="18720"/>
    <cellStyle name="40% - Accent4 2 4 3 2 2 3 2 2" xfId="18721"/>
    <cellStyle name="40% - Accent4 2 4 3 2 2 3 3" xfId="18722"/>
    <cellStyle name="40% - Accent4 2 4 3 2 2 4" xfId="18723"/>
    <cellStyle name="40% - Accent4 2 4 3 2 2 4 2" xfId="18724"/>
    <cellStyle name="40% - Accent4 2 4 3 2 2 5" xfId="18725"/>
    <cellStyle name="40% - Accent4 2 4 3 2 3" xfId="18726"/>
    <cellStyle name="40% - Accent4 2 4 3 2 3 2" xfId="18727"/>
    <cellStyle name="40% - Accent4 2 4 3 2 3 2 2" xfId="18728"/>
    <cellStyle name="40% - Accent4 2 4 3 2 3 2 2 2" xfId="18729"/>
    <cellStyle name="40% - Accent4 2 4 3 2 3 2 2 2 2" xfId="18730"/>
    <cellStyle name="40% - Accent4 2 4 3 2 3 2 2 3" xfId="18731"/>
    <cellStyle name="40% - Accent4 2 4 3 2 3 2 3" xfId="18732"/>
    <cellStyle name="40% - Accent4 2 4 3 2 3 2 3 2" xfId="18733"/>
    <cellStyle name="40% - Accent4 2 4 3 2 3 2 4" xfId="18734"/>
    <cellStyle name="40% - Accent4 2 4 3 2 3 3" xfId="18735"/>
    <cellStyle name="40% - Accent4 2 4 3 2 3 3 2" xfId="18736"/>
    <cellStyle name="40% - Accent4 2 4 3 2 3 3 2 2" xfId="18737"/>
    <cellStyle name="40% - Accent4 2 4 3 2 3 3 3" xfId="18738"/>
    <cellStyle name="40% - Accent4 2 4 3 2 3 4" xfId="18739"/>
    <cellStyle name="40% - Accent4 2 4 3 2 3 4 2" xfId="18740"/>
    <cellStyle name="40% - Accent4 2 4 3 2 3 5" xfId="18741"/>
    <cellStyle name="40% - Accent4 2 4 3 2 4" xfId="18742"/>
    <cellStyle name="40% - Accent4 2 4 3 2 4 2" xfId="18743"/>
    <cellStyle name="40% - Accent4 2 4 3 2 4 2 2" xfId="18744"/>
    <cellStyle name="40% - Accent4 2 4 3 2 4 2 2 2" xfId="18745"/>
    <cellStyle name="40% - Accent4 2 4 3 2 4 2 3" xfId="18746"/>
    <cellStyle name="40% - Accent4 2 4 3 2 4 3" xfId="18747"/>
    <cellStyle name="40% - Accent4 2 4 3 2 4 3 2" xfId="18748"/>
    <cellStyle name="40% - Accent4 2 4 3 2 4 4" xfId="18749"/>
    <cellStyle name="40% - Accent4 2 4 3 2 5" xfId="18750"/>
    <cellStyle name="40% - Accent4 2 4 3 2 5 2" xfId="18751"/>
    <cellStyle name="40% - Accent4 2 4 3 2 5 2 2" xfId="18752"/>
    <cellStyle name="40% - Accent4 2 4 3 2 5 2 2 2" xfId="18753"/>
    <cellStyle name="40% - Accent4 2 4 3 2 5 2 3" xfId="18754"/>
    <cellStyle name="40% - Accent4 2 4 3 2 5 3" xfId="18755"/>
    <cellStyle name="40% - Accent4 2 4 3 2 5 3 2" xfId="18756"/>
    <cellStyle name="40% - Accent4 2 4 3 2 5 4" xfId="18757"/>
    <cellStyle name="40% - Accent4 2 4 3 2 6" xfId="18758"/>
    <cellStyle name="40% - Accent4 2 4 3 2 6 2" xfId="18759"/>
    <cellStyle name="40% - Accent4 2 4 3 2 6 2 2" xfId="18760"/>
    <cellStyle name="40% - Accent4 2 4 3 2 6 2 2 2" xfId="18761"/>
    <cellStyle name="40% - Accent4 2 4 3 2 6 2 3" xfId="18762"/>
    <cellStyle name="40% - Accent4 2 4 3 2 6 3" xfId="18763"/>
    <cellStyle name="40% - Accent4 2 4 3 2 6 3 2" xfId="18764"/>
    <cellStyle name="40% - Accent4 2 4 3 2 6 4" xfId="18765"/>
    <cellStyle name="40% - Accent4 2 4 3 2 7" xfId="18766"/>
    <cellStyle name="40% - Accent4 2 4 3 2 7 2" xfId="18767"/>
    <cellStyle name="40% - Accent4 2 4 3 2 7 2 2" xfId="18768"/>
    <cellStyle name="40% - Accent4 2 4 3 2 7 3" xfId="18769"/>
    <cellStyle name="40% - Accent4 2 4 3 2 8" xfId="18770"/>
    <cellStyle name="40% - Accent4 2 4 3 2 8 2" xfId="18771"/>
    <cellStyle name="40% - Accent4 2 4 3 2 9" xfId="18772"/>
    <cellStyle name="40% - Accent4 2 4 3 3" xfId="18773"/>
    <cellStyle name="40% - Accent4 2 4 3 3 2" xfId="18774"/>
    <cellStyle name="40% - Accent4 2 4 3 3 2 2" xfId="18775"/>
    <cellStyle name="40% - Accent4 2 4 3 3 2 2 2" xfId="18776"/>
    <cellStyle name="40% - Accent4 2 4 3 3 2 2 2 2" xfId="18777"/>
    <cellStyle name="40% - Accent4 2 4 3 3 2 2 2 2 2" xfId="18778"/>
    <cellStyle name="40% - Accent4 2 4 3 3 2 2 2 3" xfId="18779"/>
    <cellStyle name="40% - Accent4 2 4 3 3 2 2 3" xfId="18780"/>
    <cellStyle name="40% - Accent4 2 4 3 3 2 2 3 2" xfId="18781"/>
    <cellStyle name="40% - Accent4 2 4 3 3 2 2 4" xfId="18782"/>
    <cellStyle name="40% - Accent4 2 4 3 3 2 3" xfId="18783"/>
    <cellStyle name="40% - Accent4 2 4 3 3 2 3 2" xfId="18784"/>
    <cellStyle name="40% - Accent4 2 4 3 3 2 3 2 2" xfId="18785"/>
    <cellStyle name="40% - Accent4 2 4 3 3 2 3 3" xfId="18786"/>
    <cellStyle name="40% - Accent4 2 4 3 3 2 4" xfId="18787"/>
    <cellStyle name="40% - Accent4 2 4 3 3 2 4 2" xfId="18788"/>
    <cellStyle name="40% - Accent4 2 4 3 3 2 5" xfId="18789"/>
    <cellStyle name="40% - Accent4 2 4 3 3 3" xfId="18790"/>
    <cellStyle name="40% - Accent4 2 4 3 3 3 2" xfId="18791"/>
    <cellStyle name="40% - Accent4 2 4 3 3 3 2 2" xfId="18792"/>
    <cellStyle name="40% - Accent4 2 4 3 3 3 2 2 2" xfId="18793"/>
    <cellStyle name="40% - Accent4 2 4 3 3 3 2 2 2 2" xfId="18794"/>
    <cellStyle name="40% - Accent4 2 4 3 3 3 2 2 3" xfId="18795"/>
    <cellStyle name="40% - Accent4 2 4 3 3 3 2 3" xfId="18796"/>
    <cellStyle name="40% - Accent4 2 4 3 3 3 2 3 2" xfId="18797"/>
    <cellStyle name="40% - Accent4 2 4 3 3 3 2 4" xfId="18798"/>
    <cellStyle name="40% - Accent4 2 4 3 3 3 3" xfId="18799"/>
    <cellStyle name="40% - Accent4 2 4 3 3 3 3 2" xfId="18800"/>
    <cellStyle name="40% - Accent4 2 4 3 3 3 3 2 2" xfId="18801"/>
    <cellStyle name="40% - Accent4 2 4 3 3 3 3 3" xfId="18802"/>
    <cellStyle name="40% - Accent4 2 4 3 3 3 4" xfId="18803"/>
    <cellStyle name="40% - Accent4 2 4 3 3 3 4 2" xfId="18804"/>
    <cellStyle name="40% - Accent4 2 4 3 3 3 5" xfId="18805"/>
    <cellStyle name="40% - Accent4 2 4 3 3 4" xfId="18806"/>
    <cellStyle name="40% - Accent4 2 4 3 3 4 2" xfId="18807"/>
    <cellStyle name="40% - Accent4 2 4 3 3 4 2 2" xfId="18808"/>
    <cellStyle name="40% - Accent4 2 4 3 3 4 2 2 2" xfId="18809"/>
    <cellStyle name="40% - Accent4 2 4 3 3 4 2 3" xfId="18810"/>
    <cellStyle name="40% - Accent4 2 4 3 3 4 3" xfId="18811"/>
    <cellStyle name="40% - Accent4 2 4 3 3 4 3 2" xfId="18812"/>
    <cellStyle name="40% - Accent4 2 4 3 3 4 4" xfId="18813"/>
    <cellStyle name="40% - Accent4 2 4 3 3 5" xfId="18814"/>
    <cellStyle name="40% - Accent4 2 4 3 3 5 2" xfId="18815"/>
    <cellStyle name="40% - Accent4 2 4 3 3 5 2 2" xfId="18816"/>
    <cellStyle name="40% - Accent4 2 4 3 3 5 2 2 2" xfId="18817"/>
    <cellStyle name="40% - Accent4 2 4 3 3 5 2 3" xfId="18818"/>
    <cellStyle name="40% - Accent4 2 4 3 3 5 3" xfId="18819"/>
    <cellStyle name="40% - Accent4 2 4 3 3 5 3 2" xfId="18820"/>
    <cellStyle name="40% - Accent4 2 4 3 3 5 4" xfId="18821"/>
    <cellStyle name="40% - Accent4 2 4 3 3 6" xfId="18822"/>
    <cellStyle name="40% - Accent4 2 4 3 3 6 2" xfId="18823"/>
    <cellStyle name="40% - Accent4 2 4 3 3 6 2 2" xfId="18824"/>
    <cellStyle name="40% - Accent4 2 4 3 3 6 2 2 2" xfId="18825"/>
    <cellStyle name="40% - Accent4 2 4 3 3 6 2 3" xfId="18826"/>
    <cellStyle name="40% - Accent4 2 4 3 3 6 3" xfId="18827"/>
    <cellStyle name="40% - Accent4 2 4 3 3 6 3 2" xfId="18828"/>
    <cellStyle name="40% - Accent4 2 4 3 3 6 4" xfId="18829"/>
    <cellStyle name="40% - Accent4 2 4 3 3 7" xfId="18830"/>
    <cellStyle name="40% - Accent4 2 4 3 3 7 2" xfId="18831"/>
    <cellStyle name="40% - Accent4 2 4 3 3 7 2 2" xfId="18832"/>
    <cellStyle name="40% - Accent4 2 4 3 3 7 3" xfId="18833"/>
    <cellStyle name="40% - Accent4 2 4 3 3 8" xfId="18834"/>
    <cellStyle name="40% - Accent4 2 4 3 3 8 2" xfId="18835"/>
    <cellStyle name="40% - Accent4 2 4 3 3 9" xfId="18836"/>
    <cellStyle name="40% - Accent4 2 4 3 4" xfId="18837"/>
    <cellStyle name="40% - Accent4 2 4 3 4 2" xfId="18838"/>
    <cellStyle name="40% - Accent4 2 4 3 4 2 2" xfId="18839"/>
    <cellStyle name="40% - Accent4 2 4 3 4 2 2 2" xfId="18840"/>
    <cellStyle name="40% - Accent4 2 4 3 4 2 2 2 2" xfId="18841"/>
    <cellStyle name="40% - Accent4 2 4 3 4 2 2 3" xfId="18842"/>
    <cellStyle name="40% - Accent4 2 4 3 4 2 3" xfId="18843"/>
    <cellStyle name="40% - Accent4 2 4 3 4 2 3 2" xfId="18844"/>
    <cellStyle name="40% - Accent4 2 4 3 4 2 4" xfId="18845"/>
    <cellStyle name="40% - Accent4 2 4 3 4 3" xfId="18846"/>
    <cellStyle name="40% - Accent4 2 4 3 4 3 2" xfId="18847"/>
    <cellStyle name="40% - Accent4 2 4 3 4 3 2 2" xfId="18848"/>
    <cellStyle name="40% - Accent4 2 4 3 4 3 3" xfId="18849"/>
    <cellStyle name="40% - Accent4 2 4 3 4 4" xfId="18850"/>
    <cellStyle name="40% - Accent4 2 4 3 4 4 2" xfId="18851"/>
    <cellStyle name="40% - Accent4 2 4 3 4 5" xfId="18852"/>
    <cellStyle name="40% - Accent4 2 4 3 5" xfId="18853"/>
    <cellStyle name="40% - Accent4 2 4 3 5 2" xfId="18854"/>
    <cellStyle name="40% - Accent4 2 4 3 5 2 2" xfId="18855"/>
    <cellStyle name="40% - Accent4 2 4 3 5 2 2 2" xfId="18856"/>
    <cellStyle name="40% - Accent4 2 4 3 5 2 2 2 2" xfId="18857"/>
    <cellStyle name="40% - Accent4 2 4 3 5 2 2 3" xfId="18858"/>
    <cellStyle name="40% - Accent4 2 4 3 5 2 3" xfId="18859"/>
    <cellStyle name="40% - Accent4 2 4 3 5 2 3 2" xfId="18860"/>
    <cellStyle name="40% - Accent4 2 4 3 5 2 4" xfId="18861"/>
    <cellStyle name="40% - Accent4 2 4 3 5 3" xfId="18862"/>
    <cellStyle name="40% - Accent4 2 4 3 5 3 2" xfId="18863"/>
    <cellStyle name="40% - Accent4 2 4 3 5 3 2 2" xfId="18864"/>
    <cellStyle name="40% - Accent4 2 4 3 5 3 3" xfId="18865"/>
    <cellStyle name="40% - Accent4 2 4 3 5 4" xfId="18866"/>
    <cellStyle name="40% - Accent4 2 4 3 5 4 2" xfId="18867"/>
    <cellStyle name="40% - Accent4 2 4 3 5 5" xfId="18868"/>
    <cellStyle name="40% - Accent4 2 4 3 6" xfId="18869"/>
    <cellStyle name="40% - Accent4 2 4 3 6 2" xfId="18870"/>
    <cellStyle name="40% - Accent4 2 4 3 6 2 2" xfId="18871"/>
    <cellStyle name="40% - Accent4 2 4 3 6 2 2 2" xfId="18872"/>
    <cellStyle name="40% - Accent4 2 4 3 6 2 3" xfId="18873"/>
    <cellStyle name="40% - Accent4 2 4 3 6 3" xfId="18874"/>
    <cellStyle name="40% - Accent4 2 4 3 6 3 2" xfId="18875"/>
    <cellStyle name="40% - Accent4 2 4 3 6 4" xfId="18876"/>
    <cellStyle name="40% - Accent4 2 4 3 7" xfId="18877"/>
    <cellStyle name="40% - Accent4 2 4 3 7 2" xfId="18878"/>
    <cellStyle name="40% - Accent4 2 4 3 7 2 2" xfId="18879"/>
    <cellStyle name="40% - Accent4 2 4 3 7 2 2 2" xfId="18880"/>
    <cellStyle name="40% - Accent4 2 4 3 7 2 3" xfId="18881"/>
    <cellStyle name="40% - Accent4 2 4 3 7 3" xfId="18882"/>
    <cellStyle name="40% - Accent4 2 4 3 7 3 2" xfId="18883"/>
    <cellStyle name="40% - Accent4 2 4 3 7 4" xfId="18884"/>
    <cellStyle name="40% - Accent4 2 4 3 8" xfId="18885"/>
    <cellStyle name="40% - Accent4 2 4 3 8 2" xfId="18886"/>
    <cellStyle name="40% - Accent4 2 4 3 8 2 2" xfId="18887"/>
    <cellStyle name="40% - Accent4 2 4 3 8 2 2 2" xfId="18888"/>
    <cellStyle name="40% - Accent4 2 4 3 8 2 3" xfId="18889"/>
    <cellStyle name="40% - Accent4 2 4 3 8 3" xfId="18890"/>
    <cellStyle name="40% - Accent4 2 4 3 8 3 2" xfId="18891"/>
    <cellStyle name="40% - Accent4 2 4 3 8 4" xfId="18892"/>
    <cellStyle name="40% - Accent4 2 4 3 9" xfId="18893"/>
    <cellStyle name="40% - Accent4 2 4 3 9 2" xfId="18894"/>
    <cellStyle name="40% - Accent4 2 4 3 9 2 2" xfId="18895"/>
    <cellStyle name="40% - Accent4 2 4 3 9 3" xfId="18896"/>
    <cellStyle name="40% - Accent4 2 4 4" xfId="18897"/>
    <cellStyle name="40% - Accent4 2 4 4 2" xfId="18898"/>
    <cellStyle name="40% - Accent4 2 4 4 2 2" xfId="18899"/>
    <cellStyle name="40% - Accent4 2 4 4 2 2 2" xfId="18900"/>
    <cellStyle name="40% - Accent4 2 4 4 2 2 2 2" xfId="18901"/>
    <cellStyle name="40% - Accent4 2 4 4 2 2 2 2 2" xfId="18902"/>
    <cellStyle name="40% - Accent4 2 4 4 2 2 2 3" xfId="18903"/>
    <cellStyle name="40% - Accent4 2 4 4 2 2 3" xfId="18904"/>
    <cellStyle name="40% - Accent4 2 4 4 2 2 3 2" xfId="18905"/>
    <cellStyle name="40% - Accent4 2 4 4 2 2 4" xfId="18906"/>
    <cellStyle name="40% - Accent4 2 4 4 2 3" xfId="18907"/>
    <cellStyle name="40% - Accent4 2 4 4 2 3 2" xfId="18908"/>
    <cellStyle name="40% - Accent4 2 4 4 2 3 2 2" xfId="18909"/>
    <cellStyle name="40% - Accent4 2 4 4 2 3 3" xfId="18910"/>
    <cellStyle name="40% - Accent4 2 4 4 2 4" xfId="18911"/>
    <cellStyle name="40% - Accent4 2 4 4 2 4 2" xfId="18912"/>
    <cellStyle name="40% - Accent4 2 4 4 2 5" xfId="18913"/>
    <cellStyle name="40% - Accent4 2 4 4 3" xfId="18914"/>
    <cellStyle name="40% - Accent4 2 4 4 3 2" xfId="18915"/>
    <cellStyle name="40% - Accent4 2 4 4 3 2 2" xfId="18916"/>
    <cellStyle name="40% - Accent4 2 4 4 3 2 2 2" xfId="18917"/>
    <cellStyle name="40% - Accent4 2 4 4 3 2 2 2 2" xfId="18918"/>
    <cellStyle name="40% - Accent4 2 4 4 3 2 2 3" xfId="18919"/>
    <cellStyle name="40% - Accent4 2 4 4 3 2 3" xfId="18920"/>
    <cellStyle name="40% - Accent4 2 4 4 3 2 3 2" xfId="18921"/>
    <cellStyle name="40% - Accent4 2 4 4 3 2 4" xfId="18922"/>
    <cellStyle name="40% - Accent4 2 4 4 3 3" xfId="18923"/>
    <cellStyle name="40% - Accent4 2 4 4 3 3 2" xfId="18924"/>
    <cellStyle name="40% - Accent4 2 4 4 3 3 2 2" xfId="18925"/>
    <cellStyle name="40% - Accent4 2 4 4 3 3 3" xfId="18926"/>
    <cellStyle name="40% - Accent4 2 4 4 3 4" xfId="18927"/>
    <cellStyle name="40% - Accent4 2 4 4 3 4 2" xfId="18928"/>
    <cellStyle name="40% - Accent4 2 4 4 3 5" xfId="18929"/>
    <cellStyle name="40% - Accent4 2 4 4 4" xfId="18930"/>
    <cellStyle name="40% - Accent4 2 4 4 4 2" xfId="18931"/>
    <cellStyle name="40% - Accent4 2 4 4 4 2 2" xfId="18932"/>
    <cellStyle name="40% - Accent4 2 4 4 4 2 2 2" xfId="18933"/>
    <cellStyle name="40% - Accent4 2 4 4 4 2 3" xfId="18934"/>
    <cellStyle name="40% - Accent4 2 4 4 4 3" xfId="18935"/>
    <cellStyle name="40% - Accent4 2 4 4 4 3 2" xfId="18936"/>
    <cellStyle name="40% - Accent4 2 4 4 4 4" xfId="18937"/>
    <cellStyle name="40% - Accent4 2 4 4 5" xfId="18938"/>
    <cellStyle name="40% - Accent4 2 4 4 5 2" xfId="18939"/>
    <cellStyle name="40% - Accent4 2 4 4 5 2 2" xfId="18940"/>
    <cellStyle name="40% - Accent4 2 4 4 5 2 2 2" xfId="18941"/>
    <cellStyle name="40% - Accent4 2 4 4 5 2 3" xfId="18942"/>
    <cellStyle name="40% - Accent4 2 4 4 5 3" xfId="18943"/>
    <cellStyle name="40% - Accent4 2 4 4 5 3 2" xfId="18944"/>
    <cellStyle name="40% - Accent4 2 4 4 5 4" xfId="18945"/>
    <cellStyle name="40% - Accent4 2 4 4 6" xfId="18946"/>
    <cellStyle name="40% - Accent4 2 4 4 6 2" xfId="18947"/>
    <cellStyle name="40% - Accent4 2 4 4 6 2 2" xfId="18948"/>
    <cellStyle name="40% - Accent4 2 4 4 6 2 2 2" xfId="18949"/>
    <cellStyle name="40% - Accent4 2 4 4 6 2 3" xfId="18950"/>
    <cellStyle name="40% - Accent4 2 4 4 6 3" xfId="18951"/>
    <cellStyle name="40% - Accent4 2 4 4 6 3 2" xfId="18952"/>
    <cellStyle name="40% - Accent4 2 4 4 6 4" xfId="18953"/>
    <cellStyle name="40% - Accent4 2 4 4 7" xfId="18954"/>
    <cellStyle name="40% - Accent4 2 4 4 7 2" xfId="18955"/>
    <cellStyle name="40% - Accent4 2 4 4 7 2 2" xfId="18956"/>
    <cellStyle name="40% - Accent4 2 4 4 7 3" xfId="18957"/>
    <cellStyle name="40% - Accent4 2 4 4 8" xfId="18958"/>
    <cellStyle name="40% - Accent4 2 4 4 8 2" xfId="18959"/>
    <cellStyle name="40% - Accent4 2 4 4 9" xfId="18960"/>
    <cellStyle name="40% - Accent4 2 4 5" xfId="18961"/>
    <cellStyle name="40% - Accent4 2 4 5 2" xfId="18962"/>
    <cellStyle name="40% - Accent4 2 4 5 2 2" xfId="18963"/>
    <cellStyle name="40% - Accent4 2 4 5 2 2 2" xfId="18964"/>
    <cellStyle name="40% - Accent4 2 4 5 2 2 2 2" xfId="18965"/>
    <cellStyle name="40% - Accent4 2 4 5 2 2 2 2 2" xfId="18966"/>
    <cellStyle name="40% - Accent4 2 4 5 2 2 2 3" xfId="18967"/>
    <cellStyle name="40% - Accent4 2 4 5 2 2 3" xfId="18968"/>
    <cellStyle name="40% - Accent4 2 4 5 2 2 3 2" xfId="18969"/>
    <cellStyle name="40% - Accent4 2 4 5 2 2 4" xfId="18970"/>
    <cellStyle name="40% - Accent4 2 4 5 2 3" xfId="18971"/>
    <cellStyle name="40% - Accent4 2 4 5 2 3 2" xfId="18972"/>
    <cellStyle name="40% - Accent4 2 4 5 2 3 2 2" xfId="18973"/>
    <cellStyle name="40% - Accent4 2 4 5 2 3 3" xfId="18974"/>
    <cellStyle name="40% - Accent4 2 4 5 2 4" xfId="18975"/>
    <cellStyle name="40% - Accent4 2 4 5 2 4 2" xfId="18976"/>
    <cellStyle name="40% - Accent4 2 4 5 2 5" xfId="18977"/>
    <cellStyle name="40% - Accent4 2 4 5 3" xfId="18978"/>
    <cellStyle name="40% - Accent4 2 4 5 3 2" xfId="18979"/>
    <cellStyle name="40% - Accent4 2 4 5 3 2 2" xfId="18980"/>
    <cellStyle name="40% - Accent4 2 4 5 3 2 2 2" xfId="18981"/>
    <cellStyle name="40% - Accent4 2 4 5 3 2 2 2 2" xfId="18982"/>
    <cellStyle name="40% - Accent4 2 4 5 3 2 2 3" xfId="18983"/>
    <cellStyle name="40% - Accent4 2 4 5 3 2 3" xfId="18984"/>
    <cellStyle name="40% - Accent4 2 4 5 3 2 3 2" xfId="18985"/>
    <cellStyle name="40% - Accent4 2 4 5 3 2 4" xfId="18986"/>
    <cellStyle name="40% - Accent4 2 4 5 3 3" xfId="18987"/>
    <cellStyle name="40% - Accent4 2 4 5 3 3 2" xfId="18988"/>
    <cellStyle name="40% - Accent4 2 4 5 3 3 2 2" xfId="18989"/>
    <cellStyle name="40% - Accent4 2 4 5 3 3 3" xfId="18990"/>
    <cellStyle name="40% - Accent4 2 4 5 3 4" xfId="18991"/>
    <cellStyle name="40% - Accent4 2 4 5 3 4 2" xfId="18992"/>
    <cellStyle name="40% - Accent4 2 4 5 3 5" xfId="18993"/>
    <cellStyle name="40% - Accent4 2 4 5 4" xfId="18994"/>
    <cellStyle name="40% - Accent4 2 4 5 4 2" xfId="18995"/>
    <cellStyle name="40% - Accent4 2 4 5 4 2 2" xfId="18996"/>
    <cellStyle name="40% - Accent4 2 4 5 4 2 2 2" xfId="18997"/>
    <cellStyle name="40% - Accent4 2 4 5 4 2 3" xfId="18998"/>
    <cellStyle name="40% - Accent4 2 4 5 4 3" xfId="18999"/>
    <cellStyle name="40% - Accent4 2 4 5 4 3 2" xfId="19000"/>
    <cellStyle name="40% - Accent4 2 4 5 4 4" xfId="19001"/>
    <cellStyle name="40% - Accent4 2 4 5 5" xfId="19002"/>
    <cellStyle name="40% - Accent4 2 4 5 5 2" xfId="19003"/>
    <cellStyle name="40% - Accent4 2 4 5 5 2 2" xfId="19004"/>
    <cellStyle name="40% - Accent4 2 4 5 5 2 2 2" xfId="19005"/>
    <cellStyle name="40% - Accent4 2 4 5 5 2 3" xfId="19006"/>
    <cellStyle name="40% - Accent4 2 4 5 5 3" xfId="19007"/>
    <cellStyle name="40% - Accent4 2 4 5 5 3 2" xfId="19008"/>
    <cellStyle name="40% - Accent4 2 4 5 5 4" xfId="19009"/>
    <cellStyle name="40% - Accent4 2 4 5 6" xfId="19010"/>
    <cellStyle name="40% - Accent4 2 4 5 6 2" xfId="19011"/>
    <cellStyle name="40% - Accent4 2 4 5 6 2 2" xfId="19012"/>
    <cellStyle name="40% - Accent4 2 4 5 6 2 2 2" xfId="19013"/>
    <cellStyle name="40% - Accent4 2 4 5 6 2 3" xfId="19014"/>
    <cellStyle name="40% - Accent4 2 4 5 6 3" xfId="19015"/>
    <cellStyle name="40% - Accent4 2 4 5 6 3 2" xfId="19016"/>
    <cellStyle name="40% - Accent4 2 4 5 6 4" xfId="19017"/>
    <cellStyle name="40% - Accent4 2 4 5 7" xfId="19018"/>
    <cellStyle name="40% - Accent4 2 4 5 7 2" xfId="19019"/>
    <cellStyle name="40% - Accent4 2 4 5 7 2 2" xfId="19020"/>
    <cellStyle name="40% - Accent4 2 4 5 7 3" xfId="19021"/>
    <cellStyle name="40% - Accent4 2 4 5 8" xfId="19022"/>
    <cellStyle name="40% - Accent4 2 4 5 8 2" xfId="19023"/>
    <cellStyle name="40% - Accent4 2 4 5 9" xfId="19024"/>
    <cellStyle name="40% - Accent4 2 4 6" xfId="43821"/>
    <cellStyle name="40% - Accent4 2 5" xfId="19025"/>
    <cellStyle name="40% - Accent4 2 5 2" xfId="19026"/>
    <cellStyle name="40% - Accent4 2 5 2 10" xfId="19027"/>
    <cellStyle name="40% - Accent4 2 5 2 10 2" xfId="19028"/>
    <cellStyle name="40% - Accent4 2 5 2 11" xfId="19029"/>
    <cellStyle name="40% - Accent4 2 5 2 2" xfId="19030"/>
    <cellStyle name="40% - Accent4 2 5 2 2 2" xfId="19031"/>
    <cellStyle name="40% - Accent4 2 5 2 2 2 2" xfId="19032"/>
    <cellStyle name="40% - Accent4 2 5 2 2 2 2 2" xfId="19033"/>
    <cellStyle name="40% - Accent4 2 5 2 2 2 2 2 2" xfId="19034"/>
    <cellStyle name="40% - Accent4 2 5 2 2 2 2 2 2 2" xfId="19035"/>
    <cellStyle name="40% - Accent4 2 5 2 2 2 2 2 3" xfId="19036"/>
    <cellStyle name="40% - Accent4 2 5 2 2 2 2 3" xfId="19037"/>
    <cellStyle name="40% - Accent4 2 5 2 2 2 2 3 2" xfId="19038"/>
    <cellStyle name="40% - Accent4 2 5 2 2 2 2 4" xfId="19039"/>
    <cellStyle name="40% - Accent4 2 5 2 2 2 3" xfId="19040"/>
    <cellStyle name="40% - Accent4 2 5 2 2 2 3 2" xfId="19041"/>
    <cellStyle name="40% - Accent4 2 5 2 2 2 3 2 2" xfId="19042"/>
    <cellStyle name="40% - Accent4 2 5 2 2 2 3 3" xfId="19043"/>
    <cellStyle name="40% - Accent4 2 5 2 2 2 4" xfId="19044"/>
    <cellStyle name="40% - Accent4 2 5 2 2 2 4 2" xfId="19045"/>
    <cellStyle name="40% - Accent4 2 5 2 2 2 5" xfId="19046"/>
    <cellStyle name="40% - Accent4 2 5 2 2 3" xfId="19047"/>
    <cellStyle name="40% - Accent4 2 5 2 2 3 2" xfId="19048"/>
    <cellStyle name="40% - Accent4 2 5 2 2 3 2 2" xfId="19049"/>
    <cellStyle name="40% - Accent4 2 5 2 2 3 2 2 2" xfId="19050"/>
    <cellStyle name="40% - Accent4 2 5 2 2 3 2 2 2 2" xfId="19051"/>
    <cellStyle name="40% - Accent4 2 5 2 2 3 2 2 3" xfId="19052"/>
    <cellStyle name="40% - Accent4 2 5 2 2 3 2 3" xfId="19053"/>
    <cellStyle name="40% - Accent4 2 5 2 2 3 2 3 2" xfId="19054"/>
    <cellStyle name="40% - Accent4 2 5 2 2 3 2 4" xfId="19055"/>
    <cellStyle name="40% - Accent4 2 5 2 2 3 3" xfId="19056"/>
    <cellStyle name="40% - Accent4 2 5 2 2 3 3 2" xfId="19057"/>
    <cellStyle name="40% - Accent4 2 5 2 2 3 3 2 2" xfId="19058"/>
    <cellStyle name="40% - Accent4 2 5 2 2 3 3 3" xfId="19059"/>
    <cellStyle name="40% - Accent4 2 5 2 2 3 4" xfId="19060"/>
    <cellStyle name="40% - Accent4 2 5 2 2 3 4 2" xfId="19061"/>
    <cellStyle name="40% - Accent4 2 5 2 2 3 5" xfId="19062"/>
    <cellStyle name="40% - Accent4 2 5 2 2 4" xfId="19063"/>
    <cellStyle name="40% - Accent4 2 5 2 2 4 2" xfId="19064"/>
    <cellStyle name="40% - Accent4 2 5 2 2 4 2 2" xfId="19065"/>
    <cellStyle name="40% - Accent4 2 5 2 2 4 2 2 2" xfId="19066"/>
    <cellStyle name="40% - Accent4 2 5 2 2 4 2 3" xfId="19067"/>
    <cellStyle name="40% - Accent4 2 5 2 2 4 3" xfId="19068"/>
    <cellStyle name="40% - Accent4 2 5 2 2 4 3 2" xfId="19069"/>
    <cellStyle name="40% - Accent4 2 5 2 2 4 4" xfId="19070"/>
    <cellStyle name="40% - Accent4 2 5 2 2 5" xfId="19071"/>
    <cellStyle name="40% - Accent4 2 5 2 2 5 2" xfId="19072"/>
    <cellStyle name="40% - Accent4 2 5 2 2 5 2 2" xfId="19073"/>
    <cellStyle name="40% - Accent4 2 5 2 2 5 2 2 2" xfId="19074"/>
    <cellStyle name="40% - Accent4 2 5 2 2 5 2 3" xfId="19075"/>
    <cellStyle name="40% - Accent4 2 5 2 2 5 3" xfId="19076"/>
    <cellStyle name="40% - Accent4 2 5 2 2 5 3 2" xfId="19077"/>
    <cellStyle name="40% - Accent4 2 5 2 2 5 4" xfId="19078"/>
    <cellStyle name="40% - Accent4 2 5 2 2 6" xfId="19079"/>
    <cellStyle name="40% - Accent4 2 5 2 2 6 2" xfId="19080"/>
    <cellStyle name="40% - Accent4 2 5 2 2 6 2 2" xfId="19081"/>
    <cellStyle name="40% - Accent4 2 5 2 2 6 2 2 2" xfId="19082"/>
    <cellStyle name="40% - Accent4 2 5 2 2 6 2 3" xfId="19083"/>
    <cellStyle name="40% - Accent4 2 5 2 2 6 3" xfId="19084"/>
    <cellStyle name="40% - Accent4 2 5 2 2 6 3 2" xfId="19085"/>
    <cellStyle name="40% - Accent4 2 5 2 2 6 4" xfId="19086"/>
    <cellStyle name="40% - Accent4 2 5 2 2 7" xfId="19087"/>
    <cellStyle name="40% - Accent4 2 5 2 2 7 2" xfId="19088"/>
    <cellStyle name="40% - Accent4 2 5 2 2 7 2 2" xfId="19089"/>
    <cellStyle name="40% - Accent4 2 5 2 2 7 3" xfId="19090"/>
    <cellStyle name="40% - Accent4 2 5 2 2 8" xfId="19091"/>
    <cellStyle name="40% - Accent4 2 5 2 2 8 2" xfId="19092"/>
    <cellStyle name="40% - Accent4 2 5 2 2 9" xfId="19093"/>
    <cellStyle name="40% - Accent4 2 5 2 3" xfId="19094"/>
    <cellStyle name="40% - Accent4 2 5 2 3 2" xfId="19095"/>
    <cellStyle name="40% - Accent4 2 5 2 3 2 2" xfId="19096"/>
    <cellStyle name="40% - Accent4 2 5 2 3 2 2 2" xfId="19097"/>
    <cellStyle name="40% - Accent4 2 5 2 3 2 2 2 2" xfId="19098"/>
    <cellStyle name="40% - Accent4 2 5 2 3 2 2 2 2 2" xfId="19099"/>
    <cellStyle name="40% - Accent4 2 5 2 3 2 2 2 3" xfId="19100"/>
    <cellStyle name="40% - Accent4 2 5 2 3 2 2 3" xfId="19101"/>
    <cellStyle name="40% - Accent4 2 5 2 3 2 2 3 2" xfId="19102"/>
    <cellStyle name="40% - Accent4 2 5 2 3 2 2 4" xfId="19103"/>
    <cellStyle name="40% - Accent4 2 5 2 3 2 3" xfId="19104"/>
    <cellStyle name="40% - Accent4 2 5 2 3 2 3 2" xfId="19105"/>
    <cellStyle name="40% - Accent4 2 5 2 3 2 3 2 2" xfId="19106"/>
    <cellStyle name="40% - Accent4 2 5 2 3 2 3 3" xfId="19107"/>
    <cellStyle name="40% - Accent4 2 5 2 3 2 4" xfId="19108"/>
    <cellStyle name="40% - Accent4 2 5 2 3 2 4 2" xfId="19109"/>
    <cellStyle name="40% - Accent4 2 5 2 3 2 5" xfId="19110"/>
    <cellStyle name="40% - Accent4 2 5 2 3 3" xfId="19111"/>
    <cellStyle name="40% - Accent4 2 5 2 3 3 2" xfId="19112"/>
    <cellStyle name="40% - Accent4 2 5 2 3 3 2 2" xfId="19113"/>
    <cellStyle name="40% - Accent4 2 5 2 3 3 2 2 2" xfId="19114"/>
    <cellStyle name="40% - Accent4 2 5 2 3 3 2 2 2 2" xfId="19115"/>
    <cellStyle name="40% - Accent4 2 5 2 3 3 2 2 3" xfId="19116"/>
    <cellStyle name="40% - Accent4 2 5 2 3 3 2 3" xfId="19117"/>
    <cellStyle name="40% - Accent4 2 5 2 3 3 2 3 2" xfId="19118"/>
    <cellStyle name="40% - Accent4 2 5 2 3 3 2 4" xfId="19119"/>
    <cellStyle name="40% - Accent4 2 5 2 3 3 3" xfId="19120"/>
    <cellStyle name="40% - Accent4 2 5 2 3 3 3 2" xfId="19121"/>
    <cellStyle name="40% - Accent4 2 5 2 3 3 3 2 2" xfId="19122"/>
    <cellStyle name="40% - Accent4 2 5 2 3 3 3 3" xfId="19123"/>
    <cellStyle name="40% - Accent4 2 5 2 3 3 4" xfId="19124"/>
    <cellStyle name="40% - Accent4 2 5 2 3 3 4 2" xfId="19125"/>
    <cellStyle name="40% - Accent4 2 5 2 3 3 5" xfId="19126"/>
    <cellStyle name="40% - Accent4 2 5 2 3 4" xfId="19127"/>
    <cellStyle name="40% - Accent4 2 5 2 3 4 2" xfId="19128"/>
    <cellStyle name="40% - Accent4 2 5 2 3 4 2 2" xfId="19129"/>
    <cellStyle name="40% - Accent4 2 5 2 3 4 2 2 2" xfId="19130"/>
    <cellStyle name="40% - Accent4 2 5 2 3 4 2 3" xfId="19131"/>
    <cellStyle name="40% - Accent4 2 5 2 3 4 3" xfId="19132"/>
    <cellStyle name="40% - Accent4 2 5 2 3 4 3 2" xfId="19133"/>
    <cellStyle name="40% - Accent4 2 5 2 3 4 4" xfId="19134"/>
    <cellStyle name="40% - Accent4 2 5 2 3 5" xfId="19135"/>
    <cellStyle name="40% - Accent4 2 5 2 3 5 2" xfId="19136"/>
    <cellStyle name="40% - Accent4 2 5 2 3 5 2 2" xfId="19137"/>
    <cellStyle name="40% - Accent4 2 5 2 3 5 2 2 2" xfId="19138"/>
    <cellStyle name="40% - Accent4 2 5 2 3 5 2 3" xfId="19139"/>
    <cellStyle name="40% - Accent4 2 5 2 3 5 3" xfId="19140"/>
    <cellStyle name="40% - Accent4 2 5 2 3 5 3 2" xfId="19141"/>
    <cellStyle name="40% - Accent4 2 5 2 3 5 4" xfId="19142"/>
    <cellStyle name="40% - Accent4 2 5 2 3 6" xfId="19143"/>
    <cellStyle name="40% - Accent4 2 5 2 3 6 2" xfId="19144"/>
    <cellStyle name="40% - Accent4 2 5 2 3 6 2 2" xfId="19145"/>
    <cellStyle name="40% - Accent4 2 5 2 3 6 2 2 2" xfId="19146"/>
    <cellStyle name="40% - Accent4 2 5 2 3 6 2 3" xfId="19147"/>
    <cellStyle name="40% - Accent4 2 5 2 3 6 3" xfId="19148"/>
    <cellStyle name="40% - Accent4 2 5 2 3 6 3 2" xfId="19149"/>
    <cellStyle name="40% - Accent4 2 5 2 3 6 4" xfId="19150"/>
    <cellStyle name="40% - Accent4 2 5 2 3 7" xfId="19151"/>
    <cellStyle name="40% - Accent4 2 5 2 3 7 2" xfId="19152"/>
    <cellStyle name="40% - Accent4 2 5 2 3 7 2 2" xfId="19153"/>
    <cellStyle name="40% - Accent4 2 5 2 3 7 3" xfId="19154"/>
    <cellStyle name="40% - Accent4 2 5 2 3 8" xfId="19155"/>
    <cellStyle name="40% - Accent4 2 5 2 3 8 2" xfId="19156"/>
    <cellStyle name="40% - Accent4 2 5 2 3 9" xfId="19157"/>
    <cellStyle name="40% - Accent4 2 5 2 4" xfId="19158"/>
    <cellStyle name="40% - Accent4 2 5 2 4 2" xfId="19159"/>
    <cellStyle name="40% - Accent4 2 5 2 4 2 2" xfId="19160"/>
    <cellStyle name="40% - Accent4 2 5 2 4 2 2 2" xfId="19161"/>
    <cellStyle name="40% - Accent4 2 5 2 4 2 2 2 2" xfId="19162"/>
    <cellStyle name="40% - Accent4 2 5 2 4 2 2 3" xfId="19163"/>
    <cellStyle name="40% - Accent4 2 5 2 4 2 3" xfId="19164"/>
    <cellStyle name="40% - Accent4 2 5 2 4 2 3 2" xfId="19165"/>
    <cellStyle name="40% - Accent4 2 5 2 4 2 4" xfId="19166"/>
    <cellStyle name="40% - Accent4 2 5 2 4 3" xfId="19167"/>
    <cellStyle name="40% - Accent4 2 5 2 4 3 2" xfId="19168"/>
    <cellStyle name="40% - Accent4 2 5 2 4 3 2 2" xfId="19169"/>
    <cellStyle name="40% - Accent4 2 5 2 4 3 3" xfId="19170"/>
    <cellStyle name="40% - Accent4 2 5 2 4 4" xfId="19171"/>
    <cellStyle name="40% - Accent4 2 5 2 4 4 2" xfId="19172"/>
    <cellStyle name="40% - Accent4 2 5 2 4 5" xfId="19173"/>
    <cellStyle name="40% - Accent4 2 5 2 5" xfId="19174"/>
    <cellStyle name="40% - Accent4 2 5 2 5 2" xfId="19175"/>
    <cellStyle name="40% - Accent4 2 5 2 5 2 2" xfId="19176"/>
    <cellStyle name="40% - Accent4 2 5 2 5 2 2 2" xfId="19177"/>
    <cellStyle name="40% - Accent4 2 5 2 5 2 2 2 2" xfId="19178"/>
    <cellStyle name="40% - Accent4 2 5 2 5 2 2 3" xfId="19179"/>
    <cellStyle name="40% - Accent4 2 5 2 5 2 3" xfId="19180"/>
    <cellStyle name="40% - Accent4 2 5 2 5 2 3 2" xfId="19181"/>
    <cellStyle name="40% - Accent4 2 5 2 5 2 4" xfId="19182"/>
    <cellStyle name="40% - Accent4 2 5 2 5 3" xfId="19183"/>
    <cellStyle name="40% - Accent4 2 5 2 5 3 2" xfId="19184"/>
    <cellStyle name="40% - Accent4 2 5 2 5 3 2 2" xfId="19185"/>
    <cellStyle name="40% - Accent4 2 5 2 5 3 3" xfId="19186"/>
    <cellStyle name="40% - Accent4 2 5 2 5 4" xfId="19187"/>
    <cellStyle name="40% - Accent4 2 5 2 5 4 2" xfId="19188"/>
    <cellStyle name="40% - Accent4 2 5 2 5 5" xfId="19189"/>
    <cellStyle name="40% - Accent4 2 5 2 6" xfId="19190"/>
    <cellStyle name="40% - Accent4 2 5 2 6 2" xfId="19191"/>
    <cellStyle name="40% - Accent4 2 5 2 6 2 2" xfId="19192"/>
    <cellStyle name="40% - Accent4 2 5 2 6 2 2 2" xfId="19193"/>
    <cellStyle name="40% - Accent4 2 5 2 6 2 3" xfId="19194"/>
    <cellStyle name="40% - Accent4 2 5 2 6 3" xfId="19195"/>
    <cellStyle name="40% - Accent4 2 5 2 6 3 2" xfId="19196"/>
    <cellStyle name="40% - Accent4 2 5 2 6 4" xfId="19197"/>
    <cellStyle name="40% - Accent4 2 5 2 7" xfId="19198"/>
    <cellStyle name="40% - Accent4 2 5 2 7 2" xfId="19199"/>
    <cellStyle name="40% - Accent4 2 5 2 7 2 2" xfId="19200"/>
    <cellStyle name="40% - Accent4 2 5 2 7 2 2 2" xfId="19201"/>
    <cellStyle name="40% - Accent4 2 5 2 7 2 3" xfId="19202"/>
    <cellStyle name="40% - Accent4 2 5 2 7 3" xfId="19203"/>
    <cellStyle name="40% - Accent4 2 5 2 7 3 2" xfId="19204"/>
    <cellStyle name="40% - Accent4 2 5 2 7 4" xfId="19205"/>
    <cellStyle name="40% - Accent4 2 5 2 8" xfId="19206"/>
    <cellStyle name="40% - Accent4 2 5 2 8 2" xfId="19207"/>
    <cellStyle name="40% - Accent4 2 5 2 8 2 2" xfId="19208"/>
    <cellStyle name="40% - Accent4 2 5 2 8 2 2 2" xfId="19209"/>
    <cellStyle name="40% - Accent4 2 5 2 8 2 3" xfId="19210"/>
    <cellStyle name="40% - Accent4 2 5 2 8 3" xfId="19211"/>
    <cellStyle name="40% - Accent4 2 5 2 8 3 2" xfId="19212"/>
    <cellStyle name="40% - Accent4 2 5 2 8 4" xfId="19213"/>
    <cellStyle name="40% - Accent4 2 5 2 9" xfId="19214"/>
    <cellStyle name="40% - Accent4 2 5 2 9 2" xfId="19215"/>
    <cellStyle name="40% - Accent4 2 5 2 9 2 2" xfId="19216"/>
    <cellStyle name="40% - Accent4 2 5 2 9 3" xfId="19217"/>
    <cellStyle name="40% - Accent4 2 5 3" xfId="19218"/>
    <cellStyle name="40% - Accent4 2 5 3 2" xfId="19219"/>
    <cellStyle name="40% - Accent4 2 5 3 2 2" xfId="19220"/>
    <cellStyle name="40% - Accent4 2 5 3 2 2 2" xfId="19221"/>
    <cellStyle name="40% - Accent4 2 5 3 2 2 2 2" xfId="19222"/>
    <cellStyle name="40% - Accent4 2 5 3 2 2 2 2 2" xfId="19223"/>
    <cellStyle name="40% - Accent4 2 5 3 2 2 2 3" xfId="19224"/>
    <cellStyle name="40% - Accent4 2 5 3 2 2 3" xfId="19225"/>
    <cellStyle name="40% - Accent4 2 5 3 2 2 3 2" xfId="19226"/>
    <cellStyle name="40% - Accent4 2 5 3 2 2 4" xfId="19227"/>
    <cellStyle name="40% - Accent4 2 5 3 2 3" xfId="19228"/>
    <cellStyle name="40% - Accent4 2 5 3 2 3 2" xfId="19229"/>
    <cellStyle name="40% - Accent4 2 5 3 2 3 2 2" xfId="19230"/>
    <cellStyle name="40% - Accent4 2 5 3 2 3 3" xfId="19231"/>
    <cellStyle name="40% - Accent4 2 5 3 2 4" xfId="19232"/>
    <cellStyle name="40% - Accent4 2 5 3 2 4 2" xfId="19233"/>
    <cellStyle name="40% - Accent4 2 5 3 2 5" xfId="19234"/>
    <cellStyle name="40% - Accent4 2 5 3 3" xfId="19235"/>
    <cellStyle name="40% - Accent4 2 5 3 3 2" xfId="19236"/>
    <cellStyle name="40% - Accent4 2 5 3 3 2 2" xfId="19237"/>
    <cellStyle name="40% - Accent4 2 5 3 3 2 2 2" xfId="19238"/>
    <cellStyle name="40% - Accent4 2 5 3 3 2 2 2 2" xfId="19239"/>
    <cellStyle name="40% - Accent4 2 5 3 3 2 2 3" xfId="19240"/>
    <cellStyle name="40% - Accent4 2 5 3 3 2 3" xfId="19241"/>
    <cellStyle name="40% - Accent4 2 5 3 3 2 3 2" xfId="19242"/>
    <cellStyle name="40% - Accent4 2 5 3 3 2 4" xfId="19243"/>
    <cellStyle name="40% - Accent4 2 5 3 3 3" xfId="19244"/>
    <cellStyle name="40% - Accent4 2 5 3 3 3 2" xfId="19245"/>
    <cellStyle name="40% - Accent4 2 5 3 3 3 2 2" xfId="19246"/>
    <cellStyle name="40% - Accent4 2 5 3 3 3 3" xfId="19247"/>
    <cellStyle name="40% - Accent4 2 5 3 3 4" xfId="19248"/>
    <cellStyle name="40% - Accent4 2 5 3 3 4 2" xfId="19249"/>
    <cellStyle name="40% - Accent4 2 5 3 3 5" xfId="19250"/>
    <cellStyle name="40% - Accent4 2 5 3 4" xfId="19251"/>
    <cellStyle name="40% - Accent4 2 5 3 4 2" xfId="19252"/>
    <cellStyle name="40% - Accent4 2 5 3 4 2 2" xfId="19253"/>
    <cellStyle name="40% - Accent4 2 5 3 4 2 2 2" xfId="19254"/>
    <cellStyle name="40% - Accent4 2 5 3 4 2 3" xfId="19255"/>
    <cellStyle name="40% - Accent4 2 5 3 4 3" xfId="19256"/>
    <cellStyle name="40% - Accent4 2 5 3 4 3 2" xfId="19257"/>
    <cellStyle name="40% - Accent4 2 5 3 4 4" xfId="19258"/>
    <cellStyle name="40% - Accent4 2 5 3 5" xfId="19259"/>
    <cellStyle name="40% - Accent4 2 5 3 5 2" xfId="19260"/>
    <cellStyle name="40% - Accent4 2 5 3 5 2 2" xfId="19261"/>
    <cellStyle name="40% - Accent4 2 5 3 5 2 2 2" xfId="19262"/>
    <cellStyle name="40% - Accent4 2 5 3 5 2 3" xfId="19263"/>
    <cellStyle name="40% - Accent4 2 5 3 5 3" xfId="19264"/>
    <cellStyle name="40% - Accent4 2 5 3 5 3 2" xfId="19265"/>
    <cellStyle name="40% - Accent4 2 5 3 5 4" xfId="19266"/>
    <cellStyle name="40% - Accent4 2 5 3 6" xfId="19267"/>
    <cellStyle name="40% - Accent4 2 5 3 6 2" xfId="19268"/>
    <cellStyle name="40% - Accent4 2 5 3 6 2 2" xfId="19269"/>
    <cellStyle name="40% - Accent4 2 5 3 6 2 2 2" xfId="19270"/>
    <cellStyle name="40% - Accent4 2 5 3 6 2 3" xfId="19271"/>
    <cellStyle name="40% - Accent4 2 5 3 6 3" xfId="19272"/>
    <cellStyle name="40% - Accent4 2 5 3 6 3 2" xfId="19273"/>
    <cellStyle name="40% - Accent4 2 5 3 6 4" xfId="19274"/>
    <cellStyle name="40% - Accent4 2 5 3 7" xfId="19275"/>
    <cellStyle name="40% - Accent4 2 5 3 7 2" xfId="19276"/>
    <cellStyle name="40% - Accent4 2 5 3 7 2 2" xfId="19277"/>
    <cellStyle name="40% - Accent4 2 5 3 7 3" xfId="19278"/>
    <cellStyle name="40% - Accent4 2 5 3 8" xfId="19279"/>
    <cellStyle name="40% - Accent4 2 5 3 8 2" xfId="19280"/>
    <cellStyle name="40% - Accent4 2 5 3 9" xfId="19281"/>
    <cellStyle name="40% - Accent4 2 5 4" xfId="19282"/>
    <cellStyle name="40% - Accent4 2 5 4 2" xfId="19283"/>
    <cellStyle name="40% - Accent4 2 5 4 2 2" xfId="19284"/>
    <cellStyle name="40% - Accent4 2 5 4 2 2 2" xfId="19285"/>
    <cellStyle name="40% - Accent4 2 5 4 2 2 2 2" xfId="19286"/>
    <cellStyle name="40% - Accent4 2 5 4 2 2 2 2 2" xfId="19287"/>
    <cellStyle name="40% - Accent4 2 5 4 2 2 2 3" xfId="19288"/>
    <cellStyle name="40% - Accent4 2 5 4 2 2 3" xfId="19289"/>
    <cellStyle name="40% - Accent4 2 5 4 2 2 3 2" xfId="19290"/>
    <cellStyle name="40% - Accent4 2 5 4 2 2 4" xfId="19291"/>
    <cellStyle name="40% - Accent4 2 5 4 2 3" xfId="19292"/>
    <cellStyle name="40% - Accent4 2 5 4 2 3 2" xfId="19293"/>
    <cellStyle name="40% - Accent4 2 5 4 2 3 2 2" xfId="19294"/>
    <cellStyle name="40% - Accent4 2 5 4 2 3 3" xfId="19295"/>
    <cellStyle name="40% - Accent4 2 5 4 2 4" xfId="19296"/>
    <cellStyle name="40% - Accent4 2 5 4 2 4 2" xfId="19297"/>
    <cellStyle name="40% - Accent4 2 5 4 2 5" xfId="19298"/>
    <cellStyle name="40% - Accent4 2 5 4 3" xfId="19299"/>
    <cellStyle name="40% - Accent4 2 5 4 3 2" xfId="19300"/>
    <cellStyle name="40% - Accent4 2 5 4 3 2 2" xfId="19301"/>
    <cellStyle name="40% - Accent4 2 5 4 3 2 2 2" xfId="19302"/>
    <cellStyle name="40% - Accent4 2 5 4 3 2 2 2 2" xfId="19303"/>
    <cellStyle name="40% - Accent4 2 5 4 3 2 2 3" xfId="19304"/>
    <cellStyle name="40% - Accent4 2 5 4 3 2 3" xfId="19305"/>
    <cellStyle name="40% - Accent4 2 5 4 3 2 3 2" xfId="19306"/>
    <cellStyle name="40% - Accent4 2 5 4 3 2 4" xfId="19307"/>
    <cellStyle name="40% - Accent4 2 5 4 3 3" xfId="19308"/>
    <cellStyle name="40% - Accent4 2 5 4 3 3 2" xfId="19309"/>
    <cellStyle name="40% - Accent4 2 5 4 3 3 2 2" xfId="19310"/>
    <cellStyle name="40% - Accent4 2 5 4 3 3 3" xfId="19311"/>
    <cellStyle name="40% - Accent4 2 5 4 3 4" xfId="19312"/>
    <cellStyle name="40% - Accent4 2 5 4 3 4 2" xfId="19313"/>
    <cellStyle name="40% - Accent4 2 5 4 3 5" xfId="19314"/>
    <cellStyle name="40% - Accent4 2 5 4 4" xfId="19315"/>
    <cellStyle name="40% - Accent4 2 5 4 4 2" xfId="19316"/>
    <cellStyle name="40% - Accent4 2 5 4 4 2 2" xfId="19317"/>
    <cellStyle name="40% - Accent4 2 5 4 4 2 2 2" xfId="19318"/>
    <cellStyle name="40% - Accent4 2 5 4 4 2 3" xfId="19319"/>
    <cellStyle name="40% - Accent4 2 5 4 4 3" xfId="19320"/>
    <cellStyle name="40% - Accent4 2 5 4 4 3 2" xfId="19321"/>
    <cellStyle name="40% - Accent4 2 5 4 4 4" xfId="19322"/>
    <cellStyle name="40% - Accent4 2 5 4 5" xfId="19323"/>
    <cellStyle name="40% - Accent4 2 5 4 5 2" xfId="19324"/>
    <cellStyle name="40% - Accent4 2 5 4 5 2 2" xfId="19325"/>
    <cellStyle name="40% - Accent4 2 5 4 5 2 2 2" xfId="19326"/>
    <cellStyle name="40% - Accent4 2 5 4 5 2 3" xfId="19327"/>
    <cellStyle name="40% - Accent4 2 5 4 5 3" xfId="19328"/>
    <cellStyle name="40% - Accent4 2 5 4 5 3 2" xfId="19329"/>
    <cellStyle name="40% - Accent4 2 5 4 5 4" xfId="19330"/>
    <cellStyle name="40% - Accent4 2 5 4 6" xfId="19331"/>
    <cellStyle name="40% - Accent4 2 5 4 6 2" xfId="19332"/>
    <cellStyle name="40% - Accent4 2 5 4 6 2 2" xfId="19333"/>
    <cellStyle name="40% - Accent4 2 5 4 6 2 2 2" xfId="19334"/>
    <cellStyle name="40% - Accent4 2 5 4 6 2 3" xfId="19335"/>
    <cellStyle name="40% - Accent4 2 5 4 6 3" xfId="19336"/>
    <cellStyle name="40% - Accent4 2 5 4 6 3 2" xfId="19337"/>
    <cellStyle name="40% - Accent4 2 5 4 6 4" xfId="19338"/>
    <cellStyle name="40% - Accent4 2 5 4 7" xfId="19339"/>
    <cellStyle name="40% - Accent4 2 5 4 7 2" xfId="19340"/>
    <cellStyle name="40% - Accent4 2 5 4 7 2 2" xfId="19341"/>
    <cellStyle name="40% - Accent4 2 5 4 7 3" xfId="19342"/>
    <cellStyle name="40% - Accent4 2 5 4 8" xfId="19343"/>
    <cellStyle name="40% - Accent4 2 5 4 8 2" xfId="19344"/>
    <cellStyle name="40% - Accent4 2 5 4 9" xfId="19345"/>
    <cellStyle name="40% - Accent4 2 5 5" xfId="43822"/>
    <cellStyle name="40% - Accent4 2 6" xfId="19346"/>
    <cellStyle name="40% - Accent4 2 6 2" xfId="19347"/>
    <cellStyle name="40% - Accent4 2 6 2 2" xfId="19348"/>
    <cellStyle name="40% - Accent4 2 6 2 2 2" xfId="19349"/>
    <cellStyle name="40% - Accent4 2 6 2 2 2 2" xfId="19350"/>
    <cellStyle name="40% - Accent4 2 6 2 2 2 2 2" xfId="19351"/>
    <cellStyle name="40% - Accent4 2 6 2 2 2 2 2 2" xfId="19352"/>
    <cellStyle name="40% - Accent4 2 6 2 2 2 2 3" xfId="19353"/>
    <cellStyle name="40% - Accent4 2 6 2 2 2 3" xfId="19354"/>
    <cellStyle name="40% - Accent4 2 6 2 2 2 3 2" xfId="19355"/>
    <cellStyle name="40% - Accent4 2 6 2 2 2 4" xfId="19356"/>
    <cellStyle name="40% - Accent4 2 6 2 2 3" xfId="19357"/>
    <cellStyle name="40% - Accent4 2 6 2 2 3 2" xfId="19358"/>
    <cellStyle name="40% - Accent4 2 6 2 2 3 2 2" xfId="19359"/>
    <cellStyle name="40% - Accent4 2 6 2 2 3 3" xfId="19360"/>
    <cellStyle name="40% - Accent4 2 6 2 2 4" xfId="19361"/>
    <cellStyle name="40% - Accent4 2 6 2 2 4 2" xfId="19362"/>
    <cellStyle name="40% - Accent4 2 6 2 2 5" xfId="19363"/>
    <cellStyle name="40% - Accent4 2 6 2 3" xfId="19364"/>
    <cellStyle name="40% - Accent4 2 6 2 3 2" xfId="19365"/>
    <cellStyle name="40% - Accent4 2 6 2 3 2 2" xfId="19366"/>
    <cellStyle name="40% - Accent4 2 6 2 3 2 2 2" xfId="19367"/>
    <cellStyle name="40% - Accent4 2 6 2 3 2 2 2 2" xfId="19368"/>
    <cellStyle name="40% - Accent4 2 6 2 3 2 2 3" xfId="19369"/>
    <cellStyle name="40% - Accent4 2 6 2 3 2 3" xfId="19370"/>
    <cellStyle name="40% - Accent4 2 6 2 3 2 3 2" xfId="19371"/>
    <cellStyle name="40% - Accent4 2 6 2 3 2 4" xfId="19372"/>
    <cellStyle name="40% - Accent4 2 6 2 3 3" xfId="19373"/>
    <cellStyle name="40% - Accent4 2 6 2 3 3 2" xfId="19374"/>
    <cellStyle name="40% - Accent4 2 6 2 3 3 2 2" xfId="19375"/>
    <cellStyle name="40% - Accent4 2 6 2 3 3 3" xfId="19376"/>
    <cellStyle name="40% - Accent4 2 6 2 3 4" xfId="19377"/>
    <cellStyle name="40% - Accent4 2 6 2 3 4 2" xfId="19378"/>
    <cellStyle name="40% - Accent4 2 6 2 3 5" xfId="19379"/>
    <cellStyle name="40% - Accent4 2 6 2 4" xfId="19380"/>
    <cellStyle name="40% - Accent4 2 6 2 4 2" xfId="19381"/>
    <cellStyle name="40% - Accent4 2 6 2 4 2 2" xfId="19382"/>
    <cellStyle name="40% - Accent4 2 6 2 4 2 2 2" xfId="19383"/>
    <cellStyle name="40% - Accent4 2 6 2 4 2 3" xfId="19384"/>
    <cellStyle name="40% - Accent4 2 6 2 4 3" xfId="19385"/>
    <cellStyle name="40% - Accent4 2 6 2 4 3 2" xfId="19386"/>
    <cellStyle name="40% - Accent4 2 6 2 4 4" xfId="19387"/>
    <cellStyle name="40% - Accent4 2 6 2 5" xfId="19388"/>
    <cellStyle name="40% - Accent4 2 6 2 5 2" xfId="19389"/>
    <cellStyle name="40% - Accent4 2 6 2 5 2 2" xfId="19390"/>
    <cellStyle name="40% - Accent4 2 6 2 5 2 2 2" xfId="19391"/>
    <cellStyle name="40% - Accent4 2 6 2 5 2 3" xfId="19392"/>
    <cellStyle name="40% - Accent4 2 6 2 5 3" xfId="19393"/>
    <cellStyle name="40% - Accent4 2 6 2 5 3 2" xfId="19394"/>
    <cellStyle name="40% - Accent4 2 6 2 5 4" xfId="19395"/>
    <cellStyle name="40% - Accent4 2 6 2 6" xfId="19396"/>
    <cellStyle name="40% - Accent4 2 6 2 6 2" xfId="19397"/>
    <cellStyle name="40% - Accent4 2 6 2 6 2 2" xfId="19398"/>
    <cellStyle name="40% - Accent4 2 6 2 6 2 2 2" xfId="19399"/>
    <cellStyle name="40% - Accent4 2 6 2 6 2 3" xfId="19400"/>
    <cellStyle name="40% - Accent4 2 6 2 6 3" xfId="19401"/>
    <cellStyle name="40% - Accent4 2 6 2 6 3 2" xfId="19402"/>
    <cellStyle name="40% - Accent4 2 6 2 6 4" xfId="19403"/>
    <cellStyle name="40% - Accent4 2 6 2 7" xfId="19404"/>
    <cellStyle name="40% - Accent4 2 6 2 7 2" xfId="19405"/>
    <cellStyle name="40% - Accent4 2 6 2 7 2 2" xfId="19406"/>
    <cellStyle name="40% - Accent4 2 6 2 7 3" xfId="19407"/>
    <cellStyle name="40% - Accent4 2 6 2 8" xfId="19408"/>
    <cellStyle name="40% - Accent4 2 6 2 8 2" xfId="19409"/>
    <cellStyle name="40% - Accent4 2 6 2 9" xfId="19410"/>
    <cellStyle name="40% - Accent4 2 6 3" xfId="19411"/>
    <cellStyle name="40% - Accent4 2 6 3 2" xfId="19412"/>
    <cellStyle name="40% - Accent4 2 6 3 2 2" xfId="19413"/>
    <cellStyle name="40% - Accent4 2 6 3 2 2 2" xfId="19414"/>
    <cellStyle name="40% - Accent4 2 6 3 2 2 2 2" xfId="19415"/>
    <cellStyle name="40% - Accent4 2 6 3 2 2 2 2 2" xfId="19416"/>
    <cellStyle name="40% - Accent4 2 6 3 2 2 2 3" xfId="19417"/>
    <cellStyle name="40% - Accent4 2 6 3 2 2 3" xfId="19418"/>
    <cellStyle name="40% - Accent4 2 6 3 2 2 3 2" xfId="19419"/>
    <cellStyle name="40% - Accent4 2 6 3 2 2 4" xfId="19420"/>
    <cellStyle name="40% - Accent4 2 6 3 2 3" xfId="19421"/>
    <cellStyle name="40% - Accent4 2 6 3 2 3 2" xfId="19422"/>
    <cellStyle name="40% - Accent4 2 6 3 2 3 2 2" xfId="19423"/>
    <cellStyle name="40% - Accent4 2 6 3 2 3 3" xfId="19424"/>
    <cellStyle name="40% - Accent4 2 6 3 2 4" xfId="19425"/>
    <cellStyle name="40% - Accent4 2 6 3 2 4 2" xfId="19426"/>
    <cellStyle name="40% - Accent4 2 6 3 2 5" xfId="19427"/>
    <cellStyle name="40% - Accent4 2 6 3 3" xfId="19428"/>
    <cellStyle name="40% - Accent4 2 6 3 3 2" xfId="19429"/>
    <cellStyle name="40% - Accent4 2 6 3 3 2 2" xfId="19430"/>
    <cellStyle name="40% - Accent4 2 6 3 3 2 2 2" xfId="19431"/>
    <cellStyle name="40% - Accent4 2 6 3 3 2 2 2 2" xfId="19432"/>
    <cellStyle name="40% - Accent4 2 6 3 3 2 2 3" xfId="19433"/>
    <cellStyle name="40% - Accent4 2 6 3 3 2 3" xfId="19434"/>
    <cellStyle name="40% - Accent4 2 6 3 3 2 3 2" xfId="19435"/>
    <cellStyle name="40% - Accent4 2 6 3 3 2 4" xfId="19436"/>
    <cellStyle name="40% - Accent4 2 6 3 3 3" xfId="19437"/>
    <cellStyle name="40% - Accent4 2 6 3 3 3 2" xfId="19438"/>
    <cellStyle name="40% - Accent4 2 6 3 3 3 2 2" xfId="19439"/>
    <cellStyle name="40% - Accent4 2 6 3 3 3 3" xfId="19440"/>
    <cellStyle name="40% - Accent4 2 6 3 3 4" xfId="19441"/>
    <cellStyle name="40% - Accent4 2 6 3 3 4 2" xfId="19442"/>
    <cellStyle name="40% - Accent4 2 6 3 3 5" xfId="19443"/>
    <cellStyle name="40% - Accent4 2 6 3 4" xfId="19444"/>
    <cellStyle name="40% - Accent4 2 6 3 4 2" xfId="19445"/>
    <cellStyle name="40% - Accent4 2 6 3 4 2 2" xfId="19446"/>
    <cellStyle name="40% - Accent4 2 6 3 4 2 2 2" xfId="19447"/>
    <cellStyle name="40% - Accent4 2 6 3 4 2 3" xfId="19448"/>
    <cellStyle name="40% - Accent4 2 6 3 4 3" xfId="19449"/>
    <cellStyle name="40% - Accent4 2 6 3 4 3 2" xfId="19450"/>
    <cellStyle name="40% - Accent4 2 6 3 4 4" xfId="19451"/>
    <cellStyle name="40% - Accent4 2 6 3 5" xfId="19452"/>
    <cellStyle name="40% - Accent4 2 6 3 5 2" xfId="19453"/>
    <cellStyle name="40% - Accent4 2 6 3 5 2 2" xfId="19454"/>
    <cellStyle name="40% - Accent4 2 6 3 5 2 2 2" xfId="19455"/>
    <cellStyle name="40% - Accent4 2 6 3 5 2 3" xfId="19456"/>
    <cellStyle name="40% - Accent4 2 6 3 5 3" xfId="19457"/>
    <cellStyle name="40% - Accent4 2 6 3 5 3 2" xfId="19458"/>
    <cellStyle name="40% - Accent4 2 6 3 5 4" xfId="19459"/>
    <cellStyle name="40% - Accent4 2 6 3 6" xfId="19460"/>
    <cellStyle name="40% - Accent4 2 6 3 6 2" xfId="19461"/>
    <cellStyle name="40% - Accent4 2 6 3 6 2 2" xfId="19462"/>
    <cellStyle name="40% - Accent4 2 6 3 6 2 2 2" xfId="19463"/>
    <cellStyle name="40% - Accent4 2 6 3 6 2 3" xfId="19464"/>
    <cellStyle name="40% - Accent4 2 6 3 6 3" xfId="19465"/>
    <cellStyle name="40% - Accent4 2 6 3 6 3 2" xfId="19466"/>
    <cellStyle name="40% - Accent4 2 6 3 6 4" xfId="19467"/>
    <cellStyle name="40% - Accent4 2 6 3 7" xfId="19468"/>
    <cellStyle name="40% - Accent4 2 6 3 7 2" xfId="19469"/>
    <cellStyle name="40% - Accent4 2 6 3 7 2 2" xfId="19470"/>
    <cellStyle name="40% - Accent4 2 6 3 7 3" xfId="19471"/>
    <cellStyle name="40% - Accent4 2 6 3 8" xfId="19472"/>
    <cellStyle name="40% - Accent4 2 6 3 8 2" xfId="19473"/>
    <cellStyle name="40% - Accent4 2 6 3 9" xfId="19474"/>
    <cellStyle name="40% - Accent4 2 6 4" xfId="43823"/>
    <cellStyle name="40% - Accent4 2 7" xfId="19475"/>
    <cellStyle name="40% - Accent4 2 7 10" xfId="43824"/>
    <cellStyle name="40% - Accent4 2 7 2" xfId="19476"/>
    <cellStyle name="40% - Accent4 2 7 2 2" xfId="19477"/>
    <cellStyle name="40% - Accent4 2 7 2 2 2" xfId="19478"/>
    <cellStyle name="40% - Accent4 2 7 2 2 2 2" xfId="19479"/>
    <cellStyle name="40% - Accent4 2 7 2 2 2 2 2" xfId="19480"/>
    <cellStyle name="40% - Accent4 2 7 2 2 2 3" xfId="19481"/>
    <cellStyle name="40% - Accent4 2 7 2 2 3" xfId="19482"/>
    <cellStyle name="40% - Accent4 2 7 2 2 3 2" xfId="19483"/>
    <cellStyle name="40% - Accent4 2 7 2 2 4" xfId="19484"/>
    <cellStyle name="40% - Accent4 2 7 2 3" xfId="19485"/>
    <cellStyle name="40% - Accent4 2 7 2 3 2" xfId="19486"/>
    <cellStyle name="40% - Accent4 2 7 2 3 2 2" xfId="19487"/>
    <cellStyle name="40% - Accent4 2 7 2 3 3" xfId="19488"/>
    <cellStyle name="40% - Accent4 2 7 2 4" xfId="19489"/>
    <cellStyle name="40% - Accent4 2 7 2 4 2" xfId="19490"/>
    <cellStyle name="40% - Accent4 2 7 2 5" xfId="19491"/>
    <cellStyle name="40% - Accent4 2 7 3" xfId="19492"/>
    <cellStyle name="40% - Accent4 2 7 3 2" xfId="19493"/>
    <cellStyle name="40% - Accent4 2 7 3 2 2" xfId="19494"/>
    <cellStyle name="40% - Accent4 2 7 3 2 2 2" xfId="19495"/>
    <cellStyle name="40% - Accent4 2 7 3 2 2 2 2" xfId="19496"/>
    <cellStyle name="40% - Accent4 2 7 3 2 2 3" xfId="19497"/>
    <cellStyle name="40% - Accent4 2 7 3 2 3" xfId="19498"/>
    <cellStyle name="40% - Accent4 2 7 3 2 3 2" xfId="19499"/>
    <cellStyle name="40% - Accent4 2 7 3 2 4" xfId="19500"/>
    <cellStyle name="40% - Accent4 2 7 3 3" xfId="19501"/>
    <cellStyle name="40% - Accent4 2 7 3 3 2" xfId="19502"/>
    <cellStyle name="40% - Accent4 2 7 3 3 2 2" xfId="19503"/>
    <cellStyle name="40% - Accent4 2 7 3 3 3" xfId="19504"/>
    <cellStyle name="40% - Accent4 2 7 3 4" xfId="19505"/>
    <cellStyle name="40% - Accent4 2 7 3 4 2" xfId="19506"/>
    <cellStyle name="40% - Accent4 2 7 3 5" xfId="19507"/>
    <cellStyle name="40% - Accent4 2 7 4" xfId="19508"/>
    <cellStyle name="40% - Accent4 2 7 4 2" xfId="19509"/>
    <cellStyle name="40% - Accent4 2 7 4 2 2" xfId="19510"/>
    <cellStyle name="40% - Accent4 2 7 4 2 2 2" xfId="19511"/>
    <cellStyle name="40% - Accent4 2 7 4 2 3" xfId="19512"/>
    <cellStyle name="40% - Accent4 2 7 4 3" xfId="19513"/>
    <cellStyle name="40% - Accent4 2 7 4 3 2" xfId="19514"/>
    <cellStyle name="40% - Accent4 2 7 4 4" xfId="19515"/>
    <cellStyle name="40% - Accent4 2 7 5" xfId="19516"/>
    <cellStyle name="40% - Accent4 2 7 5 2" xfId="19517"/>
    <cellStyle name="40% - Accent4 2 7 5 2 2" xfId="19518"/>
    <cellStyle name="40% - Accent4 2 7 5 2 2 2" xfId="19519"/>
    <cellStyle name="40% - Accent4 2 7 5 2 3" xfId="19520"/>
    <cellStyle name="40% - Accent4 2 7 5 3" xfId="19521"/>
    <cellStyle name="40% - Accent4 2 7 5 3 2" xfId="19522"/>
    <cellStyle name="40% - Accent4 2 7 5 4" xfId="19523"/>
    <cellStyle name="40% - Accent4 2 7 6" xfId="19524"/>
    <cellStyle name="40% - Accent4 2 7 6 2" xfId="19525"/>
    <cellStyle name="40% - Accent4 2 7 6 2 2" xfId="19526"/>
    <cellStyle name="40% - Accent4 2 7 6 2 2 2" xfId="19527"/>
    <cellStyle name="40% - Accent4 2 7 6 2 3" xfId="19528"/>
    <cellStyle name="40% - Accent4 2 7 6 3" xfId="19529"/>
    <cellStyle name="40% - Accent4 2 7 6 3 2" xfId="19530"/>
    <cellStyle name="40% - Accent4 2 7 6 4" xfId="19531"/>
    <cellStyle name="40% - Accent4 2 7 7" xfId="19532"/>
    <cellStyle name="40% - Accent4 2 7 7 2" xfId="19533"/>
    <cellStyle name="40% - Accent4 2 7 7 2 2" xfId="19534"/>
    <cellStyle name="40% - Accent4 2 7 7 3" xfId="19535"/>
    <cellStyle name="40% - Accent4 2 7 8" xfId="19536"/>
    <cellStyle name="40% - Accent4 2 7 8 2" xfId="19537"/>
    <cellStyle name="40% - Accent4 2 7 9" xfId="19538"/>
    <cellStyle name="40% - Accent4 2 8" xfId="19539"/>
    <cellStyle name="40% - Accent4 2 8 10" xfId="43825"/>
    <cellStyle name="40% - Accent4 2 8 2" xfId="19540"/>
    <cellStyle name="40% - Accent4 2 8 2 2" xfId="19541"/>
    <cellStyle name="40% - Accent4 2 8 2 2 2" xfId="19542"/>
    <cellStyle name="40% - Accent4 2 8 2 2 2 2" xfId="19543"/>
    <cellStyle name="40% - Accent4 2 8 2 2 2 2 2" xfId="19544"/>
    <cellStyle name="40% - Accent4 2 8 2 2 2 3" xfId="19545"/>
    <cellStyle name="40% - Accent4 2 8 2 2 3" xfId="19546"/>
    <cellStyle name="40% - Accent4 2 8 2 2 3 2" xfId="19547"/>
    <cellStyle name="40% - Accent4 2 8 2 2 4" xfId="19548"/>
    <cellStyle name="40% - Accent4 2 8 2 3" xfId="19549"/>
    <cellStyle name="40% - Accent4 2 8 2 3 2" xfId="19550"/>
    <cellStyle name="40% - Accent4 2 8 2 3 2 2" xfId="19551"/>
    <cellStyle name="40% - Accent4 2 8 2 3 3" xfId="19552"/>
    <cellStyle name="40% - Accent4 2 8 2 4" xfId="19553"/>
    <cellStyle name="40% - Accent4 2 8 2 4 2" xfId="19554"/>
    <cellStyle name="40% - Accent4 2 8 2 5" xfId="19555"/>
    <cellStyle name="40% - Accent4 2 8 3" xfId="19556"/>
    <cellStyle name="40% - Accent4 2 8 3 2" xfId="19557"/>
    <cellStyle name="40% - Accent4 2 8 3 2 2" xfId="19558"/>
    <cellStyle name="40% - Accent4 2 8 3 2 2 2" xfId="19559"/>
    <cellStyle name="40% - Accent4 2 8 3 2 2 2 2" xfId="19560"/>
    <cellStyle name="40% - Accent4 2 8 3 2 2 3" xfId="19561"/>
    <cellStyle name="40% - Accent4 2 8 3 2 3" xfId="19562"/>
    <cellStyle name="40% - Accent4 2 8 3 2 3 2" xfId="19563"/>
    <cellStyle name="40% - Accent4 2 8 3 2 4" xfId="19564"/>
    <cellStyle name="40% - Accent4 2 8 3 3" xfId="19565"/>
    <cellStyle name="40% - Accent4 2 8 3 3 2" xfId="19566"/>
    <cellStyle name="40% - Accent4 2 8 3 3 2 2" xfId="19567"/>
    <cellStyle name="40% - Accent4 2 8 3 3 3" xfId="19568"/>
    <cellStyle name="40% - Accent4 2 8 3 4" xfId="19569"/>
    <cellStyle name="40% - Accent4 2 8 3 4 2" xfId="19570"/>
    <cellStyle name="40% - Accent4 2 8 3 5" xfId="19571"/>
    <cellStyle name="40% - Accent4 2 8 4" xfId="19572"/>
    <cellStyle name="40% - Accent4 2 8 4 2" xfId="19573"/>
    <cellStyle name="40% - Accent4 2 8 4 2 2" xfId="19574"/>
    <cellStyle name="40% - Accent4 2 8 4 2 2 2" xfId="19575"/>
    <cellStyle name="40% - Accent4 2 8 4 2 3" xfId="19576"/>
    <cellStyle name="40% - Accent4 2 8 4 3" xfId="19577"/>
    <cellStyle name="40% - Accent4 2 8 4 3 2" xfId="19578"/>
    <cellStyle name="40% - Accent4 2 8 4 4" xfId="19579"/>
    <cellStyle name="40% - Accent4 2 8 5" xfId="19580"/>
    <cellStyle name="40% - Accent4 2 8 5 2" xfId="19581"/>
    <cellStyle name="40% - Accent4 2 8 5 2 2" xfId="19582"/>
    <cellStyle name="40% - Accent4 2 8 5 2 2 2" xfId="19583"/>
    <cellStyle name="40% - Accent4 2 8 5 2 3" xfId="19584"/>
    <cellStyle name="40% - Accent4 2 8 5 3" xfId="19585"/>
    <cellStyle name="40% - Accent4 2 8 5 3 2" xfId="19586"/>
    <cellStyle name="40% - Accent4 2 8 5 4" xfId="19587"/>
    <cellStyle name="40% - Accent4 2 8 6" xfId="19588"/>
    <cellStyle name="40% - Accent4 2 8 6 2" xfId="19589"/>
    <cellStyle name="40% - Accent4 2 8 6 2 2" xfId="19590"/>
    <cellStyle name="40% - Accent4 2 8 6 2 2 2" xfId="19591"/>
    <cellStyle name="40% - Accent4 2 8 6 2 3" xfId="19592"/>
    <cellStyle name="40% - Accent4 2 8 6 3" xfId="19593"/>
    <cellStyle name="40% - Accent4 2 8 6 3 2" xfId="19594"/>
    <cellStyle name="40% - Accent4 2 8 6 4" xfId="19595"/>
    <cellStyle name="40% - Accent4 2 8 7" xfId="19596"/>
    <cellStyle name="40% - Accent4 2 8 7 2" xfId="19597"/>
    <cellStyle name="40% - Accent4 2 8 7 2 2" xfId="19598"/>
    <cellStyle name="40% - Accent4 2 8 7 3" xfId="19599"/>
    <cellStyle name="40% - Accent4 2 8 8" xfId="19600"/>
    <cellStyle name="40% - Accent4 2 8 8 2" xfId="19601"/>
    <cellStyle name="40% - Accent4 2 8 9" xfId="19602"/>
    <cellStyle name="40% - Accent4 2 9" xfId="19603"/>
    <cellStyle name="40% - Accent4 2 9 2" xfId="43826"/>
    <cellStyle name="40% - Accent4 20" xfId="19604"/>
    <cellStyle name="40% - Accent4 20 2" xfId="19605"/>
    <cellStyle name="40% - Accent4 20 2 2" xfId="19606"/>
    <cellStyle name="40% - Accent4 20 3" xfId="19607"/>
    <cellStyle name="40% - Accent4 20 3 2" xfId="19608"/>
    <cellStyle name="40% - Accent4 20 4" xfId="19609"/>
    <cellStyle name="40% - Accent4 21" xfId="19610"/>
    <cellStyle name="40% - Accent4 21 2" xfId="19611"/>
    <cellStyle name="40% - Accent4 21 2 2" xfId="19612"/>
    <cellStyle name="40% - Accent4 21 3" xfId="19613"/>
    <cellStyle name="40% - Accent4 22" xfId="19614"/>
    <cellStyle name="40% - Accent4 22 2" xfId="19615"/>
    <cellStyle name="40% - Accent4 23" xfId="19616"/>
    <cellStyle name="40% - Accent4 24" xfId="19617"/>
    <cellStyle name="40% - Accent4 3" xfId="19618"/>
    <cellStyle name="40% - Accent4 3 2" xfId="19619"/>
    <cellStyle name="40% - Accent4 3 2 2" xfId="43829"/>
    <cellStyle name="40% - Accent4 3 2 2 2" xfId="43830"/>
    <cellStyle name="40% - Accent4 3 2 2 2 2" xfId="43831"/>
    <cellStyle name="40% - Accent4 3 2 2 3" xfId="43832"/>
    <cellStyle name="40% - Accent4 3 2 3" xfId="43833"/>
    <cellStyle name="40% - Accent4 3 2 3 2" xfId="43834"/>
    <cellStyle name="40% - Accent4 3 2 4" xfId="43835"/>
    <cellStyle name="40% - Accent4 3 2 5" xfId="43828"/>
    <cellStyle name="40% - Accent4 3 3" xfId="19620"/>
    <cellStyle name="40% - Accent4 3 3 2" xfId="43837"/>
    <cellStyle name="40% - Accent4 3 3 2 2" xfId="43838"/>
    <cellStyle name="40% - Accent4 3 3 2 2 2" xfId="43839"/>
    <cellStyle name="40% - Accent4 3 3 2 3" xfId="43840"/>
    <cellStyle name="40% - Accent4 3 3 3" xfId="43841"/>
    <cellStyle name="40% - Accent4 3 3 3 2" xfId="43842"/>
    <cellStyle name="40% - Accent4 3 3 4" xfId="43843"/>
    <cellStyle name="40% - Accent4 3 3 5" xfId="43836"/>
    <cellStyle name="40% - Accent4 3 4" xfId="19621"/>
    <cellStyle name="40% - Accent4 3 4 2" xfId="43845"/>
    <cellStyle name="40% - Accent4 3 4 2 2" xfId="43846"/>
    <cellStyle name="40% - Accent4 3 4 3" xfId="43847"/>
    <cellStyle name="40% - Accent4 3 4 4" xfId="43844"/>
    <cellStyle name="40% - Accent4 3 5" xfId="19622"/>
    <cellStyle name="40% - Accent4 3 5 2" xfId="43849"/>
    <cellStyle name="40% - Accent4 3 5 3" xfId="43848"/>
    <cellStyle name="40% - Accent4 3 6" xfId="43850"/>
    <cellStyle name="40% - Accent4 3 7" xfId="43827"/>
    <cellStyle name="40% - Accent4 4" xfId="19623"/>
    <cellStyle name="40% - Accent4 4 2" xfId="19624"/>
    <cellStyle name="40% - Accent4 4 2 2" xfId="43851"/>
    <cellStyle name="40% - Accent4 4 3" xfId="19625"/>
    <cellStyle name="40% - Accent4 4 4" xfId="19626"/>
    <cellStyle name="40% - Accent4 5" xfId="19627"/>
    <cellStyle name="40% - Accent4 5 2" xfId="19628"/>
    <cellStyle name="40% - Accent4 5 2 2" xfId="43852"/>
    <cellStyle name="40% - Accent4 5 3" xfId="19629"/>
    <cellStyle name="40% - Accent4 6" xfId="19630"/>
    <cellStyle name="40% - Accent4 6 2" xfId="19631"/>
    <cellStyle name="40% - Accent4 6 2 2" xfId="43853"/>
    <cellStyle name="40% - Accent4 6 3" xfId="19632"/>
    <cellStyle name="40% - Accent4 7" xfId="19633"/>
    <cellStyle name="40% - Accent4 7 2" xfId="43854"/>
    <cellStyle name="40% - Accent4 8" xfId="19634"/>
    <cellStyle name="40% - Accent4 8 2" xfId="43855"/>
    <cellStyle name="40% - Accent4 9" xfId="19635"/>
    <cellStyle name="40% - Accent5" xfId="48070" builtinId="47" customBuiltin="1"/>
    <cellStyle name="40% - Accent5 10" xfId="19636"/>
    <cellStyle name="40% - Accent5 11" xfId="19637"/>
    <cellStyle name="40% - Accent5 12" xfId="19638"/>
    <cellStyle name="40% - Accent5 13" xfId="19639"/>
    <cellStyle name="40% - Accent5 14" xfId="19640"/>
    <cellStyle name="40% - Accent5 15" xfId="19641"/>
    <cellStyle name="40% - Accent5 16" xfId="19642"/>
    <cellStyle name="40% - Accent5 17" xfId="19643"/>
    <cellStyle name="40% - Accent5 17 2" xfId="19644"/>
    <cellStyle name="40% - Accent5 17 2 2" xfId="19645"/>
    <cellStyle name="40% - Accent5 17 3" xfId="19646"/>
    <cellStyle name="40% - Accent5 17 3 2" xfId="19647"/>
    <cellStyle name="40% - Accent5 17 4" xfId="19648"/>
    <cellStyle name="40% - Accent5 18" xfId="19649"/>
    <cellStyle name="40% - Accent5 18 2" xfId="19650"/>
    <cellStyle name="40% - Accent5 18 2 2" xfId="19651"/>
    <cellStyle name="40% - Accent5 18 3" xfId="19652"/>
    <cellStyle name="40% - Accent5 18 3 2" xfId="19653"/>
    <cellStyle name="40% - Accent5 18 4" xfId="19654"/>
    <cellStyle name="40% - Accent5 19" xfId="19655"/>
    <cellStyle name="40% - Accent5 19 2" xfId="19656"/>
    <cellStyle name="40% - Accent5 19 2 2" xfId="19657"/>
    <cellStyle name="40% - Accent5 19 3" xfId="19658"/>
    <cellStyle name="40% - Accent5 19 3 2" xfId="19659"/>
    <cellStyle name="40% - Accent5 19 4" xfId="19660"/>
    <cellStyle name="40% - Accent5 2" xfId="19661"/>
    <cellStyle name="40% - Accent5 2 10" xfId="19662"/>
    <cellStyle name="40% - Accent5 2 10 10" xfId="43857"/>
    <cellStyle name="40% - Accent5 2 10 2" xfId="19663"/>
    <cellStyle name="40% - Accent5 2 10 2 2" xfId="19664"/>
    <cellStyle name="40% - Accent5 2 10 2 2 2" xfId="19665"/>
    <cellStyle name="40% - Accent5 2 10 2 2 2 2" xfId="19666"/>
    <cellStyle name="40% - Accent5 2 10 2 2 2 2 2" xfId="19667"/>
    <cellStyle name="40% - Accent5 2 10 2 2 2 3" xfId="19668"/>
    <cellStyle name="40% - Accent5 2 10 2 2 3" xfId="19669"/>
    <cellStyle name="40% - Accent5 2 10 2 2 3 2" xfId="19670"/>
    <cellStyle name="40% - Accent5 2 10 2 2 4" xfId="19671"/>
    <cellStyle name="40% - Accent5 2 10 2 3" xfId="19672"/>
    <cellStyle name="40% - Accent5 2 10 2 3 2" xfId="19673"/>
    <cellStyle name="40% - Accent5 2 10 2 3 2 2" xfId="19674"/>
    <cellStyle name="40% - Accent5 2 10 2 3 3" xfId="19675"/>
    <cellStyle name="40% - Accent5 2 10 2 4" xfId="19676"/>
    <cellStyle name="40% - Accent5 2 10 2 4 2" xfId="19677"/>
    <cellStyle name="40% - Accent5 2 10 2 5" xfId="19678"/>
    <cellStyle name="40% - Accent5 2 10 3" xfId="19679"/>
    <cellStyle name="40% - Accent5 2 10 3 2" xfId="19680"/>
    <cellStyle name="40% - Accent5 2 10 3 2 2" xfId="19681"/>
    <cellStyle name="40% - Accent5 2 10 3 2 2 2" xfId="19682"/>
    <cellStyle name="40% - Accent5 2 10 3 2 2 2 2" xfId="19683"/>
    <cellStyle name="40% - Accent5 2 10 3 2 2 3" xfId="19684"/>
    <cellStyle name="40% - Accent5 2 10 3 2 3" xfId="19685"/>
    <cellStyle name="40% - Accent5 2 10 3 2 3 2" xfId="19686"/>
    <cellStyle name="40% - Accent5 2 10 3 2 4" xfId="19687"/>
    <cellStyle name="40% - Accent5 2 10 3 3" xfId="19688"/>
    <cellStyle name="40% - Accent5 2 10 3 3 2" xfId="19689"/>
    <cellStyle name="40% - Accent5 2 10 3 3 2 2" xfId="19690"/>
    <cellStyle name="40% - Accent5 2 10 3 3 3" xfId="19691"/>
    <cellStyle name="40% - Accent5 2 10 3 4" xfId="19692"/>
    <cellStyle name="40% - Accent5 2 10 3 4 2" xfId="19693"/>
    <cellStyle name="40% - Accent5 2 10 3 5" xfId="19694"/>
    <cellStyle name="40% - Accent5 2 10 4" xfId="19695"/>
    <cellStyle name="40% - Accent5 2 10 4 2" xfId="19696"/>
    <cellStyle name="40% - Accent5 2 10 4 2 2" xfId="19697"/>
    <cellStyle name="40% - Accent5 2 10 4 2 2 2" xfId="19698"/>
    <cellStyle name="40% - Accent5 2 10 4 2 3" xfId="19699"/>
    <cellStyle name="40% - Accent5 2 10 4 3" xfId="19700"/>
    <cellStyle name="40% - Accent5 2 10 4 3 2" xfId="19701"/>
    <cellStyle name="40% - Accent5 2 10 4 4" xfId="19702"/>
    <cellStyle name="40% - Accent5 2 10 5" xfId="19703"/>
    <cellStyle name="40% - Accent5 2 10 5 2" xfId="19704"/>
    <cellStyle name="40% - Accent5 2 10 5 2 2" xfId="19705"/>
    <cellStyle name="40% - Accent5 2 10 5 2 2 2" xfId="19706"/>
    <cellStyle name="40% - Accent5 2 10 5 2 3" xfId="19707"/>
    <cellStyle name="40% - Accent5 2 10 5 3" xfId="19708"/>
    <cellStyle name="40% - Accent5 2 10 5 3 2" xfId="19709"/>
    <cellStyle name="40% - Accent5 2 10 5 4" xfId="19710"/>
    <cellStyle name="40% - Accent5 2 10 6" xfId="19711"/>
    <cellStyle name="40% - Accent5 2 10 6 2" xfId="19712"/>
    <cellStyle name="40% - Accent5 2 10 6 2 2" xfId="19713"/>
    <cellStyle name="40% - Accent5 2 10 6 2 2 2" xfId="19714"/>
    <cellStyle name="40% - Accent5 2 10 6 2 3" xfId="19715"/>
    <cellStyle name="40% - Accent5 2 10 6 3" xfId="19716"/>
    <cellStyle name="40% - Accent5 2 10 6 3 2" xfId="19717"/>
    <cellStyle name="40% - Accent5 2 10 6 4" xfId="19718"/>
    <cellStyle name="40% - Accent5 2 10 7" xfId="19719"/>
    <cellStyle name="40% - Accent5 2 10 7 2" xfId="19720"/>
    <cellStyle name="40% - Accent5 2 10 7 2 2" xfId="19721"/>
    <cellStyle name="40% - Accent5 2 10 7 3" xfId="19722"/>
    <cellStyle name="40% - Accent5 2 10 8" xfId="19723"/>
    <cellStyle name="40% - Accent5 2 10 8 2" xfId="19724"/>
    <cellStyle name="40% - Accent5 2 10 9" xfId="19725"/>
    <cellStyle name="40% - Accent5 2 11" xfId="19726"/>
    <cellStyle name="40% - Accent5 2 11 2" xfId="19727"/>
    <cellStyle name="40% - Accent5 2 11 2 2" xfId="19728"/>
    <cellStyle name="40% - Accent5 2 11 3" xfId="19729"/>
    <cellStyle name="40% - Accent5 2 11 4" xfId="43856"/>
    <cellStyle name="40% - Accent5 2 12" xfId="19730"/>
    <cellStyle name="40% - Accent5 2 12 2" xfId="19731"/>
    <cellStyle name="40% - Accent5 2 12 2 2" xfId="19732"/>
    <cellStyle name="40% - Accent5 2 12 3" xfId="19733"/>
    <cellStyle name="40% - Accent5 2 13" xfId="19734"/>
    <cellStyle name="40% - Accent5 2 14" xfId="19735"/>
    <cellStyle name="40% - Accent5 2 14 2" xfId="19736"/>
    <cellStyle name="40% - Accent5 2 15" xfId="19737"/>
    <cellStyle name="40% - Accent5 2 15 2" xfId="19738"/>
    <cellStyle name="40% - Accent5 2 16" xfId="19739"/>
    <cellStyle name="40% - Accent5 2 17" xfId="19740"/>
    <cellStyle name="40% - Accent5 2 18" xfId="19741"/>
    <cellStyle name="40% - Accent5 2 19" xfId="19742"/>
    <cellStyle name="40% - Accent5 2 2" xfId="19743"/>
    <cellStyle name="40% - Accent5 2 2 2" xfId="19744"/>
    <cellStyle name="40% - Accent5 2 2 2 2" xfId="43859"/>
    <cellStyle name="40% - Accent5 2 2 3" xfId="19745"/>
    <cellStyle name="40% - Accent5 2 2 3 2" xfId="43860"/>
    <cellStyle name="40% - Accent5 2 2 4" xfId="19746"/>
    <cellStyle name="40% - Accent5 2 2 4 2" xfId="19747"/>
    <cellStyle name="40% - Accent5 2 2 4 2 2" xfId="19748"/>
    <cellStyle name="40% - Accent5 2 2 4 3" xfId="19749"/>
    <cellStyle name="40% - Accent5 2 2 4 4" xfId="43858"/>
    <cellStyle name="40% - Accent5 2 2 5" xfId="19750"/>
    <cellStyle name="40% - Accent5 2 2 6" xfId="19751"/>
    <cellStyle name="40% - Accent5 2 2 6 2" xfId="19752"/>
    <cellStyle name="40% - Accent5 2 2 7" xfId="19753"/>
    <cellStyle name="40% - Accent5 2 2 8" xfId="19754"/>
    <cellStyle name="40% - Accent5 2 2 9" xfId="42665"/>
    <cellStyle name="40% - Accent5 2 20" xfId="19755"/>
    <cellStyle name="40% - Accent5 2 21" xfId="48027"/>
    <cellStyle name="40% - Accent5 2 22" xfId="48095"/>
    <cellStyle name="40% - Accent5 2 3" xfId="19756"/>
    <cellStyle name="40% - Accent5 2 3 2" xfId="19757"/>
    <cellStyle name="40% - Accent5 2 3 2 10" xfId="19758"/>
    <cellStyle name="40% - Accent5 2 3 2 10 2" xfId="19759"/>
    <cellStyle name="40% - Accent5 2 3 2 10 2 2" xfId="19760"/>
    <cellStyle name="40% - Accent5 2 3 2 10 3" xfId="19761"/>
    <cellStyle name="40% - Accent5 2 3 2 11" xfId="19762"/>
    <cellStyle name="40% - Accent5 2 3 2 11 2" xfId="19763"/>
    <cellStyle name="40% - Accent5 2 3 2 12" xfId="19764"/>
    <cellStyle name="40% - Accent5 2 3 2 13" xfId="43862"/>
    <cellStyle name="40% - Accent5 2 3 2 2" xfId="19765"/>
    <cellStyle name="40% - Accent5 2 3 2 2 10" xfId="19766"/>
    <cellStyle name="40% - Accent5 2 3 2 2 10 2" xfId="19767"/>
    <cellStyle name="40% - Accent5 2 3 2 2 11" xfId="19768"/>
    <cellStyle name="40% - Accent5 2 3 2 2 2" xfId="19769"/>
    <cellStyle name="40% - Accent5 2 3 2 2 2 2" xfId="19770"/>
    <cellStyle name="40% - Accent5 2 3 2 2 2 2 2" xfId="19771"/>
    <cellStyle name="40% - Accent5 2 3 2 2 2 2 2 2" xfId="19772"/>
    <cellStyle name="40% - Accent5 2 3 2 2 2 2 2 2 2" xfId="19773"/>
    <cellStyle name="40% - Accent5 2 3 2 2 2 2 2 2 2 2" xfId="19774"/>
    <cellStyle name="40% - Accent5 2 3 2 2 2 2 2 2 3" xfId="19775"/>
    <cellStyle name="40% - Accent5 2 3 2 2 2 2 2 3" xfId="19776"/>
    <cellStyle name="40% - Accent5 2 3 2 2 2 2 2 3 2" xfId="19777"/>
    <cellStyle name="40% - Accent5 2 3 2 2 2 2 2 4" xfId="19778"/>
    <cellStyle name="40% - Accent5 2 3 2 2 2 2 3" xfId="19779"/>
    <cellStyle name="40% - Accent5 2 3 2 2 2 2 3 2" xfId="19780"/>
    <cellStyle name="40% - Accent5 2 3 2 2 2 2 3 2 2" xfId="19781"/>
    <cellStyle name="40% - Accent5 2 3 2 2 2 2 3 3" xfId="19782"/>
    <cellStyle name="40% - Accent5 2 3 2 2 2 2 4" xfId="19783"/>
    <cellStyle name="40% - Accent5 2 3 2 2 2 2 4 2" xfId="19784"/>
    <cellStyle name="40% - Accent5 2 3 2 2 2 2 5" xfId="19785"/>
    <cellStyle name="40% - Accent5 2 3 2 2 2 3" xfId="19786"/>
    <cellStyle name="40% - Accent5 2 3 2 2 2 3 2" xfId="19787"/>
    <cellStyle name="40% - Accent5 2 3 2 2 2 3 2 2" xfId="19788"/>
    <cellStyle name="40% - Accent5 2 3 2 2 2 3 2 2 2" xfId="19789"/>
    <cellStyle name="40% - Accent5 2 3 2 2 2 3 2 2 2 2" xfId="19790"/>
    <cellStyle name="40% - Accent5 2 3 2 2 2 3 2 2 3" xfId="19791"/>
    <cellStyle name="40% - Accent5 2 3 2 2 2 3 2 3" xfId="19792"/>
    <cellStyle name="40% - Accent5 2 3 2 2 2 3 2 3 2" xfId="19793"/>
    <cellStyle name="40% - Accent5 2 3 2 2 2 3 2 4" xfId="19794"/>
    <cellStyle name="40% - Accent5 2 3 2 2 2 3 3" xfId="19795"/>
    <cellStyle name="40% - Accent5 2 3 2 2 2 3 3 2" xfId="19796"/>
    <cellStyle name="40% - Accent5 2 3 2 2 2 3 3 2 2" xfId="19797"/>
    <cellStyle name="40% - Accent5 2 3 2 2 2 3 3 3" xfId="19798"/>
    <cellStyle name="40% - Accent5 2 3 2 2 2 3 4" xfId="19799"/>
    <cellStyle name="40% - Accent5 2 3 2 2 2 3 4 2" xfId="19800"/>
    <cellStyle name="40% - Accent5 2 3 2 2 2 3 5" xfId="19801"/>
    <cellStyle name="40% - Accent5 2 3 2 2 2 4" xfId="19802"/>
    <cellStyle name="40% - Accent5 2 3 2 2 2 4 2" xfId="19803"/>
    <cellStyle name="40% - Accent5 2 3 2 2 2 4 2 2" xfId="19804"/>
    <cellStyle name="40% - Accent5 2 3 2 2 2 4 2 2 2" xfId="19805"/>
    <cellStyle name="40% - Accent5 2 3 2 2 2 4 2 3" xfId="19806"/>
    <cellStyle name="40% - Accent5 2 3 2 2 2 4 3" xfId="19807"/>
    <cellStyle name="40% - Accent5 2 3 2 2 2 4 3 2" xfId="19808"/>
    <cellStyle name="40% - Accent5 2 3 2 2 2 4 4" xfId="19809"/>
    <cellStyle name="40% - Accent5 2 3 2 2 2 5" xfId="19810"/>
    <cellStyle name="40% - Accent5 2 3 2 2 2 5 2" xfId="19811"/>
    <cellStyle name="40% - Accent5 2 3 2 2 2 5 2 2" xfId="19812"/>
    <cellStyle name="40% - Accent5 2 3 2 2 2 5 2 2 2" xfId="19813"/>
    <cellStyle name="40% - Accent5 2 3 2 2 2 5 2 3" xfId="19814"/>
    <cellStyle name="40% - Accent5 2 3 2 2 2 5 3" xfId="19815"/>
    <cellStyle name="40% - Accent5 2 3 2 2 2 5 3 2" xfId="19816"/>
    <cellStyle name="40% - Accent5 2 3 2 2 2 5 4" xfId="19817"/>
    <cellStyle name="40% - Accent5 2 3 2 2 2 6" xfId="19818"/>
    <cellStyle name="40% - Accent5 2 3 2 2 2 6 2" xfId="19819"/>
    <cellStyle name="40% - Accent5 2 3 2 2 2 6 2 2" xfId="19820"/>
    <cellStyle name="40% - Accent5 2 3 2 2 2 6 2 2 2" xfId="19821"/>
    <cellStyle name="40% - Accent5 2 3 2 2 2 6 2 3" xfId="19822"/>
    <cellStyle name="40% - Accent5 2 3 2 2 2 6 3" xfId="19823"/>
    <cellStyle name="40% - Accent5 2 3 2 2 2 6 3 2" xfId="19824"/>
    <cellStyle name="40% - Accent5 2 3 2 2 2 6 4" xfId="19825"/>
    <cellStyle name="40% - Accent5 2 3 2 2 2 7" xfId="19826"/>
    <cellStyle name="40% - Accent5 2 3 2 2 2 7 2" xfId="19827"/>
    <cellStyle name="40% - Accent5 2 3 2 2 2 7 2 2" xfId="19828"/>
    <cellStyle name="40% - Accent5 2 3 2 2 2 7 3" xfId="19829"/>
    <cellStyle name="40% - Accent5 2 3 2 2 2 8" xfId="19830"/>
    <cellStyle name="40% - Accent5 2 3 2 2 2 8 2" xfId="19831"/>
    <cellStyle name="40% - Accent5 2 3 2 2 2 9" xfId="19832"/>
    <cellStyle name="40% - Accent5 2 3 2 2 3" xfId="19833"/>
    <cellStyle name="40% - Accent5 2 3 2 2 3 2" xfId="19834"/>
    <cellStyle name="40% - Accent5 2 3 2 2 3 2 2" xfId="19835"/>
    <cellStyle name="40% - Accent5 2 3 2 2 3 2 2 2" xfId="19836"/>
    <cellStyle name="40% - Accent5 2 3 2 2 3 2 2 2 2" xfId="19837"/>
    <cellStyle name="40% - Accent5 2 3 2 2 3 2 2 2 2 2" xfId="19838"/>
    <cellStyle name="40% - Accent5 2 3 2 2 3 2 2 2 3" xfId="19839"/>
    <cellStyle name="40% - Accent5 2 3 2 2 3 2 2 3" xfId="19840"/>
    <cellStyle name="40% - Accent5 2 3 2 2 3 2 2 3 2" xfId="19841"/>
    <cellStyle name="40% - Accent5 2 3 2 2 3 2 2 4" xfId="19842"/>
    <cellStyle name="40% - Accent5 2 3 2 2 3 2 3" xfId="19843"/>
    <cellStyle name="40% - Accent5 2 3 2 2 3 2 3 2" xfId="19844"/>
    <cellStyle name="40% - Accent5 2 3 2 2 3 2 3 2 2" xfId="19845"/>
    <cellStyle name="40% - Accent5 2 3 2 2 3 2 3 3" xfId="19846"/>
    <cellStyle name="40% - Accent5 2 3 2 2 3 2 4" xfId="19847"/>
    <cellStyle name="40% - Accent5 2 3 2 2 3 2 4 2" xfId="19848"/>
    <cellStyle name="40% - Accent5 2 3 2 2 3 2 5" xfId="19849"/>
    <cellStyle name="40% - Accent5 2 3 2 2 3 3" xfId="19850"/>
    <cellStyle name="40% - Accent5 2 3 2 2 3 3 2" xfId="19851"/>
    <cellStyle name="40% - Accent5 2 3 2 2 3 3 2 2" xfId="19852"/>
    <cellStyle name="40% - Accent5 2 3 2 2 3 3 2 2 2" xfId="19853"/>
    <cellStyle name="40% - Accent5 2 3 2 2 3 3 2 2 2 2" xfId="19854"/>
    <cellStyle name="40% - Accent5 2 3 2 2 3 3 2 2 3" xfId="19855"/>
    <cellStyle name="40% - Accent5 2 3 2 2 3 3 2 3" xfId="19856"/>
    <cellStyle name="40% - Accent5 2 3 2 2 3 3 2 3 2" xfId="19857"/>
    <cellStyle name="40% - Accent5 2 3 2 2 3 3 2 4" xfId="19858"/>
    <cellStyle name="40% - Accent5 2 3 2 2 3 3 3" xfId="19859"/>
    <cellStyle name="40% - Accent5 2 3 2 2 3 3 3 2" xfId="19860"/>
    <cellStyle name="40% - Accent5 2 3 2 2 3 3 3 2 2" xfId="19861"/>
    <cellStyle name="40% - Accent5 2 3 2 2 3 3 3 3" xfId="19862"/>
    <cellStyle name="40% - Accent5 2 3 2 2 3 3 4" xfId="19863"/>
    <cellStyle name="40% - Accent5 2 3 2 2 3 3 4 2" xfId="19864"/>
    <cellStyle name="40% - Accent5 2 3 2 2 3 3 5" xfId="19865"/>
    <cellStyle name="40% - Accent5 2 3 2 2 3 4" xfId="19866"/>
    <cellStyle name="40% - Accent5 2 3 2 2 3 4 2" xfId="19867"/>
    <cellStyle name="40% - Accent5 2 3 2 2 3 4 2 2" xfId="19868"/>
    <cellStyle name="40% - Accent5 2 3 2 2 3 4 2 2 2" xfId="19869"/>
    <cellStyle name="40% - Accent5 2 3 2 2 3 4 2 3" xfId="19870"/>
    <cellStyle name="40% - Accent5 2 3 2 2 3 4 3" xfId="19871"/>
    <cellStyle name="40% - Accent5 2 3 2 2 3 4 3 2" xfId="19872"/>
    <cellStyle name="40% - Accent5 2 3 2 2 3 4 4" xfId="19873"/>
    <cellStyle name="40% - Accent5 2 3 2 2 3 5" xfId="19874"/>
    <cellStyle name="40% - Accent5 2 3 2 2 3 5 2" xfId="19875"/>
    <cellStyle name="40% - Accent5 2 3 2 2 3 5 2 2" xfId="19876"/>
    <cellStyle name="40% - Accent5 2 3 2 2 3 5 2 2 2" xfId="19877"/>
    <cellStyle name="40% - Accent5 2 3 2 2 3 5 2 3" xfId="19878"/>
    <cellStyle name="40% - Accent5 2 3 2 2 3 5 3" xfId="19879"/>
    <cellStyle name="40% - Accent5 2 3 2 2 3 5 3 2" xfId="19880"/>
    <cellStyle name="40% - Accent5 2 3 2 2 3 5 4" xfId="19881"/>
    <cellStyle name="40% - Accent5 2 3 2 2 3 6" xfId="19882"/>
    <cellStyle name="40% - Accent5 2 3 2 2 3 6 2" xfId="19883"/>
    <cellStyle name="40% - Accent5 2 3 2 2 3 6 2 2" xfId="19884"/>
    <cellStyle name="40% - Accent5 2 3 2 2 3 6 2 2 2" xfId="19885"/>
    <cellStyle name="40% - Accent5 2 3 2 2 3 6 2 3" xfId="19886"/>
    <cellStyle name="40% - Accent5 2 3 2 2 3 6 3" xfId="19887"/>
    <cellStyle name="40% - Accent5 2 3 2 2 3 6 3 2" xfId="19888"/>
    <cellStyle name="40% - Accent5 2 3 2 2 3 6 4" xfId="19889"/>
    <cellStyle name="40% - Accent5 2 3 2 2 3 7" xfId="19890"/>
    <cellStyle name="40% - Accent5 2 3 2 2 3 7 2" xfId="19891"/>
    <cellStyle name="40% - Accent5 2 3 2 2 3 7 2 2" xfId="19892"/>
    <cellStyle name="40% - Accent5 2 3 2 2 3 7 3" xfId="19893"/>
    <cellStyle name="40% - Accent5 2 3 2 2 3 8" xfId="19894"/>
    <cellStyle name="40% - Accent5 2 3 2 2 3 8 2" xfId="19895"/>
    <cellStyle name="40% - Accent5 2 3 2 2 3 9" xfId="19896"/>
    <cellStyle name="40% - Accent5 2 3 2 2 4" xfId="19897"/>
    <cellStyle name="40% - Accent5 2 3 2 2 4 2" xfId="19898"/>
    <cellStyle name="40% - Accent5 2 3 2 2 4 2 2" xfId="19899"/>
    <cellStyle name="40% - Accent5 2 3 2 2 4 2 2 2" xfId="19900"/>
    <cellStyle name="40% - Accent5 2 3 2 2 4 2 2 2 2" xfId="19901"/>
    <cellStyle name="40% - Accent5 2 3 2 2 4 2 2 3" xfId="19902"/>
    <cellStyle name="40% - Accent5 2 3 2 2 4 2 3" xfId="19903"/>
    <cellStyle name="40% - Accent5 2 3 2 2 4 2 3 2" xfId="19904"/>
    <cellStyle name="40% - Accent5 2 3 2 2 4 2 4" xfId="19905"/>
    <cellStyle name="40% - Accent5 2 3 2 2 4 3" xfId="19906"/>
    <cellStyle name="40% - Accent5 2 3 2 2 4 3 2" xfId="19907"/>
    <cellStyle name="40% - Accent5 2 3 2 2 4 3 2 2" xfId="19908"/>
    <cellStyle name="40% - Accent5 2 3 2 2 4 3 3" xfId="19909"/>
    <cellStyle name="40% - Accent5 2 3 2 2 4 4" xfId="19910"/>
    <cellStyle name="40% - Accent5 2 3 2 2 4 4 2" xfId="19911"/>
    <cellStyle name="40% - Accent5 2 3 2 2 4 5" xfId="19912"/>
    <cellStyle name="40% - Accent5 2 3 2 2 5" xfId="19913"/>
    <cellStyle name="40% - Accent5 2 3 2 2 5 2" xfId="19914"/>
    <cellStyle name="40% - Accent5 2 3 2 2 5 2 2" xfId="19915"/>
    <cellStyle name="40% - Accent5 2 3 2 2 5 2 2 2" xfId="19916"/>
    <cellStyle name="40% - Accent5 2 3 2 2 5 2 2 2 2" xfId="19917"/>
    <cellStyle name="40% - Accent5 2 3 2 2 5 2 2 3" xfId="19918"/>
    <cellStyle name="40% - Accent5 2 3 2 2 5 2 3" xfId="19919"/>
    <cellStyle name="40% - Accent5 2 3 2 2 5 2 3 2" xfId="19920"/>
    <cellStyle name="40% - Accent5 2 3 2 2 5 2 4" xfId="19921"/>
    <cellStyle name="40% - Accent5 2 3 2 2 5 3" xfId="19922"/>
    <cellStyle name="40% - Accent5 2 3 2 2 5 3 2" xfId="19923"/>
    <cellStyle name="40% - Accent5 2 3 2 2 5 3 2 2" xfId="19924"/>
    <cellStyle name="40% - Accent5 2 3 2 2 5 3 3" xfId="19925"/>
    <cellStyle name="40% - Accent5 2 3 2 2 5 4" xfId="19926"/>
    <cellStyle name="40% - Accent5 2 3 2 2 5 4 2" xfId="19927"/>
    <cellStyle name="40% - Accent5 2 3 2 2 5 5" xfId="19928"/>
    <cellStyle name="40% - Accent5 2 3 2 2 6" xfId="19929"/>
    <cellStyle name="40% - Accent5 2 3 2 2 6 2" xfId="19930"/>
    <cellStyle name="40% - Accent5 2 3 2 2 6 2 2" xfId="19931"/>
    <cellStyle name="40% - Accent5 2 3 2 2 6 2 2 2" xfId="19932"/>
    <cellStyle name="40% - Accent5 2 3 2 2 6 2 3" xfId="19933"/>
    <cellStyle name="40% - Accent5 2 3 2 2 6 3" xfId="19934"/>
    <cellStyle name="40% - Accent5 2 3 2 2 6 3 2" xfId="19935"/>
    <cellStyle name="40% - Accent5 2 3 2 2 6 4" xfId="19936"/>
    <cellStyle name="40% - Accent5 2 3 2 2 7" xfId="19937"/>
    <cellStyle name="40% - Accent5 2 3 2 2 7 2" xfId="19938"/>
    <cellStyle name="40% - Accent5 2 3 2 2 7 2 2" xfId="19939"/>
    <cellStyle name="40% - Accent5 2 3 2 2 7 2 2 2" xfId="19940"/>
    <cellStyle name="40% - Accent5 2 3 2 2 7 2 3" xfId="19941"/>
    <cellStyle name="40% - Accent5 2 3 2 2 7 3" xfId="19942"/>
    <cellStyle name="40% - Accent5 2 3 2 2 7 3 2" xfId="19943"/>
    <cellStyle name="40% - Accent5 2 3 2 2 7 4" xfId="19944"/>
    <cellStyle name="40% - Accent5 2 3 2 2 8" xfId="19945"/>
    <cellStyle name="40% - Accent5 2 3 2 2 8 2" xfId="19946"/>
    <cellStyle name="40% - Accent5 2 3 2 2 8 2 2" xfId="19947"/>
    <cellStyle name="40% - Accent5 2 3 2 2 8 2 2 2" xfId="19948"/>
    <cellStyle name="40% - Accent5 2 3 2 2 8 2 3" xfId="19949"/>
    <cellStyle name="40% - Accent5 2 3 2 2 8 3" xfId="19950"/>
    <cellStyle name="40% - Accent5 2 3 2 2 8 3 2" xfId="19951"/>
    <cellStyle name="40% - Accent5 2 3 2 2 8 4" xfId="19952"/>
    <cellStyle name="40% - Accent5 2 3 2 2 9" xfId="19953"/>
    <cellStyle name="40% - Accent5 2 3 2 2 9 2" xfId="19954"/>
    <cellStyle name="40% - Accent5 2 3 2 2 9 2 2" xfId="19955"/>
    <cellStyle name="40% - Accent5 2 3 2 2 9 3" xfId="19956"/>
    <cellStyle name="40% - Accent5 2 3 2 3" xfId="19957"/>
    <cellStyle name="40% - Accent5 2 3 2 3 2" xfId="19958"/>
    <cellStyle name="40% - Accent5 2 3 2 3 2 2" xfId="19959"/>
    <cellStyle name="40% - Accent5 2 3 2 3 2 2 2" xfId="19960"/>
    <cellStyle name="40% - Accent5 2 3 2 3 2 2 2 2" xfId="19961"/>
    <cellStyle name="40% - Accent5 2 3 2 3 2 2 2 2 2" xfId="19962"/>
    <cellStyle name="40% - Accent5 2 3 2 3 2 2 2 3" xfId="19963"/>
    <cellStyle name="40% - Accent5 2 3 2 3 2 2 3" xfId="19964"/>
    <cellStyle name="40% - Accent5 2 3 2 3 2 2 3 2" xfId="19965"/>
    <cellStyle name="40% - Accent5 2 3 2 3 2 2 4" xfId="19966"/>
    <cellStyle name="40% - Accent5 2 3 2 3 2 3" xfId="19967"/>
    <cellStyle name="40% - Accent5 2 3 2 3 2 3 2" xfId="19968"/>
    <cellStyle name="40% - Accent5 2 3 2 3 2 3 2 2" xfId="19969"/>
    <cellStyle name="40% - Accent5 2 3 2 3 2 3 3" xfId="19970"/>
    <cellStyle name="40% - Accent5 2 3 2 3 2 4" xfId="19971"/>
    <cellStyle name="40% - Accent5 2 3 2 3 2 4 2" xfId="19972"/>
    <cellStyle name="40% - Accent5 2 3 2 3 2 5" xfId="19973"/>
    <cellStyle name="40% - Accent5 2 3 2 3 3" xfId="19974"/>
    <cellStyle name="40% - Accent5 2 3 2 3 3 2" xfId="19975"/>
    <cellStyle name="40% - Accent5 2 3 2 3 3 2 2" xfId="19976"/>
    <cellStyle name="40% - Accent5 2 3 2 3 3 2 2 2" xfId="19977"/>
    <cellStyle name="40% - Accent5 2 3 2 3 3 2 2 2 2" xfId="19978"/>
    <cellStyle name="40% - Accent5 2 3 2 3 3 2 2 3" xfId="19979"/>
    <cellStyle name="40% - Accent5 2 3 2 3 3 2 3" xfId="19980"/>
    <cellStyle name="40% - Accent5 2 3 2 3 3 2 3 2" xfId="19981"/>
    <cellStyle name="40% - Accent5 2 3 2 3 3 2 4" xfId="19982"/>
    <cellStyle name="40% - Accent5 2 3 2 3 3 3" xfId="19983"/>
    <cellStyle name="40% - Accent5 2 3 2 3 3 3 2" xfId="19984"/>
    <cellStyle name="40% - Accent5 2 3 2 3 3 3 2 2" xfId="19985"/>
    <cellStyle name="40% - Accent5 2 3 2 3 3 3 3" xfId="19986"/>
    <cellStyle name="40% - Accent5 2 3 2 3 3 4" xfId="19987"/>
    <cellStyle name="40% - Accent5 2 3 2 3 3 4 2" xfId="19988"/>
    <cellStyle name="40% - Accent5 2 3 2 3 3 5" xfId="19989"/>
    <cellStyle name="40% - Accent5 2 3 2 3 4" xfId="19990"/>
    <cellStyle name="40% - Accent5 2 3 2 3 4 2" xfId="19991"/>
    <cellStyle name="40% - Accent5 2 3 2 3 4 2 2" xfId="19992"/>
    <cellStyle name="40% - Accent5 2 3 2 3 4 2 2 2" xfId="19993"/>
    <cellStyle name="40% - Accent5 2 3 2 3 4 2 3" xfId="19994"/>
    <cellStyle name="40% - Accent5 2 3 2 3 4 3" xfId="19995"/>
    <cellStyle name="40% - Accent5 2 3 2 3 4 3 2" xfId="19996"/>
    <cellStyle name="40% - Accent5 2 3 2 3 4 4" xfId="19997"/>
    <cellStyle name="40% - Accent5 2 3 2 3 5" xfId="19998"/>
    <cellStyle name="40% - Accent5 2 3 2 3 5 2" xfId="19999"/>
    <cellStyle name="40% - Accent5 2 3 2 3 5 2 2" xfId="20000"/>
    <cellStyle name="40% - Accent5 2 3 2 3 5 2 2 2" xfId="20001"/>
    <cellStyle name="40% - Accent5 2 3 2 3 5 2 3" xfId="20002"/>
    <cellStyle name="40% - Accent5 2 3 2 3 5 3" xfId="20003"/>
    <cellStyle name="40% - Accent5 2 3 2 3 5 3 2" xfId="20004"/>
    <cellStyle name="40% - Accent5 2 3 2 3 5 4" xfId="20005"/>
    <cellStyle name="40% - Accent5 2 3 2 3 6" xfId="20006"/>
    <cellStyle name="40% - Accent5 2 3 2 3 6 2" xfId="20007"/>
    <cellStyle name="40% - Accent5 2 3 2 3 6 2 2" xfId="20008"/>
    <cellStyle name="40% - Accent5 2 3 2 3 6 2 2 2" xfId="20009"/>
    <cellStyle name="40% - Accent5 2 3 2 3 6 2 3" xfId="20010"/>
    <cellStyle name="40% - Accent5 2 3 2 3 6 3" xfId="20011"/>
    <cellStyle name="40% - Accent5 2 3 2 3 6 3 2" xfId="20012"/>
    <cellStyle name="40% - Accent5 2 3 2 3 6 4" xfId="20013"/>
    <cellStyle name="40% - Accent5 2 3 2 3 7" xfId="20014"/>
    <cellStyle name="40% - Accent5 2 3 2 3 7 2" xfId="20015"/>
    <cellStyle name="40% - Accent5 2 3 2 3 7 2 2" xfId="20016"/>
    <cellStyle name="40% - Accent5 2 3 2 3 7 3" xfId="20017"/>
    <cellStyle name="40% - Accent5 2 3 2 3 8" xfId="20018"/>
    <cellStyle name="40% - Accent5 2 3 2 3 8 2" xfId="20019"/>
    <cellStyle name="40% - Accent5 2 3 2 3 9" xfId="20020"/>
    <cellStyle name="40% - Accent5 2 3 2 4" xfId="20021"/>
    <cellStyle name="40% - Accent5 2 3 2 4 2" xfId="20022"/>
    <cellStyle name="40% - Accent5 2 3 2 4 2 2" xfId="20023"/>
    <cellStyle name="40% - Accent5 2 3 2 4 2 2 2" xfId="20024"/>
    <cellStyle name="40% - Accent5 2 3 2 4 2 2 2 2" xfId="20025"/>
    <cellStyle name="40% - Accent5 2 3 2 4 2 2 2 2 2" xfId="20026"/>
    <cellStyle name="40% - Accent5 2 3 2 4 2 2 2 3" xfId="20027"/>
    <cellStyle name="40% - Accent5 2 3 2 4 2 2 3" xfId="20028"/>
    <cellStyle name="40% - Accent5 2 3 2 4 2 2 3 2" xfId="20029"/>
    <cellStyle name="40% - Accent5 2 3 2 4 2 2 4" xfId="20030"/>
    <cellStyle name="40% - Accent5 2 3 2 4 2 3" xfId="20031"/>
    <cellStyle name="40% - Accent5 2 3 2 4 2 3 2" xfId="20032"/>
    <cellStyle name="40% - Accent5 2 3 2 4 2 3 2 2" xfId="20033"/>
    <cellStyle name="40% - Accent5 2 3 2 4 2 3 3" xfId="20034"/>
    <cellStyle name="40% - Accent5 2 3 2 4 2 4" xfId="20035"/>
    <cellStyle name="40% - Accent5 2 3 2 4 2 4 2" xfId="20036"/>
    <cellStyle name="40% - Accent5 2 3 2 4 2 5" xfId="20037"/>
    <cellStyle name="40% - Accent5 2 3 2 4 3" xfId="20038"/>
    <cellStyle name="40% - Accent5 2 3 2 4 3 2" xfId="20039"/>
    <cellStyle name="40% - Accent5 2 3 2 4 3 2 2" xfId="20040"/>
    <cellStyle name="40% - Accent5 2 3 2 4 3 2 2 2" xfId="20041"/>
    <cellStyle name="40% - Accent5 2 3 2 4 3 2 2 2 2" xfId="20042"/>
    <cellStyle name="40% - Accent5 2 3 2 4 3 2 2 3" xfId="20043"/>
    <cellStyle name="40% - Accent5 2 3 2 4 3 2 3" xfId="20044"/>
    <cellStyle name="40% - Accent5 2 3 2 4 3 2 3 2" xfId="20045"/>
    <cellStyle name="40% - Accent5 2 3 2 4 3 2 4" xfId="20046"/>
    <cellStyle name="40% - Accent5 2 3 2 4 3 3" xfId="20047"/>
    <cellStyle name="40% - Accent5 2 3 2 4 3 3 2" xfId="20048"/>
    <cellStyle name="40% - Accent5 2 3 2 4 3 3 2 2" xfId="20049"/>
    <cellStyle name="40% - Accent5 2 3 2 4 3 3 3" xfId="20050"/>
    <cellStyle name="40% - Accent5 2 3 2 4 3 4" xfId="20051"/>
    <cellStyle name="40% - Accent5 2 3 2 4 3 4 2" xfId="20052"/>
    <cellStyle name="40% - Accent5 2 3 2 4 3 5" xfId="20053"/>
    <cellStyle name="40% - Accent5 2 3 2 4 4" xfId="20054"/>
    <cellStyle name="40% - Accent5 2 3 2 4 4 2" xfId="20055"/>
    <cellStyle name="40% - Accent5 2 3 2 4 4 2 2" xfId="20056"/>
    <cellStyle name="40% - Accent5 2 3 2 4 4 2 2 2" xfId="20057"/>
    <cellStyle name="40% - Accent5 2 3 2 4 4 2 3" xfId="20058"/>
    <cellStyle name="40% - Accent5 2 3 2 4 4 3" xfId="20059"/>
    <cellStyle name="40% - Accent5 2 3 2 4 4 3 2" xfId="20060"/>
    <cellStyle name="40% - Accent5 2 3 2 4 4 4" xfId="20061"/>
    <cellStyle name="40% - Accent5 2 3 2 4 5" xfId="20062"/>
    <cellStyle name="40% - Accent5 2 3 2 4 5 2" xfId="20063"/>
    <cellStyle name="40% - Accent5 2 3 2 4 5 2 2" xfId="20064"/>
    <cellStyle name="40% - Accent5 2 3 2 4 5 2 2 2" xfId="20065"/>
    <cellStyle name="40% - Accent5 2 3 2 4 5 2 3" xfId="20066"/>
    <cellStyle name="40% - Accent5 2 3 2 4 5 3" xfId="20067"/>
    <cellStyle name="40% - Accent5 2 3 2 4 5 3 2" xfId="20068"/>
    <cellStyle name="40% - Accent5 2 3 2 4 5 4" xfId="20069"/>
    <cellStyle name="40% - Accent5 2 3 2 4 6" xfId="20070"/>
    <cellStyle name="40% - Accent5 2 3 2 4 6 2" xfId="20071"/>
    <cellStyle name="40% - Accent5 2 3 2 4 6 2 2" xfId="20072"/>
    <cellStyle name="40% - Accent5 2 3 2 4 6 2 2 2" xfId="20073"/>
    <cellStyle name="40% - Accent5 2 3 2 4 6 2 3" xfId="20074"/>
    <cellStyle name="40% - Accent5 2 3 2 4 6 3" xfId="20075"/>
    <cellStyle name="40% - Accent5 2 3 2 4 6 3 2" xfId="20076"/>
    <cellStyle name="40% - Accent5 2 3 2 4 6 4" xfId="20077"/>
    <cellStyle name="40% - Accent5 2 3 2 4 7" xfId="20078"/>
    <cellStyle name="40% - Accent5 2 3 2 4 7 2" xfId="20079"/>
    <cellStyle name="40% - Accent5 2 3 2 4 7 2 2" xfId="20080"/>
    <cellStyle name="40% - Accent5 2 3 2 4 7 3" xfId="20081"/>
    <cellStyle name="40% - Accent5 2 3 2 4 8" xfId="20082"/>
    <cellStyle name="40% - Accent5 2 3 2 4 8 2" xfId="20083"/>
    <cellStyle name="40% - Accent5 2 3 2 4 9" xfId="20084"/>
    <cellStyle name="40% - Accent5 2 3 2 5" xfId="20085"/>
    <cellStyle name="40% - Accent5 2 3 2 5 2" xfId="20086"/>
    <cellStyle name="40% - Accent5 2 3 2 5 2 2" xfId="20087"/>
    <cellStyle name="40% - Accent5 2 3 2 5 2 2 2" xfId="20088"/>
    <cellStyle name="40% - Accent5 2 3 2 5 2 2 2 2" xfId="20089"/>
    <cellStyle name="40% - Accent5 2 3 2 5 2 2 3" xfId="20090"/>
    <cellStyle name="40% - Accent5 2 3 2 5 2 3" xfId="20091"/>
    <cellStyle name="40% - Accent5 2 3 2 5 2 3 2" xfId="20092"/>
    <cellStyle name="40% - Accent5 2 3 2 5 2 4" xfId="20093"/>
    <cellStyle name="40% - Accent5 2 3 2 5 3" xfId="20094"/>
    <cellStyle name="40% - Accent5 2 3 2 5 3 2" xfId="20095"/>
    <cellStyle name="40% - Accent5 2 3 2 5 3 2 2" xfId="20096"/>
    <cellStyle name="40% - Accent5 2 3 2 5 3 3" xfId="20097"/>
    <cellStyle name="40% - Accent5 2 3 2 5 4" xfId="20098"/>
    <cellStyle name="40% - Accent5 2 3 2 5 4 2" xfId="20099"/>
    <cellStyle name="40% - Accent5 2 3 2 5 5" xfId="20100"/>
    <cellStyle name="40% - Accent5 2 3 2 6" xfId="20101"/>
    <cellStyle name="40% - Accent5 2 3 2 6 2" xfId="20102"/>
    <cellStyle name="40% - Accent5 2 3 2 6 2 2" xfId="20103"/>
    <cellStyle name="40% - Accent5 2 3 2 6 2 2 2" xfId="20104"/>
    <cellStyle name="40% - Accent5 2 3 2 6 2 2 2 2" xfId="20105"/>
    <cellStyle name="40% - Accent5 2 3 2 6 2 2 3" xfId="20106"/>
    <cellStyle name="40% - Accent5 2 3 2 6 2 3" xfId="20107"/>
    <cellStyle name="40% - Accent5 2 3 2 6 2 3 2" xfId="20108"/>
    <cellStyle name="40% - Accent5 2 3 2 6 2 4" xfId="20109"/>
    <cellStyle name="40% - Accent5 2 3 2 6 3" xfId="20110"/>
    <cellStyle name="40% - Accent5 2 3 2 6 3 2" xfId="20111"/>
    <cellStyle name="40% - Accent5 2 3 2 6 3 2 2" xfId="20112"/>
    <cellStyle name="40% - Accent5 2 3 2 6 3 3" xfId="20113"/>
    <cellStyle name="40% - Accent5 2 3 2 6 4" xfId="20114"/>
    <cellStyle name="40% - Accent5 2 3 2 6 4 2" xfId="20115"/>
    <cellStyle name="40% - Accent5 2 3 2 6 5" xfId="20116"/>
    <cellStyle name="40% - Accent5 2 3 2 7" xfId="20117"/>
    <cellStyle name="40% - Accent5 2 3 2 7 2" xfId="20118"/>
    <cellStyle name="40% - Accent5 2 3 2 7 2 2" xfId="20119"/>
    <cellStyle name="40% - Accent5 2 3 2 7 2 2 2" xfId="20120"/>
    <cellStyle name="40% - Accent5 2 3 2 7 2 3" xfId="20121"/>
    <cellStyle name="40% - Accent5 2 3 2 7 3" xfId="20122"/>
    <cellStyle name="40% - Accent5 2 3 2 7 3 2" xfId="20123"/>
    <cellStyle name="40% - Accent5 2 3 2 7 4" xfId="20124"/>
    <cellStyle name="40% - Accent5 2 3 2 8" xfId="20125"/>
    <cellStyle name="40% - Accent5 2 3 2 8 2" xfId="20126"/>
    <cellStyle name="40% - Accent5 2 3 2 8 2 2" xfId="20127"/>
    <cellStyle name="40% - Accent5 2 3 2 8 2 2 2" xfId="20128"/>
    <cellStyle name="40% - Accent5 2 3 2 8 2 3" xfId="20129"/>
    <cellStyle name="40% - Accent5 2 3 2 8 3" xfId="20130"/>
    <cellStyle name="40% - Accent5 2 3 2 8 3 2" xfId="20131"/>
    <cellStyle name="40% - Accent5 2 3 2 8 4" xfId="20132"/>
    <cellStyle name="40% - Accent5 2 3 2 9" xfId="20133"/>
    <cellStyle name="40% - Accent5 2 3 2 9 2" xfId="20134"/>
    <cellStyle name="40% - Accent5 2 3 2 9 2 2" xfId="20135"/>
    <cellStyle name="40% - Accent5 2 3 2 9 2 2 2" xfId="20136"/>
    <cellStyle name="40% - Accent5 2 3 2 9 2 3" xfId="20137"/>
    <cellStyle name="40% - Accent5 2 3 2 9 3" xfId="20138"/>
    <cellStyle name="40% - Accent5 2 3 2 9 3 2" xfId="20139"/>
    <cellStyle name="40% - Accent5 2 3 2 9 4" xfId="20140"/>
    <cellStyle name="40% - Accent5 2 3 3" xfId="20141"/>
    <cellStyle name="40% - Accent5 2 3 3 10" xfId="20142"/>
    <cellStyle name="40% - Accent5 2 3 3 10 2" xfId="20143"/>
    <cellStyle name="40% - Accent5 2 3 3 11" xfId="20144"/>
    <cellStyle name="40% - Accent5 2 3 3 12" xfId="43861"/>
    <cellStyle name="40% - Accent5 2 3 3 2" xfId="20145"/>
    <cellStyle name="40% - Accent5 2 3 3 2 2" xfId="20146"/>
    <cellStyle name="40% - Accent5 2 3 3 2 2 2" xfId="20147"/>
    <cellStyle name="40% - Accent5 2 3 3 2 2 2 2" xfId="20148"/>
    <cellStyle name="40% - Accent5 2 3 3 2 2 2 2 2" xfId="20149"/>
    <cellStyle name="40% - Accent5 2 3 3 2 2 2 2 2 2" xfId="20150"/>
    <cellStyle name="40% - Accent5 2 3 3 2 2 2 2 3" xfId="20151"/>
    <cellStyle name="40% - Accent5 2 3 3 2 2 2 3" xfId="20152"/>
    <cellStyle name="40% - Accent5 2 3 3 2 2 2 3 2" xfId="20153"/>
    <cellStyle name="40% - Accent5 2 3 3 2 2 2 4" xfId="20154"/>
    <cellStyle name="40% - Accent5 2 3 3 2 2 3" xfId="20155"/>
    <cellStyle name="40% - Accent5 2 3 3 2 2 3 2" xfId="20156"/>
    <cellStyle name="40% - Accent5 2 3 3 2 2 3 2 2" xfId="20157"/>
    <cellStyle name="40% - Accent5 2 3 3 2 2 3 3" xfId="20158"/>
    <cellStyle name="40% - Accent5 2 3 3 2 2 4" xfId="20159"/>
    <cellStyle name="40% - Accent5 2 3 3 2 2 4 2" xfId="20160"/>
    <cellStyle name="40% - Accent5 2 3 3 2 2 5" xfId="20161"/>
    <cellStyle name="40% - Accent5 2 3 3 2 3" xfId="20162"/>
    <cellStyle name="40% - Accent5 2 3 3 2 3 2" xfId="20163"/>
    <cellStyle name="40% - Accent5 2 3 3 2 3 2 2" xfId="20164"/>
    <cellStyle name="40% - Accent5 2 3 3 2 3 2 2 2" xfId="20165"/>
    <cellStyle name="40% - Accent5 2 3 3 2 3 2 2 2 2" xfId="20166"/>
    <cellStyle name="40% - Accent5 2 3 3 2 3 2 2 3" xfId="20167"/>
    <cellStyle name="40% - Accent5 2 3 3 2 3 2 3" xfId="20168"/>
    <cellStyle name="40% - Accent5 2 3 3 2 3 2 3 2" xfId="20169"/>
    <cellStyle name="40% - Accent5 2 3 3 2 3 2 4" xfId="20170"/>
    <cellStyle name="40% - Accent5 2 3 3 2 3 3" xfId="20171"/>
    <cellStyle name="40% - Accent5 2 3 3 2 3 3 2" xfId="20172"/>
    <cellStyle name="40% - Accent5 2 3 3 2 3 3 2 2" xfId="20173"/>
    <cellStyle name="40% - Accent5 2 3 3 2 3 3 3" xfId="20174"/>
    <cellStyle name="40% - Accent5 2 3 3 2 3 4" xfId="20175"/>
    <cellStyle name="40% - Accent5 2 3 3 2 3 4 2" xfId="20176"/>
    <cellStyle name="40% - Accent5 2 3 3 2 3 5" xfId="20177"/>
    <cellStyle name="40% - Accent5 2 3 3 2 4" xfId="20178"/>
    <cellStyle name="40% - Accent5 2 3 3 2 4 2" xfId="20179"/>
    <cellStyle name="40% - Accent5 2 3 3 2 4 2 2" xfId="20180"/>
    <cellStyle name="40% - Accent5 2 3 3 2 4 2 2 2" xfId="20181"/>
    <cellStyle name="40% - Accent5 2 3 3 2 4 2 3" xfId="20182"/>
    <cellStyle name="40% - Accent5 2 3 3 2 4 3" xfId="20183"/>
    <cellStyle name="40% - Accent5 2 3 3 2 4 3 2" xfId="20184"/>
    <cellStyle name="40% - Accent5 2 3 3 2 4 4" xfId="20185"/>
    <cellStyle name="40% - Accent5 2 3 3 2 5" xfId="20186"/>
    <cellStyle name="40% - Accent5 2 3 3 2 5 2" xfId="20187"/>
    <cellStyle name="40% - Accent5 2 3 3 2 5 2 2" xfId="20188"/>
    <cellStyle name="40% - Accent5 2 3 3 2 5 2 2 2" xfId="20189"/>
    <cellStyle name="40% - Accent5 2 3 3 2 5 2 3" xfId="20190"/>
    <cellStyle name="40% - Accent5 2 3 3 2 5 3" xfId="20191"/>
    <cellStyle name="40% - Accent5 2 3 3 2 5 3 2" xfId="20192"/>
    <cellStyle name="40% - Accent5 2 3 3 2 5 4" xfId="20193"/>
    <cellStyle name="40% - Accent5 2 3 3 2 6" xfId="20194"/>
    <cellStyle name="40% - Accent5 2 3 3 2 6 2" xfId="20195"/>
    <cellStyle name="40% - Accent5 2 3 3 2 6 2 2" xfId="20196"/>
    <cellStyle name="40% - Accent5 2 3 3 2 6 2 2 2" xfId="20197"/>
    <cellStyle name="40% - Accent5 2 3 3 2 6 2 3" xfId="20198"/>
    <cellStyle name="40% - Accent5 2 3 3 2 6 3" xfId="20199"/>
    <cellStyle name="40% - Accent5 2 3 3 2 6 3 2" xfId="20200"/>
    <cellStyle name="40% - Accent5 2 3 3 2 6 4" xfId="20201"/>
    <cellStyle name="40% - Accent5 2 3 3 2 7" xfId="20202"/>
    <cellStyle name="40% - Accent5 2 3 3 2 7 2" xfId="20203"/>
    <cellStyle name="40% - Accent5 2 3 3 2 7 2 2" xfId="20204"/>
    <cellStyle name="40% - Accent5 2 3 3 2 7 3" xfId="20205"/>
    <cellStyle name="40% - Accent5 2 3 3 2 8" xfId="20206"/>
    <cellStyle name="40% - Accent5 2 3 3 2 8 2" xfId="20207"/>
    <cellStyle name="40% - Accent5 2 3 3 2 9" xfId="20208"/>
    <cellStyle name="40% - Accent5 2 3 3 3" xfId="20209"/>
    <cellStyle name="40% - Accent5 2 3 3 3 2" xfId="20210"/>
    <cellStyle name="40% - Accent5 2 3 3 3 2 2" xfId="20211"/>
    <cellStyle name="40% - Accent5 2 3 3 3 2 2 2" xfId="20212"/>
    <cellStyle name="40% - Accent5 2 3 3 3 2 2 2 2" xfId="20213"/>
    <cellStyle name="40% - Accent5 2 3 3 3 2 2 2 2 2" xfId="20214"/>
    <cellStyle name="40% - Accent5 2 3 3 3 2 2 2 3" xfId="20215"/>
    <cellStyle name="40% - Accent5 2 3 3 3 2 2 3" xfId="20216"/>
    <cellStyle name="40% - Accent5 2 3 3 3 2 2 3 2" xfId="20217"/>
    <cellStyle name="40% - Accent5 2 3 3 3 2 2 4" xfId="20218"/>
    <cellStyle name="40% - Accent5 2 3 3 3 2 3" xfId="20219"/>
    <cellStyle name="40% - Accent5 2 3 3 3 2 3 2" xfId="20220"/>
    <cellStyle name="40% - Accent5 2 3 3 3 2 3 2 2" xfId="20221"/>
    <cellStyle name="40% - Accent5 2 3 3 3 2 3 3" xfId="20222"/>
    <cellStyle name="40% - Accent5 2 3 3 3 2 4" xfId="20223"/>
    <cellStyle name="40% - Accent5 2 3 3 3 2 4 2" xfId="20224"/>
    <cellStyle name="40% - Accent5 2 3 3 3 2 5" xfId="20225"/>
    <cellStyle name="40% - Accent5 2 3 3 3 3" xfId="20226"/>
    <cellStyle name="40% - Accent5 2 3 3 3 3 2" xfId="20227"/>
    <cellStyle name="40% - Accent5 2 3 3 3 3 2 2" xfId="20228"/>
    <cellStyle name="40% - Accent5 2 3 3 3 3 2 2 2" xfId="20229"/>
    <cellStyle name="40% - Accent5 2 3 3 3 3 2 2 2 2" xfId="20230"/>
    <cellStyle name="40% - Accent5 2 3 3 3 3 2 2 3" xfId="20231"/>
    <cellStyle name="40% - Accent5 2 3 3 3 3 2 3" xfId="20232"/>
    <cellStyle name="40% - Accent5 2 3 3 3 3 2 3 2" xfId="20233"/>
    <cellStyle name="40% - Accent5 2 3 3 3 3 2 4" xfId="20234"/>
    <cellStyle name="40% - Accent5 2 3 3 3 3 3" xfId="20235"/>
    <cellStyle name="40% - Accent5 2 3 3 3 3 3 2" xfId="20236"/>
    <cellStyle name="40% - Accent5 2 3 3 3 3 3 2 2" xfId="20237"/>
    <cellStyle name="40% - Accent5 2 3 3 3 3 3 3" xfId="20238"/>
    <cellStyle name="40% - Accent5 2 3 3 3 3 4" xfId="20239"/>
    <cellStyle name="40% - Accent5 2 3 3 3 3 4 2" xfId="20240"/>
    <cellStyle name="40% - Accent5 2 3 3 3 3 5" xfId="20241"/>
    <cellStyle name="40% - Accent5 2 3 3 3 4" xfId="20242"/>
    <cellStyle name="40% - Accent5 2 3 3 3 4 2" xfId="20243"/>
    <cellStyle name="40% - Accent5 2 3 3 3 4 2 2" xfId="20244"/>
    <cellStyle name="40% - Accent5 2 3 3 3 4 2 2 2" xfId="20245"/>
    <cellStyle name="40% - Accent5 2 3 3 3 4 2 3" xfId="20246"/>
    <cellStyle name="40% - Accent5 2 3 3 3 4 3" xfId="20247"/>
    <cellStyle name="40% - Accent5 2 3 3 3 4 3 2" xfId="20248"/>
    <cellStyle name="40% - Accent5 2 3 3 3 4 4" xfId="20249"/>
    <cellStyle name="40% - Accent5 2 3 3 3 5" xfId="20250"/>
    <cellStyle name="40% - Accent5 2 3 3 3 5 2" xfId="20251"/>
    <cellStyle name="40% - Accent5 2 3 3 3 5 2 2" xfId="20252"/>
    <cellStyle name="40% - Accent5 2 3 3 3 5 2 2 2" xfId="20253"/>
    <cellStyle name="40% - Accent5 2 3 3 3 5 2 3" xfId="20254"/>
    <cellStyle name="40% - Accent5 2 3 3 3 5 3" xfId="20255"/>
    <cellStyle name="40% - Accent5 2 3 3 3 5 3 2" xfId="20256"/>
    <cellStyle name="40% - Accent5 2 3 3 3 5 4" xfId="20257"/>
    <cellStyle name="40% - Accent5 2 3 3 3 6" xfId="20258"/>
    <cellStyle name="40% - Accent5 2 3 3 3 6 2" xfId="20259"/>
    <cellStyle name="40% - Accent5 2 3 3 3 6 2 2" xfId="20260"/>
    <cellStyle name="40% - Accent5 2 3 3 3 6 2 2 2" xfId="20261"/>
    <cellStyle name="40% - Accent5 2 3 3 3 6 2 3" xfId="20262"/>
    <cellStyle name="40% - Accent5 2 3 3 3 6 3" xfId="20263"/>
    <cellStyle name="40% - Accent5 2 3 3 3 6 3 2" xfId="20264"/>
    <cellStyle name="40% - Accent5 2 3 3 3 6 4" xfId="20265"/>
    <cellStyle name="40% - Accent5 2 3 3 3 7" xfId="20266"/>
    <cellStyle name="40% - Accent5 2 3 3 3 7 2" xfId="20267"/>
    <cellStyle name="40% - Accent5 2 3 3 3 7 2 2" xfId="20268"/>
    <cellStyle name="40% - Accent5 2 3 3 3 7 3" xfId="20269"/>
    <cellStyle name="40% - Accent5 2 3 3 3 8" xfId="20270"/>
    <cellStyle name="40% - Accent5 2 3 3 3 8 2" xfId="20271"/>
    <cellStyle name="40% - Accent5 2 3 3 3 9" xfId="20272"/>
    <cellStyle name="40% - Accent5 2 3 3 4" xfId="20273"/>
    <cellStyle name="40% - Accent5 2 3 3 4 2" xfId="20274"/>
    <cellStyle name="40% - Accent5 2 3 3 4 2 2" xfId="20275"/>
    <cellStyle name="40% - Accent5 2 3 3 4 2 2 2" xfId="20276"/>
    <cellStyle name="40% - Accent5 2 3 3 4 2 2 2 2" xfId="20277"/>
    <cellStyle name="40% - Accent5 2 3 3 4 2 2 3" xfId="20278"/>
    <cellStyle name="40% - Accent5 2 3 3 4 2 3" xfId="20279"/>
    <cellStyle name="40% - Accent5 2 3 3 4 2 3 2" xfId="20280"/>
    <cellStyle name="40% - Accent5 2 3 3 4 2 4" xfId="20281"/>
    <cellStyle name="40% - Accent5 2 3 3 4 3" xfId="20282"/>
    <cellStyle name="40% - Accent5 2 3 3 4 3 2" xfId="20283"/>
    <cellStyle name="40% - Accent5 2 3 3 4 3 2 2" xfId="20284"/>
    <cellStyle name="40% - Accent5 2 3 3 4 3 3" xfId="20285"/>
    <cellStyle name="40% - Accent5 2 3 3 4 4" xfId="20286"/>
    <cellStyle name="40% - Accent5 2 3 3 4 4 2" xfId="20287"/>
    <cellStyle name="40% - Accent5 2 3 3 4 5" xfId="20288"/>
    <cellStyle name="40% - Accent5 2 3 3 5" xfId="20289"/>
    <cellStyle name="40% - Accent5 2 3 3 5 2" xfId="20290"/>
    <cellStyle name="40% - Accent5 2 3 3 5 2 2" xfId="20291"/>
    <cellStyle name="40% - Accent5 2 3 3 5 2 2 2" xfId="20292"/>
    <cellStyle name="40% - Accent5 2 3 3 5 2 2 2 2" xfId="20293"/>
    <cellStyle name="40% - Accent5 2 3 3 5 2 2 3" xfId="20294"/>
    <cellStyle name="40% - Accent5 2 3 3 5 2 3" xfId="20295"/>
    <cellStyle name="40% - Accent5 2 3 3 5 2 3 2" xfId="20296"/>
    <cellStyle name="40% - Accent5 2 3 3 5 2 4" xfId="20297"/>
    <cellStyle name="40% - Accent5 2 3 3 5 3" xfId="20298"/>
    <cellStyle name="40% - Accent5 2 3 3 5 3 2" xfId="20299"/>
    <cellStyle name="40% - Accent5 2 3 3 5 3 2 2" xfId="20300"/>
    <cellStyle name="40% - Accent5 2 3 3 5 3 3" xfId="20301"/>
    <cellStyle name="40% - Accent5 2 3 3 5 4" xfId="20302"/>
    <cellStyle name="40% - Accent5 2 3 3 5 4 2" xfId="20303"/>
    <cellStyle name="40% - Accent5 2 3 3 5 5" xfId="20304"/>
    <cellStyle name="40% - Accent5 2 3 3 6" xfId="20305"/>
    <cellStyle name="40% - Accent5 2 3 3 6 2" xfId="20306"/>
    <cellStyle name="40% - Accent5 2 3 3 6 2 2" xfId="20307"/>
    <cellStyle name="40% - Accent5 2 3 3 6 2 2 2" xfId="20308"/>
    <cellStyle name="40% - Accent5 2 3 3 6 2 3" xfId="20309"/>
    <cellStyle name="40% - Accent5 2 3 3 6 3" xfId="20310"/>
    <cellStyle name="40% - Accent5 2 3 3 6 3 2" xfId="20311"/>
    <cellStyle name="40% - Accent5 2 3 3 6 4" xfId="20312"/>
    <cellStyle name="40% - Accent5 2 3 3 7" xfId="20313"/>
    <cellStyle name="40% - Accent5 2 3 3 7 2" xfId="20314"/>
    <cellStyle name="40% - Accent5 2 3 3 7 2 2" xfId="20315"/>
    <cellStyle name="40% - Accent5 2 3 3 7 2 2 2" xfId="20316"/>
    <cellStyle name="40% - Accent5 2 3 3 7 2 3" xfId="20317"/>
    <cellStyle name="40% - Accent5 2 3 3 7 3" xfId="20318"/>
    <cellStyle name="40% - Accent5 2 3 3 7 3 2" xfId="20319"/>
    <cellStyle name="40% - Accent5 2 3 3 7 4" xfId="20320"/>
    <cellStyle name="40% - Accent5 2 3 3 8" xfId="20321"/>
    <cellStyle name="40% - Accent5 2 3 3 8 2" xfId="20322"/>
    <cellStyle name="40% - Accent5 2 3 3 8 2 2" xfId="20323"/>
    <cellStyle name="40% - Accent5 2 3 3 8 2 2 2" xfId="20324"/>
    <cellStyle name="40% - Accent5 2 3 3 8 2 3" xfId="20325"/>
    <cellStyle name="40% - Accent5 2 3 3 8 3" xfId="20326"/>
    <cellStyle name="40% - Accent5 2 3 3 8 3 2" xfId="20327"/>
    <cellStyle name="40% - Accent5 2 3 3 8 4" xfId="20328"/>
    <cellStyle name="40% - Accent5 2 3 3 9" xfId="20329"/>
    <cellStyle name="40% - Accent5 2 3 3 9 2" xfId="20330"/>
    <cellStyle name="40% - Accent5 2 3 3 9 2 2" xfId="20331"/>
    <cellStyle name="40% - Accent5 2 3 3 9 3" xfId="20332"/>
    <cellStyle name="40% - Accent5 2 3 4" xfId="20333"/>
    <cellStyle name="40% - Accent5 2 3 4 2" xfId="20334"/>
    <cellStyle name="40% - Accent5 2 3 4 2 2" xfId="20335"/>
    <cellStyle name="40% - Accent5 2 3 4 2 2 2" xfId="20336"/>
    <cellStyle name="40% - Accent5 2 3 4 2 2 2 2" xfId="20337"/>
    <cellStyle name="40% - Accent5 2 3 4 2 2 2 2 2" xfId="20338"/>
    <cellStyle name="40% - Accent5 2 3 4 2 2 2 3" xfId="20339"/>
    <cellStyle name="40% - Accent5 2 3 4 2 2 3" xfId="20340"/>
    <cellStyle name="40% - Accent5 2 3 4 2 2 3 2" xfId="20341"/>
    <cellStyle name="40% - Accent5 2 3 4 2 2 4" xfId="20342"/>
    <cellStyle name="40% - Accent5 2 3 4 2 3" xfId="20343"/>
    <cellStyle name="40% - Accent5 2 3 4 2 3 2" xfId="20344"/>
    <cellStyle name="40% - Accent5 2 3 4 2 3 2 2" xfId="20345"/>
    <cellStyle name="40% - Accent5 2 3 4 2 3 3" xfId="20346"/>
    <cellStyle name="40% - Accent5 2 3 4 2 4" xfId="20347"/>
    <cellStyle name="40% - Accent5 2 3 4 2 4 2" xfId="20348"/>
    <cellStyle name="40% - Accent5 2 3 4 2 5" xfId="20349"/>
    <cellStyle name="40% - Accent5 2 3 4 3" xfId="20350"/>
    <cellStyle name="40% - Accent5 2 3 4 3 2" xfId="20351"/>
    <cellStyle name="40% - Accent5 2 3 4 3 2 2" xfId="20352"/>
    <cellStyle name="40% - Accent5 2 3 4 3 2 2 2" xfId="20353"/>
    <cellStyle name="40% - Accent5 2 3 4 3 2 2 2 2" xfId="20354"/>
    <cellStyle name="40% - Accent5 2 3 4 3 2 2 3" xfId="20355"/>
    <cellStyle name="40% - Accent5 2 3 4 3 2 3" xfId="20356"/>
    <cellStyle name="40% - Accent5 2 3 4 3 2 3 2" xfId="20357"/>
    <cellStyle name="40% - Accent5 2 3 4 3 2 4" xfId="20358"/>
    <cellStyle name="40% - Accent5 2 3 4 3 3" xfId="20359"/>
    <cellStyle name="40% - Accent5 2 3 4 3 3 2" xfId="20360"/>
    <cellStyle name="40% - Accent5 2 3 4 3 3 2 2" xfId="20361"/>
    <cellStyle name="40% - Accent5 2 3 4 3 3 3" xfId="20362"/>
    <cellStyle name="40% - Accent5 2 3 4 3 4" xfId="20363"/>
    <cellStyle name="40% - Accent5 2 3 4 3 4 2" xfId="20364"/>
    <cellStyle name="40% - Accent5 2 3 4 3 5" xfId="20365"/>
    <cellStyle name="40% - Accent5 2 3 4 4" xfId="20366"/>
    <cellStyle name="40% - Accent5 2 3 4 4 2" xfId="20367"/>
    <cellStyle name="40% - Accent5 2 3 4 4 2 2" xfId="20368"/>
    <cellStyle name="40% - Accent5 2 3 4 4 2 2 2" xfId="20369"/>
    <cellStyle name="40% - Accent5 2 3 4 4 2 3" xfId="20370"/>
    <cellStyle name="40% - Accent5 2 3 4 4 3" xfId="20371"/>
    <cellStyle name="40% - Accent5 2 3 4 4 3 2" xfId="20372"/>
    <cellStyle name="40% - Accent5 2 3 4 4 4" xfId="20373"/>
    <cellStyle name="40% - Accent5 2 3 4 5" xfId="20374"/>
    <cellStyle name="40% - Accent5 2 3 4 5 2" xfId="20375"/>
    <cellStyle name="40% - Accent5 2 3 4 5 2 2" xfId="20376"/>
    <cellStyle name="40% - Accent5 2 3 4 5 2 2 2" xfId="20377"/>
    <cellStyle name="40% - Accent5 2 3 4 5 2 3" xfId="20378"/>
    <cellStyle name="40% - Accent5 2 3 4 5 3" xfId="20379"/>
    <cellStyle name="40% - Accent5 2 3 4 5 3 2" xfId="20380"/>
    <cellStyle name="40% - Accent5 2 3 4 5 4" xfId="20381"/>
    <cellStyle name="40% - Accent5 2 3 4 6" xfId="20382"/>
    <cellStyle name="40% - Accent5 2 3 4 6 2" xfId="20383"/>
    <cellStyle name="40% - Accent5 2 3 4 6 2 2" xfId="20384"/>
    <cellStyle name="40% - Accent5 2 3 4 6 2 2 2" xfId="20385"/>
    <cellStyle name="40% - Accent5 2 3 4 6 2 3" xfId="20386"/>
    <cellStyle name="40% - Accent5 2 3 4 6 3" xfId="20387"/>
    <cellStyle name="40% - Accent5 2 3 4 6 3 2" xfId="20388"/>
    <cellStyle name="40% - Accent5 2 3 4 6 4" xfId="20389"/>
    <cellStyle name="40% - Accent5 2 3 4 7" xfId="20390"/>
    <cellStyle name="40% - Accent5 2 3 4 7 2" xfId="20391"/>
    <cellStyle name="40% - Accent5 2 3 4 7 2 2" xfId="20392"/>
    <cellStyle name="40% - Accent5 2 3 4 7 3" xfId="20393"/>
    <cellStyle name="40% - Accent5 2 3 4 8" xfId="20394"/>
    <cellStyle name="40% - Accent5 2 3 4 8 2" xfId="20395"/>
    <cellStyle name="40% - Accent5 2 3 4 9" xfId="20396"/>
    <cellStyle name="40% - Accent5 2 3 5" xfId="20397"/>
    <cellStyle name="40% - Accent5 2 3 5 2" xfId="20398"/>
    <cellStyle name="40% - Accent5 2 3 5 2 2" xfId="20399"/>
    <cellStyle name="40% - Accent5 2 3 5 2 2 2" xfId="20400"/>
    <cellStyle name="40% - Accent5 2 3 5 2 2 2 2" xfId="20401"/>
    <cellStyle name="40% - Accent5 2 3 5 2 2 2 2 2" xfId="20402"/>
    <cellStyle name="40% - Accent5 2 3 5 2 2 2 3" xfId="20403"/>
    <cellStyle name="40% - Accent5 2 3 5 2 2 3" xfId="20404"/>
    <cellStyle name="40% - Accent5 2 3 5 2 2 3 2" xfId="20405"/>
    <cellStyle name="40% - Accent5 2 3 5 2 2 4" xfId="20406"/>
    <cellStyle name="40% - Accent5 2 3 5 2 3" xfId="20407"/>
    <cellStyle name="40% - Accent5 2 3 5 2 3 2" xfId="20408"/>
    <cellStyle name="40% - Accent5 2 3 5 2 3 2 2" xfId="20409"/>
    <cellStyle name="40% - Accent5 2 3 5 2 3 3" xfId="20410"/>
    <cellStyle name="40% - Accent5 2 3 5 2 4" xfId="20411"/>
    <cellStyle name="40% - Accent5 2 3 5 2 4 2" xfId="20412"/>
    <cellStyle name="40% - Accent5 2 3 5 2 5" xfId="20413"/>
    <cellStyle name="40% - Accent5 2 3 5 3" xfId="20414"/>
    <cellStyle name="40% - Accent5 2 3 5 3 2" xfId="20415"/>
    <cellStyle name="40% - Accent5 2 3 5 3 2 2" xfId="20416"/>
    <cellStyle name="40% - Accent5 2 3 5 3 2 2 2" xfId="20417"/>
    <cellStyle name="40% - Accent5 2 3 5 3 2 2 2 2" xfId="20418"/>
    <cellStyle name="40% - Accent5 2 3 5 3 2 2 3" xfId="20419"/>
    <cellStyle name="40% - Accent5 2 3 5 3 2 3" xfId="20420"/>
    <cellStyle name="40% - Accent5 2 3 5 3 2 3 2" xfId="20421"/>
    <cellStyle name="40% - Accent5 2 3 5 3 2 4" xfId="20422"/>
    <cellStyle name="40% - Accent5 2 3 5 3 3" xfId="20423"/>
    <cellStyle name="40% - Accent5 2 3 5 3 3 2" xfId="20424"/>
    <cellStyle name="40% - Accent5 2 3 5 3 3 2 2" xfId="20425"/>
    <cellStyle name="40% - Accent5 2 3 5 3 3 3" xfId="20426"/>
    <cellStyle name="40% - Accent5 2 3 5 3 4" xfId="20427"/>
    <cellStyle name="40% - Accent5 2 3 5 3 4 2" xfId="20428"/>
    <cellStyle name="40% - Accent5 2 3 5 3 5" xfId="20429"/>
    <cellStyle name="40% - Accent5 2 3 5 4" xfId="20430"/>
    <cellStyle name="40% - Accent5 2 3 5 4 2" xfId="20431"/>
    <cellStyle name="40% - Accent5 2 3 5 4 2 2" xfId="20432"/>
    <cellStyle name="40% - Accent5 2 3 5 4 2 2 2" xfId="20433"/>
    <cellStyle name="40% - Accent5 2 3 5 4 2 3" xfId="20434"/>
    <cellStyle name="40% - Accent5 2 3 5 4 3" xfId="20435"/>
    <cellStyle name="40% - Accent5 2 3 5 4 3 2" xfId="20436"/>
    <cellStyle name="40% - Accent5 2 3 5 4 4" xfId="20437"/>
    <cellStyle name="40% - Accent5 2 3 5 5" xfId="20438"/>
    <cellStyle name="40% - Accent5 2 3 5 5 2" xfId="20439"/>
    <cellStyle name="40% - Accent5 2 3 5 5 2 2" xfId="20440"/>
    <cellStyle name="40% - Accent5 2 3 5 5 2 2 2" xfId="20441"/>
    <cellStyle name="40% - Accent5 2 3 5 5 2 3" xfId="20442"/>
    <cellStyle name="40% - Accent5 2 3 5 5 3" xfId="20443"/>
    <cellStyle name="40% - Accent5 2 3 5 5 3 2" xfId="20444"/>
    <cellStyle name="40% - Accent5 2 3 5 5 4" xfId="20445"/>
    <cellStyle name="40% - Accent5 2 3 5 6" xfId="20446"/>
    <cellStyle name="40% - Accent5 2 3 5 6 2" xfId="20447"/>
    <cellStyle name="40% - Accent5 2 3 5 6 2 2" xfId="20448"/>
    <cellStyle name="40% - Accent5 2 3 5 6 2 2 2" xfId="20449"/>
    <cellStyle name="40% - Accent5 2 3 5 6 2 3" xfId="20450"/>
    <cellStyle name="40% - Accent5 2 3 5 6 3" xfId="20451"/>
    <cellStyle name="40% - Accent5 2 3 5 6 3 2" xfId="20452"/>
    <cellStyle name="40% - Accent5 2 3 5 6 4" xfId="20453"/>
    <cellStyle name="40% - Accent5 2 3 5 7" xfId="20454"/>
    <cellStyle name="40% - Accent5 2 3 5 7 2" xfId="20455"/>
    <cellStyle name="40% - Accent5 2 3 5 7 2 2" xfId="20456"/>
    <cellStyle name="40% - Accent5 2 3 5 7 3" xfId="20457"/>
    <cellStyle name="40% - Accent5 2 3 5 8" xfId="20458"/>
    <cellStyle name="40% - Accent5 2 3 5 8 2" xfId="20459"/>
    <cellStyle name="40% - Accent5 2 3 5 9" xfId="20460"/>
    <cellStyle name="40% - Accent5 2 3 6" xfId="20461"/>
    <cellStyle name="40% - Accent5 2 3 6 2" xfId="20462"/>
    <cellStyle name="40% - Accent5 2 3 6 2 2" xfId="20463"/>
    <cellStyle name="40% - Accent5 2 3 6 3" xfId="20464"/>
    <cellStyle name="40% - Accent5 2 3 7" xfId="20465"/>
    <cellStyle name="40% - Accent5 2 3 8" xfId="20466"/>
    <cellStyle name="40% - Accent5 2 3 8 2" xfId="20467"/>
    <cellStyle name="40% - Accent5 2 3 9" xfId="42666"/>
    <cellStyle name="40% - Accent5 2 4" xfId="20468"/>
    <cellStyle name="40% - Accent5 2 4 2" xfId="20469"/>
    <cellStyle name="40% - Accent5 2 4 2 10" xfId="20470"/>
    <cellStyle name="40% - Accent5 2 4 2 10 2" xfId="20471"/>
    <cellStyle name="40% - Accent5 2 4 2 11" xfId="20472"/>
    <cellStyle name="40% - Accent5 2 4 2 2" xfId="20473"/>
    <cellStyle name="40% - Accent5 2 4 2 2 2" xfId="20474"/>
    <cellStyle name="40% - Accent5 2 4 2 2 2 2" xfId="20475"/>
    <cellStyle name="40% - Accent5 2 4 2 2 2 2 2" xfId="20476"/>
    <cellStyle name="40% - Accent5 2 4 2 2 2 2 2 2" xfId="20477"/>
    <cellStyle name="40% - Accent5 2 4 2 2 2 2 2 2 2" xfId="20478"/>
    <cellStyle name="40% - Accent5 2 4 2 2 2 2 2 3" xfId="20479"/>
    <cellStyle name="40% - Accent5 2 4 2 2 2 2 3" xfId="20480"/>
    <cellStyle name="40% - Accent5 2 4 2 2 2 2 3 2" xfId="20481"/>
    <cellStyle name="40% - Accent5 2 4 2 2 2 2 4" xfId="20482"/>
    <cellStyle name="40% - Accent5 2 4 2 2 2 3" xfId="20483"/>
    <cellStyle name="40% - Accent5 2 4 2 2 2 3 2" xfId="20484"/>
    <cellStyle name="40% - Accent5 2 4 2 2 2 3 2 2" xfId="20485"/>
    <cellStyle name="40% - Accent5 2 4 2 2 2 3 3" xfId="20486"/>
    <cellStyle name="40% - Accent5 2 4 2 2 2 4" xfId="20487"/>
    <cellStyle name="40% - Accent5 2 4 2 2 2 4 2" xfId="20488"/>
    <cellStyle name="40% - Accent5 2 4 2 2 2 5" xfId="20489"/>
    <cellStyle name="40% - Accent5 2 4 2 2 3" xfId="20490"/>
    <cellStyle name="40% - Accent5 2 4 2 2 3 2" xfId="20491"/>
    <cellStyle name="40% - Accent5 2 4 2 2 3 2 2" xfId="20492"/>
    <cellStyle name="40% - Accent5 2 4 2 2 3 2 2 2" xfId="20493"/>
    <cellStyle name="40% - Accent5 2 4 2 2 3 2 2 2 2" xfId="20494"/>
    <cellStyle name="40% - Accent5 2 4 2 2 3 2 2 3" xfId="20495"/>
    <cellStyle name="40% - Accent5 2 4 2 2 3 2 3" xfId="20496"/>
    <cellStyle name="40% - Accent5 2 4 2 2 3 2 3 2" xfId="20497"/>
    <cellStyle name="40% - Accent5 2 4 2 2 3 2 4" xfId="20498"/>
    <cellStyle name="40% - Accent5 2 4 2 2 3 3" xfId="20499"/>
    <cellStyle name="40% - Accent5 2 4 2 2 3 3 2" xfId="20500"/>
    <cellStyle name="40% - Accent5 2 4 2 2 3 3 2 2" xfId="20501"/>
    <cellStyle name="40% - Accent5 2 4 2 2 3 3 3" xfId="20502"/>
    <cellStyle name="40% - Accent5 2 4 2 2 3 4" xfId="20503"/>
    <cellStyle name="40% - Accent5 2 4 2 2 3 4 2" xfId="20504"/>
    <cellStyle name="40% - Accent5 2 4 2 2 3 5" xfId="20505"/>
    <cellStyle name="40% - Accent5 2 4 2 2 4" xfId="20506"/>
    <cellStyle name="40% - Accent5 2 4 2 2 4 2" xfId="20507"/>
    <cellStyle name="40% - Accent5 2 4 2 2 4 2 2" xfId="20508"/>
    <cellStyle name="40% - Accent5 2 4 2 2 4 2 2 2" xfId="20509"/>
    <cellStyle name="40% - Accent5 2 4 2 2 4 2 3" xfId="20510"/>
    <cellStyle name="40% - Accent5 2 4 2 2 4 3" xfId="20511"/>
    <cellStyle name="40% - Accent5 2 4 2 2 4 3 2" xfId="20512"/>
    <cellStyle name="40% - Accent5 2 4 2 2 4 4" xfId="20513"/>
    <cellStyle name="40% - Accent5 2 4 2 2 5" xfId="20514"/>
    <cellStyle name="40% - Accent5 2 4 2 2 5 2" xfId="20515"/>
    <cellStyle name="40% - Accent5 2 4 2 2 5 2 2" xfId="20516"/>
    <cellStyle name="40% - Accent5 2 4 2 2 5 2 2 2" xfId="20517"/>
    <cellStyle name="40% - Accent5 2 4 2 2 5 2 3" xfId="20518"/>
    <cellStyle name="40% - Accent5 2 4 2 2 5 3" xfId="20519"/>
    <cellStyle name="40% - Accent5 2 4 2 2 5 3 2" xfId="20520"/>
    <cellStyle name="40% - Accent5 2 4 2 2 5 4" xfId="20521"/>
    <cellStyle name="40% - Accent5 2 4 2 2 6" xfId="20522"/>
    <cellStyle name="40% - Accent5 2 4 2 2 6 2" xfId="20523"/>
    <cellStyle name="40% - Accent5 2 4 2 2 6 2 2" xfId="20524"/>
    <cellStyle name="40% - Accent5 2 4 2 2 6 2 2 2" xfId="20525"/>
    <cellStyle name="40% - Accent5 2 4 2 2 6 2 3" xfId="20526"/>
    <cellStyle name="40% - Accent5 2 4 2 2 6 3" xfId="20527"/>
    <cellStyle name="40% - Accent5 2 4 2 2 6 3 2" xfId="20528"/>
    <cellStyle name="40% - Accent5 2 4 2 2 6 4" xfId="20529"/>
    <cellStyle name="40% - Accent5 2 4 2 2 7" xfId="20530"/>
    <cellStyle name="40% - Accent5 2 4 2 2 7 2" xfId="20531"/>
    <cellStyle name="40% - Accent5 2 4 2 2 7 2 2" xfId="20532"/>
    <cellStyle name="40% - Accent5 2 4 2 2 7 3" xfId="20533"/>
    <cellStyle name="40% - Accent5 2 4 2 2 8" xfId="20534"/>
    <cellStyle name="40% - Accent5 2 4 2 2 8 2" xfId="20535"/>
    <cellStyle name="40% - Accent5 2 4 2 2 9" xfId="20536"/>
    <cellStyle name="40% - Accent5 2 4 2 3" xfId="20537"/>
    <cellStyle name="40% - Accent5 2 4 2 3 2" xfId="20538"/>
    <cellStyle name="40% - Accent5 2 4 2 3 2 2" xfId="20539"/>
    <cellStyle name="40% - Accent5 2 4 2 3 2 2 2" xfId="20540"/>
    <cellStyle name="40% - Accent5 2 4 2 3 2 2 2 2" xfId="20541"/>
    <cellStyle name="40% - Accent5 2 4 2 3 2 2 2 2 2" xfId="20542"/>
    <cellStyle name="40% - Accent5 2 4 2 3 2 2 2 3" xfId="20543"/>
    <cellStyle name="40% - Accent5 2 4 2 3 2 2 3" xfId="20544"/>
    <cellStyle name="40% - Accent5 2 4 2 3 2 2 3 2" xfId="20545"/>
    <cellStyle name="40% - Accent5 2 4 2 3 2 2 4" xfId="20546"/>
    <cellStyle name="40% - Accent5 2 4 2 3 2 3" xfId="20547"/>
    <cellStyle name="40% - Accent5 2 4 2 3 2 3 2" xfId="20548"/>
    <cellStyle name="40% - Accent5 2 4 2 3 2 3 2 2" xfId="20549"/>
    <cellStyle name="40% - Accent5 2 4 2 3 2 3 3" xfId="20550"/>
    <cellStyle name="40% - Accent5 2 4 2 3 2 4" xfId="20551"/>
    <cellStyle name="40% - Accent5 2 4 2 3 2 4 2" xfId="20552"/>
    <cellStyle name="40% - Accent5 2 4 2 3 2 5" xfId="20553"/>
    <cellStyle name="40% - Accent5 2 4 2 3 3" xfId="20554"/>
    <cellStyle name="40% - Accent5 2 4 2 3 3 2" xfId="20555"/>
    <cellStyle name="40% - Accent5 2 4 2 3 3 2 2" xfId="20556"/>
    <cellStyle name="40% - Accent5 2 4 2 3 3 2 2 2" xfId="20557"/>
    <cellStyle name="40% - Accent5 2 4 2 3 3 2 2 2 2" xfId="20558"/>
    <cellStyle name="40% - Accent5 2 4 2 3 3 2 2 3" xfId="20559"/>
    <cellStyle name="40% - Accent5 2 4 2 3 3 2 3" xfId="20560"/>
    <cellStyle name="40% - Accent5 2 4 2 3 3 2 3 2" xfId="20561"/>
    <cellStyle name="40% - Accent5 2 4 2 3 3 2 4" xfId="20562"/>
    <cellStyle name="40% - Accent5 2 4 2 3 3 3" xfId="20563"/>
    <cellStyle name="40% - Accent5 2 4 2 3 3 3 2" xfId="20564"/>
    <cellStyle name="40% - Accent5 2 4 2 3 3 3 2 2" xfId="20565"/>
    <cellStyle name="40% - Accent5 2 4 2 3 3 3 3" xfId="20566"/>
    <cellStyle name="40% - Accent5 2 4 2 3 3 4" xfId="20567"/>
    <cellStyle name="40% - Accent5 2 4 2 3 3 4 2" xfId="20568"/>
    <cellStyle name="40% - Accent5 2 4 2 3 3 5" xfId="20569"/>
    <cellStyle name="40% - Accent5 2 4 2 3 4" xfId="20570"/>
    <cellStyle name="40% - Accent5 2 4 2 3 4 2" xfId="20571"/>
    <cellStyle name="40% - Accent5 2 4 2 3 4 2 2" xfId="20572"/>
    <cellStyle name="40% - Accent5 2 4 2 3 4 2 2 2" xfId="20573"/>
    <cellStyle name="40% - Accent5 2 4 2 3 4 2 3" xfId="20574"/>
    <cellStyle name="40% - Accent5 2 4 2 3 4 3" xfId="20575"/>
    <cellStyle name="40% - Accent5 2 4 2 3 4 3 2" xfId="20576"/>
    <cellStyle name="40% - Accent5 2 4 2 3 4 4" xfId="20577"/>
    <cellStyle name="40% - Accent5 2 4 2 3 5" xfId="20578"/>
    <cellStyle name="40% - Accent5 2 4 2 3 5 2" xfId="20579"/>
    <cellStyle name="40% - Accent5 2 4 2 3 5 2 2" xfId="20580"/>
    <cellStyle name="40% - Accent5 2 4 2 3 5 2 2 2" xfId="20581"/>
    <cellStyle name="40% - Accent5 2 4 2 3 5 2 3" xfId="20582"/>
    <cellStyle name="40% - Accent5 2 4 2 3 5 3" xfId="20583"/>
    <cellStyle name="40% - Accent5 2 4 2 3 5 3 2" xfId="20584"/>
    <cellStyle name="40% - Accent5 2 4 2 3 5 4" xfId="20585"/>
    <cellStyle name="40% - Accent5 2 4 2 3 6" xfId="20586"/>
    <cellStyle name="40% - Accent5 2 4 2 3 6 2" xfId="20587"/>
    <cellStyle name="40% - Accent5 2 4 2 3 6 2 2" xfId="20588"/>
    <cellStyle name="40% - Accent5 2 4 2 3 6 2 2 2" xfId="20589"/>
    <cellStyle name="40% - Accent5 2 4 2 3 6 2 3" xfId="20590"/>
    <cellStyle name="40% - Accent5 2 4 2 3 6 3" xfId="20591"/>
    <cellStyle name="40% - Accent5 2 4 2 3 6 3 2" xfId="20592"/>
    <cellStyle name="40% - Accent5 2 4 2 3 6 4" xfId="20593"/>
    <cellStyle name="40% - Accent5 2 4 2 3 7" xfId="20594"/>
    <cellStyle name="40% - Accent5 2 4 2 3 7 2" xfId="20595"/>
    <cellStyle name="40% - Accent5 2 4 2 3 7 2 2" xfId="20596"/>
    <cellStyle name="40% - Accent5 2 4 2 3 7 3" xfId="20597"/>
    <cellStyle name="40% - Accent5 2 4 2 3 8" xfId="20598"/>
    <cellStyle name="40% - Accent5 2 4 2 3 8 2" xfId="20599"/>
    <cellStyle name="40% - Accent5 2 4 2 3 9" xfId="20600"/>
    <cellStyle name="40% - Accent5 2 4 2 4" xfId="20601"/>
    <cellStyle name="40% - Accent5 2 4 2 4 2" xfId="20602"/>
    <cellStyle name="40% - Accent5 2 4 2 4 2 2" xfId="20603"/>
    <cellStyle name="40% - Accent5 2 4 2 4 2 2 2" xfId="20604"/>
    <cellStyle name="40% - Accent5 2 4 2 4 2 2 2 2" xfId="20605"/>
    <cellStyle name="40% - Accent5 2 4 2 4 2 2 3" xfId="20606"/>
    <cellStyle name="40% - Accent5 2 4 2 4 2 3" xfId="20607"/>
    <cellStyle name="40% - Accent5 2 4 2 4 2 3 2" xfId="20608"/>
    <cellStyle name="40% - Accent5 2 4 2 4 2 4" xfId="20609"/>
    <cellStyle name="40% - Accent5 2 4 2 4 3" xfId="20610"/>
    <cellStyle name="40% - Accent5 2 4 2 4 3 2" xfId="20611"/>
    <cellStyle name="40% - Accent5 2 4 2 4 3 2 2" xfId="20612"/>
    <cellStyle name="40% - Accent5 2 4 2 4 3 3" xfId="20613"/>
    <cellStyle name="40% - Accent5 2 4 2 4 4" xfId="20614"/>
    <cellStyle name="40% - Accent5 2 4 2 4 4 2" xfId="20615"/>
    <cellStyle name="40% - Accent5 2 4 2 4 5" xfId="20616"/>
    <cellStyle name="40% - Accent5 2 4 2 5" xfId="20617"/>
    <cellStyle name="40% - Accent5 2 4 2 5 2" xfId="20618"/>
    <cellStyle name="40% - Accent5 2 4 2 5 2 2" xfId="20619"/>
    <cellStyle name="40% - Accent5 2 4 2 5 2 2 2" xfId="20620"/>
    <cellStyle name="40% - Accent5 2 4 2 5 2 2 2 2" xfId="20621"/>
    <cellStyle name="40% - Accent5 2 4 2 5 2 2 3" xfId="20622"/>
    <cellStyle name="40% - Accent5 2 4 2 5 2 3" xfId="20623"/>
    <cellStyle name="40% - Accent5 2 4 2 5 2 3 2" xfId="20624"/>
    <cellStyle name="40% - Accent5 2 4 2 5 2 4" xfId="20625"/>
    <cellStyle name="40% - Accent5 2 4 2 5 3" xfId="20626"/>
    <cellStyle name="40% - Accent5 2 4 2 5 3 2" xfId="20627"/>
    <cellStyle name="40% - Accent5 2 4 2 5 3 2 2" xfId="20628"/>
    <cellStyle name="40% - Accent5 2 4 2 5 3 3" xfId="20629"/>
    <cellStyle name="40% - Accent5 2 4 2 5 4" xfId="20630"/>
    <cellStyle name="40% - Accent5 2 4 2 5 4 2" xfId="20631"/>
    <cellStyle name="40% - Accent5 2 4 2 5 5" xfId="20632"/>
    <cellStyle name="40% - Accent5 2 4 2 6" xfId="20633"/>
    <cellStyle name="40% - Accent5 2 4 2 6 2" xfId="20634"/>
    <cellStyle name="40% - Accent5 2 4 2 6 2 2" xfId="20635"/>
    <cellStyle name="40% - Accent5 2 4 2 6 2 2 2" xfId="20636"/>
    <cellStyle name="40% - Accent5 2 4 2 6 2 3" xfId="20637"/>
    <cellStyle name="40% - Accent5 2 4 2 6 3" xfId="20638"/>
    <cellStyle name="40% - Accent5 2 4 2 6 3 2" xfId="20639"/>
    <cellStyle name="40% - Accent5 2 4 2 6 4" xfId="20640"/>
    <cellStyle name="40% - Accent5 2 4 2 7" xfId="20641"/>
    <cellStyle name="40% - Accent5 2 4 2 7 2" xfId="20642"/>
    <cellStyle name="40% - Accent5 2 4 2 7 2 2" xfId="20643"/>
    <cellStyle name="40% - Accent5 2 4 2 7 2 2 2" xfId="20644"/>
    <cellStyle name="40% - Accent5 2 4 2 7 2 3" xfId="20645"/>
    <cellStyle name="40% - Accent5 2 4 2 7 3" xfId="20646"/>
    <cellStyle name="40% - Accent5 2 4 2 7 3 2" xfId="20647"/>
    <cellStyle name="40% - Accent5 2 4 2 7 4" xfId="20648"/>
    <cellStyle name="40% - Accent5 2 4 2 8" xfId="20649"/>
    <cellStyle name="40% - Accent5 2 4 2 8 2" xfId="20650"/>
    <cellStyle name="40% - Accent5 2 4 2 8 2 2" xfId="20651"/>
    <cellStyle name="40% - Accent5 2 4 2 8 2 2 2" xfId="20652"/>
    <cellStyle name="40% - Accent5 2 4 2 8 2 3" xfId="20653"/>
    <cellStyle name="40% - Accent5 2 4 2 8 3" xfId="20654"/>
    <cellStyle name="40% - Accent5 2 4 2 8 3 2" xfId="20655"/>
    <cellStyle name="40% - Accent5 2 4 2 8 4" xfId="20656"/>
    <cellStyle name="40% - Accent5 2 4 2 9" xfId="20657"/>
    <cellStyle name="40% - Accent5 2 4 2 9 2" xfId="20658"/>
    <cellStyle name="40% - Accent5 2 4 2 9 2 2" xfId="20659"/>
    <cellStyle name="40% - Accent5 2 4 2 9 3" xfId="20660"/>
    <cellStyle name="40% - Accent5 2 4 3" xfId="20661"/>
    <cellStyle name="40% - Accent5 2 4 3 10" xfId="20662"/>
    <cellStyle name="40% - Accent5 2 4 3 10 2" xfId="20663"/>
    <cellStyle name="40% - Accent5 2 4 3 11" xfId="20664"/>
    <cellStyle name="40% - Accent5 2 4 3 2" xfId="20665"/>
    <cellStyle name="40% - Accent5 2 4 3 2 2" xfId="20666"/>
    <cellStyle name="40% - Accent5 2 4 3 2 2 2" xfId="20667"/>
    <cellStyle name="40% - Accent5 2 4 3 2 2 2 2" xfId="20668"/>
    <cellStyle name="40% - Accent5 2 4 3 2 2 2 2 2" xfId="20669"/>
    <cellStyle name="40% - Accent5 2 4 3 2 2 2 2 2 2" xfId="20670"/>
    <cellStyle name="40% - Accent5 2 4 3 2 2 2 2 3" xfId="20671"/>
    <cellStyle name="40% - Accent5 2 4 3 2 2 2 3" xfId="20672"/>
    <cellStyle name="40% - Accent5 2 4 3 2 2 2 3 2" xfId="20673"/>
    <cellStyle name="40% - Accent5 2 4 3 2 2 2 4" xfId="20674"/>
    <cellStyle name="40% - Accent5 2 4 3 2 2 3" xfId="20675"/>
    <cellStyle name="40% - Accent5 2 4 3 2 2 3 2" xfId="20676"/>
    <cellStyle name="40% - Accent5 2 4 3 2 2 3 2 2" xfId="20677"/>
    <cellStyle name="40% - Accent5 2 4 3 2 2 3 3" xfId="20678"/>
    <cellStyle name="40% - Accent5 2 4 3 2 2 4" xfId="20679"/>
    <cellStyle name="40% - Accent5 2 4 3 2 2 4 2" xfId="20680"/>
    <cellStyle name="40% - Accent5 2 4 3 2 2 5" xfId="20681"/>
    <cellStyle name="40% - Accent5 2 4 3 2 3" xfId="20682"/>
    <cellStyle name="40% - Accent5 2 4 3 2 3 2" xfId="20683"/>
    <cellStyle name="40% - Accent5 2 4 3 2 3 2 2" xfId="20684"/>
    <cellStyle name="40% - Accent5 2 4 3 2 3 2 2 2" xfId="20685"/>
    <cellStyle name="40% - Accent5 2 4 3 2 3 2 2 2 2" xfId="20686"/>
    <cellStyle name="40% - Accent5 2 4 3 2 3 2 2 3" xfId="20687"/>
    <cellStyle name="40% - Accent5 2 4 3 2 3 2 3" xfId="20688"/>
    <cellStyle name="40% - Accent5 2 4 3 2 3 2 3 2" xfId="20689"/>
    <cellStyle name="40% - Accent5 2 4 3 2 3 2 4" xfId="20690"/>
    <cellStyle name="40% - Accent5 2 4 3 2 3 3" xfId="20691"/>
    <cellStyle name="40% - Accent5 2 4 3 2 3 3 2" xfId="20692"/>
    <cellStyle name="40% - Accent5 2 4 3 2 3 3 2 2" xfId="20693"/>
    <cellStyle name="40% - Accent5 2 4 3 2 3 3 3" xfId="20694"/>
    <cellStyle name="40% - Accent5 2 4 3 2 3 4" xfId="20695"/>
    <cellStyle name="40% - Accent5 2 4 3 2 3 4 2" xfId="20696"/>
    <cellStyle name="40% - Accent5 2 4 3 2 3 5" xfId="20697"/>
    <cellStyle name="40% - Accent5 2 4 3 2 4" xfId="20698"/>
    <cellStyle name="40% - Accent5 2 4 3 2 4 2" xfId="20699"/>
    <cellStyle name="40% - Accent5 2 4 3 2 4 2 2" xfId="20700"/>
    <cellStyle name="40% - Accent5 2 4 3 2 4 2 2 2" xfId="20701"/>
    <cellStyle name="40% - Accent5 2 4 3 2 4 2 3" xfId="20702"/>
    <cellStyle name="40% - Accent5 2 4 3 2 4 3" xfId="20703"/>
    <cellStyle name="40% - Accent5 2 4 3 2 4 3 2" xfId="20704"/>
    <cellStyle name="40% - Accent5 2 4 3 2 4 4" xfId="20705"/>
    <cellStyle name="40% - Accent5 2 4 3 2 5" xfId="20706"/>
    <cellStyle name="40% - Accent5 2 4 3 2 5 2" xfId="20707"/>
    <cellStyle name="40% - Accent5 2 4 3 2 5 2 2" xfId="20708"/>
    <cellStyle name="40% - Accent5 2 4 3 2 5 2 2 2" xfId="20709"/>
    <cellStyle name="40% - Accent5 2 4 3 2 5 2 3" xfId="20710"/>
    <cellStyle name="40% - Accent5 2 4 3 2 5 3" xfId="20711"/>
    <cellStyle name="40% - Accent5 2 4 3 2 5 3 2" xfId="20712"/>
    <cellStyle name="40% - Accent5 2 4 3 2 5 4" xfId="20713"/>
    <cellStyle name="40% - Accent5 2 4 3 2 6" xfId="20714"/>
    <cellStyle name="40% - Accent5 2 4 3 2 6 2" xfId="20715"/>
    <cellStyle name="40% - Accent5 2 4 3 2 6 2 2" xfId="20716"/>
    <cellStyle name="40% - Accent5 2 4 3 2 6 2 2 2" xfId="20717"/>
    <cellStyle name="40% - Accent5 2 4 3 2 6 2 3" xfId="20718"/>
    <cellStyle name="40% - Accent5 2 4 3 2 6 3" xfId="20719"/>
    <cellStyle name="40% - Accent5 2 4 3 2 6 3 2" xfId="20720"/>
    <cellStyle name="40% - Accent5 2 4 3 2 6 4" xfId="20721"/>
    <cellStyle name="40% - Accent5 2 4 3 2 7" xfId="20722"/>
    <cellStyle name="40% - Accent5 2 4 3 2 7 2" xfId="20723"/>
    <cellStyle name="40% - Accent5 2 4 3 2 7 2 2" xfId="20724"/>
    <cellStyle name="40% - Accent5 2 4 3 2 7 3" xfId="20725"/>
    <cellStyle name="40% - Accent5 2 4 3 2 8" xfId="20726"/>
    <cellStyle name="40% - Accent5 2 4 3 2 8 2" xfId="20727"/>
    <cellStyle name="40% - Accent5 2 4 3 2 9" xfId="20728"/>
    <cellStyle name="40% - Accent5 2 4 3 3" xfId="20729"/>
    <cellStyle name="40% - Accent5 2 4 3 3 2" xfId="20730"/>
    <cellStyle name="40% - Accent5 2 4 3 3 2 2" xfId="20731"/>
    <cellStyle name="40% - Accent5 2 4 3 3 2 2 2" xfId="20732"/>
    <cellStyle name="40% - Accent5 2 4 3 3 2 2 2 2" xfId="20733"/>
    <cellStyle name="40% - Accent5 2 4 3 3 2 2 2 2 2" xfId="20734"/>
    <cellStyle name="40% - Accent5 2 4 3 3 2 2 2 3" xfId="20735"/>
    <cellStyle name="40% - Accent5 2 4 3 3 2 2 3" xfId="20736"/>
    <cellStyle name="40% - Accent5 2 4 3 3 2 2 3 2" xfId="20737"/>
    <cellStyle name="40% - Accent5 2 4 3 3 2 2 4" xfId="20738"/>
    <cellStyle name="40% - Accent5 2 4 3 3 2 3" xfId="20739"/>
    <cellStyle name="40% - Accent5 2 4 3 3 2 3 2" xfId="20740"/>
    <cellStyle name="40% - Accent5 2 4 3 3 2 3 2 2" xfId="20741"/>
    <cellStyle name="40% - Accent5 2 4 3 3 2 3 3" xfId="20742"/>
    <cellStyle name="40% - Accent5 2 4 3 3 2 4" xfId="20743"/>
    <cellStyle name="40% - Accent5 2 4 3 3 2 4 2" xfId="20744"/>
    <cellStyle name="40% - Accent5 2 4 3 3 2 5" xfId="20745"/>
    <cellStyle name="40% - Accent5 2 4 3 3 3" xfId="20746"/>
    <cellStyle name="40% - Accent5 2 4 3 3 3 2" xfId="20747"/>
    <cellStyle name="40% - Accent5 2 4 3 3 3 2 2" xfId="20748"/>
    <cellStyle name="40% - Accent5 2 4 3 3 3 2 2 2" xfId="20749"/>
    <cellStyle name="40% - Accent5 2 4 3 3 3 2 2 2 2" xfId="20750"/>
    <cellStyle name="40% - Accent5 2 4 3 3 3 2 2 3" xfId="20751"/>
    <cellStyle name="40% - Accent5 2 4 3 3 3 2 3" xfId="20752"/>
    <cellStyle name="40% - Accent5 2 4 3 3 3 2 3 2" xfId="20753"/>
    <cellStyle name="40% - Accent5 2 4 3 3 3 2 4" xfId="20754"/>
    <cellStyle name="40% - Accent5 2 4 3 3 3 3" xfId="20755"/>
    <cellStyle name="40% - Accent5 2 4 3 3 3 3 2" xfId="20756"/>
    <cellStyle name="40% - Accent5 2 4 3 3 3 3 2 2" xfId="20757"/>
    <cellStyle name="40% - Accent5 2 4 3 3 3 3 3" xfId="20758"/>
    <cellStyle name="40% - Accent5 2 4 3 3 3 4" xfId="20759"/>
    <cellStyle name="40% - Accent5 2 4 3 3 3 4 2" xfId="20760"/>
    <cellStyle name="40% - Accent5 2 4 3 3 3 5" xfId="20761"/>
    <cellStyle name="40% - Accent5 2 4 3 3 4" xfId="20762"/>
    <cellStyle name="40% - Accent5 2 4 3 3 4 2" xfId="20763"/>
    <cellStyle name="40% - Accent5 2 4 3 3 4 2 2" xfId="20764"/>
    <cellStyle name="40% - Accent5 2 4 3 3 4 2 2 2" xfId="20765"/>
    <cellStyle name="40% - Accent5 2 4 3 3 4 2 3" xfId="20766"/>
    <cellStyle name="40% - Accent5 2 4 3 3 4 3" xfId="20767"/>
    <cellStyle name="40% - Accent5 2 4 3 3 4 3 2" xfId="20768"/>
    <cellStyle name="40% - Accent5 2 4 3 3 4 4" xfId="20769"/>
    <cellStyle name="40% - Accent5 2 4 3 3 5" xfId="20770"/>
    <cellStyle name="40% - Accent5 2 4 3 3 5 2" xfId="20771"/>
    <cellStyle name="40% - Accent5 2 4 3 3 5 2 2" xfId="20772"/>
    <cellStyle name="40% - Accent5 2 4 3 3 5 2 2 2" xfId="20773"/>
    <cellStyle name="40% - Accent5 2 4 3 3 5 2 3" xfId="20774"/>
    <cellStyle name="40% - Accent5 2 4 3 3 5 3" xfId="20775"/>
    <cellStyle name="40% - Accent5 2 4 3 3 5 3 2" xfId="20776"/>
    <cellStyle name="40% - Accent5 2 4 3 3 5 4" xfId="20777"/>
    <cellStyle name="40% - Accent5 2 4 3 3 6" xfId="20778"/>
    <cellStyle name="40% - Accent5 2 4 3 3 6 2" xfId="20779"/>
    <cellStyle name="40% - Accent5 2 4 3 3 6 2 2" xfId="20780"/>
    <cellStyle name="40% - Accent5 2 4 3 3 6 2 2 2" xfId="20781"/>
    <cellStyle name="40% - Accent5 2 4 3 3 6 2 3" xfId="20782"/>
    <cellStyle name="40% - Accent5 2 4 3 3 6 3" xfId="20783"/>
    <cellStyle name="40% - Accent5 2 4 3 3 6 3 2" xfId="20784"/>
    <cellStyle name="40% - Accent5 2 4 3 3 6 4" xfId="20785"/>
    <cellStyle name="40% - Accent5 2 4 3 3 7" xfId="20786"/>
    <cellStyle name="40% - Accent5 2 4 3 3 7 2" xfId="20787"/>
    <cellStyle name="40% - Accent5 2 4 3 3 7 2 2" xfId="20788"/>
    <cellStyle name="40% - Accent5 2 4 3 3 7 3" xfId="20789"/>
    <cellStyle name="40% - Accent5 2 4 3 3 8" xfId="20790"/>
    <cellStyle name="40% - Accent5 2 4 3 3 8 2" xfId="20791"/>
    <cellStyle name="40% - Accent5 2 4 3 3 9" xfId="20792"/>
    <cellStyle name="40% - Accent5 2 4 3 4" xfId="20793"/>
    <cellStyle name="40% - Accent5 2 4 3 4 2" xfId="20794"/>
    <cellStyle name="40% - Accent5 2 4 3 4 2 2" xfId="20795"/>
    <cellStyle name="40% - Accent5 2 4 3 4 2 2 2" xfId="20796"/>
    <cellStyle name="40% - Accent5 2 4 3 4 2 2 2 2" xfId="20797"/>
    <cellStyle name="40% - Accent5 2 4 3 4 2 2 3" xfId="20798"/>
    <cellStyle name="40% - Accent5 2 4 3 4 2 3" xfId="20799"/>
    <cellStyle name="40% - Accent5 2 4 3 4 2 3 2" xfId="20800"/>
    <cellStyle name="40% - Accent5 2 4 3 4 2 4" xfId="20801"/>
    <cellStyle name="40% - Accent5 2 4 3 4 3" xfId="20802"/>
    <cellStyle name="40% - Accent5 2 4 3 4 3 2" xfId="20803"/>
    <cellStyle name="40% - Accent5 2 4 3 4 3 2 2" xfId="20804"/>
    <cellStyle name="40% - Accent5 2 4 3 4 3 3" xfId="20805"/>
    <cellStyle name="40% - Accent5 2 4 3 4 4" xfId="20806"/>
    <cellStyle name="40% - Accent5 2 4 3 4 4 2" xfId="20807"/>
    <cellStyle name="40% - Accent5 2 4 3 4 5" xfId="20808"/>
    <cellStyle name="40% - Accent5 2 4 3 5" xfId="20809"/>
    <cellStyle name="40% - Accent5 2 4 3 5 2" xfId="20810"/>
    <cellStyle name="40% - Accent5 2 4 3 5 2 2" xfId="20811"/>
    <cellStyle name="40% - Accent5 2 4 3 5 2 2 2" xfId="20812"/>
    <cellStyle name="40% - Accent5 2 4 3 5 2 2 2 2" xfId="20813"/>
    <cellStyle name="40% - Accent5 2 4 3 5 2 2 3" xfId="20814"/>
    <cellStyle name="40% - Accent5 2 4 3 5 2 3" xfId="20815"/>
    <cellStyle name="40% - Accent5 2 4 3 5 2 3 2" xfId="20816"/>
    <cellStyle name="40% - Accent5 2 4 3 5 2 4" xfId="20817"/>
    <cellStyle name="40% - Accent5 2 4 3 5 3" xfId="20818"/>
    <cellStyle name="40% - Accent5 2 4 3 5 3 2" xfId="20819"/>
    <cellStyle name="40% - Accent5 2 4 3 5 3 2 2" xfId="20820"/>
    <cellStyle name="40% - Accent5 2 4 3 5 3 3" xfId="20821"/>
    <cellStyle name="40% - Accent5 2 4 3 5 4" xfId="20822"/>
    <cellStyle name="40% - Accent5 2 4 3 5 4 2" xfId="20823"/>
    <cellStyle name="40% - Accent5 2 4 3 5 5" xfId="20824"/>
    <cellStyle name="40% - Accent5 2 4 3 6" xfId="20825"/>
    <cellStyle name="40% - Accent5 2 4 3 6 2" xfId="20826"/>
    <cellStyle name="40% - Accent5 2 4 3 6 2 2" xfId="20827"/>
    <cellStyle name="40% - Accent5 2 4 3 6 2 2 2" xfId="20828"/>
    <cellStyle name="40% - Accent5 2 4 3 6 2 3" xfId="20829"/>
    <cellStyle name="40% - Accent5 2 4 3 6 3" xfId="20830"/>
    <cellStyle name="40% - Accent5 2 4 3 6 3 2" xfId="20831"/>
    <cellStyle name="40% - Accent5 2 4 3 6 4" xfId="20832"/>
    <cellStyle name="40% - Accent5 2 4 3 7" xfId="20833"/>
    <cellStyle name="40% - Accent5 2 4 3 7 2" xfId="20834"/>
    <cellStyle name="40% - Accent5 2 4 3 7 2 2" xfId="20835"/>
    <cellStyle name="40% - Accent5 2 4 3 7 2 2 2" xfId="20836"/>
    <cellStyle name="40% - Accent5 2 4 3 7 2 3" xfId="20837"/>
    <cellStyle name="40% - Accent5 2 4 3 7 3" xfId="20838"/>
    <cellStyle name="40% - Accent5 2 4 3 7 3 2" xfId="20839"/>
    <cellStyle name="40% - Accent5 2 4 3 7 4" xfId="20840"/>
    <cellStyle name="40% - Accent5 2 4 3 8" xfId="20841"/>
    <cellStyle name="40% - Accent5 2 4 3 8 2" xfId="20842"/>
    <cellStyle name="40% - Accent5 2 4 3 8 2 2" xfId="20843"/>
    <cellStyle name="40% - Accent5 2 4 3 8 2 2 2" xfId="20844"/>
    <cellStyle name="40% - Accent5 2 4 3 8 2 3" xfId="20845"/>
    <cellStyle name="40% - Accent5 2 4 3 8 3" xfId="20846"/>
    <cellStyle name="40% - Accent5 2 4 3 8 3 2" xfId="20847"/>
    <cellStyle name="40% - Accent5 2 4 3 8 4" xfId="20848"/>
    <cellStyle name="40% - Accent5 2 4 3 9" xfId="20849"/>
    <cellStyle name="40% - Accent5 2 4 3 9 2" xfId="20850"/>
    <cellStyle name="40% - Accent5 2 4 3 9 2 2" xfId="20851"/>
    <cellStyle name="40% - Accent5 2 4 3 9 3" xfId="20852"/>
    <cellStyle name="40% - Accent5 2 4 4" xfId="20853"/>
    <cellStyle name="40% - Accent5 2 4 4 2" xfId="20854"/>
    <cellStyle name="40% - Accent5 2 4 4 2 2" xfId="20855"/>
    <cellStyle name="40% - Accent5 2 4 4 2 2 2" xfId="20856"/>
    <cellStyle name="40% - Accent5 2 4 4 2 2 2 2" xfId="20857"/>
    <cellStyle name="40% - Accent5 2 4 4 2 2 2 2 2" xfId="20858"/>
    <cellStyle name="40% - Accent5 2 4 4 2 2 2 3" xfId="20859"/>
    <cellStyle name="40% - Accent5 2 4 4 2 2 3" xfId="20860"/>
    <cellStyle name="40% - Accent5 2 4 4 2 2 3 2" xfId="20861"/>
    <cellStyle name="40% - Accent5 2 4 4 2 2 4" xfId="20862"/>
    <cellStyle name="40% - Accent5 2 4 4 2 3" xfId="20863"/>
    <cellStyle name="40% - Accent5 2 4 4 2 3 2" xfId="20864"/>
    <cellStyle name="40% - Accent5 2 4 4 2 3 2 2" xfId="20865"/>
    <cellStyle name="40% - Accent5 2 4 4 2 3 3" xfId="20866"/>
    <cellStyle name="40% - Accent5 2 4 4 2 4" xfId="20867"/>
    <cellStyle name="40% - Accent5 2 4 4 2 4 2" xfId="20868"/>
    <cellStyle name="40% - Accent5 2 4 4 2 5" xfId="20869"/>
    <cellStyle name="40% - Accent5 2 4 4 3" xfId="20870"/>
    <cellStyle name="40% - Accent5 2 4 4 3 2" xfId="20871"/>
    <cellStyle name="40% - Accent5 2 4 4 3 2 2" xfId="20872"/>
    <cellStyle name="40% - Accent5 2 4 4 3 2 2 2" xfId="20873"/>
    <cellStyle name="40% - Accent5 2 4 4 3 2 2 2 2" xfId="20874"/>
    <cellStyle name="40% - Accent5 2 4 4 3 2 2 3" xfId="20875"/>
    <cellStyle name="40% - Accent5 2 4 4 3 2 3" xfId="20876"/>
    <cellStyle name="40% - Accent5 2 4 4 3 2 3 2" xfId="20877"/>
    <cellStyle name="40% - Accent5 2 4 4 3 2 4" xfId="20878"/>
    <cellStyle name="40% - Accent5 2 4 4 3 3" xfId="20879"/>
    <cellStyle name="40% - Accent5 2 4 4 3 3 2" xfId="20880"/>
    <cellStyle name="40% - Accent5 2 4 4 3 3 2 2" xfId="20881"/>
    <cellStyle name="40% - Accent5 2 4 4 3 3 3" xfId="20882"/>
    <cellStyle name="40% - Accent5 2 4 4 3 4" xfId="20883"/>
    <cellStyle name="40% - Accent5 2 4 4 3 4 2" xfId="20884"/>
    <cellStyle name="40% - Accent5 2 4 4 3 5" xfId="20885"/>
    <cellStyle name="40% - Accent5 2 4 4 4" xfId="20886"/>
    <cellStyle name="40% - Accent5 2 4 4 4 2" xfId="20887"/>
    <cellStyle name="40% - Accent5 2 4 4 4 2 2" xfId="20888"/>
    <cellStyle name="40% - Accent5 2 4 4 4 2 2 2" xfId="20889"/>
    <cellStyle name="40% - Accent5 2 4 4 4 2 3" xfId="20890"/>
    <cellStyle name="40% - Accent5 2 4 4 4 3" xfId="20891"/>
    <cellStyle name="40% - Accent5 2 4 4 4 3 2" xfId="20892"/>
    <cellStyle name="40% - Accent5 2 4 4 4 4" xfId="20893"/>
    <cellStyle name="40% - Accent5 2 4 4 5" xfId="20894"/>
    <cellStyle name="40% - Accent5 2 4 4 5 2" xfId="20895"/>
    <cellStyle name="40% - Accent5 2 4 4 5 2 2" xfId="20896"/>
    <cellStyle name="40% - Accent5 2 4 4 5 2 2 2" xfId="20897"/>
    <cellStyle name="40% - Accent5 2 4 4 5 2 3" xfId="20898"/>
    <cellStyle name="40% - Accent5 2 4 4 5 3" xfId="20899"/>
    <cellStyle name="40% - Accent5 2 4 4 5 3 2" xfId="20900"/>
    <cellStyle name="40% - Accent5 2 4 4 5 4" xfId="20901"/>
    <cellStyle name="40% - Accent5 2 4 4 6" xfId="20902"/>
    <cellStyle name="40% - Accent5 2 4 4 6 2" xfId="20903"/>
    <cellStyle name="40% - Accent5 2 4 4 6 2 2" xfId="20904"/>
    <cellStyle name="40% - Accent5 2 4 4 6 2 2 2" xfId="20905"/>
    <cellStyle name="40% - Accent5 2 4 4 6 2 3" xfId="20906"/>
    <cellStyle name="40% - Accent5 2 4 4 6 3" xfId="20907"/>
    <cellStyle name="40% - Accent5 2 4 4 6 3 2" xfId="20908"/>
    <cellStyle name="40% - Accent5 2 4 4 6 4" xfId="20909"/>
    <cellStyle name="40% - Accent5 2 4 4 7" xfId="20910"/>
    <cellStyle name="40% - Accent5 2 4 4 7 2" xfId="20911"/>
    <cellStyle name="40% - Accent5 2 4 4 7 2 2" xfId="20912"/>
    <cellStyle name="40% - Accent5 2 4 4 7 3" xfId="20913"/>
    <cellStyle name="40% - Accent5 2 4 4 8" xfId="20914"/>
    <cellStyle name="40% - Accent5 2 4 4 8 2" xfId="20915"/>
    <cellStyle name="40% - Accent5 2 4 4 9" xfId="20916"/>
    <cellStyle name="40% - Accent5 2 4 5" xfId="20917"/>
    <cellStyle name="40% - Accent5 2 4 5 2" xfId="20918"/>
    <cellStyle name="40% - Accent5 2 4 5 2 2" xfId="20919"/>
    <cellStyle name="40% - Accent5 2 4 5 2 2 2" xfId="20920"/>
    <cellStyle name="40% - Accent5 2 4 5 2 2 2 2" xfId="20921"/>
    <cellStyle name="40% - Accent5 2 4 5 2 2 2 2 2" xfId="20922"/>
    <cellStyle name="40% - Accent5 2 4 5 2 2 2 3" xfId="20923"/>
    <cellStyle name="40% - Accent5 2 4 5 2 2 3" xfId="20924"/>
    <cellStyle name="40% - Accent5 2 4 5 2 2 3 2" xfId="20925"/>
    <cellStyle name="40% - Accent5 2 4 5 2 2 4" xfId="20926"/>
    <cellStyle name="40% - Accent5 2 4 5 2 3" xfId="20927"/>
    <cellStyle name="40% - Accent5 2 4 5 2 3 2" xfId="20928"/>
    <cellStyle name="40% - Accent5 2 4 5 2 3 2 2" xfId="20929"/>
    <cellStyle name="40% - Accent5 2 4 5 2 3 3" xfId="20930"/>
    <cellStyle name="40% - Accent5 2 4 5 2 4" xfId="20931"/>
    <cellStyle name="40% - Accent5 2 4 5 2 4 2" xfId="20932"/>
    <cellStyle name="40% - Accent5 2 4 5 2 5" xfId="20933"/>
    <cellStyle name="40% - Accent5 2 4 5 3" xfId="20934"/>
    <cellStyle name="40% - Accent5 2 4 5 3 2" xfId="20935"/>
    <cellStyle name="40% - Accent5 2 4 5 3 2 2" xfId="20936"/>
    <cellStyle name="40% - Accent5 2 4 5 3 2 2 2" xfId="20937"/>
    <cellStyle name="40% - Accent5 2 4 5 3 2 2 2 2" xfId="20938"/>
    <cellStyle name="40% - Accent5 2 4 5 3 2 2 3" xfId="20939"/>
    <cellStyle name="40% - Accent5 2 4 5 3 2 3" xfId="20940"/>
    <cellStyle name="40% - Accent5 2 4 5 3 2 3 2" xfId="20941"/>
    <cellStyle name="40% - Accent5 2 4 5 3 2 4" xfId="20942"/>
    <cellStyle name="40% - Accent5 2 4 5 3 3" xfId="20943"/>
    <cellStyle name="40% - Accent5 2 4 5 3 3 2" xfId="20944"/>
    <cellStyle name="40% - Accent5 2 4 5 3 3 2 2" xfId="20945"/>
    <cellStyle name="40% - Accent5 2 4 5 3 3 3" xfId="20946"/>
    <cellStyle name="40% - Accent5 2 4 5 3 4" xfId="20947"/>
    <cellStyle name="40% - Accent5 2 4 5 3 4 2" xfId="20948"/>
    <cellStyle name="40% - Accent5 2 4 5 3 5" xfId="20949"/>
    <cellStyle name="40% - Accent5 2 4 5 4" xfId="20950"/>
    <cellStyle name="40% - Accent5 2 4 5 4 2" xfId="20951"/>
    <cellStyle name="40% - Accent5 2 4 5 4 2 2" xfId="20952"/>
    <cellStyle name="40% - Accent5 2 4 5 4 2 2 2" xfId="20953"/>
    <cellStyle name="40% - Accent5 2 4 5 4 2 3" xfId="20954"/>
    <cellStyle name="40% - Accent5 2 4 5 4 3" xfId="20955"/>
    <cellStyle name="40% - Accent5 2 4 5 4 3 2" xfId="20956"/>
    <cellStyle name="40% - Accent5 2 4 5 4 4" xfId="20957"/>
    <cellStyle name="40% - Accent5 2 4 5 5" xfId="20958"/>
    <cellStyle name="40% - Accent5 2 4 5 5 2" xfId="20959"/>
    <cellStyle name="40% - Accent5 2 4 5 5 2 2" xfId="20960"/>
    <cellStyle name="40% - Accent5 2 4 5 5 2 2 2" xfId="20961"/>
    <cellStyle name="40% - Accent5 2 4 5 5 2 3" xfId="20962"/>
    <cellStyle name="40% - Accent5 2 4 5 5 3" xfId="20963"/>
    <cellStyle name="40% - Accent5 2 4 5 5 3 2" xfId="20964"/>
    <cellStyle name="40% - Accent5 2 4 5 5 4" xfId="20965"/>
    <cellStyle name="40% - Accent5 2 4 5 6" xfId="20966"/>
    <cellStyle name="40% - Accent5 2 4 5 6 2" xfId="20967"/>
    <cellStyle name="40% - Accent5 2 4 5 6 2 2" xfId="20968"/>
    <cellStyle name="40% - Accent5 2 4 5 6 2 2 2" xfId="20969"/>
    <cellStyle name="40% - Accent5 2 4 5 6 2 3" xfId="20970"/>
    <cellStyle name="40% - Accent5 2 4 5 6 3" xfId="20971"/>
    <cellStyle name="40% - Accent5 2 4 5 6 3 2" xfId="20972"/>
    <cellStyle name="40% - Accent5 2 4 5 6 4" xfId="20973"/>
    <cellStyle name="40% - Accent5 2 4 5 7" xfId="20974"/>
    <cellStyle name="40% - Accent5 2 4 5 7 2" xfId="20975"/>
    <cellStyle name="40% - Accent5 2 4 5 7 2 2" xfId="20976"/>
    <cellStyle name="40% - Accent5 2 4 5 7 3" xfId="20977"/>
    <cellStyle name="40% - Accent5 2 4 5 8" xfId="20978"/>
    <cellStyle name="40% - Accent5 2 4 5 8 2" xfId="20979"/>
    <cellStyle name="40% - Accent5 2 4 5 9" xfId="20980"/>
    <cellStyle name="40% - Accent5 2 4 6" xfId="43863"/>
    <cellStyle name="40% - Accent5 2 5" xfId="20981"/>
    <cellStyle name="40% - Accent5 2 5 2" xfId="20982"/>
    <cellStyle name="40% - Accent5 2 5 2 10" xfId="20983"/>
    <cellStyle name="40% - Accent5 2 5 2 10 2" xfId="20984"/>
    <cellStyle name="40% - Accent5 2 5 2 11" xfId="20985"/>
    <cellStyle name="40% - Accent5 2 5 2 2" xfId="20986"/>
    <cellStyle name="40% - Accent5 2 5 2 2 2" xfId="20987"/>
    <cellStyle name="40% - Accent5 2 5 2 2 2 2" xfId="20988"/>
    <cellStyle name="40% - Accent5 2 5 2 2 2 2 2" xfId="20989"/>
    <cellStyle name="40% - Accent5 2 5 2 2 2 2 2 2" xfId="20990"/>
    <cellStyle name="40% - Accent5 2 5 2 2 2 2 2 2 2" xfId="20991"/>
    <cellStyle name="40% - Accent5 2 5 2 2 2 2 2 3" xfId="20992"/>
    <cellStyle name="40% - Accent5 2 5 2 2 2 2 3" xfId="20993"/>
    <cellStyle name="40% - Accent5 2 5 2 2 2 2 3 2" xfId="20994"/>
    <cellStyle name="40% - Accent5 2 5 2 2 2 2 4" xfId="20995"/>
    <cellStyle name="40% - Accent5 2 5 2 2 2 3" xfId="20996"/>
    <cellStyle name="40% - Accent5 2 5 2 2 2 3 2" xfId="20997"/>
    <cellStyle name="40% - Accent5 2 5 2 2 2 3 2 2" xfId="20998"/>
    <cellStyle name="40% - Accent5 2 5 2 2 2 3 3" xfId="20999"/>
    <cellStyle name="40% - Accent5 2 5 2 2 2 4" xfId="21000"/>
    <cellStyle name="40% - Accent5 2 5 2 2 2 4 2" xfId="21001"/>
    <cellStyle name="40% - Accent5 2 5 2 2 2 5" xfId="21002"/>
    <cellStyle name="40% - Accent5 2 5 2 2 3" xfId="21003"/>
    <cellStyle name="40% - Accent5 2 5 2 2 3 2" xfId="21004"/>
    <cellStyle name="40% - Accent5 2 5 2 2 3 2 2" xfId="21005"/>
    <cellStyle name="40% - Accent5 2 5 2 2 3 2 2 2" xfId="21006"/>
    <cellStyle name="40% - Accent5 2 5 2 2 3 2 2 2 2" xfId="21007"/>
    <cellStyle name="40% - Accent5 2 5 2 2 3 2 2 3" xfId="21008"/>
    <cellStyle name="40% - Accent5 2 5 2 2 3 2 3" xfId="21009"/>
    <cellStyle name="40% - Accent5 2 5 2 2 3 2 3 2" xfId="21010"/>
    <cellStyle name="40% - Accent5 2 5 2 2 3 2 4" xfId="21011"/>
    <cellStyle name="40% - Accent5 2 5 2 2 3 3" xfId="21012"/>
    <cellStyle name="40% - Accent5 2 5 2 2 3 3 2" xfId="21013"/>
    <cellStyle name="40% - Accent5 2 5 2 2 3 3 2 2" xfId="21014"/>
    <cellStyle name="40% - Accent5 2 5 2 2 3 3 3" xfId="21015"/>
    <cellStyle name="40% - Accent5 2 5 2 2 3 4" xfId="21016"/>
    <cellStyle name="40% - Accent5 2 5 2 2 3 4 2" xfId="21017"/>
    <cellStyle name="40% - Accent5 2 5 2 2 3 5" xfId="21018"/>
    <cellStyle name="40% - Accent5 2 5 2 2 4" xfId="21019"/>
    <cellStyle name="40% - Accent5 2 5 2 2 4 2" xfId="21020"/>
    <cellStyle name="40% - Accent5 2 5 2 2 4 2 2" xfId="21021"/>
    <cellStyle name="40% - Accent5 2 5 2 2 4 2 2 2" xfId="21022"/>
    <cellStyle name="40% - Accent5 2 5 2 2 4 2 3" xfId="21023"/>
    <cellStyle name="40% - Accent5 2 5 2 2 4 3" xfId="21024"/>
    <cellStyle name="40% - Accent5 2 5 2 2 4 3 2" xfId="21025"/>
    <cellStyle name="40% - Accent5 2 5 2 2 4 4" xfId="21026"/>
    <cellStyle name="40% - Accent5 2 5 2 2 5" xfId="21027"/>
    <cellStyle name="40% - Accent5 2 5 2 2 5 2" xfId="21028"/>
    <cellStyle name="40% - Accent5 2 5 2 2 5 2 2" xfId="21029"/>
    <cellStyle name="40% - Accent5 2 5 2 2 5 2 2 2" xfId="21030"/>
    <cellStyle name="40% - Accent5 2 5 2 2 5 2 3" xfId="21031"/>
    <cellStyle name="40% - Accent5 2 5 2 2 5 3" xfId="21032"/>
    <cellStyle name="40% - Accent5 2 5 2 2 5 3 2" xfId="21033"/>
    <cellStyle name="40% - Accent5 2 5 2 2 5 4" xfId="21034"/>
    <cellStyle name="40% - Accent5 2 5 2 2 6" xfId="21035"/>
    <cellStyle name="40% - Accent5 2 5 2 2 6 2" xfId="21036"/>
    <cellStyle name="40% - Accent5 2 5 2 2 6 2 2" xfId="21037"/>
    <cellStyle name="40% - Accent5 2 5 2 2 6 2 2 2" xfId="21038"/>
    <cellStyle name="40% - Accent5 2 5 2 2 6 2 3" xfId="21039"/>
    <cellStyle name="40% - Accent5 2 5 2 2 6 3" xfId="21040"/>
    <cellStyle name="40% - Accent5 2 5 2 2 6 3 2" xfId="21041"/>
    <cellStyle name="40% - Accent5 2 5 2 2 6 4" xfId="21042"/>
    <cellStyle name="40% - Accent5 2 5 2 2 7" xfId="21043"/>
    <cellStyle name="40% - Accent5 2 5 2 2 7 2" xfId="21044"/>
    <cellStyle name="40% - Accent5 2 5 2 2 7 2 2" xfId="21045"/>
    <cellStyle name="40% - Accent5 2 5 2 2 7 3" xfId="21046"/>
    <cellStyle name="40% - Accent5 2 5 2 2 8" xfId="21047"/>
    <cellStyle name="40% - Accent5 2 5 2 2 8 2" xfId="21048"/>
    <cellStyle name="40% - Accent5 2 5 2 2 9" xfId="21049"/>
    <cellStyle name="40% - Accent5 2 5 2 3" xfId="21050"/>
    <cellStyle name="40% - Accent5 2 5 2 3 2" xfId="21051"/>
    <cellStyle name="40% - Accent5 2 5 2 3 2 2" xfId="21052"/>
    <cellStyle name="40% - Accent5 2 5 2 3 2 2 2" xfId="21053"/>
    <cellStyle name="40% - Accent5 2 5 2 3 2 2 2 2" xfId="21054"/>
    <cellStyle name="40% - Accent5 2 5 2 3 2 2 2 2 2" xfId="21055"/>
    <cellStyle name="40% - Accent5 2 5 2 3 2 2 2 3" xfId="21056"/>
    <cellStyle name="40% - Accent5 2 5 2 3 2 2 3" xfId="21057"/>
    <cellStyle name="40% - Accent5 2 5 2 3 2 2 3 2" xfId="21058"/>
    <cellStyle name="40% - Accent5 2 5 2 3 2 2 4" xfId="21059"/>
    <cellStyle name="40% - Accent5 2 5 2 3 2 3" xfId="21060"/>
    <cellStyle name="40% - Accent5 2 5 2 3 2 3 2" xfId="21061"/>
    <cellStyle name="40% - Accent5 2 5 2 3 2 3 2 2" xfId="21062"/>
    <cellStyle name="40% - Accent5 2 5 2 3 2 3 3" xfId="21063"/>
    <cellStyle name="40% - Accent5 2 5 2 3 2 4" xfId="21064"/>
    <cellStyle name="40% - Accent5 2 5 2 3 2 4 2" xfId="21065"/>
    <cellStyle name="40% - Accent5 2 5 2 3 2 5" xfId="21066"/>
    <cellStyle name="40% - Accent5 2 5 2 3 3" xfId="21067"/>
    <cellStyle name="40% - Accent5 2 5 2 3 3 2" xfId="21068"/>
    <cellStyle name="40% - Accent5 2 5 2 3 3 2 2" xfId="21069"/>
    <cellStyle name="40% - Accent5 2 5 2 3 3 2 2 2" xfId="21070"/>
    <cellStyle name="40% - Accent5 2 5 2 3 3 2 2 2 2" xfId="21071"/>
    <cellStyle name="40% - Accent5 2 5 2 3 3 2 2 3" xfId="21072"/>
    <cellStyle name="40% - Accent5 2 5 2 3 3 2 3" xfId="21073"/>
    <cellStyle name="40% - Accent5 2 5 2 3 3 2 3 2" xfId="21074"/>
    <cellStyle name="40% - Accent5 2 5 2 3 3 2 4" xfId="21075"/>
    <cellStyle name="40% - Accent5 2 5 2 3 3 3" xfId="21076"/>
    <cellStyle name="40% - Accent5 2 5 2 3 3 3 2" xfId="21077"/>
    <cellStyle name="40% - Accent5 2 5 2 3 3 3 2 2" xfId="21078"/>
    <cellStyle name="40% - Accent5 2 5 2 3 3 3 3" xfId="21079"/>
    <cellStyle name="40% - Accent5 2 5 2 3 3 4" xfId="21080"/>
    <cellStyle name="40% - Accent5 2 5 2 3 3 4 2" xfId="21081"/>
    <cellStyle name="40% - Accent5 2 5 2 3 3 5" xfId="21082"/>
    <cellStyle name="40% - Accent5 2 5 2 3 4" xfId="21083"/>
    <cellStyle name="40% - Accent5 2 5 2 3 4 2" xfId="21084"/>
    <cellStyle name="40% - Accent5 2 5 2 3 4 2 2" xfId="21085"/>
    <cellStyle name="40% - Accent5 2 5 2 3 4 2 2 2" xfId="21086"/>
    <cellStyle name="40% - Accent5 2 5 2 3 4 2 3" xfId="21087"/>
    <cellStyle name="40% - Accent5 2 5 2 3 4 3" xfId="21088"/>
    <cellStyle name="40% - Accent5 2 5 2 3 4 3 2" xfId="21089"/>
    <cellStyle name="40% - Accent5 2 5 2 3 4 4" xfId="21090"/>
    <cellStyle name="40% - Accent5 2 5 2 3 5" xfId="21091"/>
    <cellStyle name="40% - Accent5 2 5 2 3 5 2" xfId="21092"/>
    <cellStyle name="40% - Accent5 2 5 2 3 5 2 2" xfId="21093"/>
    <cellStyle name="40% - Accent5 2 5 2 3 5 2 2 2" xfId="21094"/>
    <cellStyle name="40% - Accent5 2 5 2 3 5 2 3" xfId="21095"/>
    <cellStyle name="40% - Accent5 2 5 2 3 5 3" xfId="21096"/>
    <cellStyle name="40% - Accent5 2 5 2 3 5 3 2" xfId="21097"/>
    <cellStyle name="40% - Accent5 2 5 2 3 5 4" xfId="21098"/>
    <cellStyle name="40% - Accent5 2 5 2 3 6" xfId="21099"/>
    <cellStyle name="40% - Accent5 2 5 2 3 6 2" xfId="21100"/>
    <cellStyle name="40% - Accent5 2 5 2 3 6 2 2" xfId="21101"/>
    <cellStyle name="40% - Accent5 2 5 2 3 6 2 2 2" xfId="21102"/>
    <cellStyle name="40% - Accent5 2 5 2 3 6 2 3" xfId="21103"/>
    <cellStyle name="40% - Accent5 2 5 2 3 6 3" xfId="21104"/>
    <cellStyle name="40% - Accent5 2 5 2 3 6 3 2" xfId="21105"/>
    <cellStyle name="40% - Accent5 2 5 2 3 6 4" xfId="21106"/>
    <cellStyle name="40% - Accent5 2 5 2 3 7" xfId="21107"/>
    <cellStyle name="40% - Accent5 2 5 2 3 7 2" xfId="21108"/>
    <cellStyle name="40% - Accent5 2 5 2 3 7 2 2" xfId="21109"/>
    <cellStyle name="40% - Accent5 2 5 2 3 7 3" xfId="21110"/>
    <cellStyle name="40% - Accent5 2 5 2 3 8" xfId="21111"/>
    <cellStyle name="40% - Accent5 2 5 2 3 8 2" xfId="21112"/>
    <cellStyle name="40% - Accent5 2 5 2 3 9" xfId="21113"/>
    <cellStyle name="40% - Accent5 2 5 2 4" xfId="21114"/>
    <cellStyle name="40% - Accent5 2 5 2 4 2" xfId="21115"/>
    <cellStyle name="40% - Accent5 2 5 2 4 2 2" xfId="21116"/>
    <cellStyle name="40% - Accent5 2 5 2 4 2 2 2" xfId="21117"/>
    <cellStyle name="40% - Accent5 2 5 2 4 2 2 2 2" xfId="21118"/>
    <cellStyle name="40% - Accent5 2 5 2 4 2 2 3" xfId="21119"/>
    <cellStyle name="40% - Accent5 2 5 2 4 2 3" xfId="21120"/>
    <cellStyle name="40% - Accent5 2 5 2 4 2 3 2" xfId="21121"/>
    <cellStyle name="40% - Accent5 2 5 2 4 2 4" xfId="21122"/>
    <cellStyle name="40% - Accent5 2 5 2 4 3" xfId="21123"/>
    <cellStyle name="40% - Accent5 2 5 2 4 3 2" xfId="21124"/>
    <cellStyle name="40% - Accent5 2 5 2 4 3 2 2" xfId="21125"/>
    <cellStyle name="40% - Accent5 2 5 2 4 3 3" xfId="21126"/>
    <cellStyle name="40% - Accent5 2 5 2 4 4" xfId="21127"/>
    <cellStyle name="40% - Accent5 2 5 2 4 4 2" xfId="21128"/>
    <cellStyle name="40% - Accent5 2 5 2 4 5" xfId="21129"/>
    <cellStyle name="40% - Accent5 2 5 2 5" xfId="21130"/>
    <cellStyle name="40% - Accent5 2 5 2 5 2" xfId="21131"/>
    <cellStyle name="40% - Accent5 2 5 2 5 2 2" xfId="21132"/>
    <cellStyle name="40% - Accent5 2 5 2 5 2 2 2" xfId="21133"/>
    <cellStyle name="40% - Accent5 2 5 2 5 2 2 2 2" xfId="21134"/>
    <cellStyle name="40% - Accent5 2 5 2 5 2 2 3" xfId="21135"/>
    <cellStyle name="40% - Accent5 2 5 2 5 2 3" xfId="21136"/>
    <cellStyle name="40% - Accent5 2 5 2 5 2 3 2" xfId="21137"/>
    <cellStyle name="40% - Accent5 2 5 2 5 2 4" xfId="21138"/>
    <cellStyle name="40% - Accent5 2 5 2 5 3" xfId="21139"/>
    <cellStyle name="40% - Accent5 2 5 2 5 3 2" xfId="21140"/>
    <cellStyle name="40% - Accent5 2 5 2 5 3 2 2" xfId="21141"/>
    <cellStyle name="40% - Accent5 2 5 2 5 3 3" xfId="21142"/>
    <cellStyle name="40% - Accent5 2 5 2 5 4" xfId="21143"/>
    <cellStyle name="40% - Accent5 2 5 2 5 4 2" xfId="21144"/>
    <cellStyle name="40% - Accent5 2 5 2 5 5" xfId="21145"/>
    <cellStyle name="40% - Accent5 2 5 2 6" xfId="21146"/>
    <cellStyle name="40% - Accent5 2 5 2 6 2" xfId="21147"/>
    <cellStyle name="40% - Accent5 2 5 2 6 2 2" xfId="21148"/>
    <cellStyle name="40% - Accent5 2 5 2 6 2 2 2" xfId="21149"/>
    <cellStyle name="40% - Accent5 2 5 2 6 2 3" xfId="21150"/>
    <cellStyle name="40% - Accent5 2 5 2 6 3" xfId="21151"/>
    <cellStyle name="40% - Accent5 2 5 2 6 3 2" xfId="21152"/>
    <cellStyle name="40% - Accent5 2 5 2 6 4" xfId="21153"/>
    <cellStyle name="40% - Accent5 2 5 2 7" xfId="21154"/>
    <cellStyle name="40% - Accent5 2 5 2 7 2" xfId="21155"/>
    <cellStyle name="40% - Accent5 2 5 2 7 2 2" xfId="21156"/>
    <cellStyle name="40% - Accent5 2 5 2 7 2 2 2" xfId="21157"/>
    <cellStyle name="40% - Accent5 2 5 2 7 2 3" xfId="21158"/>
    <cellStyle name="40% - Accent5 2 5 2 7 3" xfId="21159"/>
    <cellStyle name="40% - Accent5 2 5 2 7 3 2" xfId="21160"/>
    <cellStyle name="40% - Accent5 2 5 2 7 4" xfId="21161"/>
    <cellStyle name="40% - Accent5 2 5 2 8" xfId="21162"/>
    <cellStyle name="40% - Accent5 2 5 2 8 2" xfId="21163"/>
    <cellStyle name="40% - Accent5 2 5 2 8 2 2" xfId="21164"/>
    <cellStyle name="40% - Accent5 2 5 2 8 2 2 2" xfId="21165"/>
    <cellStyle name="40% - Accent5 2 5 2 8 2 3" xfId="21166"/>
    <cellStyle name="40% - Accent5 2 5 2 8 3" xfId="21167"/>
    <cellStyle name="40% - Accent5 2 5 2 8 3 2" xfId="21168"/>
    <cellStyle name="40% - Accent5 2 5 2 8 4" xfId="21169"/>
    <cellStyle name="40% - Accent5 2 5 2 9" xfId="21170"/>
    <cellStyle name="40% - Accent5 2 5 2 9 2" xfId="21171"/>
    <cellStyle name="40% - Accent5 2 5 2 9 2 2" xfId="21172"/>
    <cellStyle name="40% - Accent5 2 5 2 9 3" xfId="21173"/>
    <cellStyle name="40% - Accent5 2 5 3" xfId="21174"/>
    <cellStyle name="40% - Accent5 2 5 3 2" xfId="21175"/>
    <cellStyle name="40% - Accent5 2 5 3 2 2" xfId="21176"/>
    <cellStyle name="40% - Accent5 2 5 3 2 2 2" xfId="21177"/>
    <cellStyle name="40% - Accent5 2 5 3 2 2 2 2" xfId="21178"/>
    <cellStyle name="40% - Accent5 2 5 3 2 2 2 2 2" xfId="21179"/>
    <cellStyle name="40% - Accent5 2 5 3 2 2 2 3" xfId="21180"/>
    <cellStyle name="40% - Accent5 2 5 3 2 2 3" xfId="21181"/>
    <cellStyle name="40% - Accent5 2 5 3 2 2 3 2" xfId="21182"/>
    <cellStyle name="40% - Accent5 2 5 3 2 2 4" xfId="21183"/>
    <cellStyle name="40% - Accent5 2 5 3 2 3" xfId="21184"/>
    <cellStyle name="40% - Accent5 2 5 3 2 3 2" xfId="21185"/>
    <cellStyle name="40% - Accent5 2 5 3 2 3 2 2" xfId="21186"/>
    <cellStyle name="40% - Accent5 2 5 3 2 3 3" xfId="21187"/>
    <cellStyle name="40% - Accent5 2 5 3 2 4" xfId="21188"/>
    <cellStyle name="40% - Accent5 2 5 3 2 4 2" xfId="21189"/>
    <cellStyle name="40% - Accent5 2 5 3 2 5" xfId="21190"/>
    <cellStyle name="40% - Accent5 2 5 3 3" xfId="21191"/>
    <cellStyle name="40% - Accent5 2 5 3 3 2" xfId="21192"/>
    <cellStyle name="40% - Accent5 2 5 3 3 2 2" xfId="21193"/>
    <cellStyle name="40% - Accent5 2 5 3 3 2 2 2" xfId="21194"/>
    <cellStyle name="40% - Accent5 2 5 3 3 2 2 2 2" xfId="21195"/>
    <cellStyle name="40% - Accent5 2 5 3 3 2 2 3" xfId="21196"/>
    <cellStyle name="40% - Accent5 2 5 3 3 2 3" xfId="21197"/>
    <cellStyle name="40% - Accent5 2 5 3 3 2 3 2" xfId="21198"/>
    <cellStyle name="40% - Accent5 2 5 3 3 2 4" xfId="21199"/>
    <cellStyle name="40% - Accent5 2 5 3 3 3" xfId="21200"/>
    <cellStyle name="40% - Accent5 2 5 3 3 3 2" xfId="21201"/>
    <cellStyle name="40% - Accent5 2 5 3 3 3 2 2" xfId="21202"/>
    <cellStyle name="40% - Accent5 2 5 3 3 3 3" xfId="21203"/>
    <cellStyle name="40% - Accent5 2 5 3 3 4" xfId="21204"/>
    <cellStyle name="40% - Accent5 2 5 3 3 4 2" xfId="21205"/>
    <cellStyle name="40% - Accent5 2 5 3 3 5" xfId="21206"/>
    <cellStyle name="40% - Accent5 2 5 3 4" xfId="21207"/>
    <cellStyle name="40% - Accent5 2 5 3 4 2" xfId="21208"/>
    <cellStyle name="40% - Accent5 2 5 3 4 2 2" xfId="21209"/>
    <cellStyle name="40% - Accent5 2 5 3 4 2 2 2" xfId="21210"/>
    <cellStyle name="40% - Accent5 2 5 3 4 2 3" xfId="21211"/>
    <cellStyle name="40% - Accent5 2 5 3 4 3" xfId="21212"/>
    <cellStyle name="40% - Accent5 2 5 3 4 3 2" xfId="21213"/>
    <cellStyle name="40% - Accent5 2 5 3 4 4" xfId="21214"/>
    <cellStyle name="40% - Accent5 2 5 3 5" xfId="21215"/>
    <cellStyle name="40% - Accent5 2 5 3 5 2" xfId="21216"/>
    <cellStyle name="40% - Accent5 2 5 3 5 2 2" xfId="21217"/>
    <cellStyle name="40% - Accent5 2 5 3 5 2 2 2" xfId="21218"/>
    <cellStyle name="40% - Accent5 2 5 3 5 2 3" xfId="21219"/>
    <cellStyle name="40% - Accent5 2 5 3 5 3" xfId="21220"/>
    <cellStyle name="40% - Accent5 2 5 3 5 3 2" xfId="21221"/>
    <cellStyle name="40% - Accent5 2 5 3 5 4" xfId="21222"/>
    <cellStyle name="40% - Accent5 2 5 3 6" xfId="21223"/>
    <cellStyle name="40% - Accent5 2 5 3 6 2" xfId="21224"/>
    <cellStyle name="40% - Accent5 2 5 3 6 2 2" xfId="21225"/>
    <cellStyle name="40% - Accent5 2 5 3 6 2 2 2" xfId="21226"/>
    <cellStyle name="40% - Accent5 2 5 3 6 2 3" xfId="21227"/>
    <cellStyle name="40% - Accent5 2 5 3 6 3" xfId="21228"/>
    <cellStyle name="40% - Accent5 2 5 3 6 3 2" xfId="21229"/>
    <cellStyle name="40% - Accent5 2 5 3 6 4" xfId="21230"/>
    <cellStyle name="40% - Accent5 2 5 3 7" xfId="21231"/>
    <cellStyle name="40% - Accent5 2 5 3 7 2" xfId="21232"/>
    <cellStyle name="40% - Accent5 2 5 3 7 2 2" xfId="21233"/>
    <cellStyle name="40% - Accent5 2 5 3 7 3" xfId="21234"/>
    <cellStyle name="40% - Accent5 2 5 3 8" xfId="21235"/>
    <cellStyle name="40% - Accent5 2 5 3 8 2" xfId="21236"/>
    <cellStyle name="40% - Accent5 2 5 3 9" xfId="21237"/>
    <cellStyle name="40% - Accent5 2 5 4" xfId="21238"/>
    <cellStyle name="40% - Accent5 2 5 4 2" xfId="21239"/>
    <cellStyle name="40% - Accent5 2 5 4 2 2" xfId="21240"/>
    <cellStyle name="40% - Accent5 2 5 4 2 2 2" xfId="21241"/>
    <cellStyle name="40% - Accent5 2 5 4 2 2 2 2" xfId="21242"/>
    <cellStyle name="40% - Accent5 2 5 4 2 2 2 2 2" xfId="21243"/>
    <cellStyle name="40% - Accent5 2 5 4 2 2 2 3" xfId="21244"/>
    <cellStyle name="40% - Accent5 2 5 4 2 2 3" xfId="21245"/>
    <cellStyle name="40% - Accent5 2 5 4 2 2 3 2" xfId="21246"/>
    <cellStyle name="40% - Accent5 2 5 4 2 2 4" xfId="21247"/>
    <cellStyle name="40% - Accent5 2 5 4 2 3" xfId="21248"/>
    <cellStyle name="40% - Accent5 2 5 4 2 3 2" xfId="21249"/>
    <cellStyle name="40% - Accent5 2 5 4 2 3 2 2" xfId="21250"/>
    <cellStyle name="40% - Accent5 2 5 4 2 3 3" xfId="21251"/>
    <cellStyle name="40% - Accent5 2 5 4 2 4" xfId="21252"/>
    <cellStyle name="40% - Accent5 2 5 4 2 4 2" xfId="21253"/>
    <cellStyle name="40% - Accent5 2 5 4 2 5" xfId="21254"/>
    <cellStyle name="40% - Accent5 2 5 4 3" xfId="21255"/>
    <cellStyle name="40% - Accent5 2 5 4 3 2" xfId="21256"/>
    <cellStyle name="40% - Accent5 2 5 4 3 2 2" xfId="21257"/>
    <cellStyle name="40% - Accent5 2 5 4 3 2 2 2" xfId="21258"/>
    <cellStyle name="40% - Accent5 2 5 4 3 2 2 2 2" xfId="21259"/>
    <cellStyle name="40% - Accent5 2 5 4 3 2 2 3" xfId="21260"/>
    <cellStyle name="40% - Accent5 2 5 4 3 2 3" xfId="21261"/>
    <cellStyle name="40% - Accent5 2 5 4 3 2 3 2" xfId="21262"/>
    <cellStyle name="40% - Accent5 2 5 4 3 2 4" xfId="21263"/>
    <cellStyle name="40% - Accent5 2 5 4 3 3" xfId="21264"/>
    <cellStyle name="40% - Accent5 2 5 4 3 3 2" xfId="21265"/>
    <cellStyle name="40% - Accent5 2 5 4 3 3 2 2" xfId="21266"/>
    <cellStyle name="40% - Accent5 2 5 4 3 3 3" xfId="21267"/>
    <cellStyle name="40% - Accent5 2 5 4 3 4" xfId="21268"/>
    <cellStyle name="40% - Accent5 2 5 4 3 4 2" xfId="21269"/>
    <cellStyle name="40% - Accent5 2 5 4 3 5" xfId="21270"/>
    <cellStyle name="40% - Accent5 2 5 4 4" xfId="21271"/>
    <cellStyle name="40% - Accent5 2 5 4 4 2" xfId="21272"/>
    <cellStyle name="40% - Accent5 2 5 4 4 2 2" xfId="21273"/>
    <cellStyle name="40% - Accent5 2 5 4 4 2 2 2" xfId="21274"/>
    <cellStyle name="40% - Accent5 2 5 4 4 2 3" xfId="21275"/>
    <cellStyle name="40% - Accent5 2 5 4 4 3" xfId="21276"/>
    <cellStyle name="40% - Accent5 2 5 4 4 3 2" xfId="21277"/>
    <cellStyle name="40% - Accent5 2 5 4 4 4" xfId="21278"/>
    <cellStyle name="40% - Accent5 2 5 4 5" xfId="21279"/>
    <cellStyle name="40% - Accent5 2 5 4 5 2" xfId="21280"/>
    <cellStyle name="40% - Accent5 2 5 4 5 2 2" xfId="21281"/>
    <cellStyle name="40% - Accent5 2 5 4 5 2 2 2" xfId="21282"/>
    <cellStyle name="40% - Accent5 2 5 4 5 2 3" xfId="21283"/>
    <cellStyle name="40% - Accent5 2 5 4 5 3" xfId="21284"/>
    <cellStyle name="40% - Accent5 2 5 4 5 3 2" xfId="21285"/>
    <cellStyle name="40% - Accent5 2 5 4 5 4" xfId="21286"/>
    <cellStyle name="40% - Accent5 2 5 4 6" xfId="21287"/>
    <cellStyle name="40% - Accent5 2 5 4 6 2" xfId="21288"/>
    <cellStyle name="40% - Accent5 2 5 4 6 2 2" xfId="21289"/>
    <cellStyle name="40% - Accent5 2 5 4 6 2 2 2" xfId="21290"/>
    <cellStyle name="40% - Accent5 2 5 4 6 2 3" xfId="21291"/>
    <cellStyle name="40% - Accent5 2 5 4 6 3" xfId="21292"/>
    <cellStyle name="40% - Accent5 2 5 4 6 3 2" xfId="21293"/>
    <cellStyle name="40% - Accent5 2 5 4 6 4" xfId="21294"/>
    <cellStyle name="40% - Accent5 2 5 4 7" xfId="21295"/>
    <cellStyle name="40% - Accent5 2 5 4 7 2" xfId="21296"/>
    <cellStyle name="40% - Accent5 2 5 4 7 2 2" xfId="21297"/>
    <cellStyle name="40% - Accent5 2 5 4 7 3" xfId="21298"/>
    <cellStyle name="40% - Accent5 2 5 4 8" xfId="21299"/>
    <cellStyle name="40% - Accent5 2 5 4 8 2" xfId="21300"/>
    <cellStyle name="40% - Accent5 2 5 4 9" xfId="21301"/>
    <cellStyle name="40% - Accent5 2 5 5" xfId="43864"/>
    <cellStyle name="40% - Accent5 2 6" xfId="21302"/>
    <cellStyle name="40% - Accent5 2 6 2" xfId="21303"/>
    <cellStyle name="40% - Accent5 2 6 2 2" xfId="21304"/>
    <cellStyle name="40% - Accent5 2 6 2 2 2" xfId="21305"/>
    <cellStyle name="40% - Accent5 2 6 2 2 2 2" xfId="21306"/>
    <cellStyle name="40% - Accent5 2 6 2 2 2 2 2" xfId="21307"/>
    <cellStyle name="40% - Accent5 2 6 2 2 2 2 2 2" xfId="21308"/>
    <cellStyle name="40% - Accent5 2 6 2 2 2 2 3" xfId="21309"/>
    <cellStyle name="40% - Accent5 2 6 2 2 2 3" xfId="21310"/>
    <cellStyle name="40% - Accent5 2 6 2 2 2 3 2" xfId="21311"/>
    <cellStyle name="40% - Accent5 2 6 2 2 2 4" xfId="21312"/>
    <cellStyle name="40% - Accent5 2 6 2 2 3" xfId="21313"/>
    <cellStyle name="40% - Accent5 2 6 2 2 3 2" xfId="21314"/>
    <cellStyle name="40% - Accent5 2 6 2 2 3 2 2" xfId="21315"/>
    <cellStyle name="40% - Accent5 2 6 2 2 3 3" xfId="21316"/>
    <cellStyle name="40% - Accent5 2 6 2 2 4" xfId="21317"/>
    <cellStyle name="40% - Accent5 2 6 2 2 4 2" xfId="21318"/>
    <cellStyle name="40% - Accent5 2 6 2 2 5" xfId="21319"/>
    <cellStyle name="40% - Accent5 2 6 2 3" xfId="21320"/>
    <cellStyle name="40% - Accent5 2 6 2 3 2" xfId="21321"/>
    <cellStyle name="40% - Accent5 2 6 2 3 2 2" xfId="21322"/>
    <cellStyle name="40% - Accent5 2 6 2 3 2 2 2" xfId="21323"/>
    <cellStyle name="40% - Accent5 2 6 2 3 2 2 2 2" xfId="21324"/>
    <cellStyle name="40% - Accent5 2 6 2 3 2 2 3" xfId="21325"/>
    <cellStyle name="40% - Accent5 2 6 2 3 2 3" xfId="21326"/>
    <cellStyle name="40% - Accent5 2 6 2 3 2 3 2" xfId="21327"/>
    <cellStyle name="40% - Accent5 2 6 2 3 2 4" xfId="21328"/>
    <cellStyle name="40% - Accent5 2 6 2 3 3" xfId="21329"/>
    <cellStyle name="40% - Accent5 2 6 2 3 3 2" xfId="21330"/>
    <cellStyle name="40% - Accent5 2 6 2 3 3 2 2" xfId="21331"/>
    <cellStyle name="40% - Accent5 2 6 2 3 3 3" xfId="21332"/>
    <cellStyle name="40% - Accent5 2 6 2 3 4" xfId="21333"/>
    <cellStyle name="40% - Accent5 2 6 2 3 4 2" xfId="21334"/>
    <cellStyle name="40% - Accent5 2 6 2 3 5" xfId="21335"/>
    <cellStyle name="40% - Accent5 2 6 2 4" xfId="21336"/>
    <cellStyle name="40% - Accent5 2 6 2 4 2" xfId="21337"/>
    <cellStyle name="40% - Accent5 2 6 2 4 2 2" xfId="21338"/>
    <cellStyle name="40% - Accent5 2 6 2 4 2 2 2" xfId="21339"/>
    <cellStyle name="40% - Accent5 2 6 2 4 2 3" xfId="21340"/>
    <cellStyle name="40% - Accent5 2 6 2 4 3" xfId="21341"/>
    <cellStyle name="40% - Accent5 2 6 2 4 3 2" xfId="21342"/>
    <cellStyle name="40% - Accent5 2 6 2 4 4" xfId="21343"/>
    <cellStyle name="40% - Accent5 2 6 2 5" xfId="21344"/>
    <cellStyle name="40% - Accent5 2 6 2 5 2" xfId="21345"/>
    <cellStyle name="40% - Accent5 2 6 2 5 2 2" xfId="21346"/>
    <cellStyle name="40% - Accent5 2 6 2 5 2 2 2" xfId="21347"/>
    <cellStyle name="40% - Accent5 2 6 2 5 2 3" xfId="21348"/>
    <cellStyle name="40% - Accent5 2 6 2 5 3" xfId="21349"/>
    <cellStyle name="40% - Accent5 2 6 2 5 3 2" xfId="21350"/>
    <cellStyle name="40% - Accent5 2 6 2 5 4" xfId="21351"/>
    <cellStyle name="40% - Accent5 2 6 2 6" xfId="21352"/>
    <cellStyle name="40% - Accent5 2 6 2 6 2" xfId="21353"/>
    <cellStyle name="40% - Accent5 2 6 2 6 2 2" xfId="21354"/>
    <cellStyle name="40% - Accent5 2 6 2 6 2 2 2" xfId="21355"/>
    <cellStyle name="40% - Accent5 2 6 2 6 2 3" xfId="21356"/>
    <cellStyle name="40% - Accent5 2 6 2 6 3" xfId="21357"/>
    <cellStyle name="40% - Accent5 2 6 2 6 3 2" xfId="21358"/>
    <cellStyle name="40% - Accent5 2 6 2 6 4" xfId="21359"/>
    <cellStyle name="40% - Accent5 2 6 2 7" xfId="21360"/>
    <cellStyle name="40% - Accent5 2 6 2 7 2" xfId="21361"/>
    <cellStyle name="40% - Accent5 2 6 2 7 2 2" xfId="21362"/>
    <cellStyle name="40% - Accent5 2 6 2 7 3" xfId="21363"/>
    <cellStyle name="40% - Accent5 2 6 2 8" xfId="21364"/>
    <cellStyle name="40% - Accent5 2 6 2 8 2" xfId="21365"/>
    <cellStyle name="40% - Accent5 2 6 2 9" xfId="21366"/>
    <cellStyle name="40% - Accent5 2 6 3" xfId="21367"/>
    <cellStyle name="40% - Accent5 2 6 3 2" xfId="21368"/>
    <cellStyle name="40% - Accent5 2 6 3 2 2" xfId="21369"/>
    <cellStyle name="40% - Accent5 2 6 3 2 2 2" xfId="21370"/>
    <cellStyle name="40% - Accent5 2 6 3 2 2 2 2" xfId="21371"/>
    <cellStyle name="40% - Accent5 2 6 3 2 2 2 2 2" xfId="21372"/>
    <cellStyle name="40% - Accent5 2 6 3 2 2 2 3" xfId="21373"/>
    <cellStyle name="40% - Accent5 2 6 3 2 2 3" xfId="21374"/>
    <cellStyle name="40% - Accent5 2 6 3 2 2 3 2" xfId="21375"/>
    <cellStyle name="40% - Accent5 2 6 3 2 2 4" xfId="21376"/>
    <cellStyle name="40% - Accent5 2 6 3 2 3" xfId="21377"/>
    <cellStyle name="40% - Accent5 2 6 3 2 3 2" xfId="21378"/>
    <cellStyle name="40% - Accent5 2 6 3 2 3 2 2" xfId="21379"/>
    <cellStyle name="40% - Accent5 2 6 3 2 3 3" xfId="21380"/>
    <cellStyle name="40% - Accent5 2 6 3 2 4" xfId="21381"/>
    <cellStyle name="40% - Accent5 2 6 3 2 4 2" xfId="21382"/>
    <cellStyle name="40% - Accent5 2 6 3 2 5" xfId="21383"/>
    <cellStyle name="40% - Accent5 2 6 3 3" xfId="21384"/>
    <cellStyle name="40% - Accent5 2 6 3 3 2" xfId="21385"/>
    <cellStyle name="40% - Accent5 2 6 3 3 2 2" xfId="21386"/>
    <cellStyle name="40% - Accent5 2 6 3 3 2 2 2" xfId="21387"/>
    <cellStyle name="40% - Accent5 2 6 3 3 2 2 2 2" xfId="21388"/>
    <cellStyle name="40% - Accent5 2 6 3 3 2 2 3" xfId="21389"/>
    <cellStyle name="40% - Accent5 2 6 3 3 2 3" xfId="21390"/>
    <cellStyle name="40% - Accent5 2 6 3 3 2 3 2" xfId="21391"/>
    <cellStyle name="40% - Accent5 2 6 3 3 2 4" xfId="21392"/>
    <cellStyle name="40% - Accent5 2 6 3 3 3" xfId="21393"/>
    <cellStyle name="40% - Accent5 2 6 3 3 3 2" xfId="21394"/>
    <cellStyle name="40% - Accent5 2 6 3 3 3 2 2" xfId="21395"/>
    <cellStyle name="40% - Accent5 2 6 3 3 3 3" xfId="21396"/>
    <cellStyle name="40% - Accent5 2 6 3 3 4" xfId="21397"/>
    <cellStyle name="40% - Accent5 2 6 3 3 4 2" xfId="21398"/>
    <cellStyle name="40% - Accent5 2 6 3 3 5" xfId="21399"/>
    <cellStyle name="40% - Accent5 2 6 3 4" xfId="21400"/>
    <cellStyle name="40% - Accent5 2 6 3 4 2" xfId="21401"/>
    <cellStyle name="40% - Accent5 2 6 3 4 2 2" xfId="21402"/>
    <cellStyle name="40% - Accent5 2 6 3 4 2 2 2" xfId="21403"/>
    <cellStyle name="40% - Accent5 2 6 3 4 2 3" xfId="21404"/>
    <cellStyle name="40% - Accent5 2 6 3 4 3" xfId="21405"/>
    <cellStyle name="40% - Accent5 2 6 3 4 3 2" xfId="21406"/>
    <cellStyle name="40% - Accent5 2 6 3 4 4" xfId="21407"/>
    <cellStyle name="40% - Accent5 2 6 3 5" xfId="21408"/>
    <cellStyle name="40% - Accent5 2 6 3 5 2" xfId="21409"/>
    <cellStyle name="40% - Accent5 2 6 3 5 2 2" xfId="21410"/>
    <cellStyle name="40% - Accent5 2 6 3 5 2 2 2" xfId="21411"/>
    <cellStyle name="40% - Accent5 2 6 3 5 2 3" xfId="21412"/>
    <cellStyle name="40% - Accent5 2 6 3 5 3" xfId="21413"/>
    <cellStyle name="40% - Accent5 2 6 3 5 3 2" xfId="21414"/>
    <cellStyle name="40% - Accent5 2 6 3 5 4" xfId="21415"/>
    <cellStyle name="40% - Accent5 2 6 3 6" xfId="21416"/>
    <cellStyle name="40% - Accent5 2 6 3 6 2" xfId="21417"/>
    <cellStyle name="40% - Accent5 2 6 3 6 2 2" xfId="21418"/>
    <cellStyle name="40% - Accent5 2 6 3 6 2 2 2" xfId="21419"/>
    <cellStyle name="40% - Accent5 2 6 3 6 2 3" xfId="21420"/>
    <cellStyle name="40% - Accent5 2 6 3 6 3" xfId="21421"/>
    <cellStyle name="40% - Accent5 2 6 3 6 3 2" xfId="21422"/>
    <cellStyle name="40% - Accent5 2 6 3 6 4" xfId="21423"/>
    <cellStyle name="40% - Accent5 2 6 3 7" xfId="21424"/>
    <cellStyle name="40% - Accent5 2 6 3 7 2" xfId="21425"/>
    <cellStyle name="40% - Accent5 2 6 3 7 2 2" xfId="21426"/>
    <cellStyle name="40% - Accent5 2 6 3 7 3" xfId="21427"/>
    <cellStyle name="40% - Accent5 2 6 3 8" xfId="21428"/>
    <cellStyle name="40% - Accent5 2 6 3 8 2" xfId="21429"/>
    <cellStyle name="40% - Accent5 2 6 3 9" xfId="21430"/>
    <cellStyle name="40% - Accent5 2 6 4" xfId="43865"/>
    <cellStyle name="40% - Accent5 2 7" xfId="21431"/>
    <cellStyle name="40% - Accent5 2 7 10" xfId="43866"/>
    <cellStyle name="40% - Accent5 2 7 2" xfId="21432"/>
    <cellStyle name="40% - Accent5 2 7 2 2" xfId="21433"/>
    <cellStyle name="40% - Accent5 2 7 2 2 2" xfId="21434"/>
    <cellStyle name="40% - Accent5 2 7 2 2 2 2" xfId="21435"/>
    <cellStyle name="40% - Accent5 2 7 2 2 2 2 2" xfId="21436"/>
    <cellStyle name="40% - Accent5 2 7 2 2 2 3" xfId="21437"/>
    <cellStyle name="40% - Accent5 2 7 2 2 3" xfId="21438"/>
    <cellStyle name="40% - Accent5 2 7 2 2 3 2" xfId="21439"/>
    <cellStyle name="40% - Accent5 2 7 2 2 4" xfId="21440"/>
    <cellStyle name="40% - Accent5 2 7 2 3" xfId="21441"/>
    <cellStyle name="40% - Accent5 2 7 2 3 2" xfId="21442"/>
    <cellStyle name="40% - Accent5 2 7 2 3 2 2" xfId="21443"/>
    <cellStyle name="40% - Accent5 2 7 2 3 3" xfId="21444"/>
    <cellStyle name="40% - Accent5 2 7 2 4" xfId="21445"/>
    <cellStyle name="40% - Accent5 2 7 2 4 2" xfId="21446"/>
    <cellStyle name="40% - Accent5 2 7 2 5" xfId="21447"/>
    <cellStyle name="40% - Accent5 2 7 3" xfId="21448"/>
    <cellStyle name="40% - Accent5 2 7 3 2" xfId="21449"/>
    <cellStyle name="40% - Accent5 2 7 3 2 2" xfId="21450"/>
    <cellStyle name="40% - Accent5 2 7 3 2 2 2" xfId="21451"/>
    <cellStyle name="40% - Accent5 2 7 3 2 2 2 2" xfId="21452"/>
    <cellStyle name="40% - Accent5 2 7 3 2 2 3" xfId="21453"/>
    <cellStyle name="40% - Accent5 2 7 3 2 3" xfId="21454"/>
    <cellStyle name="40% - Accent5 2 7 3 2 3 2" xfId="21455"/>
    <cellStyle name="40% - Accent5 2 7 3 2 4" xfId="21456"/>
    <cellStyle name="40% - Accent5 2 7 3 3" xfId="21457"/>
    <cellStyle name="40% - Accent5 2 7 3 3 2" xfId="21458"/>
    <cellStyle name="40% - Accent5 2 7 3 3 2 2" xfId="21459"/>
    <cellStyle name="40% - Accent5 2 7 3 3 3" xfId="21460"/>
    <cellStyle name="40% - Accent5 2 7 3 4" xfId="21461"/>
    <cellStyle name="40% - Accent5 2 7 3 4 2" xfId="21462"/>
    <cellStyle name="40% - Accent5 2 7 3 5" xfId="21463"/>
    <cellStyle name="40% - Accent5 2 7 4" xfId="21464"/>
    <cellStyle name="40% - Accent5 2 7 4 2" xfId="21465"/>
    <cellStyle name="40% - Accent5 2 7 4 2 2" xfId="21466"/>
    <cellStyle name="40% - Accent5 2 7 4 2 2 2" xfId="21467"/>
    <cellStyle name="40% - Accent5 2 7 4 2 3" xfId="21468"/>
    <cellStyle name="40% - Accent5 2 7 4 3" xfId="21469"/>
    <cellStyle name="40% - Accent5 2 7 4 3 2" xfId="21470"/>
    <cellStyle name="40% - Accent5 2 7 4 4" xfId="21471"/>
    <cellStyle name="40% - Accent5 2 7 5" xfId="21472"/>
    <cellStyle name="40% - Accent5 2 7 5 2" xfId="21473"/>
    <cellStyle name="40% - Accent5 2 7 5 2 2" xfId="21474"/>
    <cellStyle name="40% - Accent5 2 7 5 2 2 2" xfId="21475"/>
    <cellStyle name="40% - Accent5 2 7 5 2 3" xfId="21476"/>
    <cellStyle name="40% - Accent5 2 7 5 3" xfId="21477"/>
    <cellStyle name="40% - Accent5 2 7 5 3 2" xfId="21478"/>
    <cellStyle name="40% - Accent5 2 7 5 4" xfId="21479"/>
    <cellStyle name="40% - Accent5 2 7 6" xfId="21480"/>
    <cellStyle name="40% - Accent5 2 7 6 2" xfId="21481"/>
    <cellStyle name="40% - Accent5 2 7 6 2 2" xfId="21482"/>
    <cellStyle name="40% - Accent5 2 7 6 2 2 2" xfId="21483"/>
    <cellStyle name="40% - Accent5 2 7 6 2 3" xfId="21484"/>
    <cellStyle name="40% - Accent5 2 7 6 3" xfId="21485"/>
    <cellStyle name="40% - Accent5 2 7 6 3 2" xfId="21486"/>
    <cellStyle name="40% - Accent5 2 7 6 4" xfId="21487"/>
    <cellStyle name="40% - Accent5 2 7 7" xfId="21488"/>
    <cellStyle name="40% - Accent5 2 7 7 2" xfId="21489"/>
    <cellStyle name="40% - Accent5 2 7 7 2 2" xfId="21490"/>
    <cellStyle name="40% - Accent5 2 7 7 3" xfId="21491"/>
    <cellStyle name="40% - Accent5 2 7 8" xfId="21492"/>
    <cellStyle name="40% - Accent5 2 7 8 2" xfId="21493"/>
    <cellStyle name="40% - Accent5 2 7 9" xfId="21494"/>
    <cellStyle name="40% - Accent5 2 8" xfId="21495"/>
    <cellStyle name="40% - Accent5 2 8 10" xfId="43867"/>
    <cellStyle name="40% - Accent5 2 8 2" xfId="21496"/>
    <cellStyle name="40% - Accent5 2 8 2 2" xfId="21497"/>
    <cellStyle name="40% - Accent5 2 8 2 2 2" xfId="21498"/>
    <cellStyle name="40% - Accent5 2 8 2 2 2 2" xfId="21499"/>
    <cellStyle name="40% - Accent5 2 8 2 2 2 2 2" xfId="21500"/>
    <cellStyle name="40% - Accent5 2 8 2 2 2 3" xfId="21501"/>
    <cellStyle name="40% - Accent5 2 8 2 2 3" xfId="21502"/>
    <cellStyle name="40% - Accent5 2 8 2 2 3 2" xfId="21503"/>
    <cellStyle name="40% - Accent5 2 8 2 2 4" xfId="21504"/>
    <cellStyle name="40% - Accent5 2 8 2 3" xfId="21505"/>
    <cellStyle name="40% - Accent5 2 8 2 3 2" xfId="21506"/>
    <cellStyle name="40% - Accent5 2 8 2 3 2 2" xfId="21507"/>
    <cellStyle name="40% - Accent5 2 8 2 3 3" xfId="21508"/>
    <cellStyle name="40% - Accent5 2 8 2 4" xfId="21509"/>
    <cellStyle name="40% - Accent5 2 8 2 4 2" xfId="21510"/>
    <cellStyle name="40% - Accent5 2 8 2 5" xfId="21511"/>
    <cellStyle name="40% - Accent5 2 8 3" xfId="21512"/>
    <cellStyle name="40% - Accent5 2 8 3 2" xfId="21513"/>
    <cellStyle name="40% - Accent5 2 8 3 2 2" xfId="21514"/>
    <cellStyle name="40% - Accent5 2 8 3 2 2 2" xfId="21515"/>
    <cellStyle name="40% - Accent5 2 8 3 2 2 2 2" xfId="21516"/>
    <cellStyle name="40% - Accent5 2 8 3 2 2 3" xfId="21517"/>
    <cellStyle name="40% - Accent5 2 8 3 2 3" xfId="21518"/>
    <cellStyle name="40% - Accent5 2 8 3 2 3 2" xfId="21519"/>
    <cellStyle name="40% - Accent5 2 8 3 2 4" xfId="21520"/>
    <cellStyle name="40% - Accent5 2 8 3 3" xfId="21521"/>
    <cellStyle name="40% - Accent5 2 8 3 3 2" xfId="21522"/>
    <cellStyle name="40% - Accent5 2 8 3 3 2 2" xfId="21523"/>
    <cellStyle name="40% - Accent5 2 8 3 3 3" xfId="21524"/>
    <cellStyle name="40% - Accent5 2 8 3 4" xfId="21525"/>
    <cellStyle name="40% - Accent5 2 8 3 4 2" xfId="21526"/>
    <cellStyle name="40% - Accent5 2 8 3 5" xfId="21527"/>
    <cellStyle name="40% - Accent5 2 8 4" xfId="21528"/>
    <cellStyle name="40% - Accent5 2 8 4 2" xfId="21529"/>
    <cellStyle name="40% - Accent5 2 8 4 2 2" xfId="21530"/>
    <cellStyle name="40% - Accent5 2 8 4 2 2 2" xfId="21531"/>
    <cellStyle name="40% - Accent5 2 8 4 2 3" xfId="21532"/>
    <cellStyle name="40% - Accent5 2 8 4 3" xfId="21533"/>
    <cellStyle name="40% - Accent5 2 8 4 3 2" xfId="21534"/>
    <cellStyle name="40% - Accent5 2 8 4 4" xfId="21535"/>
    <cellStyle name="40% - Accent5 2 8 5" xfId="21536"/>
    <cellStyle name="40% - Accent5 2 8 5 2" xfId="21537"/>
    <cellStyle name="40% - Accent5 2 8 5 2 2" xfId="21538"/>
    <cellStyle name="40% - Accent5 2 8 5 2 2 2" xfId="21539"/>
    <cellStyle name="40% - Accent5 2 8 5 2 3" xfId="21540"/>
    <cellStyle name="40% - Accent5 2 8 5 3" xfId="21541"/>
    <cellStyle name="40% - Accent5 2 8 5 3 2" xfId="21542"/>
    <cellStyle name="40% - Accent5 2 8 5 4" xfId="21543"/>
    <cellStyle name="40% - Accent5 2 8 6" xfId="21544"/>
    <cellStyle name="40% - Accent5 2 8 6 2" xfId="21545"/>
    <cellStyle name="40% - Accent5 2 8 6 2 2" xfId="21546"/>
    <cellStyle name="40% - Accent5 2 8 6 2 2 2" xfId="21547"/>
    <cellStyle name="40% - Accent5 2 8 6 2 3" xfId="21548"/>
    <cellStyle name="40% - Accent5 2 8 6 3" xfId="21549"/>
    <cellStyle name="40% - Accent5 2 8 6 3 2" xfId="21550"/>
    <cellStyle name="40% - Accent5 2 8 6 4" xfId="21551"/>
    <cellStyle name="40% - Accent5 2 8 7" xfId="21552"/>
    <cellStyle name="40% - Accent5 2 8 7 2" xfId="21553"/>
    <cellStyle name="40% - Accent5 2 8 7 2 2" xfId="21554"/>
    <cellStyle name="40% - Accent5 2 8 7 3" xfId="21555"/>
    <cellStyle name="40% - Accent5 2 8 8" xfId="21556"/>
    <cellStyle name="40% - Accent5 2 8 8 2" xfId="21557"/>
    <cellStyle name="40% - Accent5 2 8 9" xfId="21558"/>
    <cellStyle name="40% - Accent5 2 9" xfId="21559"/>
    <cellStyle name="40% - Accent5 2 9 2" xfId="43868"/>
    <cellStyle name="40% - Accent5 20" xfId="21560"/>
    <cellStyle name="40% - Accent5 20 2" xfId="21561"/>
    <cellStyle name="40% - Accent5 20 2 2" xfId="21562"/>
    <cellStyle name="40% - Accent5 20 3" xfId="21563"/>
    <cellStyle name="40% - Accent5 20 3 2" xfId="21564"/>
    <cellStyle name="40% - Accent5 20 4" xfId="21565"/>
    <cellStyle name="40% - Accent5 21" xfId="21566"/>
    <cellStyle name="40% - Accent5 21 2" xfId="21567"/>
    <cellStyle name="40% - Accent5 21 2 2" xfId="21568"/>
    <cellStyle name="40% - Accent5 21 3" xfId="21569"/>
    <cellStyle name="40% - Accent5 22" xfId="21570"/>
    <cellStyle name="40% - Accent5 22 2" xfId="21571"/>
    <cellStyle name="40% - Accent5 23" xfId="21572"/>
    <cellStyle name="40% - Accent5 24" xfId="21573"/>
    <cellStyle name="40% - Accent5 3" xfId="21574"/>
    <cellStyle name="40% - Accent5 3 2" xfId="21575"/>
    <cellStyle name="40% - Accent5 3 2 2" xfId="43871"/>
    <cellStyle name="40% - Accent5 3 2 2 2" xfId="43872"/>
    <cellStyle name="40% - Accent5 3 2 2 2 2" xfId="43873"/>
    <cellStyle name="40% - Accent5 3 2 2 3" xfId="43874"/>
    <cellStyle name="40% - Accent5 3 2 3" xfId="43875"/>
    <cellStyle name="40% - Accent5 3 2 3 2" xfId="43876"/>
    <cellStyle name="40% - Accent5 3 2 4" xfId="43877"/>
    <cellStyle name="40% - Accent5 3 2 5" xfId="43870"/>
    <cellStyle name="40% - Accent5 3 3" xfId="21576"/>
    <cellStyle name="40% - Accent5 3 3 2" xfId="43879"/>
    <cellStyle name="40% - Accent5 3 3 2 2" xfId="43880"/>
    <cellStyle name="40% - Accent5 3 3 2 2 2" xfId="43881"/>
    <cellStyle name="40% - Accent5 3 3 2 3" xfId="43882"/>
    <cellStyle name="40% - Accent5 3 3 3" xfId="43883"/>
    <cellStyle name="40% - Accent5 3 3 3 2" xfId="43884"/>
    <cellStyle name="40% - Accent5 3 3 4" xfId="43885"/>
    <cellStyle name="40% - Accent5 3 3 5" xfId="43878"/>
    <cellStyle name="40% - Accent5 3 4" xfId="21577"/>
    <cellStyle name="40% - Accent5 3 4 2" xfId="43887"/>
    <cellStyle name="40% - Accent5 3 4 2 2" xfId="43888"/>
    <cellStyle name="40% - Accent5 3 4 3" xfId="43889"/>
    <cellStyle name="40% - Accent5 3 4 4" xfId="43886"/>
    <cellStyle name="40% - Accent5 3 5" xfId="21578"/>
    <cellStyle name="40% - Accent5 3 5 2" xfId="43891"/>
    <cellStyle name="40% - Accent5 3 5 3" xfId="43890"/>
    <cellStyle name="40% - Accent5 3 6" xfId="43892"/>
    <cellStyle name="40% - Accent5 3 7" xfId="43869"/>
    <cellStyle name="40% - Accent5 4" xfId="21579"/>
    <cellStyle name="40% - Accent5 4 2" xfId="21580"/>
    <cellStyle name="40% - Accent5 4 2 2" xfId="43893"/>
    <cellStyle name="40% - Accent5 4 3" xfId="21581"/>
    <cellStyle name="40% - Accent5 4 4" xfId="21582"/>
    <cellStyle name="40% - Accent5 5" xfId="21583"/>
    <cellStyle name="40% - Accent5 5 2" xfId="21584"/>
    <cellStyle name="40% - Accent5 5 2 2" xfId="43894"/>
    <cellStyle name="40% - Accent5 5 3" xfId="21585"/>
    <cellStyle name="40% - Accent5 6" xfId="21586"/>
    <cellStyle name="40% - Accent5 6 2" xfId="21587"/>
    <cellStyle name="40% - Accent5 6 2 2" xfId="43895"/>
    <cellStyle name="40% - Accent5 6 3" xfId="21588"/>
    <cellStyle name="40% - Accent5 7" xfId="21589"/>
    <cellStyle name="40% - Accent5 7 2" xfId="43896"/>
    <cellStyle name="40% - Accent5 8" xfId="21590"/>
    <cellStyle name="40% - Accent5 8 2" xfId="43897"/>
    <cellStyle name="40% - Accent5 9" xfId="21591"/>
    <cellStyle name="40% - Accent6" xfId="48074" builtinId="51" customBuiltin="1"/>
    <cellStyle name="40% - Accent6 10" xfId="21592"/>
    <cellStyle name="40% - Accent6 11" xfId="21593"/>
    <cellStyle name="40% - Accent6 12" xfId="21594"/>
    <cellStyle name="40% - Accent6 13" xfId="21595"/>
    <cellStyle name="40% - Accent6 14" xfId="21596"/>
    <cellStyle name="40% - Accent6 15" xfId="21597"/>
    <cellStyle name="40% - Accent6 16" xfId="21598"/>
    <cellStyle name="40% - Accent6 17" xfId="21599"/>
    <cellStyle name="40% - Accent6 17 2" xfId="21600"/>
    <cellStyle name="40% - Accent6 17 2 2" xfId="21601"/>
    <cellStyle name="40% - Accent6 17 3" xfId="21602"/>
    <cellStyle name="40% - Accent6 17 3 2" xfId="21603"/>
    <cellStyle name="40% - Accent6 17 4" xfId="21604"/>
    <cellStyle name="40% - Accent6 18" xfId="21605"/>
    <cellStyle name="40% - Accent6 18 2" xfId="21606"/>
    <cellStyle name="40% - Accent6 18 2 2" xfId="21607"/>
    <cellStyle name="40% - Accent6 18 3" xfId="21608"/>
    <cellStyle name="40% - Accent6 18 3 2" xfId="21609"/>
    <cellStyle name="40% - Accent6 18 4" xfId="21610"/>
    <cellStyle name="40% - Accent6 19" xfId="21611"/>
    <cellStyle name="40% - Accent6 19 2" xfId="21612"/>
    <cellStyle name="40% - Accent6 19 2 2" xfId="21613"/>
    <cellStyle name="40% - Accent6 19 3" xfId="21614"/>
    <cellStyle name="40% - Accent6 19 3 2" xfId="21615"/>
    <cellStyle name="40% - Accent6 19 4" xfId="21616"/>
    <cellStyle name="40% - Accent6 2" xfId="21617"/>
    <cellStyle name="40% - Accent6 2 10" xfId="21618"/>
    <cellStyle name="40% - Accent6 2 10 10" xfId="43899"/>
    <cellStyle name="40% - Accent6 2 10 2" xfId="21619"/>
    <cellStyle name="40% - Accent6 2 10 2 2" xfId="21620"/>
    <cellStyle name="40% - Accent6 2 10 2 2 2" xfId="21621"/>
    <cellStyle name="40% - Accent6 2 10 2 2 2 2" xfId="21622"/>
    <cellStyle name="40% - Accent6 2 10 2 2 2 2 2" xfId="21623"/>
    <cellStyle name="40% - Accent6 2 10 2 2 2 3" xfId="21624"/>
    <cellStyle name="40% - Accent6 2 10 2 2 3" xfId="21625"/>
    <cellStyle name="40% - Accent6 2 10 2 2 3 2" xfId="21626"/>
    <cellStyle name="40% - Accent6 2 10 2 2 4" xfId="21627"/>
    <cellStyle name="40% - Accent6 2 10 2 3" xfId="21628"/>
    <cellStyle name="40% - Accent6 2 10 2 3 2" xfId="21629"/>
    <cellStyle name="40% - Accent6 2 10 2 3 2 2" xfId="21630"/>
    <cellStyle name="40% - Accent6 2 10 2 3 3" xfId="21631"/>
    <cellStyle name="40% - Accent6 2 10 2 4" xfId="21632"/>
    <cellStyle name="40% - Accent6 2 10 2 4 2" xfId="21633"/>
    <cellStyle name="40% - Accent6 2 10 2 5" xfId="21634"/>
    <cellStyle name="40% - Accent6 2 10 3" xfId="21635"/>
    <cellStyle name="40% - Accent6 2 10 3 2" xfId="21636"/>
    <cellStyle name="40% - Accent6 2 10 3 2 2" xfId="21637"/>
    <cellStyle name="40% - Accent6 2 10 3 2 2 2" xfId="21638"/>
    <cellStyle name="40% - Accent6 2 10 3 2 2 2 2" xfId="21639"/>
    <cellStyle name="40% - Accent6 2 10 3 2 2 3" xfId="21640"/>
    <cellStyle name="40% - Accent6 2 10 3 2 3" xfId="21641"/>
    <cellStyle name="40% - Accent6 2 10 3 2 3 2" xfId="21642"/>
    <cellStyle name="40% - Accent6 2 10 3 2 4" xfId="21643"/>
    <cellStyle name="40% - Accent6 2 10 3 3" xfId="21644"/>
    <cellStyle name="40% - Accent6 2 10 3 3 2" xfId="21645"/>
    <cellStyle name="40% - Accent6 2 10 3 3 2 2" xfId="21646"/>
    <cellStyle name="40% - Accent6 2 10 3 3 3" xfId="21647"/>
    <cellStyle name="40% - Accent6 2 10 3 4" xfId="21648"/>
    <cellStyle name="40% - Accent6 2 10 3 4 2" xfId="21649"/>
    <cellStyle name="40% - Accent6 2 10 3 5" xfId="21650"/>
    <cellStyle name="40% - Accent6 2 10 4" xfId="21651"/>
    <cellStyle name="40% - Accent6 2 10 4 2" xfId="21652"/>
    <cellStyle name="40% - Accent6 2 10 4 2 2" xfId="21653"/>
    <cellStyle name="40% - Accent6 2 10 4 2 2 2" xfId="21654"/>
    <cellStyle name="40% - Accent6 2 10 4 2 3" xfId="21655"/>
    <cellStyle name="40% - Accent6 2 10 4 3" xfId="21656"/>
    <cellStyle name="40% - Accent6 2 10 4 3 2" xfId="21657"/>
    <cellStyle name="40% - Accent6 2 10 4 4" xfId="21658"/>
    <cellStyle name="40% - Accent6 2 10 5" xfId="21659"/>
    <cellStyle name="40% - Accent6 2 10 5 2" xfId="21660"/>
    <cellStyle name="40% - Accent6 2 10 5 2 2" xfId="21661"/>
    <cellStyle name="40% - Accent6 2 10 5 2 2 2" xfId="21662"/>
    <cellStyle name="40% - Accent6 2 10 5 2 3" xfId="21663"/>
    <cellStyle name="40% - Accent6 2 10 5 3" xfId="21664"/>
    <cellStyle name="40% - Accent6 2 10 5 3 2" xfId="21665"/>
    <cellStyle name="40% - Accent6 2 10 5 4" xfId="21666"/>
    <cellStyle name="40% - Accent6 2 10 6" xfId="21667"/>
    <cellStyle name="40% - Accent6 2 10 6 2" xfId="21668"/>
    <cellStyle name="40% - Accent6 2 10 6 2 2" xfId="21669"/>
    <cellStyle name="40% - Accent6 2 10 6 2 2 2" xfId="21670"/>
    <cellStyle name="40% - Accent6 2 10 6 2 3" xfId="21671"/>
    <cellStyle name="40% - Accent6 2 10 6 3" xfId="21672"/>
    <cellStyle name="40% - Accent6 2 10 6 3 2" xfId="21673"/>
    <cellStyle name="40% - Accent6 2 10 6 4" xfId="21674"/>
    <cellStyle name="40% - Accent6 2 10 7" xfId="21675"/>
    <cellStyle name="40% - Accent6 2 10 7 2" xfId="21676"/>
    <cellStyle name="40% - Accent6 2 10 7 2 2" xfId="21677"/>
    <cellStyle name="40% - Accent6 2 10 7 3" xfId="21678"/>
    <cellStyle name="40% - Accent6 2 10 8" xfId="21679"/>
    <cellStyle name="40% - Accent6 2 10 8 2" xfId="21680"/>
    <cellStyle name="40% - Accent6 2 10 9" xfId="21681"/>
    <cellStyle name="40% - Accent6 2 11" xfId="21682"/>
    <cellStyle name="40% - Accent6 2 11 2" xfId="43898"/>
    <cellStyle name="40% - Accent6 2 12" xfId="21683"/>
    <cellStyle name="40% - Accent6 2 12 2" xfId="21684"/>
    <cellStyle name="40% - Accent6 2 12 2 2" xfId="21685"/>
    <cellStyle name="40% - Accent6 2 12 3" xfId="21686"/>
    <cellStyle name="40% - Accent6 2 13" xfId="21687"/>
    <cellStyle name="40% - Accent6 2 13 2" xfId="21688"/>
    <cellStyle name="40% - Accent6 2 13 2 2" xfId="21689"/>
    <cellStyle name="40% - Accent6 2 13 3" xfId="21690"/>
    <cellStyle name="40% - Accent6 2 14" xfId="21691"/>
    <cellStyle name="40% - Accent6 2 15" xfId="21692"/>
    <cellStyle name="40% - Accent6 2 15 2" xfId="21693"/>
    <cellStyle name="40% - Accent6 2 16" xfId="21694"/>
    <cellStyle name="40% - Accent6 2 16 2" xfId="21695"/>
    <cellStyle name="40% - Accent6 2 17" xfId="21696"/>
    <cellStyle name="40% - Accent6 2 18" xfId="21697"/>
    <cellStyle name="40% - Accent6 2 19" xfId="21698"/>
    <cellStyle name="40% - Accent6 2 2" xfId="21699"/>
    <cellStyle name="40% - Accent6 2 2 2" xfId="21700"/>
    <cellStyle name="40% - Accent6 2 2 2 2" xfId="43901"/>
    <cellStyle name="40% - Accent6 2 2 3" xfId="21701"/>
    <cellStyle name="40% - Accent6 2 2 3 2" xfId="43902"/>
    <cellStyle name="40% - Accent6 2 2 4" xfId="21702"/>
    <cellStyle name="40% - Accent6 2 2 4 2" xfId="21703"/>
    <cellStyle name="40% - Accent6 2 2 4 2 2" xfId="21704"/>
    <cellStyle name="40% - Accent6 2 2 4 3" xfId="21705"/>
    <cellStyle name="40% - Accent6 2 2 4 4" xfId="43900"/>
    <cellStyle name="40% - Accent6 2 2 5" xfId="21706"/>
    <cellStyle name="40% - Accent6 2 2 6" xfId="21707"/>
    <cellStyle name="40% - Accent6 2 2 6 2" xfId="21708"/>
    <cellStyle name="40% - Accent6 2 2 7" xfId="21709"/>
    <cellStyle name="40% - Accent6 2 2 8" xfId="21710"/>
    <cellStyle name="40% - Accent6 2 2 9" xfId="42667"/>
    <cellStyle name="40% - Accent6 2 20" xfId="21711"/>
    <cellStyle name="40% - Accent6 2 21" xfId="21712"/>
    <cellStyle name="40% - Accent6 2 22" xfId="48028"/>
    <cellStyle name="40% - Accent6 2 23" xfId="48096"/>
    <cellStyle name="40% - Accent6 2 3" xfId="21713"/>
    <cellStyle name="40% - Accent6 2 3 2" xfId="21714"/>
    <cellStyle name="40% - Accent6 2 3 2 10" xfId="21715"/>
    <cellStyle name="40% - Accent6 2 3 2 10 2" xfId="21716"/>
    <cellStyle name="40% - Accent6 2 3 2 10 2 2" xfId="21717"/>
    <cellStyle name="40% - Accent6 2 3 2 10 3" xfId="21718"/>
    <cellStyle name="40% - Accent6 2 3 2 11" xfId="21719"/>
    <cellStyle name="40% - Accent6 2 3 2 11 2" xfId="21720"/>
    <cellStyle name="40% - Accent6 2 3 2 12" xfId="21721"/>
    <cellStyle name="40% - Accent6 2 3 2 13" xfId="43904"/>
    <cellStyle name="40% - Accent6 2 3 2 2" xfId="21722"/>
    <cellStyle name="40% - Accent6 2 3 2 2 10" xfId="21723"/>
    <cellStyle name="40% - Accent6 2 3 2 2 10 2" xfId="21724"/>
    <cellStyle name="40% - Accent6 2 3 2 2 11" xfId="21725"/>
    <cellStyle name="40% - Accent6 2 3 2 2 2" xfId="21726"/>
    <cellStyle name="40% - Accent6 2 3 2 2 2 2" xfId="21727"/>
    <cellStyle name="40% - Accent6 2 3 2 2 2 2 2" xfId="21728"/>
    <cellStyle name="40% - Accent6 2 3 2 2 2 2 2 2" xfId="21729"/>
    <cellStyle name="40% - Accent6 2 3 2 2 2 2 2 2 2" xfId="21730"/>
    <cellStyle name="40% - Accent6 2 3 2 2 2 2 2 2 2 2" xfId="21731"/>
    <cellStyle name="40% - Accent6 2 3 2 2 2 2 2 2 3" xfId="21732"/>
    <cellStyle name="40% - Accent6 2 3 2 2 2 2 2 3" xfId="21733"/>
    <cellStyle name="40% - Accent6 2 3 2 2 2 2 2 3 2" xfId="21734"/>
    <cellStyle name="40% - Accent6 2 3 2 2 2 2 2 4" xfId="21735"/>
    <cellStyle name="40% - Accent6 2 3 2 2 2 2 3" xfId="21736"/>
    <cellStyle name="40% - Accent6 2 3 2 2 2 2 3 2" xfId="21737"/>
    <cellStyle name="40% - Accent6 2 3 2 2 2 2 3 2 2" xfId="21738"/>
    <cellStyle name="40% - Accent6 2 3 2 2 2 2 3 3" xfId="21739"/>
    <cellStyle name="40% - Accent6 2 3 2 2 2 2 4" xfId="21740"/>
    <cellStyle name="40% - Accent6 2 3 2 2 2 2 4 2" xfId="21741"/>
    <cellStyle name="40% - Accent6 2 3 2 2 2 2 5" xfId="21742"/>
    <cellStyle name="40% - Accent6 2 3 2 2 2 3" xfId="21743"/>
    <cellStyle name="40% - Accent6 2 3 2 2 2 3 2" xfId="21744"/>
    <cellStyle name="40% - Accent6 2 3 2 2 2 3 2 2" xfId="21745"/>
    <cellStyle name="40% - Accent6 2 3 2 2 2 3 2 2 2" xfId="21746"/>
    <cellStyle name="40% - Accent6 2 3 2 2 2 3 2 2 2 2" xfId="21747"/>
    <cellStyle name="40% - Accent6 2 3 2 2 2 3 2 2 3" xfId="21748"/>
    <cellStyle name="40% - Accent6 2 3 2 2 2 3 2 3" xfId="21749"/>
    <cellStyle name="40% - Accent6 2 3 2 2 2 3 2 3 2" xfId="21750"/>
    <cellStyle name="40% - Accent6 2 3 2 2 2 3 2 4" xfId="21751"/>
    <cellStyle name="40% - Accent6 2 3 2 2 2 3 3" xfId="21752"/>
    <cellStyle name="40% - Accent6 2 3 2 2 2 3 3 2" xfId="21753"/>
    <cellStyle name="40% - Accent6 2 3 2 2 2 3 3 2 2" xfId="21754"/>
    <cellStyle name="40% - Accent6 2 3 2 2 2 3 3 3" xfId="21755"/>
    <cellStyle name="40% - Accent6 2 3 2 2 2 3 4" xfId="21756"/>
    <cellStyle name="40% - Accent6 2 3 2 2 2 3 4 2" xfId="21757"/>
    <cellStyle name="40% - Accent6 2 3 2 2 2 3 5" xfId="21758"/>
    <cellStyle name="40% - Accent6 2 3 2 2 2 4" xfId="21759"/>
    <cellStyle name="40% - Accent6 2 3 2 2 2 4 2" xfId="21760"/>
    <cellStyle name="40% - Accent6 2 3 2 2 2 4 2 2" xfId="21761"/>
    <cellStyle name="40% - Accent6 2 3 2 2 2 4 2 2 2" xfId="21762"/>
    <cellStyle name="40% - Accent6 2 3 2 2 2 4 2 3" xfId="21763"/>
    <cellStyle name="40% - Accent6 2 3 2 2 2 4 3" xfId="21764"/>
    <cellStyle name="40% - Accent6 2 3 2 2 2 4 3 2" xfId="21765"/>
    <cellStyle name="40% - Accent6 2 3 2 2 2 4 4" xfId="21766"/>
    <cellStyle name="40% - Accent6 2 3 2 2 2 5" xfId="21767"/>
    <cellStyle name="40% - Accent6 2 3 2 2 2 5 2" xfId="21768"/>
    <cellStyle name="40% - Accent6 2 3 2 2 2 5 2 2" xfId="21769"/>
    <cellStyle name="40% - Accent6 2 3 2 2 2 5 2 2 2" xfId="21770"/>
    <cellStyle name="40% - Accent6 2 3 2 2 2 5 2 3" xfId="21771"/>
    <cellStyle name="40% - Accent6 2 3 2 2 2 5 3" xfId="21772"/>
    <cellStyle name="40% - Accent6 2 3 2 2 2 5 3 2" xfId="21773"/>
    <cellStyle name="40% - Accent6 2 3 2 2 2 5 4" xfId="21774"/>
    <cellStyle name="40% - Accent6 2 3 2 2 2 6" xfId="21775"/>
    <cellStyle name="40% - Accent6 2 3 2 2 2 6 2" xfId="21776"/>
    <cellStyle name="40% - Accent6 2 3 2 2 2 6 2 2" xfId="21777"/>
    <cellStyle name="40% - Accent6 2 3 2 2 2 6 2 2 2" xfId="21778"/>
    <cellStyle name="40% - Accent6 2 3 2 2 2 6 2 3" xfId="21779"/>
    <cellStyle name="40% - Accent6 2 3 2 2 2 6 3" xfId="21780"/>
    <cellStyle name="40% - Accent6 2 3 2 2 2 6 3 2" xfId="21781"/>
    <cellStyle name="40% - Accent6 2 3 2 2 2 6 4" xfId="21782"/>
    <cellStyle name="40% - Accent6 2 3 2 2 2 7" xfId="21783"/>
    <cellStyle name="40% - Accent6 2 3 2 2 2 7 2" xfId="21784"/>
    <cellStyle name="40% - Accent6 2 3 2 2 2 7 2 2" xfId="21785"/>
    <cellStyle name="40% - Accent6 2 3 2 2 2 7 3" xfId="21786"/>
    <cellStyle name="40% - Accent6 2 3 2 2 2 8" xfId="21787"/>
    <cellStyle name="40% - Accent6 2 3 2 2 2 8 2" xfId="21788"/>
    <cellStyle name="40% - Accent6 2 3 2 2 2 9" xfId="21789"/>
    <cellStyle name="40% - Accent6 2 3 2 2 3" xfId="21790"/>
    <cellStyle name="40% - Accent6 2 3 2 2 3 2" xfId="21791"/>
    <cellStyle name="40% - Accent6 2 3 2 2 3 2 2" xfId="21792"/>
    <cellStyle name="40% - Accent6 2 3 2 2 3 2 2 2" xfId="21793"/>
    <cellStyle name="40% - Accent6 2 3 2 2 3 2 2 2 2" xfId="21794"/>
    <cellStyle name="40% - Accent6 2 3 2 2 3 2 2 2 2 2" xfId="21795"/>
    <cellStyle name="40% - Accent6 2 3 2 2 3 2 2 2 3" xfId="21796"/>
    <cellStyle name="40% - Accent6 2 3 2 2 3 2 2 3" xfId="21797"/>
    <cellStyle name="40% - Accent6 2 3 2 2 3 2 2 3 2" xfId="21798"/>
    <cellStyle name="40% - Accent6 2 3 2 2 3 2 2 4" xfId="21799"/>
    <cellStyle name="40% - Accent6 2 3 2 2 3 2 3" xfId="21800"/>
    <cellStyle name="40% - Accent6 2 3 2 2 3 2 3 2" xfId="21801"/>
    <cellStyle name="40% - Accent6 2 3 2 2 3 2 3 2 2" xfId="21802"/>
    <cellStyle name="40% - Accent6 2 3 2 2 3 2 3 3" xfId="21803"/>
    <cellStyle name="40% - Accent6 2 3 2 2 3 2 4" xfId="21804"/>
    <cellStyle name="40% - Accent6 2 3 2 2 3 2 4 2" xfId="21805"/>
    <cellStyle name="40% - Accent6 2 3 2 2 3 2 5" xfId="21806"/>
    <cellStyle name="40% - Accent6 2 3 2 2 3 3" xfId="21807"/>
    <cellStyle name="40% - Accent6 2 3 2 2 3 3 2" xfId="21808"/>
    <cellStyle name="40% - Accent6 2 3 2 2 3 3 2 2" xfId="21809"/>
    <cellStyle name="40% - Accent6 2 3 2 2 3 3 2 2 2" xfId="21810"/>
    <cellStyle name="40% - Accent6 2 3 2 2 3 3 2 2 2 2" xfId="21811"/>
    <cellStyle name="40% - Accent6 2 3 2 2 3 3 2 2 3" xfId="21812"/>
    <cellStyle name="40% - Accent6 2 3 2 2 3 3 2 3" xfId="21813"/>
    <cellStyle name="40% - Accent6 2 3 2 2 3 3 2 3 2" xfId="21814"/>
    <cellStyle name="40% - Accent6 2 3 2 2 3 3 2 4" xfId="21815"/>
    <cellStyle name="40% - Accent6 2 3 2 2 3 3 3" xfId="21816"/>
    <cellStyle name="40% - Accent6 2 3 2 2 3 3 3 2" xfId="21817"/>
    <cellStyle name="40% - Accent6 2 3 2 2 3 3 3 2 2" xfId="21818"/>
    <cellStyle name="40% - Accent6 2 3 2 2 3 3 3 3" xfId="21819"/>
    <cellStyle name="40% - Accent6 2 3 2 2 3 3 4" xfId="21820"/>
    <cellStyle name="40% - Accent6 2 3 2 2 3 3 4 2" xfId="21821"/>
    <cellStyle name="40% - Accent6 2 3 2 2 3 3 5" xfId="21822"/>
    <cellStyle name="40% - Accent6 2 3 2 2 3 4" xfId="21823"/>
    <cellStyle name="40% - Accent6 2 3 2 2 3 4 2" xfId="21824"/>
    <cellStyle name="40% - Accent6 2 3 2 2 3 4 2 2" xfId="21825"/>
    <cellStyle name="40% - Accent6 2 3 2 2 3 4 2 2 2" xfId="21826"/>
    <cellStyle name="40% - Accent6 2 3 2 2 3 4 2 3" xfId="21827"/>
    <cellStyle name="40% - Accent6 2 3 2 2 3 4 3" xfId="21828"/>
    <cellStyle name="40% - Accent6 2 3 2 2 3 4 3 2" xfId="21829"/>
    <cellStyle name="40% - Accent6 2 3 2 2 3 4 4" xfId="21830"/>
    <cellStyle name="40% - Accent6 2 3 2 2 3 5" xfId="21831"/>
    <cellStyle name="40% - Accent6 2 3 2 2 3 5 2" xfId="21832"/>
    <cellStyle name="40% - Accent6 2 3 2 2 3 5 2 2" xfId="21833"/>
    <cellStyle name="40% - Accent6 2 3 2 2 3 5 2 2 2" xfId="21834"/>
    <cellStyle name="40% - Accent6 2 3 2 2 3 5 2 3" xfId="21835"/>
    <cellStyle name="40% - Accent6 2 3 2 2 3 5 3" xfId="21836"/>
    <cellStyle name="40% - Accent6 2 3 2 2 3 5 3 2" xfId="21837"/>
    <cellStyle name="40% - Accent6 2 3 2 2 3 5 4" xfId="21838"/>
    <cellStyle name="40% - Accent6 2 3 2 2 3 6" xfId="21839"/>
    <cellStyle name="40% - Accent6 2 3 2 2 3 6 2" xfId="21840"/>
    <cellStyle name="40% - Accent6 2 3 2 2 3 6 2 2" xfId="21841"/>
    <cellStyle name="40% - Accent6 2 3 2 2 3 6 2 2 2" xfId="21842"/>
    <cellStyle name="40% - Accent6 2 3 2 2 3 6 2 3" xfId="21843"/>
    <cellStyle name="40% - Accent6 2 3 2 2 3 6 3" xfId="21844"/>
    <cellStyle name="40% - Accent6 2 3 2 2 3 6 3 2" xfId="21845"/>
    <cellStyle name="40% - Accent6 2 3 2 2 3 6 4" xfId="21846"/>
    <cellStyle name="40% - Accent6 2 3 2 2 3 7" xfId="21847"/>
    <cellStyle name="40% - Accent6 2 3 2 2 3 7 2" xfId="21848"/>
    <cellStyle name="40% - Accent6 2 3 2 2 3 7 2 2" xfId="21849"/>
    <cellStyle name="40% - Accent6 2 3 2 2 3 7 3" xfId="21850"/>
    <cellStyle name="40% - Accent6 2 3 2 2 3 8" xfId="21851"/>
    <cellStyle name="40% - Accent6 2 3 2 2 3 8 2" xfId="21852"/>
    <cellStyle name="40% - Accent6 2 3 2 2 3 9" xfId="21853"/>
    <cellStyle name="40% - Accent6 2 3 2 2 4" xfId="21854"/>
    <cellStyle name="40% - Accent6 2 3 2 2 4 2" xfId="21855"/>
    <cellStyle name="40% - Accent6 2 3 2 2 4 2 2" xfId="21856"/>
    <cellStyle name="40% - Accent6 2 3 2 2 4 2 2 2" xfId="21857"/>
    <cellStyle name="40% - Accent6 2 3 2 2 4 2 2 2 2" xfId="21858"/>
    <cellStyle name="40% - Accent6 2 3 2 2 4 2 2 3" xfId="21859"/>
    <cellStyle name="40% - Accent6 2 3 2 2 4 2 3" xfId="21860"/>
    <cellStyle name="40% - Accent6 2 3 2 2 4 2 3 2" xfId="21861"/>
    <cellStyle name="40% - Accent6 2 3 2 2 4 2 4" xfId="21862"/>
    <cellStyle name="40% - Accent6 2 3 2 2 4 3" xfId="21863"/>
    <cellStyle name="40% - Accent6 2 3 2 2 4 3 2" xfId="21864"/>
    <cellStyle name="40% - Accent6 2 3 2 2 4 3 2 2" xfId="21865"/>
    <cellStyle name="40% - Accent6 2 3 2 2 4 3 3" xfId="21866"/>
    <cellStyle name="40% - Accent6 2 3 2 2 4 4" xfId="21867"/>
    <cellStyle name="40% - Accent6 2 3 2 2 4 4 2" xfId="21868"/>
    <cellStyle name="40% - Accent6 2 3 2 2 4 5" xfId="21869"/>
    <cellStyle name="40% - Accent6 2 3 2 2 5" xfId="21870"/>
    <cellStyle name="40% - Accent6 2 3 2 2 5 2" xfId="21871"/>
    <cellStyle name="40% - Accent6 2 3 2 2 5 2 2" xfId="21872"/>
    <cellStyle name="40% - Accent6 2 3 2 2 5 2 2 2" xfId="21873"/>
    <cellStyle name="40% - Accent6 2 3 2 2 5 2 2 2 2" xfId="21874"/>
    <cellStyle name="40% - Accent6 2 3 2 2 5 2 2 3" xfId="21875"/>
    <cellStyle name="40% - Accent6 2 3 2 2 5 2 3" xfId="21876"/>
    <cellStyle name="40% - Accent6 2 3 2 2 5 2 3 2" xfId="21877"/>
    <cellStyle name="40% - Accent6 2 3 2 2 5 2 4" xfId="21878"/>
    <cellStyle name="40% - Accent6 2 3 2 2 5 3" xfId="21879"/>
    <cellStyle name="40% - Accent6 2 3 2 2 5 3 2" xfId="21880"/>
    <cellStyle name="40% - Accent6 2 3 2 2 5 3 2 2" xfId="21881"/>
    <cellStyle name="40% - Accent6 2 3 2 2 5 3 3" xfId="21882"/>
    <cellStyle name="40% - Accent6 2 3 2 2 5 4" xfId="21883"/>
    <cellStyle name="40% - Accent6 2 3 2 2 5 4 2" xfId="21884"/>
    <cellStyle name="40% - Accent6 2 3 2 2 5 5" xfId="21885"/>
    <cellStyle name="40% - Accent6 2 3 2 2 6" xfId="21886"/>
    <cellStyle name="40% - Accent6 2 3 2 2 6 2" xfId="21887"/>
    <cellStyle name="40% - Accent6 2 3 2 2 6 2 2" xfId="21888"/>
    <cellStyle name="40% - Accent6 2 3 2 2 6 2 2 2" xfId="21889"/>
    <cellStyle name="40% - Accent6 2 3 2 2 6 2 3" xfId="21890"/>
    <cellStyle name="40% - Accent6 2 3 2 2 6 3" xfId="21891"/>
    <cellStyle name="40% - Accent6 2 3 2 2 6 3 2" xfId="21892"/>
    <cellStyle name="40% - Accent6 2 3 2 2 6 4" xfId="21893"/>
    <cellStyle name="40% - Accent6 2 3 2 2 7" xfId="21894"/>
    <cellStyle name="40% - Accent6 2 3 2 2 7 2" xfId="21895"/>
    <cellStyle name="40% - Accent6 2 3 2 2 7 2 2" xfId="21896"/>
    <cellStyle name="40% - Accent6 2 3 2 2 7 2 2 2" xfId="21897"/>
    <cellStyle name="40% - Accent6 2 3 2 2 7 2 3" xfId="21898"/>
    <cellStyle name="40% - Accent6 2 3 2 2 7 3" xfId="21899"/>
    <cellStyle name="40% - Accent6 2 3 2 2 7 3 2" xfId="21900"/>
    <cellStyle name="40% - Accent6 2 3 2 2 7 4" xfId="21901"/>
    <cellStyle name="40% - Accent6 2 3 2 2 8" xfId="21902"/>
    <cellStyle name="40% - Accent6 2 3 2 2 8 2" xfId="21903"/>
    <cellStyle name="40% - Accent6 2 3 2 2 8 2 2" xfId="21904"/>
    <cellStyle name="40% - Accent6 2 3 2 2 8 2 2 2" xfId="21905"/>
    <cellStyle name="40% - Accent6 2 3 2 2 8 2 3" xfId="21906"/>
    <cellStyle name="40% - Accent6 2 3 2 2 8 3" xfId="21907"/>
    <cellStyle name="40% - Accent6 2 3 2 2 8 3 2" xfId="21908"/>
    <cellStyle name="40% - Accent6 2 3 2 2 8 4" xfId="21909"/>
    <cellStyle name="40% - Accent6 2 3 2 2 9" xfId="21910"/>
    <cellStyle name="40% - Accent6 2 3 2 2 9 2" xfId="21911"/>
    <cellStyle name="40% - Accent6 2 3 2 2 9 2 2" xfId="21912"/>
    <cellStyle name="40% - Accent6 2 3 2 2 9 3" xfId="21913"/>
    <cellStyle name="40% - Accent6 2 3 2 3" xfId="21914"/>
    <cellStyle name="40% - Accent6 2 3 2 3 2" xfId="21915"/>
    <cellStyle name="40% - Accent6 2 3 2 3 2 2" xfId="21916"/>
    <cellStyle name="40% - Accent6 2 3 2 3 2 2 2" xfId="21917"/>
    <cellStyle name="40% - Accent6 2 3 2 3 2 2 2 2" xfId="21918"/>
    <cellStyle name="40% - Accent6 2 3 2 3 2 2 2 2 2" xfId="21919"/>
    <cellStyle name="40% - Accent6 2 3 2 3 2 2 2 3" xfId="21920"/>
    <cellStyle name="40% - Accent6 2 3 2 3 2 2 3" xfId="21921"/>
    <cellStyle name="40% - Accent6 2 3 2 3 2 2 3 2" xfId="21922"/>
    <cellStyle name="40% - Accent6 2 3 2 3 2 2 4" xfId="21923"/>
    <cellStyle name="40% - Accent6 2 3 2 3 2 3" xfId="21924"/>
    <cellStyle name="40% - Accent6 2 3 2 3 2 3 2" xfId="21925"/>
    <cellStyle name="40% - Accent6 2 3 2 3 2 3 2 2" xfId="21926"/>
    <cellStyle name="40% - Accent6 2 3 2 3 2 3 3" xfId="21927"/>
    <cellStyle name="40% - Accent6 2 3 2 3 2 4" xfId="21928"/>
    <cellStyle name="40% - Accent6 2 3 2 3 2 4 2" xfId="21929"/>
    <cellStyle name="40% - Accent6 2 3 2 3 2 5" xfId="21930"/>
    <cellStyle name="40% - Accent6 2 3 2 3 3" xfId="21931"/>
    <cellStyle name="40% - Accent6 2 3 2 3 3 2" xfId="21932"/>
    <cellStyle name="40% - Accent6 2 3 2 3 3 2 2" xfId="21933"/>
    <cellStyle name="40% - Accent6 2 3 2 3 3 2 2 2" xfId="21934"/>
    <cellStyle name="40% - Accent6 2 3 2 3 3 2 2 2 2" xfId="21935"/>
    <cellStyle name="40% - Accent6 2 3 2 3 3 2 2 3" xfId="21936"/>
    <cellStyle name="40% - Accent6 2 3 2 3 3 2 3" xfId="21937"/>
    <cellStyle name="40% - Accent6 2 3 2 3 3 2 3 2" xfId="21938"/>
    <cellStyle name="40% - Accent6 2 3 2 3 3 2 4" xfId="21939"/>
    <cellStyle name="40% - Accent6 2 3 2 3 3 3" xfId="21940"/>
    <cellStyle name="40% - Accent6 2 3 2 3 3 3 2" xfId="21941"/>
    <cellStyle name="40% - Accent6 2 3 2 3 3 3 2 2" xfId="21942"/>
    <cellStyle name="40% - Accent6 2 3 2 3 3 3 3" xfId="21943"/>
    <cellStyle name="40% - Accent6 2 3 2 3 3 4" xfId="21944"/>
    <cellStyle name="40% - Accent6 2 3 2 3 3 4 2" xfId="21945"/>
    <cellStyle name="40% - Accent6 2 3 2 3 3 5" xfId="21946"/>
    <cellStyle name="40% - Accent6 2 3 2 3 4" xfId="21947"/>
    <cellStyle name="40% - Accent6 2 3 2 3 4 2" xfId="21948"/>
    <cellStyle name="40% - Accent6 2 3 2 3 4 2 2" xfId="21949"/>
    <cellStyle name="40% - Accent6 2 3 2 3 4 2 2 2" xfId="21950"/>
    <cellStyle name="40% - Accent6 2 3 2 3 4 2 3" xfId="21951"/>
    <cellStyle name="40% - Accent6 2 3 2 3 4 3" xfId="21952"/>
    <cellStyle name="40% - Accent6 2 3 2 3 4 3 2" xfId="21953"/>
    <cellStyle name="40% - Accent6 2 3 2 3 4 4" xfId="21954"/>
    <cellStyle name="40% - Accent6 2 3 2 3 5" xfId="21955"/>
    <cellStyle name="40% - Accent6 2 3 2 3 5 2" xfId="21956"/>
    <cellStyle name="40% - Accent6 2 3 2 3 5 2 2" xfId="21957"/>
    <cellStyle name="40% - Accent6 2 3 2 3 5 2 2 2" xfId="21958"/>
    <cellStyle name="40% - Accent6 2 3 2 3 5 2 3" xfId="21959"/>
    <cellStyle name="40% - Accent6 2 3 2 3 5 3" xfId="21960"/>
    <cellStyle name="40% - Accent6 2 3 2 3 5 3 2" xfId="21961"/>
    <cellStyle name="40% - Accent6 2 3 2 3 5 4" xfId="21962"/>
    <cellStyle name="40% - Accent6 2 3 2 3 6" xfId="21963"/>
    <cellStyle name="40% - Accent6 2 3 2 3 6 2" xfId="21964"/>
    <cellStyle name="40% - Accent6 2 3 2 3 6 2 2" xfId="21965"/>
    <cellStyle name="40% - Accent6 2 3 2 3 6 2 2 2" xfId="21966"/>
    <cellStyle name="40% - Accent6 2 3 2 3 6 2 3" xfId="21967"/>
    <cellStyle name="40% - Accent6 2 3 2 3 6 3" xfId="21968"/>
    <cellStyle name="40% - Accent6 2 3 2 3 6 3 2" xfId="21969"/>
    <cellStyle name="40% - Accent6 2 3 2 3 6 4" xfId="21970"/>
    <cellStyle name="40% - Accent6 2 3 2 3 7" xfId="21971"/>
    <cellStyle name="40% - Accent6 2 3 2 3 7 2" xfId="21972"/>
    <cellStyle name="40% - Accent6 2 3 2 3 7 2 2" xfId="21973"/>
    <cellStyle name="40% - Accent6 2 3 2 3 7 3" xfId="21974"/>
    <cellStyle name="40% - Accent6 2 3 2 3 8" xfId="21975"/>
    <cellStyle name="40% - Accent6 2 3 2 3 8 2" xfId="21976"/>
    <cellStyle name="40% - Accent6 2 3 2 3 9" xfId="21977"/>
    <cellStyle name="40% - Accent6 2 3 2 4" xfId="21978"/>
    <cellStyle name="40% - Accent6 2 3 2 4 2" xfId="21979"/>
    <cellStyle name="40% - Accent6 2 3 2 4 2 2" xfId="21980"/>
    <cellStyle name="40% - Accent6 2 3 2 4 2 2 2" xfId="21981"/>
    <cellStyle name="40% - Accent6 2 3 2 4 2 2 2 2" xfId="21982"/>
    <cellStyle name="40% - Accent6 2 3 2 4 2 2 2 2 2" xfId="21983"/>
    <cellStyle name="40% - Accent6 2 3 2 4 2 2 2 3" xfId="21984"/>
    <cellStyle name="40% - Accent6 2 3 2 4 2 2 3" xfId="21985"/>
    <cellStyle name="40% - Accent6 2 3 2 4 2 2 3 2" xfId="21986"/>
    <cellStyle name="40% - Accent6 2 3 2 4 2 2 4" xfId="21987"/>
    <cellStyle name="40% - Accent6 2 3 2 4 2 3" xfId="21988"/>
    <cellStyle name="40% - Accent6 2 3 2 4 2 3 2" xfId="21989"/>
    <cellStyle name="40% - Accent6 2 3 2 4 2 3 2 2" xfId="21990"/>
    <cellStyle name="40% - Accent6 2 3 2 4 2 3 3" xfId="21991"/>
    <cellStyle name="40% - Accent6 2 3 2 4 2 4" xfId="21992"/>
    <cellStyle name="40% - Accent6 2 3 2 4 2 4 2" xfId="21993"/>
    <cellStyle name="40% - Accent6 2 3 2 4 2 5" xfId="21994"/>
    <cellStyle name="40% - Accent6 2 3 2 4 3" xfId="21995"/>
    <cellStyle name="40% - Accent6 2 3 2 4 3 2" xfId="21996"/>
    <cellStyle name="40% - Accent6 2 3 2 4 3 2 2" xfId="21997"/>
    <cellStyle name="40% - Accent6 2 3 2 4 3 2 2 2" xfId="21998"/>
    <cellStyle name="40% - Accent6 2 3 2 4 3 2 2 2 2" xfId="21999"/>
    <cellStyle name="40% - Accent6 2 3 2 4 3 2 2 3" xfId="22000"/>
    <cellStyle name="40% - Accent6 2 3 2 4 3 2 3" xfId="22001"/>
    <cellStyle name="40% - Accent6 2 3 2 4 3 2 3 2" xfId="22002"/>
    <cellStyle name="40% - Accent6 2 3 2 4 3 2 4" xfId="22003"/>
    <cellStyle name="40% - Accent6 2 3 2 4 3 3" xfId="22004"/>
    <cellStyle name="40% - Accent6 2 3 2 4 3 3 2" xfId="22005"/>
    <cellStyle name="40% - Accent6 2 3 2 4 3 3 2 2" xfId="22006"/>
    <cellStyle name="40% - Accent6 2 3 2 4 3 3 3" xfId="22007"/>
    <cellStyle name="40% - Accent6 2 3 2 4 3 4" xfId="22008"/>
    <cellStyle name="40% - Accent6 2 3 2 4 3 4 2" xfId="22009"/>
    <cellStyle name="40% - Accent6 2 3 2 4 3 5" xfId="22010"/>
    <cellStyle name="40% - Accent6 2 3 2 4 4" xfId="22011"/>
    <cellStyle name="40% - Accent6 2 3 2 4 4 2" xfId="22012"/>
    <cellStyle name="40% - Accent6 2 3 2 4 4 2 2" xfId="22013"/>
    <cellStyle name="40% - Accent6 2 3 2 4 4 2 2 2" xfId="22014"/>
    <cellStyle name="40% - Accent6 2 3 2 4 4 2 3" xfId="22015"/>
    <cellStyle name="40% - Accent6 2 3 2 4 4 3" xfId="22016"/>
    <cellStyle name="40% - Accent6 2 3 2 4 4 3 2" xfId="22017"/>
    <cellStyle name="40% - Accent6 2 3 2 4 4 4" xfId="22018"/>
    <cellStyle name="40% - Accent6 2 3 2 4 5" xfId="22019"/>
    <cellStyle name="40% - Accent6 2 3 2 4 5 2" xfId="22020"/>
    <cellStyle name="40% - Accent6 2 3 2 4 5 2 2" xfId="22021"/>
    <cellStyle name="40% - Accent6 2 3 2 4 5 2 2 2" xfId="22022"/>
    <cellStyle name="40% - Accent6 2 3 2 4 5 2 3" xfId="22023"/>
    <cellStyle name="40% - Accent6 2 3 2 4 5 3" xfId="22024"/>
    <cellStyle name="40% - Accent6 2 3 2 4 5 3 2" xfId="22025"/>
    <cellStyle name="40% - Accent6 2 3 2 4 5 4" xfId="22026"/>
    <cellStyle name="40% - Accent6 2 3 2 4 6" xfId="22027"/>
    <cellStyle name="40% - Accent6 2 3 2 4 6 2" xfId="22028"/>
    <cellStyle name="40% - Accent6 2 3 2 4 6 2 2" xfId="22029"/>
    <cellStyle name="40% - Accent6 2 3 2 4 6 2 2 2" xfId="22030"/>
    <cellStyle name="40% - Accent6 2 3 2 4 6 2 3" xfId="22031"/>
    <cellStyle name="40% - Accent6 2 3 2 4 6 3" xfId="22032"/>
    <cellStyle name="40% - Accent6 2 3 2 4 6 3 2" xfId="22033"/>
    <cellStyle name="40% - Accent6 2 3 2 4 6 4" xfId="22034"/>
    <cellStyle name="40% - Accent6 2 3 2 4 7" xfId="22035"/>
    <cellStyle name="40% - Accent6 2 3 2 4 7 2" xfId="22036"/>
    <cellStyle name="40% - Accent6 2 3 2 4 7 2 2" xfId="22037"/>
    <cellStyle name="40% - Accent6 2 3 2 4 7 3" xfId="22038"/>
    <cellStyle name="40% - Accent6 2 3 2 4 8" xfId="22039"/>
    <cellStyle name="40% - Accent6 2 3 2 4 8 2" xfId="22040"/>
    <cellStyle name="40% - Accent6 2 3 2 4 9" xfId="22041"/>
    <cellStyle name="40% - Accent6 2 3 2 5" xfId="22042"/>
    <cellStyle name="40% - Accent6 2 3 2 5 2" xfId="22043"/>
    <cellStyle name="40% - Accent6 2 3 2 5 2 2" xfId="22044"/>
    <cellStyle name="40% - Accent6 2 3 2 5 2 2 2" xfId="22045"/>
    <cellStyle name="40% - Accent6 2 3 2 5 2 2 2 2" xfId="22046"/>
    <cellStyle name="40% - Accent6 2 3 2 5 2 2 3" xfId="22047"/>
    <cellStyle name="40% - Accent6 2 3 2 5 2 3" xfId="22048"/>
    <cellStyle name="40% - Accent6 2 3 2 5 2 3 2" xfId="22049"/>
    <cellStyle name="40% - Accent6 2 3 2 5 2 4" xfId="22050"/>
    <cellStyle name="40% - Accent6 2 3 2 5 3" xfId="22051"/>
    <cellStyle name="40% - Accent6 2 3 2 5 3 2" xfId="22052"/>
    <cellStyle name="40% - Accent6 2 3 2 5 3 2 2" xfId="22053"/>
    <cellStyle name="40% - Accent6 2 3 2 5 3 3" xfId="22054"/>
    <cellStyle name="40% - Accent6 2 3 2 5 4" xfId="22055"/>
    <cellStyle name="40% - Accent6 2 3 2 5 4 2" xfId="22056"/>
    <cellStyle name="40% - Accent6 2 3 2 5 5" xfId="22057"/>
    <cellStyle name="40% - Accent6 2 3 2 6" xfId="22058"/>
    <cellStyle name="40% - Accent6 2 3 2 6 2" xfId="22059"/>
    <cellStyle name="40% - Accent6 2 3 2 6 2 2" xfId="22060"/>
    <cellStyle name="40% - Accent6 2 3 2 6 2 2 2" xfId="22061"/>
    <cellStyle name="40% - Accent6 2 3 2 6 2 2 2 2" xfId="22062"/>
    <cellStyle name="40% - Accent6 2 3 2 6 2 2 3" xfId="22063"/>
    <cellStyle name="40% - Accent6 2 3 2 6 2 3" xfId="22064"/>
    <cellStyle name="40% - Accent6 2 3 2 6 2 3 2" xfId="22065"/>
    <cellStyle name="40% - Accent6 2 3 2 6 2 4" xfId="22066"/>
    <cellStyle name="40% - Accent6 2 3 2 6 3" xfId="22067"/>
    <cellStyle name="40% - Accent6 2 3 2 6 3 2" xfId="22068"/>
    <cellStyle name="40% - Accent6 2 3 2 6 3 2 2" xfId="22069"/>
    <cellStyle name="40% - Accent6 2 3 2 6 3 3" xfId="22070"/>
    <cellStyle name="40% - Accent6 2 3 2 6 4" xfId="22071"/>
    <cellStyle name="40% - Accent6 2 3 2 6 4 2" xfId="22072"/>
    <cellStyle name="40% - Accent6 2 3 2 6 5" xfId="22073"/>
    <cellStyle name="40% - Accent6 2 3 2 7" xfId="22074"/>
    <cellStyle name="40% - Accent6 2 3 2 7 2" xfId="22075"/>
    <cellStyle name="40% - Accent6 2 3 2 7 2 2" xfId="22076"/>
    <cellStyle name="40% - Accent6 2 3 2 7 2 2 2" xfId="22077"/>
    <cellStyle name="40% - Accent6 2 3 2 7 2 3" xfId="22078"/>
    <cellStyle name="40% - Accent6 2 3 2 7 3" xfId="22079"/>
    <cellStyle name="40% - Accent6 2 3 2 7 3 2" xfId="22080"/>
    <cellStyle name="40% - Accent6 2 3 2 7 4" xfId="22081"/>
    <cellStyle name="40% - Accent6 2 3 2 8" xfId="22082"/>
    <cellStyle name="40% - Accent6 2 3 2 8 2" xfId="22083"/>
    <cellStyle name="40% - Accent6 2 3 2 8 2 2" xfId="22084"/>
    <cellStyle name="40% - Accent6 2 3 2 8 2 2 2" xfId="22085"/>
    <cellStyle name="40% - Accent6 2 3 2 8 2 3" xfId="22086"/>
    <cellStyle name="40% - Accent6 2 3 2 8 3" xfId="22087"/>
    <cellStyle name="40% - Accent6 2 3 2 8 3 2" xfId="22088"/>
    <cellStyle name="40% - Accent6 2 3 2 8 4" xfId="22089"/>
    <cellStyle name="40% - Accent6 2 3 2 9" xfId="22090"/>
    <cellStyle name="40% - Accent6 2 3 2 9 2" xfId="22091"/>
    <cellStyle name="40% - Accent6 2 3 2 9 2 2" xfId="22092"/>
    <cellStyle name="40% - Accent6 2 3 2 9 2 2 2" xfId="22093"/>
    <cellStyle name="40% - Accent6 2 3 2 9 2 3" xfId="22094"/>
    <cellStyle name="40% - Accent6 2 3 2 9 3" xfId="22095"/>
    <cellStyle name="40% - Accent6 2 3 2 9 3 2" xfId="22096"/>
    <cellStyle name="40% - Accent6 2 3 2 9 4" xfId="22097"/>
    <cellStyle name="40% - Accent6 2 3 3" xfId="22098"/>
    <cellStyle name="40% - Accent6 2 3 3 10" xfId="22099"/>
    <cellStyle name="40% - Accent6 2 3 3 10 2" xfId="22100"/>
    <cellStyle name="40% - Accent6 2 3 3 11" xfId="22101"/>
    <cellStyle name="40% - Accent6 2 3 3 12" xfId="43903"/>
    <cellStyle name="40% - Accent6 2 3 3 2" xfId="22102"/>
    <cellStyle name="40% - Accent6 2 3 3 2 2" xfId="22103"/>
    <cellStyle name="40% - Accent6 2 3 3 2 2 2" xfId="22104"/>
    <cellStyle name="40% - Accent6 2 3 3 2 2 2 2" xfId="22105"/>
    <cellStyle name="40% - Accent6 2 3 3 2 2 2 2 2" xfId="22106"/>
    <cellStyle name="40% - Accent6 2 3 3 2 2 2 2 2 2" xfId="22107"/>
    <cellStyle name="40% - Accent6 2 3 3 2 2 2 2 3" xfId="22108"/>
    <cellStyle name="40% - Accent6 2 3 3 2 2 2 3" xfId="22109"/>
    <cellStyle name="40% - Accent6 2 3 3 2 2 2 3 2" xfId="22110"/>
    <cellStyle name="40% - Accent6 2 3 3 2 2 2 4" xfId="22111"/>
    <cellStyle name="40% - Accent6 2 3 3 2 2 3" xfId="22112"/>
    <cellStyle name="40% - Accent6 2 3 3 2 2 3 2" xfId="22113"/>
    <cellStyle name="40% - Accent6 2 3 3 2 2 3 2 2" xfId="22114"/>
    <cellStyle name="40% - Accent6 2 3 3 2 2 3 3" xfId="22115"/>
    <cellStyle name="40% - Accent6 2 3 3 2 2 4" xfId="22116"/>
    <cellStyle name="40% - Accent6 2 3 3 2 2 4 2" xfId="22117"/>
    <cellStyle name="40% - Accent6 2 3 3 2 2 5" xfId="22118"/>
    <cellStyle name="40% - Accent6 2 3 3 2 3" xfId="22119"/>
    <cellStyle name="40% - Accent6 2 3 3 2 3 2" xfId="22120"/>
    <cellStyle name="40% - Accent6 2 3 3 2 3 2 2" xfId="22121"/>
    <cellStyle name="40% - Accent6 2 3 3 2 3 2 2 2" xfId="22122"/>
    <cellStyle name="40% - Accent6 2 3 3 2 3 2 2 2 2" xfId="22123"/>
    <cellStyle name="40% - Accent6 2 3 3 2 3 2 2 3" xfId="22124"/>
    <cellStyle name="40% - Accent6 2 3 3 2 3 2 3" xfId="22125"/>
    <cellStyle name="40% - Accent6 2 3 3 2 3 2 3 2" xfId="22126"/>
    <cellStyle name="40% - Accent6 2 3 3 2 3 2 4" xfId="22127"/>
    <cellStyle name="40% - Accent6 2 3 3 2 3 3" xfId="22128"/>
    <cellStyle name="40% - Accent6 2 3 3 2 3 3 2" xfId="22129"/>
    <cellStyle name="40% - Accent6 2 3 3 2 3 3 2 2" xfId="22130"/>
    <cellStyle name="40% - Accent6 2 3 3 2 3 3 3" xfId="22131"/>
    <cellStyle name="40% - Accent6 2 3 3 2 3 4" xfId="22132"/>
    <cellStyle name="40% - Accent6 2 3 3 2 3 4 2" xfId="22133"/>
    <cellStyle name="40% - Accent6 2 3 3 2 3 5" xfId="22134"/>
    <cellStyle name="40% - Accent6 2 3 3 2 4" xfId="22135"/>
    <cellStyle name="40% - Accent6 2 3 3 2 4 2" xfId="22136"/>
    <cellStyle name="40% - Accent6 2 3 3 2 4 2 2" xfId="22137"/>
    <cellStyle name="40% - Accent6 2 3 3 2 4 2 2 2" xfId="22138"/>
    <cellStyle name="40% - Accent6 2 3 3 2 4 2 3" xfId="22139"/>
    <cellStyle name="40% - Accent6 2 3 3 2 4 3" xfId="22140"/>
    <cellStyle name="40% - Accent6 2 3 3 2 4 3 2" xfId="22141"/>
    <cellStyle name="40% - Accent6 2 3 3 2 4 4" xfId="22142"/>
    <cellStyle name="40% - Accent6 2 3 3 2 5" xfId="22143"/>
    <cellStyle name="40% - Accent6 2 3 3 2 5 2" xfId="22144"/>
    <cellStyle name="40% - Accent6 2 3 3 2 5 2 2" xfId="22145"/>
    <cellStyle name="40% - Accent6 2 3 3 2 5 2 2 2" xfId="22146"/>
    <cellStyle name="40% - Accent6 2 3 3 2 5 2 3" xfId="22147"/>
    <cellStyle name="40% - Accent6 2 3 3 2 5 3" xfId="22148"/>
    <cellStyle name="40% - Accent6 2 3 3 2 5 3 2" xfId="22149"/>
    <cellStyle name="40% - Accent6 2 3 3 2 5 4" xfId="22150"/>
    <cellStyle name="40% - Accent6 2 3 3 2 6" xfId="22151"/>
    <cellStyle name="40% - Accent6 2 3 3 2 6 2" xfId="22152"/>
    <cellStyle name="40% - Accent6 2 3 3 2 6 2 2" xfId="22153"/>
    <cellStyle name="40% - Accent6 2 3 3 2 6 2 2 2" xfId="22154"/>
    <cellStyle name="40% - Accent6 2 3 3 2 6 2 3" xfId="22155"/>
    <cellStyle name="40% - Accent6 2 3 3 2 6 3" xfId="22156"/>
    <cellStyle name="40% - Accent6 2 3 3 2 6 3 2" xfId="22157"/>
    <cellStyle name="40% - Accent6 2 3 3 2 6 4" xfId="22158"/>
    <cellStyle name="40% - Accent6 2 3 3 2 7" xfId="22159"/>
    <cellStyle name="40% - Accent6 2 3 3 2 7 2" xfId="22160"/>
    <cellStyle name="40% - Accent6 2 3 3 2 7 2 2" xfId="22161"/>
    <cellStyle name="40% - Accent6 2 3 3 2 7 3" xfId="22162"/>
    <cellStyle name="40% - Accent6 2 3 3 2 8" xfId="22163"/>
    <cellStyle name="40% - Accent6 2 3 3 2 8 2" xfId="22164"/>
    <cellStyle name="40% - Accent6 2 3 3 2 9" xfId="22165"/>
    <cellStyle name="40% - Accent6 2 3 3 3" xfId="22166"/>
    <cellStyle name="40% - Accent6 2 3 3 3 2" xfId="22167"/>
    <cellStyle name="40% - Accent6 2 3 3 3 2 2" xfId="22168"/>
    <cellStyle name="40% - Accent6 2 3 3 3 2 2 2" xfId="22169"/>
    <cellStyle name="40% - Accent6 2 3 3 3 2 2 2 2" xfId="22170"/>
    <cellStyle name="40% - Accent6 2 3 3 3 2 2 2 2 2" xfId="22171"/>
    <cellStyle name="40% - Accent6 2 3 3 3 2 2 2 3" xfId="22172"/>
    <cellStyle name="40% - Accent6 2 3 3 3 2 2 3" xfId="22173"/>
    <cellStyle name="40% - Accent6 2 3 3 3 2 2 3 2" xfId="22174"/>
    <cellStyle name="40% - Accent6 2 3 3 3 2 2 4" xfId="22175"/>
    <cellStyle name="40% - Accent6 2 3 3 3 2 3" xfId="22176"/>
    <cellStyle name="40% - Accent6 2 3 3 3 2 3 2" xfId="22177"/>
    <cellStyle name="40% - Accent6 2 3 3 3 2 3 2 2" xfId="22178"/>
    <cellStyle name="40% - Accent6 2 3 3 3 2 3 3" xfId="22179"/>
    <cellStyle name="40% - Accent6 2 3 3 3 2 4" xfId="22180"/>
    <cellStyle name="40% - Accent6 2 3 3 3 2 4 2" xfId="22181"/>
    <cellStyle name="40% - Accent6 2 3 3 3 2 5" xfId="22182"/>
    <cellStyle name="40% - Accent6 2 3 3 3 3" xfId="22183"/>
    <cellStyle name="40% - Accent6 2 3 3 3 3 2" xfId="22184"/>
    <cellStyle name="40% - Accent6 2 3 3 3 3 2 2" xfId="22185"/>
    <cellStyle name="40% - Accent6 2 3 3 3 3 2 2 2" xfId="22186"/>
    <cellStyle name="40% - Accent6 2 3 3 3 3 2 2 2 2" xfId="22187"/>
    <cellStyle name="40% - Accent6 2 3 3 3 3 2 2 3" xfId="22188"/>
    <cellStyle name="40% - Accent6 2 3 3 3 3 2 3" xfId="22189"/>
    <cellStyle name="40% - Accent6 2 3 3 3 3 2 3 2" xfId="22190"/>
    <cellStyle name="40% - Accent6 2 3 3 3 3 2 4" xfId="22191"/>
    <cellStyle name="40% - Accent6 2 3 3 3 3 3" xfId="22192"/>
    <cellStyle name="40% - Accent6 2 3 3 3 3 3 2" xfId="22193"/>
    <cellStyle name="40% - Accent6 2 3 3 3 3 3 2 2" xfId="22194"/>
    <cellStyle name="40% - Accent6 2 3 3 3 3 3 3" xfId="22195"/>
    <cellStyle name="40% - Accent6 2 3 3 3 3 4" xfId="22196"/>
    <cellStyle name="40% - Accent6 2 3 3 3 3 4 2" xfId="22197"/>
    <cellStyle name="40% - Accent6 2 3 3 3 3 5" xfId="22198"/>
    <cellStyle name="40% - Accent6 2 3 3 3 4" xfId="22199"/>
    <cellStyle name="40% - Accent6 2 3 3 3 4 2" xfId="22200"/>
    <cellStyle name="40% - Accent6 2 3 3 3 4 2 2" xfId="22201"/>
    <cellStyle name="40% - Accent6 2 3 3 3 4 2 2 2" xfId="22202"/>
    <cellStyle name="40% - Accent6 2 3 3 3 4 2 3" xfId="22203"/>
    <cellStyle name="40% - Accent6 2 3 3 3 4 3" xfId="22204"/>
    <cellStyle name="40% - Accent6 2 3 3 3 4 3 2" xfId="22205"/>
    <cellStyle name="40% - Accent6 2 3 3 3 4 4" xfId="22206"/>
    <cellStyle name="40% - Accent6 2 3 3 3 5" xfId="22207"/>
    <cellStyle name="40% - Accent6 2 3 3 3 5 2" xfId="22208"/>
    <cellStyle name="40% - Accent6 2 3 3 3 5 2 2" xfId="22209"/>
    <cellStyle name="40% - Accent6 2 3 3 3 5 2 2 2" xfId="22210"/>
    <cellStyle name="40% - Accent6 2 3 3 3 5 2 3" xfId="22211"/>
    <cellStyle name="40% - Accent6 2 3 3 3 5 3" xfId="22212"/>
    <cellStyle name="40% - Accent6 2 3 3 3 5 3 2" xfId="22213"/>
    <cellStyle name="40% - Accent6 2 3 3 3 5 4" xfId="22214"/>
    <cellStyle name="40% - Accent6 2 3 3 3 6" xfId="22215"/>
    <cellStyle name="40% - Accent6 2 3 3 3 6 2" xfId="22216"/>
    <cellStyle name="40% - Accent6 2 3 3 3 6 2 2" xfId="22217"/>
    <cellStyle name="40% - Accent6 2 3 3 3 6 2 2 2" xfId="22218"/>
    <cellStyle name="40% - Accent6 2 3 3 3 6 2 3" xfId="22219"/>
    <cellStyle name="40% - Accent6 2 3 3 3 6 3" xfId="22220"/>
    <cellStyle name="40% - Accent6 2 3 3 3 6 3 2" xfId="22221"/>
    <cellStyle name="40% - Accent6 2 3 3 3 6 4" xfId="22222"/>
    <cellStyle name="40% - Accent6 2 3 3 3 7" xfId="22223"/>
    <cellStyle name="40% - Accent6 2 3 3 3 7 2" xfId="22224"/>
    <cellStyle name="40% - Accent6 2 3 3 3 7 2 2" xfId="22225"/>
    <cellStyle name="40% - Accent6 2 3 3 3 7 3" xfId="22226"/>
    <cellStyle name="40% - Accent6 2 3 3 3 8" xfId="22227"/>
    <cellStyle name="40% - Accent6 2 3 3 3 8 2" xfId="22228"/>
    <cellStyle name="40% - Accent6 2 3 3 3 9" xfId="22229"/>
    <cellStyle name="40% - Accent6 2 3 3 4" xfId="22230"/>
    <cellStyle name="40% - Accent6 2 3 3 4 2" xfId="22231"/>
    <cellStyle name="40% - Accent6 2 3 3 4 2 2" xfId="22232"/>
    <cellStyle name="40% - Accent6 2 3 3 4 2 2 2" xfId="22233"/>
    <cellStyle name="40% - Accent6 2 3 3 4 2 2 2 2" xfId="22234"/>
    <cellStyle name="40% - Accent6 2 3 3 4 2 2 3" xfId="22235"/>
    <cellStyle name="40% - Accent6 2 3 3 4 2 3" xfId="22236"/>
    <cellStyle name="40% - Accent6 2 3 3 4 2 3 2" xfId="22237"/>
    <cellStyle name="40% - Accent6 2 3 3 4 2 4" xfId="22238"/>
    <cellStyle name="40% - Accent6 2 3 3 4 3" xfId="22239"/>
    <cellStyle name="40% - Accent6 2 3 3 4 3 2" xfId="22240"/>
    <cellStyle name="40% - Accent6 2 3 3 4 3 2 2" xfId="22241"/>
    <cellStyle name="40% - Accent6 2 3 3 4 3 3" xfId="22242"/>
    <cellStyle name="40% - Accent6 2 3 3 4 4" xfId="22243"/>
    <cellStyle name="40% - Accent6 2 3 3 4 4 2" xfId="22244"/>
    <cellStyle name="40% - Accent6 2 3 3 4 5" xfId="22245"/>
    <cellStyle name="40% - Accent6 2 3 3 5" xfId="22246"/>
    <cellStyle name="40% - Accent6 2 3 3 5 2" xfId="22247"/>
    <cellStyle name="40% - Accent6 2 3 3 5 2 2" xfId="22248"/>
    <cellStyle name="40% - Accent6 2 3 3 5 2 2 2" xfId="22249"/>
    <cellStyle name="40% - Accent6 2 3 3 5 2 2 2 2" xfId="22250"/>
    <cellStyle name="40% - Accent6 2 3 3 5 2 2 3" xfId="22251"/>
    <cellStyle name="40% - Accent6 2 3 3 5 2 3" xfId="22252"/>
    <cellStyle name="40% - Accent6 2 3 3 5 2 3 2" xfId="22253"/>
    <cellStyle name="40% - Accent6 2 3 3 5 2 4" xfId="22254"/>
    <cellStyle name="40% - Accent6 2 3 3 5 3" xfId="22255"/>
    <cellStyle name="40% - Accent6 2 3 3 5 3 2" xfId="22256"/>
    <cellStyle name="40% - Accent6 2 3 3 5 3 2 2" xfId="22257"/>
    <cellStyle name="40% - Accent6 2 3 3 5 3 3" xfId="22258"/>
    <cellStyle name="40% - Accent6 2 3 3 5 4" xfId="22259"/>
    <cellStyle name="40% - Accent6 2 3 3 5 4 2" xfId="22260"/>
    <cellStyle name="40% - Accent6 2 3 3 5 5" xfId="22261"/>
    <cellStyle name="40% - Accent6 2 3 3 6" xfId="22262"/>
    <cellStyle name="40% - Accent6 2 3 3 6 2" xfId="22263"/>
    <cellStyle name="40% - Accent6 2 3 3 6 2 2" xfId="22264"/>
    <cellStyle name="40% - Accent6 2 3 3 6 2 2 2" xfId="22265"/>
    <cellStyle name="40% - Accent6 2 3 3 6 2 3" xfId="22266"/>
    <cellStyle name="40% - Accent6 2 3 3 6 3" xfId="22267"/>
    <cellStyle name="40% - Accent6 2 3 3 6 3 2" xfId="22268"/>
    <cellStyle name="40% - Accent6 2 3 3 6 4" xfId="22269"/>
    <cellStyle name="40% - Accent6 2 3 3 7" xfId="22270"/>
    <cellStyle name="40% - Accent6 2 3 3 7 2" xfId="22271"/>
    <cellStyle name="40% - Accent6 2 3 3 7 2 2" xfId="22272"/>
    <cellStyle name="40% - Accent6 2 3 3 7 2 2 2" xfId="22273"/>
    <cellStyle name="40% - Accent6 2 3 3 7 2 3" xfId="22274"/>
    <cellStyle name="40% - Accent6 2 3 3 7 3" xfId="22275"/>
    <cellStyle name="40% - Accent6 2 3 3 7 3 2" xfId="22276"/>
    <cellStyle name="40% - Accent6 2 3 3 7 4" xfId="22277"/>
    <cellStyle name="40% - Accent6 2 3 3 8" xfId="22278"/>
    <cellStyle name="40% - Accent6 2 3 3 8 2" xfId="22279"/>
    <cellStyle name="40% - Accent6 2 3 3 8 2 2" xfId="22280"/>
    <cellStyle name="40% - Accent6 2 3 3 8 2 2 2" xfId="22281"/>
    <cellStyle name="40% - Accent6 2 3 3 8 2 3" xfId="22282"/>
    <cellStyle name="40% - Accent6 2 3 3 8 3" xfId="22283"/>
    <cellStyle name="40% - Accent6 2 3 3 8 3 2" xfId="22284"/>
    <cellStyle name="40% - Accent6 2 3 3 8 4" xfId="22285"/>
    <cellStyle name="40% - Accent6 2 3 3 9" xfId="22286"/>
    <cellStyle name="40% - Accent6 2 3 3 9 2" xfId="22287"/>
    <cellStyle name="40% - Accent6 2 3 3 9 2 2" xfId="22288"/>
    <cellStyle name="40% - Accent6 2 3 3 9 3" xfId="22289"/>
    <cellStyle name="40% - Accent6 2 3 4" xfId="22290"/>
    <cellStyle name="40% - Accent6 2 3 4 2" xfId="22291"/>
    <cellStyle name="40% - Accent6 2 3 4 2 2" xfId="22292"/>
    <cellStyle name="40% - Accent6 2 3 4 2 2 2" xfId="22293"/>
    <cellStyle name="40% - Accent6 2 3 4 2 2 2 2" xfId="22294"/>
    <cellStyle name="40% - Accent6 2 3 4 2 2 2 2 2" xfId="22295"/>
    <cellStyle name="40% - Accent6 2 3 4 2 2 2 3" xfId="22296"/>
    <cellStyle name="40% - Accent6 2 3 4 2 2 3" xfId="22297"/>
    <cellStyle name="40% - Accent6 2 3 4 2 2 3 2" xfId="22298"/>
    <cellStyle name="40% - Accent6 2 3 4 2 2 4" xfId="22299"/>
    <cellStyle name="40% - Accent6 2 3 4 2 3" xfId="22300"/>
    <cellStyle name="40% - Accent6 2 3 4 2 3 2" xfId="22301"/>
    <cellStyle name="40% - Accent6 2 3 4 2 3 2 2" xfId="22302"/>
    <cellStyle name="40% - Accent6 2 3 4 2 3 3" xfId="22303"/>
    <cellStyle name="40% - Accent6 2 3 4 2 4" xfId="22304"/>
    <cellStyle name="40% - Accent6 2 3 4 2 4 2" xfId="22305"/>
    <cellStyle name="40% - Accent6 2 3 4 2 5" xfId="22306"/>
    <cellStyle name="40% - Accent6 2 3 4 3" xfId="22307"/>
    <cellStyle name="40% - Accent6 2 3 4 3 2" xfId="22308"/>
    <cellStyle name="40% - Accent6 2 3 4 3 2 2" xfId="22309"/>
    <cellStyle name="40% - Accent6 2 3 4 3 2 2 2" xfId="22310"/>
    <cellStyle name="40% - Accent6 2 3 4 3 2 2 2 2" xfId="22311"/>
    <cellStyle name="40% - Accent6 2 3 4 3 2 2 3" xfId="22312"/>
    <cellStyle name="40% - Accent6 2 3 4 3 2 3" xfId="22313"/>
    <cellStyle name="40% - Accent6 2 3 4 3 2 3 2" xfId="22314"/>
    <cellStyle name="40% - Accent6 2 3 4 3 2 4" xfId="22315"/>
    <cellStyle name="40% - Accent6 2 3 4 3 3" xfId="22316"/>
    <cellStyle name="40% - Accent6 2 3 4 3 3 2" xfId="22317"/>
    <cellStyle name="40% - Accent6 2 3 4 3 3 2 2" xfId="22318"/>
    <cellStyle name="40% - Accent6 2 3 4 3 3 3" xfId="22319"/>
    <cellStyle name="40% - Accent6 2 3 4 3 4" xfId="22320"/>
    <cellStyle name="40% - Accent6 2 3 4 3 4 2" xfId="22321"/>
    <cellStyle name="40% - Accent6 2 3 4 3 5" xfId="22322"/>
    <cellStyle name="40% - Accent6 2 3 4 4" xfId="22323"/>
    <cellStyle name="40% - Accent6 2 3 4 4 2" xfId="22324"/>
    <cellStyle name="40% - Accent6 2 3 4 4 2 2" xfId="22325"/>
    <cellStyle name="40% - Accent6 2 3 4 4 2 2 2" xfId="22326"/>
    <cellStyle name="40% - Accent6 2 3 4 4 2 3" xfId="22327"/>
    <cellStyle name="40% - Accent6 2 3 4 4 3" xfId="22328"/>
    <cellStyle name="40% - Accent6 2 3 4 4 3 2" xfId="22329"/>
    <cellStyle name="40% - Accent6 2 3 4 4 4" xfId="22330"/>
    <cellStyle name="40% - Accent6 2 3 4 5" xfId="22331"/>
    <cellStyle name="40% - Accent6 2 3 4 5 2" xfId="22332"/>
    <cellStyle name="40% - Accent6 2 3 4 5 2 2" xfId="22333"/>
    <cellStyle name="40% - Accent6 2 3 4 5 2 2 2" xfId="22334"/>
    <cellStyle name="40% - Accent6 2 3 4 5 2 3" xfId="22335"/>
    <cellStyle name="40% - Accent6 2 3 4 5 3" xfId="22336"/>
    <cellStyle name="40% - Accent6 2 3 4 5 3 2" xfId="22337"/>
    <cellStyle name="40% - Accent6 2 3 4 5 4" xfId="22338"/>
    <cellStyle name="40% - Accent6 2 3 4 6" xfId="22339"/>
    <cellStyle name="40% - Accent6 2 3 4 6 2" xfId="22340"/>
    <cellStyle name="40% - Accent6 2 3 4 6 2 2" xfId="22341"/>
    <cellStyle name="40% - Accent6 2 3 4 6 2 2 2" xfId="22342"/>
    <cellStyle name="40% - Accent6 2 3 4 6 2 3" xfId="22343"/>
    <cellStyle name="40% - Accent6 2 3 4 6 3" xfId="22344"/>
    <cellStyle name="40% - Accent6 2 3 4 6 3 2" xfId="22345"/>
    <cellStyle name="40% - Accent6 2 3 4 6 4" xfId="22346"/>
    <cellStyle name="40% - Accent6 2 3 4 7" xfId="22347"/>
    <cellStyle name="40% - Accent6 2 3 4 7 2" xfId="22348"/>
    <cellStyle name="40% - Accent6 2 3 4 7 2 2" xfId="22349"/>
    <cellStyle name="40% - Accent6 2 3 4 7 3" xfId="22350"/>
    <cellStyle name="40% - Accent6 2 3 4 8" xfId="22351"/>
    <cellStyle name="40% - Accent6 2 3 4 8 2" xfId="22352"/>
    <cellStyle name="40% - Accent6 2 3 4 9" xfId="22353"/>
    <cellStyle name="40% - Accent6 2 3 5" xfId="22354"/>
    <cellStyle name="40% - Accent6 2 3 5 2" xfId="22355"/>
    <cellStyle name="40% - Accent6 2 3 5 2 2" xfId="22356"/>
    <cellStyle name="40% - Accent6 2 3 5 2 2 2" xfId="22357"/>
    <cellStyle name="40% - Accent6 2 3 5 2 2 2 2" xfId="22358"/>
    <cellStyle name="40% - Accent6 2 3 5 2 2 2 2 2" xfId="22359"/>
    <cellStyle name="40% - Accent6 2 3 5 2 2 2 3" xfId="22360"/>
    <cellStyle name="40% - Accent6 2 3 5 2 2 3" xfId="22361"/>
    <cellStyle name="40% - Accent6 2 3 5 2 2 3 2" xfId="22362"/>
    <cellStyle name="40% - Accent6 2 3 5 2 2 4" xfId="22363"/>
    <cellStyle name="40% - Accent6 2 3 5 2 3" xfId="22364"/>
    <cellStyle name="40% - Accent6 2 3 5 2 3 2" xfId="22365"/>
    <cellStyle name="40% - Accent6 2 3 5 2 3 2 2" xfId="22366"/>
    <cellStyle name="40% - Accent6 2 3 5 2 3 3" xfId="22367"/>
    <cellStyle name="40% - Accent6 2 3 5 2 4" xfId="22368"/>
    <cellStyle name="40% - Accent6 2 3 5 2 4 2" xfId="22369"/>
    <cellStyle name="40% - Accent6 2 3 5 2 5" xfId="22370"/>
    <cellStyle name="40% - Accent6 2 3 5 3" xfId="22371"/>
    <cellStyle name="40% - Accent6 2 3 5 3 2" xfId="22372"/>
    <cellStyle name="40% - Accent6 2 3 5 3 2 2" xfId="22373"/>
    <cellStyle name="40% - Accent6 2 3 5 3 2 2 2" xfId="22374"/>
    <cellStyle name="40% - Accent6 2 3 5 3 2 2 2 2" xfId="22375"/>
    <cellStyle name="40% - Accent6 2 3 5 3 2 2 3" xfId="22376"/>
    <cellStyle name="40% - Accent6 2 3 5 3 2 3" xfId="22377"/>
    <cellStyle name="40% - Accent6 2 3 5 3 2 3 2" xfId="22378"/>
    <cellStyle name="40% - Accent6 2 3 5 3 2 4" xfId="22379"/>
    <cellStyle name="40% - Accent6 2 3 5 3 3" xfId="22380"/>
    <cellStyle name="40% - Accent6 2 3 5 3 3 2" xfId="22381"/>
    <cellStyle name="40% - Accent6 2 3 5 3 3 2 2" xfId="22382"/>
    <cellStyle name="40% - Accent6 2 3 5 3 3 3" xfId="22383"/>
    <cellStyle name="40% - Accent6 2 3 5 3 4" xfId="22384"/>
    <cellStyle name="40% - Accent6 2 3 5 3 4 2" xfId="22385"/>
    <cellStyle name="40% - Accent6 2 3 5 3 5" xfId="22386"/>
    <cellStyle name="40% - Accent6 2 3 5 4" xfId="22387"/>
    <cellStyle name="40% - Accent6 2 3 5 4 2" xfId="22388"/>
    <cellStyle name="40% - Accent6 2 3 5 4 2 2" xfId="22389"/>
    <cellStyle name="40% - Accent6 2 3 5 4 2 2 2" xfId="22390"/>
    <cellStyle name="40% - Accent6 2 3 5 4 2 3" xfId="22391"/>
    <cellStyle name="40% - Accent6 2 3 5 4 3" xfId="22392"/>
    <cellStyle name="40% - Accent6 2 3 5 4 3 2" xfId="22393"/>
    <cellStyle name="40% - Accent6 2 3 5 4 4" xfId="22394"/>
    <cellStyle name="40% - Accent6 2 3 5 5" xfId="22395"/>
    <cellStyle name="40% - Accent6 2 3 5 5 2" xfId="22396"/>
    <cellStyle name="40% - Accent6 2 3 5 5 2 2" xfId="22397"/>
    <cellStyle name="40% - Accent6 2 3 5 5 2 2 2" xfId="22398"/>
    <cellStyle name="40% - Accent6 2 3 5 5 2 3" xfId="22399"/>
    <cellStyle name="40% - Accent6 2 3 5 5 3" xfId="22400"/>
    <cellStyle name="40% - Accent6 2 3 5 5 3 2" xfId="22401"/>
    <cellStyle name="40% - Accent6 2 3 5 5 4" xfId="22402"/>
    <cellStyle name="40% - Accent6 2 3 5 6" xfId="22403"/>
    <cellStyle name="40% - Accent6 2 3 5 6 2" xfId="22404"/>
    <cellStyle name="40% - Accent6 2 3 5 6 2 2" xfId="22405"/>
    <cellStyle name="40% - Accent6 2 3 5 6 2 2 2" xfId="22406"/>
    <cellStyle name="40% - Accent6 2 3 5 6 2 3" xfId="22407"/>
    <cellStyle name="40% - Accent6 2 3 5 6 3" xfId="22408"/>
    <cellStyle name="40% - Accent6 2 3 5 6 3 2" xfId="22409"/>
    <cellStyle name="40% - Accent6 2 3 5 6 4" xfId="22410"/>
    <cellStyle name="40% - Accent6 2 3 5 7" xfId="22411"/>
    <cellStyle name="40% - Accent6 2 3 5 7 2" xfId="22412"/>
    <cellStyle name="40% - Accent6 2 3 5 7 2 2" xfId="22413"/>
    <cellStyle name="40% - Accent6 2 3 5 7 3" xfId="22414"/>
    <cellStyle name="40% - Accent6 2 3 5 8" xfId="22415"/>
    <cellStyle name="40% - Accent6 2 3 5 8 2" xfId="22416"/>
    <cellStyle name="40% - Accent6 2 3 5 9" xfId="22417"/>
    <cellStyle name="40% - Accent6 2 3 6" xfId="22418"/>
    <cellStyle name="40% - Accent6 2 3 6 2" xfId="22419"/>
    <cellStyle name="40% - Accent6 2 3 6 2 2" xfId="22420"/>
    <cellStyle name="40% - Accent6 2 3 6 3" xfId="22421"/>
    <cellStyle name="40% - Accent6 2 3 7" xfId="22422"/>
    <cellStyle name="40% - Accent6 2 3 8" xfId="22423"/>
    <cellStyle name="40% - Accent6 2 3 8 2" xfId="22424"/>
    <cellStyle name="40% - Accent6 2 3 9" xfId="42668"/>
    <cellStyle name="40% - Accent6 2 4" xfId="22425"/>
    <cellStyle name="40% - Accent6 2 4 2" xfId="22426"/>
    <cellStyle name="40% - Accent6 2 4 2 10" xfId="22427"/>
    <cellStyle name="40% - Accent6 2 4 2 10 2" xfId="22428"/>
    <cellStyle name="40% - Accent6 2 4 2 11" xfId="22429"/>
    <cellStyle name="40% - Accent6 2 4 2 2" xfId="22430"/>
    <cellStyle name="40% - Accent6 2 4 2 2 2" xfId="22431"/>
    <cellStyle name="40% - Accent6 2 4 2 2 2 2" xfId="22432"/>
    <cellStyle name="40% - Accent6 2 4 2 2 2 2 2" xfId="22433"/>
    <cellStyle name="40% - Accent6 2 4 2 2 2 2 2 2" xfId="22434"/>
    <cellStyle name="40% - Accent6 2 4 2 2 2 2 2 2 2" xfId="22435"/>
    <cellStyle name="40% - Accent6 2 4 2 2 2 2 2 3" xfId="22436"/>
    <cellStyle name="40% - Accent6 2 4 2 2 2 2 3" xfId="22437"/>
    <cellStyle name="40% - Accent6 2 4 2 2 2 2 3 2" xfId="22438"/>
    <cellStyle name="40% - Accent6 2 4 2 2 2 2 4" xfId="22439"/>
    <cellStyle name="40% - Accent6 2 4 2 2 2 3" xfId="22440"/>
    <cellStyle name="40% - Accent6 2 4 2 2 2 3 2" xfId="22441"/>
    <cellStyle name="40% - Accent6 2 4 2 2 2 3 2 2" xfId="22442"/>
    <cellStyle name="40% - Accent6 2 4 2 2 2 3 3" xfId="22443"/>
    <cellStyle name="40% - Accent6 2 4 2 2 2 4" xfId="22444"/>
    <cellStyle name="40% - Accent6 2 4 2 2 2 4 2" xfId="22445"/>
    <cellStyle name="40% - Accent6 2 4 2 2 2 5" xfId="22446"/>
    <cellStyle name="40% - Accent6 2 4 2 2 3" xfId="22447"/>
    <cellStyle name="40% - Accent6 2 4 2 2 3 2" xfId="22448"/>
    <cellStyle name="40% - Accent6 2 4 2 2 3 2 2" xfId="22449"/>
    <cellStyle name="40% - Accent6 2 4 2 2 3 2 2 2" xfId="22450"/>
    <cellStyle name="40% - Accent6 2 4 2 2 3 2 2 2 2" xfId="22451"/>
    <cellStyle name="40% - Accent6 2 4 2 2 3 2 2 3" xfId="22452"/>
    <cellStyle name="40% - Accent6 2 4 2 2 3 2 3" xfId="22453"/>
    <cellStyle name="40% - Accent6 2 4 2 2 3 2 3 2" xfId="22454"/>
    <cellStyle name="40% - Accent6 2 4 2 2 3 2 4" xfId="22455"/>
    <cellStyle name="40% - Accent6 2 4 2 2 3 3" xfId="22456"/>
    <cellStyle name="40% - Accent6 2 4 2 2 3 3 2" xfId="22457"/>
    <cellStyle name="40% - Accent6 2 4 2 2 3 3 2 2" xfId="22458"/>
    <cellStyle name="40% - Accent6 2 4 2 2 3 3 3" xfId="22459"/>
    <cellStyle name="40% - Accent6 2 4 2 2 3 4" xfId="22460"/>
    <cellStyle name="40% - Accent6 2 4 2 2 3 4 2" xfId="22461"/>
    <cellStyle name="40% - Accent6 2 4 2 2 3 5" xfId="22462"/>
    <cellStyle name="40% - Accent6 2 4 2 2 4" xfId="22463"/>
    <cellStyle name="40% - Accent6 2 4 2 2 4 2" xfId="22464"/>
    <cellStyle name="40% - Accent6 2 4 2 2 4 2 2" xfId="22465"/>
    <cellStyle name="40% - Accent6 2 4 2 2 4 2 2 2" xfId="22466"/>
    <cellStyle name="40% - Accent6 2 4 2 2 4 2 3" xfId="22467"/>
    <cellStyle name="40% - Accent6 2 4 2 2 4 3" xfId="22468"/>
    <cellStyle name="40% - Accent6 2 4 2 2 4 3 2" xfId="22469"/>
    <cellStyle name="40% - Accent6 2 4 2 2 4 4" xfId="22470"/>
    <cellStyle name="40% - Accent6 2 4 2 2 5" xfId="22471"/>
    <cellStyle name="40% - Accent6 2 4 2 2 5 2" xfId="22472"/>
    <cellStyle name="40% - Accent6 2 4 2 2 5 2 2" xfId="22473"/>
    <cellStyle name="40% - Accent6 2 4 2 2 5 2 2 2" xfId="22474"/>
    <cellStyle name="40% - Accent6 2 4 2 2 5 2 3" xfId="22475"/>
    <cellStyle name="40% - Accent6 2 4 2 2 5 3" xfId="22476"/>
    <cellStyle name="40% - Accent6 2 4 2 2 5 3 2" xfId="22477"/>
    <cellStyle name="40% - Accent6 2 4 2 2 5 4" xfId="22478"/>
    <cellStyle name="40% - Accent6 2 4 2 2 6" xfId="22479"/>
    <cellStyle name="40% - Accent6 2 4 2 2 6 2" xfId="22480"/>
    <cellStyle name="40% - Accent6 2 4 2 2 6 2 2" xfId="22481"/>
    <cellStyle name="40% - Accent6 2 4 2 2 6 2 2 2" xfId="22482"/>
    <cellStyle name="40% - Accent6 2 4 2 2 6 2 3" xfId="22483"/>
    <cellStyle name="40% - Accent6 2 4 2 2 6 3" xfId="22484"/>
    <cellStyle name="40% - Accent6 2 4 2 2 6 3 2" xfId="22485"/>
    <cellStyle name="40% - Accent6 2 4 2 2 6 4" xfId="22486"/>
    <cellStyle name="40% - Accent6 2 4 2 2 7" xfId="22487"/>
    <cellStyle name="40% - Accent6 2 4 2 2 7 2" xfId="22488"/>
    <cellStyle name="40% - Accent6 2 4 2 2 7 2 2" xfId="22489"/>
    <cellStyle name="40% - Accent6 2 4 2 2 7 3" xfId="22490"/>
    <cellStyle name="40% - Accent6 2 4 2 2 8" xfId="22491"/>
    <cellStyle name="40% - Accent6 2 4 2 2 8 2" xfId="22492"/>
    <cellStyle name="40% - Accent6 2 4 2 2 9" xfId="22493"/>
    <cellStyle name="40% - Accent6 2 4 2 3" xfId="22494"/>
    <cellStyle name="40% - Accent6 2 4 2 3 2" xfId="22495"/>
    <cellStyle name="40% - Accent6 2 4 2 3 2 2" xfId="22496"/>
    <cellStyle name="40% - Accent6 2 4 2 3 2 2 2" xfId="22497"/>
    <cellStyle name="40% - Accent6 2 4 2 3 2 2 2 2" xfId="22498"/>
    <cellStyle name="40% - Accent6 2 4 2 3 2 2 2 2 2" xfId="22499"/>
    <cellStyle name="40% - Accent6 2 4 2 3 2 2 2 3" xfId="22500"/>
    <cellStyle name="40% - Accent6 2 4 2 3 2 2 3" xfId="22501"/>
    <cellStyle name="40% - Accent6 2 4 2 3 2 2 3 2" xfId="22502"/>
    <cellStyle name="40% - Accent6 2 4 2 3 2 2 4" xfId="22503"/>
    <cellStyle name="40% - Accent6 2 4 2 3 2 3" xfId="22504"/>
    <cellStyle name="40% - Accent6 2 4 2 3 2 3 2" xfId="22505"/>
    <cellStyle name="40% - Accent6 2 4 2 3 2 3 2 2" xfId="22506"/>
    <cellStyle name="40% - Accent6 2 4 2 3 2 3 3" xfId="22507"/>
    <cellStyle name="40% - Accent6 2 4 2 3 2 4" xfId="22508"/>
    <cellStyle name="40% - Accent6 2 4 2 3 2 4 2" xfId="22509"/>
    <cellStyle name="40% - Accent6 2 4 2 3 2 5" xfId="22510"/>
    <cellStyle name="40% - Accent6 2 4 2 3 3" xfId="22511"/>
    <cellStyle name="40% - Accent6 2 4 2 3 3 2" xfId="22512"/>
    <cellStyle name="40% - Accent6 2 4 2 3 3 2 2" xfId="22513"/>
    <cellStyle name="40% - Accent6 2 4 2 3 3 2 2 2" xfId="22514"/>
    <cellStyle name="40% - Accent6 2 4 2 3 3 2 2 2 2" xfId="22515"/>
    <cellStyle name="40% - Accent6 2 4 2 3 3 2 2 3" xfId="22516"/>
    <cellStyle name="40% - Accent6 2 4 2 3 3 2 3" xfId="22517"/>
    <cellStyle name="40% - Accent6 2 4 2 3 3 2 3 2" xfId="22518"/>
    <cellStyle name="40% - Accent6 2 4 2 3 3 2 4" xfId="22519"/>
    <cellStyle name="40% - Accent6 2 4 2 3 3 3" xfId="22520"/>
    <cellStyle name="40% - Accent6 2 4 2 3 3 3 2" xfId="22521"/>
    <cellStyle name="40% - Accent6 2 4 2 3 3 3 2 2" xfId="22522"/>
    <cellStyle name="40% - Accent6 2 4 2 3 3 3 3" xfId="22523"/>
    <cellStyle name="40% - Accent6 2 4 2 3 3 4" xfId="22524"/>
    <cellStyle name="40% - Accent6 2 4 2 3 3 4 2" xfId="22525"/>
    <cellStyle name="40% - Accent6 2 4 2 3 3 5" xfId="22526"/>
    <cellStyle name="40% - Accent6 2 4 2 3 4" xfId="22527"/>
    <cellStyle name="40% - Accent6 2 4 2 3 4 2" xfId="22528"/>
    <cellStyle name="40% - Accent6 2 4 2 3 4 2 2" xfId="22529"/>
    <cellStyle name="40% - Accent6 2 4 2 3 4 2 2 2" xfId="22530"/>
    <cellStyle name="40% - Accent6 2 4 2 3 4 2 3" xfId="22531"/>
    <cellStyle name="40% - Accent6 2 4 2 3 4 3" xfId="22532"/>
    <cellStyle name="40% - Accent6 2 4 2 3 4 3 2" xfId="22533"/>
    <cellStyle name="40% - Accent6 2 4 2 3 4 4" xfId="22534"/>
    <cellStyle name="40% - Accent6 2 4 2 3 5" xfId="22535"/>
    <cellStyle name="40% - Accent6 2 4 2 3 5 2" xfId="22536"/>
    <cellStyle name="40% - Accent6 2 4 2 3 5 2 2" xfId="22537"/>
    <cellStyle name="40% - Accent6 2 4 2 3 5 2 2 2" xfId="22538"/>
    <cellStyle name="40% - Accent6 2 4 2 3 5 2 3" xfId="22539"/>
    <cellStyle name="40% - Accent6 2 4 2 3 5 3" xfId="22540"/>
    <cellStyle name="40% - Accent6 2 4 2 3 5 3 2" xfId="22541"/>
    <cellStyle name="40% - Accent6 2 4 2 3 5 4" xfId="22542"/>
    <cellStyle name="40% - Accent6 2 4 2 3 6" xfId="22543"/>
    <cellStyle name="40% - Accent6 2 4 2 3 6 2" xfId="22544"/>
    <cellStyle name="40% - Accent6 2 4 2 3 6 2 2" xfId="22545"/>
    <cellStyle name="40% - Accent6 2 4 2 3 6 2 2 2" xfId="22546"/>
    <cellStyle name="40% - Accent6 2 4 2 3 6 2 3" xfId="22547"/>
    <cellStyle name="40% - Accent6 2 4 2 3 6 3" xfId="22548"/>
    <cellStyle name="40% - Accent6 2 4 2 3 6 3 2" xfId="22549"/>
    <cellStyle name="40% - Accent6 2 4 2 3 6 4" xfId="22550"/>
    <cellStyle name="40% - Accent6 2 4 2 3 7" xfId="22551"/>
    <cellStyle name="40% - Accent6 2 4 2 3 7 2" xfId="22552"/>
    <cellStyle name="40% - Accent6 2 4 2 3 7 2 2" xfId="22553"/>
    <cellStyle name="40% - Accent6 2 4 2 3 7 3" xfId="22554"/>
    <cellStyle name="40% - Accent6 2 4 2 3 8" xfId="22555"/>
    <cellStyle name="40% - Accent6 2 4 2 3 8 2" xfId="22556"/>
    <cellStyle name="40% - Accent6 2 4 2 3 9" xfId="22557"/>
    <cellStyle name="40% - Accent6 2 4 2 4" xfId="22558"/>
    <cellStyle name="40% - Accent6 2 4 2 4 2" xfId="22559"/>
    <cellStyle name="40% - Accent6 2 4 2 4 2 2" xfId="22560"/>
    <cellStyle name="40% - Accent6 2 4 2 4 2 2 2" xfId="22561"/>
    <cellStyle name="40% - Accent6 2 4 2 4 2 2 2 2" xfId="22562"/>
    <cellStyle name="40% - Accent6 2 4 2 4 2 2 3" xfId="22563"/>
    <cellStyle name="40% - Accent6 2 4 2 4 2 3" xfId="22564"/>
    <cellStyle name="40% - Accent6 2 4 2 4 2 3 2" xfId="22565"/>
    <cellStyle name="40% - Accent6 2 4 2 4 2 4" xfId="22566"/>
    <cellStyle name="40% - Accent6 2 4 2 4 3" xfId="22567"/>
    <cellStyle name="40% - Accent6 2 4 2 4 3 2" xfId="22568"/>
    <cellStyle name="40% - Accent6 2 4 2 4 3 2 2" xfId="22569"/>
    <cellStyle name="40% - Accent6 2 4 2 4 3 3" xfId="22570"/>
    <cellStyle name="40% - Accent6 2 4 2 4 4" xfId="22571"/>
    <cellStyle name="40% - Accent6 2 4 2 4 4 2" xfId="22572"/>
    <cellStyle name="40% - Accent6 2 4 2 4 5" xfId="22573"/>
    <cellStyle name="40% - Accent6 2 4 2 5" xfId="22574"/>
    <cellStyle name="40% - Accent6 2 4 2 5 2" xfId="22575"/>
    <cellStyle name="40% - Accent6 2 4 2 5 2 2" xfId="22576"/>
    <cellStyle name="40% - Accent6 2 4 2 5 2 2 2" xfId="22577"/>
    <cellStyle name="40% - Accent6 2 4 2 5 2 2 2 2" xfId="22578"/>
    <cellStyle name="40% - Accent6 2 4 2 5 2 2 3" xfId="22579"/>
    <cellStyle name="40% - Accent6 2 4 2 5 2 3" xfId="22580"/>
    <cellStyle name="40% - Accent6 2 4 2 5 2 3 2" xfId="22581"/>
    <cellStyle name="40% - Accent6 2 4 2 5 2 4" xfId="22582"/>
    <cellStyle name="40% - Accent6 2 4 2 5 3" xfId="22583"/>
    <cellStyle name="40% - Accent6 2 4 2 5 3 2" xfId="22584"/>
    <cellStyle name="40% - Accent6 2 4 2 5 3 2 2" xfId="22585"/>
    <cellStyle name="40% - Accent6 2 4 2 5 3 3" xfId="22586"/>
    <cellStyle name="40% - Accent6 2 4 2 5 4" xfId="22587"/>
    <cellStyle name="40% - Accent6 2 4 2 5 4 2" xfId="22588"/>
    <cellStyle name="40% - Accent6 2 4 2 5 5" xfId="22589"/>
    <cellStyle name="40% - Accent6 2 4 2 6" xfId="22590"/>
    <cellStyle name="40% - Accent6 2 4 2 6 2" xfId="22591"/>
    <cellStyle name="40% - Accent6 2 4 2 6 2 2" xfId="22592"/>
    <cellStyle name="40% - Accent6 2 4 2 6 2 2 2" xfId="22593"/>
    <cellStyle name="40% - Accent6 2 4 2 6 2 3" xfId="22594"/>
    <cellStyle name="40% - Accent6 2 4 2 6 3" xfId="22595"/>
    <cellStyle name="40% - Accent6 2 4 2 6 3 2" xfId="22596"/>
    <cellStyle name="40% - Accent6 2 4 2 6 4" xfId="22597"/>
    <cellStyle name="40% - Accent6 2 4 2 7" xfId="22598"/>
    <cellStyle name="40% - Accent6 2 4 2 7 2" xfId="22599"/>
    <cellStyle name="40% - Accent6 2 4 2 7 2 2" xfId="22600"/>
    <cellStyle name="40% - Accent6 2 4 2 7 2 2 2" xfId="22601"/>
    <cellStyle name="40% - Accent6 2 4 2 7 2 3" xfId="22602"/>
    <cellStyle name="40% - Accent6 2 4 2 7 3" xfId="22603"/>
    <cellStyle name="40% - Accent6 2 4 2 7 3 2" xfId="22604"/>
    <cellStyle name="40% - Accent6 2 4 2 7 4" xfId="22605"/>
    <cellStyle name="40% - Accent6 2 4 2 8" xfId="22606"/>
    <cellStyle name="40% - Accent6 2 4 2 8 2" xfId="22607"/>
    <cellStyle name="40% - Accent6 2 4 2 8 2 2" xfId="22608"/>
    <cellStyle name="40% - Accent6 2 4 2 8 2 2 2" xfId="22609"/>
    <cellStyle name="40% - Accent6 2 4 2 8 2 3" xfId="22610"/>
    <cellStyle name="40% - Accent6 2 4 2 8 3" xfId="22611"/>
    <cellStyle name="40% - Accent6 2 4 2 8 3 2" xfId="22612"/>
    <cellStyle name="40% - Accent6 2 4 2 8 4" xfId="22613"/>
    <cellStyle name="40% - Accent6 2 4 2 9" xfId="22614"/>
    <cellStyle name="40% - Accent6 2 4 2 9 2" xfId="22615"/>
    <cellStyle name="40% - Accent6 2 4 2 9 2 2" xfId="22616"/>
    <cellStyle name="40% - Accent6 2 4 2 9 3" xfId="22617"/>
    <cellStyle name="40% - Accent6 2 4 3" xfId="22618"/>
    <cellStyle name="40% - Accent6 2 4 3 10" xfId="22619"/>
    <cellStyle name="40% - Accent6 2 4 3 10 2" xfId="22620"/>
    <cellStyle name="40% - Accent6 2 4 3 11" xfId="22621"/>
    <cellStyle name="40% - Accent6 2 4 3 2" xfId="22622"/>
    <cellStyle name="40% - Accent6 2 4 3 2 2" xfId="22623"/>
    <cellStyle name="40% - Accent6 2 4 3 2 2 2" xfId="22624"/>
    <cellStyle name="40% - Accent6 2 4 3 2 2 2 2" xfId="22625"/>
    <cellStyle name="40% - Accent6 2 4 3 2 2 2 2 2" xfId="22626"/>
    <cellStyle name="40% - Accent6 2 4 3 2 2 2 2 2 2" xfId="22627"/>
    <cellStyle name="40% - Accent6 2 4 3 2 2 2 2 3" xfId="22628"/>
    <cellStyle name="40% - Accent6 2 4 3 2 2 2 3" xfId="22629"/>
    <cellStyle name="40% - Accent6 2 4 3 2 2 2 3 2" xfId="22630"/>
    <cellStyle name="40% - Accent6 2 4 3 2 2 2 4" xfId="22631"/>
    <cellStyle name="40% - Accent6 2 4 3 2 2 3" xfId="22632"/>
    <cellStyle name="40% - Accent6 2 4 3 2 2 3 2" xfId="22633"/>
    <cellStyle name="40% - Accent6 2 4 3 2 2 3 2 2" xfId="22634"/>
    <cellStyle name="40% - Accent6 2 4 3 2 2 3 3" xfId="22635"/>
    <cellStyle name="40% - Accent6 2 4 3 2 2 4" xfId="22636"/>
    <cellStyle name="40% - Accent6 2 4 3 2 2 4 2" xfId="22637"/>
    <cellStyle name="40% - Accent6 2 4 3 2 2 5" xfId="22638"/>
    <cellStyle name="40% - Accent6 2 4 3 2 3" xfId="22639"/>
    <cellStyle name="40% - Accent6 2 4 3 2 3 2" xfId="22640"/>
    <cellStyle name="40% - Accent6 2 4 3 2 3 2 2" xfId="22641"/>
    <cellStyle name="40% - Accent6 2 4 3 2 3 2 2 2" xfId="22642"/>
    <cellStyle name="40% - Accent6 2 4 3 2 3 2 2 2 2" xfId="22643"/>
    <cellStyle name="40% - Accent6 2 4 3 2 3 2 2 3" xfId="22644"/>
    <cellStyle name="40% - Accent6 2 4 3 2 3 2 3" xfId="22645"/>
    <cellStyle name="40% - Accent6 2 4 3 2 3 2 3 2" xfId="22646"/>
    <cellStyle name="40% - Accent6 2 4 3 2 3 2 4" xfId="22647"/>
    <cellStyle name="40% - Accent6 2 4 3 2 3 3" xfId="22648"/>
    <cellStyle name="40% - Accent6 2 4 3 2 3 3 2" xfId="22649"/>
    <cellStyle name="40% - Accent6 2 4 3 2 3 3 2 2" xfId="22650"/>
    <cellStyle name="40% - Accent6 2 4 3 2 3 3 3" xfId="22651"/>
    <cellStyle name="40% - Accent6 2 4 3 2 3 4" xfId="22652"/>
    <cellStyle name="40% - Accent6 2 4 3 2 3 4 2" xfId="22653"/>
    <cellStyle name="40% - Accent6 2 4 3 2 3 5" xfId="22654"/>
    <cellStyle name="40% - Accent6 2 4 3 2 4" xfId="22655"/>
    <cellStyle name="40% - Accent6 2 4 3 2 4 2" xfId="22656"/>
    <cellStyle name="40% - Accent6 2 4 3 2 4 2 2" xfId="22657"/>
    <cellStyle name="40% - Accent6 2 4 3 2 4 2 2 2" xfId="22658"/>
    <cellStyle name="40% - Accent6 2 4 3 2 4 2 3" xfId="22659"/>
    <cellStyle name="40% - Accent6 2 4 3 2 4 3" xfId="22660"/>
    <cellStyle name="40% - Accent6 2 4 3 2 4 3 2" xfId="22661"/>
    <cellStyle name="40% - Accent6 2 4 3 2 4 4" xfId="22662"/>
    <cellStyle name="40% - Accent6 2 4 3 2 5" xfId="22663"/>
    <cellStyle name="40% - Accent6 2 4 3 2 5 2" xfId="22664"/>
    <cellStyle name="40% - Accent6 2 4 3 2 5 2 2" xfId="22665"/>
    <cellStyle name="40% - Accent6 2 4 3 2 5 2 2 2" xfId="22666"/>
    <cellStyle name="40% - Accent6 2 4 3 2 5 2 3" xfId="22667"/>
    <cellStyle name="40% - Accent6 2 4 3 2 5 3" xfId="22668"/>
    <cellStyle name="40% - Accent6 2 4 3 2 5 3 2" xfId="22669"/>
    <cellStyle name="40% - Accent6 2 4 3 2 5 4" xfId="22670"/>
    <cellStyle name="40% - Accent6 2 4 3 2 6" xfId="22671"/>
    <cellStyle name="40% - Accent6 2 4 3 2 6 2" xfId="22672"/>
    <cellStyle name="40% - Accent6 2 4 3 2 6 2 2" xfId="22673"/>
    <cellStyle name="40% - Accent6 2 4 3 2 6 2 2 2" xfId="22674"/>
    <cellStyle name="40% - Accent6 2 4 3 2 6 2 3" xfId="22675"/>
    <cellStyle name="40% - Accent6 2 4 3 2 6 3" xfId="22676"/>
    <cellStyle name="40% - Accent6 2 4 3 2 6 3 2" xfId="22677"/>
    <cellStyle name="40% - Accent6 2 4 3 2 6 4" xfId="22678"/>
    <cellStyle name="40% - Accent6 2 4 3 2 7" xfId="22679"/>
    <cellStyle name="40% - Accent6 2 4 3 2 7 2" xfId="22680"/>
    <cellStyle name="40% - Accent6 2 4 3 2 7 2 2" xfId="22681"/>
    <cellStyle name="40% - Accent6 2 4 3 2 7 3" xfId="22682"/>
    <cellStyle name="40% - Accent6 2 4 3 2 8" xfId="22683"/>
    <cellStyle name="40% - Accent6 2 4 3 2 8 2" xfId="22684"/>
    <cellStyle name="40% - Accent6 2 4 3 2 9" xfId="22685"/>
    <cellStyle name="40% - Accent6 2 4 3 3" xfId="22686"/>
    <cellStyle name="40% - Accent6 2 4 3 3 2" xfId="22687"/>
    <cellStyle name="40% - Accent6 2 4 3 3 2 2" xfId="22688"/>
    <cellStyle name="40% - Accent6 2 4 3 3 2 2 2" xfId="22689"/>
    <cellStyle name="40% - Accent6 2 4 3 3 2 2 2 2" xfId="22690"/>
    <cellStyle name="40% - Accent6 2 4 3 3 2 2 2 2 2" xfId="22691"/>
    <cellStyle name="40% - Accent6 2 4 3 3 2 2 2 3" xfId="22692"/>
    <cellStyle name="40% - Accent6 2 4 3 3 2 2 3" xfId="22693"/>
    <cellStyle name="40% - Accent6 2 4 3 3 2 2 3 2" xfId="22694"/>
    <cellStyle name="40% - Accent6 2 4 3 3 2 2 4" xfId="22695"/>
    <cellStyle name="40% - Accent6 2 4 3 3 2 3" xfId="22696"/>
    <cellStyle name="40% - Accent6 2 4 3 3 2 3 2" xfId="22697"/>
    <cellStyle name="40% - Accent6 2 4 3 3 2 3 2 2" xfId="22698"/>
    <cellStyle name="40% - Accent6 2 4 3 3 2 3 3" xfId="22699"/>
    <cellStyle name="40% - Accent6 2 4 3 3 2 4" xfId="22700"/>
    <cellStyle name="40% - Accent6 2 4 3 3 2 4 2" xfId="22701"/>
    <cellStyle name="40% - Accent6 2 4 3 3 2 5" xfId="22702"/>
    <cellStyle name="40% - Accent6 2 4 3 3 3" xfId="22703"/>
    <cellStyle name="40% - Accent6 2 4 3 3 3 2" xfId="22704"/>
    <cellStyle name="40% - Accent6 2 4 3 3 3 2 2" xfId="22705"/>
    <cellStyle name="40% - Accent6 2 4 3 3 3 2 2 2" xfId="22706"/>
    <cellStyle name="40% - Accent6 2 4 3 3 3 2 2 2 2" xfId="22707"/>
    <cellStyle name="40% - Accent6 2 4 3 3 3 2 2 3" xfId="22708"/>
    <cellStyle name="40% - Accent6 2 4 3 3 3 2 3" xfId="22709"/>
    <cellStyle name="40% - Accent6 2 4 3 3 3 2 3 2" xfId="22710"/>
    <cellStyle name="40% - Accent6 2 4 3 3 3 2 4" xfId="22711"/>
    <cellStyle name="40% - Accent6 2 4 3 3 3 3" xfId="22712"/>
    <cellStyle name="40% - Accent6 2 4 3 3 3 3 2" xfId="22713"/>
    <cellStyle name="40% - Accent6 2 4 3 3 3 3 2 2" xfId="22714"/>
    <cellStyle name="40% - Accent6 2 4 3 3 3 3 3" xfId="22715"/>
    <cellStyle name="40% - Accent6 2 4 3 3 3 4" xfId="22716"/>
    <cellStyle name="40% - Accent6 2 4 3 3 3 4 2" xfId="22717"/>
    <cellStyle name="40% - Accent6 2 4 3 3 3 5" xfId="22718"/>
    <cellStyle name="40% - Accent6 2 4 3 3 4" xfId="22719"/>
    <cellStyle name="40% - Accent6 2 4 3 3 4 2" xfId="22720"/>
    <cellStyle name="40% - Accent6 2 4 3 3 4 2 2" xfId="22721"/>
    <cellStyle name="40% - Accent6 2 4 3 3 4 2 2 2" xfId="22722"/>
    <cellStyle name="40% - Accent6 2 4 3 3 4 2 3" xfId="22723"/>
    <cellStyle name="40% - Accent6 2 4 3 3 4 3" xfId="22724"/>
    <cellStyle name="40% - Accent6 2 4 3 3 4 3 2" xfId="22725"/>
    <cellStyle name="40% - Accent6 2 4 3 3 4 4" xfId="22726"/>
    <cellStyle name="40% - Accent6 2 4 3 3 5" xfId="22727"/>
    <cellStyle name="40% - Accent6 2 4 3 3 5 2" xfId="22728"/>
    <cellStyle name="40% - Accent6 2 4 3 3 5 2 2" xfId="22729"/>
    <cellStyle name="40% - Accent6 2 4 3 3 5 2 2 2" xfId="22730"/>
    <cellStyle name="40% - Accent6 2 4 3 3 5 2 3" xfId="22731"/>
    <cellStyle name="40% - Accent6 2 4 3 3 5 3" xfId="22732"/>
    <cellStyle name="40% - Accent6 2 4 3 3 5 3 2" xfId="22733"/>
    <cellStyle name="40% - Accent6 2 4 3 3 5 4" xfId="22734"/>
    <cellStyle name="40% - Accent6 2 4 3 3 6" xfId="22735"/>
    <cellStyle name="40% - Accent6 2 4 3 3 6 2" xfId="22736"/>
    <cellStyle name="40% - Accent6 2 4 3 3 6 2 2" xfId="22737"/>
    <cellStyle name="40% - Accent6 2 4 3 3 6 2 2 2" xfId="22738"/>
    <cellStyle name="40% - Accent6 2 4 3 3 6 2 3" xfId="22739"/>
    <cellStyle name="40% - Accent6 2 4 3 3 6 3" xfId="22740"/>
    <cellStyle name="40% - Accent6 2 4 3 3 6 3 2" xfId="22741"/>
    <cellStyle name="40% - Accent6 2 4 3 3 6 4" xfId="22742"/>
    <cellStyle name="40% - Accent6 2 4 3 3 7" xfId="22743"/>
    <cellStyle name="40% - Accent6 2 4 3 3 7 2" xfId="22744"/>
    <cellStyle name="40% - Accent6 2 4 3 3 7 2 2" xfId="22745"/>
    <cellStyle name="40% - Accent6 2 4 3 3 7 3" xfId="22746"/>
    <cellStyle name="40% - Accent6 2 4 3 3 8" xfId="22747"/>
    <cellStyle name="40% - Accent6 2 4 3 3 8 2" xfId="22748"/>
    <cellStyle name="40% - Accent6 2 4 3 3 9" xfId="22749"/>
    <cellStyle name="40% - Accent6 2 4 3 4" xfId="22750"/>
    <cellStyle name="40% - Accent6 2 4 3 4 2" xfId="22751"/>
    <cellStyle name="40% - Accent6 2 4 3 4 2 2" xfId="22752"/>
    <cellStyle name="40% - Accent6 2 4 3 4 2 2 2" xfId="22753"/>
    <cellStyle name="40% - Accent6 2 4 3 4 2 2 2 2" xfId="22754"/>
    <cellStyle name="40% - Accent6 2 4 3 4 2 2 3" xfId="22755"/>
    <cellStyle name="40% - Accent6 2 4 3 4 2 3" xfId="22756"/>
    <cellStyle name="40% - Accent6 2 4 3 4 2 3 2" xfId="22757"/>
    <cellStyle name="40% - Accent6 2 4 3 4 2 4" xfId="22758"/>
    <cellStyle name="40% - Accent6 2 4 3 4 3" xfId="22759"/>
    <cellStyle name="40% - Accent6 2 4 3 4 3 2" xfId="22760"/>
    <cellStyle name="40% - Accent6 2 4 3 4 3 2 2" xfId="22761"/>
    <cellStyle name="40% - Accent6 2 4 3 4 3 3" xfId="22762"/>
    <cellStyle name="40% - Accent6 2 4 3 4 4" xfId="22763"/>
    <cellStyle name="40% - Accent6 2 4 3 4 4 2" xfId="22764"/>
    <cellStyle name="40% - Accent6 2 4 3 4 5" xfId="22765"/>
    <cellStyle name="40% - Accent6 2 4 3 5" xfId="22766"/>
    <cellStyle name="40% - Accent6 2 4 3 5 2" xfId="22767"/>
    <cellStyle name="40% - Accent6 2 4 3 5 2 2" xfId="22768"/>
    <cellStyle name="40% - Accent6 2 4 3 5 2 2 2" xfId="22769"/>
    <cellStyle name="40% - Accent6 2 4 3 5 2 2 2 2" xfId="22770"/>
    <cellStyle name="40% - Accent6 2 4 3 5 2 2 3" xfId="22771"/>
    <cellStyle name="40% - Accent6 2 4 3 5 2 3" xfId="22772"/>
    <cellStyle name="40% - Accent6 2 4 3 5 2 3 2" xfId="22773"/>
    <cellStyle name="40% - Accent6 2 4 3 5 2 4" xfId="22774"/>
    <cellStyle name="40% - Accent6 2 4 3 5 3" xfId="22775"/>
    <cellStyle name="40% - Accent6 2 4 3 5 3 2" xfId="22776"/>
    <cellStyle name="40% - Accent6 2 4 3 5 3 2 2" xfId="22777"/>
    <cellStyle name="40% - Accent6 2 4 3 5 3 3" xfId="22778"/>
    <cellStyle name="40% - Accent6 2 4 3 5 4" xfId="22779"/>
    <cellStyle name="40% - Accent6 2 4 3 5 4 2" xfId="22780"/>
    <cellStyle name="40% - Accent6 2 4 3 5 5" xfId="22781"/>
    <cellStyle name="40% - Accent6 2 4 3 6" xfId="22782"/>
    <cellStyle name="40% - Accent6 2 4 3 6 2" xfId="22783"/>
    <cellStyle name="40% - Accent6 2 4 3 6 2 2" xfId="22784"/>
    <cellStyle name="40% - Accent6 2 4 3 6 2 2 2" xfId="22785"/>
    <cellStyle name="40% - Accent6 2 4 3 6 2 3" xfId="22786"/>
    <cellStyle name="40% - Accent6 2 4 3 6 3" xfId="22787"/>
    <cellStyle name="40% - Accent6 2 4 3 6 3 2" xfId="22788"/>
    <cellStyle name="40% - Accent6 2 4 3 6 4" xfId="22789"/>
    <cellStyle name="40% - Accent6 2 4 3 7" xfId="22790"/>
    <cellStyle name="40% - Accent6 2 4 3 7 2" xfId="22791"/>
    <cellStyle name="40% - Accent6 2 4 3 7 2 2" xfId="22792"/>
    <cellStyle name="40% - Accent6 2 4 3 7 2 2 2" xfId="22793"/>
    <cellStyle name="40% - Accent6 2 4 3 7 2 3" xfId="22794"/>
    <cellStyle name="40% - Accent6 2 4 3 7 3" xfId="22795"/>
    <cellStyle name="40% - Accent6 2 4 3 7 3 2" xfId="22796"/>
    <cellStyle name="40% - Accent6 2 4 3 7 4" xfId="22797"/>
    <cellStyle name="40% - Accent6 2 4 3 8" xfId="22798"/>
    <cellStyle name="40% - Accent6 2 4 3 8 2" xfId="22799"/>
    <cellStyle name="40% - Accent6 2 4 3 8 2 2" xfId="22800"/>
    <cellStyle name="40% - Accent6 2 4 3 8 2 2 2" xfId="22801"/>
    <cellStyle name="40% - Accent6 2 4 3 8 2 3" xfId="22802"/>
    <cellStyle name="40% - Accent6 2 4 3 8 3" xfId="22803"/>
    <cellStyle name="40% - Accent6 2 4 3 8 3 2" xfId="22804"/>
    <cellStyle name="40% - Accent6 2 4 3 8 4" xfId="22805"/>
    <cellStyle name="40% - Accent6 2 4 3 9" xfId="22806"/>
    <cellStyle name="40% - Accent6 2 4 3 9 2" xfId="22807"/>
    <cellStyle name="40% - Accent6 2 4 3 9 2 2" xfId="22808"/>
    <cellStyle name="40% - Accent6 2 4 3 9 3" xfId="22809"/>
    <cellStyle name="40% - Accent6 2 4 4" xfId="22810"/>
    <cellStyle name="40% - Accent6 2 4 4 2" xfId="22811"/>
    <cellStyle name="40% - Accent6 2 4 4 2 2" xfId="22812"/>
    <cellStyle name="40% - Accent6 2 4 4 2 2 2" xfId="22813"/>
    <cellStyle name="40% - Accent6 2 4 4 2 2 2 2" xfId="22814"/>
    <cellStyle name="40% - Accent6 2 4 4 2 2 2 2 2" xfId="22815"/>
    <cellStyle name="40% - Accent6 2 4 4 2 2 2 3" xfId="22816"/>
    <cellStyle name="40% - Accent6 2 4 4 2 2 3" xfId="22817"/>
    <cellStyle name="40% - Accent6 2 4 4 2 2 3 2" xfId="22818"/>
    <cellStyle name="40% - Accent6 2 4 4 2 2 4" xfId="22819"/>
    <cellStyle name="40% - Accent6 2 4 4 2 3" xfId="22820"/>
    <cellStyle name="40% - Accent6 2 4 4 2 3 2" xfId="22821"/>
    <cellStyle name="40% - Accent6 2 4 4 2 3 2 2" xfId="22822"/>
    <cellStyle name="40% - Accent6 2 4 4 2 3 3" xfId="22823"/>
    <cellStyle name="40% - Accent6 2 4 4 2 4" xfId="22824"/>
    <cellStyle name="40% - Accent6 2 4 4 2 4 2" xfId="22825"/>
    <cellStyle name="40% - Accent6 2 4 4 2 5" xfId="22826"/>
    <cellStyle name="40% - Accent6 2 4 4 3" xfId="22827"/>
    <cellStyle name="40% - Accent6 2 4 4 3 2" xfId="22828"/>
    <cellStyle name="40% - Accent6 2 4 4 3 2 2" xfId="22829"/>
    <cellStyle name="40% - Accent6 2 4 4 3 2 2 2" xfId="22830"/>
    <cellStyle name="40% - Accent6 2 4 4 3 2 2 2 2" xfId="22831"/>
    <cellStyle name="40% - Accent6 2 4 4 3 2 2 3" xfId="22832"/>
    <cellStyle name="40% - Accent6 2 4 4 3 2 3" xfId="22833"/>
    <cellStyle name="40% - Accent6 2 4 4 3 2 3 2" xfId="22834"/>
    <cellStyle name="40% - Accent6 2 4 4 3 2 4" xfId="22835"/>
    <cellStyle name="40% - Accent6 2 4 4 3 3" xfId="22836"/>
    <cellStyle name="40% - Accent6 2 4 4 3 3 2" xfId="22837"/>
    <cellStyle name="40% - Accent6 2 4 4 3 3 2 2" xfId="22838"/>
    <cellStyle name="40% - Accent6 2 4 4 3 3 3" xfId="22839"/>
    <cellStyle name="40% - Accent6 2 4 4 3 4" xfId="22840"/>
    <cellStyle name="40% - Accent6 2 4 4 3 4 2" xfId="22841"/>
    <cellStyle name="40% - Accent6 2 4 4 3 5" xfId="22842"/>
    <cellStyle name="40% - Accent6 2 4 4 4" xfId="22843"/>
    <cellStyle name="40% - Accent6 2 4 4 4 2" xfId="22844"/>
    <cellStyle name="40% - Accent6 2 4 4 4 2 2" xfId="22845"/>
    <cellStyle name="40% - Accent6 2 4 4 4 2 2 2" xfId="22846"/>
    <cellStyle name="40% - Accent6 2 4 4 4 2 3" xfId="22847"/>
    <cellStyle name="40% - Accent6 2 4 4 4 3" xfId="22848"/>
    <cellStyle name="40% - Accent6 2 4 4 4 3 2" xfId="22849"/>
    <cellStyle name="40% - Accent6 2 4 4 4 4" xfId="22850"/>
    <cellStyle name="40% - Accent6 2 4 4 5" xfId="22851"/>
    <cellStyle name="40% - Accent6 2 4 4 5 2" xfId="22852"/>
    <cellStyle name="40% - Accent6 2 4 4 5 2 2" xfId="22853"/>
    <cellStyle name="40% - Accent6 2 4 4 5 2 2 2" xfId="22854"/>
    <cellStyle name="40% - Accent6 2 4 4 5 2 3" xfId="22855"/>
    <cellStyle name="40% - Accent6 2 4 4 5 3" xfId="22856"/>
    <cellStyle name="40% - Accent6 2 4 4 5 3 2" xfId="22857"/>
    <cellStyle name="40% - Accent6 2 4 4 5 4" xfId="22858"/>
    <cellStyle name="40% - Accent6 2 4 4 6" xfId="22859"/>
    <cellStyle name="40% - Accent6 2 4 4 6 2" xfId="22860"/>
    <cellStyle name="40% - Accent6 2 4 4 6 2 2" xfId="22861"/>
    <cellStyle name="40% - Accent6 2 4 4 6 2 2 2" xfId="22862"/>
    <cellStyle name="40% - Accent6 2 4 4 6 2 3" xfId="22863"/>
    <cellStyle name="40% - Accent6 2 4 4 6 3" xfId="22864"/>
    <cellStyle name="40% - Accent6 2 4 4 6 3 2" xfId="22865"/>
    <cellStyle name="40% - Accent6 2 4 4 6 4" xfId="22866"/>
    <cellStyle name="40% - Accent6 2 4 4 7" xfId="22867"/>
    <cellStyle name="40% - Accent6 2 4 4 7 2" xfId="22868"/>
    <cellStyle name="40% - Accent6 2 4 4 7 2 2" xfId="22869"/>
    <cellStyle name="40% - Accent6 2 4 4 7 3" xfId="22870"/>
    <cellStyle name="40% - Accent6 2 4 4 8" xfId="22871"/>
    <cellStyle name="40% - Accent6 2 4 4 8 2" xfId="22872"/>
    <cellStyle name="40% - Accent6 2 4 4 9" xfId="22873"/>
    <cellStyle name="40% - Accent6 2 4 5" xfId="22874"/>
    <cellStyle name="40% - Accent6 2 4 5 2" xfId="22875"/>
    <cellStyle name="40% - Accent6 2 4 5 2 2" xfId="22876"/>
    <cellStyle name="40% - Accent6 2 4 5 2 2 2" xfId="22877"/>
    <cellStyle name="40% - Accent6 2 4 5 2 2 2 2" xfId="22878"/>
    <cellStyle name="40% - Accent6 2 4 5 2 2 2 2 2" xfId="22879"/>
    <cellStyle name="40% - Accent6 2 4 5 2 2 2 3" xfId="22880"/>
    <cellStyle name="40% - Accent6 2 4 5 2 2 3" xfId="22881"/>
    <cellStyle name="40% - Accent6 2 4 5 2 2 3 2" xfId="22882"/>
    <cellStyle name="40% - Accent6 2 4 5 2 2 4" xfId="22883"/>
    <cellStyle name="40% - Accent6 2 4 5 2 3" xfId="22884"/>
    <cellStyle name="40% - Accent6 2 4 5 2 3 2" xfId="22885"/>
    <cellStyle name="40% - Accent6 2 4 5 2 3 2 2" xfId="22886"/>
    <cellStyle name="40% - Accent6 2 4 5 2 3 3" xfId="22887"/>
    <cellStyle name="40% - Accent6 2 4 5 2 4" xfId="22888"/>
    <cellStyle name="40% - Accent6 2 4 5 2 4 2" xfId="22889"/>
    <cellStyle name="40% - Accent6 2 4 5 2 5" xfId="22890"/>
    <cellStyle name="40% - Accent6 2 4 5 3" xfId="22891"/>
    <cellStyle name="40% - Accent6 2 4 5 3 2" xfId="22892"/>
    <cellStyle name="40% - Accent6 2 4 5 3 2 2" xfId="22893"/>
    <cellStyle name="40% - Accent6 2 4 5 3 2 2 2" xfId="22894"/>
    <cellStyle name="40% - Accent6 2 4 5 3 2 2 2 2" xfId="22895"/>
    <cellStyle name="40% - Accent6 2 4 5 3 2 2 3" xfId="22896"/>
    <cellStyle name="40% - Accent6 2 4 5 3 2 3" xfId="22897"/>
    <cellStyle name="40% - Accent6 2 4 5 3 2 3 2" xfId="22898"/>
    <cellStyle name="40% - Accent6 2 4 5 3 2 4" xfId="22899"/>
    <cellStyle name="40% - Accent6 2 4 5 3 3" xfId="22900"/>
    <cellStyle name="40% - Accent6 2 4 5 3 3 2" xfId="22901"/>
    <cellStyle name="40% - Accent6 2 4 5 3 3 2 2" xfId="22902"/>
    <cellStyle name="40% - Accent6 2 4 5 3 3 3" xfId="22903"/>
    <cellStyle name="40% - Accent6 2 4 5 3 4" xfId="22904"/>
    <cellStyle name="40% - Accent6 2 4 5 3 4 2" xfId="22905"/>
    <cellStyle name="40% - Accent6 2 4 5 3 5" xfId="22906"/>
    <cellStyle name="40% - Accent6 2 4 5 4" xfId="22907"/>
    <cellStyle name="40% - Accent6 2 4 5 4 2" xfId="22908"/>
    <cellStyle name="40% - Accent6 2 4 5 4 2 2" xfId="22909"/>
    <cellStyle name="40% - Accent6 2 4 5 4 2 2 2" xfId="22910"/>
    <cellStyle name="40% - Accent6 2 4 5 4 2 3" xfId="22911"/>
    <cellStyle name="40% - Accent6 2 4 5 4 3" xfId="22912"/>
    <cellStyle name="40% - Accent6 2 4 5 4 3 2" xfId="22913"/>
    <cellStyle name="40% - Accent6 2 4 5 4 4" xfId="22914"/>
    <cellStyle name="40% - Accent6 2 4 5 5" xfId="22915"/>
    <cellStyle name="40% - Accent6 2 4 5 5 2" xfId="22916"/>
    <cellStyle name="40% - Accent6 2 4 5 5 2 2" xfId="22917"/>
    <cellStyle name="40% - Accent6 2 4 5 5 2 2 2" xfId="22918"/>
    <cellStyle name="40% - Accent6 2 4 5 5 2 3" xfId="22919"/>
    <cellStyle name="40% - Accent6 2 4 5 5 3" xfId="22920"/>
    <cellStyle name="40% - Accent6 2 4 5 5 3 2" xfId="22921"/>
    <cellStyle name="40% - Accent6 2 4 5 5 4" xfId="22922"/>
    <cellStyle name="40% - Accent6 2 4 5 6" xfId="22923"/>
    <cellStyle name="40% - Accent6 2 4 5 6 2" xfId="22924"/>
    <cellStyle name="40% - Accent6 2 4 5 6 2 2" xfId="22925"/>
    <cellStyle name="40% - Accent6 2 4 5 6 2 2 2" xfId="22926"/>
    <cellStyle name="40% - Accent6 2 4 5 6 2 3" xfId="22927"/>
    <cellStyle name="40% - Accent6 2 4 5 6 3" xfId="22928"/>
    <cellStyle name="40% - Accent6 2 4 5 6 3 2" xfId="22929"/>
    <cellStyle name="40% - Accent6 2 4 5 6 4" xfId="22930"/>
    <cellStyle name="40% - Accent6 2 4 5 7" xfId="22931"/>
    <cellStyle name="40% - Accent6 2 4 5 7 2" xfId="22932"/>
    <cellStyle name="40% - Accent6 2 4 5 7 2 2" xfId="22933"/>
    <cellStyle name="40% - Accent6 2 4 5 7 3" xfId="22934"/>
    <cellStyle name="40% - Accent6 2 4 5 8" xfId="22935"/>
    <cellStyle name="40% - Accent6 2 4 5 8 2" xfId="22936"/>
    <cellStyle name="40% - Accent6 2 4 5 9" xfId="22937"/>
    <cellStyle name="40% - Accent6 2 4 6" xfId="43905"/>
    <cellStyle name="40% - Accent6 2 5" xfId="22938"/>
    <cellStyle name="40% - Accent6 2 5 2" xfId="22939"/>
    <cellStyle name="40% - Accent6 2 5 2 10" xfId="22940"/>
    <cellStyle name="40% - Accent6 2 5 2 10 2" xfId="22941"/>
    <cellStyle name="40% - Accent6 2 5 2 11" xfId="22942"/>
    <cellStyle name="40% - Accent6 2 5 2 2" xfId="22943"/>
    <cellStyle name="40% - Accent6 2 5 2 2 2" xfId="22944"/>
    <cellStyle name="40% - Accent6 2 5 2 2 2 2" xfId="22945"/>
    <cellStyle name="40% - Accent6 2 5 2 2 2 2 2" xfId="22946"/>
    <cellStyle name="40% - Accent6 2 5 2 2 2 2 2 2" xfId="22947"/>
    <cellStyle name="40% - Accent6 2 5 2 2 2 2 2 2 2" xfId="22948"/>
    <cellStyle name="40% - Accent6 2 5 2 2 2 2 2 3" xfId="22949"/>
    <cellStyle name="40% - Accent6 2 5 2 2 2 2 3" xfId="22950"/>
    <cellStyle name="40% - Accent6 2 5 2 2 2 2 3 2" xfId="22951"/>
    <cellStyle name="40% - Accent6 2 5 2 2 2 2 4" xfId="22952"/>
    <cellStyle name="40% - Accent6 2 5 2 2 2 3" xfId="22953"/>
    <cellStyle name="40% - Accent6 2 5 2 2 2 3 2" xfId="22954"/>
    <cellStyle name="40% - Accent6 2 5 2 2 2 3 2 2" xfId="22955"/>
    <cellStyle name="40% - Accent6 2 5 2 2 2 3 3" xfId="22956"/>
    <cellStyle name="40% - Accent6 2 5 2 2 2 4" xfId="22957"/>
    <cellStyle name="40% - Accent6 2 5 2 2 2 4 2" xfId="22958"/>
    <cellStyle name="40% - Accent6 2 5 2 2 2 5" xfId="22959"/>
    <cellStyle name="40% - Accent6 2 5 2 2 3" xfId="22960"/>
    <cellStyle name="40% - Accent6 2 5 2 2 3 2" xfId="22961"/>
    <cellStyle name="40% - Accent6 2 5 2 2 3 2 2" xfId="22962"/>
    <cellStyle name="40% - Accent6 2 5 2 2 3 2 2 2" xfId="22963"/>
    <cellStyle name="40% - Accent6 2 5 2 2 3 2 2 2 2" xfId="22964"/>
    <cellStyle name="40% - Accent6 2 5 2 2 3 2 2 3" xfId="22965"/>
    <cellStyle name="40% - Accent6 2 5 2 2 3 2 3" xfId="22966"/>
    <cellStyle name="40% - Accent6 2 5 2 2 3 2 3 2" xfId="22967"/>
    <cellStyle name="40% - Accent6 2 5 2 2 3 2 4" xfId="22968"/>
    <cellStyle name="40% - Accent6 2 5 2 2 3 3" xfId="22969"/>
    <cellStyle name="40% - Accent6 2 5 2 2 3 3 2" xfId="22970"/>
    <cellStyle name="40% - Accent6 2 5 2 2 3 3 2 2" xfId="22971"/>
    <cellStyle name="40% - Accent6 2 5 2 2 3 3 3" xfId="22972"/>
    <cellStyle name="40% - Accent6 2 5 2 2 3 4" xfId="22973"/>
    <cellStyle name="40% - Accent6 2 5 2 2 3 4 2" xfId="22974"/>
    <cellStyle name="40% - Accent6 2 5 2 2 3 5" xfId="22975"/>
    <cellStyle name="40% - Accent6 2 5 2 2 4" xfId="22976"/>
    <cellStyle name="40% - Accent6 2 5 2 2 4 2" xfId="22977"/>
    <cellStyle name="40% - Accent6 2 5 2 2 4 2 2" xfId="22978"/>
    <cellStyle name="40% - Accent6 2 5 2 2 4 2 2 2" xfId="22979"/>
    <cellStyle name="40% - Accent6 2 5 2 2 4 2 3" xfId="22980"/>
    <cellStyle name="40% - Accent6 2 5 2 2 4 3" xfId="22981"/>
    <cellStyle name="40% - Accent6 2 5 2 2 4 3 2" xfId="22982"/>
    <cellStyle name="40% - Accent6 2 5 2 2 4 4" xfId="22983"/>
    <cellStyle name="40% - Accent6 2 5 2 2 5" xfId="22984"/>
    <cellStyle name="40% - Accent6 2 5 2 2 5 2" xfId="22985"/>
    <cellStyle name="40% - Accent6 2 5 2 2 5 2 2" xfId="22986"/>
    <cellStyle name="40% - Accent6 2 5 2 2 5 2 2 2" xfId="22987"/>
    <cellStyle name="40% - Accent6 2 5 2 2 5 2 3" xfId="22988"/>
    <cellStyle name="40% - Accent6 2 5 2 2 5 3" xfId="22989"/>
    <cellStyle name="40% - Accent6 2 5 2 2 5 3 2" xfId="22990"/>
    <cellStyle name="40% - Accent6 2 5 2 2 5 4" xfId="22991"/>
    <cellStyle name="40% - Accent6 2 5 2 2 6" xfId="22992"/>
    <cellStyle name="40% - Accent6 2 5 2 2 6 2" xfId="22993"/>
    <cellStyle name="40% - Accent6 2 5 2 2 6 2 2" xfId="22994"/>
    <cellStyle name="40% - Accent6 2 5 2 2 6 2 2 2" xfId="22995"/>
    <cellStyle name="40% - Accent6 2 5 2 2 6 2 3" xfId="22996"/>
    <cellStyle name="40% - Accent6 2 5 2 2 6 3" xfId="22997"/>
    <cellStyle name="40% - Accent6 2 5 2 2 6 3 2" xfId="22998"/>
    <cellStyle name="40% - Accent6 2 5 2 2 6 4" xfId="22999"/>
    <cellStyle name="40% - Accent6 2 5 2 2 7" xfId="23000"/>
    <cellStyle name="40% - Accent6 2 5 2 2 7 2" xfId="23001"/>
    <cellStyle name="40% - Accent6 2 5 2 2 7 2 2" xfId="23002"/>
    <cellStyle name="40% - Accent6 2 5 2 2 7 3" xfId="23003"/>
    <cellStyle name="40% - Accent6 2 5 2 2 8" xfId="23004"/>
    <cellStyle name="40% - Accent6 2 5 2 2 8 2" xfId="23005"/>
    <cellStyle name="40% - Accent6 2 5 2 2 9" xfId="23006"/>
    <cellStyle name="40% - Accent6 2 5 2 3" xfId="23007"/>
    <cellStyle name="40% - Accent6 2 5 2 3 2" xfId="23008"/>
    <cellStyle name="40% - Accent6 2 5 2 3 2 2" xfId="23009"/>
    <cellStyle name="40% - Accent6 2 5 2 3 2 2 2" xfId="23010"/>
    <cellStyle name="40% - Accent6 2 5 2 3 2 2 2 2" xfId="23011"/>
    <cellStyle name="40% - Accent6 2 5 2 3 2 2 2 2 2" xfId="23012"/>
    <cellStyle name="40% - Accent6 2 5 2 3 2 2 2 3" xfId="23013"/>
    <cellStyle name="40% - Accent6 2 5 2 3 2 2 3" xfId="23014"/>
    <cellStyle name="40% - Accent6 2 5 2 3 2 2 3 2" xfId="23015"/>
    <cellStyle name="40% - Accent6 2 5 2 3 2 2 4" xfId="23016"/>
    <cellStyle name="40% - Accent6 2 5 2 3 2 3" xfId="23017"/>
    <cellStyle name="40% - Accent6 2 5 2 3 2 3 2" xfId="23018"/>
    <cellStyle name="40% - Accent6 2 5 2 3 2 3 2 2" xfId="23019"/>
    <cellStyle name="40% - Accent6 2 5 2 3 2 3 3" xfId="23020"/>
    <cellStyle name="40% - Accent6 2 5 2 3 2 4" xfId="23021"/>
    <cellStyle name="40% - Accent6 2 5 2 3 2 4 2" xfId="23022"/>
    <cellStyle name="40% - Accent6 2 5 2 3 2 5" xfId="23023"/>
    <cellStyle name="40% - Accent6 2 5 2 3 3" xfId="23024"/>
    <cellStyle name="40% - Accent6 2 5 2 3 3 2" xfId="23025"/>
    <cellStyle name="40% - Accent6 2 5 2 3 3 2 2" xfId="23026"/>
    <cellStyle name="40% - Accent6 2 5 2 3 3 2 2 2" xfId="23027"/>
    <cellStyle name="40% - Accent6 2 5 2 3 3 2 2 2 2" xfId="23028"/>
    <cellStyle name="40% - Accent6 2 5 2 3 3 2 2 3" xfId="23029"/>
    <cellStyle name="40% - Accent6 2 5 2 3 3 2 3" xfId="23030"/>
    <cellStyle name="40% - Accent6 2 5 2 3 3 2 3 2" xfId="23031"/>
    <cellStyle name="40% - Accent6 2 5 2 3 3 2 4" xfId="23032"/>
    <cellStyle name="40% - Accent6 2 5 2 3 3 3" xfId="23033"/>
    <cellStyle name="40% - Accent6 2 5 2 3 3 3 2" xfId="23034"/>
    <cellStyle name="40% - Accent6 2 5 2 3 3 3 2 2" xfId="23035"/>
    <cellStyle name="40% - Accent6 2 5 2 3 3 3 3" xfId="23036"/>
    <cellStyle name="40% - Accent6 2 5 2 3 3 4" xfId="23037"/>
    <cellStyle name="40% - Accent6 2 5 2 3 3 4 2" xfId="23038"/>
    <cellStyle name="40% - Accent6 2 5 2 3 3 5" xfId="23039"/>
    <cellStyle name="40% - Accent6 2 5 2 3 4" xfId="23040"/>
    <cellStyle name="40% - Accent6 2 5 2 3 4 2" xfId="23041"/>
    <cellStyle name="40% - Accent6 2 5 2 3 4 2 2" xfId="23042"/>
    <cellStyle name="40% - Accent6 2 5 2 3 4 2 2 2" xfId="23043"/>
    <cellStyle name="40% - Accent6 2 5 2 3 4 2 3" xfId="23044"/>
    <cellStyle name="40% - Accent6 2 5 2 3 4 3" xfId="23045"/>
    <cellStyle name="40% - Accent6 2 5 2 3 4 3 2" xfId="23046"/>
    <cellStyle name="40% - Accent6 2 5 2 3 4 4" xfId="23047"/>
    <cellStyle name="40% - Accent6 2 5 2 3 5" xfId="23048"/>
    <cellStyle name="40% - Accent6 2 5 2 3 5 2" xfId="23049"/>
    <cellStyle name="40% - Accent6 2 5 2 3 5 2 2" xfId="23050"/>
    <cellStyle name="40% - Accent6 2 5 2 3 5 2 2 2" xfId="23051"/>
    <cellStyle name="40% - Accent6 2 5 2 3 5 2 3" xfId="23052"/>
    <cellStyle name="40% - Accent6 2 5 2 3 5 3" xfId="23053"/>
    <cellStyle name="40% - Accent6 2 5 2 3 5 3 2" xfId="23054"/>
    <cellStyle name="40% - Accent6 2 5 2 3 5 4" xfId="23055"/>
    <cellStyle name="40% - Accent6 2 5 2 3 6" xfId="23056"/>
    <cellStyle name="40% - Accent6 2 5 2 3 6 2" xfId="23057"/>
    <cellStyle name="40% - Accent6 2 5 2 3 6 2 2" xfId="23058"/>
    <cellStyle name="40% - Accent6 2 5 2 3 6 2 2 2" xfId="23059"/>
    <cellStyle name="40% - Accent6 2 5 2 3 6 2 3" xfId="23060"/>
    <cellStyle name="40% - Accent6 2 5 2 3 6 3" xfId="23061"/>
    <cellStyle name="40% - Accent6 2 5 2 3 6 3 2" xfId="23062"/>
    <cellStyle name="40% - Accent6 2 5 2 3 6 4" xfId="23063"/>
    <cellStyle name="40% - Accent6 2 5 2 3 7" xfId="23064"/>
    <cellStyle name="40% - Accent6 2 5 2 3 7 2" xfId="23065"/>
    <cellStyle name="40% - Accent6 2 5 2 3 7 2 2" xfId="23066"/>
    <cellStyle name="40% - Accent6 2 5 2 3 7 3" xfId="23067"/>
    <cellStyle name="40% - Accent6 2 5 2 3 8" xfId="23068"/>
    <cellStyle name="40% - Accent6 2 5 2 3 8 2" xfId="23069"/>
    <cellStyle name="40% - Accent6 2 5 2 3 9" xfId="23070"/>
    <cellStyle name="40% - Accent6 2 5 2 4" xfId="23071"/>
    <cellStyle name="40% - Accent6 2 5 2 4 2" xfId="23072"/>
    <cellStyle name="40% - Accent6 2 5 2 4 2 2" xfId="23073"/>
    <cellStyle name="40% - Accent6 2 5 2 4 2 2 2" xfId="23074"/>
    <cellStyle name="40% - Accent6 2 5 2 4 2 2 2 2" xfId="23075"/>
    <cellStyle name="40% - Accent6 2 5 2 4 2 2 3" xfId="23076"/>
    <cellStyle name="40% - Accent6 2 5 2 4 2 3" xfId="23077"/>
    <cellStyle name="40% - Accent6 2 5 2 4 2 3 2" xfId="23078"/>
    <cellStyle name="40% - Accent6 2 5 2 4 2 4" xfId="23079"/>
    <cellStyle name="40% - Accent6 2 5 2 4 3" xfId="23080"/>
    <cellStyle name="40% - Accent6 2 5 2 4 3 2" xfId="23081"/>
    <cellStyle name="40% - Accent6 2 5 2 4 3 2 2" xfId="23082"/>
    <cellStyle name="40% - Accent6 2 5 2 4 3 3" xfId="23083"/>
    <cellStyle name="40% - Accent6 2 5 2 4 4" xfId="23084"/>
    <cellStyle name="40% - Accent6 2 5 2 4 4 2" xfId="23085"/>
    <cellStyle name="40% - Accent6 2 5 2 4 5" xfId="23086"/>
    <cellStyle name="40% - Accent6 2 5 2 5" xfId="23087"/>
    <cellStyle name="40% - Accent6 2 5 2 5 2" xfId="23088"/>
    <cellStyle name="40% - Accent6 2 5 2 5 2 2" xfId="23089"/>
    <cellStyle name="40% - Accent6 2 5 2 5 2 2 2" xfId="23090"/>
    <cellStyle name="40% - Accent6 2 5 2 5 2 2 2 2" xfId="23091"/>
    <cellStyle name="40% - Accent6 2 5 2 5 2 2 3" xfId="23092"/>
    <cellStyle name="40% - Accent6 2 5 2 5 2 3" xfId="23093"/>
    <cellStyle name="40% - Accent6 2 5 2 5 2 3 2" xfId="23094"/>
    <cellStyle name="40% - Accent6 2 5 2 5 2 4" xfId="23095"/>
    <cellStyle name="40% - Accent6 2 5 2 5 3" xfId="23096"/>
    <cellStyle name="40% - Accent6 2 5 2 5 3 2" xfId="23097"/>
    <cellStyle name="40% - Accent6 2 5 2 5 3 2 2" xfId="23098"/>
    <cellStyle name="40% - Accent6 2 5 2 5 3 3" xfId="23099"/>
    <cellStyle name="40% - Accent6 2 5 2 5 4" xfId="23100"/>
    <cellStyle name="40% - Accent6 2 5 2 5 4 2" xfId="23101"/>
    <cellStyle name="40% - Accent6 2 5 2 5 5" xfId="23102"/>
    <cellStyle name="40% - Accent6 2 5 2 6" xfId="23103"/>
    <cellStyle name="40% - Accent6 2 5 2 6 2" xfId="23104"/>
    <cellStyle name="40% - Accent6 2 5 2 6 2 2" xfId="23105"/>
    <cellStyle name="40% - Accent6 2 5 2 6 2 2 2" xfId="23106"/>
    <cellStyle name="40% - Accent6 2 5 2 6 2 3" xfId="23107"/>
    <cellStyle name="40% - Accent6 2 5 2 6 3" xfId="23108"/>
    <cellStyle name="40% - Accent6 2 5 2 6 3 2" xfId="23109"/>
    <cellStyle name="40% - Accent6 2 5 2 6 4" xfId="23110"/>
    <cellStyle name="40% - Accent6 2 5 2 7" xfId="23111"/>
    <cellStyle name="40% - Accent6 2 5 2 7 2" xfId="23112"/>
    <cellStyle name="40% - Accent6 2 5 2 7 2 2" xfId="23113"/>
    <cellStyle name="40% - Accent6 2 5 2 7 2 2 2" xfId="23114"/>
    <cellStyle name="40% - Accent6 2 5 2 7 2 3" xfId="23115"/>
    <cellStyle name="40% - Accent6 2 5 2 7 3" xfId="23116"/>
    <cellStyle name="40% - Accent6 2 5 2 7 3 2" xfId="23117"/>
    <cellStyle name="40% - Accent6 2 5 2 7 4" xfId="23118"/>
    <cellStyle name="40% - Accent6 2 5 2 8" xfId="23119"/>
    <cellStyle name="40% - Accent6 2 5 2 8 2" xfId="23120"/>
    <cellStyle name="40% - Accent6 2 5 2 8 2 2" xfId="23121"/>
    <cellStyle name="40% - Accent6 2 5 2 8 2 2 2" xfId="23122"/>
    <cellStyle name="40% - Accent6 2 5 2 8 2 3" xfId="23123"/>
    <cellStyle name="40% - Accent6 2 5 2 8 3" xfId="23124"/>
    <cellStyle name="40% - Accent6 2 5 2 8 3 2" xfId="23125"/>
    <cellStyle name="40% - Accent6 2 5 2 8 4" xfId="23126"/>
    <cellStyle name="40% - Accent6 2 5 2 9" xfId="23127"/>
    <cellStyle name="40% - Accent6 2 5 2 9 2" xfId="23128"/>
    <cellStyle name="40% - Accent6 2 5 2 9 2 2" xfId="23129"/>
    <cellStyle name="40% - Accent6 2 5 2 9 3" xfId="23130"/>
    <cellStyle name="40% - Accent6 2 5 3" xfId="23131"/>
    <cellStyle name="40% - Accent6 2 5 3 2" xfId="23132"/>
    <cellStyle name="40% - Accent6 2 5 3 2 2" xfId="23133"/>
    <cellStyle name="40% - Accent6 2 5 3 2 2 2" xfId="23134"/>
    <cellStyle name="40% - Accent6 2 5 3 2 2 2 2" xfId="23135"/>
    <cellStyle name="40% - Accent6 2 5 3 2 2 2 2 2" xfId="23136"/>
    <cellStyle name="40% - Accent6 2 5 3 2 2 2 3" xfId="23137"/>
    <cellStyle name="40% - Accent6 2 5 3 2 2 3" xfId="23138"/>
    <cellStyle name="40% - Accent6 2 5 3 2 2 3 2" xfId="23139"/>
    <cellStyle name="40% - Accent6 2 5 3 2 2 4" xfId="23140"/>
    <cellStyle name="40% - Accent6 2 5 3 2 3" xfId="23141"/>
    <cellStyle name="40% - Accent6 2 5 3 2 3 2" xfId="23142"/>
    <cellStyle name="40% - Accent6 2 5 3 2 3 2 2" xfId="23143"/>
    <cellStyle name="40% - Accent6 2 5 3 2 3 3" xfId="23144"/>
    <cellStyle name="40% - Accent6 2 5 3 2 4" xfId="23145"/>
    <cellStyle name="40% - Accent6 2 5 3 2 4 2" xfId="23146"/>
    <cellStyle name="40% - Accent6 2 5 3 2 5" xfId="23147"/>
    <cellStyle name="40% - Accent6 2 5 3 3" xfId="23148"/>
    <cellStyle name="40% - Accent6 2 5 3 3 2" xfId="23149"/>
    <cellStyle name="40% - Accent6 2 5 3 3 2 2" xfId="23150"/>
    <cellStyle name="40% - Accent6 2 5 3 3 2 2 2" xfId="23151"/>
    <cellStyle name="40% - Accent6 2 5 3 3 2 2 2 2" xfId="23152"/>
    <cellStyle name="40% - Accent6 2 5 3 3 2 2 3" xfId="23153"/>
    <cellStyle name="40% - Accent6 2 5 3 3 2 3" xfId="23154"/>
    <cellStyle name="40% - Accent6 2 5 3 3 2 3 2" xfId="23155"/>
    <cellStyle name="40% - Accent6 2 5 3 3 2 4" xfId="23156"/>
    <cellStyle name="40% - Accent6 2 5 3 3 3" xfId="23157"/>
    <cellStyle name="40% - Accent6 2 5 3 3 3 2" xfId="23158"/>
    <cellStyle name="40% - Accent6 2 5 3 3 3 2 2" xfId="23159"/>
    <cellStyle name="40% - Accent6 2 5 3 3 3 3" xfId="23160"/>
    <cellStyle name="40% - Accent6 2 5 3 3 4" xfId="23161"/>
    <cellStyle name="40% - Accent6 2 5 3 3 4 2" xfId="23162"/>
    <cellStyle name="40% - Accent6 2 5 3 3 5" xfId="23163"/>
    <cellStyle name="40% - Accent6 2 5 3 4" xfId="23164"/>
    <cellStyle name="40% - Accent6 2 5 3 4 2" xfId="23165"/>
    <cellStyle name="40% - Accent6 2 5 3 4 2 2" xfId="23166"/>
    <cellStyle name="40% - Accent6 2 5 3 4 2 2 2" xfId="23167"/>
    <cellStyle name="40% - Accent6 2 5 3 4 2 3" xfId="23168"/>
    <cellStyle name="40% - Accent6 2 5 3 4 3" xfId="23169"/>
    <cellStyle name="40% - Accent6 2 5 3 4 3 2" xfId="23170"/>
    <cellStyle name="40% - Accent6 2 5 3 4 4" xfId="23171"/>
    <cellStyle name="40% - Accent6 2 5 3 5" xfId="23172"/>
    <cellStyle name="40% - Accent6 2 5 3 5 2" xfId="23173"/>
    <cellStyle name="40% - Accent6 2 5 3 5 2 2" xfId="23174"/>
    <cellStyle name="40% - Accent6 2 5 3 5 2 2 2" xfId="23175"/>
    <cellStyle name="40% - Accent6 2 5 3 5 2 3" xfId="23176"/>
    <cellStyle name="40% - Accent6 2 5 3 5 3" xfId="23177"/>
    <cellStyle name="40% - Accent6 2 5 3 5 3 2" xfId="23178"/>
    <cellStyle name="40% - Accent6 2 5 3 5 4" xfId="23179"/>
    <cellStyle name="40% - Accent6 2 5 3 6" xfId="23180"/>
    <cellStyle name="40% - Accent6 2 5 3 6 2" xfId="23181"/>
    <cellStyle name="40% - Accent6 2 5 3 6 2 2" xfId="23182"/>
    <cellStyle name="40% - Accent6 2 5 3 6 2 2 2" xfId="23183"/>
    <cellStyle name="40% - Accent6 2 5 3 6 2 3" xfId="23184"/>
    <cellStyle name="40% - Accent6 2 5 3 6 3" xfId="23185"/>
    <cellStyle name="40% - Accent6 2 5 3 6 3 2" xfId="23186"/>
    <cellStyle name="40% - Accent6 2 5 3 6 4" xfId="23187"/>
    <cellStyle name="40% - Accent6 2 5 3 7" xfId="23188"/>
    <cellStyle name="40% - Accent6 2 5 3 7 2" xfId="23189"/>
    <cellStyle name="40% - Accent6 2 5 3 7 2 2" xfId="23190"/>
    <cellStyle name="40% - Accent6 2 5 3 7 3" xfId="23191"/>
    <cellStyle name="40% - Accent6 2 5 3 8" xfId="23192"/>
    <cellStyle name="40% - Accent6 2 5 3 8 2" xfId="23193"/>
    <cellStyle name="40% - Accent6 2 5 3 9" xfId="23194"/>
    <cellStyle name="40% - Accent6 2 5 4" xfId="23195"/>
    <cellStyle name="40% - Accent6 2 5 4 2" xfId="23196"/>
    <cellStyle name="40% - Accent6 2 5 4 2 2" xfId="23197"/>
    <cellStyle name="40% - Accent6 2 5 4 2 2 2" xfId="23198"/>
    <cellStyle name="40% - Accent6 2 5 4 2 2 2 2" xfId="23199"/>
    <cellStyle name="40% - Accent6 2 5 4 2 2 2 2 2" xfId="23200"/>
    <cellStyle name="40% - Accent6 2 5 4 2 2 2 3" xfId="23201"/>
    <cellStyle name="40% - Accent6 2 5 4 2 2 3" xfId="23202"/>
    <cellStyle name="40% - Accent6 2 5 4 2 2 3 2" xfId="23203"/>
    <cellStyle name="40% - Accent6 2 5 4 2 2 4" xfId="23204"/>
    <cellStyle name="40% - Accent6 2 5 4 2 3" xfId="23205"/>
    <cellStyle name="40% - Accent6 2 5 4 2 3 2" xfId="23206"/>
    <cellStyle name="40% - Accent6 2 5 4 2 3 2 2" xfId="23207"/>
    <cellStyle name="40% - Accent6 2 5 4 2 3 3" xfId="23208"/>
    <cellStyle name="40% - Accent6 2 5 4 2 4" xfId="23209"/>
    <cellStyle name="40% - Accent6 2 5 4 2 4 2" xfId="23210"/>
    <cellStyle name="40% - Accent6 2 5 4 2 5" xfId="23211"/>
    <cellStyle name="40% - Accent6 2 5 4 3" xfId="23212"/>
    <cellStyle name="40% - Accent6 2 5 4 3 2" xfId="23213"/>
    <cellStyle name="40% - Accent6 2 5 4 3 2 2" xfId="23214"/>
    <cellStyle name="40% - Accent6 2 5 4 3 2 2 2" xfId="23215"/>
    <cellStyle name="40% - Accent6 2 5 4 3 2 2 2 2" xfId="23216"/>
    <cellStyle name="40% - Accent6 2 5 4 3 2 2 3" xfId="23217"/>
    <cellStyle name="40% - Accent6 2 5 4 3 2 3" xfId="23218"/>
    <cellStyle name="40% - Accent6 2 5 4 3 2 3 2" xfId="23219"/>
    <cellStyle name="40% - Accent6 2 5 4 3 2 4" xfId="23220"/>
    <cellStyle name="40% - Accent6 2 5 4 3 3" xfId="23221"/>
    <cellStyle name="40% - Accent6 2 5 4 3 3 2" xfId="23222"/>
    <cellStyle name="40% - Accent6 2 5 4 3 3 2 2" xfId="23223"/>
    <cellStyle name="40% - Accent6 2 5 4 3 3 3" xfId="23224"/>
    <cellStyle name="40% - Accent6 2 5 4 3 4" xfId="23225"/>
    <cellStyle name="40% - Accent6 2 5 4 3 4 2" xfId="23226"/>
    <cellStyle name="40% - Accent6 2 5 4 3 5" xfId="23227"/>
    <cellStyle name="40% - Accent6 2 5 4 4" xfId="23228"/>
    <cellStyle name="40% - Accent6 2 5 4 4 2" xfId="23229"/>
    <cellStyle name="40% - Accent6 2 5 4 4 2 2" xfId="23230"/>
    <cellStyle name="40% - Accent6 2 5 4 4 2 2 2" xfId="23231"/>
    <cellStyle name="40% - Accent6 2 5 4 4 2 3" xfId="23232"/>
    <cellStyle name="40% - Accent6 2 5 4 4 3" xfId="23233"/>
    <cellStyle name="40% - Accent6 2 5 4 4 3 2" xfId="23234"/>
    <cellStyle name="40% - Accent6 2 5 4 4 4" xfId="23235"/>
    <cellStyle name="40% - Accent6 2 5 4 5" xfId="23236"/>
    <cellStyle name="40% - Accent6 2 5 4 5 2" xfId="23237"/>
    <cellStyle name="40% - Accent6 2 5 4 5 2 2" xfId="23238"/>
    <cellStyle name="40% - Accent6 2 5 4 5 2 2 2" xfId="23239"/>
    <cellStyle name="40% - Accent6 2 5 4 5 2 3" xfId="23240"/>
    <cellStyle name="40% - Accent6 2 5 4 5 3" xfId="23241"/>
    <cellStyle name="40% - Accent6 2 5 4 5 3 2" xfId="23242"/>
    <cellStyle name="40% - Accent6 2 5 4 5 4" xfId="23243"/>
    <cellStyle name="40% - Accent6 2 5 4 6" xfId="23244"/>
    <cellStyle name="40% - Accent6 2 5 4 6 2" xfId="23245"/>
    <cellStyle name="40% - Accent6 2 5 4 6 2 2" xfId="23246"/>
    <cellStyle name="40% - Accent6 2 5 4 6 2 2 2" xfId="23247"/>
    <cellStyle name="40% - Accent6 2 5 4 6 2 3" xfId="23248"/>
    <cellStyle name="40% - Accent6 2 5 4 6 3" xfId="23249"/>
    <cellStyle name="40% - Accent6 2 5 4 6 3 2" xfId="23250"/>
    <cellStyle name="40% - Accent6 2 5 4 6 4" xfId="23251"/>
    <cellStyle name="40% - Accent6 2 5 4 7" xfId="23252"/>
    <cellStyle name="40% - Accent6 2 5 4 7 2" xfId="23253"/>
    <cellStyle name="40% - Accent6 2 5 4 7 2 2" xfId="23254"/>
    <cellStyle name="40% - Accent6 2 5 4 7 3" xfId="23255"/>
    <cellStyle name="40% - Accent6 2 5 4 8" xfId="23256"/>
    <cellStyle name="40% - Accent6 2 5 4 8 2" xfId="23257"/>
    <cellStyle name="40% - Accent6 2 5 4 9" xfId="23258"/>
    <cellStyle name="40% - Accent6 2 5 5" xfId="43906"/>
    <cellStyle name="40% - Accent6 2 6" xfId="23259"/>
    <cellStyle name="40% - Accent6 2 6 2" xfId="23260"/>
    <cellStyle name="40% - Accent6 2 6 2 2" xfId="23261"/>
    <cellStyle name="40% - Accent6 2 6 2 2 2" xfId="23262"/>
    <cellStyle name="40% - Accent6 2 6 2 2 2 2" xfId="23263"/>
    <cellStyle name="40% - Accent6 2 6 2 2 2 2 2" xfId="23264"/>
    <cellStyle name="40% - Accent6 2 6 2 2 2 2 2 2" xfId="23265"/>
    <cellStyle name="40% - Accent6 2 6 2 2 2 2 3" xfId="23266"/>
    <cellStyle name="40% - Accent6 2 6 2 2 2 3" xfId="23267"/>
    <cellStyle name="40% - Accent6 2 6 2 2 2 3 2" xfId="23268"/>
    <cellStyle name="40% - Accent6 2 6 2 2 2 4" xfId="23269"/>
    <cellStyle name="40% - Accent6 2 6 2 2 3" xfId="23270"/>
    <cellStyle name="40% - Accent6 2 6 2 2 3 2" xfId="23271"/>
    <cellStyle name="40% - Accent6 2 6 2 2 3 2 2" xfId="23272"/>
    <cellStyle name="40% - Accent6 2 6 2 2 3 3" xfId="23273"/>
    <cellStyle name="40% - Accent6 2 6 2 2 4" xfId="23274"/>
    <cellStyle name="40% - Accent6 2 6 2 2 4 2" xfId="23275"/>
    <cellStyle name="40% - Accent6 2 6 2 2 5" xfId="23276"/>
    <cellStyle name="40% - Accent6 2 6 2 3" xfId="23277"/>
    <cellStyle name="40% - Accent6 2 6 2 3 2" xfId="23278"/>
    <cellStyle name="40% - Accent6 2 6 2 3 2 2" xfId="23279"/>
    <cellStyle name="40% - Accent6 2 6 2 3 2 2 2" xfId="23280"/>
    <cellStyle name="40% - Accent6 2 6 2 3 2 2 2 2" xfId="23281"/>
    <cellStyle name="40% - Accent6 2 6 2 3 2 2 3" xfId="23282"/>
    <cellStyle name="40% - Accent6 2 6 2 3 2 3" xfId="23283"/>
    <cellStyle name="40% - Accent6 2 6 2 3 2 3 2" xfId="23284"/>
    <cellStyle name="40% - Accent6 2 6 2 3 2 4" xfId="23285"/>
    <cellStyle name="40% - Accent6 2 6 2 3 3" xfId="23286"/>
    <cellStyle name="40% - Accent6 2 6 2 3 3 2" xfId="23287"/>
    <cellStyle name="40% - Accent6 2 6 2 3 3 2 2" xfId="23288"/>
    <cellStyle name="40% - Accent6 2 6 2 3 3 3" xfId="23289"/>
    <cellStyle name="40% - Accent6 2 6 2 3 4" xfId="23290"/>
    <cellStyle name="40% - Accent6 2 6 2 3 4 2" xfId="23291"/>
    <cellStyle name="40% - Accent6 2 6 2 3 5" xfId="23292"/>
    <cellStyle name="40% - Accent6 2 6 2 4" xfId="23293"/>
    <cellStyle name="40% - Accent6 2 6 2 4 2" xfId="23294"/>
    <cellStyle name="40% - Accent6 2 6 2 4 2 2" xfId="23295"/>
    <cellStyle name="40% - Accent6 2 6 2 4 2 2 2" xfId="23296"/>
    <cellStyle name="40% - Accent6 2 6 2 4 2 3" xfId="23297"/>
    <cellStyle name="40% - Accent6 2 6 2 4 3" xfId="23298"/>
    <cellStyle name="40% - Accent6 2 6 2 4 3 2" xfId="23299"/>
    <cellStyle name="40% - Accent6 2 6 2 4 4" xfId="23300"/>
    <cellStyle name="40% - Accent6 2 6 2 5" xfId="23301"/>
    <cellStyle name="40% - Accent6 2 6 2 5 2" xfId="23302"/>
    <cellStyle name="40% - Accent6 2 6 2 5 2 2" xfId="23303"/>
    <cellStyle name="40% - Accent6 2 6 2 5 2 2 2" xfId="23304"/>
    <cellStyle name="40% - Accent6 2 6 2 5 2 3" xfId="23305"/>
    <cellStyle name="40% - Accent6 2 6 2 5 3" xfId="23306"/>
    <cellStyle name="40% - Accent6 2 6 2 5 3 2" xfId="23307"/>
    <cellStyle name="40% - Accent6 2 6 2 5 4" xfId="23308"/>
    <cellStyle name="40% - Accent6 2 6 2 6" xfId="23309"/>
    <cellStyle name="40% - Accent6 2 6 2 6 2" xfId="23310"/>
    <cellStyle name="40% - Accent6 2 6 2 6 2 2" xfId="23311"/>
    <cellStyle name="40% - Accent6 2 6 2 6 2 2 2" xfId="23312"/>
    <cellStyle name="40% - Accent6 2 6 2 6 2 3" xfId="23313"/>
    <cellStyle name="40% - Accent6 2 6 2 6 3" xfId="23314"/>
    <cellStyle name="40% - Accent6 2 6 2 6 3 2" xfId="23315"/>
    <cellStyle name="40% - Accent6 2 6 2 6 4" xfId="23316"/>
    <cellStyle name="40% - Accent6 2 6 2 7" xfId="23317"/>
    <cellStyle name="40% - Accent6 2 6 2 7 2" xfId="23318"/>
    <cellStyle name="40% - Accent6 2 6 2 7 2 2" xfId="23319"/>
    <cellStyle name="40% - Accent6 2 6 2 7 3" xfId="23320"/>
    <cellStyle name="40% - Accent6 2 6 2 8" xfId="23321"/>
    <cellStyle name="40% - Accent6 2 6 2 8 2" xfId="23322"/>
    <cellStyle name="40% - Accent6 2 6 2 9" xfId="23323"/>
    <cellStyle name="40% - Accent6 2 6 3" xfId="23324"/>
    <cellStyle name="40% - Accent6 2 6 3 2" xfId="23325"/>
    <cellStyle name="40% - Accent6 2 6 3 2 2" xfId="23326"/>
    <cellStyle name="40% - Accent6 2 6 3 2 2 2" xfId="23327"/>
    <cellStyle name="40% - Accent6 2 6 3 2 2 2 2" xfId="23328"/>
    <cellStyle name="40% - Accent6 2 6 3 2 2 2 2 2" xfId="23329"/>
    <cellStyle name="40% - Accent6 2 6 3 2 2 2 3" xfId="23330"/>
    <cellStyle name="40% - Accent6 2 6 3 2 2 3" xfId="23331"/>
    <cellStyle name="40% - Accent6 2 6 3 2 2 3 2" xfId="23332"/>
    <cellStyle name="40% - Accent6 2 6 3 2 2 4" xfId="23333"/>
    <cellStyle name="40% - Accent6 2 6 3 2 3" xfId="23334"/>
    <cellStyle name="40% - Accent6 2 6 3 2 3 2" xfId="23335"/>
    <cellStyle name="40% - Accent6 2 6 3 2 3 2 2" xfId="23336"/>
    <cellStyle name="40% - Accent6 2 6 3 2 3 3" xfId="23337"/>
    <cellStyle name="40% - Accent6 2 6 3 2 4" xfId="23338"/>
    <cellStyle name="40% - Accent6 2 6 3 2 4 2" xfId="23339"/>
    <cellStyle name="40% - Accent6 2 6 3 2 5" xfId="23340"/>
    <cellStyle name="40% - Accent6 2 6 3 3" xfId="23341"/>
    <cellStyle name="40% - Accent6 2 6 3 3 2" xfId="23342"/>
    <cellStyle name="40% - Accent6 2 6 3 3 2 2" xfId="23343"/>
    <cellStyle name="40% - Accent6 2 6 3 3 2 2 2" xfId="23344"/>
    <cellStyle name="40% - Accent6 2 6 3 3 2 2 2 2" xfId="23345"/>
    <cellStyle name="40% - Accent6 2 6 3 3 2 2 3" xfId="23346"/>
    <cellStyle name="40% - Accent6 2 6 3 3 2 3" xfId="23347"/>
    <cellStyle name="40% - Accent6 2 6 3 3 2 3 2" xfId="23348"/>
    <cellStyle name="40% - Accent6 2 6 3 3 2 4" xfId="23349"/>
    <cellStyle name="40% - Accent6 2 6 3 3 3" xfId="23350"/>
    <cellStyle name="40% - Accent6 2 6 3 3 3 2" xfId="23351"/>
    <cellStyle name="40% - Accent6 2 6 3 3 3 2 2" xfId="23352"/>
    <cellStyle name="40% - Accent6 2 6 3 3 3 3" xfId="23353"/>
    <cellStyle name="40% - Accent6 2 6 3 3 4" xfId="23354"/>
    <cellStyle name="40% - Accent6 2 6 3 3 4 2" xfId="23355"/>
    <cellStyle name="40% - Accent6 2 6 3 3 5" xfId="23356"/>
    <cellStyle name="40% - Accent6 2 6 3 4" xfId="23357"/>
    <cellStyle name="40% - Accent6 2 6 3 4 2" xfId="23358"/>
    <cellStyle name="40% - Accent6 2 6 3 4 2 2" xfId="23359"/>
    <cellStyle name="40% - Accent6 2 6 3 4 2 2 2" xfId="23360"/>
    <cellStyle name="40% - Accent6 2 6 3 4 2 3" xfId="23361"/>
    <cellStyle name="40% - Accent6 2 6 3 4 3" xfId="23362"/>
    <cellStyle name="40% - Accent6 2 6 3 4 3 2" xfId="23363"/>
    <cellStyle name="40% - Accent6 2 6 3 4 4" xfId="23364"/>
    <cellStyle name="40% - Accent6 2 6 3 5" xfId="23365"/>
    <cellStyle name="40% - Accent6 2 6 3 5 2" xfId="23366"/>
    <cellStyle name="40% - Accent6 2 6 3 5 2 2" xfId="23367"/>
    <cellStyle name="40% - Accent6 2 6 3 5 2 2 2" xfId="23368"/>
    <cellStyle name="40% - Accent6 2 6 3 5 2 3" xfId="23369"/>
    <cellStyle name="40% - Accent6 2 6 3 5 3" xfId="23370"/>
    <cellStyle name="40% - Accent6 2 6 3 5 3 2" xfId="23371"/>
    <cellStyle name="40% - Accent6 2 6 3 5 4" xfId="23372"/>
    <cellStyle name="40% - Accent6 2 6 3 6" xfId="23373"/>
    <cellStyle name="40% - Accent6 2 6 3 6 2" xfId="23374"/>
    <cellStyle name="40% - Accent6 2 6 3 6 2 2" xfId="23375"/>
    <cellStyle name="40% - Accent6 2 6 3 6 2 2 2" xfId="23376"/>
    <cellStyle name="40% - Accent6 2 6 3 6 2 3" xfId="23377"/>
    <cellStyle name="40% - Accent6 2 6 3 6 3" xfId="23378"/>
    <cellStyle name="40% - Accent6 2 6 3 6 3 2" xfId="23379"/>
    <cellStyle name="40% - Accent6 2 6 3 6 4" xfId="23380"/>
    <cellStyle name="40% - Accent6 2 6 3 7" xfId="23381"/>
    <cellStyle name="40% - Accent6 2 6 3 7 2" xfId="23382"/>
    <cellStyle name="40% - Accent6 2 6 3 7 2 2" xfId="23383"/>
    <cellStyle name="40% - Accent6 2 6 3 7 3" xfId="23384"/>
    <cellStyle name="40% - Accent6 2 6 3 8" xfId="23385"/>
    <cellStyle name="40% - Accent6 2 6 3 8 2" xfId="23386"/>
    <cellStyle name="40% - Accent6 2 6 3 9" xfId="23387"/>
    <cellStyle name="40% - Accent6 2 6 4" xfId="43907"/>
    <cellStyle name="40% - Accent6 2 7" xfId="23388"/>
    <cellStyle name="40% - Accent6 2 7 10" xfId="43908"/>
    <cellStyle name="40% - Accent6 2 7 2" xfId="23389"/>
    <cellStyle name="40% - Accent6 2 7 2 2" xfId="23390"/>
    <cellStyle name="40% - Accent6 2 7 2 2 2" xfId="23391"/>
    <cellStyle name="40% - Accent6 2 7 2 2 2 2" xfId="23392"/>
    <cellStyle name="40% - Accent6 2 7 2 2 2 2 2" xfId="23393"/>
    <cellStyle name="40% - Accent6 2 7 2 2 2 3" xfId="23394"/>
    <cellStyle name="40% - Accent6 2 7 2 2 3" xfId="23395"/>
    <cellStyle name="40% - Accent6 2 7 2 2 3 2" xfId="23396"/>
    <cellStyle name="40% - Accent6 2 7 2 2 4" xfId="23397"/>
    <cellStyle name="40% - Accent6 2 7 2 3" xfId="23398"/>
    <cellStyle name="40% - Accent6 2 7 2 3 2" xfId="23399"/>
    <cellStyle name="40% - Accent6 2 7 2 3 2 2" xfId="23400"/>
    <cellStyle name="40% - Accent6 2 7 2 3 3" xfId="23401"/>
    <cellStyle name="40% - Accent6 2 7 2 4" xfId="23402"/>
    <cellStyle name="40% - Accent6 2 7 2 4 2" xfId="23403"/>
    <cellStyle name="40% - Accent6 2 7 2 5" xfId="23404"/>
    <cellStyle name="40% - Accent6 2 7 3" xfId="23405"/>
    <cellStyle name="40% - Accent6 2 7 3 2" xfId="23406"/>
    <cellStyle name="40% - Accent6 2 7 3 2 2" xfId="23407"/>
    <cellStyle name="40% - Accent6 2 7 3 2 2 2" xfId="23408"/>
    <cellStyle name="40% - Accent6 2 7 3 2 2 2 2" xfId="23409"/>
    <cellStyle name="40% - Accent6 2 7 3 2 2 3" xfId="23410"/>
    <cellStyle name="40% - Accent6 2 7 3 2 3" xfId="23411"/>
    <cellStyle name="40% - Accent6 2 7 3 2 3 2" xfId="23412"/>
    <cellStyle name="40% - Accent6 2 7 3 2 4" xfId="23413"/>
    <cellStyle name="40% - Accent6 2 7 3 3" xfId="23414"/>
    <cellStyle name="40% - Accent6 2 7 3 3 2" xfId="23415"/>
    <cellStyle name="40% - Accent6 2 7 3 3 2 2" xfId="23416"/>
    <cellStyle name="40% - Accent6 2 7 3 3 3" xfId="23417"/>
    <cellStyle name="40% - Accent6 2 7 3 4" xfId="23418"/>
    <cellStyle name="40% - Accent6 2 7 3 4 2" xfId="23419"/>
    <cellStyle name="40% - Accent6 2 7 3 5" xfId="23420"/>
    <cellStyle name="40% - Accent6 2 7 4" xfId="23421"/>
    <cellStyle name="40% - Accent6 2 7 4 2" xfId="23422"/>
    <cellStyle name="40% - Accent6 2 7 4 2 2" xfId="23423"/>
    <cellStyle name="40% - Accent6 2 7 4 2 2 2" xfId="23424"/>
    <cellStyle name="40% - Accent6 2 7 4 2 3" xfId="23425"/>
    <cellStyle name="40% - Accent6 2 7 4 3" xfId="23426"/>
    <cellStyle name="40% - Accent6 2 7 4 3 2" xfId="23427"/>
    <cellStyle name="40% - Accent6 2 7 4 4" xfId="23428"/>
    <cellStyle name="40% - Accent6 2 7 5" xfId="23429"/>
    <cellStyle name="40% - Accent6 2 7 5 2" xfId="23430"/>
    <cellStyle name="40% - Accent6 2 7 5 2 2" xfId="23431"/>
    <cellStyle name="40% - Accent6 2 7 5 2 2 2" xfId="23432"/>
    <cellStyle name="40% - Accent6 2 7 5 2 3" xfId="23433"/>
    <cellStyle name="40% - Accent6 2 7 5 3" xfId="23434"/>
    <cellStyle name="40% - Accent6 2 7 5 3 2" xfId="23435"/>
    <cellStyle name="40% - Accent6 2 7 5 4" xfId="23436"/>
    <cellStyle name="40% - Accent6 2 7 6" xfId="23437"/>
    <cellStyle name="40% - Accent6 2 7 6 2" xfId="23438"/>
    <cellStyle name="40% - Accent6 2 7 6 2 2" xfId="23439"/>
    <cellStyle name="40% - Accent6 2 7 6 2 2 2" xfId="23440"/>
    <cellStyle name="40% - Accent6 2 7 6 2 3" xfId="23441"/>
    <cellStyle name="40% - Accent6 2 7 6 3" xfId="23442"/>
    <cellStyle name="40% - Accent6 2 7 6 3 2" xfId="23443"/>
    <cellStyle name="40% - Accent6 2 7 6 4" xfId="23444"/>
    <cellStyle name="40% - Accent6 2 7 7" xfId="23445"/>
    <cellStyle name="40% - Accent6 2 7 7 2" xfId="23446"/>
    <cellStyle name="40% - Accent6 2 7 7 2 2" xfId="23447"/>
    <cellStyle name="40% - Accent6 2 7 7 3" xfId="23448"/>
    <cellStyle name="40% - Accent6 2 7 8" xfId="23449"/>
    <cellStyle name="40% - Accent6 2 7 8 2" xfId="23450"/>
    <cellStyle name="40% - Accent6 2 7 9" xfId="23451"/>
    <cellStyle name="40% - Accent6 2 8" xfId="23452"/>
    <cellStyle name="40% - Accent6 2 8 10" xfId="43909"/>
    <cellStyle name="40% - Accent6 2 8 2" xfId="23453"/>
    <cellStyle name="40% - Accent6 2 8 2 2" xfId="23454"/>
    <cellStyle name="40% - Accent6 2 8 2 2 2" xfId="23455"/>
    <cellStyle name="40% - Accent6 2 8 2 2 2 2" xfId="23456"/>
    <cellStyle name="40% - Accent6 2 8 2 2 2 2 2" xfId="23457"/>
    <cellStyle name="40% - Accent6 2 8 2 2 2 3" xfId="23458"/>
    <cellStyle name="40% - Accent6 2 8 2 2 3" xfId="23459"/>
    <cellStyle name="40% - Accent6 2 8 2 2 3 2" xfId="23460"/>
    <cellStyle name="40% - Accent6 2 8 2 2 4" xfId="23461"/>
    <cellStyle name="40% - Accent6 2 8 2 3" xfId="23462"/>
    <cellStyle name="40% - Accent6 2 8 2 3 2" xfId="23463"/>
    <cellStyle name="40% - Accent6 2 8 2 3 2 2" xfId="23464"/>
    <cellStyle name="40% - Accent6 2 8 2 3 3" xfId="23465"/>
    <cellStyle name="40% - Accent6 2 8 2 4" xfId="23466"/>
    <cellStyle name="40% - Accent6 2 8 2 4 2" xfId="23467"/>
    <cellStyle name="40% - Accent6 2 8 2 5" xfId="23468"/>
    <cellStyle name="40% - Accent6 2 8 3" xfId="23469"/>
    <cellStyle name="40% - Accent6 2 8 3 2" xfId="23470"/>
    <cellStyle name="40% - Accent6 2 8 3 2 2" xfId="23471"/>
    <cellStyle name="40% - Accent6 2 8 3 2 2 2" xfId="23472"/>
    <cellStyle name="40% - Accent6 2 8 3 2 2 2 2" xfId="23473"/>
    <cellStyle name="40% - Accent6 2 8 3 2 2 3" xfId="23474"/>
    <cellStyle name="40% - Accent6 2 8 3 2 3" xfId="23475"/>
    <cellStyle name="40% - Accent6 2 8 3 2 3 2" xfId="23476"/>
    <cellStyle name="40% - Accent6 2 8 3 2 4" xfId="23477"/>
    <cellStyle name="40% - Accent6 2 8 3 3" xfId="23478"/>
    <cellStyle name="40% - Accent6 2 8 3 3 2" xfId="23479"/>
    <cellStyle name="40% - Accent6 2 8 3 3 2 2" xfId="23480"/>
    <cellStyle name="40% - Accent6 2 8 3 3 3" xfId="23481"/>
    <cellStyle name="40% - Accent6 2 8 3 4" xfId="23482"/>
    <cellStyle name="40% - Accent6 2 8 3 4 2" xfId="23483"/>
    <cellStyle name="40% - Accent6 2 8 3 5" xfId="23484"/>
    <cellStyle name="40% - Accent6 2 8 4" xfId="23485"/>
    <cellStyle name="40% - Accent6 2 8 4 2" xfId="23486"/>
    <cellStyle name="40% - Accent6 2 8 4 2 2" xfId="23487"/>
    <cellStyle name="40% - Accent6 2 8 4 2 2 2" xfId="23488"/>
    <cellStyle name="40% - Accent6 2 8 4 2 3" xfId="23489"/>
    <cellStyle name="40% - Accent6 2 8 4 3" xfId="23490"/>
    <cellStyle name="40% - Accent6 2 8 4 3 2" xfId="23491"/>
    <cellStyle name="40% - Accent6 2 8 4 4" xfId="23492"/>
    <cellStyle name="40% - Accent6 2 8 5" xfId="23493"/>
    <cellStyle name="40% - Accent6 2 8 5 2" xfId="23494"/>
    <cellStyle name="40% - Accent6 2 8 5 2 2" xfId="23495"/>
    <cellStyle name="40% - Accent6 2 8 5 2 2 2" xfId="23496"/>
    <cellStyle name="40% - Accent6 2 8 5 2 3" xfId="23497"/>
    <cellStyle name="40% - Accent6 2 8 5 3" xfId="23498"/>
    <cellStyle name="40% - Accent6 2 8 5 3 2" xfId="23499"/>
    <cellStyle name="40% - Accent6 2 8 5 4" xfId="23500"/>
    <cellStyle name="40% - Accent6 2 8 6" xfId="23501"/>
    <cellStyle name="40% - Accent6 2 8 6 2" xfId="23502"/>
    <cellStyle name="40% - Accent6 2 8 6 2 2" xfId="23503"/>
    <cellStyle name="40% - Accent6 2 8 6 2 2 2" xfId="23504"/>
    <cellStyle name="40% - Accent6 2 8 6 2 3" xfId="23505"/>
    <cellStyle name="40% - Accent6 2 8 6 3" xfId="23506"/>
    <cellStyle name="40% - Accent6 2 8 6 3 2" xfId="23507"/>
    <cellStyle name="40% - Accent6 2 8 6 4" xfId="23508"/>
    <cellStyle name="40% - Accent6 2 8 7" xfId="23509"/>
    <cellStyle name="40% - Accent6 2 8 7 2" xfId="23510"/>
    <cellStyle name="40% - Accent6 2 8 7 2 2" xfId="23511"/>
    <cellStyle name="40% - Accent6 2 8 7 3" xfId="23512"/>
    <cellStyle name="40% - Accent6 2 8 8" xfId="23513"/>
    <cellStyle name="40% - Accent6 2 8 8 2" xfId="23514"/>
    <cellStyle name="40% - Accent6 2 8 9" xfId="23515"/>
    <cellStyle name="40% - Accent6 2 9" xfId="23516"/>
    <cellStyle name="40% - Accent6 2 9 2" xfId="43910"/>
    <cellStyle name="40% - Accent6 20" xfId="23517"/>
    <cellStyle name="40% - Accent6 20 2" xfId="23518"/>
    <cellStyle name="40% - Accent6 20 2 2" xfId="23519"/>
    <cellStyle name="40% - Accent6 20 3" xfId="23520"/>
    <cellStyle name="40% - Accent6 20 3 2" xfId="23521"/>
    <cellStyle name="40% - Accent6 20 4" xfId="23522"/>
    <cellStyle name="40% - Accent6 21" xfId="23523"/>
    <cellStyle name="40% - Accent6 21 2" xfId="23524"/>
    <cellStyle name="40% - Accent6 21 2 2" xfId="23525"/>
    <cellStyle name="40% - Accent6 21 3" xfId="23526"/>
    <cellStyle name="40% - Accent6 22" xfId="23527"/>
    <cellStyle name="40% - Accent6 22 2" xfId="23528"/>
    <cellStyle name="40% - Accent6 23" xfId="23529"/>
    <cellStyle name="40% - Accent6 24" xfId="23530"/>
    <cellStyle name="40% - Accent6 3" xfId="23531"/>
    <cellStyle name="40% - Accent6 3 2" xfId="23532"/>
    <cellStyle name="40% - Accent6 3 2 2" xfId="43913"/>
    <cellStyle name="40% - Accent6 3 2 2 2" xfId="43914"/>
    <cellStyle name="40% - Accent6 3 2 2 2 2" xfId="43915"/>
    <cellStyle name="40% - Accent6 3 2 2 3" xfId="43916"/>
    <cellStyle name="40% - Accent6 3 2 3" xfId="43917"/>
    <cellStyle name="40% - Accent6 3 2 3 2" xfId="43918"/>
    <cellStyle name="40% - Accent6 3 2 4" xfId="43919"/>
    <cellStyle name="40% - Accent6 3 2 5" xfId="43912"/>
    <cellStyle name="40% - Accent6 3 3" xfId="23533"/>
    <cellStyle name="40% - Accent6 3 3 2" xfId="43921"/>
    <cellStyle name="40% - Accent6 3 3 2 2" xfId="43922"/>
    <cellStyle name="40% - Accent6 3 3 2 2 2" xfId="43923"/>
    <cellStyle name="40% - Accent6 3 3 2 3" xfId="43924"/>
    <cellStyle name="40% - Accent6 3 3 3" xfId="43925"/>
    <cellStyle name="40% - Accent6 3 3 3 2" xfId="43926"/>
    <cellStyle name="40% - Accent6 3 3 4" xfId="43927"/>
    <cellStyle name="40% - Accent6 3 3 5" xfId="43920"/>
    <cellStyle name="40% - Accent6 3 4" xfId="23534"/>
    <cellStyle name="40% - Accent6 3 4 2" xfId="43929"/>
    <cellStyle name="40% - Accent6 3 4 2 2" xfId="43930"/>
    <cellStyle name="40% - Accent6 3 4 3" xfId="43931"/>
    <cellStyle name="40% - Accent6 3 4 4" xfId="43928"/>
    <cellStyle name="40% - Accent6 3 5" xfId="23535"/>
    <cellStyle name="40% - Accent6 3 5 2" xfId="43933"/>
    <cellStyle name="40% - Accent6 3 5 3" xfId="43932"/>
    <cellStyle name="40% - Accent6 3 6" xfId="43934"/>
    <cellStyle name="40% - Accent6 3 7" xfId="43911"/>
    <cellStyle name="40% - Accent6 4" xfId="23536"/>
    <cellStyle name="40% - Accent6 4 2" xfId="23537"/>
    <cellStyle name="40% - Accent6 4 2 2" xfId="43935"/>
    <cellStyle name="40% - Accent6 4 3" xfId="23538"/>
    <cellStyle name="40% - Accent6 4 4" xfId="23539"/>
    <cellStyle name="40% - Accent6 5" xfId="23540"/>
    <cellStyle name="40% - Accent6 5 2" xfId="23541"/>
    <cellStyle name="40% - Accent6 5 2 2" xfId="43936"/>
    <cellStyle name="40% - Accent6 5 3" xfId="23542"/>
    <cellStyle name="40% - Accent6 6" xfId="23543"/>
    <cellStyle name="40% - Accent6 6 2" xfId="23544"/>
    <cellStyle name="40% - Accent6 6 2 2" xfId="43937"/>
    <cellStyle name="40% - Accent6 6 3" xfId="23545"/>
    <cellStyle name="40% - Accent6 7" xfId="23546"/>
    <cellStyle name="40% - Accent6 7 2" xfId="43938"/>
    <cellStyle name="40% - Accent6 8" xfId="23547"/>
    <cellStyle name="40% - Accent6 8 2" xfId="43939"/>
    <cellStyle name="40% - Accent6 9" xfId="23548"/>
    <cellStyle name="60% - Accent1" xfId="48055" builtinId="32" customBuiltin="1"/>
    <cellStyle name="60% - Accent1 10" xfId="23549"/>
    <cellStyle name="60% - Accent1 11" xfId="23550"/>
    <cellStyle name="60% - Accent1 12" xfId="23551"/>
    <cellStyle name="60% - Accent1 13" xfId="23552"/>
    <cellStyle name="60% - Accent1 14" xfId="23553"/>
    <cellStyle name="60% - Accent1 15" xfId="23554"/>
    <cellStyle name="60% - Accent1 16" xfId="23555"/>
    <cellStyle name="60% - Accent1 17" xfId="23556"/>
    <cellStyle name="60% - Accent1 18" xfId="23557"/>
    <cellStyle name="60% - Accent1 2" xfId="23558"/>
    <cellStyle name="60% - Accent1 2 10" xfId="43940"/>
    <cellStyle name="60% - Accent1 2 2" xfId="23559"/>
    <cellStyle name="60% - Accent1 2 2 2" xfId="23560"/>
    <cellStyle name="60% - Accent1 2 2 2 2" xfId="43941"/>
    <cellStyle name="60% - Accent1 2 2 3" xfId="23561"/>
    <cellStyle name="60% - Accent1 2 2 4" xfId="23562"/>
    <cellStyle name="60% - Accent1 2 2 5" xfId="23563"/>
    <cellStyle name="60% - Accent1 2 2 6" xfId="23564"/>
    <cellStyle name="60% - Accent1 2 3" xfId="23565"/>
    <cellStyle name="60% - Accent1 2 3 2" xfId="23566"/>
    <cellStyle name="60% - Accent1 2 3 3" xfId="43942"/>
    <cellStyle name="60% - Accent1 2 4" xfId="23567"/>
    <cellStyle name="60% - Accent1 2 4 2" xfId="43943"/>
    <cellStyle name="60% - Accent1 2 5" xfId="23568"/>
    <cellStyle name="60% - Accent1 2 5 2" xfId="43944"/>
    <cellStyle name="60% - Accent1 2 6" xfId="23569"/>
    <cellStyle name="60% - Accent1 2 6 2" xfId="43945"/>
    <cellStyle name="60% - Accent1 2 7" xfId="23570"/>
    <cellStyle name="60% - Accent1 2 7 2" xfId="43946"/>
    <cellStyle name="60% - Accent1 2 8" xfId="23571"/>
    <cellStyle name="60% - Accent1 2 8 2" xfId="43947"/>
    <cellStyle name="60% - Accent1 2 9" xfId="43948"/>
    <cellStyle name="60% - Accent1 3" xfId="23572"/>
    <cellStyle name="60% - Accent1 3 2" xfId="23573"/>
    <cellStyle name="60% - Accent1 3 3" xfId="23574"/>
    <cellStyle name="60% - Accent1 3 4" xfId="23575"/>
    <cellStyle name="60% - Accent1 3 5" xfId="23576"/>
    <cellStyle name="60% - Accent1 4" xfId="23577"/>
    <cellStyle name="60% - Accent1 4 2" xfId="23578"/>
    <cellStyle name="60% - Accent1 4 3" xfId="23579"/>
    <cellStyle name="60% - Accent1 4 4" xfId="23580"/>
    <cellStyle name="60% - Accent1 5" xfId="23581"/>
    <cellStyle name="60% - Accent1 5 2" xfId="23582"/>
    <cellStyle name="60% - Accent1 5 3" xfId="23583"/>
    <cellStyle name="60% - Accent1 6" xfId="23584"/>
    <cellStyle name="60% - Accent1 6 2" xfId="23585"/>
    <cellStyle name="60% - Accent1 6 3" xfId="23586"/>
    <cellStyle name="60% - Accent1 7" xfId="23587"/>
    <cellStyle name="60% - Accent1 8" xfId="23588"/>
    <cellStyle name="60% - Accent1 9" xfId="23589"/>
    <cellStyle name="60% - Accent2" xfId="48059" builtinId="36" customBuiltin="1"/>
    <cellStyle name="60% - Accent2 10" xfId="23590"/>
    <cellStyle name="60% - Accent2 11" xfId="23591"/>
    <cellStyle name="60% - Accent2 12" xfId="23592"/>
    <cellStyle name="60% - Accent2 13" xfId="23593"/>
    <cellStyle name="60% - Accent2 14" xfId="23594"/>
    <cellStyle name="60% - Accent2 15" xfId="23595"/>
    <cellStyle name="60% - Accent2 16" xfId="23596"/>
    <cellStyle name="60% - Accent2 17" xfId="23597"/>
    <cellStyle name="60% - Accent2 18" xfId="23598"/>
    <cellStyle name="60% - Accent2 2" xfId="23599"/>
    <cellStyle name="60% - Accent2 2 10" xfId="43949"/>
    <cellStyle name="60% - Accent2 2 2" xfId="23600"/>
    <cellStyle name="60% - Accent2 2 2 2" xfId="23601"/>
    <cellStyle name="60% - Accent2 2 2 2 2" xfId="43950"/>
    <cellStyle name="60% - Accent2 2 2 3" xfId="23602"/>
    <cellStyle name="60% - Accent2 2 2 4" xfId="23603"/>
    <cellStyle name="60% - Accent2 2 2 5" xfId="23604"/>
    <cellStyle name="60% - Accent2 2 2 6" xfId="23605"/>
    <cellStyle name="60% - Accent2 2 3" xfId="23606"/>
    <cellStyle name="60% - Accent2 2 3 2" xfId="23607"/>
    <cellStyle name="60% - Accent2 2 3 3" xfId="43951"/>
    <cellStyle name="60% - Accent2 2 4" xfId="23608"/>
    <cellStyle name="60% - Accent2 2 4 2" xfId="43952"/>
    <cellStyle name="60% - Accent2 2 5" xfId="23609"/>
    <cellStyle name="60% - Accent2 2 5 2" xfId="43953"/>
    <cellStyle name="60% - Accent2 2 6" xfId="23610"/>
    <cellStyle name="60% - Accent2 2 6 2" xfId="43954"/>
    <cellStyle name="60% - Accent2 2 7" xfId="23611"/>
    <cellStyle name="60% - Accent2 2 7 2" xfId="43955"/>
    <cellStyle name="60% - Accent2 2 8" xfId="23612"/>
    <cellStyle name="60% - Accent2 2 8 2" xfId="43956"/>
    <cellStyle name="60% - Accent2 2 9" xfId="43957"/>
    <cellStyle name="60% - Accent2 3" xfId="23613"/>
    <cellStyle name="60% - Accent2 3 2" xfId="23614"/>
    <cellStyle name="60% - Accent2 3 3" xfId="23615"/>
    <cellStyle name="60% - Accent2 3 4" xfId="23616"/>
    <cellStyle name="60% - Accent2 3 5" xfId="23617"/>
    <cellStyle name="60% - Accent2 4" xfId="23618"/>
    <cellStyle name="60% - Accent2 4 2" xfId="23619"/>
    <cellStyle name="60% - Accent2 4 3" xfId="23620"/>
    <cellStyle name="60% - Accent2 4 4" xfId="23621"/>
    <cellStyle name="60% - Accent2 5" xfId="23622"/>
    <cellStyle name="60% - Accent2 5 2" xfId="23623"/>
    <cellStyle name="60% - Accent2 5 3" xfId="23624"/>
    <cellStyle name="60% - Accent2 6" xfId="23625"/>
    <cellStyle name="60% - Accent2 6 2" xfId="23626"/>
    <cellStyle name="60% - Accent2 6 3" xfId="23627"/>
    <cellStyle name="60% - Accent2 7" xfId="23628"/>
    <cellStyle name="60% - Accent2 8" xfId="23629"/>
    <cellStyle name="60% - Accent2 9" xfId="23630"/>
    <cellStyle name="60% - Accent3" xfId="48063" builtinId="40" customBuiltin="1"/>
    <cellStyle name="60% - Accent3 10" xfId="23631"/>
    <cellStyle name="60% - Accent3 11" xfId="23632"/>
    <cellStyle name="60% - Accent3 12" xfId="23633"/>
    <cellStyle name="60% - Accent3 13" xfId="23634"/>
    <cellStyle name="60% - Accent3 14" xfId="23635"/>
    <cellStyle name="60% - Accent3 15" xfId="23636"/>
    <cellStyle name="60% - Accent3 16" xfId="23637"/>
    <cellStyle name="60% - Accent3 17" xfId="23638"/>
    <cellStyle name="60% - Accent3 18" xfId="23639"/>
    <cellStyle name="60% - Accent3 2" xfId="23640"/>
    <cellStyle name="60% - Accent3 2 10" xfId="43958"/>
    <cellStyle name="60% - Accent3 2 2" xfId="23641"/>
    <cellStyle name="60% - Accent3 2 2 2" xfId="23642"/>
    <cellStyle name="60% - Accent3 2 2 2 2" xfId="43959"/>
    <cellStyle name="60% - Accent3 2 2 3" xfId="23643"/>
    <cellStyle name="60% - Accent3 2 2 4" xfId="23644"/>
    <cellStyle name="60% - Accent3 2 2 5" xfId="23645"/>
    <cellStyle name="60% - Accent3 2 2 6" xfId="23646"/>
    <cellStyle name="60% - Accent3 2 3" xfId="23647"/>
    <cellStyle name="60% - Accent3 2 3 2" xfId="23648"/>
    <cellStyle name="60% - Accent3 2 3 3" xfId="43960"/>
    <cellStyle name="60% - Accent3 2 4" xfId="23649"/>
    <cellStyle name="60% - Accent3 2 4 2" xfId="43961"/>
    <cellStyle name="60% - Accent3 2 5" xfId="23650"/>
    <cellStyle name="60% - Accent3 2 5 2" xfId="43962"/>
    <cellStyle name="60% - Accent3 2 6" xfId="23651"/>
    <cellStyle name="60% - Accent3 2 6 2" xfId="43963"/>
    <cellStyle name="60% - Accent3 2 7" xfId="23652"/>
    <cellStyle name="60% - Accent3 2 7 2" xfId="43964"/>
    <cellStyle name="60% - Accent3 2 8" xfId="23653"/>
    <cellStyle name="60% - Accent3 2 8 2" xfId="43965"/>
    <cellStyle name="60% - Accent3 2 9" xfId="23654"/>
    <cellStyle name="60% - Accent3 2 9 2" xfId="43966"/>
    <cellStyle name="60% - Accent3 3" xfId="23655"/>
    <cellStyle name="60% - Accent3 3 2" xfId="23656"/>
    <cellStyle name="60% - Accent3 3 3" xfId="23657"/>
    <cellStyle name="60% - Accent3 3 4" xfId="23658"/>
    <cellStyle name="60% - Accent3 3 5" xfId="23659"/>
    <cellStyle name="60% - Accent3 4" xfId="23660"/>
    <cellStyle name="60% - Accent3 4 2" xfId="23661"/>
    <cellStyle name="60% - Accent3 4 3" xfId="23662"/>
    <cellStyle name="60% - Accent3 4 4" xfId="23663"/>
    <cellStyle name="60% - Accent3 5" xfId="23664"/>
    <cellStyle name="60% - Accent3 5 2" xfId="23665"/>
    <cellStyle name="60% - Accent3 5 3" xfId="23666"/>
    <cellStyle name="60% - Accent3 6" xfId="23667"/>
    <cellStyle name="60% - Accent3 6 2" xfId="23668"/>
    <cellStyle name="60% - Accent3 6 3" xfId="23669"/>
    <cellStyle name="60% - Accent3 7" xfId="23670"/>
    <cellStyle name="60% - Accent3 8" xfId="23671"/>
    <cellStyle name="60% - Accent3 9" xfId="23672"/>
    <cellStyle name="60% - Accent4" xfId="48067" builtinId="44" customBuiltin="1"/>
    <cellStyle name="60% - Accent4 10" xfId="23673"/>
    <cellStyle name="60% - Accent4 11" xfId="23674"/>
    <cellStyle name="60% - Accent4 12" xfId="23675"/>
    <cellStyle name="60% - Accent4 13" xfId="23676"/>
    <cellStyle name="60% - Accent4 14" xfId="23677"/>
    <cellStyle name="60% - Accent4 15" xfId="23678"/>
    <cellStyle name="60% - Accent4 16" xfId="23679"/>
    <cellStyle name="60% - Accent4 17" xfId="23680"/>
    <cellStyle name="60% - Accent4 18" xfId="23681"/>
    <cellStyle name="60% - Accent4 2" xfId="23682"/>
    <cellStyle name="60% - Accent4 2 10" xfId="43967"/>
    <cellStyle name="60% - Accent4 2 2" xfId="23683"/>
    <cellStyle name="60% - Accent4 2 2 2" xfId="23684"/>
    <cellStyle name="60% - Accent4 2 2 2 2" xfId="43968"/>
    <cellStyle name="60% - Accent4 2 2 3" xfId="23685"/>
    <cellStyle name="60% - Accent4 2 2 4" xfId="23686"/>
    <cellStyle name="60% - Accent4 2 2 5" xfId="23687"/>
    <cellStyle name="60% - Accent4 2 2 6" xfId="23688"/>
    <cellStyle name="60% - Accent4 2 3" xfId="23689"/>
    <cellStyle name="60% - Accent4 2 3 2" xfId="23690"/>
    <cellStyle name="60% - Accent4 2 3 3" xfId="43969"/>
    <cellStyle name="60% - Accent4 2 4" xfId="23691"/>
    <cellStyle name="60% - Accent4 2 4 2" xfId="43970"/>
    <cellStyle name="60% - Accent4 2 5" xfId="23692"/>
    <cellStyle name="60% - Accent4 2 5 2" xfId="43971"/>
    <cellStyle name="60% - Accent4 2 6" xfId="23693"/>
    <cellStyle name="60% - Accent4 2 6 2" xfId="43972"/>
    <cellStyle name="60% - Accent4 2 7" xfId="23694"/>
    <cellStyle name="60% - Accent4 2 7 2" xfId="43973"/>
    <cellStyle name="60% - Accent4 2 8" xfId="23695"/>
    <cellStyle name="60% - Accent4 2 8 2" xfId="43974"/>
    <cellStyle name="60% - Accent4 2 9" xfId="23696"/>
    <cellStyle name="60% - Accent4 2 9 2" xfId="43975"/>
    <cellStyle name="60% - Accent4 3" xfId="23697"/>
    <cellStyle name="60% - Accent4 3 2" xfId="23698"/>
    <cellStyle name="60% - Accent4 3 3" xfId="23699"/>
    <cellStyle name="60% - Accent4 3 4" xfId="23700"/>
    <cellStyle name="60% - Accent4 3 5" xfId="23701"/>
    <cellStyle name="60% - Accent4 4" xfId="23702"/>
    <cellStyle name="60% - Accent4 4 2" xfId="23703"/>
    <cellStyle name="60% - Accent4 4 3" xfId="23704"/>
    <cellStyle name="60% - Accent4 4 4" xfId="23705"/>
    <cellStyle name="60% - Accent4 5" xfId="23706"/>
    <cellStyle name="60% - Accent4 5 2" xfId="23707"/>
    <cellStyle name="60% - Accent4 5 3" xfId="23708"/>
    <cellStyle name="60% - Accent4 6" xfId="23709"/>
    <cellStyle name="60% - Accent4 6 2" xfId="23710"/>
    <cellStyle name="60% - Accent4 6 3" xfId="23711"/>
    <cellStyle name="60% - Accent4 7" xfId="23712"/>
    <cellStyle name="60% - Accent4 8" xfId="23713"/>
    <cellStyle name="60% - Accent4 9" xfId="23714"/>
    <cellStyle name="60% - Accent5" xfId="48071" builtinId="48" customBuiltin="1"/>
    <cellStyle name="60% - Accent5 10" xfId="23715"/>
    <cellStyle name="60% - Accent5 11" xfId="23716"/>
    <cellStyle name="60% - Accent5 12" xfId="23717"/>
    <cellStyle name="60% - Accent5 13" xfId="23718"/>
    <cellStyle name="60% - Accent5 14" xfId="23719"/>
    <cellStyle name="60% - Accent5 15" xfId="23720"/>
    <cellStyle name="60% - Accent5 16" xfId="23721"/>
    <cellStyle name="60% - Accent5 17" xfId="23722"/>
    <cellStyle name="60% - Accent5 18" xfId="23723"/>
    <cellStyle name="60% - Accent5 2" xfId="23724"/>
    <cellStyle name="60% - Accent5 2 10" xfId="43976"/>
    <cellStyle name="60% - Accent5 2 2" xfId="23725"/>
    <cellStyle name="60% - Accent5 2 2 2" xfId="23726"/>
    <cellStyle name="60% - Accent5 2 2 2 2" xfId="43977"/>
    <cellStyle name="60% - Accent5 2 2 3" xfId="23727"/>
    <cellStyle name="60% - Accent5 2 2 4" xfId="23728"/>
    <cellStyle name="60% - Accent5 2 2 5" xfId="23729"/>
    <cellStyle name="60% - Accent5 2 2 6" xfId="23730"/>
    <cellStyle name="60% - Accent5 2 3" xfId="23731"/>
    <cellStyle name="60% - Accent5 2 3 2" xfId="23732"/>
    <cellStyle name="60% - Accent5 2 3 3" xfId="43978"/>
    <cellStyle name="60% - Accent5 2 4" xfId="23733"/>
    <cellStyle name="60% - Accent5 2 4 2" xfId="43979"/>
    <cellStyle name="60% - Accent5 2 5" xfId="23734"/>
    <cellStyle name="60% - Accent5 2 5 2" xfId="43980"/>
    <cellStyle name="60% - Accent5 2 6" xfId="23735"/>
    <cellStyle name="60% - Accent5 2 6 2" xfId="43981"/>
    <cellStyle name="60% - Accent5 2 7" xfId="23736"/>
    <cellStyle name="60% - Accent5 2 7 2" xfId="43982"/>
    <cellStyle name="60% - Accent5 2 8" xfId="23737"/>
    <cellStyle name="60% - Accent5 2 8 2" xfId="43983"/>
    <cellStyle name="60% - Accent5 2 9" xfId="43984"/>
    <cellStyle name="60% - Accent5 3" xfId="23738"/>
    <cellStyle name="60% - Accent5 3 2" xfId="23739"/>
    <cellStyle name="60% - Accent5 3 3" xfId="23740"/>
    <cellStyle name="60% - Accent5 3 4" xfId="23741"/>
    <cellStyle name="60% - Accent5 3 5" xfId="23742"/>
    <cellStyle name="60% - Accent5 4" xfId="23743"/>
    <cellStyle name="60% - Accent5 4 2" xfId="23744"/>
    <cellStyle name="60% - Accent5 4 3" xfId="23745"/>
    <cellStyle name="60% - Accent5 4 4" xfId="23746"/>
    <cellStyle name="60% - Accent5 5" xfId="23747"/>
    <cellStyle name="60% - Accent5 5 2" xfId="23748"/>
    <cellStyle name="60% - Accent5 5 3" xfId="23749"/>
    <cellStyle name="60% - Accent5 6" xfId="23750"/>
    <cellStyle name="60% - Accent5 6 2" xfId="23751"/>
    <cellStyle name="60% - Accent5 6 3" xfId="23752"/>
    <cellStyle name="60% - Accent5 7" xfId="23753"/>
    <cellStyle name="60% - Accent5 8" xfId="23754"/>
    <cellStyle name="60% - Accent5 9" xfId="23755"/>
    <cellStyle name="60% - Accent6" xfId="48075" builtinId="52" customBuiltin="1"/>
    <cellStyle name="60% - Accent6 10" xfId="23756"/>
    <cellStyle name="60% - Accent6 11" xfId="23757"/>
    <cellStyle name="60% - Accent6 12" xfId="23758"/>
    <cellStyle name="60% - Accent6 13" xfId="23759"/>
    <cellStyle name="60% - Accent6 14" xfId="23760"/>
    <cellStyle name="60% - Accent6 15" xfId="23761"/>
    <cellStyle name="60% - Accent6 16" xfId="23762"/>
    <cellStyle name="60% - Accent6 17" xfId="23763"/>
    <cellStyle name="60% - Accent6 18" xfId="23764"/>
    <cellStyle name="60% - Accent6 2" xfId="23765"/>
    <cellStyle name="60% - Accent6 2 10" xfId="43985"/>
    <cellStyle name="60% - Accent6 2 2" xfId="23766"/>
    <cellStyle name="60% - Accent6 2 2 2" xfId="23767"/>
    <cellStyle name="60% - Accent6 2 2 2 2" xfId="43986"/>
    <cellStyle name="60% - Accent6 2 2 3" xfId="23768"/>
    <cellStyle name="60% - Accent6 2 2 4" xfId="23769"/>
    <cellStyle name="60% - Accent6 2 2 5" xfId="23770"/>
    <cellStyle name="60% - Accent6 2 2 6" xfId="23771"/>
    <cellStyle name="60% - Accent6 2 3" xfId="23772"/>
    <cellStyle name="60% - Accent6 2 3 2" xfId="23773"/>
    <cellStyle name="60% - Accent6 2 3 3" xfId="43987"/>
    <cellStyle name="60% - Accent6 2 4" xfId="23774"/>
    <cellStyle name="60% - Accent6 2 4 2" xfId="43988"/>
    <cellStyle name="60% - Accent6 2 5" xfId="23775"/>
    <cellStyle name="60% - Accent6 2 5 2" xfId="43989"/>
    <cellStyle name="60% - Accent6 2 6" xfId="23776"/>
    <cellStyle name="60% - Accent6 2 6 2" xfId="43990"/>
    <cellStyle name="60% - Accent6 2 7" xfId="23777"/>
    <cellStyle name="60% - Accent6 2 7 2" xfId="43991"/>
    <cellStyle name="60% - Accent6 2 8" xfId="23778"/>
    <cellStyle name="60% - Accent6 2 8 2" xfId="43992"/>
    <cellStyle name="60% - Accent6 2 9" xfId="43993"/>
    <cellStyle name="60% - Accent6 3" xfId="23779"/>
    <cellStyle name="60% - Accent6 3 2" xfId="23780"/>
    <cellStyle name="60% - Accent6 3 3" xfId="23781"/>
    <cellStyle name="60% - Accent6 3 4" xfId="23782"/>
    <cellStyle name="60% - Accent6 3 5" xfId="23783"/>
    <cellStyle name="60% - Accent6 4" xfId="23784"/>
    <cellStyle name="60% - Accent6 4 2" xfId="23785"/>
    <cellStyle name="60% - Accent6 4 3" xfId="23786"/>
    <cellStyle name="60% - Accent6 4 4" xfId="23787"/>
    <cellStyle name="60% - Accent6 5" xfId="23788"/>
    <cellStyle name="60% - Accent6 5 2" xfId="23789"/>
    <cellStyle name="60% - Accent6 5 3" xfId="23790"/>
    <cellStyle name="60% - Accent6 6" xfId="23791"/>
    <cellStyle name="60% - Accent6 6 2" xfId="23792"/>
    <cellStyle name="60% - Accent6 6 3" xfId="23793"/>
    <cellStyle name="60% - Accent6 7" xfId="23794"/>
    <cellStyle name="60% - Accent6 8" xfId="23795"/>
    <cellStyle name="60% - Accent6 9" xfId="23796"/>
    <cellStyle name="A%" xfId="43994"/>
    <cellStyle name="Accent1" xfId="48052" builtinId="29" customBuiltin="1"/>
    <cellStyle name="Accent1 10" xfId="23797"/>
    <cellStyle name="Accent1 11" xfId="23798"/>
    <cellStyle name="Accent1 12" xfId="23799"/>
    <cellStyle name="Accent1 13" xfId="23800"/>
    <cellStyle name="Accent1 14" xfId="23801"/>
    <cellStyle name="Accent1 15" xfId="23802"/>
    <cellStyle name="Accent1 16" xfId="23803"/>
    <cellStyle name="Accent1 17" xfId="23804"/>
    <cellStyle name="Accent1 18" xfId="23805"/>
    <cellStyle name="Accent1 2" xfId="23806"/>
    <cellStyle name="Accent1 2 10" xfId="43995"/>
    <cellStyle name="Accent1 2 2" xfId="23807"/>
    <cellStyle name="Accent1 2 2 2" xfId="23808"/>
    <cellStyle name="Accent1 2 2 2 2" xfId="43996"/>
    <cellStyle name="Accent1 2 2 3" xfId="23809"/>
    <cellStyle name="Accent1 2 2 4" xfId="23810"/>
    <cellStyle name="Accent1 2 2 5" xfId="23811"/>
    <cellStyle name="Accent1 2 2 6" xfId="23812"/>
    <cellStyle name="Accent1 2 3" xfId="23813"/>
    <cellStyle name="Accent1 2 3 2" xfId="23814"/>
    <cellStyle name="Accent1 2 3 3" xfId="43997"/>
    <cellStyle name="Accent1 2 4" xfId="23815"/>
    <cellStyle name="Accent1 2 4 2" xfId="43998"/>
    <cellStyle name="Accent1 2 5" xfId="23816"/>
    <cellStyle name="Accent1 2 5 2" xfId="43999"/>
    <cellStyle name="Accent1 2 6" xfId="23817"/>
    <cellStyle name="Accent1 2 6 2" xfId="44000"/>
    <cellStyle name="Accent1 2 7" xfId="23818"/>
    <cellStyle name="Accent1 2 7 2" xfId="44001"/>
    <cellStyle name="Accent1 2 8" xfId="23819"/>
    <cellStyle name="Accent1 2 8 2" xfId="44002"/>
    <cellStyle name="Accent1 2 9" xfId="23820"/>
    <cellStyle name="Accent1 2 9 2" xfId="44003"/>
    <cellStyle name="Accent1 3" xfId="23821"/>
    <cellStyle name="Accent1 3 2" xfId="23822"/>
    <cellStyle name="Accent1 3 3" xfId="23823"/>
    <cellStyle name="Accent1 3 4" xfId="23824"/>
    <cellStyle name="Accent1 3 5" xfId="23825"/>
    <cellStyle name="Accent1 4" xfId="23826"/>
    <cellStyle name="Accent1 4 2" xfId="23827"/>
    <cellStyle name="Accent1 4 3" xfId="23828"/>
    <cellStyle name="Accent1 4 4" xfId="23829"/>
    <cellStyle name="Accent1 5" xfId="23830"/>
    <cellStyle name="Accent1 5 2" xfId="23831"/>
    <cellStyle name="Accent1 5 3" xfId="23832"/>
    <cellStyle name="Accent1 6" xfId="23833"/>
    <cellStyle name="Accent1 6 2" xfId="23834"/>
    <cellStyle name="Accent1 6 3" xfId="23835"/>
    <cellStyle name="Accent1 7" xfId="23836"/>
    <cellStyle name="Accent1 8" xfId="23837"/>
    <cellStyle name="Accent1 9" xfId="23838"/>
    <cellStyle name="Accent2" xfId="48056" builtinId="33" customBuiltin="1"/>
    <cellStyle name="Accent2 10" xfId="23839"/>
    <cellStyle name="Accent2 11" xfId="23840"/>
    <cellStyle name="Accent2 12" xfId="23841"/>
    <cellStyle name="Accent2 13" xfId="23842"/>
    <cellStyle name="Accent2 14" xfId="23843"/>
    <cellStyle name="Accent2 15" xfId="23844"/>
    <cellStyle name="Accent2 16" xfId="23845"/>
    <cellStyle name="Accent2 17" xfId="23846"/>
    <cellStyle name="Accent2 18" xfId="23847"/>
    <cellStyle name="Accent2 2" xfId="23848"/>
    <cellStyle name="Accent2 2 10" xfId="44004"/>
    <cellStyle name="Accent2 2 2" xfId="23849"/>
    <cellStyle name="Accent2 2 2 2" xfId="23850"/>
    <cellStyle name="Accent2 2 2 2 2" xfId="44005"/>
    <cellStyle name="Accent2 2 2 3" xfId="23851"/>
    <cellStyle name="Accent2 2 2 4" xfId="23852"/>
    <cellStyle name="Accent2 2 2 5" xfId="23853"/>
    <cellStyle name="Accent2 2 2 6" xfId="23854"/>
    <cellStyle name="Accent2 2 3" xfId="23855"/>
    <cellStyle name="Accent2 2 3 2" xfId="23856"/>
    <cellStyle name="Accent2 2 3 3" xfId="44006"/>
    <cellStyle name="Accent2 2 4" xfId="23857"/>
    <cellStyle name="Accent2 2 4 2" xfId="44007"/>
    <cellStyle name="Accent2 2 5" xfId="23858"/>
    <cellStyle name="Accent2 2 5 2" xfId="44008"/>
    <cellStyle name="Accent2 2 6" xfId="23859"/>
    <cellStyle name="Accent2 2 6 2" xfId="44009"/>
    <cellStyle name="Accent2 2 7" xfId="23860"/>
    <cellStyle name="Accent2 2 7 2" xfId="44010"/>
    <cellStyle name="Accent2 2 8" xfId="23861"/>
    <cellStyle name="Accent2 2 8 2" xfId="44011"/>
    <cellStyle name="Accent2 2 9" xfId="23862"/>
    <cellStyle name="Accent2 2 9 2" xfId="44012"/>
    <cellStyle name="Accent2 3" xfId="23863"/>
    <cellStyle name="Accent2 3 2" xfId="23864"/>
    <cellStyle name="Accent2 3 3" xfId="23865"/>
    <cellStyle name="Accent2 3 4" xfId="23866"/>
    <cellStyle name="Accent2 3 5" xfId="23867"/>
    <cellStyle name="Accent2 4" xfId="23868"/>
    <cellStyle name="Accent2 4 2" xfId="23869"/>
    <cellStyle name="Accent2 4 3" xfId="23870"/>
    <cellStyle name="Accent2 4 4" xfId="23871"/>
    <cellStyle name="Accent2 5" xfId="23872"/>
    <cellStyle name="Accent2 5 2" xfId="23873"/>
    <cellStyle name="Accent2 5 3" xfId="23874"/>
    <cellStyle name="Accent2 6" xfId="23875"/>
    <cellStyle name="Accent2 6 2" xfId="23876"/>
    <cellStyle name="Accent2 6 3" xfId="23877"/>
    <cellStyle name="Accent2 7" xfId="23878"/>
    <cellStyle name="Accent2 8" xfId="23879"/>
    <cellStyle name="Accent2 9" xfId="23880"/>
    <cellStyle name="Accent3" xfId="48060" builtinId="37" customBuiltin="1"/>
    <cellStyle name="Accent3 10" xfId="23881"/>
    <cellStyle name="Accent3 11" xfId="23882"/>
    <cellStyle name="Accent3 12" xfId="23883"/>
    <cellStyle name="Accent3 13" xfId="23884"/>
    <cellStyle name="Accent3 14" xfId="23885"/>
    <cellStyle name="Accent3 15" xfId="23886"/>
    <cellStyle name="Accent3 16" xfId="23887"/>
    <cellStyle name="Accent3 17" xfId="23888"/>
    <cellStyle name="Accent3 18" xfId="23889"/>
    <cellStyle name="Accent3 2" xfId="23890"/>
    <cellStyle name="Accent3 2 10" xfId="44013"/>
    <cellStyle name="Accent3 2 2" xfId="23891"/>
    <cellStyle name="Accent3 2 2 2" xfId="23892"/>
    <cellStyle name="Accent3 2 2 2 2" xfId="44014"/>
    <cellStyle name="Accent3 2 2 3" xfId="23893"/>
    <cellStyle name="Accent3 2 2 4" xfId="23894"/>
    <cellStyle name="Accent3 2 2 5" xfId="23895"/>
    <cellStyle name="Accent3 2 2 6" xfId="23896"/>
    <cellStyle name="Accent3 2 3" xfId="23897"/>
    <cellStyle name="Accent3 2 3 2" xfId="23898"/>
    <cellStyle name="Accent3 2 3 3" xfId="44015"/>
    <cellStyle name="Accent3 2 4" xfId="23899"/>
    <cellStyle name="Accent3 2 4 2" xfId="44016"/>
    <cellStyle name="Accent3 2 5" xfId="23900"/>
    <cellStyle name="Accent3 2 5 2" xfId="44017"/>
    <cellStyle name="Accent3 2 6" xfId="23901"/>
    <cellStyle name="Accent3 2 6 2" xfId="44018"/>
    <cellStyle name="Accent3 2 7" xfId="23902"/>
    <cellStyle name="Accent3 2 7 2" xfId="44019"/>
    <cellStyle name="Accent3 2 8" xfId="23903"/>
    <cellStyle name="Accent3 2 8 2" xfId="44020"/>
    <cellStyle name="Accent3 2 9" xfId="23904"/>
    <cellStyle name="Accent3 2 9 2" xfId="44021"/>
    <cellStyle name="Accent3 3" xfId="23905"/>
    <cellStyle name="Accent3 3 2" xfId="23906"/>
    <cellStyle name="Accent3 3 3" xfId="23907"/>
    <cellStyle name="Accent3 3 4" xfId="23908"/>
    <cellStyle name="Accent3 3 5" xfId="23909"/>
    <cellStyle name="Accent3 4" xfId="23910"/>
    <cellStyle name="Accent3 4 2" xfId="23911"/>
    <cellStyle name="Accent3 4 3" xfId="23912"/>
    <cellStyle name="Accent3 4 4" xfId="23913"/>
    <cellStyle name="Accent3 5" xfId="23914"/>
    <cellStyle name="Accent3 5 2" xfId="23915"/>
    <cellStyle name="Accent3 5 3" xfId="23916"/>
    <cellStyle name="Accent3 6" xfId="23917"/>
    <cellStyle name="Accent3 6 2" xfId="23918"/>
    <cellStyle name="Accent3 6 3" xfId="23919"/>
    <cellStyle name="Accent3 7" xfId="23920"/>
    <cellStyle name="Accent3 8" xfId="23921"/>
    <cellStyle name="Accent3 9" xfId="23922"/>
    <cellStyle name="Accent4" xfId="48064" builtinId="41" customBuiltin="1"/>
    <cellStyle name="Accent4 10" xfId="23923"/>
    <cellStyle name="Accent4 11" xfId="23924"/>
    <cellStyle name="Accent4 12" xfId="23925"/>
    <cellStyle name="Accent4 13" xfId="23926"/>
    <cellStyle name="Accent4 14" xfId="23927"/>
    <cellStyle name="Accent4 15" xfId="23928"/>
    <cellStyle name="Accent4 16" xfId="23929"/>
    <cellStyle name="Accent4 17" xfId="23930"/>
    <cellStyle name="Accent4 18" xfId="23931"/>
    <cellStyle name="Accent4 2" xfId="23932"/>
    <cellStyle name="Accent4 2 10" xfId="44022"/>
    <cellStyle name="Accent4 2 2" xfId="23933"/>
    <cellStyle name="Accent4 2 2 2" xfId="23934"/>
    <cellStyle name="Accent4 2 2 2 2" xfId="44023"/>
    <cellStyle name="Accent4 2 2 3" xfId="23935"/>
    <cellStyle name="Accent4 2 2 4" xfId="23936"/>
    <cellStyle name="Accent4 2 2 5" xfId="23937"/>
    <cellStyle name="Accent4 2 2 6" xfId="23938"/>
    <cellStyle name="Accent4 2 3" xfId="23939"/>
    <cellStyle name="Accent4 2 3 2" xfId="23940"/>
    <cellStyle name="Accent4 2 3 3" xfId="44024"/>
    <cellStyle name="Accent4 2 4" xfId="23941"/>
    <cellStyle name="Accent4 2 4 2" xfId="44025"/>
    <cellStyle name="Accent4 2 5" xfId="23942"/>
    <cellStyle name="Accent4 2 5 2" xfId="44026"/>
    <cellStyle name="Accent4 2 6" xfId="23943"/>
    <cellStyle name="Accent4 2 6 2" xfId="44027"/>
    <cellStyle name="Accent4 2 7" xfId="23944"/>
    <cellStyle name="Accent4 2 7 2" xfId="44028"/>
    <cellStyle name="Accent4 2 8" xfId="23945"/>
    <cellStyle name="Accent4 2 8 2" xfId="44029"/>
    <cellStyle name="Accent4 2 9" xfId="23946"/>
    <cellStyle name="Accent4 2 9 2" xfId="44030"/>
    <cellStyle name="Accent4 3" xfId="23947"/>
    <cellStyle name="Accent4 3 2" xfId="23948"/>
    <cellStyle name="Accent4 3 3" xfId="23949"/>
    <cellStyle name="Accent4 3 4" xfId="23950"/>
    <cellStyle name="Accent4 3 5" xfId="23951"/>
    <cellStyle name="Accent4 4" xfId="23952"/>
    <cellStyle name="Accent4 4 2" xfId="23953"/>
    <cellStyle name="Accent4 4 3" xfId="23954"/>
    <cellStyle name="Accent4 4 4" xfId="23955"/>
    <cellStyle name="Accent4 5" xfId="23956"/>
    <cellStyle name="Accent4 5 2" xfId="23957"/>
    <cellStyle name="Accent4 5 3" xfId="23958"/>
    <cellStyle name="Accent4 6" xfId="23959"/>
    <cellStyle name="Accent4 6 2" xfId="23960"/>
    <cellStyle name="Accent4 6 3" xfId="23961"/>
    <cellStyle name="Accent4 7" xfId="23962"/>
    <cellStyle name="Accent4 8" xfId="23963"/>
    <cellStyle name="Accent4 9" xfId="23964"/>
    <cellStyle name="Accent5" xfId="48068" builtinId="45" customBuiltin="1"/>
    <cellStyle name="Accent5 10" xfId="23965"/>
    <cellStyle name="Accent5 11" xfId="23966"/>
    <cellStyle name="Accent5 12" xfId="23967"/>
    <cellStyle name="Accent5 13" xfId="23968"/>
    <cellStyle name="Accent5 14" xfId="23969"/>
    <cellStyle name="Accent5 15" xfId="23970"/>
    <cellStyle name="Accent5 16" xfId="23971"/>
    <cellStyle name="Accent5 17" xfId="23972"/>
    <cellStyle name="Accent5 18" xfId="23973"/>
    <cellStyle name="Accent5 2" xfId="23974"/>
    <cellStyle name="Accent5 2 10" xfId="44031"/>
    <cellStyle name="Accent5 2 2" xfId="23975"/>
    <cellStyle name="Accent5 2 2 2" xfId="23976"/>
    <cellStyle name="Accent5 2 2 2 2" xfId="44032"/>
    <cellStyle name="Accent5 2 2 3" xfId="23977"/>
    <cellStyle name="Accent5 2 2 4" xfId="23978"/>
    <cellStyle name="Accent5 2 2 5" xfId="23979"/>
    <cellStyle name="Accent5 2 2 6" xfId="23980"/>
    <cellStyle name="Accent5 2 3" xfId="23981"/>
    <cellStyle name="Accent5 2 3 2" xfId="23982"/>
    <cellStyle name="Accent5 2 3 3" xfId="44033"/>
    <cellStyle name="Accent5 2 4" xfId="23983"/>
    <cellStyle name="Accent5 2 4 2" xfId="44034"/>
    <cellStyle name="Accent5 2 5" xfId="23984"/>
    <cellStyle name="Accent5 2 5 2" xfId="44035"/>
    <cellStyle name="Accent5 2 6" xfId="23985"/>
    <cellStyle name="Accent5 2 6 2" xfId="44036"/>
    <cellStyle name="Accent5 2 7" xfId="23986"/>
    <cellStyle name="Accent5 2 7 2" xfId="44037"/>
    <cellStyle name="Accent5 2 8" xfId="23987"/>
    <cellStyle name="Accent5 2 8 2" xfId="44038"/>
    <cellStyle name="Accent5 2 9" xfId="44039"/>
    <cellStyle name="Accent5 3" xfId="23988"/>
    <cellStyle name="Accent5 3 2" xfId="23989"/>
    <cellStyle name="Accent5 3 3" xfId="23990"/>
    <cellStyle name="Accent5 3 4" xfId="23991"/>
    <cellStyle name="Accent5 3 5" xfId="23992"/>
    <cellStyle name="Accent5 4" xfId="23993"/>
    <cellStyle name="Accent5 4 2" xfId="23994"/>
    <cellStyle name="Accent5 4 3" xfId="23995"/>
    <cellStyle name="Accent5 4 4" xfId="23996"/>
    <cellStyle name="Accent5 5" xfId="23997"/>
    <cellStyle name="Accent5 5 2" xfId="23998"/>
    <cellStyle name="Accent5 5 3" xfId="23999"/>
    <cellStyle name="Accent5 6" xfId="24000"/>
    <cellStyle name="Accent5 6 2" xfId="24001"/>
    <cellStyle name="Accent5 6 3" xfId="24002"/>
    <cellStyle name="Accent5 7" xfId="24003"/>
    <cellStyle name="Accent5 8" xfId="24004"/>
    <cellStyle name="Accent5 9" xfId="24005"/>
    <cellStyle name="Accent6" xfId="48072" builtinId="49" customBuiltin="1"/>
    <cellStyle name="Accent6 10" xfId="24006"/>
    <cellStyle name="Accent6 11" xfId="24007"/>
    <cellStyle name="Accent6 12" xfId="24008"/>
    <cellStyle name="Accent6 13" xfId="24009"/>
    <cellStyle name="Accent6 14" xfId="24010"/>
    <cellStyle name="Accent6 15" xfId="24011"/>
    <cellStyle name="Accent6 16" xfId="24012"/>
    <cellStyle name="Accent6 17" xfId="24013"/>
    <cellStyle name="Accent6 18" xfId="24014"/>
    <cellStyle name="Accent6 2" xfId="24015"/>
    <cellStyle name="Accent6 2 10" xfId="44040"/>
    <cellStyle name="Accent6 2 2" xfId="24016"/>
    <cellStyle name="Accent6 2 2 2" xfId="24017"/>
    <cellStyle name="Accent6 2 2 2 2" xfId="44041"/>
    <cellStyle name="Accent6 2 2 3" xfId="24018"/>
    <cellStyle name="Accent6 2 2 4" xfId="24019"/>
    <cellStyle name="Accent6 2 2 5" xfId="24020"/>
    <cellStyle name="Accent6 2 2 6" xfId="24021"/>
    <cellStyle name="Accent6 2 3" xfId="24022"/>
    <cellStyle name="Accent6 2 3 2" xfId="24023"/>
    <cellStyle name="Accent6 2 3 3" xfId="44042"/>
    <cellStyle name="Accent6 2 4" xfId="24024"/>
    <cellStyle name="Accent6 2 4 2" xfId="44043"/>
    <cellStyle name="Accent6 2 5" xfId="24025"/>
    <cellStyle name="Accent6 2 5 2" xfId="44044"/>
    <cellStyle name="Accent6 2 6" xfId="24026"/>
    <cellStyle name="Accent6 2 6 2" xfId="44045"/>
    <cellStyle name="Accent6 2 7" xfId="24027"/>
    <cellStyle name="Accent6 2 7 2" xfId="44046"/>
    <cellStyle name="Accent6 2 8" xfId="24028"/>
    <cellStyle name="Accent6 2 8 2" xfId="44047"/>
    <cellStyle name="Accent6 2 9" xfId="24029"/>
    <cellStyle name="Accent6 2 9 2" xfId="44048"/>
    <cellStyle name="Accent6 3" xfId="24030"/>
    <cellStyle name="Accent6 3 2" xfId="24031"/>
    <cellStyle name="Accent6 3 3" xfId="24032"/>
    <cellStyle name="Accent6 3 4" xfId="24033"/>
    <cellStyle name="Accent6 3 5" xfId="24034"/>
    <cellStyle name="Accent6 4" xfId="24035"/>
    <cellStyle name="Accent6 4 2" xfId="24036"/>
    <cellStyle name="Accent6 4 3" xfId="24037"/>
    <cellStyle name="Accent6 4 4" xfId="24038"/>
    <cellStyle name="Accent6 5" xfId="24039"/>
    <cellStyle name="Accent6 5 2" xfId="24040"/>
    <cellStyle name="Accent6 5 3" xfId="24041"/>
    <cellStyle name="Accent6 6" xfId="24042"/>
    <cellStyle name="Accent6 6 2" xfId="24043"/>
    <cellStyle name="Accent6 6 3" xfId="24044"/>
    <cellStyle name="Accent6 7" xfId="24045"/>
    <cellStyle name="Accent6 8" xfId="24046"/>
    <cellStyle name="Accent6 9" xfId="24047"/>
    <cellStyle name="Accounting w/$" xfId="44049"/>
    <cellStyle name="Accounting w/$ Total" xfId="44050"/>
    <cellStyle name="Accounting w/o $" xfId="44051"/>
    <cellStyle name="Acinput" xfId="44052"/>
    <cellStyle name="Acinput,," xfId="44053"/>
    <cellStyle name="Acinput_Merger Model_KN&amp;Fzio_v2.30 - Street" xfId="44054"/>
    <cellStyle name="Acoutput" xfId="44055"/>
    <cellStyle name="Acoutput,," xfId="44056"/>
    <cellStyle name="Acoutput_CAScomps02" xfId="44057"/>
    <cellStyle name="Actual Date" xfId="44058"/>
    <cellStyle name="AFE" xfId="44059"/>
    <cellStyle name="al" xfId="44060"/>
    <cellStyle name="Amount_EQU_RIGH.XLS_Equity market_Preferred Securities " xfId="44061"/>
    <cellStyle name="Apershare" xfId="44062"/>
    <cellStyle name="Aprice" xfId="44063"/>
    <cellStyle name="ar" xfId="44064"/>
    <cellStyle name="ar 2" xfId="47858"/>
    <cellStyle name="ar 2 2" xfId="47980"/>
    <cellStyle name="ar 2 3" xfId="48001"/>
    <cellStyle name="ar 3" xfId="47901"/>
    <cellStyle name="ar 4" xfId="47931"/>
    <cellStyle name="Arial 10" xfId="44065"/>
    <cellStyle name="Arial 12" xfId="44066"/>
    <cellStyle name="Availability" xfId="44067"/>
    <cellStyle name="Bad" xfId="48043" builtinId="27" customBuiltin="1"/>
    <cellStyle name="Bad 10" xfId="24048"/>
    <cellStyle name="Bad 11" xfId="24049"/>
    <cellStyle name="Bad 12" xfId="24050"/>
    <cellStyle name="Bad 13" xfId="24051"/>
    <cellStyle name="Bad 14" xfId="24052"/>
    <cellStyle name="Bad 15" xfId="24053"/>
    <cellStyle name="Bad 16" xfId="24054"/>
    <cellStyle name="Bad 17" xfId="24055"/>
    <cellStyle name="Bad 18" xfId="24056"/>
    <cellStyle name="Bad 2" xfId="24057"/>
    <cellStyle name="Bad 2 10" xfId="44068"/>
    <cellStyle name="Bad 2 2" xfId="24058"/>
    <cellStyle name="Bad 2 2 2" xfId="24059"/>
    <cellStyle name="Bad 2 2 2 2" xfId="44069"/>
    <cellStyle name="Bad 2 2 3" xfId="24060"/>
    <cellStyle name="Bad 2 2 4" xfId="24061"/>
    <cellStyle name="Bad 2 2 5" xfId="24062"/>
    <cellStyle name="Bad 2 2 6" xfId="24063"/>
    <cellStyle name="Bad 2 3" xfId="24064"/>
    <cellStyle name="Bad 2 3 2" xfId="24065"/>
    <cellStyle name="Bad 2 3 3" xfId="44070"/>
    <cellStyle name="Bad 2 4" xfId="24066"/>
    <cellStyle name="Bad 2 4 2" xfId="44071"/>
    <cellStyle name="Bad 2 5" xfId="24067"/>
    <cellStyle name="Bad 2 5 2" xfId="44072"/>
    <cellStyle name="Bad 2 6" xfId="24068"/>
    <cellStyle name="Bad 2 6 2" xfId="44073"/>
    <cellStyle name="Bad 2 7" xfId="24069"/>
    <cellStyle name="Bad 2 7 2" xfId="44074"/>
    <cellStyle name="Bad 2 8" xfId="24070"/>
    <cellStyle name="Bad 2 8 2" xfId="44075"/>
    <cellStyle name="Bad 2 9" xfId="44076"/>
    <cellStyle name="Bad 3" xfId="24071"/>
    <cellStyle name="Bad 3 2" xfId="24072"/>
    <cellStyle name="Bad 3 3" xfId="24073"/>
    <cellStyle name="Bad 3 4" xfId="24074"/>
    <cellStyle name="Bad 3 5" xfId="24075"/>
    <cellStyle name="Bad 4" xfId="24076"/>
    <cellStyle name="Bad 4 2" xfId="24077"/>
    <cellStyle name="Bad 4 3" xfId="24078"/>
    <cellStyle name="Bad 4 4" xfId="24079"/>
    <cellStyle name="Bad 5" xfId="24080"/>
    <cellStyle name="Bad 5 2" xfId="24081"/>
    <cellStyle name="Bad 5 3" xfId="24082"/>
    <cellStyle name="Bad 6" xfId="24083"/>
    <cellStyle name="Bad 6 2" xfId="24084"/>
    <cellStyle name="Bad 6 3" xfId="24085"/>
    <cellStyle name="Bad 7" xfId="24086"/>
    <cellStyle name="Bad 8" xfId="24087"/>
    <cellStyle name="Bad 9" xfId="24088"/>
    <cellStyle name="Band 2" xfId="44077"/>
    <cellStyle name="Band 2 2" xfId="47902"/>
    <cellStyle name="Blank" xfId="44078"/>
    <cellStyle name="Blue" xfId="44079"/>
    <cellStyle name="Bold/Border" xfId="44080"/>
    <cellStyle name="Bold/Border 2" xfId="47903"/>
    <cellStyle name="Border Heavy" xfId="44081"/>
    <cellStyle name="Border Thin" xfId="44082"/>
    <cellStyle name="Border Thin 2" xfId="47904"/>
    <cellStyle name="Border Thin 3" xfId="47930"/>
    <cellStyle name="Border, Bottom" xfId="44083"/>
    <cellStyle name="Border, Bottom 2" xfId="47905"/>
    <cellStyle name="Border, Left" xfId="44084"/>
    <cellStyle name="Border, Left 2" xfId="47906"/>
    <cellStyle name="Border, Right" xfId="44085"/>
    <cellStyle name="Border, Top" xfId="44086"/>
    <cellStyle name="Border, Top 2" xfId="47836"/>
    <cellStyle name="Border, Top 2 2" xfId="47971"/>
    <cellStyle name="Border, Top 2 3" xfId="47993"/>
    <cellStyle name="British Pound" xfId="44087"/>
    <cellStyle name="BritPound" xfId="44088"/>
    <cellStyle name="Bullet" xfId="44089"/>
    <cellStyle name="Calc Currency (0)" xfId="44090"/>
    <cellStyle name="Calc Currency (2)" xfId="44091"/>
    <cellStyle name="Calc Percent (0)" xfId="44092"/>
    <cellStyle name="Calc Percent (1)" xfId="44093"/>
    <cellStyle name="Calc Percent (2)" xfId="44094"/>
    <cellStyle name="Calc Units (0)" xfId="44095"/>
    <cellStyle name="Calc Units (1)" xfId="44096"/>
    <cellStyle name="Calc Units (2)" xfId="44097"/>
    <cellStyle name="Calculation" xfId="48047" builtinId="22" customBuiltin="1"/>
    <cellStyle name="Calculation 10" xfId="24089"/>
    <cellStyle name="Calculation 11" xfId="24090"/>
    <cellStyle name="Calculation 12" xfId="24091"/>
    <cellStyle name="Calculation 13" xfId="24092"/>
    <cellStyle name="Calculation 14" xfId="24093"/>
    <cellStyle name="Calculation 15" xfId="24094"/>
    <cellStyle name="Calculation 16" xfId="24095"/>
    <cellStyle name="Calculation 16 2" xfId="42669"/>
    <cellStyle name="Calculation 17" xfId="24096"/>
    <cellStyle name="Calculation 18" xfId="24097"/>
    <cellStyle name="Calculation 2" xfId="24098"/>
    <cellStyle name="Calculation 2 10" xfId="44098"/>
    <cellStyle name="Calculation 2 10 2" xfId="47907"/>
    <cellStyle name="Calculation 2 10 3" xfId="47929"/>
    <cellStyle name="Calculation 2 11" xfId="47857"/>
    <cellStyle name="Calculation 2 11 2" xfId="47979"/>
    <cellStyle name="Calculation 2 11 3" xfId="48000"/>
    <cellStyle name="Calculation 2 2" xfId="24099"/>
    <cellStyle name="Calculation 2 2 2" xfId="24100"/>
    <cellStyle name="Calculation 2 2 2 2" xfId="44100"/>
    <cellStyle name="Calculation 2 2 3" xfId="24101"/>
    <cellStyle name="Calculation 2 2 3 2" xfId="44099"/>
    <cellStyle name="Calculation 2 2 3 3" xfId="47908"/>
    <cellStyle name="Calculation 2 2 3 4" xfId="47928"/>
    <cellStyle name="Calculation 2 2 4" xfId="24102"/>
    <cellStyle name="Calculation 2 2 4 2" xfId="47856"/>
    <cellStyle name="Calculation 2 2 4 3" xfId="47978"/>
    <cellStyle name="Calculation 2 2 4 4" xfId="47999"/>
    <cellStyle name="Calculation 2 2 5" xfId="24103"/>
    <cellStyle name="Calculation 2 2 6" xfId="24104"/>
    <cellStyle name="Calculation 2 3" xfId="24105"/>
    <cellStyle name="Calculation 2 3 2" xfId="24106"/>
    <cellStyle name="Calculation 2 3 3" xfId="24107"/>
    <cellStyle name="Calculation 2 3 4" xfId="24108"/>
    <cellStyle name="Calculation 2 3 5" xfId="44101"/>
    <cellStyle name="Calculation 2 4" xfId="24109"/>
    <cellStyle name="Calculation 2 4 2" xfId="44102"/>
    <cellStyle name="Calculation 2 5" xfId="24110"/>
    <cellStyle name="Calculation 2 5 2" xfId="44103"/>
    <cellStyle name="Calculation 2 6" xfId="24111"/>
    <cellStyle name="Calculation 2 6 2" xfId="44104"/>
    <cellStyle name="Calculation 2 7" xfId="24112"/>
    <cellStyle name="Calculation 2 7 2" xfId="44105"/>
    <cellStyle name="Calculation 2 8" xfId="24113"/>
    <cellStyle name="Calculation 2 8 2" xfId="44106"/>
    <cellStyle name="Calculation 2 9" xfId="44107"/>
    <cellStyle name="Calculation 3" xfId="24114"/>
    <cellStyle name="Calculation 3 2" xfId="24115"/>
    <cellStyle name="Calculation 3 3" xfId="24116"/>
    <cellStyle name="Calculation 3 4" xfId="24117"/>
    <cellStyle name="Calculation 3 5" xfId="24118"/>
    <cellStyle name="Calculation 4" xfId="24119"/>
    <cellStyle name="Calculation 4 2" xfId="24120"/>
    <cellStyle name="Calculation 4 3" xfId="24121"/>
    <cellStyle name="Calculation 4 4" xfId="24122"/>
    <cellStyle name="Calculation 5" xfId="24123"/>
    <cellStyle name="Calculation 5 2" xfId="24124"/>
    <cellStyle name="Calculation 5 3" xfId="24125"/>
    <cellStyle name="Calculation 6" xfId="24126"/>
    <cellStyle name="Calculation 6 2" xfId="24127"/>
    <cellStyle name="Calculation 6 3" xfId="24128"/>
    <cellStyle name="Calculation 7" xfId="24129"/>
    <cellStyle name="Calculation 8" xfId="24130"/>
    <cellStyle name="Calculation 9" xfId="24131"/>
    <cellStyle name="Case" xfId="44108"/>
    <cellStyle name="Check" xfId="44109"/>
    <cellStyle name="Check Cell" xfId="48049" builtinId="23" customBuiltin="1"/>
    <cellStyle name="Check Cell 10" xfId="24132"/>
    <cellStyle name="Check Cell 11" xfId="24133"/>
    <cellStyle name="Check Cell 12" xfId="24134"/>
    <cellStyle name="Check Cell 13" xfId="24135"/>
    <cellStyle name="Check Cell 14" xfId="24136"/>
    <cellStyle name="Check Cell 15" xfId="24137"/>
    <cellStyle name="Check Cell 16" xfId="24138"/>
    <cellStyle name="Check Cell 17" xfId="24139"/>
    <cellStyle name="Check Cell 18" xfId="24140"/>
    <cellStyle name="Check Cell 2" xfId="24141"/>
    <cellStyle name="Check Cell 2 10" xfId="44110"/>
    <cellStyle name="Check Cell 2 2" xfId="24142"/>
    <cellStyle name="Check Cell 2 2 2" xfId="24143"/>
    <cellStyle name="Check Cell 2 2 2 2" xfId="44111"/>
    <cellStyle name="Check Cell 2 2 3" xfId="24144"/>
    <cellStyle name="Check Cell 2 2 4" xfId="24145"/>
    <cellStyle name="Check Cell 2 2 5" xfId="24146"/>
    <cellStyle name="Check Cell 2 2 6" xfId="24147"/>
    <cellStyle name="Check Cell 2 3" xfId="24148"/>
    <cellStyle name="Check Cell 2 3 2" xfId="24149"/>
    <cellStyle name="Check Cell 2 3 3" xfId="44112"/>
    <cellStyle name="Check Cell 2 4" xfId="24150"/>
    <cellStyle name="Check Cell 2 4 2" xfId="44113"/>
    <cellStyle name="Check Cell 2 5" xfId="24151"/>
    <cellStyle name="Check Cell 2 5 2" xfId="44114"/>
    <cellStyle name="Check Cell 2 6" xfId="24152"/>
    <cellStyle name="Check Cell 2 6 2" xfId="44115"/>
    <cellStyle name="Check Cell 2 7" xfId="24153"/>
    <cellStyle name="Check Cell 2 7 2" xfId="44116"/>
    <cellStyle name="Check Cell 2 8" xfId="24154"/>
    <cellStyle name="Check Cell 2 8 2" xfId="44117"/>
    <cellStyle name="Check Cell 2 9" xfId="44118"/>
    <cellStyle name="Check Cell 3" xfId="24155"/>
    <cellStyle name="Check Cell 3 2" xfId="24156"/>
    <cellStyle name="Check Cell 3 3" xfId="24157"/>
    <cellStyle name="Check Cell 3 4" xfId="24158"/>
    <cellStyle name="Check Cell 3 5" xfId="24159"/>
    <cellStyle name="Check Cell 4" xfId="24160"/>
    <cellStyle name="Check Cell 4 2" xfId="24161"/>
    <cellStyle name="Check Cell 4 3" xfId="24162"/>
    <cellStyle name="Check Cell 4 4" xfId="24163"/>
    <cellStyle name="Check Cell 5" xfId="24164"/>
    <cellStyle name="Check Cell 5 2" xfId="24165"/>
    <cellStyle name="Check Cell 5 3" xfId="24166"/>
    <cellStyle name="Check Cell 6" xfId="24167"/>
    <cellStyle name="Check Cell 6 2" xfId="24168"/>
    <cellStyle name="Check Cell 6 3" xfId="24169"/>
    <cellStyle name="Check Cell 7" xfId="24170"/>
    <cellStyle name="Check Cell 8" xfId="24171"/>
    <cellStyle name="Check Cell 9" xfId="24172"/>
    <cellStyle name="Chiffre" xfId="44119"/>
    <cellStyle name="Colhead_left" xfId="44120"/>
    <cellStyle name="ColHeading" xfId="44121"/>
    <cellStyle name="Column Title" xfId="44122"/>
    <cellStyle name="ColumnHeadings" xfId="44123"/>
    <cellStyle name="ColumnHeadings2" xfId="44124"/>
    <cellStyle name="Comma" xfId="1" builtinId="3"/>
    <cellStyle name="Comma  - Style1" xfId="44125"/>
    <cellStyle name="Comma  - Style2" xfId="44126"/>
    <cellStyle name="Comma  - Style3" xfId="44127"/>
    <cellStyle name="Comma  - Style4" xfId="44128"/>
    <cellStyle name="Comma  - Style5" xfId="44129"/>
    <cellStyle name="Comma  - Style6" xfId="44130"/>
    <cellStyle name="Comma  - Style7" xfId="44131"/>
    <cellStyle name="Comma  - Style8" xfId="44132"/>
    <cellStyle name="Comma ," xfId="44133"/>
    <cellStyle name="Comma [00]" xfId="44134"/>
    <cellStyle name="Comma [1]" xfId="44135"/>
    <cellStyle name="Comma [2]" xfId="44136"/>
    <cellStyle name="Comma [3]" xfId="44137"/>
    <cellStyle name="Comma 0" xfId="44138"/>
    <cellStyle name="Comma 0*" xfId="44139"/>
    <cellStyle name="Comma 0_Merger Model_KN&amp;Fzio_v2.30 - Street" xfId="44140"/>
    <cellStyle name="Comma 10" xfId="24173"/>
    <cellStyle name="Comma 10 10" xfId="24174"/>
    <cellStyle name="Comma 10 10 2" xfId="24175"/>
    <cellStyle name="Comma 10 11" xfId="24176"/>
    <cellStyle name="Comma 10 12" xfId="42670"/>
    <cellStyle name="Comma 10 2" xfId="24177"/>
    <cellStyle name="Comma 10 2 2" xfId="24178"/>
    <cellStyle name="Comma 10 2 2 2" xfId="24179"/>
    <cellStyle name="Comma 10 2 2 2 2" xfId="24180"/>
    <cellStyle name="Comma 10 2 2 2 2 2" xfId="24181"/>
    <cellStyle name="Comma 10 2 2 2 3" xfId="24182"/>
    <cellStyle name="Comma 10 2 2 3" xfId="24183"/>
    <cellStyle name="Comma 10 2 2 3 2" xfId="24184"/>
    <cellStyle name="Comma 10 2 2 4" xfId="24185"/>
    <cellStyle name="Comma 10 2 3" xfId="24186"/>
    <cellStyle name="Comma 10 2 3 2" xfId="24187"/>
    <cellStyle name="Comma 10 2 3 2 2" xfId="24188"/>
    <cellStyle name="Comma 10 2 3 3" xfId="24189"/>
    <cellStyle name="Comma 10 2 4" xfId="24190"/>
    <cellStyle name="Comma 10 2 4 2" xfId="24191"/>
    <cellStyle name="Comma 10 2 5" xfId="24192"/>
    <cellStyle name="Comma 10 2 6" xfId="44142"/>
    <cellStyle name="Comma 10 3" xfId="24193"/>
    <cellStyle name="Comma 10 3 2" xfId="24194"/>
    <cellStyle name="Comma 10 3 2 2" xfId="24195"/>
    <cellStyle name="Comma 10 3 2 2 2" xfId="24196"/>
    <cellStyle name="Comma 10 3 2 2 2 2" xfId="24197"/>
    <cellStyle name="Comma 10 3 2 2 3" xfId="24198"/>
    <cellStyle name="Comma 10 3 2 3" xfId="24199"/>
    <cellStyle name="Comma 10 3 2 3 2" xfId="24200"/>
    <cellStyle name="Comma 10 3 2 4" xfId="24201"/>
    <cellStyle name="Comma 10 3 3" xfId="24202"/>
    <cellStyle name="Comma 10 3 3 2" xfId="24203"/>
    <cellStyle name="Comma 10 3 3 2 2" xfId="24204"/>
    <cellStyle name="Comma 10 3 3 3" xfId="24205"/>
    <cellStyle name="Comma 10 3 4" xfId="24206"/>
    <cellStyle name="Comma 10 3 4 2" xfId="24207"/>
    <cellStyle name="Comma 10 3 5" xfId="24208"/>
    <cellStyle name="Comma 10 3 6" xfId="44143"/>
    <cellStyle name="Comma 10 4" xfId="24209"/>
    <cellStyle name="Comma 10 4 2" xfId="24210"/>
    <cellStyle name="Comma 10 4 2 2" xfId="24211"/>
    <cellStyle name="Comma 10 4 2 2 2" xfId="24212"/>
    <cellStyle name="Comma 10 4 2 3" xfId="24213"/>
    <cellStyle name="Comma 10 4 3" xfId="24214"/>
    <cellStyle name="Comma 10 4 3 2" xfId="24215"/>
    <cellStyle name="Comma 10 4 4" xfId="24216"/>
    <cellStyle name="Comma 10 4 5" xfId="44144"/>
    <cellStyle name="Comma 10 5" xfId="24217"/>
    <cellStyle name="Comma 10 5 2" xfId="24218"/>
    <cellStyle name="Comma 10 5 2 2" xfId="24219"/>
    <cellStyle name="Comma 10 5 2 2 2" xfId="24220"/>
    <cellStyle name="Comma 10 5 2 3" xfId="24221"/>
    <cellStyle name="Comma 10 5 3" xfId="24222"/>
    <cellStyle name="Comma 10 5 3 2" xfId="24223"/>
    <cellStyle name="Comma 10 5 4" xfId="24224"/>
    <cellStyle name="Comma 10 5 5" xfId="44145"/>
    <cellStyle name="Comma 10 6" xfId="24225"/>
    <cellStyle name="Comma 10 6 2" xfId="24226"/>
    <cellStyle name="Comma 10 6 2 2" xfId="24227"/>
    <cellStyle name="Comma 10 6 2 2 2" xfId="24228"/>
    <cellStyle name="Comma 10 6 2 3" xfId="24229"/>
    <cellStyle name="Comma 10 6 3" xfId="24230"/>
    <cellStyle name="Comma 10 6 3 2" xfId="24231"/>
    <cellStyle name="Comma 10 6 4" xfId="24232"/>
    <cellStyle name="Comma 10 6 5" xfId="44141"/>
    <cellStyle name="Comma 10 7" xfId="24233"/>
    <cellStyle name="Comma 10 7 2" xfId="24234"/>
    <cellStyle name="Comma 10 7 2 2" xfId="24235"/>
    <cellStyle name="Comma 10 7 3" xfId="24236"/>
    <cellStyle name="Comma 10 8" xfId="24237"/>
    <cellStyle name="Comma 10 8 2" xfId="24238"/>
    <cellStyle name="Comma 10 8 2 2" xfId="24239"/>
    <cellStyle name="Comma 10 8 3" xfId="24240"/>
    <cellStyle name="Comma 10 9" xfId="24241"/>
    <cellStyle name="Comma 10 9 2" xfId="24242"/>
    <cellStyle name="Comma 11" xfId="24243"/>
    <cellStyle name="Comma 11 10" xfId="24244"/>
    <cellStyle name="Comma 11 10 2" xfId="24245"/>
    <cellStyle name="Comma 11 11" xfId="24246"/>
    <cellStyle name="Comma 11 12" xfId="42671"/>
    <cellStyle name="Comma 11 2" xfId="24247"/>
    <cellStyle name="Comma 11 2 2" xfId="24248"/>
    <cellStyle name="Comma 11 2 2 2" xfId="24249"/>
    <cellStyle name="Comma 11 2 2 2 2" xfId="24250"/>
    <cellStyle name="Comma 11 2 2 2 2 2" xfId="24251"/>
    <cellStyle name="Comma 11 2 2 2 3" xfId="24252"/>
    <cellStyle name="Comma 11 2 2 3" xfId="24253"/>
    <cellStyle name="Comma 11 2 2 3 2" xfId="24254"/>
    <cellStyle name="Comma 11 2 2 4" xfId="24255"/>
    <cellStyle name="Comma 11 2 3" xfId="24256"/>
    <cellStyle name="Comma 11 2 3 2" xfId="24257"/>
    <cellStyle name="Comma 11 2 3 2 2" xfId="24258"/>
    <cellStyle name="Comma 11 2 3 3" xfId="24259"/>
    <cellStyle name="Comma 11 2 4" xfId="24260"/>
    <cellStyle name="Comma 11 2 4 2" xfId="24261"/>
    <cellStyle name="Comma 11 2 5" xfId="24262"/>
    <cellStyle name="Comma 11 2 6" xfId="44146"/>
    <cellStyle name="Comma 11 3" xfId="24263"/>
    <cellStyle name="Comma 11 3 2" xfId="24264"/>
    <cellStyle name="Comma 11 3 2 2" xfId="24265"/>
    <cellStyle name="Comma 11 3 2 2 2" xfId="24266"/>
    <cellStyle name="Comma 11 3 2 2 2 2" xfId="24267"/>
    <cellStyle name="Comma 11 3 2 2 3" xfId="24268"/>
    <cellStyle name="Comma 11 3 2 3" xfId="24269"/>
    <cellStyle name="Comma 11 3 2 3 2" xfId="24270"/>
    <cellStyle name="Comma 11 3 2 4" xfId="24271"/>
    <cellStyle name="Comma 11 3 3" xfId="24272"/>
    <cellStyle name="Comma 11 3 3 2" xfId="24273"/>
    <cellStyle name="Comma 11 3 3 2 2" xfId="24274"/>
    <cellStyle name="Comma 11 3 3 3" xfId="24275"/>
    <cellStyle name="Comma 11 3 4" xfId="24276"/>
    <cellStyle name="Comma 11 3 4 2" xfId="24277"/>
    <cellStyle name="Comma 11 3 5" xfId="24278"/>
    <cellStyle name="Comma 11 4" xfId="24279"/>
    <cellStyle name="Comma 11 4 2" xfId="24280"/>
    <cellStyle name="Comma 11 4 2 2" xfId="24281"/>
    <cellStyle name="Comma 11 4 2 2 2" xfId="24282"/>
    <cellStyle name="Comma 11 4 2 3" xfId="24283"/>
    <cellStyle name="Comma 11 4 3" xfId="24284"/>
    <cellStyle name="Comma 11 4 3 2" xfId="24285"/>
    <cellStyle name="Comma 11 4 4" xfId="24286"/>
    <cellStyle name="Comma 11 5" xfId="24287"/>
    <cellStyle name="Comma 11 5 2" xfId="24288"/>
    <cellStyle name="Comma 11 5 2 2" xfId="24289"/>
    <cellStyle name="Comma 11 5 2 2 2" xfId="24290"/>
    <cellStyle name="Comma 11 5 2 3" xfId="24291"/>
    <cellStyle name="Comma 11 5 3" xfId="24292"/>
    <cellStyle name="Comma 11 5 3 2" xfId="24293"/>
    <cellStyle name="Comma 11 5 4" xfId="24294"/>
    <cellStyle name="Comma 11 6" xfId="24295"/>
    <cellStyle name="Comma 11 6 2" xfId="24296"/>
    <cellStyle name="Comma 11 6 2 2" xfId="24297"/>
    <cellStyle name="Comma 11 6 2 2 2" xfId="24298"/>
    <cellStyle name="Comma 11 6 2 3" xfId="24299"/>
    <cellStyle name="Comma 11 6 3" xfId="24300"/>
    <cellStyle name="Comma 11 6 3 2" xfId="24301"/>
    <cellStyle name="Comma 11 6 4" xfId="24302"/>
    <cellStyle name="Comma 11 7" xfId="24303"/>
    <cellStyle name="Comma 11 7 2" xfId="24304"/>
    <cellStyle name="Comma 11 7 2 2" xfId="24305"/>
    <cellStyle name="Comma 11 7 3" xfId="24306"/>
    <cellStyle name="Comma 11 8" xfId="24307"/>
    <cellStyle name="Comma 11 8 2" xfId="24308"/>
    <cellStyle name="Comma 11 8 2 2" xfId="24309"/>
    <cellStyle name="Comma 11 8 3" xfId="24310"/>
    <cellStyle name="Comma 11 9" xfId="24311"/>
    <cellStyle name="Comma 11 9 2" xfId="24312"/>
    <cellStyle name="Comma 12" xfId="24313"/>
    <cellStyle name="Comma 12 2" xfId="24314"/>
    <cellStyle name="Comma 12 3" xfId="24315"/>
    <cellStyle name="Comma 12 4" xfId="24316"/>
    <cellStyle name="Comma 12 4 2" xfId="24317"/>
    <cellStyle name="Comma 12 4 2 2" xfId="24318"/>
    <cellStyle name="Comma 12 4 3" xfId="24319"/>
    <cellStyle name="Comma 12 5" xfId="24320"/>
    <cellStyle name="Comma 12 6" xfId="24321"/>
    <cellStyle name="Comma 12 6 2" xfId="24322"/>
    <cellStyle name="Comma 12 7" xfId="43380"/>
    <cellStyle name="Comma 13" xfId="24323"/>
    <cellStyle name="Comma 13 2" xfId="43386"/>
    <cellStyle name="Comma 14" xfId="24324"/>
    <cellStyle name="Comma 14 2" xfId="47344"/>
    <cellStyle name="Comma 15" xfId="24325"/>
    <cellStyle name="Comma 15 2" xfId="47864"/>
    <cellStyle name="Comma 16" xfId="24326"/>
    <cellStyle name="Comma 16 2" xfId="24327"/>
    <cellStyle name="Comma 16 3" xfId="47827"/>
    <cellStyle name="Comma 17" xfId="24328"/>
    <cellStyle name="Comma 18" xfId="24329"/>
    <cellStyle name="Comma 19" xfId="24330"/>
    <cellStyle name="Comma 2" xfId="14"/>
    <cellStyle name="Comma 2 10" xfId="24331"/>
    <cellStyle name="Comma 2 10 2" xfId="24332"/>
    <cellStyle name="Comma 2 10 2 2" xfId="24333"/>
    <cellStyle name="Comma 2 10 3" xfId="24334"/>
    <cellStyle name="Comma 2 10 4" xfId="44148"/>
    <cellStyle name="Comma 2 11" xfId="24335"/>
    <cellStyle name="Comma 2 11 2" xfId="24336"/>
    <cellStyle name="Comma 2 11 2 2" xfId="24337"/>
    <cellStyle name="Comma 2 11 2 2 2" xfId="44151"/>
    <cellStyle name="Comma 2 11 2 3" xfId="44150"/>
    <cellStyle name="Comma 2 11 3" xfId="24338"/>
    <cellStyle name="Comma 2 11 3 2" xfId="44152"/>
    <cellStyle name="Comma 2 11 4" xfId="44149"/>
    <cellStyle name="Comma 2 12" xfId="24339"/>
    <cellStyle name="Comma 2 12 2" xfId="44154"/>
    <cellStyle name="Comma 2 12 3" xfId="44153"/>
    <cellStyle name="Comma 2 13" xfId="24340"/>
    <cellStyle name="Comma 2 13 2" xfId="24341"/>
    <cellStyle name="Comma 2 13 3" xfId="44155"/>
    <cellStyle name="Comma 2 14" xfId="24342"/>
    <cellStyle name="Comma 2 14 2" xfId="24343"/>
    <cellStyle name="Comma 2 14 3" xfId="44156"/>
    <cellStyle name="Comma 2 15" xfId="24344"/>
    <cellStyle name="Comma 2 15 2" xfId="44157"/>
    <cellStyle name="Comma 2 16" xfId="24345"/>
    <cellStyle name="Comma 2 16 2" xfId="44158"/>
    <cellStyle name="Comma 2 17" xfId="24346"/>
    <cellStyle name="Comma 2 17 2" xfId="44159"/>
    <cellStyle name="Comma 2 18" xfId="24347"/>
    <cellStyle name="Comma 2 18 2" xfId="44160"/>
    <cellStyle name="Comma 2 19" xfId="24348"/>
    <cellStyle name="Comma 2 19 2" xfId="44161"/>
    <cellStyle name="Comma 2 2" xfId="24349"/>
    <cellStyle name="Comma 2 2 10" xfId="44163"/>
    <cellStyle name="Comma 2 2 11" xfId="44164"/>
    <cellStyle name="Comma 2 2 12" xfId="44162"/>
    <cellStyle name="Comma 2 2 13" xfId="48127"/>
    <cellStyle name="Comma 2 2 2" xfId="24350"/>
    <cellStyle name="Comma 2 2 2 2" xfId="24351"/>
    <cellStyle name="Comma 2 2 2 2 2" xfId="44166"/>
    <cellStyle name="Comma 2 2 2 3" xfId="24352"/>
    <cellStyle name="Comma 2 2 2 3 2" xfId="44165"/>
    <cellStyle name="Comma 2 2 3" xfId="24353"/>
    <cellStyle name="Comma 2 2 3 2" xfId="44167"/>
    <cellStyle name="Comma 2 2 4" xfId="24354"/>
    <cellStyle name="Comma 2 2 4 2" xfId="44168"/>
    <cellStyle name="Comma 2 2 5" xfId="24355"/>
    <cellStyle name="Comma 2 2 5 2" xfId="44169"/>
    <cellStyle name="Comma 2 2 6" xfId="24356"/>
    <cellStyle name="Comma 2 2 6 2" xfId="44170"/>
    <cellStyle name="Comma 2 2 7" xfId="24357"/>
    <cellStyle name="Comma 2 2 7 2" xfId="44171"/>
    <cellStyle name="Comma 2 2 8" xfId="44172"/>
    <cellStyle name="Comma 2 2 9" xfId="44173"/>
    <cellStyle name="Comma 2 20" xfId="44147"/>
    <cellStyle name="Comma 2 21" xfId="48029"/>
    <cellStyle name="Comma 2 22" xfId="48098"/>
    <cellStyle name="Comma 2 3" xfId="24358"/>
    <cellStyle name="Comma 2 3 2" xfId="24359"/>
    <cellStyle name="Comma 2 3 2 10" xfId="44175"/>
    <cellStyle name="Comma 2 3 2 2" xfId="24360"/>
    <cellStyle name="Comma 2 3 2 2 2" xfId="24361"/>
    <cellStyle name="Comma 2 3 2 2 2 2" xfId="24362"/>
    <cellStyle name="Comma 2 3 2 2 2 2 2" xfId="24363"/>
    <cellStyle name="Comma 2 3 2 2 2 2 2 2" xfId="24364"/>
    <cellStyle name="Comma 2 3 2 2 2 2 3" xfId="24365"/>
    <cellStyle name="Comma 2 3 2 2 2 3" xfId="24366"/>
    <cellStyle name="Comma 2 3 2 2 2 3 2" xfId="24367"/>
    <cellStyle name="Comma 2 3 2 2 2 4" xfId="24368"/>
    <cellStyle name="Comma 2 3 2 2 3" xfId="24369"/>
    <cellStyle name="Comma 2 3 2 2 3 2" xfId="24370"/>
    <cellStyle name="Comma 2 3 2 2 3 2 2" xfId="24371"/>
    <cellStyle name="Comma 2 3 2 2 3 3" xfId="24372"/>
    <cellStyle name="Comma 2 3 2 2 4" xfId="24373"/>
    <cellStyle name="Comma 2 3 2 2 4 2" xfId="24374"/>
    <cellStyle name="Comma 2 3 2 2 5" xfId="24375"/>
    <cellStyle name="Comma 2 3 2 3" xfId="24376"/>
    <cellStyle name="Comma 2 3 2 3 2" xfId="24377"/>
    <cellStyle name="Comma 2 3 2 3 2 2" xfId="24378"/>
    <cellStyle name="Comma 2 3 2 3 2 2 2" xfId="24379"/>
    <cellStyle name="Comma 2 3 2 3 2 2 2 2" xfId="24380"/>
    <cellStyle name="Comma 2 3 2 3 2 2 3" xfId="24381"/>
    <cellStyle name="Comma 2 3 2 3 2 3" xfId="24382"/>
    <cellStyle name="Comma 2 3 2 3 2 3 2" xfId="24383"/>
    <cellStyle name="Comma 2 3 2 3 2 4" xfId="24384"/>
    <cellStyle name="Comma 2 3 2 3 3" xfId="24385"/>
    <cellStyle name="Comma 2 3 2 3 3 2" xfId="24386"/>
    <cellStyle name="Comma 2 3 2 3 3 2 2" xfId="24387"/>
    <cellStyle name="Comma 2 3 2 3 3 3" xfId="24388"/>
    <cellStyle name="Comma 2 3 2 3 4" xfId="24389"/>
    <cellStyle name="Comma 2 3 2 3 4 2" xfId="24390"/>
    <cellStyle name="Comma 2 3 2 3 5" xfId="24391"/>
    <cellStyle name="Comma 2 3 2 4" xfId="24392"/>
    <cellStyle name="Comma 2 3 2 4 2" xfId="24393"/>
    <cellStyle name="Comma 2 3 2 4 2 2" xfId="24394"/>
    <cellStyle name="Comma 2 3 2 4 2 2 2" xfId="24395"/>
    <cellStyle name="Comma 2 3 2 4 2 3" xfId="24396"/>
    <cellStyle name="Comma 2 3 2 4 3" xfId="24397"/>
    <cellStyle name="Comma 2 3 2 4 3 2" xfId="24398"/>
    <cellStyle name="Comma 2 3 2 4 4" xfId="24399"/>
    <cellStyle name="Comma 2 3 2 5" xfId="24400"/>
    <cellStyle name="Comma 2 3 2 5 2" xfId="24401"/>
    <cellStyle name="Comma 2 3 2 5 2 2" xfId="24402"/>
    <cellStyle name="Comma 2 3 2 5 2 2 2" xfId="24403"/>
    <cellStyle name="Comma 2 3 2 5 2 3" xfId="24404"/>
    <cellStyle name="Comma 2 3 2 5 3" xfId="24405"/>
    <cellStyle name="Comma 2 3 2 5 3 2" xfId="24406"/>
    <cellStyle name="Comma 2 3 2 5 4" xfId="24407"/>
    <cellStyle name="Comma 2 3 2 6" xfId="24408"/>
    <cellStyle name="Comma 2 3 2 6 2" xfId="24409"/>
    <cellStyle name="Comma 2 3 2 6 2 2" xfId="24410"/>
    <cellStyle name="Comma 2 3 2 6 2 2 2" xfId="24411"/>
    <cellStyle name="Comma 2 3 2 6 2 3" xfId="24412"/>
    <cellStyle name="Comma 2 3 2 6 3" xfId="24413"/>
    <cellStyle name="Comma 2 3 2 6 3 2" xfId="24414"/>
    <cellStyle name="Comma 2 3 2 6 4" xfId="24415"/>
    <cellStyle name="Comma 2 3 2 7" xfId="24416"/>
    <cellStyle name="Comma 2 3 2 7 2" xfId="24417"/>
    <cellStyle name="Comma 2 3 2 7 2 2" xfId="24418"/>
    <cellStyle name="Comma 2 3 2 7 3" xfId="24419"/>
    <cellStyle name="Comma 2 3 2 8" xfId="24420"/>
    <cellStyle name="Comma 2 3 2 8 2" xfId="24421"/>
    <cellStyle name="Comma 2 3 2 9" xfId="24422"/>
    <cellStyle name="Comma 2 3 3" xfId="24423"/>
    <cellStyle name="Comma 2 3 3 2" xfId="44176"/>
    <cellStyle name="Comma 2 3 4" xfId="24424"/>
    <cellStyle name="Comma 2 3 4 2" xfId="44177"/>
    <cellStyle name="Comma 2 3 5" xfId="24425"/>
    <cellStyle name="Comma 2 3 5 2" xfId="44178"/>
    <cellStyle name="Comma 2 3 6" xfId="44179"/>
    <cellStyle name="Comma 2 3 7" xfId="44180"/>
    <cellStyle name="Comma 2 3 8" xfId="44181"/>
    <cellStyle name="Comma 2 3 9" xfId="44174"/>
    <cellStyle name="Comma 2 4" xfId="24426"/>
    <cellStyle name="Comma 2 4 2" xfId="24427"/>
    <cellStyle name="Comma 2 4 2 10" xfId="44183"/>
    <cellStyle name="Comma 2 4 2 2" xfId="24428"/>
    <cellStyle name="Comma 2 4 2 2 2" xfId="24429"/>
    <cellStyle name="Comma 2 4 2 2 2 2" xfId="24430"/>
    <cellStyle name="Comma 2 4 2 2 2 2 2" xfId="24431"/>
    <cellStyle name="Comma 2 4 2 2 2 2 2 2" xfId="24432"/>
    <cellStyle name="Comma 2 4 2 2 2 2 3" xfId="24433"/>
    <cellStyle name="Comma 2 4 2 2 2 3" xfId="24434"/>
    <cellStyle name="Comma 2 4 2 2 2 3 2" xfId="24435"/>
    <cellStyle name="Comma 2 4 2 2 2 4" xfId="24436"/>
    <cellStyle name="Comma 2 4 2 2 3" xfId="24437"/>
    <cellStyle name="Comma 2 4 2 2 3 2" xfId="24438"/>
    <cellStyle name="Comma 2 4 2 2 3 2 2" xfId="24439"/>
    <cellStyle name="Comma 2 4 2 2 3 3" xfId="24440"/>
    <cellStyle name="Comma 2 4 2 2 4" xfId="24441"/>
    <cellStyle name="Comma 2 4 2 2 4 2" xfId="24442"/>
    <cellStyle name="Comma 2 4 2 2 5" xfId="24443"/>
    <cellStyle name="Comma 2 4 2 3" xfId="24444"/>
    <cellStyle name="Comma 2 4 2 3 2" xfId="24445"/>
    <cellStyle name="Comma 2 4 2 3 2 2" xfId="24446"/>
    <cellStyle name="Comma 2 4 2 3 2 2 2" xfId="24447"/>
    <cellStyle name="Comma 2 4 2 3 2 2 2 2" xfId="24448"/>
    <cellStyle name="Comma 2 4 2 3 2 2 3" xfId="24449"/>
    <cellStyle name="Comma 2 4 2 3 2 3" xfId="24450"/>
    <cellStyle name="Comma 2 4 2 3 2 3 2" xfId="24451"/>
    <cellStyle name="Comma 2 4 2 3 2 4" xfId="24452"/>
    <cellStyle name="Comma 2 4 2 3 3" xfId="24453"/>
    <cellStyle name="Comma 2 4 2 3 3 2" xfId="24454"/>
    <cellStyle name="Comma 2 4 2 3 3 2 2" xfId="24455"/>
    <cellStyle name="Comma 2 4 2 3 3 3" xfId="24456"/>
    <cellStyle name="Comma 2 4 2 3 4" xfId="24457"/>
    <cellStyle name="Comma 2 4 2 3 4 2" xfId="24458"/>
    <cellStyle name="Comma 2 4 2 3 5" xfId="24459"/>
    <cellStyle name="Comma 2 4 2 4" xfId="24460"/>
    <cellStyle name="Comma 2 4 2 4 2" xfId="24461"/>
    <cellStyle name="Comma 2 4 2 4 2 2" xfId="24462"/>
    <cellStyle name="Comma 2 4 2 4 2 2 2" xfId="24463"/>
    <cellStyle name="Comma 2 4 2 4 2 3" xfId="24464"/>
    <cellStyle name="Comma 2 4 2 4 3" xfId="24465"/>
    <cellStyle name="Comma 2 4 2 4 3 2" xfId="24466"/>
    <cellStyle name="Comma 2 4 2 4 4" xfId="24467"/>
    <cellStyle name="Comma 2 4 2 5" xfId="24468"/>
    <cellStyle name="Comma 2 4 2 5 2" xfId="24469"/>
    <cellStyle name="Comma 2 4 2 5 2 2" xfId="24470"/>
    <cellStyle name="Comma 2 4 2 5 2 2 2" xfId="24471"/>
    <cellStyle name="Comma 2 4 2 5 2 3" xfId="24472"/>
    <cellStyle name="Comma 2 4 2 5 3" xfId="24473"/>
    <cellStyle name="Comma 2 4 2 5 3 2" xfId="24474"/>
    <cellStyle name="Comma 2 4 2 5 4" xfId="24475"/>
    <cellStyle name="Comma 2 4 2 6" xfId="24476"/>
    <cellStyle name="Comma 2 4 2 6 2" xfId="24477"/>
    <cellStyle name="Comma 2 4 2 6 2 2" xfId="24478"/>
    <cellStyle name="Comma 2 4 2 6 2 2 2" xfId="24479"/>
    <cellStyle name="Comma 2 4 2 6 2 3" xfId="24480"/>
    <cellStyle name="Comma 2 4 2 6 3" xfId="24481"/>
    <cellStyle name="Comma 2 4 2 6 3 2" xfId="24482"/>
    <cellStyle name="Comma 2 4 2 6 4" xfId="24483"/>
    <cellStyle name="Comma 2 4 2 7" xfId="24484"/>
    <cellStyle name="Comma 2 4 2 7 2" xfId="24485"/>
    <cellStyle name="Comma 2 4 2 7 2 2" xfId="24486"/>
    <cellStyle name="Comma 2 4 2 7 3" xfId="24487"/>
    <cellStyle name="Comma 2 4 2 8" xfId="24488"/>
    <cellStyle name="Comma 2 4 2 8 2" xfId="24489"/>
    <cellStyle name="Comma 2 4 2 9" xfId="24490"/>
    <cellStyle name="Comma 2 4 3" xfId="24491"/>
    <cellStyle name="Comma 2 4 3 2" xfId="24492"/>
    <cellStyle name="Comma 2 4 3 2 2" xfId="24493"/>
    <cellStyle name="Comma 2 4 3 3" xfId="24494"/>
    <cellStyle name="Comma 2 4 3 4" xfId="44184"/>
    <cellStyle name="Comma 2 4 4" xfId="24495"/>
    <cellStyle name="Comma 2 4 4 2" xfId="44182"/>
    <cellStyle name="Comma 2 4 5" xfId="24496"/>
    <cellStyle name="Comma 2 4 5 2" xfId="24497"/>
    <cellStyle name="Comma 2 4 6" xfId="42672"/>
    <cellStyle name="Comma 2 5" xfId="24498"/>
    <cellStyle name="Comma 2 5 2" xfId="24499"/>
    <cellStyle name="Comma 2 5 2 2" xfId="44187"/>
    <cellStyle name="Comma 2 5 2 2 2" xfId="44188"/>
    <cellStyle name="Comma 2 5 2 2 2 2" xfId="44189"/>
    <cellStyle name="Comma 2 5 2 2 3" xfId="44190"/>
    <cellStyle name="Comma 2 5 2 3" xfId="44191"/>
    <cellStyle name="Comma 2 5 2 3 2" xfId="44192"/>
    <cellStyle name="Comma 2 5 2 4" xfId="44193"/>
    <cellStyle name="Comma 2 5 2 5" xfId="44186"/>
    <cellStyle name="Comma 2 5 3" xfId="24500"/>
    <cellStyle name="Comma 2 5 3 2" xfId="24501"/>
    <cellStyle name="Comma 2 5 3 2 2" xfId="24502"/>
    <cellStyle name="Comma 2 5 3 2 2 2" xfId="44197"/>
    <cellStyle name="Comma 2 5 3 2 2 3" xfId="44196"/>
    <cellStyle name="Comma 2 5 3 2 3" xfId="44198"/>
    <cellStyle name="Comma 2 5 3 2 4" xfId="44195"/>
    <cellStyle name="Comma 2 5 3 3" xfId="24503"/>
    <cellStyle name="Comma 2 5 3 3 2" xfId="44200"/>
    <cellStyle name="Comma 2 5 3 3 3" xfId="44199"/>
    <cellStyle name="Comma 2 5 3 4" xfId="44201"/>
    <cellStyle name="Comma 2 5 3 5" xfId="44194"/>
    <cellStyle name="Comma 2 5 4" xfId="24504"/>
    <cellStyle name="Comma 2 5 4 2" xfId="44203"/>
    <cellStyle name="Comma 2 5 4 2 2" xfId="44204"/>
    <cellStyle name="Comma 2 5 4 3" xfId="44205"/>
    <cellStyle name="Comma 2 5 4 4" xfId="44202"/>
    <cellStyle name="Comma 2 5 5" xfId="24505"/>
    <cellStyle name="Comma 2 5 5 2" xfId="24506"/>
    <cellStyle name="Comma 2 5 5 2 2" xfId="44207"/>
    <cellStyle name="Comma 2 5 5 3" xfId="44206"/>
    <cellStyle name="Comma 2 5 6" xfId="44208"/>
    <cellStyle name="Comma 2 5 7" xfId="44185"/>
    <cellStyle name="Comma 2 5 8" xfId="42673"/>
    <cellStyle name="Comma 2 6" xfId="24507"/>
    <cellStyle name="Comma 2 6 2" xfId="24508"/>
    <cellStyle name="Comma 2 6 2 2" xfId="44211"/>
    <cellStyle name="Comma 2 6 2 2 2" xfId="44212"/>
    <cellStyle name="Comma 2 6 2 3" xfId="44213"/>
    <cellStyle name="Comma 2 6 2 4" xfId="44210"/>
    <cellStyle name="Comma 2 6 3" xfId="44214"/>
    <cellStyle name="Comma 2 6 3 2" xfId="44215"/>
    <cellStyle name="Comma 2 6 4" xfId="44216"/>
    <cellStyle name="Comma 2 6 5" xfId="44209"/>
    <cellStyle name="Comma 2 7" xfId="24509"/>
    <cellStyle name="Comma 2 7 10" xfId="44217"/>
    <cellStyle name="Comma 2 7 2" xfId="24510"/>
    <cellStyle name="Comma 2 7 2 2" xfId="24511"/>
    <cellStyle name="Comma 2 7 2 2 2" xfId="24512"/>
    <cellStyle name="Comma 2 7 2 2 2 2" xfId="24513"/>
    <cellStyle name="Comma 2 7 2 2 2 2 2" xfId="24514"/>
    <cellStyle name="Comma 2 7 2 2 2 3" xfId="24515"/>
    <cellStyle name="Comma 2 7 2 2 2 4" xfId="44220"/>
    <cellStyle name="Comma 2 7 2 2 3" xfId="24516"/>
    <cellStyle name="Comma 2 7 2 2 3 2" xfId="24517"/>
    <cellStyle name="Comma 2 7 2 2 4" xfId="24518"/>
    <cellStyle name="Comma 2 7 2 2 5" xfId="44219"/>
    <cellStyle name="Comma 2 7 2 3" xfId="24519"/>
    <cellStyle name="Comma 2 7 2 3 2" xfId="24520"/>
    <cellStyle name="Comma 2 7 2 3 2 2" xfId="24521"/>
    <cellStyle name="Comma 2 7 2 3 3" xfId="24522"/>
    <cellStyle name="Comma 2 7 2 3 4" xfId="44221"/>
    <cellStyle name="Comma 2 7 2 4" xfId="24523"/>
    <cellStyle name="Comma 2 7 2 4 2" xfId="24524"/>
    <cellStyle name="Comma 2 7 2 5" xfId="24525"/>
    <cellStyle name="Comma 2 7 2 6" xfId="44218"/>
    <cellStyle name="Comma 2 7 3" xfId="24526"/>
    <cellStyle name="Comma 2 7 3 2" xfId="24527"/>
    <cellStyle name="Comma 2 7 3 2 2" xfId="24528"/>
    <cellStyle name="Comma 2 7 3 2 2 2" xfId="24529"/>
    <cellStyle name="Comma 2 7 3 2 2 2 2" xfId="24530"/>
    <cellStyle name="Comma 2 7 3 2 2 3" xfId="24531"/>
    <cellStyle name="Comma 2 7 3 2 3" xfId="24532"/>
    <cellStyle name="Comma 2 7 3 2 3 2" xfId="24533"/>
    <cellStyle name="Comma 2 7 3 2 4" xfId="24534"/>
    <cellStyle name="Comma 2 7 3 2 5" xfId="44223"/>
    <cellStyle name="Comma 2 7 3 3" xfId="24535"/>
    <cellStyle name="Comma 2 7 3 3 2" xfId="24536"/>
    <cellStyle name="Comma 2 7 3 3 2 2" xfId="24537"/>
    <cellStyle name="Comma 2 7 3 3 3" xfId="24538"/>
    <cellStyle name="Comma 2 7 3 4" xfId="24539"/>
    <cellStyle name="Comma 2 7 3 4 2" xfId="24540"/>
    <cellStyle name="Comma 2 7 3 5" xfId="24541"/>
    <cellStyle name="Comma 2 7 3 6" xfId="44222"/>
    <cellStyle name="Comma 2 7 4" xfId="24542"/>
    <cellStyle name="Comma 2 7 4 2" xfId="24543"/>
    <cellStyle name="Comma 2 7 4 2 2" xfId="24544"/>
    <cellStyle name="Comma 2 7 4 2 2 2" xfId="24545"/>
    <cellStyle name="Comma 2 7 4 2 3" xfId="24546"/>
    <cellStyle name="Comma 2 7 4 3" xfId="24547"/>
    <cellStyle name="Comma 2 7 4 3 2" xfId="24548"/>
    <cellStyle name="Comma 2 7 4 4" xfId="24549"/>
    <cellStyle name="Comma 2 7 4 5" xfId="44224"/>
    <cellStyle name="Comma 2 7 5" xfId="24550"/>
    <cellStyle name="Comma 2 7 5 2" xfId="24551"/>
    <cellStyle name="Comma 2 7 5 2 2" xfId="24552"/>
    <cellStyle name="Comma 2 7 5 2 2 2" xfId="24553"/>
    <cellStyle name="Comma 2 7 5 2 3" xfId="24554"/>
    <cellStyle name="Comma 2 7 5 3" xfId="24555"/>
    <cellStyle name="Comma 2 7 5 3 2" xfId="24556"/>
    <cellStyle name="Comma 2 7 5 4" xfId="24557"/>
    <cellStyle name="Comma 2 7 6" xfId="24558"/>
    <cellStyle name="Comma 2 7 6 2" xfId="24559"/>
    <cellStyle name="Comma 2 7 6 2 2" xfId="24560"/>
    <cellStyle name="Comma 2 7 6 2 2 2" xfId="24561"/>
    <cellStyle name="Comma 2 7 6 2 3" xfId="24562"/>
    <cellStyle name="Comma 2 7 6 3" xfId="24563"/>
    <cellStyle name="Comma 2 7 6 3 2" xfId="24564"/>
    <cellStyle name="Comma 2 7 6 4" xfId="24565"/>
    <cellStyle name="Comma 2 7 7" xfId="24566"/>
    <cellStyle name="Comma 2 7 7 2" xfId="24567"/>
    <cellStyle name="Comma 2 7 7 2 2" xfId="24568"/>
    <cellStyle name="Comma 2 7 7 3" xfId="24569"/>
    <cellStyle name="Comma 2 7 8" xfId="24570"/>
    <cellStyle name="Comma 2 7 8 2" xfId="24571"/>
    <cellStyle name="Comma 2 7 9" xfId="24572"/>
    <cellStyle name="Comma 2 8" xfId="24573"/>
    <cellStyle name="Comma 2 8 2" xfId="44225"/>
    <cellStyle name="Comma 2 9" xfId="24574"/>
    <cellStyle name="Comma 2 9 10" xfId="44226"/>
    <cellStyle name="Comma 2 9 2" xfId="24575"/>
    <cellStyle name="Comma 2 9 2 2" xfId="24576"/>
    <cellStyle name="Comma 2 9 2 2 2" xfId="24577"/>
    <cellStyle name="Comma 2 9 2 2 2 2" xfId="24578"/>
    <cellStyle name="Comma 2 9 2 2 2 2 2" xfId="24579"/>
    <cellStyle name="Comma 2 9 2 2 2 3" xfId="24580"/>
    <cellStyle name="Comma 2 9 2 2 3" xfId="24581"/>
    <cellStyle name="Comma 2 9 2 2 3 2" xfId="24582"/>
    <cellStyle name="Comma 2 9 2 2 4" xfId="24583"/>
    <cellStyle name="Comma 2 9 2 2 5" xfId="44228"/>
    <cellStyle name="Comma 2 9 2 3" xfId="24584"/>
    <cellStyle name="Comma 2 9 2 3 2" xfId="24585"/>
    <cellStyle name="Comma 2 9 2 3 2 2" xfId="24586"/>
    <cellStyle name="Comma 2 9 2 3 3" xfId="24587"/>
    <cellStyle name="Comma 2 9 2 4" xfId="24588"/>
    <cellStyle name="Comma 2 9 2 4 2" xfId="24589"/>
    <cellStyle name="Comma 2 9 2 5" xfId="24590"/>
    <cellStyle name="Comma 2 9 2 6" xfId="44227"/>
    <cellStyle name="Comma 2 9 3" xfId="24591"/>
    <cellStyle name="Comma 2 9 3 2" xfId="24592"/>
    <cellStyle name="Comma 2 9 3 2 2" xfId="24593"/>
    <cellStyle name="Comma 2 9 3 2 2 2" xfId="24594"/>
    <cellStyle name="Comma 2 9 3 2 2 2 2" xfId="24595"/>
    <cellStyle name="Comma 2 9 3 2 2 3" xfId="24596"/>
    <cellStyle name="Comma 2 9 3 2 3" xfId="24597"/>
    <cellStyle name="Comma 2 9 3 2 3 2" xfId="24598"/>
    <cellStyle name="Comma 2 9 3 2 4" xfId="24599"/>
    <cellStyle name="Comma 2 9 3 3" xfId="24600"/>
    <cellStyle name="Comma 2 9 3 3 2" xfId="24601"/>
    <cellStyle name="Comma 2 9 3 3 2 2" xfId="24602"/>
    <cellStyle name="Comma 2 9 3 3 3" xfId="24603"/>
    <cellStyle name="Comma 2 9 3 4" xfId="24604"/>
    <cellStyle name="Comma 2 9 3 4 2" xfId="24605"/>
    <cellStyle name="Comma 2 9 3 5" xfId="24606"/>
    <cellStyle name="Comma 2 9 3 6" xfId="44229"/>
    <cellStyle name="Comma 2 9 4" xfId="24607"/>
    <cellStyle name="Comma 2 9 4 2" xfId="24608"/>
    <cellStyle name="Comma 2 9 4 2 2" xfId="24609"/>
    <cellStyle name="Comma 2 9 4 2 2 2" xfId="24610"/>
    <cellStyle name="Comma 2 9 4 2 3" xfId="24611"/>
    <cellStyle name="Comma 2 9 4 3" xfId="24612"/>
    <cellStyle name="Comma 2 9 4 3 2" xfId="24613"/>
    <cellStyle name="Comma 2 9 4 4" xfId="24614"/>
    <cellStyle name="Comma 2 9 5" xfId="24615"/>
    <cellStyle name="Comma 2 9 5 2" xfId="24616"/>
    <cellStyle name="Comma 2 9 5 2 2" xfId="24617"/>
    <cellStyle name="Comma 2 9 5 2 2 2" xfId="24618"/>
    <cellStyle name="Comma 2 9 5 2 3" xfId="24619"/>
    <cellStyle name="Comma 2 9 5 3" xfId="24620"/>
    <cellStyle name="Comma 2 9 5 3 2" xfId="24621"/>
    <cellStyle name="Comma 2 9 5 4" xfId="24622"/>
    <cellStyle name="Comma 2 9 6" xfId="24623"/>
    <cellStyle name="Comma 2 9 6 2" xfId="24624"/>
    <cellStyle name="Comma 2 9 6 2 2" xfId="24625"/>
    <cellStyle name="Comma 2 9 6 2 2 2" xfId="24626"/>
    <cellStyle name="Comma 2 9 6 2 3" xfId="24627"/>
    <cellStyle name="Comma 2 9 6 3" xfId="24628"/>
    <cellStyle name="Comma 2 9 6 3 2" xfId="24629"/>
    <cellStyle name="Comma 2 9 6 4" xfId="24630"/>
    <cellStyle name="Comma 2 9 7" xfId="24631"/>
    <cellStyle name="Comma 2 9 7 2" xfId="24632"/>
    <cellStyle name="Comma 2 9 7 2 2" xfId="24633"/>
    <cellStyle name="Comma 2 9 7 3" xfId="24634"/>
    <cellStyle name="Comma 2 9 8" xfId="24635"/>
    <cellStyle name="Comma 2 9 8 2" xfId="24636"/>
    <cellStyle name="Comma 2 9 9" xfId="24637"/>
    <cellStyle name="Comma 2*" xfId="44230"/>
    <cellStyle name="Comma 20" xfId="24638"/>
    <cellStyle name="Comma 21" xfId="24639"/>
    <cellStyle name="Comma 22" xfId="43370"/>
    <cellStyle name="Comma 23" xfId="47963"/>
    <cellStyle name="Comma 24" xfId="48014"/>
    <cellStyle name="Comma 25" xfId="48038"/>
    <cellStyle name="Comma 26" xfId="48078"/>
    <cellStyle name="Comma 27" xfId="48080"/>
    <cellStyle name="Comma 28" xfId="48106"/>
    <cellStyle name="Comma 3" xfId="13"/>
    <cellStyle name="Comma 3 10" xfId="24640"/>
    <cellStyle name="Comma 3 10 2" xfId="44231"/>
    <cellStyle name="Comma 3 11" xfId="24641"/>
    <cellStyle name="Comma 3 11 2" xfId="24642"/>
    <cellStyle name="Comma 3 12" xfId="24643"/>
    <cellStyle name="Comma 3 12 2" xfId="24644"/>
    <cellStyle name="Comma 3 13" xfId="24645"/>
    <cellStyle name="Comma 3 14" xfId="24646"/>
    <cellStyle name="Comma 3 15" xfId="24647"/>
    <cellStyle name="Comma 3 16" xfId="24648"/>
    <cellStyle name="Comma 3 17" xfId="24649"/>
    <cellStyle name="Comma 3 18" xfId="48030"/>
    <cellStyle name="Comma 3 19" xfId="48099"/>
    <cellStyle name="Comma 3 2" xfId="24650"/>
    <cellStyle name="Comma 3 2 10" xfId="48108"/>
    <cellStyle name="Comma 3 2 2" xfId="24651"/>
    <cellStyle name="Comma 3 2 2 2" xfId="24652"/>
    <cellStyle name="Comma 3 2 2 2 2" xfId="24653"/>
    <cellStyle name="Comma 3 2 2 2 2 2" xfId="24654"/>
    <cellStyle name="Comma 3 2 2 2 3" xfId="24655"/>
    <cellStyle name="Comma 3 2 2 2 4" xfId="44233"/>
    <cellStyle name="Comma 3 2 2 3" xfId="24656"/>
    <cellStyle name="Comma 3 2 2 4" xfId="24657"/>
    <cellStyle name="Comma 3 2 2 4 2" xfId="24658"/>
    <cellStyle name="Comma 3 2 2 5" xfId="24659"/>
    <cellStyle name="Comma 3 2 2 6" xfId="42674"/>
    <cellStyle name="Comma 3 2 3" xfId="24660"/>
    <cellStyle name="Comma 3 2 3 2" xfId="24661"/>
    <cellStyle name="Comma 3 2 3 2 2" xfId="24662"/>
    <cellStyle name="Comma 3 2 3 2 2 2" xfId="24663"/>
    <cellStyle name="Comma 3 2 3 2 3" xfId="24664"/>
    <cellStyle name="Comma 3 2 3 3" xfId="24665"/>
    <cellStyle name="Comma 3 2 3 3 2" xfId="24666"/>
    <cellStyle name="Comma 3 2 3 4" xfId="24667"/>
    <cellStyle name="Comma 3 2 3 4 2" xfId="24668"/>
    <cellStyle name="Comma 3 2 3 5" xfId="24669"/>
    <cellStyle name="Comma 3 2 3 6" xfId="42675"/>
    <cellStyle name="Comma 3 2 4" xfId="24670"/>
    <cellStyle name="Comma 3 2 4 2" xfId="24671"/>
    <cellStyle name="Comma 3 2 4 2 2" xfId="24672"/>
    <cellStyle name="Comma 3 2 4 3" xfId="24673"/>
    <cellStyle name="Comma 3 2 4 4" xfId="43372"/>
    <cellStyle name="Comma 3 2 5" xfId="24674"/>
    <cellStyle name="Comma 3 2 5 2" xfId="44232"/>
    <cellStyle name="Comma 3 2 6" xfId="24675"/>
    <cellStyle name="Comma 3 2 7" xfId="24676"/>
    <cellStyle name="Comma 3 2 7 2" xfId="24677"/>
    <cellStyle name="Comma 3 2 8" xfId="24678"/>
    <cellStyle name="Comma 3 2 9" xfId="24679"/>
    <cellStyle name="Comma 3 3" xfId="24680"/>
    <cellStyle name="Comma 3 3 2" xfId="24681"/>
    <cellStyle name="Comma 3 3 2 2" xfId="44236"/>
    <cellStyle name="Comma 3 3 2 3" xfId="44235"/>
    <cellStyle name="Comma 3 3 3" xfId="24682"/>
    <cellStyle name="Comma 3 3 3 2" xfId="44237"/>
    <cellStyle name="Comma 3 3 4" xfId="24683"/>
    <cellStyle name="Comma 3 3 4 2" xfId="24684"/>
    <cellStyle name="Comma 3 3 4 2 2" xfId="24685"/>
    <cellStyle name="Comma 3 3 4 3" xfId="24686"/>
    <cellStyle name="Comma 3 3 4 4" xfId="44238"/>
    <cellStyle name="Comma 3 3 5" xfId="24687"/>
    <cellStyle name="Comma 3 3 5 2" xfId="44234"/>
    <cellStyle name="Comma 3 3 6" xfId="24688"/>
    <cellStyle name="Comma 3 3 6 2" xfId="24689"/>
    <cellStyle name="Comma 3 3 7" xfId="24690"/>
    <cellStyle name="Comma 3 3 8" xfId="42676"/>
    <cellStyle name="Comma 3 4" xfId="24691"/>
    <cellStyle name="Comma 3 4 2" xfId="24692"/>
    <cellStyle name="Comma 3 4 2 10" xfId="44240"/>
    <cellStyle name="Comma 3 4 2 2" xfId="24693"/>
    <cellStyle name="Comma 3 4 2 2 2" xfId="24694"/>
    <cellStyle name="Comma 3 4 2 2 2 2" xfId="24695"/>
    <cellStyle name="Comma 3 4 2 2 2 2 2" xfId="24696"/>
    <cellStyle name="Comma 3 4 2 2 2 2 2 2" xfId="24697"/>
    <cellStyle name="Comma 3 4 2 2 2 2 3" xfId="24698"/>
    <cellStyle name="Comma 3 4 2 2 2 3" xfId="24699"/>
    <cellStyle name="Comma 3 4 2 2 2 3 2" xfId="24700"/>
    <cellStyle name="Comma 3 4 2 2 2 4" xfId="24701"/>
    <cellStyle name="Comma 3 4 2 2 3" xfId="24702"/>
    <cellStyle name="Comma 3 4 2 2 3 2" xfId="24703"/>
    <cellStyle name="Comma 3 4 2 2 3 2 2" xfId="24704"/>
    <cellStyle name="Comma 3 4 2 2 3 3" xfId="24705"/>
    <cellStyle name="Comma 3 4 2 2 4" xfId="24706"/>
    <cellStyle name="Comma 3 4 2 2 4 2" xfId="24707"/>
    <cellStyle name="Comma 3 4 2 2 5" xfId="24708"/>
    <cellStyle name="Comma 3 4 2 3" xfId="24709"/>
    <cellStyle name="Comma 3 4 2 3 2" xfId="24710"/>
    <cellStyle name="Comma 3 4 2 3 2 2" xfId="24711"/>
    <cellStyle name="Comma 3 4 2 3 2 2 2" xfId="24712"/>
    <cellStyle name="Comma 3 4 2 3 2 2 2 2" xfId="24713"/>
    <cellStyle name="Comma 3 4 2 3 2 2 3" xfId="24714"/>
    <cellStyle name="Comma 3 4 2 3 2 3" xfId="24715"/>
    <cellStyle name="Comma 3 4 2 3 2 3 2" xfId="24716"/>
    <cellStyle name="Comma 3 4 2 3 2 4" xfId="24717"/>
    <cellStyle name="Comma 3 4 2 3 3" xfId="24718"/>
    <cellStyle name="Comma 3 4 2 3 3 2" xfId="24719"/>
    <cellStyle name="Comma 3 4 2 3 3 2 2" xfId="24720"/>
    <cellStyle name="Comma 3 4 2 3 3 3" xfId="24721"/>
    <cellStyle name="Comma 3 4 2 3 4" xfId="24722"/>
    <cellStyle name="Comma 3 4 2 3 4 2" xfId="24723"/>
    <cellStyle name="Comma 3 4 2 3 5" xfId="24724"/>
    <cellStyle name="Comma 3 4 2 4" xfId="24725"/>
    <cellStyle name="Comma 3 4 2 4 2" xfId="24726"/>
    <cellStyle name="Comma 3 4 2 4 2 2" xfId="24727"/>
    <cellStyle name="Comma 3 4 2 4 2 2 2" xfId="24728"/>
    <cellStyle name="Comma 3 4 2 4 2 3" xfId="24729"/>
    <cellStyle name="Comma 3 4 2 4 3" xfId="24730"/>
    <cellStyle name="Comma 3 4 2 4 3 2" xfId="24731"/>
    <cellStyle name="Comma 3 4 2 4 4" xfId="24732"/>
    <cellStyle name="Comma 3 4 2 5" xfId="24733"/>
    <cellStyle name="Comma 3 4 2 5 2" xfId="24734"/>
    <cellStyle name="Comma 3 4 2 5 2 2" xfId="24735"/>
    <cellStyle name="Comma 3 4 2 5 2 2 2" xfId="24736"/>
    <cellStyle name="Comma 3 4 2 5 2 3" xfId="24737"/>
    <cellStyle name="Comma 3 4 2 5 3" xfId="24738"/>
    <cellStyle name="Comma 3 4 2 5 3 2" xfId="24739"/>
    <cellStyle name="Comma 3 4 2 5 4" xfId="24740"/>
    <cellStyle name="Comma 3 4 2 6" xfId="24741"/>
    <cellStyle name="Comma 3 4 2 6 2" xfId="24742"/>
    <cellStyle name="Comma 3 4 2 6 2 2" xfId="24743"/>
    <cellStyle name="Comma 3 4 2 6 2 2 2" xfId="24744"/>
    <cellStyle name="Comma 3 4 2 6 2 3" xfId="24745"/>
    <cellStyle name="Comma 3 4 2 6 3" xfId="24746"/>
    <cellStyle name="Comma 3 4 2 6 3 2" xfId="24747"/>
    <cellStyle name="Comma 3 4 2 6 4" xfId="24748"/>
    <cellStyle name="Comma 3 4 2 7" xfId="24749"/>
    <cellStyle name="Comma 3 4 2 7 2" xfId="24750"/>
    <cellStyle name="Comma 3 4 2 7 2 2" xfId="24751"/>
    <cellStyle name="Comma 3 4 2 7 3" xfId="24752"/>
    <cellStyle name="Comma 3 4 2 8" xfId="24753"/>
    <cellStyle name="Comma 3 4 2 8 2" xfId="24754"/>
    <cellStyle name="Comma 3 4 2 9" xfId="24755"/>
    <cellStyle name="Comma 3 4 3" xfId="24756"/>
    <cellStyle name="Comma 3 4 3 2" xfId="24757"/>
    <cellStyle name="Comma 3 4 3 2 2" xfId="24758"/>
    <cellStyle name="Comma 3 4 3 3" xfId="24759"/>
    <cellStyle name="Comma 3 4 3 4" xfId="44241"/>
    <cellStyle name="Comma 3 4 4" xfId="24760"/>
    <cellStyle name="Comma 3 4 4 2" xfId="44239"/>
    <cellStyle name="Comma 3 4 5" xfId="24761"/>
    <cellStyle name="Comma 3 4 5 2" xfId="24762"/>
    <cellStyle name="Comma 3 4 6" xfId="42677"/>
    <cellStyle name="Comma 3 5" xfId="24763"/>
    <cellStyle name="Comma 3 5 2" xfId="24764"/>
    <cellStyle name="Comma 3 5 2 2" xfId="24765"/>
    <cellStyle name="Comma 3 5 2 2 2" xfId="24766"/>
    <cellStyle name="Comma 3 5 2 3" xfId="24767"/>
    <cellStyle name="Comma 3 5 2 4" xfId="44242"/>
    <cellStyle name="Comma 3 5 3" xfId="24768"/>
    <cellStyle name="Comma 3 5 4" xfId="24769"/>
    <cellStyle name="Comma 3 5 4 2" xfId="24770"/>
    <cellStyle name="Comma 3 5 5" xfId="42678"/>
    <cellStyle name="Comma 3 6" xfId="24771"/>
    <cellStyle name="Comma 3 6 10" xfId="43382"/>
    <cellStyle name="Comma 3 6 2" xfId="24772"/>
    <cellStyle name="Comma 3 6 2 2" xfId="24773"/>
    <cellStyle name="Comma 3 6 2 2 2" xfId="24774"/>
    <cellStyle name="Comma 3 6 2 2 2 2" xfId="24775"/>
    <cellStyle name="Comma 3 6 2 2 2 2 2" xfId="24776"/>
    <cellStyle name="Comma 3 6 2 2 2 3" xfId="24777"/>
    <cellStyle name="Comma 3 6 2 2 3" xfId="24778"/>
    <cellStyle name="Comma 3 6 2 2 3 2" xfId="24779"/>
    <cellStyle name="Comma 3 6 2 2 4" xfId="24780"/>
    <cellStyle name="Comma 3 6 2 3" xfId="24781"/>
    <cellStyle name="Comma 3 6 2 3 2" xfId="24782"/>
    <cellStyle name="Comma 3 6 2 3 2 2" xfId="24783"/>
    <cellStyle name="Comma 3 6 2 3 3" xfId="24784"/>
    <cellStyle name="Comma 3 6 2 4" xfId="24785"/>
    <cellStyle name="Comma 3 6 2 4 2" xfId="24786"/>
    <cellStyle name="Comma 3 6 2 5" xfId="24787"/>
    <cellStyle name="Comma 3 6 2 6" xfId="44243"/>
    <cellStyle name="Comma 3 6 3" xfId="24788"/>
    <cellStyle name="Comma 3 6 3 2" xfId="24789"/>
    <cellStyle name="Comma 3 6 3 2 2" xfId="24790"/>
    <cellStyle name="Comma 3 6 3 2 2 2" xfId="24791"/>
    <cellStyle name="Comma 3 6 3 2 2 2 2" xfId="24792"/>
    <cellStyle name="Comma 3 6 3 2 2 3" xfId="24793"/>
    <cellStyle name="Comma 3 6 3 2 3" xfId="24794"/>
    <cellStyle name="Comma 3 6 3 2 3 2" xfId="24795"/>
    <cellStyle name="Comma 3 6 3 2 4" xfId="24796"/>
    <cellStyle name="Comma 3 6 3 3" xfId="24797"/>
    <cellStyle name="Comma 3 6 3 3 2" xfId="24798"/>
    <cellStyle name="Comma 3 6 3 3 2 2" xfId="24799"/>
    <cellStyle name="Comma 3 6 3 3 3" xfId="24800"/>
    <cellStyle name="Comma 3 6 3 4" xfId="24801"/>
    <cellStyle name="Comma 3 6 3 4 2" xfId="24802"/>
    <cellStyle name="Comma 3 6 3 5" xfId="24803"/>
    <cellStyle name="Comma 3 6 4" xfId="24804"/>
    <cellStyle name="Comma 3 6 4 2" xfId="24805"/>
    <cellStyle name="Comma 3 6 4 2 2" xfId="24806"/>
    <cellStyle name="Comma 3 6 4 2 2 2" xfId="24807"/>
    <cellStyle name="Comma 3 6 4 2 3" xfId="24808"/>
    <cellStyle name="Comma 3 6 4 3" xfId="24809"/>
    <cellStyle name="Comma 3 6 4 3 2" xfId="24810"/>
    <cellStyle name="Comma 3 6 4 4" xfId="24811"/>
    <cellStyle name="Comma 3 6 5" xfId="24812"/>
    <cellStyle name="Comma 3 6 5 2" xfId="24813"/>
    <cellStyle name="Comma 3 6 5 2 2" xfId="24814"/>
    <cellStyle name="Comma 3 6 5 2 2 2" xfId="24815"/>
    <cellStyle name="Comma 3 6 5 2 3" xfId="24816"/>
    <cellStyle name="Comma 3 6 5 3" xfId="24817"/>
    <cellStyle name="Comma 3 6 5 3 2" xfId="24818"/>
    <cellStyle name="Comma 3 6 5 4" xfId="24819"/>
    <cellStyle name="Comma 3 6 6" xfId="24820"/>
    <cellStyle name="Comma 3 6 6 2" xfId="24821"/>
    <cellStyle name="Comma 3 6 6 2 2" xfId="24822"/>
    <cellStyle name="Comma 3 6 6 2 2 2" xfId="24823"/>
    <cellStyle name="Comma 3 6 6 2 3" xfId="24824"/>
    <cellStyle name="Comma 3 6 6 3" xfId="24825"/>
    <cellStyle name="Comma 3 6 6 3 2" xfId="24826"/>
    <cellStyle name="Comma 3 6 6 4" xfId="24827"/>
    <cellStyle name="Comma 3 6 7" xfId="24828"/>
    <cellStyle name="Comma 3 6 7 2" xfId="24829"/>
    <cellStyle name="Comma 3 6 7 2 2" xfId="24830"/>
    <cellStyle name="Comma 3 6 7 3" xfId="24831"/>
    <cellStyle name="Comma 3 6 8" xfId="24832"/>
    <cellStyle name="Comma 3 6 8 2" xfId="24833"/>
    <cellStyle name="Comma 3 6 9" xfId="24834"/>
    <cellStyle name="Comma 3 7" xfId="24835"/>
    <cellStyle name="Comma 3 7 2" xfId="44244"/>
    <cellStyle name="Comma 3 8" xfId="24836"/>
    <cellStyle name="Comma 3 8 2" xfId="24837"/>
    <cellStyle name="Comma 3 8 2 2" xfId="24838"/>
    <cellStyle name="Comma 3 8 3" xfId="24839"/>
    <cellStyle name="Comma 3 8 4" xfId="44245"/>
    <cellStyle name="Comma 3 9" xfId="24840"/>
    <cellStyle name="Comma 3 9 2" xfId="24841"/>
    <cellStyle name="Comma 3 9 2 2" xfId="24842"/>
    <cellStyle name="Comma 3 9 3" xfId="24843"/>
    <cellStyle name="Comma 3 9 4" xfId="44246"/>
    <cellStyle name="Comma 4" xfId="18"/>
    <cellStyle name="Comma 4 10" xfId="24844"/>
    <cellStyle name="Comma 4 10 2" xfId="24845"/>
    <cellStyle name="Comma 4 10 2 2" xfId="24846"/>
    <cellStyle name="Comma 4 10 2 3" xfId="44248"/>
    <cellStyle name="Comma 4 10 3" xfId="24847"/>
    <cellStyle name="Comma 4 10 4" xfId="43373"/>
    <cellStyle name="Comma 4 11" xfId="24848"/>
    <cellStyle name="Comma 4 11 2" xfId="24849"/>
    <cellStyle name="Comma 4 11 3" xfId="44249"/>
    <cellStyle name="Comma 4 12" xfId="24850"/>
    <cellStyle name="Comma 4 12 2" xfId="24851"/>
    <cellStyle name="Comma 4 12 3" xfId="44250"/>
    <cellStyle name="Comma 4 13" xfId="24852"/>
    <cellStyle name="Comma 4 13 2" xfId="44251"/>
    <cellStyle name="Comma 4 14" xfId="24853"/>
    <cellStyle name="Comma 4 14 2" xfId="44252"/>
    <cellStyle name="Comma 4 15" xfId="44247"/>
    <cellStyle name="Comma 4 16" xfId="42629"/>
    <cellStyle name="Comma 4 2" xfId="24854"/>
    <cellStyle name="Comma 4 2 2" xfId="24855"/>
    <cellStyle name="Comma 4 2 2 2" xfId="24856"/>
    <cellStyle name="Comma 4 2 2 2 2" xfId="24857"/>
    <cellStyle name="Comma 4 2 2 2 2 2" xfId="24858"/>
    <cellStyle name="Comma 4 2 2 2 2 2 2" xfId="42683"/>
    <cellStyle name="Comma 4 2 2 2 2 3" xfId="44256"/>
    <cellStyle name="Comma 4 2 2 2 2 4" xfId="42682"/>
    <cellStyle name="Comma 4 2 2 2 3" xfId="24859"/>
    <cellStyle name="Comma 4 2 2 2 3 2" xfId="24860"/>
    <cellStyle name="Comma 4 2 2 2 3 3" xfId="42684"/>
    <cellStyle name="Comma 4 2 2 2 4" xfId="24861"/>
    <cellStyle name="Comma 4 2 2 2 4 2" xfId="42685"/>
    <cellStyle name="Comma 4 2 2 2 5" xfId="44255"/>
    <cellStyle name="Comma 4 2 2 2 6" xfId="42681"/>
    <cellStyle name="Comma 4 2 2 3" xfId="24862"/>
    <cellStyle name="Comma 4 2 2 3 2" xfId="24863"/>
    <cellStyle name="Comma 4 2 2 3 2 2" xfId="24864"/>
    <cellStyle name="Comma 4 2 2 3 2 3" xfId="42687"/>
    <cellStyle name="Comma 4 2 2 3 3" xfId="24865"/>
    <cellStyle name="Comma 4 2 2 3 3 2" xfId="24866"/>
    <cellStyle name="Comma 4 2 2 3 3 3" xfId="42688"/>
    <cellStyle name="Comma 4 2 2 3 4" xfId="24867"/>
    <cellStyle name="Comma 4 2 2 3 4 2" xfId="44257"/>
    <cellStyle name="Comma 4 2 2 3 5" xfId="42686"/>
    <cellStyle name="Comma 4 2 2 4" xfId="24868"/>
    <cellStyle name="Comma 4 2 2 4 2" xfId="24869"/>
    <cellStyle name="Comma 4 2 2 4 2 2" xfId="24870"/>
    <cellStyle name="Comma 4 2 2 4 3" xfId="24871"/>
    <cellStyle name="Comma 4 2 2 4 4" xfId="42689"/>
    <cellStyle name="Comma 4 2 2 5" xfId="24872"/>
    <cellStyle name="Comma 4 2 2 5 2" xfId="42690"/>
    <cellStyle name="Comma 4 2 2 6" xfId="24873"/>
    <cellStyle name="Comma 4 2 2 6 2" xfId="24874"/>
    <cellStyle name="Comma 4 2 2 6 3" xfId="44254"/>
    <cellStyle name="Comma 4 2 2 7" xfId="42680"/>
    <cellStyle name="Comma 4 2 3" xfId="24875"/>
    <cellStyle name="Comma 4 2 3 2" xfId="24876"/>
    <cellStyle name="Comma 4 2 3 2 2" xfId="24877"/>
    <cellStyle name="Comma 4 2 3 2 2 2" xfId="42693"/>
    <cellStyle name="Comma 4 2 3 2 3" xfId="44259"/>
    <cellStyle name="Comma 4 2 3 2 4" xfId="42692"/>
    <cellStyle name="Comma 4 2 3 3" xfId="24878"/>
    <cellStyle name="Comma 4 2 3 3 2" xfId="24879"/>
    <cellStyle name="Comma 4 2 3 3 3" xfId="42694"/>
    <cellStyle name="Comma 4 2 3 4" xfId="24880"/>
    <cellStyle name="Comma 4 2 3 4 2" xfId="42695"/>
    <cellStyle name="Comma 4 2 3 5" xfId="44258"/>
    <cellStyle name="Comma 4 2 3 6" xfId="42691"/>
    <cellStyle name="Comma 4 2 4" xfId="24881"/>
    <cellStyle name="Comma 4 2 4 2" xfId="24882"/>
    <cellStyle name="Comma 4 2 4 2 2" xfId="24883"/>
    <cellStyle name="Comma 4 2 4 2 3" xfId="42697"/>
    <cellStyle name="Comma 4 2 4 3" xfId="24884"/>
    <cellStyle name="Comma 4 2 4 3 2" xfId="24885"/>
    <cellStyle name="Comma 4 2 4 3 3" xfId="42698"/>
    <cellStyle name="Comma 4 2 4 4" xfId="24886"/>
    <cellStyle name="Comma 4 2 4 4 2" xfId="44260"/>
    <cellStyle name="Comma 4 2 4 5" xfId="42696"/>
    <cellStyle name="Comma 4 2 5" xfId="24887"/>
    <cellStyle name="Comma 4 2 5 2" xfId="24888"/>
    <cellStyle name="Comma 4 2 5 2 2" xfId="24889"/>
    <cellStyle name="Comma 4 2 5 2 3" xfId="44261"/>
    <cellStyle name="Comma 4 2 5 3" xfId="24890"/>
    <cellStyle name="Comma 4 2 5 4" xfId="42699"/>
    <cellStyle name="Comma 4 2 6" xfId="24891"/>
    <cellStyle name="Comma 4 2 6 2" xfId="42700"/>
    <cellStyle name="Comma 4 2 7" xfId="24892"/>
    <cellStyle name="Comma 4 2 7 2" xfId="24893"/>
    <cellStyle name="Comma 4 2 7 3" xfId="44253"/>
    <cellStyle name="Comma 4 2 8" xfId="24894"/>
    <cellStyle name="Comma 4 2 9" xfId="42679"/>
    <cellStyle name="Comma 4 3" xfId="24895"/>
    <cellStyle name="Comma 4 3 2" xfId="24896"/>
    <cellStyle name="Comma 4 3 2 10" xfId="24897"/>
    <cellStyle name="Comma 4 3 2 10 2" xfId="24898"/>
    <cellStyle name="Comma 4 3 2 11" xfId="24899"/>
    <cellStyle name="Comma 4 3 2 12" xfId="42702"/>
    <cellStyle name="Comma 4 3 2 2" xfId="24900"/>
    <cellStyle name="Comma 4 3 2 2 2" xfId="24901"/>
    <cellStyle name="Comma 4 3 2 2 2 2" xfId="24902"/>
    <cellStyle name="Comma 4 3 2 2 2 2 2" xfId="24903"/>
    <cellStyle name="Comma 4 3 2 2 2 2 2 2" xfId="24904"/>
    <cellStyle name="Comma 4 3 2 2 2 2 3" xfId="24905"/>
    <cellStyle name="Comma 4 3 2 2 2 2 4" xfId="42705"/>
    <cellStyle name="Comma 4 3 2 2 2 3" xfId="24906"/>
    <cellStyle name="Comma 4 3 2 2 2 3 2" xfId="24907"/>
    <cellStyle name="Comma 4 3 2 2 2 3 3" xfId="44265"/>
    <cellStyle name="Comma 4 3 2 2 2 4" xfId="24908"/>
    <cellStyle name="Comma 4 3 2 2 2 5" xfId="42704"/>
    <cellStyle name="Comma 4 3 2 2 3" xfId="24909"/>
    <cellStyle name="Comma 4 3 2 2 3 2" xfId="24910"/>
    <cellStyle name="Comma 4 3 2 2 3 2 2" xfId="24911"/>
    <cellStyle name="Comma 4 3 2 2 3 3" xfId="24912"/>
    <cellStyle name="Comma 4 3 2 2 3 4" xfId="42706"/>
    <cellStyle name="Comma 4 3 2 2 4" xfId="24913"/>
    <cellStyle name="Comma 4 3 2 2 4 2" xfId="24914"/>
    <cellStyle name="Comma 4 3 2 2 4 2 2" xfId="24915"/>
    <cellStyle name="Comma 4 3 2 2 4 3" xfId="24916"/>
    <cellStyle name="Comma 4 3 2 2 4 4" xfId="42707"/>
    <cellStyle name="Comma 4 3 2 2 5" xfId="24917"/>
    <cellStyle name="Comma 4 3 2 2 5 2" xfId="24918"/>
    <cellStyle name="Comma 4 3 2 2 5 3" xfId="44264"/>
    <cellStyle name="Comma 4 3 2 2 6" xfId="24919"/>
    <cellStyle name="Comma 4 3 2 2 6 2" xfId="24920"/>
    <cellStyle name="Comma 4 3 2 2 7" xfId="24921"/>
    <cellStyle name="Comma 4 3 2 2 8" xfId="42703"/>
    <cellStyle name="Comma 4 3 2 3" xfId="24922"/>
    <cellStyle name="Comma 4 3 2 3 2" xfId="24923"/>
    <cellStyle name="Comma 4 3 2 3 2 2" xfId="24924"/>
    <cellStyle name="Comma 4 3 2 3 2 2 2" xfId="24925"/>
    <cellStyle name="Comma 4 3 2 3 2 2 2 2" xfId="24926"/>
    <cellStyle name="Comma 4 3 2 3 2 2 3" xfId="24927"/>
    <cellStyle name="Comma 4 3 2 3 2 3" xfId="24928"/>
    <cellStyle name="Comma 4 3 2 3 2 3 2" xfId="24929"/>
    <cellStyle name="Comma 4 3 2 3 2 4" xfId="24930"/>
    <cellStyle name="Comma 4 3 2 3 2 5" xfId="42709"/>
    <cellStyle name="Comma 4 3 2 3 3" xfId="24931"/>
    <cellStyle name="Comma 4 3 2 3 3 2" xfId="24932"/>
    <cellStyle name="Comma 4 3 2 3 3 2 2" xfId="24933"/>
    <cellStyle name="Comma 4 3 2 3 3 3" xfId="24934"/>
    <cellStyle name="Comma 4 3 2 3 3 4" xfId="42710"/>
    <cellStyle name="Comma 4 3 2 3 4" xfId="24935"/>
    <cellStyle name="Comma 4 3 2 3 4 2" xfId="24936"/>
    <cellStyle name="Comma 4 3 2 3 4 2 2" xfId="24937"/>
    <cellStyle name="Comma 4 3 2 3 4 3" xfId="24938"/>
    <cellStyle name="Comma 4 3 2 3 4 4" xfId="44266"/>
    <cellStyle name="Comma 4 3 2 3 5" xfId="24939"/>
    <cellStyle name="Comma 4 3 2 3 5 2" xfId="24940"/>
    <cellStyle name="Comma 4 3 2 3 6" xfId="24941"/>
    <cellStyle name="Comma 4 3 2 3 6 2" xfId="24942"/>
    <cellStyle name="Comma 4 3 2 3 7" xfId="24943"/>
    <cellStyle name="Comma 4 3 2 3 8" xfId="42708"/>
    <cellStyle name="Comma 4 3 2 4" xfId="24944"/>
    <cellStyle name="Comma 4 3 2 4 2" xfId="24945"/>
    <cellStyle name="Comma 4 3 2 4 2 2" xfId="24946"/>
    <cellStyle name="Comma 4 3 2 4 2 2 2" xfId="24947"/>
    <cellStyle name="Comma 4 3 2 4 2 3" xfId="24948"/>
    <cellStyle name="Comma 4 3 2 4 3" xfId="24949"/>
    <cellStyle name="Comma 4 3 2 4 3 2" xfId="24950"/>
    <cellStyle name="Comma 4 3 2 4 4" xfId="24951"/>
    <cellStyle name="Comma 4 3 2 4 5" xfId="42711"/>
    <cellStyle name="Comma 4 3 2 5" xfId="24952"/>
    <cellStyle name="Comma 4 3 2 5 2" xfId="24953"/>
    <cellStyle name="Comma 4 3 2 5 2 2" xfId="24954"/>
    <cellStyle name="Comma 4 3 2 5 2 2 2" xfId="24955"/>
    <cellStyle name="Comma 4 3 2 5 2 3" xfId="24956"/>
    <cellStyle name="Comma 4 3 2 5 3" xfId="24957"/>
    <cellStyle name="Comma 4 3 2 5 3 2" xfId="24958"/>
    <cellStyle name="Comma 4 3 2 5 4" xfId="24959"/>
    <cellStyle name="Comma 4 3 2 5 5" xfId="42712"/>
    <cellStyle name="Comma 4 3 2 6" xfId="24960"/>
    <cellStyle name="Comma 4 3 2 6 2" xfId="24961"/>
    <cellStyle name="Comma 4 3 2 6 2 2" xfId="24962"/>
    <cellStyle name="Comma 4 3 2 6 2 2 2" xfId="24963"/>
    <cellStyle name="Comma 4 3 2 6 2 3" xfId="24964"/>
    <cellStyle name="Comma 4 3 2 6 3" xfId="24965"/>
    <cellStyle name="Comma 4 3 2 6 3 2" xfId="24966"/>
    <cellStyle name="Comma 4 3 2 6 4" xfId="24967"/>
    <cellStyle name="Comma 4 3 2 6 5" xfId="44263"/>
    <cellStyle name="Comma 4 3 2 7" xfId="24968"/>
    <cellStyle name="Comma 4 3 2 7 2" xfId="24969"/>
    <cellStyle name="Comma 4 3 2 7 2 2" xfId="24970"/>
    <cellStyle name="Comma 4 3 2 7 3" xfId="24971"/>
    <cellStyle name="Comma 4 3 2 8" xfId="24972"/>
    <cellStyle name="Comma 4 3 2 8 2" xfId="24973"/>
    <cellStyle name="Comma 4 3 2 8 2 2" xfId="24974"/>
    <cellStyle name="Comma 4 3 2 8 3" xfId="24975"/>
    <cellStyle name="Comma 4 3 2 9" xfId="24976"/>
    <cellStyle name="Comma 4 3 2 9 2" xfId="24977"/>
    <cellStyle name="Comma 4 3 3" xfId="24978"/>
    <cellStyle name="Comma 4 3 3 2" xfId="24979"/>
    <cellStyle name="Comma 4 3 3 2 2" xfId="24980"/>
    <cellStyle name="Comma 4 3 3 2 2 2" xfId="42715"/>
    <cellStyle name="Comma 4 3 3 2 3" xfId="44268"/>
    <cellStyle name="Comma 4 3 3 2 4" xfId="42714"/>
    <cellStyle name="Comma 4 3 3 3" xfId="24981"/>
    <cellStyle name="Comma 4 3 3 3 2" xfId="24982"/>
    <cellStyle name="Comma 4 3 3 3 3" xfId="42716"/>
    <cellStyle name="Comma 4 3 3 4" xfId="24983"/>
    <cellStyle name="Comma 4 3 3 4 2" xfId="42717"/>
    <cellStyle name="Comma 4 3 3 5" xfId="44267"/>
    <cellStyle name="Comma 4 3 3 6" xfId="42713"/>
    <cellStyle name="Comma 4 3 4" xfId="24984"/>
    <cellStyle name="Comma 4 3 4 2" xfId="24985"/>
    <cellStyle name="Comma 4 3 4 2 2" xfId="24986"/>
    <cellStyle name="Comma 4 3 4 2 3" xfId="42719"/>
    <cellStyle name="Comma 4 3 4 3" xfId="24987"/>
    <cellStyle name="Comma 4 3 4 3 2" xfId="24988"/>
    <cellStyle name="Comma 4 3 4 3 3" xfId="42720"/>
    <cellStyle name="Comma 4 3 4 4" xfId="24989"/>
    <cellStyle name="Comma 4 3 4 4 2" xfId="44269"/>
    <cellStyle name="Comma 4 3 4 5" xfId="42718"/>
    <cellStyle name="Comma 4 3 5" xfId="24990"/>
    <cellStyle name="Comma 4 3 5 2" xfId="24991"/>
    <cellStyle name="Comma 4 3 5 2 2" xfId="24992"/>
    <cellStyle name="Comma 4 3 5 3" xfId="24993"/>
    <cellStyle name="Comma 4 3 5 4" xfId="42721"/>
    <cellStyle name="Comma 4 3 6" xfId="24994"/>
    <cellStyle name="Comma 4 3 6 2" xfId="42722"/>
    <cellStyle name="Comma 4 3 7" xfId="24995"/>
    <cellStyle name="Comma 4 3 7 2" xfId="24996"/>
    <cellStyle name="Comma 4 3 7 3" xfId="44262"/>
    <cellStyle name="Comma 4 3 8" xfId="42701"/>
    <cellStyle name="Comma 4 4" xfId="24997"/>
    <cellStyle name="Comma 4 4 2" xfId="24998"/>
    <cellStyle name="Comma 4 4 2 2" xfId="24999"/>
    <cellStyle name="Comma 4 4 2 2 2" xfId="25000"/>
    <cellStyle name="Comma 4 4 2 2 2 2" xfId="44273"/>
    <cellStyle name="Comma 4 4 2 2 2 3" xfId="42726"/>
    <cellStyle name="Comma 4 4 2 2 3" xfId="44272"/>
    <cellStyle name="Comma 4 4 2 2 4" xfId="42725"/>
    <cellStyle name="Comma 4 4 2 3" xfId="25001"/>
    <cellStyle name="Comma 4 4 2 3 2" xfId="25002"/>
    <cellStyle name="Comma 4 4 2 3 2 2" xfId="44274"/>
    <cellStyle name="Comma 4 4 2 3 3" xfId="42727"/>
    <cellStyle name="Comma 4 4 2 4" xfId="25003"/>
    <cellStyle name="Comma 4 4 2 4 2" xfId="42728"/>
    <cellStyle name="Comma 4 4 2 5" xfId="44271"/>
    <cellStyle name="Comma 4 4 2 6" xfId="42724"/>
    <cellStyle name="Comma 4 4 3" xfId="25004"/>
    <cellStyle name="Comma 4 4 3 2" xfId="25005"/>
    <cellStyle name="Comma 4 4 3 2 2" xfId="25006"/>
    <cellStyle name="Comma 4 4 3 2 2 2" xfId="44276"/>
    <cellStyle name="Comma 4 4 3 2 3" xfId="42730"/>
    <cellStyle name="Comma 4 4 3 3" xfId="25007"/>
    <cellStyle name="Comma 4 4 3 3 2" xfId="25008"/>
    <cellStyle name="Comma 4 4 3 3 3" xfId="42731"/>
    <cellStyle name="Comma 4 4 3 4" xfId="25009"/>
    <cellStyle name="Comma 4 4 3 4 2" xfId="44275"/>
    <cellStyle name="Comma 4 4 3 5" xfId="42729"/>
    <cellStyle name="Comma 4 4 4" xfId="25010"/>
    <cellStyle name="Comma 4 4 4 2" xfId="25011"/>
    <cellStyle name="Comma 4 4 4 2 2" xfId="25012"/>
    <cellStyle name="Comma 4 4 4 2 3" xfId="44277"/>
    <cellStyle name="Comma 4 4 4 3" xfId="25013"/>
    <cellStyle name="Comma 4 4 4 4" xfId="42732"/>
    <cellStyle name="Comma 4 4 5" xfId="25014"/>
    <cellStyle name="Comma 4 4 5 2" xfId="42733"/>
    <cellStyle name="Comma 4 4 6" xfId="25015"/>
    <cellStyle name="Comma 4 4 6 2" xfId="25016"/>
    <cellStyle name="Comma 4 4 6 3" xfId="44270"/>
    <cellStyle name="Comma 4 4 7" xfId="42723"/>
    <cellStyle name="Comma 4 5" xfId="25017"/>
    <cellStyle name="Comma 4 5 10" xfId="25018"/>
    <cellStyle name="Comma 4 5 10 2" xfId="25019"/>
    <cellStyle name="Comma 4 5 11" xfId="25020"/>
    <cellStyle name="Comma 4 5 12" xfId="42734"/>
    <cellStyle name="Comma 4 5 2" xfId="25021"/>
    <cellStyle name="Comma 4 5 2 2" xfId="25022"/>
    <cellStyle name="Comma 4 5 2 2 2" xfId="25023"/>
    <cellStyle name="Comma 4 5 2 2 2 2" xfId="25024"/>
    <cellStyle name="Comma 4 5 2 2 2 2 2" xfId="25025"/>
    <cellStyle name="Comma 4 5 2 2 2 3" xfId="25026"/>
    <cellStyle name="Comma 4 5 2 2 2 4" xfId="44280"/>
    <cellStyle name="Comma 4 5 2 2 3" xfId="25027"/>
    <cellStyle name="Comma 4 5 2 2 3 2" xfId="25028"/>
    <cellStyle name="Comma 4 5 2 2 4" xfId="25029"/>
    <cellStyle name="Comma 4 5 2 2 5" xfId="42736"/>
    <cellStyle name="Comma 4 5 2 3" xfId="25030"/>
    <cellStyle name="Comma 4 5 2 3 2" xfId="25031"/>
    <cellStyle name="Comma 4 5 2 3 2 2" xfId="25032"/>
    <cellStyle name="Comma 4 5 2 3 3" xfId="25033"/>
    <cellStyle name="Comma 4 5 2 3 4" xfId="44279"/>
    <cellStyle name="Comma 4 5 2 4" xfId="25034"/>
    <cellStyle name="Comma 4 5 2 4 2" xfId="25035"/>
    <cellStyle name="Comma 4 5 2 5" xfId="25036"/>
    <cellStyle name="Comma 4 5 2 6" xfId="42735"/>
    <cellStyle name="Comma 4 5 3" xfId="25037"/>
    <cellStyle name="Comma 4 5 3 2" xfId="25038"/>
    <cellStyle name="Comma 4 5 3 2 2" xfId="25039"/>
    <cellStyle name="Comma 4 5 3 2 2 2" xfId="25040"/>
    <cellStyle name="Comma 4 5 3 2 2 2 2" xfId="25041"/>
    <cellStyle name="Comma 4 5 3 2 2 3" xfId="25042"/>
    <cellStyle name="Comma 4 5 3 2 3" xfId="25043"/>
    <cellStyle name="Comma 4 5 3 2 3 2" xfId="25044"/>
    <cellStyle name="Comma 4 5 3 2 4" xfId="25045"/>
    <cellStyle name="Comma 4 5 3 2 5" xfId="44281"/>
    <cellStyle name="Comma 4 5 3 3" xfId="25046"/>
    <cellStyle name="Comma 4 5 3 3 2" xfId="25047"/>
    <cellStyle name="Comma 4 5 3 3 2 2" xfId="25048"/>
    <cellStyle name="Comma 4 5 3 3 3" xfId="25049"/>
    <cellStyle name="Comma 4 5 3 4" xfId="25050"/>
    <cellStyle name="Comma 4 5 3 4 2" xfId="25051"/>
    <cellStyle name="Comma 4 5 3 5" xfId="25052"/>
    <cellStyle name="Comma 4 5 3 6" xfId="42737"/>
    <cellStyle name="Comma 4 5 4" xfId="25053"/>
    <cellStyle name="Comma 4 5 4 2" xfId="25054"/>
    <cellStyle name="Comma 4 5 4 2 2" xfId="25055"/>
    <cellStyle name="Comma 4 5 4 2 2 2" xfId="25056"/>
    <cellStyle name="Comma 4 5 4 2 3" xfId="25057"/>
    <cellStyle name="Comma 4 5 4 3" xfId="25058"/>
    <cellStyle name="Comma 4 5 4 3 2" xfId="25059"/>
    <cellStyle name="Comma 4 5 4 4" xfId="25060"/>
    <cellStyle name="Comma 4 5 4 5" xfId="42738"/>
    <cellStyle name="Comma 4 5 5" xfId="25061"/>
    <cellStyle name="Comma 4 5 5 2" xfId="25062"/>
    <cellStyle name="Comma 4 5 5 2 2" xfId="25063"/>
    <cellStyle name="Comma 4 5 5 2 2 2" xfId="25064"/>
    <cellStyle name="Comma 4 5 5 2 3" xfId="25065"/>
    <cellStyle name="Comma 4 5 5 3" xfId="25066"/>
    <cellStyle name="Comma 4 5 5 3 2" xfId="25067"/>
    <cellStyle name="Comma 4 5 5 4" xfId="25068"/>
    <cellStyle name="Comma 4 5 5 5" xfId="44278"/>
    <cellStyle name="Comma 4 5 6" xfId="25069"/>
    <cellStyle name="Comma 4 5 6 2" xfId="25070"/>
    <cellStyle name="Comma 4 5 6 2 2" xfId="25071"/>
    <cellStyle name="Comma 4 5 6 2 2 2" xfId="25072"/>
    <cellStyle name="Comma 4 5 6 2 3" xfId="25073"/>
    <cellStyle name="Comma 4 5 6 3" xfId="25074"/>
    <cellStyle name="Comma 4 5 6 3 2" xfId="25075"/>
    <cellStyle name="Comma 4 5 6 4" xfId="25076"/>
    <cellStyle name="Comma 4 5 7" xfId="25077"/>
    <cellStyle name="Comma 4 5 7 2" xfId="25078"/>
    <cellStyle name="Comma 4 5 7 2 2" xfId="25079"/>
    <cellStyle name="Comma 4 5 7 3" xfId="25080"/>
    <cellStyle name="Comma 4 5 8" xfId="25081"/>
    <cellStyle name="Comma 4 5 8 2" xfId="25082"/>
    <cellStyle name="Comma 4 5 8 2 2" xfId="25083"/>
    <cellStyle name="Comma 4 5 8 3" xfId="25084"/>
    <cellStyle name="Comma 4 5 9" xfId="25085"/>
    <cellStyle name="Comma 4 5 9 2" xfId="25086"/>
    <cellStyle name="Comma 4 6" xfId="25087"/>
    <cellStyle name="Comma 4 6 2" xfId="25088"/>
    <cellStyle name="Comma 4 6 2 2" xfId="25089"/>
    <cellStyle name="Comma 4 6 2 2 2" xfId="25090"/>
    <cellStyle name="Comma 4 6 2 2 3" xfId="44284"/>
    <cellStyle name="Comma 4 6 2 3" xfId="25091"/>
    <cellStyle name="Comma 4 6 2 3 2" xfId="44283"/>
    <cellStyle name="Comma 4 6 2 4" xfId="42740"/>
    <cellStyle name="Comma 4 6 3" xfId="25092"/>
    <cellStyle name="Comma 4 6 3 2" xfId="44285"/>
    <cellStyle name="Comma 4 6 3 3" xfId="42741"/>
    <cellStyle name="Comma 4 6 4" xfId="25093"/>
    <cellStyle name="Comma 4 6 4 2" xfId="25094"/>
    <cellStyle name="Comma 4 6 4 3" xfId="44282"/>
    <cellStyle name="Comma 4 6 5" xfId="42739"/>
    <cellStyle name="Comma 4 7" xfId="25095"/>
    <cellStyle name="Comma 4 7 2" xfId="25096"/>
    <cellStyle name="Comma 4 7 2 2" xfId="25097"/>
    <cellStyle name="Comma 4 7 2 2 2" xfId="25098"/>
    <cellStyle name="Comma 4 7 2 3" xfId="25099"/>
    <cellStyle name="Comma 4 7 2 4" xfId="44287"/>
    <cellStyle name="Comma 4 7 3" xfId="25100"/>
    <cellStyle name="Comma 4 7 3 2" xfId="25101"/>
    <cellStyle name="Comma 4 7 3 3" xfId="44286"/>
    <cellStyle name="Comma 4 7 4" xfId="25102"/>
    <cellStyle name="Comma 4 7 4 2" xfId="25103"/>
    <cellStyle name="Comma 4 7 5" xfId="25104"/>
    <cellStyle name="Comma 4 7 6" xfId="42742"/>
    <cellStyle name="Comma 4 8" xfId="25105"/>
    <cellStyle name="Comma 4 8 2" xfId="25106"/>
    <cellStyle name="Comma 4 8 2 2" xfId="25107"/>
    <cellStyle name="Comma 4 8 2 3" xfId="44288"/>
    <cellStyle name="Comma 4 8 3" xfId="25108"/>
    <cellStyle name="Comma 4 8 4" xfId="42743"/>
    <cellStyle name="Comma 4 9" xfId="25109"/>
    <cellStyle name="Comma 4 9 2" xfId="44289"/>
    <cellStyle name="Comma 4 9 3" xfId="42744"/>
    <cellStyle name="Comma 5" xfId="25110"/>
    <cellStyle name="Comma 5 10" xfId="44291"/>
    <cellStyle name="Comma 5 11" xfId="44292"/>
    <cellStyle name="Comma 5 12" xfId="44293"/>
    <cellStyle name="Comma 5 13" xfId="44290"/>
    <cellStyle name="Comma 5 2" xfId="25111"/>
    <cellStyle name="Comma 5 2 2" xfId="44295"/>
    <cellStyle name="Comma 5 2 2 2" xfId="44296"/>
    <cellStyle name="Comma 5 2 2 2 2" xfId="44297"/>
    <cellStyle name="Comma 5 2 2 3" xfId="44298"/>
    <cellStyle name="Comma 5 2 3" xfId="44299"/>
    <cellStyle name="Comma 5 2 3 2" xfId="44300"/>
    <cellStyle name="Comma 5 2 4" xfId="44301"/>
    <cellStyle name="Comma 5 2 5" xfId="44294"/>
    <cellStyle name="Comma 5 3" xfId="25112"/>
    <cellStyle name="Comma 5 3 10" xfId="43374"/>
    <cellStyle name="Comma 5 3 2" xfId="25113"/>
    <cellStyle name="Comma 5 3 2 2" xfId="25114"/>
    <cellStyle name="Comma 5 3 2 2 2" xfId="25115"/>
    <cellStyle name="Comma 5 3 2 2 2 2" xfId="25116"/>
    <cellStyle name="Comma 5 3 2 2 2 2 2" xfId="25117"/>
    <cellStyle name="Comma 5 3 2 2 2 3" xfId="25118"/>
    <cellStyle name="Comma 5 3 2 2 2 4" xfId="44305"/>
    <cellStyle name="Comma 5 3 2 2 3" xfId="25119"/>
    <cellStyle name="Comma 5 3 2 2 3 2" xfId="25120"/>
    <cellStyle name="Comma 5 3 2 2 4" xfId="25121"/>
    <cellStyle name="Comma 5 3 2 2 5" xfId="44304"/>
    <cellStyle name="Comma 5 3 2 3" xfId="25122"/>
    <cellStyle name="Comma 5 3 2 3 2" xfId="25123"/>
    <cellStyle name="Comma 5 3 2 3 2 2" xfId="25124"/>
    <cellStyle name="Comma 5 3 2 3 3" xfId="25125"/>
    <cellStyle name="Comma 5 3 2 3 4" xfId="44306"/>
    <cellStyle name="Comma 5 3 2 4" xfId="25126"/>
    <cellStyle name="Comma 5 3 2 4 2" xfId="25127"/>
    <cellStyle name="Comma 5 3 2 5" xfId="25128"/>
    <cellStyle name="Comma 5 3 2 6" xfId="44303"/>
    <cellStyle name="Comma 5 3 3" xfId="25129"/>
    <cellStyle name="Comma 5 3 3 2" xfId="25130"/>
    <cellStyle name="Comma 5 3 3 2 2" xfId="25131"/>
    <cellStyle name="Comma 5 3 3 2 2 2" xfId="25132"/>
    <cellStyle name="Comma 5 3 3 2 2 2 2" xfId="25133"/>
    <cellStyle name="Comma 5 3 3 2 2 3" xfId="25134"/>
    <cellStyle name="Comma 5 3 3 2 3" xfId="25135"/>
    <cellStyle name="Comma 5 3 3 2 3 2" xfId="25136"/>
    <cellStyle name="Comma 5 3 3 2 4" xfId="25137"/>
    <cellStyle name="Comma 5 3 3 2 5" xfId="44308"/>
    <cellStyle name="Comma 5 3 3 3" xfId="25138"/>
    <cellStyle name="Comma 5 3 3 3 2" xfId="25139"/>
    <cellStyle name="Comma 5 3 3 3 2 2" xfId="25140"/>
    <cellStyle name="Comma 5 3 3 3 3" xfId="25141"/>
    <cellStyle name="Comma 5 3 3 4" xfId="25142"/>
    <cellStyle name="Comma 5 3 3 4 2" xfId="25143"/>
    <cellStyle name="Comma 5 3 3 5" xfId="25144"/>
    <cellStyle name="Comma 5 3 3 6" xfId="44307"/>
    <cellStyle name="Comma 5 3 4" xfId="25145"/>
    <cellStyle name="Comma 5 3 4 2" xfId="25146"/>
    <cellStyle name="Comma 5 3 4 2 2" xfId="25147"/>
    <cellStyle name="Comma 5 3 4 2 2 2" xfId="25148"/>
    <cellStyle name="Comma 5 3 4 2 3" xfId="25149"/>
    <cellStyle name="Comma 5 3 4 3" xfId="25150"/>
    <cellStyle name="Comma 5 3 4 3 2" xfId="25151"/>
    <cellStyle name="Comma 5 3 4 4" xfId="25152"/>
    <cellStyle name="Comma 5 3 4 5" xfId="44309"/>
    <cellStyle name="Comma 5 3 5" xfId="25153"/>
    <cellStyle name="Comma 5 3 5 2" xfId="25154"/>
    <cellStyle name="Comma 5 3 5 2 2" xfId="25155"/>
    <cellStyle name="Comma 5 3 5 2 2 2" xfId="25156"/>
    <cellStyle name="Comma 5 3 5 2 3" xfId="25157"/>
    <cellStyle name="Comma 5 3 5 3" xfId="25158"/>
    <cellStyle name="Comma 5 3 5 3 2" xfId="25159"/>
    <cellStyle name="Comma 5 3 5 4" xfId="25160"/>
    <cellStyle name="Comma 5 3 5 5" xfId="44302"/>
    <cellStyle name="Comma 5 3 6" xfId="25161"/>
    <cellStyle name="Comma 5 3 6 2" xfId="25162"/>
    <cellStyle name="Comma 5 3 6 2 2" xfId="25163"/>
    <cellStyle name="Comma 5 3 6 2 2 2" xfId="25164"/>
    <cellStyle name="Comma 5 3 6 2 3" xfId="25165"/>
    <cellStyle name="Comma 5 3 6 3" xfId="25166"/>
    <cellStyle name="Comma 5 3 6 3 2" xfId="25167"/>
    <cellStyle name="Comma 5 3 6 4" xfId="25168"/>
    <cellStyle name="Comma 5 3 7" xfId="25169"/>
    <cellStyle name="Comma 5 3 7 2" xfId="25170"/>
    <cellStyle name="Comma 5 3 7 2 2" xfId="25171"/>
    <cellStyle name="Comma 5 3 7 3" xfId="25172"/>
    <cellStyle name="Comma 5 3 8" xfId="25173"/>
    <cellStyle name="Comma 5 3 8 2" xfId="25174"/>
    <cellStyle name="Comma 5 3 9" xfId="25175"/>
    <cellStyle name="Comma 5 4" xfId="25176"/>
    <cellStyle name="Comma 5 4 2" xfId="44311"/>
    <cellStyle name="Comma 5 4 2 2" xfId="44312"/>
    <cellStyle name="Comma 5 4 3" xfId="44313"/>
    <cellStyle name="Comma 5 4 4" xfId="44310"/>
    <cellStyle name="Comma 5 5" xfId="25177"/>
    <cellStyle name="Comma 5 5 2" xfId="44315"/>
    <cellStyle name="Comma 5 5 2 2" xfId="44316"/>
    <cellStyle name="Comma 5 5 3" xfId="44317"/>
    <cellStyle name="Comma 5 5 4" xfId="44314"/>
    <cellStyle name="Comma 5 6" xfId="44318"/>
    <cellStyle name="Comma 5 6 2" xfId="44319"/>
    <cellStyle name="Comma 5 7" xfId="44320"/>
    <cellStyle name="Comma 5 8" xfId="44321"/>
    <cellStyle name="Comma 5 9" xfId="44322"/>
    <cellStyle name="Comma 6" xfId="25178"/>
    <cellStyle name="Comma 6 2" xfId="25179"/>
    <cellStyle name="Comma 6 2 2" xfId="25180"/>
    <cellStyle name="Comma 6 2 2 2" xfId="25181"/>
    <cellStyle name="Comma 6 2 2 2 2" xfId="25182"/>
    <cellStyle name="Comma 6 2 2 2 3" xfId="42748"/>
    <cellStyle name="Comma 6 2 2 3" xfId="25183"/>
    <cellStyle name="Comma 6 2 2 4" xfId="42747"/>
    <cellStyle name="Comma 6 2 3" xfId="25184"/>
    <cellStyle name="Comma 6 2 3 2" xfId="42749"/>
    <cellStyle name="Comma 6 2 4" xfId="25185"/>
    <cellStyle name="Comma 6 2 4 2" xfId="25186"/>
    <cellStyle name="Comma 6 2 4 3" xfId="42750"/>
    <cellStyle name="Comma 6 2 5" xfId="44324"/>
    <cellStyle name="Comma 6 2 6" xfId="42746"/>
    <cellStyle name="Comma 6 3" xfId="25187"/>
    <cellStyle name="Comma 6 3 2" xfId="25188"/>
    <cellStyle name="Comma 6 3 2 2" xfId="25189"/>
    <cellStyle name="Comma 6 3 2 3" xfId="42751"/>
    <cellStyle name="Comma 6 3 3" xfId="25190"/>
    <cellStyle name="Comma 6 3 3 2" xfId="25191"/>
    <cellStyle name="Comma 6 3 3 3" xfId="42752"/>
    <cellStyle name="Comma 6 3 4" xfId="25192"/>
    <cellStyle name="Comma 6 3 4 2" xfId="44325"/>
    <cellStyle name="Comma 6 3 5" xfId="42632"/>
    <cellStyle name="Comma 6 4" xfId="25193"/>
    <cellStyle name="Comma 6 4 2" xfId="25194"/>
    <cellStyle name="Comma 6 4 2 2" xfId="25195"/>
    <cellStyle name="Comma 6 4 2 3" xfId="44326"/>
    <cellStyle name="Comma 6 4 3" xfId="25196"/>
    <cellStyle name="Comma 6 4 4" xfId="42753"/>
    <cellStyle name="Comma 6 5" xfId="25197"/>
    <cellStyle name="Comma 6 5 2" xfId="44327"/>
    <cellStyle name="Comma 6 5 3" xfId="42754"/>
    <cellStyle name="Comma 6 6" xfId="25198"/>
    <cellStyle name="Comma 6 6 2" xfId="25199"/>
    <cellStyle name="Comma 6 6 3" xfId="44328"/>
    <cellStyle name="Comma 6 7" xfId="44323"/>
    <cellStyle name="Comma 6 8" xfId="42745"/>
    <cellStyle name="Comma 7" xfId="25200"/>
    <cellStyle name="Comma 7 2" xfId="25201"/>
    <cellStyle name="Comma 7 2 2" xfId="25202"/>
    <cellStyle name="Comma 7 2 2 10" xfId="44331"/>
    <cellStyle name="Comma 7 2 2 2" xfId="25203"/>
    <cellStyle name="Comma 7 2 2 2 2" xfId="25204"/>
    <cellStyle name="Comma 7 2 2 2 2 2" xfId="25205"/>
    <cellStyle name="Comma 7 2 2 2 2 2 2" xfId="25206"/>
    <cellStyle name="Comma 7 2 2 2 2 2 2 2" xfId="25207"/>
    <cellStyle name="Comma 7 2 2 2 2 2 3" xfId="25208"/>
    <cellStyle name="Comma 7 2 2 2 2 3" xfId="25209"/>
    <cellStyle name="Comma 7 2 2 2 2 3 2" xfId="25210"/>
    <cellStyle name="Comma 7 2 2 2 2 4" xfId="25211"/>
    <cellStyle name="Comma 7 2 2 2 3" xfId="25212"/>
    <cellStyle name="Comma 7 2 2 2 3 2" xfId="25213"/>
    <cellStyle name="Comma 7 2 2 2 3 2 2" xfId="25214"/>
    <cellStyle name="Comma 7 2 2 2 3 3" xfId="25215"/>
    <cellStyle name="Comma 7 2 2 2 4" xfId="25216"/>
    <cellStyle name="Comma 7 2 2 2 4 2" xfId="25217"/>
    <cellStyle name="Comma 7 2 2 2 5" xfId="25218"/>
    <cellStyle name="Comma 7 2 2 2 6" xfId="44332"/>
    <cellStyle name="Comma 7 2 2 3" xfId="25219"/>
    <cellStyle name="Comma 7 2 2 3 2" xfId="25220"/>
    <cellStyle name="Comma 7 2 2 3 2 2" xfId="25221"/>
    <cellStyle name="Comma 7 2 2 3 2 2 2" xfId="25222"/>
    <cellStyle name="Comma 7 2 2 3 2 2 2 2" xfId="25223"/>
    <cellStyle name="Comma 7 2 2 3 2 2 3" xfId="25224"/>
    <cellStyle name="Comma 7 2 2 3 2 3" xfId="25225"/>
    <cellStyle name="Comma 7 2 2 3 2 3 2" xfId="25226"/>
    <cellStyle name="Comma 7 2 2 3 2 4" xfId="25227"/>
    <cellStyle name="Comma 7 2 2 3 3" xfId="25228"/>
    <cellStyle name="Comma 7 2 2 3 3 2" xfId="25229"/>
    <cellStyle name="Comma 7 2 2 3 3 2 2" xfId="25230"/>
    <cellStyle name="Comma 7 2 2 3 3 3" xfId="25231"/>
    <cellStyle name="Comma 7 2 2 3 4" xfId="25232"/>
    <cellStyle name="Comma 7 2 2 3 4 2" xfId="25233"/>
    <cellStyle name="Comma 7 2 2 3 5" xfId="25234"/>
    <cellStyle name="Comma 7 2 2 4" xfId="25235"/>
    <cellStyle name="Comma 7 2 2 4 2" xfId="25236"/>
    <cellStyle name="Comma 7 2 2 4 2 2" xfId="25237"/>
    <cellStyle name="Comma 7 2 2 4 2 2 2" xfId="25238"/>
    <cellStyle name="Comma 7 2 2 4 2 3" xfId="25239"/>
    <cellStyle name="Comma 7 2 2 4 3" xfId="25240"/>
    <cellStyle name="Comma 7 2 2 4 3 2" xfId="25241"/>
    <cellStyle name="Comma 7 2 2 4 4" xfId="25242"/>
    <cellStyle name="Comma 7 2 2 5" xfId="25243"/>
    <cellStyle name="Comma 7 2 2 5 2" xfId="25244"/>
    <cellStyle name="Comma 7 2 2 5 2 2" xfId="25245"/>
    <cellStyle name="Comma 7 2 2 5 2 2 2" xfId="25246"/>
    <cellStyle name="Comma 7 2 2 5 2 3" xfId="25247"/>
    <cellStyle name="Comma 7 2 2 5 3" xfId="25248"/>
    <cellStyle name="Comma 7 2 2 5 3 2" xfId="25249"/>
    <cellStyle name="Comma 7 2 2 5 4" xfId="25250"/>
    <cellStyle name="Comma 7 2 2 6" xfId="25251"/>
    <cellStyle name="Comma 7 2 2 6 2" xfId="25252"/>
    <cellStyle name="Comma 7 2 2 6 2 2" xfId="25253"/>
    <cellStyle name="Comma 7 2 2 6 2 2 2" xfId="25254"/>
    <cellStyle name="Comma 7 2 2 6 2 3" xfId="25255"/>
    <cellStyle name="Comma 7 2 2 6 3" xfId="25256"/>
    <cellStyle name="Comma 7 2 2 6 3 2" xfId="25257"/>
    <cellStyle name="Comma 7 2 2 6 4" xfId="25258"/>
    <cellStyle name="Comma 7 2 2 7" xfId="25259"/>
    <cellStyle name="Comma 7 2 2 7 2" xfId="25260"/>
    <cellStyle name="Comma 7 2 2 7 2 2" xfId="25261"/>
    <cellStyle name="Comma 7 2 2 7 3" xfId="25262"/>
    <cellStyle name="Comma 7 2 2 8" xfId="25263"/>
    <cellStyle name="Comma 7 2 2 8 2" xfId="25264"/>
    <cellStyle name="Comma 7 2 2 9" xfId="25265"/>
    <cellStyle name="Comma 7 2 3" xfId="44333"/>
    <cellStyle name="Comma 7 2 4" xfId="44330"/>
    <cellStyle name="Comma 7 2 5" xfId="42755"/>
    <cellStyle name="Comma 7 3" xfId="25266"/>
    <cellStyle name="Comma 7 3 2" xfId="25267"/>
    <cellStyle name="Comma 7 3 2 10" xfId="44335"/>
    <cellStyle name="Comma 7 3 2 2" xfId="25268"/>
    <cellStyle name="Comma 7 3 2 2 2" xfId="25269"/>
    <cellStyle name="Comma 7 3 2 2 2 2" xfId="25270"/>
    <cellStyle name="Comma 7 3 2 2 2 2 2" xfId="25271"/>
    <cellStyle name="Comma 7 3 2 2 2 2 2 2" xfId="25272"/>
    <cellStyle name="Comma 7 3 2 2 2 2 3" xfId="25273"/>
    <cellStyle name="Comma 7 3 2 2 2 3" xfId="25274"/>
    <cellStyle name="Comma 7 3 2 2 2 3 2" xfId="25275"/>
    <cellStyle name="Comma 7 3 2 2 2 4" xfId="25276"/>
    <cellStyle name="Comma 7 3 2 2 3" xfId="25277"/>
    <cellStyle name="Comma 7 3 2 2 3 2" xfId="25278"/>
    <cellStyle name="Comma 7 3 2 2 3 2 2" xfId="25279"/>
    <cellStyle name="Comma 7 3 2 2 3 3" xfId="25280"/>
    <cellStyle name="Comma 7 3 2 2 4" xfId="25281"/>
    <cellStyle name="Comma 7 3 2 2 4 2" xfId="25282"/>
    <cellStyle name="Comma 7 3 2 2 5" xfId="25283"/>
    <cellStyle name="Comma 7 3 2 3" xfId="25284"/>
    <cellStyle name="Comma 7 3 2 3 2" xfId="25285"/>
    <cellStyle name="Comma 7 3 2 3 2 2" xfId="25286"/>
    <cellStyle name="Comma 7 3 2 3 2 2 2" xfId="25287"/>
    <cellStyle name="Comma 7 3 2 3 2 2 2 2" xfId="25288"/>
    <cellStyle name="Comma 7 3 2 3 2 2 3" xfId="25289"/>
    <cellStyle name="Comma 7 3 2 3 2 3" xfId="25290"/>
    <cellStyle name="Comma 7 3 2 3 2 3 2" xfId="25291"/>
    <cellStyle name="Comma 7 3 2 3 2 4" xfId="25292"/>
    <cellStyle name="Comma 7 3 2 3 3" xfId="25293"/>
    <cellStyle name="Comma 7 3 2 3 3 2" xfId="25294"/>
    <cellStyle name="Comma 7 3 2 3 3 2 2" xfId="25295"/>
    <cellStyle name="Comma 7 3 2 3 3 3" xfId="25296"/>
    <cellStyle name="Comma 7 3 2 3 4" xfId="25297"/>
    <cellStyle name="Comma 7 3 2 3 4 2" xfId="25298"/>
    <cellStyle name="Comma 7 3 2 3 5" xfId="25299"/>
    <cellStyle name="Comma 7 3 2 4" xfId="25300"/>
    <cellStyle name="Comma 7 3 2 4 2" xfId="25301"/>
    <cellStyle name="Comma 7 3 2 4 2 2" xfId="25302"/>
    <cellStyle name="Comma 7 3 2 4 2 2 2" xfId="25303"/>
    <cellStyle name="Comma 7 3 2 4 2 3" xfId="25304"/>
    <cellStyle name="Comma 7 3 2 4 3" xfId="25305"/>
    <cellStyle name="Comma 7 3 2 4 3 2" xfId="25306"/>
    <cellStyle name="Comma 7 3 2 4 4" xfId="25307"/>
    <cellStyle name="Comma 7 3 2 5" xfId="25308"/>
    <cellStyle name="Comma 7 3 2 5 2" xfId="25309"/>
    <cellStyle name="Comma 7 3 2 5 2 2" xfId="25310"/>
    <cellStyle name="Comma 7 3 2 5 2 2 2" xfId="25311"/>
    <cellStyle name="Comma 7 3 2 5 2 3" xfId="25312"/>
    <cellStyle name="Comma 7 3 2 5 3" xfId="25313"/>
    <cellStyle name="Comma 7 3 2 5 3 2" xfId="25314"/>
    <cellStyle name="Comma 7 3 2 5 4" xfId="25315"/>
    <cellStyle name="Comma 7 3 2 6" xfId="25316"/>
    <cellStyle name="Comma 7 3 2 6 2" xfId="25317"/>
    <cellStyle name="Comma 7 3 2 6 2 2" xfId="25318"/>
    <cellStyle name="Comma 7 3 2 6 2 2 2" xfId="25319"/>
    <cellStyle name="Comma 7 3 2 6 2 3" xfId="25320"/>
    <cellStyle name="Comma 7 3 2 6 3" xfId="25321"/>
    <cellStyle name="Comma 7 3 2 6 3 2" xfId="25322"/>
    <cellStyle name="Comma 7 3 2 6 4" xfId="25323"/>
    <cellStyle name="Comma 7 3 2 7" xfId="25324"/>
    <cellStyle name="Comma 7 3 2 7 2" xfId="25325"/>
    <cellStyle name="Comma 7 3 2 7 2 2" xfId="25326"/>
    <cellStyle name="Comma 7 3 2 7 3" xfId="25327"/>
    <cellStyle name="Comma 7 3 2 8" xfId="25328"/>
    <cellStyle name="Comma 7 3 2 8 2" xfId="25329"/>
    <cellStyle name="Comma 7 3 2 9" xfId="25330"/>
    <cellStyle name="Comma 7 3 3" xfId="44334"/>
    <cellStyle name="Comma 7 4" xfId="25331"/>
    <cellStyle name="Comma 7 4 2" xfId="44336"/>
    <cellStyle name="Comma 7 5" xfId="25332"/>
    <cellStyle name="Comma 7 5 10" xfId="44337"/>
    <cellStyle name="Comma 7 5 2" xfId="25333"/>
    <cellStyle name="Comma 7 5 2 2" xfId="25334"/>
    <cellStyle name="Comma 7 5 2 2 2" xfId="25335"/>
    <cellStyle name="Comma 7 5 2 2 2 2" xfId="25336"/>
    <cellStyle name="Comma 7 5 2 2 2 2 2" xfId="25337"/>
    <cellStyle name="Comma 7 5 2 2 2 3" xfId="25338"/>
    <cellStyle name="Comma 7 5 2 2 3" xfId="25339"/>
    <cellStyle name="Comma 7 5 2 2 3 2" xfId="25340"/>
    <cellStyle name="Comma 7 5 2 2 4" xfId="25341"/>
    <cellStyle name="Comma 7 5 2 3" xfId="25342"/>
    <cellStyle name="Comma 7 5 2 3 2" xfId="25343"/>
    <cellStyle name="Comma 7 5 2 3 2 2" xfId="25344"/>
    <cellStyle name="Comma 7 5 2 3 3" xfId="25345"/>
    <cellStyle name="Comma 7 5 2 4" xfId="25346"/>
    <cellStyle name="Comma 7 5 2 4 2" xfId="25347"/>
    <cellStyle name="Comma 7 5 2 5" xfId="25348"/>
    <cellStyle name="Comma 7 5 3" xfId="25349"/>
    <cellStyle name="Comma 7 5 3 2" xfId="25350"/>
    <cellStyle name="Comma 7 5 3 2 2" xfId="25351"/>
    <cellStyle name="Comma 7 5 3 2 2 2" xfId="25352"/>
    <cellStyle name="Comma 7 5 3 2 2 2 2" xfId="25353"/>
    <cellStyle name="Comma 7 5 3 2 2 3" xfId="25354"/>
    <cellStyle name="Comma 7 5 3 2 3" xfId="25355"/>
    <cellStyle name="Comma 7 5 3 2 3 2" xfId="25356"/>
    <cellStyle name="Comma 7 5 3 2 4" xfId="25357"/>
    <cellStyle name="Comma 7 5 3 3" xfId="25358"/>
    <cellStyle name="Comma 7 5 3 3 2" xfId="25359"/>
    <cellStyle name="Comma 7 5 3 3 2 2" xfId="25360"/>
    <cellStyle name="Comma 7 5 3 3 3" xfId="25361"/>
    <cellStyle name="Comma 7 5 3 4" xfId="25362"/>
    <cellStyle name="Comma 7 5 3 4 2" xfId="25363"/>
    <cellStyle name="Comma 7 5 3 5" xfId="25364"/>
    <cellStyle name="Comma 7 5 4" xfId="25365"/>
    <cellStyle name="Comma 7 5 4 2" xfId="25366"/>
    <cellStyle name="Comma 7 5 4 2 2" xfId="25367"/>
    <cellStyle name="Comma 7 5 4 2 2 2" xfId="25368"/>
    <cellStyle name="Comma 7 5 4 2 3" xfId="25369"/>
    <cellStyle name="Comma 7 5 4 3" xfId="25370"/>
    <cellStyle name="Comma 7 5 4 3 2" xfId="25371"/>
    <cellStyle name="Comma 7 5 4 4" xfId="25372"/>
    <cellStyle name="Comma 7 5 5" xfId="25373"/>
    <cellStyle name="Comma 7 5 5 2" xfId="25374"/>
    <cellStyle name="Comma 7 5 5 2 2" xfId="25375"/>
    <cellStyle name="Comma 7 5 5 2 2 2" xfId="25376"/>
    <cellStyle name="Comma 7 5 5 2 3" xfId="25377"/>
    <cellStyle name="Comma 7 5 5 3" xfId="25378"/>
    <cellStyle name="Comma 7 5 5 3 2" xfId="25379"/>
    <cellStyle name="Comma 7 5 5 4" xfId="25380"/>
    <cellStyle name="Comma 7 5 6" xfId="25381"/>
    <cellStyle name="Comma 7 5 6 2" xfId="25382"/>
    <cellStyle name="Comma 7 5 6 2 2" xfId="25383"/>
    <cellStyle name="Comma 7 5 6 2 2 2" xfId="25384"/>
    <cellStyle name="Comma 7 5 6 2 3" xfId="25385"/>
    <cellStyle name="Comma 7 5 6 3" xfId="25386"/>
    <cellStyle name="Comma 7 5 6 3 2" xfId="25387"/>
    <cellStyle name="Comma 7 5 6 4" xfId="25388"/>
    <cellStyle name="Comma 7 5 7" xfId="25389"/>
    <cellStyle name="Comma 7 5 7 2" xfId="25390"/>
    <cellStyle name="Comma 7 5 7 2 2" xfId="25391"/>
    <cellStyle name="Comma 7 5 7 3" xfId="25392"/>
    <cellStyle name="Comma 7 5 8" xfId="25393"/>
    <cellStyle name="Comma 7 5 8 2" xfId="25394"/>
    <cellStyle name="Comma 7 5 9" xfId="25395"/>
    <cellStyle name="Comma 7 6" xfId="25396"/>
    <cellStyle name="Comma 7 6 2" xfId="44338"/>
    <cellStyle name="Comma 7 7" xfId="25397"/>
    <cellStyle name="Comma 7 7 2" xfId="44339"/>
    <cellStyle name="Comma 7 8" xfId="44340"/>
    <cellStyle name="Comma 7 9" xfId="44329"/>
    <cellStyle name="Comma 8" xfId="25398"/>
    <cellStyle name="Comma 8 2" xfId="25399"/>
    <cellStyle name="Comma 8 2 2" xfId="44343"/>
    <cellStyle name="Comma 8 2 3" xfId="44342"/>
    <cellStyle name="Comma 8 2 4" xfId="42757"/>
    <cellStyle name="Comma 8 3" xfId="25400"/>
    <cellStyle name="Comma 8 3 2" xfId="25401"/>
    <cellStyle name="Comma 8 3 2 2" xfId="25402"/>
    <cellStyle name="Comma 8 3 3" xfId="25403"/>
    <cellStyle name="Comma 8 3 4" xfId="44344"/>
    <cellStyle name="Comma 8 4" xfId="25404"/>
    <cellStyle name="Comma 8 4 2" xfId="44345"/>
    <cellStyle name="Comma 8 5" xfId="25405"/>
    <cellStyle name="Comma 8 5 2" xfId="25406"/>
    <cellStyle name="Comma 8 5 3" xfId="44346"/>
    <cellStyle name="Comma 8 6" xfId="44347"/>
    <cellStyle name="Comma 8 7" xfId="44348"/>
    <cellStyle name="Comma 8 8" xfId="44341"/>
    <cellStyle name="Comma 8 9" xfId="42756"/>
    <cellStyle name="Comma 9" xfId="25407"/>
    <cellStyle name="Comma 9 2" xfId="25408"/>
    <cellStyle name="Comma 9 2 2" xfId="25409"/>
    <cellStyle name="Comma 9 2 2 2" xfId="25410"/>
    <cellStyle name="Comma 9 2 3" xfId="25411"/>
    <cellStyle name="Comma 9 2 4" xfId="44350"/>
    <cellStyle name="Comma 9 3" xfId="25412"/>
    <cellStyle name="Comma 9 3 2" xfId="44351"/>
    <cellStyle name="Comma 9 4" xfId="25413"/>
    <cellStyle name="Comma 9 4 2" xfId="25414"/>
    <cellStyle name="Comma 9 4 3" xfId="44352"/>
    <cellStyle name="Comma 9 5" xfId="44353"/>
    <cellStyle name="Comma 9 6" xfId="44349"/>
    <cellStyle name="Comma 9 7" xfId="42758"/>
    <cellStyle name="Comma0" xfId="2"/>
    <cellStyle name="Comma0 2" xfId="25415"/>
    <cellStyle name="Comma0 2 2" xfId="25416"/>
    <cellStyle name="Comma0 2 3" xfId="44354"/>
    <cellStyle name="Comma0 3" xfId="25417"/>
    <cellStyle name="Comma0 3 2" xfId="25418"/>
    <cellStyle name="Comma0 4" xfId="25419"/>
    <cellStyle name="Comma0 5" xfId="25420"/>
    <cellStyle name="Comma0 5 2" xfId="25421"/>
    <cellStyle name="Comma0 5 3" xfId="25422"/>
    <cellStyle name="Comma0 6" xfId="25423"/>
    <cellStyle name="Comma0 7" xfId="25424"/>
    <cellStyle name="Comma2 (0)" xfId="44355"/>
    <cellStyle name="Comment" xfId="44356"/>
    <cellStyle name="Company" xfId="44357"/>
    <cellStyle name="CurRatio" xfId="44358"/>
    <cellStyle name="Currency" xfId="3" builtinId="4"/>
    <cellStyle name="Currency--" xfId="44359"/>
    <cellStyle name="Currency [00]" xfId="44360"/>
    <cellStyle name="Currency [1]" xfId="44361"/>
    <cellStyle name="Currency [2]" xfId="44362"/>
    <cellStyle name="Currency [2] 2" xfId="47853"/>
    <cellStyle name="Currency [2] 2 2" xfId="47977"/>
    <cellStyle name="Currency [2] 2 3" xfId="47998"/>
    <cellStyle name="Currency [2] 3" xfId="47909"/>
    <cellStyle name="Currency [2] 4" xfId="47927"/>
    <cellStyle name="Currency [3]" xfId="44363"/>
    <cellStyle name="Currency 0" xfId="44364"/>
    <cellStyle name="Currency 10" xfId="25425"/>
    <cellStyle name="Currency 10 2" xfId="44366"/>
    <cellStyle name="Currency 10 2 2" xfId="44367"/>
    <cellStyle name="Currency 10 2 2 2" xfId="44368"/>
    <cellStyle name="Currency 10 2 2 2 2" xfId="44369"/>
    <cellStyle name="Currency 10 2 2 3" xfId="44370"/>
    <cellStyle name="Currency 10 2 3" xfId="44371"/>
    <cellStyle name="Currency 10 2 3 2" xfId="44372"/>
    <cellStyle name="Currency 10 2 4" xfId="44373"/>
    <cellStyle name="Currency 10 3" xfId="44374"/>
    <cellStyle name="Currency 10 3 2" xfId="44375"/>
    <cellStyle name="Currency 10 3 2 2" xfId="44376"/>
    <cellStyle name="Currency 10 3 2 2 2" xfId="44377"/>
    <cellStyle name="Currency 10 3 2 3" xfId="44378"/>
    <cellStyle name="Currency 10 3 3" xfId="44379"/>
    <cellStyle name="Currency 10 3 3 2" xfId="44380"/>
    <cellStyle name="Currency 10 3 4" xfId="44381"/>
    <cellStyle name="Currency 10 4" xfId="44382"/>
    <cellStyle name="Currency 10 4 2" xfId="44383"/>
    <cellStyle name="Currency 10 4 2 2" xfId="44384"/>
    <cellStyle name="Currency 10 4 3" xfId="44385"/>
    <cellStyle name="Currency 10 5" xfId="44386"/>
    <cellStyle name="Currency 10 5 2" xfId="44387"/>
    <cellStyle name="Currency 10 6" xfId="44388"/>
    <cellStyle name="Currency 10 7" xfId="44365"/>
    <cellStyle name="Currency 11" xfId="25426"/>
    <cellStyle name="Currency 11 2" xfId="44390"/>
    <cellStyle name="Currency 11 2 2" xfId="44391"/>
    <cellStyle name="Currency 11 2 2 2" xfId="44392"/>
    <cellStyle name="Currency 11 2 2 2 2" xfId="44393"/>
    <cellStyle name="Currency 11 2 2 3" xfId="44394"/>
    <cellStyle name="Currency 11 2 3" xfId="44395"/>
    <cellStyle name="Currency 11 2 3 2" xfId="44396"/>
    <cellStyle name="Currency 11 2 4" xfId="44397"/>
    <cellStyle name="Currency 11 3" xfId="44398"/>
    <cellStyle name="Currency 11 3 2" xfId="44399"/>
    <cellStyle name="Currency 11 3 2 2" xfId="44400"/>
    <cellStyle name="Currency 11 3 2 2 2" xfId="44401"/>
    <cellStyle name="Currency 11 3 2 3" xfId="44402"/>
    <cellStyle name="Currency 11 3 3" xfId="44403"/>
    <cellStyle name="Currency 11 3 3 2" xfId="44404"/>
    <cellStyle name="Currency 11 3 4" xfId="44405"/>
    <cellStyle name="Currency 11 4" xfId="44406"/>
    <cellStyle name="Currency 11 4 2" xfId="44407"/>
    <cellStyle name="Currency 11 4 2 2" xfId="44408"/>
    <cellStyle name="Currency 11 4 3" xfId="44409"/>
    <cellStyle name="Currency 11 5" xfId="44410"/>
    <cellStyle name="Currency 11 5 2" xfId="44411"/>
    <cellStyle name="Currency 11 6" xfId="44412"/>
    <cellStyle name="Currency 11 7" xfId="44389"/>
    <cellStyle name="Currency 12" xfId="25427"/>
    <cellStyle name="Currency 12 2" xfId="44413"/>
    <cellStyle name="Currency 13" xfId="25428"/>
    <cellStyle name="Currency 13 2" xfId="44414"/>
    <cellStyle name="Currency 14" xfId="25429"/>
    <cellStyle name="Currency 14 2" xfId="44416"/>
    <cellStyle name="Currency 14 2 2" xfId="44417"/>
    <cellStyle name="Currency 14 2 2 2" xfId="44418"/>
    <cellStyle name="Currency 14 2 2 2 2" xfId="44419"/>
    <cellStyle name="Currency 14 2 2 3" xfId="44420"/>
    <cellStyle name="Currency 14 2 3" xfId="44421"/>
    <cellStyle name="Currency 14 2 3 2" xfId="44422"/>
    <cellStyle name="Currency 14 2 4" xfId="44423"/>
    <cellStyle name="Currency 14 3" xfId="44424"/>
    <cellStyle name="Currency 14 3 2" xfId="44425"/>
    <cellStyle name="Currency 14 3 2 2" xfId="44426"/>
    <cellStyle name="Currency 14 3 2 2 2" xfId="44427"/>
    <cellStyle name="Currency 14 3 2 3" xfId="44428"/>
    <cellStyle name="Currency 14 3 3" xfId="44429"/>
    <cellStyle name="Currency 14 3 3 2" xfId="44430"/>
    <cellStyle name="Currency 14 3 4" xfId="44431"/>
    <cellStyle name="Currency 14 4" xfId="44432"/>
    <cellStyle name="Currency 14 4 2" xfId="44433"/>
    <cellStyle name="Currency 14 4 2 2" xfId="44434"/>
    <cellStyle name="Currency 14 4 2 2 2" xfId="44435"/>
    <cellStyle name="Currency 14 4 2 3" xfId="44436"/>
    <cellStyle name="Currency 14 4 3" xfId="44437"/>
    <cellStyle name="Currency 14 4 3 2" xfId="44438"/>
    <cellStyle name="Currency 14 4 4" xfId="44439"/>
    <cellStyle name="Currency 14 5" xfId="44440"/>
    <cellStyle name="Currency 14 5 2" xfId="44441"/>
    <cellStyle name="Currency 14 5 2 2" xfId="44442"/>
    <cellStyle name="Currency 14 5 3" xfId="44443"/>
    <cellStyle name="Currency 14 6" xfId="44444"/>
    <cellStyle name="Currency 14 6 2" xfId="44445"/>
    <cellStyle name="Currency 14 7" xfId="44446"/>
    <cellStyle name="Currency 14 8" xfId="44415"/>
    <cellStyle name="Currency 15" xfId="44447"/>
    <cellStyle name="Currency 15 2" xfId="44448"/>
    <cellStyle name="Currency 15 2 2" xfId="44449"/>
    <cellStyle name="Currency 15 2 2 2" xfId="44450"/>
    <cellStyle name="Currency 15 2 3" xfId="44451"/>
    <cellStyle name="Currency 15 3" xfId="44452"/>
    <cellStyle name="Currency 15 3 2" xfId="44453"/>
    <cellStyle name="Currency 15 4" xfId="44454"/>
    <cellStyle name="Currency 16" xfId="44455"/>
    <cellStyle name="Currency 16 2" xfId="44456"/>
    <cellStyle name="Currency 17" xfId="44457"/>
    <cellStyle name="Currency 18" xfId="44458"/>
    <cellStyle name="Currency 19" xfId="44459"/>
    <cellStyle name="Currency 19 2" xfId="44460"/>
    <cellStyle name="Currency 19 2 2" xfId="44461"/>
    <cellStyle name="Currency 19 2 2 2" xfId="44462"/>
    <cellStyle name="Currency 19 2 2 2 2" xfId="44463"/>
    <cellStyle name="Currency 19 2 2 3" xfId="44464"/>
    <cellStyle name="Currency 19 2 3" xfId="44465"/>
    <cellStyle name="Currency 19 2 3 2" xfId="44466"/>
    <cellStyle name="Currency 19 2 4" xfId="44467"/>
    <cellStyle name="Currency 19 3" xfId="44468"/>
    <cellStyle name="Currency 19 3 2" xfId="44469"/>
    <cellStyle name="Currency 19 3 2 2" xfId="44470"/>
    <cellStyle name="Currency 19 3 2 2 2" xfId="44471"/>
    <cellStyle name="Currency 19 3 2 3" xfId="44472"/>
    <cellStyle name="Currency 19 3 3" xfId="44473"/>
    <cellStyle name="Currency 19 3 3 2" xfId="44474"/>
    <cellStyle name="Currency 19 3 4" xfId="44475"/>
    <cellStyle name="Currency 19 4" xfId="44476"/>
    <cellStyle name="Currency 19 4 2" xfId="44477"/>
    <cellStyle name="Currency 19 4 2 2" xfId="44478"/>
    <cellStyle name="Currency 19 4 3" xfId="44479"/>
    <cellStyle name="Currency 19 5" xfId="44480"/>
    <cellStyle name="Currency 19 5 2" xfId="44481"/>
    <cellStyle name="Currency 19 6" xfId="44482"/>
    <cellStyle name="Currency 2" xfId="15"/>
    <cellStyle name="Currency 2 10" xfId="25430"/>
    <cellStyle name="Currency 2 10 2" xfId="25431"/>
    <cellStyle name="Currency 2 10 2 2" xfId="25432"/>
    <cellStyle name="Currency 2 10 2 2 2" xfId="44485"/>
    <cellStyle name="Currency 2 10 2 3" xfId="44484"/>
    <cellStyle name="Currency 2 10 3" xfId="25433"/>
    <cellStyle name="Currency 2 10 3 2" xfId="44486"/>
    <cellStyle name="Currency 2 10 4" xfId="44483"/>
    <cellStyle name="Currency 2 11" xfId="25434"/>
    <cellStyle name="Currency 2 11 2" xfId="44487"/>
    <cellStyle name="Currency 2 12" xfId="25435"/>
    <cellStyle name="Currency 2 12 2" xfId="25436"/>
    <cellStyle name="Currency 2 12 3" xfId="44488"/>
    <cellStyle name="Currency 2 13" xfId="25437"/>
    <cellStyle name="Currency 2 13 2" xfId="44489"/>
    <cellStyle name="Currency 2 14" xfId="25438"/>
    <cellStyle name="Currency 2 14 2" xfId="44490"/>
    <cellStyle name="Currency 2 15" xfId="44491"/>
    <cellStyle name="Currency 2 16" xfId="44492"/>
    <cellStyle name="Currency 2 17" xfId="44493"/>
    <cellStyle name="Currency 2 18" xfId="44494"/>
    <cellStyle name="Currency 2 2" xfId="25439"/>
    <cellStyle name="Currency 2 2 10" xfId="44496"/>
    <cellStyle name="Currency 2 2 11" xfId="44497"/>
    <cellStyle name="Currency 2 2 12" xfId="44495"/>
    <cellStyle name="Currency 2 2 2" xfId="25440"/>
    <cellStyle name="Currency 2 2 2 2" xfId="44498"/>
    <cellStyle name="Currency 2 2 3" xfId="25441"/>
    <cellStyle name="Currency 2 2 4" xfId="25442"/>
    <cellStyle name="Currency 2 2 4 2" xfId="44499"/>
    <cellStyle name="Currency 2 2 5" xfId="25443"/>
    <cellStyle name="Currency 2 2 5 2" xfId="44500"/>
    <cellStyle name="Currency 2 2 6" xfId="44501"/>
    <cellStyle name="Currency 2 2 7" xfId="44502"/>
    <cellStyle name="Currency 2 2 8" xfId="44503"/>
    <cellStyle name="Currency 2 2 9" xfId="44504"/>
    <cellStyle name="Currency 2 3" xfId="25444"/>
    <cellStyle name="Currency 2 3 2" xfId="25445"/>
    <cellStyle name="Currency 2 3 2 10" xfId="44506"/>
    <cellStyle name="Currency 2 3 2 2" xfId="25446"/>
    <cellStyle name="Currency 2 3 2 2 2" xfId="25447"/>
    <cellStyle name="Currency 2 3 2 2 2 2" xfId="25448"/>
    <cellStyle name="Currency 2 3 2 2 2 2 2" xfId="25449"/>
    <cellStyle name="Currency 2 3 2 2 2 2 2 2" xfId="25450"/>
    <cellStyle name="Currency 2 3 2 2 2 2 3" xfId="25451"/>
    <cellStyle name="Currency 2 3 2 2 2 3" xfId="25452"/>
    <cellStyle name="Currency 2 3 2 2 2 3 2" xfId="25453"/>
    <cellStyle name="Currency 2 3 2 2 2 4" xfId="25454"/>
    <cellStyle name="Currency 2 3 2 2 3" xfId="25455"/>
    <cellStyle name="Currency 2 3 2 2 3 2" xfId="25456"/>
    <cellStyle name="Currency 2 3 2 2 3 2 2" xfId="25457"/>
    <cellStyle name="Currency 2 3 2 2 3 3" xfId="25458"/>
    <cellStyle name="Currency 2 3 2 2 4" xfId="25459"/>
    <cellStyle name="Currency 2 3 2 2 4 2" xfId="25460"/>
    <cellStyle name="Currency 2 3 2 2 5" xfId="25461"/>
    <cellStyle name="Currency 2 3 2 3" xfId="25462"/>
    <cellStyle name="Currency 2 3 2 3 2" xfId="25463"/>
    <cellStyle name="Currency 2 3 2 3 2 2" xfId="25464"/>
    <cellStyle name="Currency 2 3 2 3 2 2 2" xfId="25465"/>
    <cellStyle name="Currency 2 3 2 3 2 2 2 2" xfId="25466"/>
    <cellStyle name="Currency 2 3 2 3 2 2 3" xfId="25467"/>
    <cellStyle name="Currency 2 3 2 3 2 3" xfId="25468"/>
    <cellStyle name="Currency 2 3 2 3 2 3 2" xfId="25469"/>
    <cellStyle name="Currency 2 3 2 3 2 4" xfId="25470"/>
    <cellStyle name="Currency 2 3 2 3 3" xfId="25471"/>
    <cellStyle name="Currency 2 3 2 3 3 2" xfId="25472"/>
    <cellStyle name="Currency 2 3 2 3 3 2 2" xfId="25473"/>
    <cellStyle name="Currency 2 3 2 3 3 3" xfId="25474"/>
    <cellStyle name="Currency 2 3 2 3 4" xfId="25475"/>
    <cellStyle name="Currency 2 3 2 3 4 2" xfId="25476"/>
    <cellStyle name="Currency 2 3 2 3 5" xfId="25477"/>
    <cellStyle name="Currency 2 3 2 4" xfId="25478"/>
    <cellStyle name="Currency 2 3 2 4 2" xfId="25479"/>
    <cellStyle name="Currency 2 3 2 4 2 2" xfId="25480"/>
    <cellStyle name="Currency 2 3 2 4 2 2 2" xfId="25481"/>
    <cellStyle name="Currency 2 3 2 4 2 3" xfId="25482"/>
    <cellStyle name="Currency 2 3 2 4 3" xfId="25483"/>
    <cellStyle name="Currency 2 3 2 4 3 2" xfId="25484"/>
    <cellStyle name="Currency 2 3 2 4 4" xfId="25485"/>
    <cellStyle name="Currency 2 3 2 5" xfId="25486"/>
    <cellStyle name="Currency 2 3 2 5 2" xfId="25487"/>
    <cellStyle name="Currency 2 3 2 5 2 2" xfId="25488"/>
    <cellStyle name="Currency 2 3 2 5 2 2 2" xfId="25489"/>
    <cellStyle name="Currency 2 3 2 5 2 3" xfId="25490"/>
    <cellStyle name="Currency 2 3 2 5 3" xfId="25491"/>
    <cellStyle name="Currency 2 3 2 5 3 2" xfId="25492"/>
    <cellStyle name="Currency 2 3 2 5 4" xfId="25493"/>
    <cellStyle name="Currency 2 3 2 6" xfId="25494"/>
    <cellStyle name="Currency 2 3 2 6 2" xfId="25495"/>
    <cellStyle name="Currency 2 3 2 6 2 2" xfId="25496"/>
    <cellStyle name="Currency 2 3 2 6 2 2 2" xfId="25497"/>
    <cellStyle name="Currency 2 3 2 6 2 3" xfId="25498"/>
    <cellStyle name="Currency 2 3 2 6 3" xfId="25499"/>
    <cellStyle name="Currency 2 3 2 6 3 2" xfId="25500"/>
    <cellStyle name="Currency 2 3 2 6 4" xfId="25501"/>
    <cellStyle name="Currency 2 3 2 7" xfId="25502"/>
    <cellStyle name="Currency 2 3 2 7 2" xfId="25503"/>
    <cellStyle name="Currency 2 3 2 7 2 2" xfId="25504"/>
    <cellStyle name="Currency 2 3 2 7 3" xfId="25505"/>
    <cellStyle name="Currency 2 3 2 8" xfId="25506"/>
    <cellStyle name="Currency 2 3 2 8 2" xfId="25507"/>
    <cellStyle name="Currency 2 3 2 9" xfId="25508"/>
    <cellStyle name="Currency 2 3 3" xfId="25509"/>
    <cellStyle name="Currency 2 3 3 2" xfId="44507"/>
    <cellStyle name="Currency 2 3 4" xfId="25510"/>
    <cellStyle name="Currency 2 3 4 2" xfId="44508"/>
    <cellStyle name="Currency 2 3 5" xfId="25511"/>
    <cellStyle name="Currency 2 3 5 2" xfId="44509"/>
    <cellStyle name="Currency 2 3 6" xfId="44505"/>
    <cellStyle name="Currency 2 4" xfId="25512"/>
    <cellStyle name="Currency 2 4 2" xfId="25513"/>
    <cellStyle name="Currency 2 4 2 10" xfId="44510"/>
    <cellStyle name="Currency 2 4 2 2" xfId="25514"/>
    <cellStyle name="Currency 2 4 2 2 2" xfId="25515"/>
    <cellStyle name="Currency 2 4 2 2 2 2" xfId="25516"/>
    <cellStyle name="Currency 2 4 2 2 2 2 2" xfId="25517"/>
    <cellStyle name="Currency 2 4 2 2 2 2 2 2" xfId="25518"/>
    <cellStyle name="Currency 2 4 2 2 2 2 3" xfId="25519"/>
    <cellStyle name="Currency 2 4 2 2 2 3" xfId="25520"/>
    <cellStyle name="Currency 2 4 2 2 2 3 2" xfId="25521"/>
    <cellStyle name="Currency 2 4 2 2 2 4" xfId="25522"/>
    <cellStyle name="Currency 2 4 2 2 3" xfId="25523"/>
    <cellStyle name="Currency 2 4 2 2 3 2" xfId="25524"/>
    <cellStyle name="Currency 2 4 2 2 3 2 2" xfId="25525"/>
    <cellStyle name="Currency 2 4 2 2 3 3" xfId="25526"/>
    <cellStyle name="Currency 2 4 2 2 4" xfId="25527"/>
    <cellStyle name="Currency 2 4 2 2 4 2" xfId="25528"/>
    <cellStyle name="Currency 2 4 2 2 5" xfId="25529"/>
    <cellStyle name="Currency 2 4 2 3" xfId="25530"/>
    <cellStyle name="Currency 2 4 2 3 2" xfId="25531"/>
    <cellStyle name="Currency 2 4 2 3 2 2" xfId="25532"/>
    <cellStyle name="Currency 2 4 2 3 2 2 2" xfId="25533"/>
    <cellStyle name="Currency 2 4 2 3 2 2 2 2" xfId="25534"/>
    <cellStyle name="Currency 2 4 2 3 2 2 3" xfId="25535"/>
    <cellStyle name="Currency 2 4 2 3 2 3" xfId="25536"/>
    <cellStyle name="Currency 2 4 2 3 2 3 2" xfId="25537"/>
    <cellStyle name="Currency 2 4 2 3 2 4" xfId="25538"/>
    <cellStyle name="Currency 2 4 2 3 3" xfId="25539"/>
    <cellStyle name="Currency 2 4 2 3 3 2" xfId="25540"/>
    <cellStyle name="Currency 2 4 2 3 3 2 2" xfId="25541"/>
    <cellStyle name="Currency 2 4 2 3 3 3" xfId="25542"/>
    <cellStyle name="Currency 2 4 2 3 4" xfId="25543"/>
    <cellStyle name="Currency 2 4 2 3 4 2" xfId="25544"/>
    <cellStyle name="Currency 2 4 2 3 5" xfId="25545"/>
    <cellStyle name="Currency 2 4 2 4" xfId="25546"/>
    <cellStyle name="Currency 2 4 2 4 2" xfId="25547"/>
    <cellStyle name="Currency 2 4 2 4 2 2" xfId="25548"/>
    <cellStyle name="Currency 2 4 2 4 2 2 2" xfId="25549"/>
    <cellStyle name="Currency 2 4 2 4 2 3" xfId="25550"/>
    <cellStyle name="Currency 2 4 2 4 3" xfId="25551"/>
    <cellStyle name="Currency 2 4 2 4 3 2" xfId="25552"/>
    <cellStyle name="Currency 2 4 2 4 4" xfId="25553"/>
    <cellStyle name="Currency 2 4 2 5" xfId="25554"/>
    <cellStyle name="Currency 2 4 2 5 2" xfId="25555"/>
    <cellStyle name="Currency 2 4 2 5 2 2" xfId="25556"/>
    <cellStyle name="Currency 2 4 2 5 2 2 2" xfId="25557"/>
    <cellStyle name="Currency 2 4 2 5 2 3" xfId="25558"/>
    <cellStyle name="Currency 2 4 2 5 3" xfId="25559"/>
    <cellStyle name="Currency 2 4 2 5 3 2" xfId="25560"/>
    <cellStyle name="Currency 2 4 2 5 4" xfId="25561"/>
    <cellStyle name="Currency 2 4 2 6" xfId="25562"/>
    <cellStyle name="Currency 2 4 2 6 2" xfId="25563"/>
    <cellStyle name="Currency 2 4 2 6 2 2" xfId="25564"/>
    <cellStyle name="Currency 2 4 2 6 2 2 2" xfId="25565"/>
    <cellStyle name="Currency 2 4 2 6 2 3" xfId="25566"/>
    <cellStyle name="Currency 2 4 2 6 3" xfId="25567"/>
    <cellStyle name="Currency 2 4 2 6 3 2" xfId="25568"/>
    <cellStyle name="Currency 2 4 2 6 4" xfId="25569"/>
    <cellStyle name="Currency 2 4 2 7" xfId="25570"/>
    <cellStyle name="Currency 2 4 2 7 2" xfId="25571"/>
    <cellStyle name="Currency 2 4 2 7 2 2" xfId="25572"/>
    <cellStyle name="Currency 2 4 2 7 3" xfId="25573"/>
    <cellStyle name="Currency 2 4 2 8" xfId="25574"/>
    <cellStyle name="Currency 2 4 2 8 2" xfId="25575"/>
    <cellStyle name="Currency 2 4 2 9" xfId="25576"/>
    <cellStyle name="Currency 2 4 3" xfId="25577"/>
    <cellStyle name="Currency 2 4 3 2" xfId="25578"/>
    <cellStyle name="Currency 2 4 3 2 2" xfId="25579"/>
    <cellStyle name="Currency 2 4 3 3" xfId="25580"/>
    <cellStyle name="Currency 2 4 4" xfId="25581"/>
    <cellStyle name="Currency 2 4 5" xfId="25582"/>
    <cellStyle name="Currency 2 4 5 2" xfId="25583"/>
    <cellStyle name="Currency 2 4 6" xfId="42759"/>
    <cellStyle name="Currency 2 5" xfId="25584"/>
    <cellStyle name="Currency 2 5 2" xfId="25585"/>
    <cellStyle name="Currency 2 5 2 2" xfId="44511"/>
    <cellStyle name="Currency 2 5 3" xfId="25586"/>
    <cellStyle name="Currency 2 5 3 2" xfId="25587"/>
    <cellStyle name="Currency 2 5 3 2 2" xfId="25588"/>
    <cellStyle name="Currency 2 5 3 3" xfId="25589"/>
    <cellStyle name="Currency 2 5 4" xfId="25590"/>
    <cellStyle name="Currency 2 5 5" xfId="25591"/>
    <cellStyle name="Currency 2 5 5 2" xfId="25592"/>
    <cellStyle name="Currency 2 6" xfId="25593"/>
    <cellStyle name="Currency 2 6 2" xfId="25594"/>
    <cellStyle name="Currency 2 6 2 2" xfId="44512"/>
    <cellStyle name="Currency 2 6 3" xfId="42760"/>
    <cellStyle name="Currency 2 7" xfId="25595"/>
    <cellStyle name="Currency 2 7 2" xfId="44513"/>
    <cellStyle name="Currency 2 8" xfId="25596"/>
    <cellStyle name="Currency 2 8 10" xfId="44514"/>
    <cellStyle name="Currency 2 8 2" xfId="25597"/>
    <cellStyle name="Currency 2 8 2 2" xfId="25598"/>
    <cellStyle name="Currency 2 8 2 2 2" xfId="25599"/>
    <cellStyle name="Currency 2 8 2 2 2 2" xfId="25600"/>
    <cellStyle name="Currency 2 8 2 2 2 2 2" xfId="25601"/>
    <cellStyle name="Currency 2 8 2 2 2 3" xfId="25602"/>
    <cellStyle name="Currency 2 8 2 2 3" xfId="25603"/>
    <cellStyle name="Currency 2 8 2 2 3 2" xfId="25604"/>
    <cellStyle name="Currency 2 8 2 2 4" xfId="25605"/>
    <cellStyle name="Currency 2 8 2 3" xfId="25606"/>
    <cellStyle name="Currency 2 8 2 3 2" xfId="25607"/>
    <cellStyle name="Currency 2 8 2 3 2 2" xfId="25608"/>
    <cellStyle name="Currency 2 8 2 3 3" xfId="25609"/>
    <cellStyle name="Currency 2 8 2 4" xfId="25610"/>
    <cellStyle name="Currency 2 8 2 4 2" xfId="25611"/>
    <cellStyle name="Currency 2 8 2 5" xfId="25612"/>
    <cellStyle name="Currency 2 8 3" xfId="25613"/>
    <cellStyle name="Currency 2 8 3 2" xfId="25614"/>
    <cellStyle name="Currency 2 8 3 2 2" xfId="25615"/>
    <cellStyle name="Currency 2 8 3 2 2 2" xfId="25616"/>
    <cellStyle name="Currency 2 8 3 2 2 2 2" xfId="25617"/>
    <cellStyle name="Currency 2 8 3 2 2 3" xfId="25618"/>
    <cellStyle name="Currency 2 8 3 2 3" xfId="25619"/>
    <cellStyle name="Currency 2 8 3 2 3 2" xfId="25620"/>
    <cellStyle name="Currency 2 8 3 2 4" xfId="25621"/>
    <cellStyle name="Currency 2 8 3 3" xfId="25622"/>
    <cellStyle name="Currency 2 8 3 3 2" xfId="25623"/>
    <cellStyle name="Currency 2 8 3 3 2 2" xfId="25624"/>
    <cellStyle name="Currency 2 8 3 3 3" xfId="25625"/>
    <cellStyle name="Currency 2 8 3 4" xfId="25626"/>
    <cellStyle name="Currency 2 8 3 4 2" xfId="25627"/>
    <cellStyle name="Currency 2 8 3 5" xfId="25628"/>
    <cellStyle name="Currency 2 8 4" xfId="25629"/>
    <cellStyle name="Currency 2 8 4 2" xfId="25630"/>
    <cellStyle name="Currency 2 8 4 2 2" xfId="25631"/>
    <cellStyle name="Currency 2 8 4 2 2 2" xfId="25632"/>
    <cellStyle name="Currency 2 8 4 2 3" xfId="25633"/>
    <cellStyle name="Currency 2 8 4 3" xfId="25634"/>
    <cellStyle name="Currency 2 8 4 3 2" xfId="25635"/>
    <cellStyle name="Currency 2 8 4 4" xfId="25636"/>
    <cellStyle name="Currency 2 8 5" xfId="25637"/>
    <cellStyle name="Currency 2 8 5 2" xfId="25638"/>
    <cellStyle name="Currency 2 8 5 2 2" xfId="25639"/>
    <cellStyle name="Currency 2 8 5 2 2 2" xfId="25640"/>
    <cellStyle name="Currency 2 8 5 2 3" xfId="25641"/>
    <cellStyle name="Currency 2 8 5 3" xfId="25642"/>
    <cellStyle name="Currency 2 8 5 3 2" xfId="25643"/>
    <cellStyle name="Currency 2 8 5 4" xfId="25644"/>
    <cellStyle name="Currency 2 8 6" xfId="25645"/>
    <cellStyle name="Currency 2 8 6 2" xfId="25646"/>
    <cellStyle name="Currency 2 8 6 2 2" xfId="25647"/>
    <cellStyle name="Currency 2 8 6 2 2 2" xfId="25648"/>
    <cellStyle name="Currency 2 8 6 2 3" xfId="25649"/>
    <cellStyle name="Currency 2 8 6 3" xfId="25650"/>
    <cellStyle name="Currency 2 8 6 3 2" xfId="25651"/>
    <cellStyle name="Currency 2 8 6 4" xfId="25652"/>
    <cellStyle name="Currency 2 8 7" xfId="25653"/>
    <cellStyle name="Currency 2 8 7 2" xfId="25654"/>
    <cellStyle name="Currency 2 8 7 2 2" xfId="25655"/>
    <cellStyle name="Currency 2 8 7 3" xfId="25656"/>
    <cellStyle name="Currency 2 8 8" xfId="25657"/>
    <cellStyle name="Currency 2 8 8 2" xfId="25658"/>
    <cellStyle name="Currency 2 8 9" xfId="25659"/>
    <cellStyle name="Currency 2 9" xfId="25660"/>
    <cellStyle name="Currency 2 9 2" xfId="25661"/>
    <cellStyle name="Currency 2 9 2 2" xfId="25662"/>
    <cellStyle name="Currency 2 9 3" xfId="25663"/>
    <cellStyle name="Currency 2 9 4" xfId="44515"/>
    <cellStyle name="Currency 2*" xfId="44516"/>
    <cellStyle name="Currency 2_CLdcfmodel" xfId="44517"/>
    <cellStyle name="Currency 20" xfId="44518"/>
    <cellStyle name="Currency 20 2" xfId="44519"/>
    <cellStyle name="Currency 20 2 2" xfId="44520"/>
    <cellStyle name="Currency 20 2 2 2" xfId="44521"/>
    <cellStyle name="Currency 20 2 2 2 2" xfId="44522"/>
    <cellStyle name="Currency 20 2 2 3" xfId="44523"/>
    <cellStyle name="Currency 20 2 3" xfId="44524"/>
    <cellStyle name="Currency 20 2 3 2" xfId="44525"/>
    <cellStyle name="Currency 20 2 4" xfId="44526"/>
    <cellStyle name="Currency 20 3" xfId="44527"/>
    <cellStyle name="Currency 20 3 2" xfId="44528"/>
    <cellStyle name="Currency 20 3 2 2" xfId="44529"/>
    <cellStyle name="Currency 20 3 2 2 2" xfId="44530"/>
    <cellStyle name="Currency 20 3 2 3" xfId="44531"/>
    <cellStyle name="Currency 20 3 3" xfId="44532"/>
    <cellStyle name="Currency 20 3 3 2" xfId="44533"/>
    <cellStyle name="Currency 20 3 4" xfId="44534"/>
    <cellStyle name="Currency 20 4" xfId="44535"/>
    <cellStyle name="Currency 20 4 2" xfId="44536"/>
    <cellStyle name="Currency 20 4 2 2" xfId="44537"/>
    <cellStyle name="Currency 20 4 3" xfId="44538"/>
    <cellStyle name="Currency 20 5" xfId="44539"/>
    <cellStyle name="Currency 20 5 2" xfId="44540"/>
    <cellStyle name="Currency 20 6" xfId="44541"/>
    <cellStyle name="Currency 21" xfId="44542"/>
    <cellStyle name="Currency 21 2" xfId="44543"/>
    <cellStyle name="Currency 21 2 2" xfId="44544"/>
    <cellStyle name="Currency 21 2 2 2" xfId="44545"/>
    <cellStyle name="Currency 21 2 2 2 2" xfId="44546"/>
    <cellStyle name="Currency 21 2 2 3" xfId="44547"/>
    <cellStyle name="Currency 21 2 3" xfId="44548"/>
    <cellStyle name="Currency 21 2 3 2" xfId="44549"/>
    <cellStyle name="Currency 21 2 4" xfId="44550"/>
    <cellStyle name="Currency 21 3" xfId="44551"/>
    <cellStyle name="Currency 21 3 2" xfId="44552"/>
    <cellStyle name="Currency 21 3 2 2" xfId="44553"/>
    <cellStyle name="Currency 21 3 2 2 2" xfId="44554"/>
    <cellStyle name="Currency 21 3 2 3" xfId="44555"/>
    <cellStyle name="Currency 21 3 3" xfId="44556"/>
    <cellStyle name="Currency 21 3 3 2" xfId="44557"/>
    <cellStyle name="Currency 21 3 4" xfId="44558"/>
    <cellStyle name="Currency 21 4" xfId="44559"/>
    <cellStyle name="Currency 21 4 2" xfId="44560"/>
    <cellStyle name="Currency 21 4 2 2" xfId="44561"/>
    <cellStyle name="Currency 21 4 3" xfId="44562"/>
    <cellStyle name="Currency 21 5" xfId="44563"/>
    <cellStyle name="Currency 21 5 2" xfId="44564"/>
    <cellStyle name="Currency 21 6" xfId="44565"/>
    <cellStyle name="Currency 22" xfId="44566"/>
    <cellStyle name="Currency 22 2" xfId="44567"/>
    <cellStyle name="Currency 22 2 2" xfId="44568"/>
    <cellStyle name="Currency 22 2 2 2" xfId="44569"/>
    <cellStyle name="Currency 22 2 2 2 2" xfId="44570"/>
    <cellStyle name="Currency 22 2 2 3" xfId="44571"/>
    <cellStyle name="Currency 22 2 3" xfId="44572"/>
    <cellStyle name="Currency 22 2 3 2" xfId="44573"/>
    <cellStyle name="Currency 22 2 4" xfId="44574"/>
    <cellStyle name="Currency 22 3" xfId="44575"/>
    <cellStyle name="Currency 22 3 2" xfId="44576"/>
    <cellStyle name="Currency 22 3 2 2" xfId="44577"/>
    <cellStyle name="Currency 22 3 2 2 2" xfId="44578"/>
    <cellStyle name="Currency 22 3 2 3" xfId="44579"/>
    <cellStyle name="Currency 22 3 3" xfId="44580"/>
    <cellStyle name="Currency 22 3 3 2" xfId="44581"/>
    <cellStyle name="Currency 22 3 4" xfId="44582"/>
    <cellStyle name="Currency 22 4" xfId="44583"/>
    <cellStyle name="Currency 22 4 2" xfId="44584"/>
    <cellStyle name="Currency 22 4 2 2" xfId="44585"/>
    <cellStyle name="Currency 22 4 3" xfId="44586"/>
    <cellStyle name="Currency 22 5" xfId="44587"/>
    <cellStyle name="Currency 22 5 2" xfId="44588"/>
    <cellStyle name="Currency 22 6" xfId="44589"/>
    <cellStyle name="Currency 23" xfId="44590"/>
    <cellStyle name="Currency 23 2" xfId="44591"/>
    <cellStyle name="Currency 23 2 2" xfId="44592"/>
    <cellStyle name="Currency 23 2 2 2" xfId="44593"/>
    <cellStyle name="Currency 23 2 2 2 2" xfId="44594"/>
    <cellStyle name="Currency 23 2 2 3" xfId="44595"/>
    <cellStyle name="Currency 23 2 3" xfId="44596"/>
    <cellStyle name="Currency 23 2 3 2" xfId="44597"/>
    <cellStyle name="Currency 23 2 4" xfId="44598"/>
    <cellStyle name="Currency 23 3" xfId="44599"/>
    <cellStyle name="Currency 23 3 2" xfId="44600"/>
    <cellStyle name="Currency 23 3 2 2" xfId="44601"/>
    <cellStyle name="Currency 23 3 2 2 2" xfId="44602"/>
    <cellStyle name="Currency 23 3 2 3" xfId="44603"/>
    <cellStyle name="Currency 23 3 3" xfId="44604"/>
    <cellStyle name="Currency 23 3 3 2" xfId="44605"/>
    <cellStyle name="Currency 23 3 4" xfId="44606"/>
    <cellStyle name="Currency 23 4" xfId="44607"/>
    <cellStyle name="Currency 23 4 2" xfId="44608"/>
    <cellStyle name="Currency 23 4 2 2" xfId="44609"/>
    <cellStyle name="Currency 23 4 3" xfId="44610"/>
    <cellStyle name="Currency 23 5" xfId="44611"/>
    <cellStyle name="Currency 23 5 2" xfId="44612"/>
    <cellStyle name="Currency 23 6" xfId="44613"/>
    <cellStyle name="Currency 24" xfId="44614"/>
    <cellStyle name="Currency 24 2" xfId="44615"/>
    <cellStyle name="Currency 24 2 2" xfId="44616"/>
    <cellStyle name="Currency 24 2 2 2" xfId="44617"/>
    <cellStyle name="Currency 24 2 2 2 2" xfId="44618"/>
    <cellStyle name="Currency 24 2 2 3" xfId="44619"/>
    <cellStyle name="Currency 24 2 3" xfId="44620"/>
    <cellStyle name="Currency 24 2 3 2" xfId="44621"/>
    <cellStyle name="Currency 24 2 4" xfId="44622"/>
    <cellStyle name="Currency 24 3" xfId="44623"/>
    <cellStyle name="Currency 24 3 2" xfId="44624"/>
    <cellStyle name="Currency 24 3 2 2" xfId="44625"/>
    <cellStyle name="Currency 24 3 2 2 2" xfId="44626"/>
    <cellStyle name="Currency 24 3 2 3" xfId="44627"/>
    <cellStyle name="Currency 24 3 3" xfId="44628"/>
    <cellStyle name="Currency 24 3 3 2" xfId="44629"/>
    <cellStyle name="Currency 24 3 4" xfId="44630"/>
    <cellStyle name="Currency 24 4" xfId="44631"/>
    <cellStyle name="Currency 24 4 2" xfId="44632"/>
    <cellStyle name="Currency 24 4 2 2" xfId="44633"/>
    <cellStyle name="Currency 24 4 3" xfId="44634"/>
    <cellStyle name="Currency 24 5" xfId="44635"/>
    <cellStyle name="Currency 24 5 2" xfId="44636"/>
    <cellStyle name="Currency 24 6" xfId="44637"/>
    <cellStyle name="Currency 25" xfId="47826"/>
    <cellStyle name="Currency 26" xfId="44638"/>
    <cellStyle name="Currency 26 2" xfId="44639"/>
    <cellStyle name="Currency 26 2 2" xfId="44640"/>
    <cellStyle name="Currency 26 2 2 2" xfId="44641"/>
    <cellStyle name="Currency 26 2 2 2 2" xfId="44642"/>
    <cellStyle name="Currency 26 2 2 3" xfId="44643"/>
    <cellStyle name="Currency 26 2 3" xfId="44644"/>
    <cellStyle name="Currency 26 2 3 2" xfId="44645"/>
    <cellStyle name="Currency 26 2 4" xfId="44646"/>
    <cellStyle name="Currency 26 3" xfId="44647"/>
    <cellStyle name="Currency 26 3 2" xfId="44648"/>
    <cellStyle name="Currency 26 3 2 2" xfId="44649"/>
    <cellStyle name="Currency 26 3 2 2 2" xfId="44650"/>
    <cellStyle name="Currency 26 3 2 3" xfId="44651"/>
    <cellStyle name="Currency 26 3 3" xfId="44652"/>
    <cellStyle name="Currency 26 3 3 2" xfId="44653"/>
    <cellStyle name="Currency 26 3 4" xfId="44654"/>
    <cellStyle name="Currency 26 4" xfId="44655"/>
    <cellStyle name="Currency 26 4 2" xfId="44656"/>
    <cellStyle name="Currency 26 4 2 2" xfId="44657"/>
    <cellStyle name="Currency 26 4 3" xfId="44658"/>
    <cellStyle name="Currency 26 5" xfId="44659"/>
    <cellStyle name="Currency 26 5 2" xfId="44660"/>
    <cellStyle name="Currency 26 6" xfId="44661"/>
    <cellStyle name="Currency 27" xfId="44662"/>
    <cellStyle name="Currency 27 2" xfId="44663"/>
    <cellStyle name="Currency 27 2 2" xfId="44664"/>
    <cellStyle name="Currency 27 2 2 2" xfId="44665"/>
    <cellStyle name="Currency 27 2 2 2 2" xfId="44666"/>
    <cellStyle name="Currency 27 2 2 3" xfId="44667"/>
    <cellStyle name="Currency 27 2 3" xfId="44668"/>
    <cellStyle name="Currency 27 2 3 2" xfId="44669"/>
    <cellStyle name="Currency 27 2 4" xfId="44670"/>
    <cellStyle name="Currency 27 3" xfId="44671"/>
    <cellStyle name="Currency 27 3 2" xfId="44672"/>
    <cellStyle name="Currency 27 3 2 2" xfId="44673"/>
    <cellStyle name="Currency 27 3 2 2 2" xfId="44674"/>
    <cellStyle name="Currency 27 3 2 3" xfId="44675"/>
    <cellStyle name="Currency 27 3 3" xfId="44676"/>
    <cellStyle name="Currency 27 3 3 2" xfId="44677"/>
    <cellStyle name="Currency 27 3 4" xfId="44678"/>
    <cellStyle name="Currency 27 4" xfId="44679"/>
    <cellStyle name="Currency 27 4 2" xfId="44680"/>
    <cellStyle name="Currency 27 4 2 2" xfId="44681"/>
    <cellStyle name="Currency 27 4 3" xfId="44682"/>
    <cellStyle name="Currency 27 5" xfId="44683"/>
    <cellStyle name="Currency 27 5 2" xfId="44684"/>
    <cellStyle name="Currency 27 6" xfId="44685"/>
    <cellStyle name="Currency 28" xfId="44686"/>
    <cellStyle name="Currency 28 2" xfId="44687"/>
    <cellStyle name="Currency 28 2 2" xfId="44688"/>
    <cellStyle name="Currency 28 2 2 2" xfId="44689"/>
    <cellStyle name="Currency 28 2 2 2 2" xfId="44690"/>
    <cellStyle name="Currency 28 2 2 3" xfId="44691"/>
    <cellStyle name="Currency 28 2 3" xfId="44692"/>
    <cellStyle name="Currency 28 2 3 2" xfId="44693"/>
    <cellStyle name="Currency 28 2 4" xfId="44694"/>
    <cellStyle name="Currency 28 3" xfId="44695"/>
    <cellStyle name="Currency 28 3 2" xfId="44696"/>
    <cellStyle name="Currency 28 3 2 2" xfId="44697"/>
    <cellStyle name="Currency 28 3 2 2 2" xfId="44698"/>
    <cellStyle name="Currency 28 3 2 3" xfId="44699"/>
    <cellStyle name="Currency 28 3 3" xfId="44700"/>
    <cellStyle name="Currency 28 3 3 2" xfId="44701"/>
    <cellStyle name="Currency 28 3 4" xfId="44702"/>
    <cellStyle name="Currency 28 4" xfId="44703"/>
    <cellStyle name="Currency 28 4 2" xfId="44704"/>
    <cellStyle name="Currency 28 4 2 2" xfId="44705"/>
    <cellStyle name="Currency 28 4 3" xfId="44706"/>
    <cellStyle name="Currency 28 5" xfId="44707"/>
    <cellStyle name="Currency 28 5 2" xfId="44708"/>
    <cellStyle name="Currency 28 6" xfId="44709"/>
    <cellStyle name="Currency 29" xfId="44710"/>
    <cellStyle name="Currency 29 2" xfId="44711"/>
    <cellStyle name="Currency 29 2 2" xfId="44712"/>
    <cellStyle name="Currency 29 2 2 2" xfId="44713"/>
    <cellStyle name="Currency 29 2 2 2 2" xfId="44714"/>
    <cellStyle name="Currency 29 2 2 3" xfId="44715"/>
    <cellStyle name="Currency 29 2 3" xfId="44716"/>
    <cellStyle name="Currency 29 2 3 2" xfId="44717"/>
    <cellStyle name="Currency 29 2 4" xfId="44718"/>
    <cellStyle name="Currency 29 3" xfId="44719"/>
    <cellStyle name="Currency 29 3 2" xfId="44720"/>
    <cellStyle name="Currency 29 3 2 2" xfId="44721"/>
    <cellStyle name="Currency 29 3 2 2 2" xfId="44722"/>
    <cellStyle name="Currency 29 3 2 3" xfId="44723"/>
    <cellStyle name="Currency 29 3 3" xfId="44724"/>
    <cellStyle name="Currency 29 3 3 2" xfId="44725"/>
    <cellStyle name="Currency 29 3 4" xfId="44726"/>
    <cellStyle name="Currency 29 4" xfId="44727"/>
    <cellStyle name="Currency 29 4 2" xfId="44728"/>
    <cellStyle name="Currency 29 4 2 2" xfId="44729"/>
    <cellStyle name="Currency 29 4 3" xfId="44730"/>
    <cellStyle name="Currency 29 5" xfId="44731"/>
    <cellStyle name="Currency 29 5 2" xfId="44732"/>
    <cellStyle name="Currency 29 6" xfId="44733"/>
    <cellStyle name="Currency 3" xfId="25664"/>
    <cellStyle name="Currency 3 2" xfId="25665"/>
    <cellStyle name="Currency 3 2 2" xfId="25666"/>
    <cellStyle name="Currency 3 2 2 2" xfId="44737"/>
    <cellStyle name="Currency 3 2 2 3" xfId="44736"/>
    <cellStyle name="Currency 3 2 3" xfId="44738"/>
    <cellStyle name="Currency 3 2 4" xfId="44739"/>
    <cellStyle name="Currency 3 2 5" xfId="44740"/>
    <cellStyle name="Currency 3 2 6" xfId="44735"/>
    <cellStyle name="Currency 3 3" xfId="25667"/>
    <cellStyle name="Currency 3 3 2" xfId="44741"/>
    <cellStyle name="Currency 3 4" xfId="25668"/>
    <cellStyle name="Currency 3 4 2" xfId="25669"/>
    <cellStyle name="Currency 3 4 2 2" xfId="44742"/>
    <cellStyle name="Currency 3 4 3" xfId="25670"/>
    <cellStyle name="Currency 3 5" xfId="44743"/>
    <cellStyle name="Currency 3 6" xfId="44744"/>
    <cellStyle name="Currency 3 7" xfId="44734"/>
    <cellStyle name="Currency 30" xfId="47866"/>
    <cellStyle name="Currency 31" xfId="47867"/>
    <cellStyle name="Currency 32" xfId="47892"/>
    <cellStyle name="Currency 33" xfId="47934"/>
    <cellStyle name="Currency 34" xfId="48016"/>
    <cellStyle name="Currency 35" xfId="48083"/>
    <cellStyle name="Currency 36" xfId="48081"/>
    <cellStyle name="Currency 37" xfId="48082"/>
    <cellStyle name="Currency 4" xfId="25671"/>
    <cellStyle name="Currency 4 10" xfId="44746"/>
    <cellStyle name="Currency 4 11" xfId="44745"/>
    <cellStyle name="Currency 4 12" xfId="42761"/>
    <cellStyle name="Currency 4 2" xfId="25672"/>
    <cellStyle name="Currency 4 2 2" xfId="44748"/>
    <cellStyle name="Currency 4 2 2 2" xfId="44749"/>
    <cellStyle name="Currency 4 2 2 2 2" xfId="44750"/>
    <cellStyle name="Currency 4 2 2 3" xfId="44751"/>
    <cellStyle name="Currency 4 2 3" xfId="44752"/>
    <cellStyle name="Currency 4 2 3 2" xfId="44753"/>
    <cellStyle name="Currency 4 2 4" xfId="44754"/>
    <cellStyle name="Currency 4 2 5" xfId="44747"/>
    <cellStyle name="Currency 4 3" xfId="44755"/>
    <cellStyle name="Currency 4 3 2" xfId="44756"/>
    <cellStyle name="Currency 4 3 2 2" xfId="44757"/>
    <cellStyle name="Currency 4 3 2 2 2" xfId="44758"/>
    <cellStyle name="Currency 4 3 2 3" xfId="44759"/>
    <cellStyle name="Currency 4 3 3" xfId="44760"/>
    <cellStyle name="Currency 4 3 3 2" xfId="44761"/>
    <cellStyle name="Currency 4 3 4" xfId="44762"/>
    <cellStyle name="Currency 4 4" xfId="44763"/>
    <cellStyle name="Currency 4 4 2" xfId="44764"/>
    <cellStyle name="Currency 4 4 2 2" xfId="44765"/>
    <cellStyle name="Currency 4 4 3" xfId="44766"/>
    <cellStyle name="Currency 4 5" xfId="44767"/>
    <cellStyle name="Currency 4 5 2" xfId="44768"/>
    <cellStyle name="Currency 4 5 2 2" xfId="44769"/>
    <cellStyle name="Currency 4 5 3" xfId="44770"/>
    <cellStyle name="Currency 4 6" xfId="44771"/>
    <cellStyle name="Currency 4 6 2" xfId="44772"/>
    <cellStyle name="Currency 4 6 2 2" xfId="44773"/>
    <cellStyle name="Currency 4 6 3" xfId="44774"/>
    <cellStyle name="Currency 4 7" xfId="44775"/>
    <cellStyle name="Currency 4 7 2" xfId="44776"/>
    <cellStyle name="Currency 4 8" xfId="44777"/>
    <cellStyle name="Currency 4 9" xfId="44778"/>
    <cellStyle name="Currency 5" xfId="25673"/>
    <cellStyle name="Currency 5 2" xfId="25674"/>
    <cellStyle name="Currency 5 2 10" xfId="44780"/>
    <cellStyle name="Currency 5 2 2" xfId="25675"/>
    <cellStyle name="Currency 5 2 2 2" xfId="25676"/>
    <cellStyle name="Currency 5 2 2 2 2" xfId="25677"/>
    <cellStyle name="Currency 5 2 2 2 2 2" xfId="25678"/>
    <cellStyle name="Currency 5 2 2 2 2 2 2" xfId="25679"/>
    <cellStyle name="Currency 5 2 2 2 2 3" xfId="25680"/>
    <cellStyle name="Currency 5 2 2 2 2 4" xfId="44783"/>
    <cellStyle name="Currency 5 2 2 2 3" xfId="25681"/>
    <cellStyle name="Currency 5 2 2 2 3 2" xfId="25682"/>
    <cellStyle name="Currency 5 2 2 2 4" xfId="25683"/>
    <cellStyle name="Currency 5 2 2 2 5" xfId="44782"/>
    <cellStyle name="Currency 5 2 2 3" xfId="25684"/>
    <cellStyle name="Currency 5 2 2 3 2" xfId="25685"/>
    <cellStyle name="Currency 5 2 2 3 2 2" xfId="25686"/>
    <cellStyle name="Currency 5 2 2 3 3" xfId="25687"/>
    <cellStyle name="Currency 5 2 2 3 4" xfId="44784"/>
    <cellStyle name="Currency 5 2 2 4" xfId="25688"/>
    <cellStyle name="Currency 5 2 2 4 2" xfId="25689"/>
    <cellStyle name="Currency 5 2 2 5" xfId="25690"/>
    <cellStyle name="Currency 5 2 2 6" xfId="44781"/>
    <cellStyle name="Currency 5 2 3" xfId="25691"/>
    <cellStyle name="Currency 5 2 3 2" xfId="25692"/>
    <cellStyle name="Currency 5 2 3 2 2" xfId="25693"/>
    <cellStyle name="Currency 5 2 3 2 2 2" xfId="25694"/>
    <cellStyle name="Currency 5 2 3 2 2 2 2" xfId="25695"/>
    <cellStyle name="Currency 5 2 3 2 2 3" xfId="25696"/>
    <cellStyle name="Currency 5 2 3 2 3" xfId="25697"/>
    <cellStyle name="Currency 5 2 3 2 3 2" xfId="25698"/>
    <cellStyle name="Currency 5 2 3 2 4" xfId="25699"/>
    <cellStyle name="Currency 5 2 3 2 5" xfId="44786"/>
    <cellStyle name="Currency 5 2 3 3" xfId="25700"/>
    <cellStyle name="Currency 5 2 3 3 2" xfId="25701"/>
    <cellStyle name="Currency 5 2 3 3 2 2" xfId="25702"/>
    <cellStyle name="Currency 5 2 3 3 3" xfId="25703"/>
    <cellStyle name="Currency 5 2 3 4" xfId="25704"/>
    <cellStyle name="Currency 5 2 3 4 2" xfId="25705"/>
    <cellStyle name="Currency 5 2 3 5" xfId="25706"/>
    <cellStyle name="Currency 5 2 3 6" xfId="44785"/>
    <cellStyle name="Currency 5 2 4" xfId="25707"/>
    <cellStyle name="Currency 5 2 4 2" xfId="25708"/>
    <cellStyle name="Currency 5 2 4 2 2" xfId="25709"/>
    <cellStyle name="Currency 5 2 4 2 2 2" xfId="25710"/>
    <cellStyle name="Currency 5 2 4 2 3" xfId="25711"/>
    <cellStyle name="Currency 5 2 4 3" xfId="25712"/>
    <cellStyle name="Currency 5 2 4 3 2" xfId="25713"/>
    <cellStyle name="Currency 5 2 4 4" xfId="25714"/>
    <cellStyle name="Currency 5 2 4 5" xfId="44787"/>
    <cellStyle name="Currency 5 2 5" xfId="25715"/>
    <cellStyle name="Currency 5 2 5 2" xfId="25716"/>
    <cellStyle name="Currency 5 2 5 2 2" xfId="25717"/>
    <cellStyle name="Currency 5 2 5 2 2 2" xfId="25718"/>
    <cellStyle name="Currency 5 2 5 2 3" xfId="25719"/>
    <cellStyle name="Currency 5 2 5 3" xfId="25720"/>
    <cellStyle name="Currency 5 2 5 3 2" xfId="25721"/>
    <cellStyle name="Currency 5 2 5 4" xfId="25722"/>
    <cellStyle name="Currency 5 2 6" xfId="25723"/>
    <cellStyle name="Currency 5 2 6 2" xfId="25724"/>
    <cellStyle name="Currency 5 2 6 2 2" xfId="25725"/>
    <cellStyle name="Currency 5 2 6 2 2 2" xfId="25726"/>
    <cellStyle name="Currency 5 2 6 2 3" xfId="25727"/>
    <cellStyle name="Currency 5 2 6 3" xfId="25728"/>
    <cellStyle name="Currency 5 2 6 3 2" xfId="25729"/>
    <cellStyle name="Currency 5 2 6 4" xfId="25730"/>
    <cellStyle name="Currency 5 2 7" xfId="25731"/>
    <cellStyle name="Currency 5 2 7 2" xfId="25732"/>
    <cellStyle name="Currency 5 2 7 2 2" xfId="25733"/>
    <cellStyle name="Currency 5 2 7 3" xfId="25734"/>
    <cellStyle name="Currency 5 2 8" xfId="25735"/>
    <cellStyle name="Currency 5 2 8 2" xfId="25736"/>
    <cellStyle name="Currency 5 2 9" xfId="25737"/>
    <cellStyle name="Currency 5 3" xfId="25738"/>
    <cellStyle name="Currency 5 3 10" xfId="44788"/>
    <cellStyle name="Currency 5 3 2" xfId="25739"/>
    <cellStyle name="Currency 5 3 2 2" xfId="25740"/>
    <cellStyle name="Currency 5 3 2 2 2" xfId="25741"/>
    <cellStyle name="Currency 5 3 2 2 2 2" xfId="25742"/>
    <cellStyle name="Currency 5 3 2 2 2 2 2" xfId="25743"/>
    <cellStyle name="Currency 5 3 2 2 2 3" xfId="25744"/>
    <cellStyle name="Currency 5 3 2 2 2 4" xfId="44791"/>
    <cellStyle name="Currency 5 3 2 2 3" xfId="25745"/>
    <cellStyle name="Currency 5 3 2 2 3 2" xfId="25746"/>
    <cellStyle name="Currency 5 3 2 2 4" xfId="25747"/>
    <cellStyle name="Currency 5 3 2 2 5" xfId="44790"/>
    <cellStyle name="Currency 5 3 2 3" xfId="25748"/>
    <cellStyle name="Currency 5 3 2 3 2" xfId="25749"/>
    <cellStyle name="Currency 5 3 2 3 2 2" xfId="25750"/>
    <cellStyle name="Currency 5 3 2 3 3" xfId="25751"/>
    <cellStyle name="Currency 5 3 2 3 4" xfId="44792"/>
    <cellStyle name="Currency 5 3 2 4" xfId="25752"/>
    <cellStyle name="Currency 5 3 2 4 2" xfId="25753"/>
    <cellStyle name="Currency 5 3 2 5" xfId="25754"/>
    <cellStyle name="Currency 5 3 2 6" xfId="44789"/>
    <cellStyle name="Currency 5 3 3" xfId="25755"/>
    <cellStyle name="Currency 5 3 3 2" xfId="25756"/>
    <cellStyle name="Currency 5 3 3 2 2" xfId="25757"/>
    <cellStyle name="Currency 5 3 3 2 2 2" xfId="25758"/>
    <cellStyle name="Currency 5 3 3 2 2 2 2" xfId="25759"/>
    <cellStyle name="Currency 5 3 3 2 2 3" xfId="25760"/>
    <cellStyle name="Currency 5 3 3 2 3" xfId="25761"/>
    <cellStyle name="Currency 5 3 3 2 3 2" xfId="25762"/>
    <cellStyle name="Currency 5 3 3 2 4" xfId="25763"/>
    <cellStyle name="Currency 5 3 3 2 5" xfId="44794"/>
    <cellStyle name="Currency 5 3 3 3" xfId="25764"/>
    <cellStyle name="Currency 5 3 3 3 2" xfId="25765"/>
    <cellStyle name="Currency 5 3 3 3 2 2" xfId="25766"/>
    <cellStyle name="Currency 5 3 3 3 3" xfId="25767"/>
    <cellStyle name="Currency 5 3 3 4" xfId="25768"/>
    <cellStyle name="Currency 5 3 3 4 2" xfId="25769"/>
    <cellStyle name="Currency 5 3 3 5" xfId="25770"/>
    <cellStyle name="Currency 5 3 3 6" xfId="44793"/>
    <cellStyle name="Currency 5 3 4" xfId="25771"/>
    <cellStyle name="Currency 5 3 4 2" xfId="25772"/>
    <cellStyle name="Currency 5 3 4 2 2" xfId="25773"/>
    <cellStyle name="Currency 5 3 4 2 2 2" xfId="25774"/>
    <cellStyle name="Currency 5 3 4 2 3" xfId="25775"/>
    <cellStyle name="Currency 5 3 4 3" xfId="25776"/>
    <cellStyle name="Currency 5 3 4 3 2" xfId="25777"/>
    <cellStyle name="Currency 5 3 4 4" xfId="25778"/>
    <cellStyle name="Currency 5 3 4 5" xfId="44795"/>
    <cellStyle name="Currency 5 3 5" xfId="25779"/>
    <cellStyle name="Currency 5 3 5 2" xfId="25780"/>
    <cellStyle name="Currency 5 3 5 2 2" xfId="25781"/>
    <cellStyle name="Currency 5 3 5 2 2 2" xfId="25782"/>
    <cellStyle name="Currency 5 3 5 2 3" xfId="25783"/>
    <cellStyle name="Currency 5 3 5 3" xfId="25784"/>
    <cellStyle name="Currency 5 3 5 3 2" xfId="25785"/>
    <cellStyle name="Currency 5 3 5 4" xfId="25786"/>
    <cellStyle name="Currency 5 3 6" xfId="25787"/>
    <cellStyle name="Currency 5 3 6 2" xfId="25788"/>
    <cellStyle name="Currency 5 3 6 2 2" xfId="25789"/>
    <cellStyle name="Currency 5 3 6 2 2 2" xfId="25790"/>
    <cellStyle name="Currency 5 3 6 2 3" xfId="25791"/>
    <cellStyle name="Currency 5 3 6 3" xfId="25792"/>
    <cellStyle name="Currency 5 3 6 3 2" xfId="25793"/>
    <cellStyle name="Currency 5 3 6 4" xfId="25794"/>
    <cellStyle name="Currency 5 3 7" xfId="25795"/>
    <cellStyle name="Currency 5 3 7 2" xfId="25796"/>
    <cellStyle name="Currency 5 3 7 2 2" xfId="25797"/>
    <cellStyle name="Currency 5 3 7 3" xfId="25798"/>
    <cellStyle name="Currency 5 3 8" xfId="25799"/>
    <cellStyle name="Currency 5 3 8 2" xfId="25800"/>
    <cellStyle name="Currency 5 3 9" xfId="25801"/>
    <cellStyle name="Currency 5 4" xfId="25802"/>
    <cellStyle name="Currency 5 4 10" xfId="44796"/>
    <cellStyle name="Currency 5 4 2" xfId="25803"/>
    <cellStyle name="Currency 5 4 2 2" xfId="25804"/>
    <cellStyle name="Currency 5 4 2 2 2" xfId="25805"/>
    <cellStyle name="Currency 5 4 2 2 2 2" xfId="25806"/>
    <cellStyle name="Currency 5 4 2 2 2 2 2" xfId="25807"/>
    <cellStyle name="Currency 5 4 2 2 2 3" xfId="25808"/>
    <cellStyle name="Currency 5 4 2 2 3" xfId="25809"/>
    <cellStyle name="Currency 5 4 2 2 3 2" xfId="25810"/>
    <cellStyle name="Currency 5 4 2 2 4" xfId="25811"/>
    <cellStyle name="Currency 5 4 2 2 5" xfId="44798"/>
    <cellStyle name="Currency 5 4 2 3" xfId="25812"/>
    <cellStyle name="Currency 5 4 2 3 2" xfId="25813"/>
    <cellStyle name="Currency 5 4 2 3 2 2" xfId="25814"/>
    <cellStyle name="Currency 5 4 2 3 3" xfId="25815"/>
    <cellStyle name="Currency 5 4 2 4" xfId="25816"/>
    <cellStyle name="Currency 5 4 2 4 2" xfId="25817"/>
    <cellStyle name="Currency 5 4 2 5" xfId="25818"/>
    <cellStyle name="Currency 5 4 2 6" xfId="44797"/>
    <cellStyle name="Currency 5 4 3" xfId="25819"/>
    <cellStyle name="Currency 5 4 3 2" xfId="25820"/>
    <cellStyle name="Currency 5 4 3 2 2" xfId="25821"/>
    <cellStyle name="Currency 5 4 3 2 2 2" xfId="25822"/>
    <cellStyle name="Currency 5 4 3 2 2 2 2" xfId="25823"/>
    <cellStyle name="Currency 5 4 3 2 2 3" xfId="25824"/>
    <cellStyle name="Currency 5 4 3 2 3" xfId="25825"/>
    <cellStyle name="Currency 5 4 3 2 3 2" xfId="25826"/>
    <cellStyle name="Currency 5 4 3 2 4" xfId="25827"/>
    <cellStyle name="Currency 5 4 3 3" xfId="25828"/>
    <cellStyle name="Currency 5 4 3 3 2" xfId="25829"/>
    <cellStyle name="Currency 5 4 3 3 2 2" xfId="25830"/>
    <cellStyle name="Currency 5 4 3 3 3" xfId="25831"/>
    <cellStyle name="Currency 5 4 3 4" xfId="25832"/>
    <cellStyle name="Currency 5 4 3 4 2" xfId="25833"/>
    <cellStyle name="Currency 5 4 3 5" xfId="25834"/>
    <cellStyle name="Currency 5 4 3 6" xfId="44799"/>
    <cellStyle name="Currency 5 4 4" xfId="25835"/>
    <cellStyle name="Currency 5 4 4 2" xfId="25836"/>
    <cellStyle name="Currency 5 4 4 2 2" xfId="25837"/>
    <cellStyle name="Currency 5 4 4 2 2 2" xfId="25838"/>
    <cellStyle name="Currency 5 4 4 2 3" xfId="25839"/>
    <cellStyle name="Currency 5 4 4 3" xfId="25840"/>
    <cellStyle name="Currency 5 4 4 3 2" xfId="25841"/>
    <cellStyle name="Currency 5 4 4 4" xfId="25842"/>
    <cellStyle name="Currency 5 4 5" xfId="25843"/>
    <cellStyle name="Currency 5 4 5 2" xfId="25844"/>
    <cellStyle name="Currency 5 4 5 2 2" xfId="25845"/>
    <cellStyle name="Currency 5 4 5 2 2 2" xfId="25846"/>
    <cellStyle name="Currency 5 4 5 2 3" xfId="25847"/>
    <cellStyle name="Currency 5 4 5 3" xfId="25848"/>
    <cellStyle name="Currency 5 4 5 3 2" xfId="25849"/>
    <cellStyle name="Currency 5 4 5 4" xfId="25850"/>
    <cellStyle name="Currency 5 4 6" xfId="25851"/>
    <cellStyle name="Currency 5 4 6 2" xfId="25852"/>
    <cellStyle name="Currency 5 4 6 2 2" xfId="25853"/>
    <cellStyle name="Currency 5 4 6 2 2 2" xfId="25854"/>
    <cellStyle name="Currency 5 4 6 2 3" xfId="25855"/>
    <cellStyle name="Currency 5 4 6 3" xfId="25856"/>
    <cellStyle name="Currency 5 4 6 3 2" xfId="25857"/>
    <cellStyle name="Currency 5 4 6 4" xfId="25858"/>
    <cellStyle name="Currency 5 4 7" xfId="25859"/>
    <cellStyle name="Currency 5 4 7 2" xfId="25860"/>
    <cellStyle name="Currency 5 4 7 2 2" xfId="25861"/>
    <cellStyle name="Currency 5 4 7 3" xfId="25862"/>
    <cellStyle name="Currency 5 4 8" xfId="25863"/>
    <cellStyle name="Currency 5 4 8 2" xfId="25864"/>
    <cellStyle name="Currency 5 4 9" xfId="25865"/>
    <cellStyle name="Currency 5 5" xfId="25866"/>
    <cellStyle name="Currency 5 5 2" xfId="44801"/>
    <cellStyle name="Currency 5 5 3" xfId="44800"/>
    <cellStyle name="Currency 5 6" xfId="25867"/>
    <cellStyle name="Currency 5 6 2" xfId="44802"/>
    <cellStyle name="Currency 5 7" xfId="44779"/>
    <cellStyle name="Currency 6" xfId="25868"/>
    <cellStyle name="Currency 6 2" xfId="25869"/>
    <cellStyle name="Currency 6 2 10" xfId="44804"/>
    <cellStyle name="Currency 6 2 2" xfId="25870"/>
    <cellStyle name="Currency 6 2 2 2" xfId="25871"/>
    <cellStyle name="Currency 6 2 2 2 2" xfId="25872"/>
    <cellStyle name="Currency 6 2 2 2 2 2" xfId="25873"/>
    <cellStyle name="Currency 6 2 2 2 2 2 2" xfId="25874"/>
    <cellStyle name="Currency 6 2 2 2 2 3" xfId="25875"/>
    <cellStyle name="Currency 6 2 2 2 2 4" xfId="44807"/>
    <cellStyle name="Currency 6 2 2 2 3" xfId="25876"/>
    <cellStyle name="Currency 6 2 2 2 3 2" xfId="25877"/>
    <cellStyle name="Currency 6 2 2 2 4" xfId="25878"/>
    <cellStyle name="Currency 6 2 2 2 5" xfId="44806"/>
    <cellStyle name="Currency 6 2 2 3" xfId="25879"/>
    <cellStyle name="Currency 6 2 2 3 2" xfId="25880"/>
    <cellStyle name="Currency 6 2 2 3 2 2" xfId="25881"/>
    <cellStyle name="Currency 6 2 2 3 3" xfId="25882"/>
    <cellStyle name="Currency 6 2 2 3 4" xfId="44808"/>
    <cellStyle name="Currency 6 2 2 4" xfId="25883"/>
    <cellStyle name="Currency 6 2 2 4 2" xfId="25884"/>
    <cellStyle name="Currency 6 2 2 5" xfId="25885"/>
    <cellStyle name="Currency 6 2 2 6" xfId="44805"/>
    <cellStyle name="Currency 6 2 3" xfId="25886"/>
    <cellStyle name="Currency 6 2 3 2" xfId="25887"/>
    <cellStyle name="Currency 6 2 3 2 2" xfId="25888"/>
    <cellStyle name="Currency 6 2 3 2 2 2" xfId="25889"/>
    <cellStyle name="Currency 6 2 3 2 2 2 2" xfId="25890"/>
    <cellStyle name="Currency 6 2 3 2 2 3" xfId="25891"/>
    <cellStyle name="Currency 6 2 3 2 3" xfId="25892"/>
    <cellStyle name="Currency 6 2 3 2 3 2" xfId="25893"/>
    <cellStyle name="Currency 6 2 3 2 4" xfId="25894"/>
    <cellStyle name="Currency 6 2 3 2 5" xfId="44810"/>
    <cellStyle name="Currency 6 2 3 3" xfId="25895"/>
    <cellStyle name="Currency 6 2 3 3 2" xfId="25896"/>
    <cellStyle name="Currency 6 2 3 3 2 2" xfId="25897"/>
    <cellStyle name="Currency 6 2 3 3 3" xfId="25898"/>
    <cellStyle name="Currency 6 2 3 4" xfId="25899"/>
    <cellStyle name="Currency 6 2 3 4 2" xfId="25900"/>
    <cellStyle name="Currency 6 2 3 5" xfId="25901"/>
    <cellStyle name="Currency 6 2 3 6" xfId="44809"/>
    <cellStyle name="Currency 6 2 4" xfId="25902"/>
    <cellStyle name="Currency 6 2 4 2" xfId="25903"/>
    <cellStyle name="Currency 6 2 4 2 2" xfId="25904"/>
    <cellStyle name="Currency 6 2 4 2 2 2" xfId="25905"/>
    <cellStyle name="Currency 6 2 4 2 3" xfId="25906"/>
    <cellStyle name="Currency 6 2 4 3" xfId="25907"/>
    <cellStyle name="Currency 6 2 4 3 2" xfId="25908"/>
    <cellStyle name="Currency 6 2 4 4" xfId="25909"/>
    <cellStyle name="Currency 6 2 4 5" xfId="44811"/>
    <cellStyle name="Currency 6 2 5" xfId="25910"/>
    <cellStyle name="Currency 6 2 5 2" xfId="25911"/>
    <cellStyle name="Currency 6 2 5 2 2" xfId="25912"/>
    <cellStyle name="Currency 6 2 5 2 2 2" xfId="25913"/>
    <cellStyle name="Currency 6 2 5 2 3" xfId="25914"/>
    <cellStyle name="Currency 6 2 5 3" xfId="25915"/>
    <cellStyle name="Currency 6 2 5 3 2" xfId="25916"/>
    <cellStyle name="Currency 6 2 5 4" xfId="25917"/>
    <cellStyle name="Currency 6 2 6" xfId="25918"/>
    <cellStyle name="Currency 6 2 6 2" xfId="25919"/>
    <cellStyle name="Currency 6 2 6 2 2" xfId="25920"/>
    <cellStyle name="Currency 6 2 6 2 2 2" xfId="25921"/>
    <cellStyle name="Currency 6 2 6 2 3" xfId="25922"/>
    <cellStyle name="Currency 6 2 6 3" xfId="25923"/>
    <cellStyle name="Currency 6 2 6 3 2" xfId="25924"/>
    <cellStyle name="Currency 6 2 6 4" xfId="25925"/>
    <cellStyle name="Currency 6 2 7" xfId="25926"/>
    <cellStyle name="Currency 6 2 7 2" xfId="25927"/>
    <cellStyle name="Currency 6 2 7 2 2" xfId="25928"/>
    <cellStyle name="Currency 6 2 7 3" xfId="25929"/>
    <cellStyle name="Currency 6 2 8" xfId="25930"/>
    <cellStyle name="Currency 6 2 8 2" xfId="25931"/>
    <cellStyle name="Currency 6 2 9" xfId="25932"/>
    <cellStyle name="Currency 6 3" xfId="44812"/>
    <cellStyle name="Currency 6 3 2" xfId="44813"/>
    <cellStyle name="Currency 6 3 2 2" xfId="44814"/>
    <cellStyle name="Currency 6 3 2 2 2" xfId="44815"/>
    <cellStyle name="Currency 6 3 2 3" xfId="44816"/>
    <cellStyle name="Currency 6 3 3" xfId="44817"/>
    <cellStyle name="Currency 6 3 3 2" xfId="44818"/>
    <cellStyle name="Currency 6 3 4" xfId="44819"/>
    <cellStyle name="Currency 6 4" xfId="44820"/>
    <cellStyle name="Currency 6 4 2" xfId="44821"/>
    <cellStyle name="Currency 6 4 2 2" xfId="44822"/>
    <cellStyle name="Currency 6 4 3" xfId="44823"/>
    <cellStyle name="Currency 6 5" xfId="44824"/>
    <cellStyle name="Currency 6 5 2" xfId="44825"/>
    <cellStyle name="Currency 6 6" xfId="44826"/>
    <cellStyle name="Currency 6 7" xfId="44803"/>
    <cellStyle name="Currency 7" xfId="25933"/>
    <cellStyle name="Currency 7 2" xfId="44828"/>
    <cellStyle name="Currency 7 3" xfId="44827"/>
    <cellStyle name="Currency 8" xfId="25934"/>
    <cellStyle name="Currency 8 2" xfId="44830"/>
    <cellStyle name="Currency 8 2 2" xfId="44831"/>
    <cellStyle name="Currency 8 2 2 2" xfId="44832"/>
    <cellStyle name="Currency 8 2 2 2 2" xfId="44833"/>
    <cellStyle name="Currency 8 2 2 3" xfId="44834"/>
    <cellStyle name="Currency 8 2 3" xfId="44835"/>
    <cellStyle name="Currency 8 2 3 2" xfId="44836"/>
    <cellStyle name="Currency 8 2 4" xfId="44837"/>
    <cellStyle name="Currency 8 3" xfId="44838"/>
    <cellStyle name="Currency 8 3 2" xfId="44839"/>
    <cellStyle name="Currency 8 3 2 2" xfId="44840"/>
    <cellStyle name="Currency 8 3 2 2 2" xfId="44841"/>
    <cellStyle name="Currency 8 3 2 3" xfId="44842"/>
    <cellStyle name="Currency 8 3 3" xfId="44843"/>
    <cellStyle name="Currency 8 3 3 2" xfId="44844"/>
    <cellStyle name="Currency 8 3 4" xfId="44845"/>
    <cellStyle name="Currency 8 4" xfId="44846"/>
    <cellStyle name="Currency 8 4 2" xfId="44847"/>
    <cellStyle name="Currency 8 4 2 2" xfId="44848"/>
    <cellStyle name="Currency 8 4 3" xfId="44849"/>
    <cellStyle name="Currency 8 5" xfId="44850"/>
    <cellStyle name="Currency 8 5 2" xfId="44851"/>
    <cellStyle name="Currency 8 6" xfId="44852"/>
    <cellStyle name="Currency 8 7" xfId="44853"/>
    <cellStyle name="Currency 8 8" xfId="44829"/>
    <cellStyle name="Currency 9" xfId="25935"/>
    <cellStyle name="Currency 9 2" xfId="25936"/>
    <cellStyle name="Currency 9 2 2" xfId="44856"/>
    <cellStyle name="Currency 9 2 2 2" xfId="44857"/>
    <cellStyle name="Currency 9 2 2 2 2" xfId="44858"/>
    <cellStyle name="Currency 9 2 2 3" xfId="44859"/>
    <cellStyle name="Currency 9 2 3" xfId="44860"/>
    <cellStyle name="Currency 9 2 3 2" xfId="44861"/>
    <cellStyle name="Currency 9 2 4" xfId="44862"/>
    <cellStyle name="Currency 9 2 5" xfId="44855"/>
    <cellStyle name="Currency 9 3" xfId="44863"/>
    <cellStyle name="Currency 9 3 2" xfId="44864"/>
    <cellStyle name="Currency 9 3 2 2" xfId="44865"/>
    <cellStyle name="Currency 9 3 2 2 2" xfId="44866"/>
    <cellStyle name="Currency 9 3 2 3" xfId="44867"/>
    <cellStyle name="Currency 9 3 3" xfId="44868"/>
    <cellStyle name="Currency 9 3 3 2" xfId="44869"/>
    <cellStyle name="Currency 9 3 4" xfId="44870"/>
    <cellStyle name="Currency 9 4" xfId="44871"/>
    <cellStyle name="Currency 9 4 2" xfId="44872"/>
    <cellStyle name="Currency 9 4 2 2" xfId="44873"/>
    <cellStyle name="Currency 9 4 3" xfId="44874"/>
    <cellStyle name="Currency 9 5" xfId="44875"/>
    <cellStyle name="Currency 9 5 2" xfId="44876"/>
    <cellStyle name="Currency 9 6" xfId="44877"/>
    <cellStyle name="Currency 9 7" xfId="44854"/>
    <cellStyle name="Currency Per Share" xfId="44878"/>
    <cellStyle name="Currency_Final - 2004 RAM for rate schedule - milton" xfId="4"/>
    <cellStyle name="Currency0" xfId="5"/>
    <cellStyle name="Currency0 2" xfId="25937"/>
    <cellStyle name="Currency0 2 2" xfId="25938"/>
    <cellStyle name="Currency0 2 3" xfId="44879"/>
    <cellStyle name="Currency0 3" xfId="25939"/>
    <cellStyle name="Currency0 3 2" xfId="25940"/>
    <cellStyle name="Currency0 4" xfId="25941"/>
    <cellStyle name="Currency0 5" xfId="25942"/>
    <cellStyle name="Currency0 5 2" xfId="25943"/>
    <cellStyle name="Currency0 5 3" xfId="25944"/>
    <cellStyle name="Currency0 6" xfId="25945"/>
    <cellStyle name="Currency0 7" xfId="25946"/>
    <cellStyle name="Currency2" xfId="44880"/>
    <cellStyle name="CUS.Work.Area" xfId="44881"/>
    <cellStyle name="Dash" xfId="44882"/>
    <cellStyle name="Data" xfId="44883"/>
    <cellStyle name="Data 2" xfId="44884"/>
    <cellStyle name="Data 2 2" xfId="47911"/>
    <cellStyle name="Data 2 3" xfId="47925"/>
    <cellStyle name="Data 3" xfId="44885"/>
    <cellStyle name="Data 4" xfId="47910"/>
    <cellStyle name="Data 5" xfId="47926"/>
    <cellStyle name="Date" xfId="6"/>
    <cellStyle name="Date [mm-dd-yyyy]" xfId="44887"/>
    <cellStyle name="Date [mm-dd-yyyy] 2" xfId="44888"/>
    <cellStyle name="Date [mm-d-yyyy]" xfId="44889"/>
    <cellStyle name="Date [mm-d-yyyy] 2" xfId="47912"/>
    <cellStyle name="Date [mm-d-yyyy] 3" xfId="47882"/>
    <cellStyle name="Date [mmm-yyyy]" xfId="44890"/>
    <cellStyle name="Date [mmm-yyyy] 2" xfId="47913"/>
    <cellStyle name="Date 2" xfId="25947"/>
    <cellStyle name="Date 2 2" xfId="25948"/>
    <cellStyle name="Date 2 3" xfId="44886"/>
    <cellStyle name="Date 3" xfId="25949"/>
    <cellStyle name="Date 3 2" xfId="25950"/>
    <cellStyle name="Date 3 3" xfId="47840"/>
    <cellStyle name="Date 4" xfId="25951"/>
    <cellStyle name="Date 4 2" xfId="47851"/>
    <cellStyle name="Date 5" xfId="25952"/>
    <cellStyle name="Date 5 2" xfId="25953"/>
    <cellStyle name="Date 5 3" xfId="25954"/>
    <cellStyle name="Date 6" xfId="25955"/>
    <cellStyle name="Date 7" xfId="25956"/>
    <cellStyle name="Date Aligned" xfId="44891"/>
    <cellStyle name="Date Aligned*" xfId="44892"/>
    <cellStyle name="Date Aligned_comp_Integrateds" xfId="44893"/>
    <cellStyle name="Date Short" xfId="44894"/>
    <cellStyle name="date_ Pies " xfId="44895"/>
    <cellStyle name="DblLineDollarAcct" xfId="44896"/>
    <cellStyle name="DblLinePercent" xfId="44897"/>
    <cellStyle name="Dezimal [0]_A17 - 31.03.1998" xfId="44898"/>
    <cellStyle name="Dezimal_A17 - 31.03.1998" xfId="44899"/>
    <cellStyle name="Dia" xfId="44900"/>
    <cellStyle name="Dollar_ Pies " xfId="44901"/>
    <cellStyle name="DollarAccounting" xfId="44902"/>
    <cellStyle name="Dotted Line" xfId="44903"/>
    <cellStyle name="Dotted Line 2" xfId="44904"/>
    <cellStyle name="Dotted Line 3" xfId="44905"/>
    <cellStyle name="Double Accounting" xfId="44906"/>
    <cellStyle name="Duizenden" xfId="44907"/>
    <cellStyle name="Encabez1" xfId="44908"/>
    <cellStyle name="Encabez2" xfId="44909"/>
    <cellStyle name="Enter Currency (0)" xfId="44910"/>
    <cellStyle name="Enter Currency (2)" xfId="44911"/>
    <cellStyle name="Enter Units (0)" xfId="44912"/>
    <cellStyle name="Enter Units (1)" xfId="44913"/>
    <cellStyle name="Enter Units (2)" xfId="44914"/>
    <cellStyle name="Euro" xfId="44915"/>
    <cellStyle name="Excel Built-in Good" xfId="25957"/>
    <cellStyle name="Excel Built-in Good 2" xfId="25958"/>
    <cellStyle name="Excel Built-in Normal" xfId="25959"/>
    <cellStyle name="Explanatory Text" xfId="48051" builtinId="53" customBuiltin="1"/>
    <cellStyle name="Explanatory Text 10" xfId="25960"/>
    <cellStyle name="Explanatory Text 11" xfId="25961"/>
    <cellStyle name="Explanatory Text 12" xfId="25962"/>
    <cellStyle name="Explanatory Text 13" xfId="25963"/>
    <cellStyle name="Explanatory Text 14" xfId="25964"/>
    <cellStyle name="Explanatory Text 15" xfId="25965"/>
    <cellStyle name="Explanatory Text 16" xfId="25966"/>
    <cellStyle name="Explanatory Text 17" xfId="25967"/>
    <cellStyle name="Explanatory Text 18" xfId="25968"/>
    <cellStyle name="Explanatory Text 2" xfId="25969"/>
    <cellStyle name="Explanatory Text 2 10" xfId="44916"/>
    <cellStyle name="Explanatory Text 2 2" xfId="25970"/>
    <cellStyle name="Explanatory Text 2 2 2" xfId="25971"/>
    <cellStyle name="Explanatory Text 2 2 2 2" xfId="44917"/>
    <cellStyle name="Explanatory Text 2 2 3" xfId="25972"/>
    <cellStyle name="Explanatory Text 2 2 4" xfId="25973"/>
    <cellStyle name="Explanatory Text 2 2 5" xfId="25974"/>
    <cellStyle name="Explanatory Text 2 2 6" xfId="25975"/>
    <cellStyle name="Explanatory Text 2 3" xfId="25976"/>
    <cellStyle name="Explanatory Text 2 3 2" xfId="25977"/>
    <cellStyle name="Explanatory Text 2 3 3" xfId="44918"/>
    <cellStyle name="Explanatory Text 2 4" xfId="25978"/>
    <cellStyle name="Explanatory Text 2 4 2" xfId="44919"/>
    <cellStyle name="Explanatory Text 2 5" xfId="25979"/>
    <cellStyle name="Explanatory Text 2 5 2" xfId="44920"/>
    <cellStyle name="Explanatory Text 2 6" xfId="25980"/>
    <cellStyle name="Explanatory Text 2 6 2" xfId="44921"/>
    <cellStyle name="Explanatory Text 2 7" xfId="25981"/>
    <cellStyle name="Explanatory Text 2 7 2" xfId="44922"/>
    <cellStyle name="Explanatory Text 2 8" xfId="25982"/>
    <cellStyle name="Explanatory Text 2 8 2" xfId="44923"/>
    <cellStyle name="Explanatory Text 2 9" xfId="44924"/>
    <cellStyle name="Explanatory Text 3" xfId="25983"/>
    <cellStyle name="Explanatory Text 3 2" xfId="25984"/>
    <cellStyle name="Explanatory Text 3 3" xfId="25985"/>
    <cellStyle name="Explanatory Text 3 4" xfId="25986"/>
    <cellStyle name="Explanatory Text 3 5" xfId="25987"/>
    <cellStyle name="Explanatory Text 4" xfId="25988"/>
    <cellStyle name="Explanatory Text 4 2" xfId="25989"/>
    <cellStyle name="Explanatory Text 4 3" xfId="25990"/>
    <cellStyle name="Explanatory Text 4 4" xfId="25991"/>
    <cellStyle name="Explanatory Text 5" xfId="25992"/>
    <cellStyle name="Explanatory Text 5 2" xfId="25993"/>
    <cellStyle name="Explanatory Text 5 3" xfId="25994"/>
    <cellStyle name="Explanatory Text 6" xfId="25995"/>
    <cellStyle name="Explanatory Text 6 2" xfId="25996"/>
    <cellStyle name="Explanatory Text 6 3" xfId="25997"/>
    <cellStyle name="Explanatory Text 7" xfId="25998"/>
    <cellStyle name="Explanatory Text 8" xfId="25999"/>
    <cellStyle name="Explanatory Text 9" xfId="26000"/>
    <cellStyle name="fact" xfId="44925"/>
    <cellStyle name="fact 2" xfId="47914"/>
    <cellStyle name="FieldName" xfId="44926"/>
    <cellStyle name="FieldName 2" xfId="47849"/>
    <cellStyle name="FieldName 2 2" xfId="47976"/>
    <cellStyle name="FieldName 2 3" xfId="47997"/>
    <cellStyle name="FieldName 3" xfId="47915"/>
    <cellStyle name="FieldName 4" xfId="47881"/>
    <cellStyle name="Fijo" xfId="44927"/>
    <cellStyle name="Financiero" xfId="44928"/>
    <cellStyle name="fitness_general" xfId="26001"/>
    <cellStyle name="Fitness-header" xfId="26002"/>
    <cellStyle name="Fixed" xfId="7"/>
    <cellStyle name="Fixed 2" xfId="26003"/>
    <cellStyle name="Fixed 2 2" xfId="26004"/>
    <cellStyle name="Fixed 2 3" xfId="44929"/>
    <cellStyle name="Fixed 3" xfId="26005"/>
    <cellStyle name="Fixed 3 2" xfId="26006"/>
    <cellStyle name="Fixed 4" xfId="26007"/>
    <cellStyle name="Fixed 5" xfId="26008"/>
    <cellStyle name="Fixed 5 2" xfId="26009"/>
    <cellStyle name="Fixed 5 3" xfId="26010"/>
    <cellStyle name="Fixed 6" xfId="26011"/>
    <cellStyle name="Fixed 7" xfId="26012"/>
    <cellStyle name="Followed Hyperlink" xfId="48126" builtinId="9" customBuiltin="1"/>
    <cellStyle name="Footnote" xfId="44930"/>
    <cellStyle name="Good" xfId="48042" builtinId="26" customBuiltin="1"/>
    <cellStyle name="Good 10" xfId="26013"/>
    <cellStyle name="Good 11" xfId="26014"/>
    <cellStyle name="Good 12" xfId="26015"/>
    <cellStyle name="Good 13" xfId="26016"/>
    <cellStyle name="Good 14" xfId="26017"/>
    <cellStyle name="Good 15" xfId="26018"/>
    <cellStyle name="Good 16" xfId="26019"/>
    <cellStyle name="Good 17" xfId="26020"/>
    <cellStyle name="Good 18" xfId="26021"/>
    <cellStyle name="Good 2" xfId="26022"/>
    <cellStyle name="Good 2 10" xfId="44931"/>
    <cellStyle name="Good 2 2" xfId="26023"/>
    <cellStyle name="Good 2 2 2" xfId="26024"/>
    <cellStyle name="Good 2 2 2 2" xfId="44932"/>
    <cellStyle name="Good 2 2 3" xfId="26025"/>
    <cellStyle name="Good 2 2 4" xfId="26026"/>
    <cellStyle name="Good 2 2 5" xfId="26027"/>
    <cellStyle name="Good 2 2 6" xfId="26028"/>
    <cellStyle name="Good 2 3" xfId="26029"/>
    <cellStyle name="Good 2 3 2" xfId="26030"/>
    <cellStyle name="Good 2 3 3" xfId="26031"/>
    <cellStyle name="Good 2 3 4" xfId="26032"/>
    <cellStyle name="Good 2 3 5" xfId="44933"/>
    <cellStyle name="Good 2 4" xfId="26033"/>
    <cellStyle name="Good 2 4 2" xfId="44934"/>
    <cellStyle name="Good 2 5" xfId="26034"/>
    <cellStyle name="Good 2 5 2" xfId="44935"/>
    <cellStyle name="Good 2 6" xfId="26035"/>
    <cellStyle name="Good 2 6 2" xfId="44936"/>
    <cellStyle name="Good 2 7" xfId="26036"/>
    <cellStyle name="Good 2 7 2" xfId="44937"/>
    <cellStyle name="Good 2 8" xfId="26037"/>
    <cellStyle name="Good 2 8 2" xfId="44938"/>
    <cellStyle name="Good 2 9" xfId="44939"/>
    <cellStyle name="Good 3" xfId="26038"/>
    <cellStyle name="Good 3 2" xfId="26039"/>
    <cellStyle name="Good 3 3" xfId="26040"/>
    <cellStyle name="Good 3 4" xfId="26041"/>
    <cellStyle name="Good 3 5" xfId="26042"/>
    <cellStyle name="Good 4" xfId="26043"/>
    <cellStyle name="Good 4 2" xfId="26044"/>
    <cellStyle name="Good 4 3" xfId="26045"/>
    <cellStyle name="Good 4 4" xfId="26046"/>
    <cellStyle name="Good 5" xfId="26047"/>
    <cellStyle name="Good 5 2" xfId="26048"/>
    <cellStyle name="Good 5 3" xfId="26049"/>
    <cellStyle name="Good 6" xfId="26050"/>
    <cellStyle name="Good 6 2" xfId="26051"/>
    <cellStyle name="Good 6 3" xfId="26052"/>
    <cellStyle name="Good 7" xfId="26053"/>
    <cellStyle name="Good 8" xfId="26054"/>
    <cellStyle name="Good 9" xfId="26055"/>
    <cellStyle name="Grey" xfId="26056"/>
    <cellStyle name="Grey 2" xfId="26057"/>
    <cellStyle name="Grey 2 2" xfId="26058"/>
    <cellStyle name="Grey 3" xfId="26059"/>
    <cellStyle name="Grey 4" xfId="26060"/>
    <cellStyle name="Grey 5" xfId="26061"/>
    <cellStyle name="GWN Table Body" xfId="44940"/>
    <cellStyle name="GWN Table Header" xfId="44941"/>
    <cellStyle name="GWN Table Left Header" xfId="44942"/>
    <cellStyle name="GWN Table Note" xfId="44943"/>
    <cellStyle name="GWN Table Title" xfId="44944"/>
    <cellStyle name="hard no" xfId="44945"/>
    <cellStyle name="hard no 2" xfId="47916"/>
    <cellStyle name="Hard Percent" xfId="44946"/>
    <cellStyle name="hardno" xfId="44947"/>
    <cellStyle name="Header" xfId="44948"/>
    <cellStyle name="Header1" xfId="44949"/>
    <cellStyle name="Header2" xfId="44950"/>
    <cellStyle name="Heading" xfId="44951"/>
    <cellStyle name="Heading 1" xfId="8" builtinId="16" customBuiltin="1"/>
    <cellStyle name="Heading 1 10" xfId="26062"/>
    <cellStyle name="Heading 1 11" xfId="26063"/>
    <cellStyle name="Heading 1 12" xfId="26064"/>
    <cellStyle name="Heading 1 13" xfId="26065"/>
    <cellStyle name="Heading 1 14" xfId="26066"/>
    <cellStyle name="Heading 1 15" xfId="26067"/>
    <cellStyle name="Heading 1 16" xfId="26068"/>
    <cellStyle name="Heading 1 17" xfId="26069"/>
    <cellStyle name="Heading 1 18" xfId="26070"/>
    <cellStyle name="Heading 1 2" xfId="20"/>
    <cellStyle name="Heading 1 2 2" xfId="26071"/>
    <cellStyle name="Heading 1 2 2 2" xfId="26072"/>
    <cellStyle name="Heading 1 2 2 2 2" xfId="44953"/>
    <cellStyle name="Heading 1 2 2 3" xfId="26073"/>
    <cellStyle name="Heading 1 2 2 4" xfId="26074"/>
    <cellStyle name="Heading 1 2 2 5" xfId="26075"/>
    <cellStyle name="Heading 1 2 3" xfId="26076"/>
    <cellStyle name="Heading 1 2 3 2" xfId="26077"/>
    <cellStyle name="Heading 1 2 3 3" xfId="44954"/>
    <cellStyle name="Heading 1 2 4" xfId="26078"/>
    <cellStyle name="Heading 1 2 4 2" xfId="44955"/>
    <cellStyle name="Heading 1 2 5" xfId="26079"/>
    <cellStyle name="Heading 1 2 5 2" xfId="44956"/>
    <cellStyle name="Heading 1 2 6" xfId="26080"/>
    <cellStyle name="Heading 1 2 6 2" xfId="44957"/>
    <cellStyle name="Heading 1 2 7" xfId="26081"/>
    <cellStyle name="Heading 1 2 7 2" xfId="44952"/>
    <cellStyle name="Heading 1 2 8" xfId="26082"/>
    <cellStyle name="Heading 1 3" xfId="26083"/>
    <cellStyle name="Heading 1 3 2" xfId="26084"/>
    <cellStyle name="Heading 1 3 2 2" xfId="44958"/>
    <cellStyle name="Heading 1 3 3" xfId="26085"/>
    <cellStyle name="Heading 1 3 4" xfId="26086"/>
    <cellStyle name="Heading 1 3 5" xfId="26087"/>
    <cellStyle name="Heading 1 3 6" xfId="26088"/>
    <cellStyle name="Heading 1 4" xfId="26089"/>
    <cellStyle name="Heading 1 4 2" xfId="26090"/>
    <cellStyle name="Heading 1 4 3" xfId="26091"/>
    <cellStyle name="Heading 1 4 4" xfId="26092"/>
    <cellStyle name="Heading 1 4 5" xfId="26093"/>
    <cellStyle name="Heading 1 5" xfId="26094"/>
    <cellStyle name="Heading 1 5 2" xfId="26095"/>
    <cellStyle name="Heading 1 5 3" xfId="26096"/>
    <cellStyle name="Heading 1 6" xfId="26097"/>
    <cellStyle name="Heading 1 6 2" xfId="26098"/>
    <cellStyle name="Heading 1 6 3" xfId="26099"/>
    <cellStyle name="Heading 1 7" xfId="26100"/>
    <cellStyle name="Heading 1 7 2" xfId="26101"/>
    <cellStyle name="Heading 1 7 3" xfId="26102"/>
    <cellStyle name="Heading 1 8" xfId="26103"/>
    <cellStyle name="Heading 1 9" xfId="26104"/>
    <cellStyle name="Heading 2" xfId="9" builtinId="17" customBuiltin="1"/>
    <cellStyle name="Heading 2 10" xfId="26105"/>
    <cellStyle name="Heading 2 11" xfId="26106"/>
    <cellStyle name="Heading 2 12" xfId="26107"/>
    <cellStyle name="Heading 2 13" xfId="26108"/>
    <cellStyle name="Heading 2 14" xfId="26109"/>
    <cellStyle name="Heading 2 15" xfId="26110"/>
    <cellStyle name="Heading 2 16" xfId="26111"/>
    <cellStyle name="Heading 2 17" xfId="26112"/>
    <cellStyle name="Heading 2 18" xfId="26113"/>
    <cellStyle name="Heading 2 2" xfId="21"/>
    <cellStyle name="Heading 2 2 2" xfId="26114"/>
    <cellStyle name="Heading 2 2 2 2" xfId="26115"/>
    <cellStyle name="Heading 2 2 2 2 2" xfId="44960"/>
    <cellStyle name="Heading 2 2 2 3" xfId="26116"/>
    <cellStyle name="Heading 2 2 2 4" xfId="26117"/>
    <cellStyle name="Heading 2 2 2 5" xfId="26118"/>
    <cellStyle name="Heading 2 2 3" xfId="26119"/>
    <cellStyle name="Heading 2 2 3 2" xfId="26120"/>
    <cellStyle name="Heading 2 2 3 3" xfId="44961"/>
    <cellStyle name="Heading 2 2 4" xfId="26121"/>
    <cellStyle name="Heading 2 2 4 2" xfId="44962"/>
    <cellStyle name="Heading 2 2 5" xfId="26122"/>
    <cellStyle name="Heading 2 2 5 2" xfId="44963"/>
    <cellStyle name="Heading 2 2 6" xfId="26123"/>
    <cellStyle name="Heading 2 2 6 2" xfId="44964"/>
    <cellStyle name="Heading 2 2 7" xfId="26124"/>
    <cellStyle name="Heading 2 2 7 2" xfId="44959"/>
    <cellStyle name="Heading 2 2 8" xfId="26125"/>
    <cellStyle name="Heading 2 3" xfId="26126"/>
    <cellStyle name="Heading 2 3 2" xfId="26127"/>
    <cellStyle name="Heading 2 3 2 2" xfId="44965"/>
    <cellStyle name="Heading 2 3 3" xfId="26128"/>
    <cellStyle name="Heading 2 3 4" xfId="26129"/>
    <cellStyle name="Heading 2 3 5" xfId="26130"/>
    <cellStyle name="Heading 2 3 6" xfId="26131"/>
    <cellStyle name="Heading 2 4" xfId="26132"/>
    <cellStyle name="Heading 2 4 2" xfId="26133"/>
    <cellStyle name="Heading 2 4 3" xfId="26134"/>
    <cellStyle name="Heading 2 4 4" xfId="26135"/>
    <cellStyle name="Heading 2 4 5" xfId="26136"/>
    <cellStyle name="Heading 2 5" xfId="26137"/>
    <cellStyle name="Heading 2 5 2" xfId="26138"/>
    <cellStyle name="Heading 2 5 3" xfId="26139"/>
    <cellStyle name="Heading 2 6" xfId="26140"/>
    <cellStyle name="Heading 2 6 2" xfId="26141"/>
    <cellStyle name="Heading 2 6 3" xfId="26142"/>
    <cellStyle name="Heading 2 7" xfId="26143"/>
    <cellStyle name="Heading 2 7 2" xfId="26144"/>
    <cellStyle name="Heading 2 7 3" xfId="26145"/>
    <cellStyle name="Heading 2 8" xfId="26146"/>
    <cellStyle name="Heading 2 9" xfId="26147"/>
    <cellStyle name="Heading 3" xfId="48040" builtinId="18" customBuiltin="1"/>
    <cellStyle name="Heading 3 10" xfId="26148"/>
    <cellStyle name="Heading 3 11" xfId="26149"/>
    <cellStyle name="Heading 3 12" xfId="26150"/>
    <cellStyle name="Heading 3 13" xfId="26151"/>
    <cellStyle name="Heading 3 14" xfId="26152"/>
    <cellStyle name="Heading 3 15" xfId="26153"/>
    <cellStyle name="Heading 3 16" xfId="26154"/>
    <cellStyle name="Heading 3 17" xfId="26155"/>
    <cellStyle name="Heading 3 18" xfId="26156"/>
    <cellStyle name="Heading 3 2" xfId="26157"/>
    <cellStyle name="Heading 3 2 2" xfId="26158"/>
    <cellStyle name="Heading 3 2 2 10" xfId="26159"/>
    <cellStyle name="Heading 3 2 2 10 10" xfId="26160"/>
    <cellStyle name="Heading 3 2 2 10 10 2" xfId="26161"/>
    <cellStyle name="Heading 3 2 2 10 11" xfId="26162"/>
    <cellStyle name="Heading 3 2 2 10 11 2" xfId="26163"/>
    <cellStyle name="Heading 3 2 2 10 12" xfId="26164"/>
    <cellStyle name="Heading 3 2 2 10 12 2" xfId="26165"/>
    <cellStyle name="Heading 3 2 2 10 13" xfId="26166"/>
    <cellStyle name="Heading 3 2 2 10 13 2" xfId="26167"/>
    <cellStyle name="Heading 3 2 2 10 14" xfId="26168"/>
    <cellStyle name="Heading 3 2 2 10 14 2" xfId="26169"/>
    <cellStyle name="Heading 3 2 2 10 15" xfId="26170"/>
    <cellStyle name="Heading 3 2 2 10 15 2" xfId="26171"/>
    <cellStyle name="Heading 3 2 2 10 16" xfId="26172"/>
    <cellStyle name="Heading 3 2 2 10 2" xfId="26173"/>
    <cellStyle name="Heading 3 2 2 10 2 2" xfId="26174"/>
    <cellStyle name="Heading 3 2 2 10 3" xfId="26175"/>
    <cellStyle name="Heading 3 2 2 10 3 2" xfId="26176"/>
    <cellStyle name="Heading 3 2 2 10 4" xfId="26177"/>
    <cellStyle name="Heading 3 2 2 10 4 2" xfId="26178"/>
    <cellStyle name="Heading 3 2 2 10 5" xfId="26179"/>
    <cellStyle name="Heading 3 2 2 10 5 2" xfId="26180"/>
    <cellStyle name="Heading 3 2 2 10 6" xfId="26181"/>
    <cellStyle name="Heading 3 2 2 10 6 2" xfId="26182"/>
    <cellStyle name="Heading 3 2 2 10 7" xfId="26183"/>
    <cellStyle name="Heading 3 2 2 10 7 2" xfId="26184"/>
    <cellStyle name="Heading 3 2 2 10 8" xfId="26185"/>
    <cellStyle name="Heading 3 2 2 10 8 2" xfId="26186"/>
    <cellStyle name="Heading 3 2 2 10 9" xfId="26187"/>
    <cellStyle name="Heading 3 2 2 10 9 2" xfId="26188"/>
    <cellStyle name="Heading 3 2 2 11" xfId="26189"/>
    <cellStyle name="Heading 3 2 2 11 10" xfId="26190"/>
    <cellStyle name="Heading 3 2 2 11 10 2" xfId="26191"/>
    <cellStyle name="Heading 3 2 2 11 11" xfId="26192"/>
    <cellStyle name="Heading 3 2 2 11 11 2" xfId="26193"/>
    <cellStyle name="Heading 3 2 2 11 12" xfId="26194"/>
    <cellStyle name="Heading 3 2 2 11 12 2" xfId="26195"/>
    <cellStyle name="Heading 3 2 2 11 13" xfId="26196"/>
    <cellStyle name="Heading 3 2 2 11 13 2" xfId="26197"/>
    <cellStyle name="Heading 3 2 2 11 14" xfId="26198"/>
    <cellStyle name="Heading 3 2 2 11 14 2" xfId="26199"/>
    <cellStyle name="Heading 3 2 2 11 15" xfId="26200"/>
    <cellStyle name="Heading 3 2 2 11 15 2" xfId="26201"/>
    <cellStyle name="Heading 3 2 2 11 16" xfId="26202"/>
    <cellStyle name="Heading 3 2 2 11 2" xfId="26203"/>
    <cellStyle name="Heading 3 2 2 11 2 2" xfId="26204"/>
    <cellStyle name="Heading 3 2 2 11 3" xfId="26205"/>
    <cellStyle name="Heading 3 2 2 11 3 2" xfId="26206"/>
    <cellStyle name="Heading 3 2 2 11 4" xfId="26207"/>
    <cellStyle name="Heading 3 2 2 11 4 2" xfId="26208"/>
    <cellStyle name="Heading 3 2 2 11 5" xfId="26209"/>
    <cellStyle name="Heading 3 2 2 11 5 2" xfId="26210"/>
    <cellStyle name="Heading 3 2 2 11 6" xfId="26211"/>
    <cellStyle name="Heading 3 2 2 11 6 2" xfId="26212"/>
    <cellStyle name="Heading 3 2 2 11 7" xfId="26213"/>
    <cellStyle name="Heading 3 2 2 11 7 2" xfId="26214"/>
    <cellStyle name="Heading 3 2 2 11 8" xfId="26215"/>
    <cellStyle name="Heading 3 2 2 11 8 2" xfId="26216"/>
    <cellStyle name="Heading 3 2 2 11 9" xfId="26217"/>
    <cellStyle name="Heading 3 2 2 11 9 2" xfId="26218"/>
    <cellStyle name="Heading 3 2 2 12" xfId="26219"/>
    <cellStyle name="Heading 3 2 2 12 10" xfId="26220"/>
    <cellStyle name="Heading 3 2 2 12 10 2" xfId="26221"/>
    <cellStyle name="Heading 3 2 2 12 11" xfId="26222"/>
    <cellStyle name="Heading 3 2 2 12 11 2" xfId="26223"/>
    <cellStyle name="Heading 3 2 2 12 12" xfId="26224"/>
    <cellStyle name="Heading 3 2 2 12 12 2" xfId="26225"/>
    <cellStyle name="Heading 3 2 2 12 13" xfId="26226"/>
    <cellStyle name="Heading 3 2 2 12 13 2" xfId="26227"/>
    <cellStyle name="Heading 3 2 2 12 14" xfId="26228"/>
    <cellStyle name="Heading 3 2 2 12 14 2" xfId="26229"/>
    <cellStyle name="Heading 3 2 2 12 15" xfId="26230"/>
    <cellStyle name="Heading 3 2 2 12 15 2" xfId="26231"/>
    <cellStyle name="Heading 3 2 2 12 16" xfId="26232"/>
    <cellStyle name="Heading 3 2 2 12 2" xfId="26233"/>
    <cellStyle name="Heading 3 2 2 12 2 2" xfId="26234"/>
    <cellStyle name="Heading 3 2 2 12 3" xfId="26235"/>
    <cellStyle name="Heading 3 2 2 12 3 2" xfId="26236"/>
    <cellStyle name="Heading 3 2 2 12 4" xfId="26237"/>
    <cellStyle name="Heading 3 2 2 12 4 2" xfId="26238"/>
    <cellStyle name="Heading 3 2 2 12 5" xfId="26239"/>
    <cellStyle name="Heading 3 2 2 12 5 2" xfId="26240"/>
    <cellStyle name="Heading 3 2 2 12 6" xfId="26241"/>
    <cellStyle name="Heading 3 2 2 12 6 2" xfId="26242"/>
    <cellStyle name="Heading 3 2 2 12 7" xfId="26243"/>
    <cellStyle name="Heading 3 2 2 12 7 2" xfId="26244"/>
    <cellStyle name="Heading 3 2 2 12 8" xfId="26245"/>
    <cellStyle name="Heading 3 2 2 12 8 2" xfId="26246"/>
    <cellStyle name="Heading 3 2 2 12 9" xfId="26247"/>
    <cellStyle name="Heading 3 2 2 12 9 2" xfId="26248"/>
    <cellStyle name="Heading 3 2 2 13" xfId="26249"/>
    <cellStyle name="Heading 3 2 2 13 10" xfId="26250"/>
    <cellStyle name="Heading 3 2 2 13 10 2" xfId="26251"/>
    <cellStyle name="Heading 3 2 2 13 11" xfId="26252"/>
    <cellStyle name="Heading 3 2 2 13 11 2" xfId="26253"/>
    <cellStyle name="Heading 3 2 2 13 12" xfId="26254"/>
    <cellStyle name="Heading 3 2 2 13 12 2" xfId="26255"/>
    <cellStyle name="Heading 3 2 2 13 13" xfId="26256"/>
    <cellStyle name="Heading 3 2 2 13 13 2" xfId="26257"/>
    <cellStyle name="Heading 3 2 2 13 14" xfId="26258"/>
    <cellStyle name="Heading 3 2 2 13 14 2" xfId="26259"/>
    <cellStyle name="Heading 3 2 2 13 15" xfId="26260"/>
    <cellStyle name="Heading 3 2 2 13 15 2" xfId="26261"/>
    <cellStyle name="Heading 3 2 2 13 16" xfId="26262"/>
    <cellStyle name="Heading 3 2 2 13 2" xfId="26263"/>
    <cellStyle name="Heading 3 2 2 13 2 2" xfId="26264"/>
    <cellStyle name="Heading 3 2 2 13 3" xfId="26265"/>
    <cellStyle name="Heading 3 2 2 13 3 2" xfId="26266"/>
    <cellStyle name="Heading 3 2 2 13 4" xfId="26267"/>
    <cellStyle name="Heading 3 2 2 13 4 2" xfId="26268"/>
    <cellStyle name="Heading 3 2 2 13 5" xfId="26269"/>
    <cellStyle name="Heading 3 2 2 13 5 2" xfId="26270"/>
    <cellStyle name="Heading 3 2 2 13 6" xfId="26271"/>
    <cellStyle name="Heading 3 2 2 13 6 2" xfId="26272"/>
    <cellStyle name="Heading 3 2 2 13 7" xfId="26273"/>
    <cellStyle name="Heading 3 2 2 13 7 2" xfId="26274"/>
    <cellStyle name="Heading 3 2 2 13 8" xfId="26275"/>
    <cellStyle name="Heading 3 2 2 13 8 2" xfId="26276"/>
    <cellStyle name="Heading 3 2 2 13 9" xfId="26277"/>
    <cellStyle name="Heading 3 2 2 13 9 2" xfId="26278"/>
    <cellStyle name="Heading 3 2 2 14" xfId="26279"/>
    <cellStyle name="Heading 3 2 2 14 10" xfId="26280"/>
    <cellStyle name="Heading 3 2 2 14 10 2" xfId="26281"/>
    <cellStyle name="Heading 3 2 2 14 11" xfId="26282"/>
    <cellStyle name="Heading 3 2 2 14 11 2" xfId="26283"/>
    <cellStyle name="Heading 3 2 2 14 12" xfId="26284"/>
    <cellStyle name="Heading 3 2 2 14 12 2" xfId="26285"/>
    <cellStyle name="Heading 3 2 2 14 13" xfId="26286"/>
    <cellStyle name="Heading 3 2 2 14 13 2" xfId="26287"/>
    <cellStyle name="Heading 3 2 2 14 14" xfId="26288"/>
    <cellStyle name="Heading 3 2 2 14 14 2" xfId="26289"/>
    <cellStyle name="Heading 3 2 2 14 15" xfId="26290"/>
    <cellStyle name="Heading 3 2 2 14 15 2" xfId="26291"/>
    <cellStyle name="Heading 3 2 2 14 16" xfId="26292"/>
    <cellStyle name="Heading 3 2 2 14 2" xfId="26293"/>
    <cellStyle name="Heading 3 2 2 14 2 2" xfId="26294"/>
    <cellStyle name="Heading 3 2 2 14 3" xfId="26295"/>
    <cellStyle name="Heading 3 2 2 14 3 2" xfId="26296"/>
    <cellStyle name="Heading 3 2 2 14 4" xfId="26297"/>
    <cellStyle name="Heading 3 2 2 14 4 2" xfId="26298"/>
    <cellStyle name="Heading 3 2 2 14 5" xfId="26299"/>
    <cellStyle name="Heading 3 2 2 14 5 2" xfId="26300"/>
    <cellStyle name="Heading 3 2 2 14 6" xfId="26301"/>
    <cellStyle name="Heading 3 2 2 14 6 2" xfId="26302"/>
    <cellStyle name="Heading 3 2 2 14 7" xfId="26303"/>
    <cellStyle name="Heading 3 2 2 14 7 2" xfId="26304"/>
    <cellStyle name="Heading 3 2 2 14 8" xfId="26305"/>
    <cellStyle name="Heading 3 2 2 14 8 2" xfId="26306"/>
    <cellStyle name="Heading 3 2 2 14 9" xfId="26307"/>
    <cellStyle name="Heading 3 2 2 14 9 2" xfId="26308"/>
    <cellStyle name="Heading 3 2 2 15" xfId="26309"/>
    <cellStyle name="Heading 3 2 2 15 10" xfId="26310"/>
    <cellStyle name="Heading 3 2 2 15 10 2" xfId="26311"/>
    <cellStyle name="Heading 3 2 2 15 11" xfId="26312"/>
    <cellStyle name="Heading 3 2 2 15 11 2" xfId="26313"/>
    <cellStyle name="Heading 3 2 2 15 12" xfId="26314"/>
    <cellStyle name="Heading 3 2 2 15 12 2" xfId="26315"/>
    <cellStyle name="Heading 3 2 2 15 13" xfId="26316"/>
    <cellStyle name="Heading 3 2 2 15 13 2" xfId="26317"/>
    <cellStyle name="Heading 3 2 2 15 14" xfId="26318"/>
    <cellStyle name="Heading 3 2 2 15 14 2" xfId="26319"/>
    <cellStyle name="Heading 3 2 2 15 15" xfId="26320"/>
    <cellStyle name="Heading 3 2 2 15 15 2" xfId="26321"/>
    <cellStyle name="Heading 3 2 2 15 16" xfId="26322"/>
    <cellStyle name="Heading 3 2 2 15 2" xfId="26323"/>
    <cellStyle name="Heading 3 2 2 15 2 2" xfId="26324"/>
    <cellStyle name="Heading 3 2 2 15 3" xfId="26325"/>
    <cellStyle name="Heading 3 2 2 15 3 2" xfId="26326"/>
    <cellStyle name="Heading 3 2 2 15 4" xfId="26327"/>
    <cellStyle name="Heading 3 2 2 15 4 2" xfId="26328"/>
    <cellStyle name="Heading 3 2 2 15 5" xfId="26329"/>
    <cellStyle name="Heading 3 2 2 15 5 2" xfId="26330"/>
    <cellStyle name="Heading 3 2 2 15 6" xfId="26331"/>
    <cellStyle name="Heading 3 2 2 15 6 2" xfId="26332"/>
    <cellStyle name="Heading 3 2 2 15 7" xfId="26333"/>
    <cellStyle name="Heading 3 2 2 15 7 2" xfId="26334"/>
    <cellStyle name="Heading 3 2 2 15 8" xfId="26335"/>
    <cellStyle name="Heading 3 2 2 15 8 2" xfId="26336"/>
    <cellStyle name="Heading 3 2 2 15 9" xfId="26337"/>
    <cellStyle name="Heading 3 2 2 15 9 2" xfId="26338"/>
    <cellStyle name="Heading 3 2 2 16" xfId="26339"/>
    <cellStyle name="Heading 3 2 2 16 10" xfId="26340"/>
    <cellStyle name="Heading 3 2 2 16 10 2" xfId="26341"/>
    <cellStyle name="Heading 3 2 2 16 11" xfId="26342"/>
    <cellStyle name="Heading 3 2 2 16 11 2" xfId="26343"/>
    <cellStyle name="Heading 3 2 2 16 12" xfId="26344"/>
    <cellStyle name="Heading 3 2 2 16 12 2" xfId="26345"/>
    <cellStyle name="Heading 3 2 2 16 13" xfId="26346"/>
    <cellStyle name="Heading 3 2 2 16 13 2" xfId="26347"/>
    <cellStyle name="Heading 3 2 2 16 14" xfId="26348"/>
    <cellStyle name="Heading 3 2 2 16 14 2" xfId="26349"/>
    <cellStyle name="Heading 3 2 2 16 15" xfId="26350"/>
    <cellStyle name="Heading 3 2 2 16 15 2" xfId="26351"/>
    <cellStyle name="Heading 3 2 2 16 16" xfId="26352"/>
    <cellStyle name="Heading 3 2 2 16 2" xfId="26353"/>
    <cellStyle name="Heading 3 2 2 16 2 2" xfId="26354"/>
    <cellStyle name="Heading 3 2 2 16 3" xfId="26355"/>
    <cellStyle name="Heading 3 2 2 16 3 2" xfId="26356"/>
    <cellStyle name="Heading 3 2 2 16 4" xfId="26357"/>
    <cellStyle name="Heading 3 2 2 16 4 2" xfId="26358"/>
    <cellStyle name="Heading 3 2 2 16 5" xfId="26359"/>
    <cellStyle name="Heading 3 2 2 16 5 2" xfId="26360"/>
    <cellStyle name="Heading 3 2 2 16 6" xfId="26361"/>
    <cellStyle name="Heading 3 2 2 16 6 2" xfId="26362"/>
    <cellStyle name="Heading 3 2 2 16 7" xfId="26363"/>
    <cellStyle name="Heading 3 2 2 16 7 2" xfId="26364"/>
    <cellStyle name="Heading 3 2 2 16 8" xfId="26365"/>
    <cellStyle name="Heading 3 2 2 16 8 2" xfId="26366"/>
    <cellStyle name="Heading 3 2 2 16 9" xfId="26367"/>
    <cellStyle name="Heading 3 2 2 16 9 2" xfId="26368"/>
    <cellStyle name="Heading 3 2 2 17" xfId="26369"/>
    <cellStyle name="Heading 3 2 2 17 10" xfId="26370"/>
    <cellStyle name="Heading 3 2 2 17 10 2" xfId="26371"/>
    <cellStyle name="Heading 3 2 2 17 11" xfId="26372"/>
    <cellStyle name="Heading 3 2 2 17 11 2" xfId="26373"/>
    <cellStyle name="Heading 3 2 2 17 12" xfId="26374"/>
    <cellStyle name="Heading 3 2 2 17 12 2" xfId="26375"/>
    <cellStyle name="Heading 3 2 2 17 13" xfId="26376"/>
    <cellStyle name="Heading 3 2 2 17 13 2" xfId="26377"/>
    <cellStyle name="Heading 3 2 2 17 14" xfId="26378"/>
    <cellStyle name="Heading 3 2 2 17 14 2" xfId="26379"/>
    <cellStyle name="Heading 3 2 2 17 15" xfId="26380"/>
    <cellStyle name="Heading 3 2 2 17 15 2" xfId="26381"/>
    <cellStyle name="Heading 3 2 2 17 16" xfId="26382"/>
    <cellStyle name="Heading 3 2 2 17 2" xfId="26383"/>
    <cellStyle name="Heading 3 2 2 17 2 2" xfId="26384"/>
    <cellStyle name="Heading 3 2 2 17 3" xfId="26385"/>
    <cellStyle name="Heading 3 2 2 17 3 2" xfId="26386"/>
    <cellStyle name="Heading 3 2 2 17 4" xfId="26387"/>
    <cellStyle name="Heading 3 2 2 17 4 2" xfId="26388"/>
    <cellStyle name="Heading 3 2 2 17 5" xfId="26389"/>
    <cellStyle name="Heading 3 2 2 17 5 2" xfId="26390"/>
    <cellStyle name="Heading 3 2 2 17 6" xfId="26391"/>
    <cellStyle name="Heading 3 2 2 17 6 2" xfId="26392"/>
    <cellStyle name="Heading 3 2 2 17 7" xfId="26393"/>
    <cellStyle name="Heading 3 2 2 17 7 2" xfId="26394"/>
    <cellStyle name="Heading 3 2 2 17 8" xfId="26395"/>
    <cellStyle name="Heading 3 2 2 17 8 2" xfId="26396"/>
    <cellStyle name="Heading 3 2 2 17 9" xfId="26397"/>
    <cellStyle name="Heading 3 2 2 17 9 2" xfId="26398"/>
    <cellStyle name="Heading 3 2 2 18" xfId="26399"/>
    <cellStyle name="Heading 3 2 2 18 10" xfId="26400"/>
    <cellStyle name="Heading 3 2 2 18 10 2" xfId="26401"/>
    <cellStyle name="Heading 3 2 2 18 11" xfId="26402"/>
    <cellStyle name="Heading 3 2 2 18 11 2" xfId="26403"/>
    <cellStyle name="Heading 3 2 2 18 12" xfId="26404"/>
    <cellStyle name="Heading 3 2 2 18 12 2" xfId="26405"/>
    <cellStyle name="Heading 3 2 2 18 13" xfId="26406"/>
    <cellStyle name="Heading 3 2 2 18 13 2" xfId="26407"/>
    <cellStyle name="Heading 3 2 2 18 14" xfId="26408"/>
    <cellStyle name="Heading 3 2 2 18 14 2" xfId="26409"/>
    <cellStyle name="Heading 3 2 2 18 15" xfId="26410"/>
    <cellStyle name="Heading 3 2 2 18 15 2" xfId="26411"/>
    <cellStyle name="Heading 3 2 2 18 16" xfId="26412"/>
    <cellStyle name="Heading 3 2 2 18 2" xfId="26413"/>
    <cellStyle name="Heading 3 2 2 18 2 2" xfId="26414"/>
    <cellStyle name="Heading 3 2 2 18 3" xfId="26415"/>
    <cellStyle name="Heading 3 2 2 18 3 2" xfId="26416"/>
    <cellStyle name="Heading 3 2 2 18 4" xfId="26417"/>
    <cellStyle name="Heading 3 2 2 18 4 2" xfId="26418"/>
    <cellStyle name="Heading 3 2 2 18 5" xfId="26419"/>
    <cellStyle name="Heading 3 2 2 18 5 2" xfId="26420"/>
    <cellStyle name="Heading 3 2 2 18 6" xfId="26421"/>
    <cellStyle name="Heading 3 2 2 18 6 2" xfId="26422"/>
    <cellStyle name="Heading 3 2 2 18 7" xfId="26423"/>
    <cellStyle name="Heading 3 2 2 18 7 2" xfId="26424"/>
    <cellStyle name="Heading 3 2 2 18 8" xfId="26425"/>
    <cellStyle name="Heading 3 2 2 18 8 2" xfId="26426"/>
    <cellStyle name="Heading 3 2 2 18 9" xfId="26427"/>
    <cellStyle name="Heading 3 2 2 18 9 2" xfId="26428"/>
    <cellStyle name="Heading 3 2 2 19" xfId="26429"/>
    <cellStyle name="Heading 3 2 2 19 10" xfId="26430"/>
    <cellStyle name="Heading 3 2 2 19 10 2" xfId="26431"/>
    <cellStyle name="Heading 3 2 2 19 11" xfId="26432"/>
    <cellStyle name="Heading 3 2 2 19 11 2" xfId="26433"/>
    <cellStyle name="Heading 3 2 2 19 12" xfId="26434"/>
    <cellStyle name="Heading 3 2 2 19 12 2" xfId="26435"/>
    <cellStyle name="Heading 3 2 2 19 13" xfId="26436"/>
    <cellStyle name="Heading 3 2 2 19 13 2" xfId="26437"/>
    <cellStyle name="Heading 3 2 2 19 14" xfId="26438"/>
    <cellStyle name="Heading 3 2 2 19 14 2" xfId="26439"/>
    <cellStyle name="Heading 3 2 2 19 15" xfId="26440"/>
    <cellStyle name="Heading 3 2 2 19 15 2" xfId="26441"/>
    <cellStyle name="Heading 3 2 2 19 16" xfId="26442"/>
    <cellStyle name="Heading 3 2 2 19 2" xfId="26443"/>
    <cellStyle name="Heading 3 2 2 19 2 2" xfId="26444"/>
    <cellStyle name="Heading 3 2 2 19 3" xfId="26445"/>
    <cellStyle name="Heading 3 2 2 19 3 2" xfId="26446"/>
    <cellStyle name="Heading 3 2 2 19 4" xfId="26447"/>
    <cellStyle name="Heading 3 2 2 19 4 2" xfId="26448"/>
    <cellStyle name="Heading 3 2 2 19 5" xfId="26449"/>
    <cellStyle name="Heading 3 2 2 19 5 2" xfId="26450"/>
    <cellStyle name="Heading 3 2 2 19 6" xfId="26451"/>
    <cellStyle name="Heading 3 2 2 19 6 2" xfId="26452"/>
    <cellStyle name="Heading 3 2 2 19 7" xfId="26453"/>
    <cellStyle name="Heading 3 2 2 19 7 2" xfId="26454"/>
    <cellStyle name="Heading 3 2 2 19 8" xfId="26455"/>
    <cellStyle name="Heading 3 2 2 19 8 2" xfId="26456"/>
    <cellStyle name="Heading 3 2 2 19 9" xfId="26457"/>
    <cellStyle name="Heading 3 2 2 19 9 2" xfId="26458"/>
    <cellStyle name="Heading 3 2 2 2" xfId="26459"/>
    <cellStyle name="Heading 3 2 2 2 10" xfId="26460"/>
    <cellStyle name="Heading 3 2 2 2 10 2" xfId="26461"/>
    <cellStyle name="Heading 3 2 2 2 11" xfId="26462"/>
    <cellStyle name="Heading 3 2 2 2 11 2" xfId="26463"/>
    <cellStyle name="Heading 3 2 2 2 12" xfId="26464"/>
    <cellStyle name="Heading 3 2 2 2 12 2" xfId="26465"/>
    <cellStyle name="Heading 3 2 2 2 13" xfId="26466"/>
    <cellStyle name="Heading 3 2 2 2 13 2" xfId="26467"/>
    <cellStyle name="Heading 3 2 2 2 14" xfId="26468"/>
    <cellStyle name="Heading 3 2 2 2 14 2" xfId="26469"/>
    <cellStyle name="Heading 3 2 2 2 15" xfId="26470"/>
    <cellStyle name="Heading 3 2 2 2 15 2" xfId="26471"/>
    <cellStyle name="Heading 3 2 2 2 16" xfId="26472"/>
    <cellStyle name="Heading 3 2 2 2 17" xfId="26473"/>
    <cellStyle name="Heading 3 2 2 2 18" xfId="44967"/>
    <cellStyle name="Heading 3 2 2 2 2" xfId="26474"/>
    <cellStyle name="Heading 3 2 2 2 2 2" xfId="26475"/>
    <cellStyle name="Heading 3 2 2 2 3" xfId="26476"/>
    <cellStyle name="Heading 3 2 2 2 3 2" xfId="26477"/>
    <cellStyle name="Heading 3 2 2 2 4" xfId="26478"/>
    <cellStyle name="Heading 3 2 2 2 4 2" xfId="26479"/>
    <cellStyle name="Heading 3 2 2 2 5" xfId="26480"/>
    <cellStyle name="Heading 3 2 2 2 5 2" xfId="26481"/>
    <cellStyle name="Heading 3 2 2 2 6" xfId="26482"/>
    <cellStyle name="Heading 3 2 2 2 6 2" xfId="26483"/>
    <cellStyle name="Heading 3 2 2 2 7" xfId="26484"/>
    <cellStyle name="Heading 3 2 2 2 7 2" xfId="26485"/>
    <cellStyle name="Heading 3 2 2 2 8" xfId="26486"/>
    <cellStyle name="Heading 3 2 2 2 8 2" xfId="26487"/>
    <cellStyle name="Heading 3 2 2 2 9" xfId="26488"/>
    <cellStyle name="Heading 3 2 2 2 9 2" xfId="26489"/>
    <cellStyle name="Heading 3 2 2 20" xfId="26490"/>
    <cellStyle name="Heading 3 2 2 20 10" xfId="26491"/>
    <cellStyle name="Heading 3 2 2 20 10 2" xfId="26492"/>
    <cellStyle name="Heading 3 2 2 20 11" xfId="26493"/>
    <cellStyle name="Heading 3 2 2 20 11 2" xfId="26494"/>
    <cellStyle name="Heading 3 2 2 20 12" xfId="26495"/>
    <cellStyle name="Heading 3 2 2 20 12 2" xfId="26496"/>
    <cellStyle name="Heading 3 2 2 20 13" xfId="26497"/>
    <cellStyle name="Heading 3 2 2 20 13 2" xfId="26498"/>
    <cellStyle name="Heading 3 2 2 20 14" xfId="26499"/>
    <cellStyle name="Heading 3 2 2 20 14 2" xfId="26500"/>
    <cellStyle name="Heading 3 2 2 20 15" xfId="26501"/>
    <cellStyle name="Heading 3 2 2 20 15 2" xfId="26502"/>
    <cellStyle name="Heading 3 2 2 20 16" xfId="26503"/>
    <cellStyle name="Heading 3 2 2 20 2" xfId="26504"/>
    <cellStyle name="Heading 3 2 2 20 2 2" xfId="26505"/>
    <cellStyle name="Heading 3 2 2 20 3" xfId="26506"/>
    <cellStyle name="Heading 3 2 2 20 3 2" xfId="26507"/>
    <cellStyle name="Heading 3 2 2 20 4" xfId="26508"/>
    <cellStyle name="Heading 3 2 2 20 4 2" xfId="26509"/>
    <cellStyle name="Heading 3 2 2 20 5" xfId="26510"/>
    <cellStyle name="Heading 3 2 2 20 5 2" xfId="26511"/>
    <cellStyle name="Heading 3 2 2 20 6" xfId="26512"/>
    <cellStyle name="Heading 3 2 2 20 6 2" xfId="26513"/>
    <cellStyle name="Heading 3 2 2 20 7" xfId="26514"/>
    <cellStyle name="Heading 3 2 2 20 7 2" xfId="26515"/>
    <cellStyle name="Heading 3 2 2 20 8" xfId="26516"/>
    <cellStyle name="Heading 3 2 2 20 8 2" xfId="26517"/>
    <cellStyle name="Heading 3 2 2 20 9" xfId="26518"/>
    <cellStyle name="Heading 3 2 2 20 9 2" xfId="26519"/>
    <cellStyle name="Heading 3 2 2 21" xfId="26520"/>
    <cellStyle name="Heading 3 2 2 21 10" xfId="26521"/>
    <cellStyle name="Heading 3 2 2 21 10 2" xfId="26522"/>
    <cellStyle name="Heading 3 2 2 21 11" xfId="26523"/>
    <cellStyle name="Heading 3 2 2 21 11 2" xfId="26524"/>
    <cellStyle name="Heading 3 2 2 21 12" xfId="26525"/>
    <cellStyle name="Heading 3 2 2 21 12 2" xfId="26526"/>
    <cellStyle name="Heading 3 2 2 21 13" xfId="26527"/>
    <cellStyle name="Heading 3 2 2 21 13 2" xfId="26528"/>
    <cellStyle name="Heading 3 2 2 21 14" xfId="26529"/>
    <cellStyle name="Heading 3 2 2 21 14 2" xfId="26530"/>
    <cellStyle name="Heading 3 2 2 21 15" xfId="26531"/>
    <cellStyle name="Heading 3 2 2 21 15 2" xfId="26532"/>
    <cellStyle name="Heading 3 2 2 21 16" xfId="26533"/>
    <cellStyle name="Heading 3 2 2 21 2" xfId="26534"/>
    <cellStyle name="Heading 3 2 2 21 2 2" xfId="26535"/>
    <cellStyle name="Heading 3 2 2 21 3" xfId="26536"/>
    <cellStyle name="Heading 3 2 2 21 3 2" xfId="26537"/>
    <cellStyle name="Heading 3 2 2 21 4" xfId="26538"/>
    <cellStyle name="Heading 3 2 2 21 4 2" xfId="26539"/>
    <cellStyle name="Heading 3 2 2 21 5" xfId="26540"/>
    <cellStyle name="Heading 3 2 2 21 5 2" xfId="26541"/>
    <cellStyle name="Heading 3 2 2 21 6" xfId="26542"/>
    <cellStyle name="Heading 3 2 2 21 6 2" xfId="26543"/>
    <cellStyle name="Heading 3 2 2 21 7" xfId="26544"/>
    <cellStyle name="Heading 3 2 2 21 7 2" xfId="26545"/>
    <cellStyle name="Heading 3 2 2 21 8" xfId="26546"/>
    <cellStyle name="Heading 3 2 2 21 8 2" xfId="26547"/>
    <cellStyle name="Heading 3 2 2 21 9" xfId="26548"/>
    <cellStyle name="Heading 3 2 2 21 9 2" xfId="26549"/>
    <cellStyle name="Heading 3 2 2 22" xfId="26550"/>
    <cellStyle name="Heading 3 2 2 22 10" xfId="26551"/>
    <cellStyle name="Heading 3 2 2 22 10 2" xfId="26552"/>
    <cellStyle name="Heading 3 2 2 22 11" xfId="26553"/>
    <cellStyle name="Heading 3 2 2 22 11 2" xfId="26554"/>
    <cellStyle name="Heading 3 2 2 22 12" xfId="26555"/>
    <cellStyle name="Heading 3 2 2 22 12 2" xfId="26556"/>
    <cellStyle name="Heading 3 2 2 22 13" xfId="26557"/>
    <cellStyle name="Heading 3 2 2 22 13 2" xfId="26558"/>
    <cellStyle name="Heading 3 2 2 22 14" xfId="26559"/>
    <cellStyle name="Heading 3 2 2 22 14 2" xfId="26560"/>
    <cellStyle name="Heading 3 2 2 22 15" xfId="26561"/>
    <cellStyle name="Heading 3 2 2 22 15 2" xfId="26562"/>
    <cellStyle name="Heading 3 2 2 22 16" xfId="26563"/>
    <cellStyle name="Heading 3 2 2 22 2" xfId="26564"/>
    <cellStyle name="Heading 3 2 2 22 2 2" xfId="26565"/>
    <cellStyle name="Heading 3 2 2 22 3" xfId="26566"/>
    <cellStyle name="Heading 3 2 2 22 3 2" xfId="26567"/>
    <cellStyle name="Heading 3 2 2 22 4" xfId="26568"/>
    <cellStyle name="Heading 3 2 2 22 4 2" xfId="26569"/>
    <cellStyle name="Heading 3 2 2 22 5" xfId="26570"/>
    <cellStyle name="Heading 3 2 2 22 5 2" xfId="26571"/>
    <cellStyle name="Heading 3 2 2 22 6" xfId="26572"/>
    <cellStyle name="Heading 3 2 2 22 6 2" xfId="26573"/>
    <cellStyle name="Heading 3 2 2 22 7" xfId="26574"/>
    <cellStyle name="Heading 3 2 2 22 7 2" xfId="26575"/>
    <cellStyle name="Heading 3 2 2 22 8" xfId="26576"/>
    <cellStyle name="Heading 3 2 2 22 8 2" xfId="26577"/>
    <cellStyle name="Heading 3 2 2 22 9" xfId="26578"/>
    <cellStyle name="Heading 3 2 2 22 9 2" xfId="26579"/>
    <cellStyle name="Heading 3 2 2 23" xfId="26580"/>
    <cellStyle name="Heading 3 2 2 23 10" xfId="26581"/>
    <cellStyle name="Heading 3 2 2 23 10 2" xfId="26582"/>
    <cellStyle name="Heading 3 2 2 23 11" xfId="26583"/>
    <cellStyle name="Heading 3 2 2 23 11 2" xfId="26584"/>
    <cellStyle name="Heading 3 2 2 23 12" xfId="26585"/>
    <cellStyle name="Heading 3 2 2 23 12 2" xfId="26586"/>
    <cellStyle name="Heading 3 2 2 23 13" xfId="26587"/>
    <cellStyle name="Heading 3 2 2 23 13 2" xfId="26588"/>
    <cellStyle name="Heading 3 2 2 23 14" xfId="26589"/>
    <cellStyle name="Heading 3 2 2 23 14 2" xfId="26590"/>
    <cellStyle name="Heading 3 2 2 23 15" xfId="26591"/>
    <cellStyle name="Heading 3 2 2 23 15 2" xfId="26592"/>
    <cellStyle name="Heading 3 2 2 23 16" xfId="26593"/>
    <cellStyle name="Heading 3 2 2 23 2" xfId="26594"/>
    <cellStyle name="Heading 3 2 2 23 2 2" xfId="26595"/>
    <cellStyle name="Heading 3 2 2 23 3" xfId="26596"/>
    <cellStyle name="Heading 3 2 2 23 3 2" xfId="26597"/>
    <cellStyle name="Heading 3 2 2 23 4" xfId="26598"/>
    <cellStyle name="Heading 3 2 2 23 4 2" xfId="26599"/>
    <cellStyle name="Heading 3 2 2 23 5" xfId="26600"/>
    <cellStyle name="Heading 3 2 2 23 5 2" xfId="26601"/>
    <cellStyle name="Heading 3 2 2 23 6" xfId="26602"/>
    <cellStyle name="Heading 3 2 2 23 6 2" xfId="26603"/>
    <cellStyle name="Heading 3 2 2 23 7" xfId="26604"/>
    <cellStyle name="Heading 3 2 2 23 7 2" xfId="26605"/>
    <cellStyle name="Heading 3 2 2 23 8" xfId="26606"/>
    <cellStyle name="Heading 3 2 2 23 8 2" xfId="26607"/>
    <cellStyle name="Heading 3 2 2 23 9" xfId="26608"/>
    <cellStyle name="Heading 3 2 2 23 9 2" xfId="26609"/>
    <cellStyle name="Heading 3 2 2 24" xfId="26610"/>
    <cellStyle name="Heading 3 2 2 24 10" xfId="26611"/>
    <cellStyle name="Heading 3 2 2 24 10 2" xfId="26612"/>
    <cellStyle name="Heading 3 2 2 24 11" xfId="26613"/>
    <cellStyle name="Heading 3 2 2 24 11 2" xfId="26614"/>
    <cellStyle name="Heading 3 2 2 24 12" xfId="26615"/>
    <cellStyle name="Heading 3 2 2 24 12 2" xfId="26616"/>
    <cellStyle name="Heading 3 2 2 24 13" xfId="26617"/>
    <cellStyle name="Heading 3 2 2 24 13 2" xfId="26618"/>
    <cellStyle name="Heading 3 2 2 24 14" xfId="26619"/>
    <cellStyle name="Heading 3 2 2 24 14 2" xfId="26620"/>
    <cellStyle name="Heading 3 2 2 24 15" xfId="26621"/>
    <cellStyle name="Heading 3 2 2 24 15 2" xfId="26622"/>
    <cellStyle name="Heading 3 2 2 24 16" xfId="26623"/>
    <cellStyle name="Heading 3 2 2 24 2" xfId="26624"/>
    <cellStyle name="Heading 3 2 2 24 2 2" xfId="26625"/>
    <cellStyle name="Heading 3 2 2 24 3" xfId="26626"/>
    <cellStyle name="Heading 3 2 2 24 3 2" xfId="26627"/>
    <cellStyle name="Heading 3 2 2 24 4" xfId="26628"/>
    <cellStyle name="Heading 3 2 2 24 4 2" xfId="26629"/>
    <cellStyle name="Heading 3 2 2 24 5" xfId="26630"/>
    <cellStyle name="Heading 3 2 2 24 5 2" xfId="26631"/>
    <cellStyle name="Heading 3 2 2 24 6" xfId="26632"/>
    <cellStyle name="Heading 3 2 2 24 6 2" xfId="26633"/>
    <cellStyle name="Heading 3 2 2 24 7" xfId="26634"/>
    <cellStyle name="Heading 3 2 2 24 7 2" xfId="26635"/>
    <cellStyle name="Heading 3 2 2 24 8" xfId="26636"/>
    <cellStyle name="Heading 3 2 2 24 8 2" xfId="26637"/>
    <cellStyle name="Heading 3 2 2 24 9" xfId="26638"/>
    <cellStyle name="Heading 3 2 2 24 9 2" xfId="26639"/>
    <cellStyle name="Heading 3 2 2 25" xfId="26640"/>
    <cellStyle name="Heading 3 2 2 25 10" xfId="26641"/>
    <cellStyle name="Heading 3 2 2 25 10 2" xfId="26642"/>
    <cellStyle name="Heading 3 2 2 25 11" xfId="26643"/>
    <cellStyle name="Heading 3 2 2 25 11 2" xfId="26644"/>
    <cellStyle name="Heading 3 2 2 25 12" xfId="26645"/>
    <cellStyle name="Heading 3 2 2 25 12 2" xfId="26646"/>
    <cellStyle name="Heading 3 2 2 25 13" xfId="26647"/>
    <cellStyle name="Heading 3 2 2 25 13 2" xfId="26648"/>
    <cellStyle name="Heading 3 2 2 25 14" xfId="26649"/>
    <cellStyle name="Heading 3 2 2 25 14 2" xfId="26650"/>
    <cellStyle name="Heading 3 2 2 25 15" xfId="26651"/>
    <cellStyle name="Heading 3 2 2 25 15 2" xfId="26652"/>
    <cellStyle name="Heading 3 2 2 25 16" xfId="26653"/>
    <cellStyle name="Heading 3 2 2 25 2" xfId="26654"/>
    <cellStyle name="Heading 3 2 2 25 2 2" xfId="26655"/>
    <cellStyle name="Heading 3 2 2 25 3" xfId="26656"/>
    <cellStyle name="Heading 3 2 2 25 3 2" xfId="26657"/>
    <cellStyle name="Heading 3 2 2 25 4" xfId="26658"/>
    <cellStyle name="Heading 3 2 2 25 4 2" xfId="26659"/>
    <cellStyle name="Heading 3 2 2 25 5" xfId="26660"/>
    <cellStyle name="Heading 3 2 2 25 5 2" xfId="26661"/>
    <cellStyle name="Heading 3 2 2 25 6" xfId="26662"/>
    <cellStyle name="Heading 3 2 2 25 6 2" xfId="26663"/>
    <cellStyle name="Heading 3 2 2 25 7" xfId="26664"/>
    <cellStyle name="Heading 3 2 2 25 7 2" xfId="26665"/>
    <cellStyle name="Heading 3 2 2 25 8" xfId="26666"/>
    <cellStyle name="Heading 3 2 2 25 8 2" xfId="26667"/>
    <cellStyle name="Heading 3 2 2 25 9" xfId="26668"/>
    <cellStyle name="Heading 3 2 2 25 9 2" xfId="26669"/>
    <cellStyle name="Heading 3 2 2 26" xfId="26670"/>
    <cellStyle name="Heading 3 2 2 26 10" xfId="26671"/>
    <cellStyle name="Heading 3 2 2 26 10 2" xfId="26672"/>
    <cellStyle name="Heading 3 2 2 26 11" xfId="26673"/>
    <cellStyle name="Heading 3 2 2 26 11 2" xfId="26674"/>
    <cellStyle name="Heading 3 2 2 26 12" xfId="26675"/>
    <cellStyle name="Heading 3 2 2 26 12 2" xfId="26676"/>
    <cellStyle name="Heading 3 2 2 26 13" xfId="26677"/>
    <cellStyle name="Heading 3 2 2 26 13 2" xfId="26678"/>
    <cellStyle name="Heading 3 2 2 26 14" xfId="26679"/>
    <cellStyle name="Heading 3 2 2 26 14 2" xfId="26680"/>
    <cellStyle name="Heading 3 2 2 26 15" xfId="26681"/>
    <cellStyle name="Heading 3 2 2 26 15 2" xfId="26682"/>
    <cellStyle name="Heading 3 2 2 26 16" xfId="26683"/>
    <cellStyle name="Heading 3 2 2 26 2" xfId="26684"/>
    <cellStyle name="Heading 3 2 2 26 2 2" xfId="26685"/>
    <cellStyle name="Heading 3 2 2 26 3" xfId="26686"/>
    <cellStyle name="Heading 3 2 2 26 3 2" xfId="26687"/>
    <cellStyle name="Heading 3 2 2 26 4" xfId="26688"/>
    <cellStyle name="Heading 3 2 2 26 4 2" xfId="26689"/>
    <cellStyle name="Heading 3 2 2 26 5" xfId="26690"/>
    <cellStyle name="Heading 3 2 2 26 5 2" xfId="26691"/>
    <cellStyle name="Heading 3 2 2 26 6" xfId="26692"/>
    <cellStyle name="Heading 3 2 2 26 6 2" xfId="26693"/>
    <cellStyle name="Heading 3 2 2 26 7" xfId="26694"/>
    <cellStyle name="Heading 3 2 2 26 7 2" xfId="26695"/>
    <cellStyle name="Heading 3 2 2 26 8" xfId="26696"/>
    <cellStyle name="Heading 3 2 2 26 8 2" xfId="26697"/>
    <cellStyle name="Heading 3 2 2 26 9" xfId="26698"/>
    <cellStyle name="Heading 3 2 2 26 9 2" xfId="26699"/>
    <cellStyle name="Heading 3 2 2 27" xfId="26700"/>
    <cellStyle name="Heading 3 2 2 27 10" xfId="26701"/>
    <cellStyle name="Heading 3 2 2 27 10 2" xfId="26702"/>
    <cellStyle name="Heading 3 2 2 27 11" xfId="26703"/>
    <cellStyle name="Heading 3 2 2 27 11 2" xfId="26704"/>
    <cellStyle name="Heading 3 2 2 27 12" xfId="26705"/>
    <cellStyle name="Heading 3 2 2 27 12 2" xfId="26706"/>
    <cellStyle name="Heading 3 2 2 27 13" xfId="26707"/>
    <cellStyle name="Heading 3 2 2 27 13 2" xfId="26708"/>
    <cellStyle name="Heading 3 2 2 27 14" xfId="26709"/>
    <cellStyle name="Heading 3 2 2 27 14 2" xfId="26710"/>
    <cellStyle name="Heading 3 2 2 27 15" xfId="26711"/>
    <cellStyle name="Heading 3 2 2 27 15 2" xfId="26712"/>
    <cellStyle name="Heading 3 2 2 27 16" xfId="26713"/>
    <cellStyle name="Heading 3 2 2 27 2" xfId="26714"/>
    <cellStyle name="Heading 3 2 2 27 2 2" xfId="26715"/>
    <cellStyle name="Heading 3 2 2 27 3" xfId="26716"/>
    <cellStyle name="Heading 3 2 2 27 3 2" xfId="26717"/>
    <cellStyle name="Heading 3 2 2 27 4" xfId="26718"/>
    <cellStyle name="Heading 3 2 2 27 4 2" xfId="26719"/>
    <cellStyle name="Heading 3 2 2 27 5" xfId="26720"/>
    <cellStyle name="Heading 3 2 2 27 5 2" xfId="26721"/>
    <cellStyle name="Heading 3 2 2 27 6" xfId="26722"/>
    <cellStyle name="Heading 3 2 2 27 6 2" xfId="26723"/>
    <cellStyle name="Heading 3 2 2 27 7" xfId="26724"/>
    <cellStyle name="Heading 3 2 2 27 7 2" xfId="26725"/>
    <cellStyle name="Heading 3 2 2 27 8" xfId="26726"/>
    <cellStyle name="Heading 3 2 2 27 8 2" xfId="26727"/>
    <cellStyle name="Heading 3 2 2 27 9" xfId="26728"/>
    <cellStyle name="Heading 3 2 2 27 9 2" xfId="26729"/>
    <cellStyle name="Heading 3 2 2 28" xfId="26730"/>
    <cellStyle name="Heading 3 2 2 28 10" xfId="26731"/>
    <cellStyle name="Heading 3 2 2 28 10 2" xfId="26732"/>
    <cellStyle name="Heading 3 2 2 28 11" xfId="26733"/>
    <cellStyle name="Heading 3 2 2 28 11 2" xfId="26734"/>
    <cellStyle name="Heading 3 2 2 28 12" xfId="26735"/>
    <cellStyle name="Heading 3 2 2 28 12 2" xfId="26736"/>
    <cellStyle name="Heading 3 2 2 28 13" xfId="26737"/>
    <cellStyle name="Heading 3 2 2 28 13 2" xfId="26738"/>
    <cellStyle name="Heading 3 2 2 28 14" xfId="26739"/>
    <cellStyle name="Heading 3 2 2 28 14 2" xfId="26740"/>
    <cellStyle name="Heading 3 2 2 28 15" xfId="26741"/>
    <cellStyle name="Heading 3 2 2 28 15 2" xfId="26742"/>
    <cellStyle name="Heading 3 2 2 28 16" xfId="26743"/>
    <cellStyle name="Heading 3 2 2 28 2" xfId="26744"/>
    <cellStyle name="Heading 3 2 2 28 2 2" xfId="26745"/>
    <cellStyle name="Heading 3 2 2 28 3" xfId="26746"/>
    <cellStyle name="Heading 3 2 2 28 3 2" xfId="26747"/>
    <cellStyle name="Heading 3 2 2 28 4" xfId="26748"/>
    <cellStyle name="Heading 3 2 2 28 4 2" xfId="26749"/>
    <cellStyle name="Heading 3 2 2 28 5" xfId="26750"/>
    <cellStyle name="Heading 3 2 2 28 5 2" xfId="26751"/>
    <cellStyle name="Heading 3 2 2 28 6" xfId="26752"/>
    <cellStyle name="Heading 3 2 2 28 6 2" xfId="26753"/>
    <cellStyle name="Heading 3 2 2 28 7" xfId="26754"/>
    <cellStyle name="Heading 3 2 2 28 7 2" xfId="26755"/>
    <cellStyle name="Heading 3 2 2 28 8" xfId="26756"/>
    <cellStyle name="Heading 3 2 2 28 8 2" xfId="26757"/>
    <cellStyle name="Heading 3 2 2 28 9" xfId="26758"/>
    <cellStyle name="Heading 3 2 2 28 9 2" xfId="26759"/>
    <cellStyle name="Heading 3 2 2 29" xfId="26760"/>
    <cellStyle name="Heading 3 2 2 29 10" xfId="26761"/>
    <cellStyle name="Heading 3 2 2 29 10 2" xfId="26762"/>
    <cellStyle name="Heading 3 2 2 29 11" xfId="26763"/>
    <cellStyle name="Heading 3 2 2 29 11 2" xfId="26764"/>
    <cellStyle name="Heading 3 2 2 29 12" xfId="26765"/>
    <cellStyle name="Heading 3 2 2 29 12 2" xfId="26766"/>
    <cellStyle name="Heading 3 2 2 29 13" xfId="26767"/>
    <cellStyle name="Heading 3 2 2 29 13 2" xfId="26768"/>
    <cellStyle name="Heading 3 2 2 29 14" xfId="26769"/>
    <cellStyle name="Heading 3 2 2 29 14 2" xfId="26770"/>
    <cellStyle name="Heading 3 2 2 29 15" xfId="26771"/>
    <cellStyle name="Heading 3 2 2 29 15 2" xfId="26772"/>
    <cellStyle name="Heading 3 2 2 29 16" xfId="26773"/>
    <cellStyle name="Heading 3 2 2 29 2" xfId="26774"/>
    <cellStyle name="Heading 3 2 2 29 2 2" xfId="26775"/>
    <cellStyle name="Heading 3 2 2 29 3" xfId="26776"/>
    <cellStyle name="Heading 3 2 2 29 3 2" xfId="26777"/>
    <cellStyle name="Heading 3 2 2 29 4" xfId="26778"/>
    <cellStyle name="Heading 3 2 2 29 4 2" xfId="26779"/>
    <cellStyle name="Heading 3 2 2 29 5" xfId="26780"/>
    <cellStyle name="Heading 3 2 2 29 5 2" xfId="26781"/>
    <cellStyle name="Heading 3 2 2 29 6" xfId="26782"/>
    <cellStyle name="Heading 3 2 2 29 6 2" xfId="26783"/>
    <cellStyle name="Heading 3 2 2 29 7" xfId="26784"/>
    <cellStyle name="Heading 3 2 2 29 7 2" xfId="26785"/>
    <cellStyle name="Heading 3 2 2 29 8" xfId="26786"/>
    <cellStyle name="Heading 3 2 2 29 8 2" xfId="26787"/>
    <cellStyle name="Heading 3 2 2 29 9" xfId="26788"/>
    <cellStyle name="Heading 3 2 2 29 9 2" xfId="26789"/>
    <cellStyle name="Heading 3 2 2 3" xfId="26790"/>
    <cellStyle name="Heading 3 2 2 3 10" xfId="26791"/>
    <cellStyle name="Heading 3 2 2 3 10 2" xfId="26792"/>
    <cellStyle name="Heading 3 2 2 3 11" xfId="26793"/>
    <cellStyle name="Heading 3 2 2 3 11 2" xfId="26794"/>
    <cellStyle name="Heading 3 2 2 3 12" xfId="26795"/>
    <cellStyle name="Heading 3 2 2 3 12 2" xfId="26796"/>
    <cellStyle name="Heading 3 2 2 3 13" xfId="26797"/>
    <cellStyle name="Heading 3 2 2 3 13 2" xfId="26798"/>
    <cellStyle name="Heading 3 2 2 3 14" xfId="26799"/>
    <cellStyle name="Heading 3 2 2 3 14 2" xfId="26800"/>
    <cellStyle name="Heading 3 2 2 3 15" xfId="26801"/>
    <cellStyle name="Heading 3 2 2 3 15 2" xfId="26802"/>
    <cellStyle name="Heading 3 2 2 3 16" xfId="26803"/>
    <cellStyle name="Heading 3 2 2 3 17" xfId="26804"/>
    <cellStyle name="Heading 3 2 2 3 2" xfId="26805"/>
    <cellStyle name="Heading 3 2 2 3 2 2" xfId="26806"/>
    <cellStyle name="Heading 3 2 2 3 3" xfId="26807"/>
    <cellStyle name="Heading 3 2 2 3 3 2" xfId="26808"/>
    <cellStyle name="Heading 3 2 2 3 4" xfId="26809"/>
    <cellStyle name="Heading 3 2 2 3 4 2" xfId="26810"/>
    <cellStyle name="Heading 3 2 2 3 5" xfId="26811"/>
    <cellStyle name="Heading 3 2 2 3 5 2" xfId="26812"/>
    <cellStyle name="Heading 3 2 2 3 6" xfId="26813"/>
    <cellStyle name="Heading 3 2 2 3 6 2" xfId="26814"/>
    <cellStyle name="Heading 3 2 2 3 7" xfId="26815"/>
    <cellStyle name="Heading 3 2 2 3 7 2" xfId="26816"/>
    <cellStyle name="Heading 3 2 2 3 8" xfId="26817"/>
    <cellStyle name="Heading 3 2 2 3 8 2" xfId="26818"/>
    <cellStyle name="Heading 3 2 2 3 9" xfId="26819"/>
    <cellStyle name="Heading 3 2 2 3 9 2" xfId="26820"/>
    <cellStyle name="Heading 3 2 2 30" xfId="26821"/>
    <cellStyle name="Heading 3 2 2 30 10" xfId="26822"/>
    <cellStyle name="Heading 3 2 2 30 10 2" xfId="26823"/>
    <cellStyle name="Heading 3 2 2 30 11" xfId="26824"/>
    <cellStyle name="Heading 3 2 2 30 11 2" xfId="26825"/>
    <cellStyle name="Heading 3 2 2 30 12" xfId="26826"/>
    <cellStyle name="Heading 3 2 2 30 12 2" xfId="26827"/>
    <cellStyle name="Heading 3 2 2 30 13" xfId="26828"/>
    <cellStyle name="Heading 3 2 2 30 13 2" xfId="26829"/>
    <cellStyle name="Heading 3 2 2 30 14" xfId="26830"/>
    <cellStyle name="Heading 3 2 2 30 14 2" xfId="26831"/>
    <cellStyle name="Heading 3 2 2 30 15" xfId="26832"/>
    <cellStyle name="Heading 3 2 2 30 15 2" xfId="26833"/>
    <cellStyle name="Heading 3 2 2 30 16" xfId="26834"/>
    <cellStyle name="Heading 3 2 2 30 2" xfId="26835"/>
    <cellStyle name="Heading 3 2 2 30 2 2" xfId="26836"/>
    <cellStyle name="Heading 3 2 2 30 3" xfId="26837"/>
    <cellStyle name="Heading 3 2 2 30 3 2" xfId="26838"/>
    <cellStyle name="Heading 3 2 2 30 4" xfId="26839"/>
    <cellStyle name="Heading 3 2 2 30 4 2" xfId="26840"/>
    <cellStyle name="Heading 3 2 2 30 5" xfId="26841"/>
    <cellStyle name="Heading 3 2 2 30 5 2" xfId="26842"/>
    <cellStyle name="Heading 3 2 2 30 6" xfId="26843"/>
    <cellStyle name="Heading 3 2 2 30 6 2" xfId="26844"/>
    <cellStyle name="Heading 3 2 2 30 7" xfId="26845"/>
    <cellStyle name="Heading 3 2 2 30 7 2" xfId="26846"/>
    <cellStyle name="Heading 3 2 2 30 8" xfId="26847"/>
    <cellStyle name="Heading 3 2 2 30 8 2" xfId="26848"/>
    <cellStyle name="Heading 3 2 2 30 9" xfId="26849"/>
    <cellStyle name="Heading 3 2 2 30 9 2" xfId="26850"/>
    <cellStyle name="Heading 3 2 2 31" xfId="26851"/>
    <cellStyle name="Heading 3 2 2 31 10" xfId="26852"/>
    <cellStyle name="Heading 3 2 2 31 10 2" xfId="26853"/>
    <cellStyle name="Heading 3 2 2 31 11" xfId="26854"/>
    <cellStyle name="Heading 3 2 2 31 11 2" xfId="26855"/>
    <cellStyle name="Heading 3 2 2 31 12" xfId="26856"/>
    <cellStyle name="Heading 3 2 2 31 12 2" xfId="26857"/>
    <cellStyle name="Heading 3 2 2 31 13" xfId="26858"/>
    <cellStyle name="Heading 3 2 2 31 13 2" xfId="26859"/>
    <cellStyle name="Heading 3 2 2 31 14" xfId="26860"/>
    <cellStyle name="Heading 3 2 2 31 14 2" xfId="26861"/>
    <cellStyle name="Heading 3 2 2 31 15" xfId="26862"/>
    <cellStyle name="Heading 3 2 2 31 15 2" xfId="26863"/>
    <cellStyle name="Heading 3 2 2 31 16" xfId="26864"/>
    <cellStyle name="Heading 3 2 2 31 2" xfId="26865"/>
    <cellStyle name="Heading 3 2 2 31 2 2" xfId="26866"/>
    <cellStyle name="Heading 3 2 2 31 3" xfId="26867"/>
    <cellStyle name="Heading 3 2 2 31 3 2" xfId="26868"/>
    <cellStyle name="Heading 3 2 2 31 4" xfId="26869"/>
    <cellStyle name="Heading 3 2 2 31 4 2" xfId="26870"/>
    <cellStyle name="Heading 3 2 2 31 5" xfId="26871"/>
    <cellStyle name="Heading 3 2 2 31 5 2" xfId="26872"/>
    <cellStyle name="Heading 3 2 2 31 6" xfId="26873"/>
    <cellStyle name="Heading 3 2 2 31 6 2" xfId="26874"/>
    <cellStyle name="Heading 3 2 2 31 7" xfId="26875"/>
    <cellStyle name="Heading 3 2 2 31 7 2" xfId="26876"/>
    <cellStyle name="Heading 3 2 2 31 8" xfId="26877"/>
    <cellStyle name="Heading 3 2 2 31 8 2" xfId="26878"/>
    <cellStyle name="Heading 3 2 2 31 9" xfId="26879"/>
    <cellStyle name="Heading 3 2 2 31 9 2" xfId="26880"/>
    <cellStyle name="Heading 3 2 2 32" xfId="26881"/>
    <cellStyle name="Heading 3 2 2 32 10" xfId="26882"/>
    <cellStyle name="Heading 3 2 2 32 10 2" xfId="26883"/>
    <cellStyle name="Heading 3 2 2 32 11" xfId="26884"/>
    <cellStyle name="Heading 3 2 2 32 11 2" xfId="26885"/>
    <cellStyle name="Heading 3 2 2 32 12" xfId="26886"/>
    <cellStyle name="Heading 3 2 2 32 12 2" xfId="26887"/>
    <cellStyle name="Heading 3 2 2 32 13" xfId="26888"/>
    <cellStyle name="Heading 3 2 2 32 13 2" xfId="26889"/>
    <cellStyle name="Heading 3 2 2 32 14" xfId="26890"/>
    <cellStyle name="Heading 3 2 2 32 14 2" xfId="26891"/>
    <cellStyle name="Heading 3 2 2 32 15" xfId="26892"/>
    <cellStyle name="Heading 3 2 2 32 15 2" xfId="26893"/>
    <cellStyle name="Heading 3 2 2 32 16" xfId="26894"/>
    <cellStyle name="Heading 3 2 2 32 2" xfId="26895"/>
    <cellStyle name="Heading 3 2 2 32 2 2" xfId="26896"/>
    <cellStyle name="Heading 3 2 2 32 3" xfId="26897"/>
    <cellStyle name="Heading 3 2 2 32 3 2" xfId="26898"/>
    <cellStyle name="Heading 3 2 2 32 4" xfId="26899"/>
    <cellStyle name="Heading 3 2 2 32 4 2" xfId="26900"/>
    <cellStyle name="Heading 3 2 2 32 5" xfId="26901"/>
    <cellStyle name="Heading 3 2 2 32 5 2" xfId="26902"/>
    <cellStyle name="Heading 3 2 2 32 6" xfId="26903"/>
    <cellStyle name="Heading 3 2 2 32 6 2" xfId="26904"/>
    <cellStyle name="Heading 3 2 2 32 7" xfId="26905"/>
    <cellStyle name="Heading 3 2 2 32 7 2" xfId="26906"/>
    <cellStyle name="Heading 3 2 2 32 8" xfId="26907"/>
    <cellStyle name="Heading 3 2 2 32 8 2" xfId="26908"/>
    <cellStyle name="Heading 3 2 2 32 9" xfId="26909"/>
    <cellStyle name="Heading 3 2 2 32 9 2" xfId="26910"/>
    <cellStyle name="Heading 3 2 2 33" xfId="26911"/>
    <cellStyle name="Heading 3 2 2 33 10" xfId="26912"/>
    <cellStyle name="Heading 3 2 2 33 10 2" xfId="26913"/>
    <cellStyle name="Heading 3 2 2 33 11" xfId="26914"/>
    <cellStyle name="Heading 3 2 2 33 11 2" xfId="26915"/>
    <cellStyle name="Heading 3 2 2 33 12" xfId="26916"/>
    <cellStyle name="Heading 3 2 2 33 12 2" xfId="26917"/>
    <cellStyle name="Heading 3 2 2 33 13" xfId="26918"/>
    <cellStyle name="Heading 3 2 2 33 13 2" xfId="26919"/>
    <cellStyle name="Heading 3 2 2 33 14" xfId="26920"/>
    <cellStyle name="Heading 3 2 2 33 14 2" xfId="26921"/>
    <cellStyle name="Heading 3 2 2 33 15" xfId="26922"/>
    <cellStyle name="Heading 3 2 2 33 15 2" xfId="26923"/>
    <cellStyle name="Heading 3 2 2 33 16" xfId="26924"/>
    <cellStyle name="Heading 3 2 2 33 2" xfId="26925"/>
    <cellStyle name="Heading 3 2 2 33 2 2" xfId="26926"/>
    <cellStyle name="Heading 3 2 2 33 3" xfId="26927"/>
    <cellStyle name="Heading 3 2 2 33 3 2" xfId="26928"/>
    <cellStyle name="Heading 3 2 2 33 4" xfId="26929"/>
    <cellStyle name="Heading 3 2 2 33 4 2" xfId="26930"/>
    <cellStyle name="Heading 3 2 2 33 5" xfId="26931"/>
    <cellStyle name="Heading 3 2 2 33 5 2" xfId="26932"/>
    <cellStyle name="Heading 3 2 2 33 6" xfId="26933"/>
    <cellStyle name="Heading 3 2 2 33 6 2" xfId="26934"/>
    <cellStyle name="Heading 3 2 2 33 7" xfId="26935"/>
    <cellStyle name="Heading 3 2 2 33 7 2" xfId="26936"/>
    <cellStyle name="Heading 3 2 2 33 8" xfId="26937"/>
    <cellStyle name="Heading 3 2 2 33 8 2" xfId="26938"/>
    <cellStyle name="Heading 3 2 2 33 9" xfId="26939"/>
    <cellStyle name="Heading 3 2 2 33 9 2" xfId="26940"/>
    <cellStyle name="Heading 3 2 2 34" xfId="26941"/>
    <cellStyle name="Heading 3 2 2 34 10" xfId="26942"/>
    <cellStyle name="Heading 3 2 2 34 10 2" xfId="26943"/>
    <cellStyle name="Heading 3 2 2 34 11" xfId="26944"/>
    <cellStyle name="Heading 3 2 2 34 11 2" xfId="26945"/>
    <cellStyle name="Heading 3 2 2 34 12" xfId="26946"/>
    <cellStyle name="Heading 3 2 2 34 12 2" xfId="26947"/>
    <cellStyle name="Heading 3 2 2 34 13" xfId="26948"/>
    <cellStyle name="Heading 3 2 2 34 13 2" xfId="26949"/>
    <cellStyle name="Heading 3 2 2 34 14" xfId="26950"/>
    <cellStyle name="Heading 3 2 2 34 14 2" xfId="26951"/>
    <cellStyle name="Heading 3 2 2 34 15" xfId="26952"/>
    <cellStyle name="Heading 3 2 2 34 15 2" xfId="26953"/>
    <cellStyle name="Heading 3 2 2 34 16" xfId="26954"/>
    <cellStyle name="Heading 3 2 2 34 2" xfId="26955"/>
    <cellStyle name="Heading 3 2 2 34 2 2" xfId="26956"/>
    <cellStyle name="Heading 3 2 2 34 3" xfId="26957"/>
    <cellStyle name="Heading 3 2 2 34 3 2" xfId="26958"/>
    <cellStyle name="Heading 3 2 2 34 4" xfId="26959"/>
    <cellStyle name="Heading 3 2 2 34 4 2" xfId="26960"/>
    <cellStyle name="Heading 3 2 2 34 5" xfId="26961"/>
    <cellStyle name="Heading 3 2 2 34 5 2" xfId="26962"/>
    <cellStyle name="Heading 3 2 2 34 6" xfId="26963"/>
    <cellStyle name="Heading 3 2 2 34 6 2" xfId="26964"/>
    <cellStyle name="Heading 3 2 2 34 7" xfId="26965"/>
    <cellStyle name="Heading 3 2 2 34 7 2" xfId="26966"/>
    <cellStyle name="Heading 3 2 2 34 8" xfId="26967"/>
    <cellStyle name="Heading 3 2 2 34 8 2" xfId="26968"/>
    <cellStyle name="Heading 3 2 2 34 9" xfId="26969"/>
    <cellStyle name="Heading 3 2 2 34 9 2" xfId="26970"/>
    <cellStyle name="Heading 3 2 2 35" xfId="26971"/>
    <cellStyle name="Heading 3 2 2 35 10" xfId="26972"/>
    <cellStyle name="Heading 3 2 2 35 10 2" xfId="26973"/>
    <cellStyle name="Heading 3 2 2 35 11" xfId="26974"/>
    <cellStyle name="Heading 3 2 2 35 11 2" xfId="26975"/>
    <cellStyle name="Heading 3 2 2 35 12" xfId="26976"/>
    <cellStyle name="Heading 3 2 2 35 12 2" xfId="26977"/>
    <cellStyle name="Heading 3 2 2 35 13" xfId="26978"/>
    <cellStyle name="Heading 3 2 2 35 13 2" xfId="26979"/>
    <cellStyle name="Heading 3 2 2 35 14" xfId="26980"/>
    <cellStyle name="Heading 3 2 2 35 14 2" xfId="26981"/>
    <cellStyle name="Heading 3 2 2 35 15" xfId="26982"/>
    <cellStyle name="Heading 3 2 2 35 15 2" xfId="26983"/>
    <cellStyle name="Heading 3 2 2 35 16" xfId="26984"/>
    <cellStyle name="Heading 3 2 2 35 2" xfId="26985"/>
    <cellStyle name="Heading 3 2 2 35 2 2" xfId="26986"/>
    <cellStyle name="Heading 3 2 2 35 3" xfId="26987"/>
    <cellStyle name="Heading 3 2 2 35 3 2" xfId="26988"/>
    <cellStyle name="Heading 3 2 2 35 4" xfId="26989"/>
    <cellStyle name="Heading 3 2 2 35 4 2" xfId="26990"/>
    <cellStyle name="Heading 3 2 2 35 5" xfId="26991"/>
    <cellStyle name="Heading 3 2 2 35 5 2" xfId="26992"/>
    <cellStyle name="Heading 3 2 2 35 6" xfId="26993"/>
    <cellStyle name="Heading 3 2 2 35 6 2" xfId="26994"/>
    <cellStyle name="Heading 3 2 2 35 7" xfId="26995"/>
    <cellStyle name="Heading 3 2 2 35 7 2" xfId="26996"/>
    <cellStyle name="Heading 3 2 2 35 8" xfId="26997"/>
    <cellStyle name="Heading 3 2 2 35 8 2" xfId="26998"/>
    <cellStyle name="Heading 3 2 2 35 9" xfId="26999"/>
    <cellStyle name="Heading 3 2 2 35 9 2" xfId="27000"/>
    <cellStyle name="Heading 3 2 2 36" xfId="27001"/>
    <cellStyle name="Heading 3 2 2 36 10" xfId="27002"/>
    <cellStyle name="Heading 3 2 2 36 10 2" xfId="27003"/>
    <cellStyle name="Heading 3 2 2 36 11" xfId="27004"/>
    <cellStyle name="Heading 3 2 2 36 11 2" xfId="27005"/>
    <cellStyle name="Heading 3 2 2 36 12" xfId="27006"/>
    <cellStyle name="Heading 3 2 2 36 12 2" xfId="27007"/>
    <cellStyle name="Heading 3 2 2 36 13" xfId="27008"/>
    <cellStyle name="Heading 3 2 2 36 13 2" xfId="27009"/>
    <cellStyle name="Heading 3 2 2 36 14" xfId="27010"/>
    <cellStyle name="Heading 3 2 2 36 14 2" xfId="27011"/>
    <cellStyle name="Heading 3 2 2 36 15" xfId="27012"/>
    <cellStyle name="Heading 3 2 2 36 15 2" xfId="27013"/>
    <cellStyle name="Heading 3 2 2 36 16" xfId="27014"/>
    <cellStyle name="Heading 3 2 2 36 2" xfId="27015"/>
    <cellStyle name="Heading 3 2 2 36 2 2" xfId="27016"/>
    <cellStyle name="Heading 3 2 2 36 3" xfId="27017"/>
    <cellStyle name="Heading 3 2 2 36 3 2" xfId="27018"/>
    <cellStyle name="Heading 3 2 2 36 4" xfId="27019"/>
    <cellStyle name="Heading 3 2 2 36 4 2" xfId="27020"/>
    <cellStyle name="Heading 3 2 2 36 5" xfId="27021"/>
    <cellStyle name="Heading 3 2 2 36 5 2" xfId="27022"/>
    <cellStyle name="Heading 3 2 2 36 6" xfId="27023"/>
    <cellStyle name="Heading 3 2 2 36 6 2" xfId="27024"/>
    <cellStyle name="Heading 3 2 2 36 7" xfId="27025"/>
    <cellStyle name="Heading 3 2 2 36 7 2" xfId="27026"/>
    <cellStyle name="Heading 3 2 2 36 8" xfId="27027"/>
    <cellStyle name="Heading 3 2 2 36 8 2" xfId="27028"/>
    <cellStyle name="Heading 3 2 2 36 9" xfId="27029"/>
    <cellStyle name="Heading 3 2 2 36 9 2" xfId="27030"/>
    <cellStyle name="Heading 3 2 2 37" xfId="27031"/>
    <cellStyle name="Heading 3 2 2 37 10" xfId="27032"/>
    <cellStyle name="Heading 3 2 2 37 10 2" xfId="27033"/>
    <cellStyle name="Heading 3 2 2 37 11" xfId="27034"/>
    <cellStyle name="Heading 3 2 2 37 11 2" xfId="27035"/>
    <cellStyle name="Heading 3 2 2 37 12" xfId="27036"/>
    <cellStyle name="Heading 3 2 2 37 12 2" xfId="27037"/>
    <cellStyle name="Heading 3 2 2 37 13" xfId="27038"/>
    <cellStyle name="Heading 3 2 2 37 13 2" xfId="27039"/>
    <cellStyle name="Heading 3 2 2 37 14" xfId="27040"/>
    <cellStyle name="Heading 3 2 2 37 14 2" xfId="27041"/>
    <cellStyle name="Heading 3 2 2 37 15" xfId="27042"/>
    <cellStyle name="Heading 3 2 2 37 15 2" xfId="27043"/>
    <cellStyle name="Heading 3 2 2 37 16" xfId="27044"/>
    <cellStyle name="Heading 3 2 2 37 2" xfId="27045"/>
    <cellStyle name="Heading 3 2 2 37 2 2" xfId="27046"/>
    <cellStyle name="Heading 3 2 2 37 3" xfId="27047"/>
    <cellStyle name="Heading 3 2 2 37 3 2" xfId="27048"/>
    <cellStyle name="Heading 3 2 2 37 4" xfId="27049"/>
    <cellStyle name="Heading 3 2 2 37 4 2" xfId="27050"/>
    <cellStyle name="Heading 3 2 2 37 5" xfId="27051"/>
    <cellStyle name="Heading 3 2 2 37 5 2" xfId="27052"/>
    <cellStyle name="Heading 3 2 2 37 6" xfId="27053"/>
    <cellStyle name="Heading 3 2 2 37 6 2" xfId="27054"/>
    <cellStyle name="Heading 3 2 2 37 7" xfId="27055"/>
    <cellStyle name="Heading 3 2 2 37 7 2" xfId="27056"/>
    <cellStyle name="Heading 3 2 2 37 8" xfId="27057"/>
    <cellStyle name="Heading 3 2 2 37 8 2" xfId="27058"/>
    <cellStyle name="Heading 3 2 2 37 9" xfId="27059"/>
    <cellStyle name="Heading 3 2 2 37 9 2" xfId="27060"/>
    <cellStyle name="Heading 3 2 2 38" xfId="27061"/>
    <cellStyle name="Heading 3 2 2 38 10" xfId="27062"/>
    <cellStyle name="Heading 3 2 2 38 10 2" xfId="27063"/>
    <cellStyle name="Heading 3 2 2 38 11" xfId="27064"/>
    <cellStyle name="Heading 3 2 2 38 11 2" xfId="27065"/>
    <cellStyle name="Heading 3 2 2 38 12" xfId="27066"/>
    <cellStyle name="Heading 3 2 2 38 12 2" xfId="27067"/>
    <cellStyle name="Heading 3 2 2 38 13" xfId="27068"/>
    <cellStyle name="Heading 3 2 2 38 13 2" xfId="27069"/>
    <cellStyle name="Heading 3 2 2 38 14" xfId="27070"/>
    <cellStyle name="Heading 3 2 2 38 14 2" xfId="27071"/>
    <cellStyle name="Heading 3 2 2 38 15" xfId="27072"/>
    <cellStyle name="Heading 3 2 2 38 15 2" xfId="27073"/>
    <cellStyle name="Heading 3 2 2 38 16" xfId="27074"/>
    <cellStyle name="Heading 3 2 2 38 2" xfId="27075"/>
    <cellStyle name="Heading 3 2 2 38 2 2" xfId="27076"/>
    <cellStyle name="Heading 3 2 2 38 3" xfId="27077"/>
    <cellStyle name="Heading 3 2 2 38 3 2" xfId="27078"/>
    <cellStyle name="Heading 3 2 2 38 4" xfId="27079"/>
    <cellStyle name="Heading 3 2 2 38 4 2" xfId="27080"/>
    <cellStyle name="Heading 3 2 2 38 5" xfId="27081"/>
    <cellStyle name="Heading 3 2 2 38 5 2" xfId="27082"/>
    <cellStyle name="Heading 3 2 2 38 6" xfId="27083"/>
    <cellStyle name="Heading 3 2 2 38 6 2" xfId="27084"/>
    <cellStyle name="Heading 3 2 2 38 7" xfId="27085"/>
    <cellStyle name="Heading 3 2 2 38 7 2" xfId="27086"/>
    <cellStyle name="Heading 3 2 2 38 8" xfId="27087"/>
    <cellStyle name="Heading 3 2 2 38 8 2" xfId="27088"/>
    <cellStyle name="Heading 3 2 2 38 9" xfId="27089"/>
    <cellStyle name="Heading 3 2 2 38 9 2" xfId="27090"/>
    <cellStyle name="Heading 3 2 2 39" xfId="27091"/>
    <cellStyle name="Heading 3 2 2 39 10" xfId="27092"/>
    <cellStyle name="Heading 3 2 2 39 10 2" xfId="27093"/>
    <cellStyle name="Heading 3 2 2 39 11" xfId="27094"/>
    <cellStyle name="Heading 3 2 2 39 11 2" xfId="27095"/>
    <cellStyle name="Heading 3 2 2 39 12" xfId="27096"/>
    <cellStyle name="Heading 3 2 2 39 12 2" xfId="27097"/>
    <cellStyle name="Heading 3 2 2 39 13" xfId="27098"/>
    <cellStyle name="Heading 3 2 2 39 13 2" xfId="27099"/>
    <cellStyle name="Heading 3 2 2 39 14" xfId="27100"/>
    <cellStyle name="Heading 3 2 2 39 14 2" xfId="27101"/>
    <cellStyle name="Heading 3 2 2 39 15" xfId="27102"/>
    <cellStyle name="Heading 3 2 2 39 15 2" xfId="27103"/>
    <cellStyle name="Heading 3 2 2 39 16" xfId="27104"/>
    <cellStyle name="Heading 3 2 2 39 2" xfId="27105"/>
    <cellStyle name="Heading 3 2 2 39 2 2" xfId="27106"/>
    <cellStyle name="Heading 3 2 2 39 3" xfId="27107"/>
    <cellStyle name="Heading 3 2 2 39 3 2" xfId="27108"/>
    <cellStyle name="Heading 3 2 2 39 4" xfId="27109"/>
    <cellStyle name="Heading 3 2 2 39 4 2" xfId="27110"/>
    <cellStyle name="Heading 3 2 2 39 5" xfId="27111"/>
    <cellStyle name="Heading 3 2 2 39 5 2" xfId="27112"/>
    <cellStyle name="Heading 3 2 2 39 6" xfId="27113"/>
    <cellStyle name="Heading 3 2 2 39 6 2" xfId="27114"/>
    <cellStyle name="Heading 3 2 2 39 7" xfId="27115"/>
    <cellStyle name="Heading 3 2 2 39 7 2" xfId="27116"/>
    <cellStyle name="Heading 3 2 2 39 8" xfId="27117"/>
    <cellStyle name="Heading 3 2 2 39 8 2" xfId="27118"/>
    <cellStyle name="Heading 3 2 2 39 9" xfId="27119"/>
    <cellStyle name="Heading 3 2 2 39 9 2" xfId="27120"/>
    <cellStyle name="Heading 3 2 2 4" xfId="27121"/>
    <cellStyle name="Heading 3 2 2 4 10" xfId="27122"/>
    <cellStyle name="Heading 3 2 2 4 10 2" xfId="27123"/>
    <cellStyle name="Heading 3 2 2 4 11" xfId="27124"/>
    <cellStyle name="Heading 3 2 2 4 11 2" xfId="27125"/>
    <cellStyle name="Heading 3 2 2 4 12" xfId="27126"/>
    <cellStyle name="Heading 3 2 2 4 12 2" xfId="27127"/>
    <cellStyle name="Heading 3 2 2 4 13" xfId="27128"/>
    <cellStyle name="Heading 3 2 2 4 13 2" xfId="27129"/>
    <cellStyle name="Heading 3 2 2 4 14" xfId="27130"/>
    <cellStyle name="Heading 3 2 2 4 14 2" xfId="27131"/>
    <cellStyle name="Heading 3 2 2 4 15" xfId="27132"/>
    <cellStyle name="Heading 3 2 2 4 15 2" xfId="27133"/>
    <cellStyle name="Heading 3 2 2 4 16" xfId="27134"/>
    <cellStyle name="Heading 3 2 2 4 17" xfId="27135"/>
    <cellStyle name="Heading 3 2 2 4 2" xfId="27136"/>
    <cellStyle name="Heading 3 2 2 4 2 2" xfId="27137"/>
    <cellStyle name="Heading 3 2 2 4 3" xfId="27138"/>
    <cellStyle name="Heading 3 2 2 4 3 2" xfId="27139"/>
    <cellStyle name="Heading 3 2 2 4 4" xfId="27140"/>
    <cellStyle name="Heading 3 2 2 4 4 2" xfId="27141"/>
    <cellStyle name="Heading 3 2 2 4 5" xfId="27142"/>
    <cellStyle name="Heading 3 2 2 4 5 2" xfId="27143"/>
    <cellStyle name="Heading 3 2 2 4 6" xfId="27144"/>
    <cellStyle name="Heading 3 2 2 4 6 2" xfId="27145"/>
    <cellStyle name="Heading 3 2 2 4 7" xfId="27146"/>
    <cellStyle name="Heading 3 2 2 4 7 2" xfId="27147"/>
    <cellStyle name="Heading 3 2 2 4 8" xfId="27148"/>
    <cellStyle name="Heading 3 2 2 4 8 2" xfId="27149"/>
    <cellStyle name="Heading 3 2 2 4 9" xfId="27150"/>
    <cellStyle name="Heading 3 2 2 4 9 2" xfId="27151"/>
    <cellStyle name="Heading 3 2 2 40" xfId="27152"/>
    <cellStyle name="Heading 3 2 2 40 10" xfId="27153"/>
    <cellStyle name="Heading 3 2 2 40 10 2" xfId="27154"/>
    <cellStyle name="Heading 3 2 2 40 11" xfId="27155"/>
    <cellStyle name="Heading 3 2 2 40 11 2" xfId="27156"/>
    <cellStyle name="Heading 3 2 2 40 12" xfId="27157"/>
    <cellStyle name="Heading 3 2 2 40 12 2" xfId="27158"/>
    <cellStyle name="Heading 3 2 2 40 13" xfId="27159"/>
    <cellStyle name="Heading 3 2 2 40 13 2" xfId="27160"/>
    <cellStyle name="Heading 3 2 2 40 14" xfId="27161"/>
    <cellStyle name="Heading 3 2 2 40 14 2" xfId="27162"/>
    <cellStyle name="Heading 3 2 2 40 15" xfId="27163"/>
    <cellStyle name="Heading 3 2 2 40 15 2" xfId="27164"/>
    <cellStyle name="Heading 3 2 2 40 16" xfId="27165"/>
    <cellStyle name="Heading 3 2 2 40 2" xfId="27166"/>
    <cellStyle name="Heading 3 2 2 40 2 2" xfId="27167"/>
    <cellStyle name="Heading 3 2 2 40 3" xfId="27168"/>
    <cellStyle name="Heading 3 2 2 40 3 2" xfId="27169"/>
    <cellStyle name="Heading 3 2 2 40 4" xfId="27170"/>
    <cellStyle name="Heading 3 2 2 40 4 2" xfId="27171"/>
    <cellStyle name="Heading 3 2 2 40 5" xfId="27172"/>
    <cellStyle name="Heading 3 2 2 40 5 2" xfId="27173"/>
    <cellStyle name="Heading 3 2 2 40 6" xfId="27174"/>
    <cellStyle name="Heading 3 2 2 40 6 2" xfId="27175"/>
    <cellStyle name="Heading 3 2 2 40 7" xfId="27176"/>
    <cellStyle name="Heading 3 2 2 40 7 2" xfId="27177"/>
    <cellStyle name="Heading 3 2 2 40 8" xfId="27178"/>
    <cellStyle name="Heading 3 2 2 40 8 2" xfId="27179"/>
    <cellStyle name="Heading 3 2 2 40 9" xfId="27180"/>
    <cellStyle name="Heading 3 2 2 40 9 2" xfId="27181"/>
    <cellStyle name="Heading 3 2 2 41" xfId="27182"/>
    <cellStyle name="Heading 3 2 2 41 10" xfId="27183"/>
    <cellStyle name="Heading 3 2 2 41 10 2" xfId="27184"/>
    <cellStyle name="Heading 3 2 2 41 11" xfId="27185"/>
    <cellStyle name="Heading 3 2 2 41 11 2" xfId="27186"/>
    <cellStyle name="Heading 3 2 2 41 12" xfId="27187"/>
    <cellStyle name="Heading 3 2 2 41 12 2" xfId="27188"/>
    <cellStyle name="Heading 3 2 2 41 13" xfId="27189"/>
    <cellStyle name="Heading 3 2 2 41 13 2" xfId="27190"/>
    <cellStyle name="Heading 3 2 2 41 14" xfId="27191"/>
    <cellStyle name="Heading 3 2 2 41 14 2" xfId="27192"/>
    <cellStyle name="Heading 3 2 2 41 15" xfId="27193"/>
    <cellStyle name="Heading 3 2 2 41 15 2" xfId="27194"/>
    <cellStyle name="Heading 3 2 2 41 16" xfId="27195"/>
    <cellStyle name="Heading 3 2 2 41 2" xfId="27196"/>
    <cellStyle name="Heading 3 2 2 41 2 2" xfId="27197"/>
    <cellStyle name="Heading 3 2 2 41 3" xfId="27198"/>
    <cellStyle name="Heading 3 2 2 41 3 2" xfId="27199"/>
    <cellStyle name="Heading 3 2 2 41 4" xfId="27200"/>
    <cellStyle name="Heading 3 2 2 41 4 2" xfId="27201"/>
    <cellStyle name="Heading 3 2 2 41 5" xfId="27202"/>
    <cellStyle name="Heading 3 2 2 41 5 2" xfId="27203"/>
    <cellStyle name="Heading 3 2 2 41 6" xfId="27204"/>
    <cellStyle name="Heading 3 2 2 41 6 2" xfId="27205"/>
    <cellStyle name="Heading 3 2 2 41 7" xfId="27206"/>
    <cellStyle name="Heading 3 2 2 41 7 2" xfId="27207"/>
    <cellStyle name="Heading 3 2 2 41 8" xfId="27208"/>
    <cellStyle name="Heading 3 2 2 41 8 2" xfId="27209"/>
    <cellStyle name="Heading 3 2 2 41 9" xfId="27210"/>
    <cellStyle name="Heading 3 2 2 41 9 2" xfId="27211"/>
    <cellStyle name="Heading 3 2 2 42" xfId="27212"/>
    <cellStyle name="Heading 3 2 2 42 10" xfId="27213"/>
    <cellStyle name="Heading 3 2 2 42 10 2" xfId="27214"/>
    <cellStyle name="Heading 3 2 2 42 11" xfId="27215"/>
    <cellStyle name="Heading 3 2 2 42 11 2" xfId="27216"/>
    <cellStyle name="Heading 3 2 2 42 12" xfId="27217"/>
    <cellStyle name="Heading 3 2 2 42 12 2" xfId="27218"/>
    <cellStyle name="Heading 3 2 2 42 13" xfId="27219"/>
    <cellStyle name="Heading 3 2 2 42 13 2" xfId="27220"/>
    <cellStyle name="Heading 3 2 2 42 14" xfId="27221"/>
    <cellStyle name="Heading 3 2 2 42 14 2" xfId="27222"/>
    <cellStyle name="Heading 3 2 2 42 15" xfId="27223"/>
    <cellStyle name="Heading 3 2 2 42 15 2" xfId="27224"/>
    <cellStyle name="Heading 3 2 2 42 16" xfId="27225"/>
    <cellStyle name="Heading 3 2 2 42 2" xfId="27226"/>
    <cellStyle name="Heading 3 2 2 42 2 2" xfId="27227"/>
    <cellStyle name="Heading 3 2 2 42 3" xfId="27228"/>
    <cellStyle name="Heading 3 2 2 42 3 2" xfId="27229"/>
    <cellStyle name="Heading 3 2 2 42 4" xfId="27230"/>
    <cellStyle name="Heading 3 2 2 42 4 2" xfId="27231"/>
    <cellStyle name="Heading 3 2 2 42 5" xfId="27232"/>
    <cellStyle name="Heading 3 2 2 42 5 2" xfId="27233"/>
    <cellStyle name="Heading 3 2 2 42 6" xfId="27234"/>
    <cellStyle name="Heading 3 2 2 42 6 2" xfId="27235"/>
    <cellStyle name="Heading 3 2 2 42 7" xfId="27236"/>
    <cellStyle name="Heading 3 2 2 42 7 2" xfId="27237"/>
    <cellStyle name="Heading 3 2 2 42 8" xfId="27238"/>
    <cellStyle name="Heading 3 2 2 42 8 2" xfId="27239"/>
    <cellStyle name="Heading 3 2 2 42 9" xfId="27240"/>
    <cellStyle name="Heading 3 2 2 42 9 2" xfId="27241"/>
    <cellStyle name="Heading 3 2 2 43" xfId="27242"/>
    <cellStyle name="Heading 3 2 2 43 10" xfId="27243"/>
    <cellStyle name="Heading 3 2 2 43 10 2" xfId="27244"/>
    <cellStyle name="Heading 3 2 2 43 11" xfId="27245"/>
    <cellStyle name="Heading 3 2 2 43 11 2" xfId="27246"/>
    <cellStyle name="Heading 3 2 2 43 12" xfId="27247"/>
    <cellStyle name="Heading 3 2 2 43 12 2" xfId="27248"/>
    <cellStyle name="Heading 3 2 2 43 13" xfId="27249"/>
    <cellStyle name="Heading 3 2 2 43 13 2" xfId="27250"/>
    <cellStyle name="Heading 3 2 2 43 14" xfId="27251"/>
    <cellStyle name="Heading 3 2 2 43 14 2" xfId="27252"/>
    <cellStyle name="Heading 3 2 2 43 15" xfId="27253"/>
    <cellStyle name="Heading 3 2 2 43 15 2" xfId="27254"/>
    <cellStyle name="Heading 3 2 2 43 16" xfId="27255"/>
    <cellStyle name="Heading 3 2 2 43 2" xfId="27256"/>
    <cellStyle name="Heading 3 2 2 43 2 2" xfId="27257"/>
    <cellStyle name="Heading 3 2 2 43 3" xfId="27258"/>
    <cellStyle name="Heading 3 2 2 43 3 2" xfId="27259"/>
    <cellStyle name="Heading 3 2 2 43 4" xfId="27260"/>
    <cellStyle name="Heading 3 2 2 43 4 2" xfId="27261"/>
    <cellStyle name="Heading 3 2 2 43 5" xfId="27262"/>
    <cellStyle name="Heading 3 2 2 43 5 2" xfId="27263"/>
    <cellStyle name="Heading 3 2 2 43 6" xfId="27264"/>
    <cellStyle name="Heading 3 2 2 43 6 2" xfId="27265"/>
    <cellStyle name="Heading 3 2 2 43 7" xfId="27266"/>
    <cellStyle name="Heading 3 2 2 43 7 2" xfId="27267"/>
    <cellStyle name="Heading 3 2 2 43 8" xfId="27268"/>
    <cellStyle name="Heading 3 2 2 43 8 2" xfId="27269"/>
    <cellStyle name="Heading 3 2 2 43 9" xfId="27270"/>
    <cellStyle name="Heading 3 2 2 43 9 2" xfId="27271"/>
    <cellStyle name="Heading 3 2 2 44" xfId="27272"/>
    <cellStyle name="Heading 3 2 2 44 10" xfId="27273"/>
    <cellStyle name="Heading 3 2 2 44 10 2" xfId="27274"/>
    <cellStyle name="Heading 3 2 2 44 11" xfId="27275"/>
    <cellStyle name="Heading 3 2 2 44 11 2" xfId="27276"/>
    <cellStyle name="Heading 3 2 2 44 12" xfId="27277"/>
    <cellStyle name="Heading 3 2 2 44 12 2" xfId="27278"/>
    <cellStyle name="Heading 3 2 2 44 13" xfId="27279"/>
    <cellStyle name="Heading 3 2 2 44 13 2" xfId="27280"/>
    <cellStyle name="Heading 3 2 2 44 14" xfId="27281"/>
    <cellStyle name="Heading 3 2 2 44 14 2" xfId="27282"/>
    <cellStyle name="Heading 3 2 2 44 15" xfId="27283"/>
    <cellStyle name="Heading 3 2 2 44 15 2" xfId="27284"/>
    <cellStyle name="Heading 3 2 2 44 16" xfId="27285"/>
    <cellStyle name="Heading 3 2 2 44 2" xfId="27286"/>
    <cellStyle name="Heading 3 2 2 44 2 2" xfId="27287"/>
    <cellStyle name="Heading 3 2 2 44 3" xfId="27288"/>
    <cellStyle name="Heading 3 2 2 44 3 2" xfId="27289"/>
    <cellStyle name="Heading 3 2 2 44 4" xfId="27290"/>
    <cellStyle name="Heading 3 2 2 44 4 2" xfId="27291"/>
    <cellStyle name="Heading 3 2 2 44 5" xfId="27292"/>
    <cellStyle name="Heading 3 2 2 44 5 2" xfId="27293"/>
    <cellStyle name="Heading 3 2 2 44 6" xfId="27294"/>
    <cellStyle name="Heading 3 2 2 44 6 2" xfId="27295"/>
    <cellStyle name="Heading 3 2 2 44 7" xfId="27296"/>
    <cellStyle name="Heading 3 2 2 44 7 2" xfId="27297"/>
    <cellStyle name="Heading 3 2 2 44 8" xfId="27298"/>
    <cellStyle name="Heading 3 2 2 44 8 2" xfId="27299"/>
    <cellStyle name="Heading 3 2 2 44 9" xfId="27300"/>
    <cellStyle name="Heading 3 2 2 44 9 2" xfId="27301"/>
    <cellStyle name="Heading 3 2 2 45" xfId="27302"/>
    <cellStyle name="Heading 3 2 2 45 10" xfId="27303"/>
    <cellStyle name="Heading 3 2 2 45 10 2" xfId="27304"/>
    <cellStyle name="Heading 3 2 2 45 11" xfId="27305"/>
    <cellStyle name="Heading 3 2 2 45 11 2" xfId="27306"/>
    <cellStyle name="Heading 3 2 2 45 12" xfId="27307"/>
    <cellStyle name="Heading 3 2 2 45 12 2" xfId="27308"/>
    <cellStyle name="Heading 3 2 2 45 13" xfId="27309"/>
    <cellStyle name="Heading 3 2 2 45 13 2" xfId="27310"/>
    <cellStyle name="Heading 3 2 2 45 14" xfId="27311"/>
    <cellStyle name="Heading 3 2 2 45 14 2" xfId="27312"/>
    <cellStyle name="Heading 3 2 2 45 15" xfId="27313"/>
    <cellStyle name="Heading 3 2 2 45 15 2" xfId="27314"/>
    <cellStyle name="Heading 3 2 2 45 16" xfId="27315"/>
    <cellStyle name="Heading 3 2 2 45 2" xfId="27316"/>
    <cellStyle name="Heading 3 2 2 45 2 2" xfId="27317"/>
    <cellStyle name="Heading 3 2 2 45 3" xfId="27318"/>
    <cellStyle name="Heading 3 2 2 45 3 2" xfId="27319"/>
    <cellStyle name="Heading 3 2 2 45 4" xfId="27320"/>
    <cellStyle name="Heading 3 2 2 45 4 2" xfId="27321"/>
    <cellStyle name="Heading 3 2 2 45 5" xfId="27322"/>
    <cellStyle name="Heading 3 2 2 45 5 2" xfId="27323"/>
    <cellStyle name="Heading 3 2 2 45 6" xfId="27324"/>
    <cellStyle name="Heading 3 2 2 45 6 2" xfId="27325"/>
    <cellStyle name="Heading 3 2 2 45 7" xfId="27326"/>
    <cellStyle name="Heading 3 2 2 45 7 2" xfId="27327"/>
    <cellStyle name="Heading 3 2 2 45 8" xfId="27328"/>
    <cellStyle name="Heading 3 2 2 45 8 2" xfId="27329"/>
    <cellStyle name="Heading 3 2 2 45 9" xfId="27330"/>
    <cellStyle name="Heading 3 2 2 45 9 2" xfId="27331"/>
    <cellStyle name="Heading 3 2 2 46" xfId="27332"/>
    <cellStyle name="Heading 3 2 2 46 10" xfId="27333"/>
    <cellStyle name="Heading 3 2 2 46 10 2" xfId="27334"/>
    <cellStyle name="Heading 3 2 2 46 11" xfId="27335"/>
    <cellStyle name="Heading 3 2 2 46 11 2" xfId="27336"/>
    <cellStyle name="Heading 3 2 2 46 12" xfId="27337"/>
    <cellStyle name="Heading 3 2 2 46 12 2" xfId="27338"/>
    <cellStyle name="Heading 3 2 2 46 13" xfId="27339"/>
    <cellStyle name="Heading 3 2 2 46 13 2" xfId="27340"/>
    <cellStyle name="Heading 3 2 2 46 14" xfId="27341"/>
    <cellStyle name="Heading 3 2 2 46 14 2" xfId="27342"/>
    <cellStyle name="Heading 3 2 2 46 15" xfId="27343"/>
    <cellStyle name="Heading 3 2 2 46 15 2" xfId="27344"/>
    <cellStyle name="Heading 3 2 2 46 16" xfId="27345"/>
    <cellStyle name="Heading 3 2 2 46 2" xfId="27346"/>
    <cellStyle name="Heading 3 2 2 46 2 2" xfId="27347"/>
    <cellStyle name="Heading 3 2 2 46 3" xfId="27348"/>
    <cellStyle name="Heading 3 2 2 46 3 2" xfId="27349"/>
    <cellStyle name="Heading 3 2 2 46 4" xfId="27350"/>
    <cellStyle name="Heading 3 2 2 46 4 2" xfId="27351"/>
    <cellStyle name="Heading 3 2 2 46 5" xfId="27352"/>
    <cellStyle name="Heading 3 2 2 46 5 2" xfId="27353"/>
    <cellStyle name="Heading 3 2 2 46 6" xfId="27354"/>
    <cellStyle name="Heading 3 2 2 46 6 2" xfId="27355"/>
    <cellStyle name="Heading 3 2 2 46 7" xfId="27356"/>
    <cellStyle name="Heading 3 2 2 46 7 2" xfId="27357"/>
    <cellStyle name="Heading 3 2 2 46 8" xfId="27358"/>
    <cellStyle name="Heading 3 2 2 46 8 2" xfId="27359"/>
    <cellStyle name="Heading 3 2 2 46 9" xfId="27360"/>
    <cellStyle name="Heading 3 2 2 46 9 2" xfId="27361"/>
    <cellStyle name="Heading 3 2 2 47" xfId="27362"/>
    <cellStyle name="Heading 3 2 2 47 10" xfId="27363"/>
    <cellStyle name="Heading 3 2 2 47 10 2" xfId="27364"/>
    <cellStyle name="Heading 3 2 2 47 11" xfId="27365"/>
    <cellStyle name="Heading 3 2 2 47 11 2" xfId="27366"/>
    <cellStyle name="Heading 3 2 2 47 12" xfId="27367"/>
    <cellStyle name="Heading 3 2 2 47 12 2" xfId="27368"/>
    <cellStyle name="Heading 3 2 2 47 13" xfId="27369"/>
    <cellStyle name="Heading 3 2 2 47 13 2" xfId="27370"/>
    <cellStyle name="Heading 3 2 2 47 14" xfId="27371"/>
    <cellStyle name="Heading 3 2 2 47 14 2" xfId="27372"/>
    <cellStyle name="Heading 3 2 2 47 15" xfId="27373"/>
    <cellStyle name="Heading 3 2 2 47 15 2" xfId="27374"/>
    <cellStyle name="Heading 3 2 2 47 16" xfId="27375"/>
    <cellStyle name="Heading 3 2 2 47 2" xfId="27376"/>
    <cellStyle name="Heading 3 2 2 47 2 2" xfId="27377"/>
    <cellStyle name="Heading 3 2 2 47 3" xfId="27378"/>
    <cellStyle name="Heading 3 2 2 47 3 2" xfId="27379"/>
    <cellStyle name="Heading 3 2 2 47 4" xfId="27380"/>
    <cellStyle name="Heading 3 2 2 47 4 2" xfId="27381"/>
    <cellStyle name="Heading 3 2 2 47 5" xfId="27382"/>
    <cellStyle name="Heading 3 2 2 47 5 2" xfId="27383"/>
    <cellStyle name="Heading 3 2 2 47 6" xfId="27384"/>
    <cellStyle name="Heading 3 2 2 47 6 2" xfId="27385"/>
    <cellStyle name="Heading 3 2 2 47 7" xfId="27386"/>
    <cellStyle name="Heading 3 2 2 47 7 2" xfId="27387"/>
    <cellStyle name="Heading 3 2 2 47 8" xfId="27388"/>
    <cellStyle name="Heading 3 2 2 47 8 2" xfId="27389"/>
    <cellStyle name="Heading 3 2 2 47 9" xfId="27390"/>
    <cellStyle name="Heading 3 2 2 47 9 2" xfId="27391"/>
    <cellStyle name="Heading 3 2 2 48" xfId="27392"/>
    <cellStyle name="Heading 3 2 2 48 10" xfId="27393"/>
    <cellStyle name="Heading 3 2 2 48 10 2" xfId="27394"/>
    <cellStyle name="Heading 3 2 2 48 11" xfId="27395"/>
    <cellStyle name="Heading 3 2 2 48 11 2" xfId="27396"/>
    <cellStyle name="Heading 3 2 2 48 12" xfId="27397"/>
    <cellStyle name="Heading 3 2 2 48 12 2" xfId="27398"/>
    <cellStyle name="Heading 3 2 2 48 13" xfId="27399"/>
    <cellStyle name="Heading 3 2 2 48 13 2" xfId="27400"/>
    <cellStyle name="Heading 3 2 2 48 14" xfId="27401"/>
    <cellStyle name="Heading 3 2 2 48 14 2" xfId="27402"/>
    <cellStyle name="Heading 3 2 2 48 15" xfId="27403"/>
    <cellStyle name="Heading 3 2 2 48 15 2" xfId="27404"/>
    <cellStyle name="Heading 3 2 2 48 16" xfId="27405"/>
    <cellStyle name="Heading 3 2 2 48 2" xfId="27406"/>
    <cellStyle name="Heading 3 2 2 48 2 2" xfId="27407"/>
    <cellStyle name="Heading 3 2 2 48 3" xfId="27408"/>
    <cellStyle name="Heading 3 2 2 48 3 2" xfId="27409"/>
    <cellStyle name="Heading 3 2 2 48 4" xfId="27410"/>
    <cellStyle name="Heading 3 2 2 48 4 2" xfId="27411"/>
    <cellStyle name="Heading 3 2 2 48 5" xfId="27412"/>
    <cellStyle name="Heading 3 2 2 48 5 2" xfId="27413"/>
    <cellStyle name="Heading 3 2 2 48 6" xfId="27414"/>
    <cellStyle name="Heading 3 2 2 48 6 2" xfId="27415"/>
    <cellStyle name="Heading 3 2 2 48 7" xfId="27416"/>
    <cellStyle name="Heading 3 2 2 48 7 2" xfId="27417"/>
    <cellStyle name="Heading 3 2 2 48 8" xfId="27418"/>
    <cellStyle name="Heading 3 2 2 48 8 2" xfId="27419"/>
    <cellStyle name="Heading 3 2 2 48 9" xfId="27420"/>
    <cellStyle name="Heading 3 2 2 48 9 2" xfId="27421"/>
    <cellStyle name="Heading 3 2 2 49" xfId="27422"/>
    <cellStyle name="Heading 3 2 2 49 10" xfId="27423"/>
    <cellStyle name="Heading 3 2 2 49 10 2" xfId="27424"/>
    <cellStyle name="Heading 3 2 2 49 11" xfId="27425"/>
    <cellStyle name="Heading 3 2 2 49 11 2" xfId="27426"/>
    <cellStyle name="Heading 3 2 2 49 12" xfId="27427"/>
    <cellStyle name="Heading 3 2 2 49 12 2" xfId="27428"/>
    <cellStyle name="Heading 3 2 2 49 13" xfId="27429"/>
    <cellStyle name="Heading 3 2 2 49 13 2" xfId="27430"/>
    <cellStyle name="Heading 3 2 2 49 14" xfId="27431"/>
    <cellStyle name="Heading 3 2 2 49 14 2" xfId="27432"/>
    <cellStyle name="Heading 3 2 2 49 15" xfId="27433"/>
    <cellStyle name="Heading 3 2 2 49 15 2" xfId="27434"/>
    <cellStyle name="Heading 3 2 2 49 16" xfId="27435"/>
    <cellStyle name="Heading 3 2 2 49 2" xfId="27436"/>
    <cellStyle name="Heading 3 2 2 49 2 2" xfId="27437"/>
    <cellStyle name="Heading 3 2 2 49 3" xfId="27438"/>
    <cellStyle name="Heading 3 2 2 49 3 2" xfId="27439"/>
    <cellStyle name="Heading 3 2 2 49 4" xfId="27440"/>
    <cellStyle name="Heading 3 2 2 49 4 2" xfId="27441"/>
    <cellStyle name="Heading 3 2 2 49 5" xfId="27442"/>
    <cellStyle name="Heading 3 2 2 49 5 2" xfId="27443"/>
    <cellStyle name="Heading 3 2 2 49 6" xfId="27444"/>
    <cellStyle name="Heading 3 2 2 49 6 2" xfId="27445"/>
    <cellStyle name="Heading 3 2 2 49 7" xfId="27446"/>
    <cellStyle name="Heading 3 2 2 49 7 2" xfId="27447"/>
    <cellStyle name="Heading 3 2 2 49 8" xfId="27448"/>
    <cellStyle name="Heading 3 2 2 49 8 2" xfId="27449"/>
    <cellStyle name="Heading 3 2 2 49 9" xfId="27450"/>
    <cellStyle name="Heading 3 2 2 49 9 2" xfId="27451"/>
    <cellStyle name="Heading 3 2 2 5" xfId="27452"/>
    <cellStyle name="Heading 3 2 2 5 10" xfId="27453"/>
    <cellStyle name="Heading 3 2 2 5 10 2" xfId="27454"/>
    <cellStyle name="Heading 3 2 2 5 11" xfId="27455"/>
    <cellStyle name="Heading 3 2 2 5 11 2" xfId="27456"/>
    <cellStyle name="Heading 3 2 2 5 12" xfId="27457"/>
    <cellStyle name="Heading 3 2 2 5 12 2" xfId="27458"/>
    <cellStyle name="Heading 3 2 2 5 13" xfId="27459"/>
    <cellStyle name="Heading 3 2 2 5 13 2" xfId="27460"/>
    <cellStyle name="Heading 3 2 2 5 14" xfId="27461"/>
    <cellStyle name="Heading 3 2 2 5 14 2" xfId="27462"/>
    <cellStyle name="Heading 3 2 2 5 15" xfId="27463"/>
    <cellStyle name="Heading 3 2 2 5 15 2" xfId="27464"/>
    <cellStyle name="Heading 3 2 2 5 16" xfId="27465"/>
    <cellStyle name="Heading 3 2 2 5 17" xfId="27466"/>
    <cellStyle name="Heading 3 2 2 5 2" xfId="27467"/>
    <cellStyle name="Heading 3 2 2 5 2 2" xfId="27468"/>
    <cellStyle name="Heading 3 2 2 5 3" xfId="27469"/>
    <cellStyle name="Heading 3 2 2 5 3 2" xfId="27470"/>
    <cellStyle name="Heading 3 2 2 5 4" xfId="27471"/>
    <cellStyle name="Heading 3 2 2 5 4 2" xfId="27472"/>
    <cellStyle name="Heading 3 2 2 5 5" xfId="27473"/>
    <cellStyle name="Heading 3 2 2 5 5 2" xfId="27474"/>
    <cellStyle name="Heading 3 2 2 5 6" xfId="27475"/>
    <cellStyle name="Heading 3 2 2 5 6 2" xfId="27476"/>
    <cellStyle name="Heading 3 2 2 5 7" xfId="27477"/>
    <cellStyle name="Heading 3 2 2 5 7 2" xfId="27478"/>
    <cellStyle name="Heading 3 2 2 5 8" xfId="27479"/>
    <cellStyle name="Heading 3 2 2 5 8 2" xfId="27480"/>
    <cellStyle name="Heading 3 2 2 5 9" xfId="27481"/>
    <cellStyle name="Heading 3 2 2 5 9 2" xfId="27482"/>
    <cellStyle name="Heading 3 2 2 50" xfId="27483"/>
    <cellStyle name="Heading 3 2 2 50 10" xfId="27484"/>
    <cellStyle name="Heading 3 2 2 50 10 2" xfId="27485"/>
    <cellStyle name="Heading 3 2 2 50 11" xfId="27486"/>
    <cellStyle name="Heading 3 2 2 50 11 2" xfId="27487"/>
    <cellStyle name="Heading 3 2 2 50 12" xfId="27488"/>
    <cellStyle name="Heading 3 2 2 50 12 2" xfId="27489"/>
    <cellStyle name="Heading 3 2 2 50 13" xfId="27490"/>
    <cellStyle name="Heading 3 2 2 50 13 2" xfId="27491"/>
    <cellStyle name="Heading 3 2 2 50 14" xfId="27492"/>
    <cellStyle name="Heading 3 2 2 50 14 2" xfId="27493"/>
    <cellStyle name="Heading 3 2 2 50 15" xfId="27494"/>
    <cellStyle name="Heading 3 2 2 50 15 2" xfId="27495"/>
    <cellStyle name="Heading 3 2 2 50 16" xfId="27496"/>
    <cellStyle name="Heading 3 2 2 50 2" xfId="27497"/>
    <cellStyle name="Heading 3 2 2 50 2 2" xfId="27498"/>
    <cellStyle name="Heading 3 2 2 50 3" xfId="27499"/>
    <cellStyle name="Heading 3 2 2 50 3 2" xfId="27500"/>
    <cellStyle name="Heading 3 2 2 50 4" xfId="27501"/>
    <cellStyle name="Heading 3 2 2 50 4 2" xfId="27502"/>
    <cellStyle name="Heading 3 2 2 50 5" xfId="27503"/>
    <cellStyle name="Heading 3 2 2 50 5 2" xfId="27504"/>
    <cellStyle name="Heading 3 2 2 50 6" xfId="27505"/>
    <cellStyle name="Heading 3 2 2 50 6 2" xfId="27506"/>
    <cellStyle name="Heading 3 2 2 50 7" xfId="27507"/>
    <cellStyle name="Heading 3 2 2 50 7 2" xfId="27508"/>
    <cellStyle name="Heading 3 2 2 50 8" xfId="27509"/>
    <cellStyle name="Heading 3 2 2 50 8 2" xfId="27510"/>
    <cellStyle name="Heading 3 2 2 50 9" xfId="27511"/>
    <cellStyle name="Heading 3 2 2 50 9 2" xfId="27512"/>
    <cellStyle name="Heading 3 2 2 51" xfId="27513"/>
    <cellStyle name="Heading 3 2 2 51 10" xfId="27514"/>
    <cellStyle name="Heading 3 2 2 51 10 2" xfId="27515"/>
    <cellStyle name="Heading 3 2 2 51 11" xfId="27516"/>
    <cellStyle name="Heading 3 2 2 51 11 2" xfId="27517"/>
    <cellStyle name="Heading 3 2 2 51 12" xfId="27518"/>
    <cellStyle name="Heading 3 2 2 51 12 2" xfId="27519"/>
    <cellStyle name="Heading 3 2 2 51 13" xfId="27520"/>
    <cellStyle name="Heading 3 2 2 51 13 2" xfId="27521"/>
    <cellStyle name="Heading 3 2 2 51 14" xfId="27522"/>
    <cellStyle name="Heading 3 2 2 51 14 2" xfId="27523"/>
    <cellStyle name="Heading 3 2 2 51 15" xfId="27524"/>
    <cellStyle name="Heading 3 2 2 51 15 2" xfId="27525"/>
    <cellStyle name="Heading 3 2 2 51 16" xfId="27526"/>
    <cellStyle name="Heading 3 2 2 51 2" xfId="27527"/>
    <cellStyle name="Heading 3 2 2 51 2 2" xfId="27528"/>
    <cellStyle name="Heading 3 2 2 51 3" xfId="27529"/>
    <cellStyle name="Heading 3 2 2 51 3 2" xfId="27530"/>
    <cellStyle name="Heading 3 2 2 51 4" xfId="27531"/>
    <cellStyle name="Heading 3 2 2 51 4 2" xfId="27532"/>
    <cellStyle name="Heading 3 2 2 51 5" xfId="27533"/>
    <cellStyle name="Heading 3 2 2 51 5 2" xfId="27534"/>
    <cellStyle name="Heading 3 2 2 51 6" xfId="27535"/>
    <cellStyle name="Heading 3 2 2 51 6 2" xfId="27536"/>
    <cellStyle name="Heading 3 2 2 51 7" xfId="27537"/>
    <cellStyle name="Heading 3 2 2 51 7 2" xfId="27538"/>
    <cellStyle name="Heading 3 2 2 51 8" xfId="27539"/>
    <cellStyle name="Heading 3 2 2 51 8 2" xfId="27540"/>
    <cellStyle name="Heading 3 2 2 51 9" xfId="27541"/>
    <cellStyle name="Heading 3 2 2 51 9 2" xfId="27542"/>
    <cellStyle name="Heading 3 2 2 52" xfId="27543"/>
    <cellStyle name="Heading 3 2 2 52 10" xfId="27544"/>
    <cellStyle name="Heading 3 2 2 52 10 2" xfId="27545"/>
    <cellStyle name="Heading 3 2 2 52 11" xfId="27546"/>
    <cellStyle name="Heading 3 2 2 52 11 2" xfId="27547"/>
    <cellStyle name="Heading 3 2 2 52 12" xfId="27548"/>
    <cellStyle name="Heading 3 2 2 52 12 2" xfId="27549"/>
    <cellStyle name="Heading 3 2 2 52 13" xfId="27550"/>
    <cellStyle name="Heading 3 2 2 52 13 2" xfId="27551"/>
    <cellStyle name="Heading 3 2 2 52 14" xfId="27552"/>
    <cellStyle name="Heading 3 2 2 52 14 2" xfId="27553"/>
    <cellStyle name="Heading 3 2 2 52 15" xfId="27554"/>
    <cellStyle name="Heading 3 2 2 52 15 2" xfId="27555"/>
    <cellStyle name="Heading 3 2 2 52 16" xfId="27556"/>
    <cellStyle name="Heading 3 2 2 52 2" xfId="27557"/>
    <cellStyle name="Heading 3 2 2 52 2 2" xfId="27558"/>
    <cellStyle name="Heading 3 2 2 52 3" xfId="27559"/>
    <cellStyle name="Heading 3 2 2 52 3 2" xfId="27560"/>
    <cellStyle name="Heading 3 2 2 52 4" xfId="27561"/>
    <cellStyle name="Heading 3 2 2 52 4 2" xfId="27562"/>
    <cellStyle name="Heading 3 2 2 52 5" xfId="27563"/>
    <cellStyle name="Heading 3 2 2 52 5 2" xfId="27564"/>
    <cellStyle name="Heading 3 2 2 52 6" xfId="27565"/>
    <cellStyle name="Heading 3 2 2 52 6 2" xfId="27566"/>
    <cellStyle name="Heading 3 2 2 52 7" xfId="27567"/>
    <cellStyle name="Heading 3 2 2 52 7 2" xfId="27568"/>
    <cellStyle name="Heading 3 2 2 52 8" xfId="27569"/>
    <cellStyle name="Heading 3 2 2 52 8 2" xfId="27570"/>
    <cellStyle name="Heading 3 2 2 52 9" xfId="27571"/>
    <cellStyle name="Heading 3 2 2 52 9 2" xfId="27572"/>
    <cellStyle name="Heading 3 2 2 53" xfId="27573"/>
    <cellStyle name="Heading 3 2 2 53 10" xfId="27574"/>
    <cellStyle name="Heading 3 2 2 53 10 2" xfId="27575"/>
    <cellStyle name="Heading 3 2 2 53 11" xfId="27576"/>
    <cellStyle name="Heading 3 2 2 53 11 2" xfId="27577"/>
    <cellStyle name="Heading 3 2 2 53 12" xfId="27578"/>
    <cellStyle name="Heading 3 2 2 53 12 2" xfId="27579"/>
    <cellStyle name="Heading 3 2 2 53 13" xfId="27580"/>
    <cellStyle name="Heading 3 2 2 53 13 2" xfId="27581"/>
    <cellStyle name="Heading 3 2 2 53 14" xfId="27582"/>
    <cellStyle name="Heading 3 2 2 53 14 2" xfId="27583"/>
    <cellStyle name="Heading 3 2 2 53 15" xfId="27584"/>
    <cellStyle name="Heading 3 2 2 53 15 2" xfId="27585"/>
    <cellStyle name="Heading 3 2 2 53 16" xfId="27586"/>
    <cellStyle name="Heading 3 2 2 53 2" xfId="27587"/>
    <cellStyle name="Heading 3 2 2 53 2 2" xfId="27588"/>
    <cellStyle name="Heading 3 2 2 53 3" xfId="27589"/>
    <cellStyle name="Heading 3 2 2 53 3 2" xfId="27590"/>
    <cellStyle name="Heading 3 2 2 53 4" xfId="27591"/>
    <cellStyle name="Heading 3 2 2 53 4 2" xfId="27592"/>
    <cellStyle name="Heading 3 2 2 53 5" xfId="27593"/>
    <cellStyle name="Heading 3 2 2 53 5 2" xfId="27594"/>
    <cellStyle name="Heading 3 2 2 53 6" xfId="27595"/>
    <cellStyle name="Heading 3 2 2 53 6 2" xfId="27596"/>
    <cellStyle name="Heading 3 2 2 53 7" xfId="27597"/>
    <cellStyle name="Heading 3 2 2 53 7 2" xfId="27598"/>
    <cellStyle name="Heading 3 2 2 53 8" xfId="27599"/>
    <cellStyle name="Heading 3 2 2 53 8 2" xfId="27600"/>
    <cellStyle name="Heading 3 2 2 53 9" xfId="27601"/>
    <cellStyle name="Heading 3 2 2 53 9 2" xfId="27602"/>
    <cellStyle name="Heading 3 2 2 54" xfId="27603"/>
    <cellStyle name="Heading 3 2 2 54 10" xfId="27604"/>
    <cellStyle name="Heading 3 2 2 54 10 2" xfId="27605"/>
    <cellStyle name="Heading 3 2 2 54 11" xfId="27606"/>
    <cellStyle name="Heading 3 2 2 54 11 2" xfId="27607"/>
    <cellStyle name="Heading 3 2 2 54 12" xfId="27608"/>
    <cellStyle name="Heading 3 2 2 54 12 2" xfId="27609"/>
    <cellStyle name="Heading 3 2 2 54 13" xfId="27610"/>
    <cellStyle name="Heading 3 2 2 54 13 2" xfId="27611"/>
    <cellStyle name="Heading 3 2 2 54 14" xfId="27612"/>
    <cellStyle name="Heading 3 2 2 54 14 2" xfId="27613"/>
    <cellStyle name="Heading 3 2 2 54 15" xfId="27614"/>
    <cellStyle name="Heading 3 2 2 54 15 2" xfId="27615"/>
    <cellStyle name="Heading 3 2 2 54 16" xfId="27616"/>
    <cellStyle name="Heading 3 2 2 54 2" xfId="27617"/>
    <cellStyle name="Heading 3 2 2 54 2 2" xfId="27618"/>
    <cellStyle name="Heading 3 2 2 54 3" xfId="27619"/>
    <cellStyle name="Heading 3 2 2 54 3 2" xfId="27620"/>
    <cellStyle name="Heading 3 2 2 54 4" xfId="27621"/>
    <cellStyle name="Heading 3 2 2 54 4 2" xfId="27622"/>
    <cellStyle name="Heading 3 2 2 54 5" xfId="27623"/>
    <cellStyle name="Heading 3 2 2 54 5 2" xfId="27624"/>
    <cellStyle name="Heading 3 2 2 54 6" xfId="27625"/>
    <cellStyle name="Heading 3 2 2 54 6 2" xfId="27626"/>
    <cellStyle name="Heading 3 2 2 54 7" xfId="27627"/>
    <cellStyle name="Heading 3 2 2 54 7 2" xfId="27628"/>
    <cellStyle name="Heading 3 2 2 54 8" xfId="27629"/>
    <cellStyle name="Heading 3 2 2 54 8 2" xfId="27630"/>
    <cellStyle name="Heading 3 2 2 54 9" xfId="27631"/>
    <cellStyle name="Heading 3 2 2 54 9 2" xfId="27632"/>
    <cellStyle name="Heading 3 2 2 55" xfId="27633"/>
    <cellStyle name="Heading 3 2 2 55 2" xfId="27634"/>
    <cellStyle name="Heading 3 2 2 56" xfId="27635"/>
    <cellStyle name="Heading 3 2 2 56 2" xfId="27636"/>
    <cellStyle name="Heading 3 2 2 57" xfId="27637"/>
    <cellStyle name="Heading 3 2 2 57 2" xfId="27638"/>
    <cellStyle name="Heading 3 2 2 58" xfId="27639"/>
    <cellStyle name="Heading 3 2 2 58 2" xfId="27640"/>
    <cellStyle name="Heading 3 2 2 59" xfId="27641"/>
    <cellStyle name="Heading 3 2 2 59 2" xfId="27642"/>
    <cellStyle name="Heading 3 2 2 6" xfId="27643"/>
    <cellStyle name="Heading 3 2 2 6 10" xfId="27644"/>
    <cellStyle name="Heading 3 2 2 6 10 2" xfId="27645"/>
    <cellStyle name="Heading 3 2 2 6 11" xfId="27646"/>
    <cellStyle name="Heading 3 2 2 6 11 2" xfId="27647"/>
    <cellStyle name="Heading 3 2 2 6 12" xfId="27648"/>
    <cellStyle name="Heading 3 2 2 6 12 2" xfId="27649"/>
    <cellStyle name="Heading 3 2 2 6 13" xfId="27650"/>
    <cellStyle name="Heading 3 2 2 6 13 2" xfId="27651"/>
    <cellStyle name="Heading 3 2 2 6 14" xfId="27652"/>
    <cellStyle name="Heading 3 2 2 6 14 2" xfId="27653"/>
    <cellStyle name="Heading 3 2 2 6 15" xfId="27654"/>
    <cellStyle name="Heading 3 2 2 6 15 2" xfId="27655"/>
    <cellStyle name="Heading 3 2 2 6 16" xfId="27656"/>
    <cellStyle name="Heading 3 2 2 6 2" xfId="27657"/>
    <cellStyle name="Heading 3 2 2 6 2 2" xfId="27658"/>
    <cellStyle name="Heading 3 2 2 6 3" xfId="27659"/>
    <cellStyle name="Heading 3 2 2 6 3 2" xfId="27660"/>
    <cellStyle name="Heading 3 2 2 6 4" xfId="27661"/>
    <cellStyle name="Heading 3 2 2 6 4 2" xfId="27662"/>
    <cellStyle name="Heading 3 2 2 6 5" xfId="27663"/>
    <cellStyle name="Heading 3 2 2 6 5 2" xfId="27664"/>
    <cellStyle name="Heading 3 2 2 6 6" xfId="27665"/>
    <cellStyle name="Heading 3 2 2 6 6 2" xfId="27666"/>
    <cellStyle name="Heading 3 2 2 6 7" xfId="27667"/>
    <cellStyle name="Heading 3 2 2 6 7 2" xfId="27668"/>
    <cellStyle name="Heading 3 2 2 6 8" xfId="27669"/>
    <cellStyle name="Heading 3 2 2 6 8 2" xfId="27670"/>
    <cellStyle name="Heading 3 2 2 6 9" xfId="27671"/>
    <cellStyle name="Heading 3 2 2 6 9 2" xfId="27672"/>
    <cellStyle name="Heading 3 2 2 60" xfId="27673"/>
    <cellStyle name="Heading 3 2 2 60 2" xfId="27674"/>
    <cellStyle name="Heading 3 2 2 61" xfId="27675"/>
    <cellStyle name="Heading 3 2 2 61 2" xfId="27676"/>
    <cellStyle name="Heading 3 2 2 62" xfId="27677"/>
    <cellStyle name="Heading 3 2 2 62 2" xfId="27678"/>
    <cellStyle name="Heading 3 2 2 63" xfId="27679"/>
    <cellStyle name="Heading 3 2 2 63 2" xfId="27680"/>
    <cellStyle name="Heading 3 2 2 64" xfId="27681"/>
    <cellStyle name="Heading 3 2 2 64 2" xfId="27682"/>
    <cellStyle name="Heading 3 2 2 65" xfId="27683"/>
    <cellStyle name="Heading 3 2 2 65 2" xfId="27684"/>
    <cellStyle name="Heading 3 2 2 66" xfId="27685"/>
    <cellStyle name="Heading 3 2 2 66 2" xfId="27686"/>
    <cellStyle name="Heading 3 2 2 67" xfId="27687"/>
    <cellStyle name="Heading 3 2 2 67 2" xfId="27688"/>
    <cellStyle name="Heading 3 2 2 68" xfId="27689"/>
    <cellStyle name="Heading 3 2 2 68 2" xfId="27690"/>
    <cellStyle name="Heading 3 2 2 69" xfId="27691"/>
    <cellStyle name="Heading 3 2 2 7" xfId="27692"/>
    <cellStyle name="Heading 3 2 2 7 10" xfId="27693"/>
    <cellStyle name="Heading 3 2 2 7 10 2" xfId="27694"/>
    <cellStyle name="Heading 3 2 2 7 11" xfId="27695"/>
    <cellStyle name="Heading 3 2 2 7 11 2" xfId="27696"/>
    <cellStyle name="Heading 3 2 2 7 12" xfId="27697"/>
    <cellStyle name="Heading 3 2 2 7 12 2" xfId="27698"/>
    <cellStyle name="Heading 3 2 2 7 13" xfId="27699"/>
    <cellStyle name="Heading 3 2 2 7 13 2" xfId="27700"/>
    <cellStyle name="Heading 3 2 2 7 14" xfId="27701"/>
    <cellStyle name="Heading 3 2 2 7 14 2" xfId="27702"/>
    <cellStyle name="Heading 3 2 2 7 15" xfId="27703"/>
    <cellStyle name="Heading 3 2 2 7 15 2" xfId="27704"/>
    <cellStyle name="Heading 3 2 2 7 16" xfId="27705"/>
    <cellStyle name="Heading 3 2 2 7 2" xfId="27706"/>
    <cellStyle name="Heading 3 2 2 7 2 2" xfId="27707"/>
    <cellStyle name="Heading 3 2 2 7 3" xfId="27708"/>
    <cellStyle name="Heading 3 2 2 7 3 2" xfId="27709"/>
    <cellStyle name="Heading 3 2 2 7 4" xfId="27710"/>
    <cellStyle name="Heading 3 2 2 7 4 2" xfId="27711"/>
    <cellStyle name="Heading 3 2 2 7 5" xfId="27712"/>
    <cellStyle name="Heading 3 2 2 7 5 2" xfId="27713"/>
    <cellStyle name="Heading 3 2 2 7 6" xfId="27714"/>
    <cellStyle name="Heading 3 2 2 7 6 2" xfId="27715"/>
    <cellStyle name="Heading 3 2 2 7 7" xfId="27716"/>
    <cellStyle name="Heading 3 2 2 7 7 2" xfId="27717"/>
    <cellStyle name="Heading 3 2 2 7 8" xfId="27718"/>
    <cellStyle name="Heading 3 2 2 7 8 2" xfId="27719"/>
    <cellStyle name="Heading 3 2 2 7 9" xfId="27720"/>
    <cellStyle name="Heading 3 2 2 7 9 2" xfId="27721"/>
    <cellStyle name="Heading 3 2 2 70" xfId="27722"/>
    <cellStyle name="Heading 3 2 2 8" xfId="27723"/>
    <cellStyle name="Heading 3 2 2 8 10" xfId="27724"/>
    <cellStyle name="Heading 3 2 2 8 10 2" xfId="27725"/>
    <cellStyle name="Heading 3 2 2 8 11" xfId="27726"/>
    <cellStyle name="Heading 3 2 2 8 11 2" xfId="27727"/>
    <cellStyle name="Heading 3 2 2 8 12" xfId="27728"/>
    <cellStyle name="Heading 3 2 2 8 12 2" xfId="27729"/>
    <cellStyle name="Heading 3 2 2 8 13" xfId="27730"/>
    <cellStyle name="Heading 3 2 2 8 13 2" xfId="27731"/>
    <cellStyle name="Heading 3 2 2 8 14" xfId="27732"/>
    <cellStyle name="Heading 3 2 2 8 14 2" xfId="27733"/>
    <cellStyle name="Heading 3 2 2 8 15" xfId="27734"/>
    <cellStyle name="Heading 3 2 2 8 15 2" xfId="27735"/>
    <cellStyle name="Heading 3 2 2 8 16" xfId="27736"/>
    <cellStyle name="Heading 3 2 2 8 2" xfId="27737"/>
    <cellStyle name="Heading 3 2 2 8 2 2" xfId="27738"/>
    <cellStyle name="Heading 3 2 2 8 3" xfId="27739"/>
    <cellStyle name="Heading 3 2 2 8 3 2" xfId="27740"/>
    <cellStyle name="Heading 3 2 2 8 4" xfId="27741"/>
    <cellStyle name="Heading 3 2 2 8 4 2" xfId="27742"/>
    <cellStyle name="Heading 3 2 2 8 5" xfId="27743"/>
    <cellStyle name="Heading 3 2 2 8 5 2" xfId="27744"/>
    <cellStyle name="Heading 3 2 2 8 6" xfId="27745"/>
    <cellStyle name="Heading 3 2 2 8 6 2" xfId="27746"/>
    <cellStyle name="Heading 3 2 2 8 7" xfId="27747"/>
    <cellStyle name="Heading 3 2 2 8 7 2" xfId="27748"/>
    <cellStyle name="Heading 3 2 2 8 8" xfId="27749"/>
    <cellStyle name="Heading 3 2 2 8 8 2" xfId="27750"/>
    <cellStyle name="Heading 3 2 2 8 9" xfId="27751"/>
    <cellStyle name="Heading 3 2 2 8 9 2" xfId="27752"/>
    <cellStyle name="Heading 3 2 2 9" xfId="27753"/>
    <cellStyle name="Heading 3 2 2 9 10" xfId="27754"/>
    <cellStyle name="Heading 3 2 2 9 10 2" xfId="27755"/>
    <cellStyle name="Heading 3 2 2 9 11" xfId="27756"/>
    <cellStyle name="Heading 3 2 2 9 11 2" xfId="27757"/>
    <cellStyle name="Heading 3 2 2 9 12" xfId="27758"/>
    <cellStyle name="Heading 3 2 2 9 12 2" xfId="27759"/>
    <cellStyle name="Heading 3 2 2 9 13" xfId="27760"/>
    <cellStyle name="Heading 3 2 2 9 13 2" xfId="27761"/>
    <cellStyle name="Heading 3 2 2 9 14" xfId="27762"/>
    <cellStyle name="Heading 3 2 2 9 14 2" xfId="27763"/>
    <cellStyle name="Heading 3 2 2 9 15" xfId="27764"/>
    <cellStyle name="Heading 3 2 2 9 15 2" xfId="27765"/>
    <cellStyle name="Heading 3 2 2 9 16" xfId="27766"/>
    <cellStyle name="Heading 3 2 2 9 2" xfId="27767"/>
    <cellStyle name="Heading 3 2 2 9 2 2" xfId="27768"/>
    <cellStyle name="Heading 3 2 2 9 3" xfId="27769"/>
    <cellStyle name="Heading 3 2 2 9 3 2" xfId="27770"/>
    <cellStyle name="Heading 3 2 2 9 4" xfId="27771"/>
    <cellStyle name="Heading 3 2 2 9 4 2" xfId="27772"/>
    <cellStyle name="Heading 3 2 2 9 5" xfId="27773"/>
    <cellStyle name="Heading 3 2 2 9 5 2" xfId="27774"/>
    <cellStyle name="Heading 3 2 2 9 6" xfId="27775"/>
    <cellStyle name="Heading 3 2 2 9 6 2" xfId="27776"/>
    <cellStyle name="Heading 3 2 2 9 7" xfId="27777"/>
    <cellStyle name="Heading 3 2 2 9 7 2" xfId="27778"/>
    <cellStyle name="Heading 3 2 2 9 8" xfId="27779"/>
    <cellStyle name="Heading 3 2 2 9 8 2" xfId="27780"/>
    <cellStyle name="Heading 3 2 2 9 9" xfId="27781"/>
    <cellStyle name="Heading 3 2 2 9 9 2" xfId="27782"/>
    <cellStyle name="Heading 3 2 3" xfId="27783"/>
    <cellStyle name="Heading 3 2 3 2" xfId="27784"/>
    <cellStyle name="Heading 3 2 3 3" xfId="44968"/>
    <cellStyle name="Heading 3 2 4" xfId="27785"/>
    <cellStyle name="Heading 3 2 4 2" xfId="44969"/>
    <cellStyle name="Heading 3 2 5" xfId="27786"/>
    <cellStyle name="Heading 3 2 5 2" xfId="44970"/>
    <cellStyle name="Heading 3 2 6" xfId="27787"/>
    <cellStyle name="Heading 3 2 6 2" xfId="44971"/>
    <cellStyle name="Heading 3 2 7" xfId="27788"/>
    <cellStyle name="Heading 3 2 7 2" xfId="44972"/>
    <cellStyle name="Heading 3 2 8" xfId="44966"/>
    <cellStyle name="Heading 3 3" xfId="27789"/>
    <cellStyle name="Heading 3 3 2" xfId="27790"/>
    <cellStyle name="Heading 3 3 2 2" xfId="44973"/>
    <cellStyle name="Heading 3 3 3" xfId="27791"/>
    <cellStyle name="Heading 3 3 4" xfId="27792"/>
    <cellStyle name="Heading 3 3 5" xfId="27793"/>
    <cellStyle name="Heading 3 4" xfId="27794"/>
    <cellStyle name="Heading 3 4 2" xfId="27795"/>
    <cellStyle name="Heading 3 4 3" xfId="27796"/>
    <cellStyle name="Heading 3 4 4" xfId="27797"/>
    <cellStyle name="Heading 3 5" xfId="27798"/>
    <cellStyle name="Heading 3 5 2" xfId="27799"/>
    <cellStyle name="Heading 3 5 3" xfId="27800"/>
    <cellStyle name="Heading 3 6" xfId="27801"/>
    <cellStyle name="Heading 3 6 2" xfId="27802"/>
    <cellStyle name="Heading 3 6 3" xfId="27803"/>
    <cellStyle name="Heading 3 7" xfId="27804"/>
    <cellStyle name="Heading 3 8" xfId="27805"/>
    <cellStyle name="Heading 3 9" xfId="27806"/>
    <cellStyle name="Heading 4" xfId="48041" builtinId="19" customBuiltin="1"/>
    <cellStyle name="Heading 4 10" xfId="27807"/>
    <cellStyle name="Heading 4 11" xfId="27808"/>
    <cellStyle name="Heading 4 12" xfId="27809"/>
    <cellStyle name="Heading 4 13" xfId="27810"/>
    <cellStyle name="Heading 4 14" xfId="27811"/>
    <cellStyle name="Heading 4 15" xfId="27812"/>
    <cellStyle name="Heading 4 16" xfId="27813"/>
    <cellStyle name="Heading 4 17" xfId="27814"/>
    <cellStyle name="Heading 4 18" xfId="27815"/>
    <cellStyle name="Heading 4 2" xfId="27816"/>
    <cellStyle name="Heading 4 2 2" xfId="27817"/>
    <cellStyle name="Heading 4 2 2 2" xfId="27818"/>
    <cellStyle name="Heading 4 2 2 3" xfId="27819"/>
    <cellStyle name="Heading 4 2 2 4" xfId="27820"/>
    <cellStyle name="Heading 4 2 2 5" xfId="27821"/>
    <cellStyle name="Heading 4 2 2 6" xfId="27822"/>
    <cellStyle name="Heading 4 2 3" xfId="27823"/>
    <cellStyle name="Heading 4 2 3 2" xfId="27824"/>
    <cellStyle name="Heading 4 2 3 3" xfId="44974"/>
    <cellStyle name="Heading 4 2 4" xfId="27825"/>
    <cellStyle name="Heading 4 2 5" xfId="27826"/>
    <cellStyle name="Heading 4 2 6" xfId="27827"/>
    <cellStyle name="Heading 4 2 7" xfId="27828"/>
    <cellStyle name="Heading 4 3" xfId="27829"/>
    <cellStyle name="Heading 4 3 2" xfId="27830"/>
    <cellStyle name="Heading 4 3 3" xfId="27831"/>
    <cellStyle name="Heading 4 3 4" xfId="27832"/>
    <cellStyle name="Heading 4 3 5" xfId="27833"/>
    <cellStyle name="Heading 4 4" xfId="27834"/>
    <cellStyle name="Heading 4 4 2" xfId="27835"/>
    <cellStyle name="Heading 4 4 3" xfId="27836"/>
    <cellStyle name="Heading 4 4 4" xfId="27837"/>
    <cellStyle name="Heading 4 5" xfId="27838"/>
    <cellStyle name="Heading 4 5 2" xfId="27839"/>
    <cellStyle name="Heading 4 5 3" xfId="27840"/>
    <cellStyle name="Heading 4 6" xfId="27841"/>
    <cellStyle name="Heading 4 6 2" xfId="27842"/>
    <cellStyle name="Heading 4 6 3" xfId="27843"/>
    <cellStyle name="Heading 4 7" xfId="27844"/>
    <cellStyle name="Heading 4 8" xfId="27845"/>
    <cellStyle name="Heading 4 9" xfId="27846"/>
    <cellStyle name="Heading2" xfId="44975"/>
    <cellStyle name="Heading3" xfId="44976"/>
    <cellStyle name="HeadingColumn" xfId="44977"/>
    <cellStyle name="HeadingS" xfId="44978"/>
    <cellStyle name="HeadingYear" xfId="44979"/>
    <cellStyle name="HeadingYear 2" xfId="47917"/>
    <cellStyle name="HeadingYear 3" xfId="47924"/>
    <cellStyle name="HeadlineStyle" xfId="44980"/>
    <cellStyle name="HeadlineStyleJustified" xfId="44981"/>
    <cellStyle name="Hed Side_Sheet1" xfId="44982"/>
    <cellStyle name="Hed Top" xfId="44983"/>
    <cellStyle name="Hyperlink 2" xfId="23"/>
    <cellStyle name="Hyperlink 2 10" xfId="44985"/>
    <cellStyle name="Hyperlink 2 11" xfId="44986"/>
    <cellStyle name="Hyperlink 2 12" xfId="44987"/>
    <cellStyle name="Hyperlink 2 13" xfId="44988"/>
    <cellStyle name="Hyperlink 2 14" xfId="44984"/>
    <cellStyle name="Hyperlink 2 15" xfId="48125"/>
    <cellStyle name="Hyperlink 2 2" xfId="27847"/>
    <cellStyle name="Hyperlink 2 2 2" xfId="44990"/>
    <cellStyle name="Hyperlink 2 2 3" xfId="44989"/>
    <cellStyle name="Hyperlink 2 2 4" xfId="42762"/>
    <cellStyle name="Hyperlink 2 3" xfId="27848"/>
    <cellStyle name="Hyperlink 2 3 2" xfId="44992"/>
    <cellStyle name="Hyperlink 2 3 3" xfId="44991"/>
    <cellStyle name="Hyperlink 2 4" xfId="27849"/>
    <cellStyle name="Hyperlink 2 4 2" xfId="44993"/>
    <cellStyle name="Hyperlink 2 5" xfId="27850"/>
    <cellStyle name="Hyperlink 2 6" xfId="44994"/>
    <cellStyle name="Hyperlink 2 7" xfId="44995"/>
    <cellStyle name="Hyperlink 2 8" xfId="44996"/>
    <cellStyle name="Hyperlink 2 9" xfId="44997"/>
    <cellStyle name="Hyperlink 3" xfId="27851"/>
    <cellStyle name="Hyperlink 3 10" xfId="44999"/>
    <cellStyle name="Hyperlink 3 11" xfId="45000"/>
    <cellStyle name="Hyperlink 3 12" xfId="45001"/>
    <cellStyle name="Hyperlink 3 13" xfId="44998"/>
    <cellStyle name="Hyperlink 3 2" xfId="27852"/>
    <cellStyle name="Hyperlink 3 3" xfId="27853"/>
    <cellStyle name="Hyperlink 3 3 2" xfId="45002"/>
    <cellStyle name="Hyperlink 3 4" xfId="45003"/>
    <cellStyle name="Hyperlink 3 5" xfId="45004"/>
    <cellStyle name="Hyperlink 3 6" xfId="45005"/>
    <cellStyle name="Hyperlink 3 7" xfId="45006"/>
    <cellStyle name="Hyperlink 3 8" xfId="45007"/>
    <cellStyle name="Hyperlink 3 9" xfId="45008"/>
    <cellStyle name="Hyperlink 4" xfId="27854"/>
    <cellStyle name="Hyperlink 4 2" xfId="45009"/>
    <cellStyle name="Hyperlink 5" xfId="27855"/>
    <cellStyle name="Hyperlink 5 2" xfId="45010"/>
    <cellStyle name="Hyperlink 6" xfId="27856"/>
    <cellStyle name="Hyperlink 7" xfId="27857"/>
    <cellStyle name="Hyperlink 8" xfId="27858"/>
    <cellStyle name="Hyperlink 9" xfId="27859"/>
    <cellStyle name="InLink_Acquis_CapitalCost " xfId="45011"/>
    <cellStyle name="Input" xfId="48045" builtinId="20" customBuiltin="1"/>
    <cellStyle name="Input (1dp#)_ Pies " xfId="45012"/>
    <cellStyle name="Input [yellow]" xfId="27860"/>
    <cellStyle name="Input [yellow] 2" xfId="27861"/>
    <cellStyle name="Input [yellow] 2 2" xfId="27862"/>
    <cellStyle name="Input [yellow] 2 3" xfId="47918"/>
    <cellStyle name="Input [yellow] 3" xfId="27863"/>
    <cellStyle name="Input [yellow] 4" xfId="27864"/>
    <cellStyle name="Input [yellow] 5" xfId="42660"/>
    <cellStyle name="Input 10" xfId="27865"/>
    <cellStyle name="Input 10 2" xfId="27866"/>
    <cellStyle name="Input 10 3" xfId="27867"/>
    <cellStyle name="Input 10 4" xfId="27868"/>
    <cellStyle name="Input 11" xfId="27869"/>
    <cellStyle name="Input 11 2" xfId="27870"/>
    <cellStyle name="Input 11 3" xfId="27871"/>
    <cellStyle name="Input 11 4" xfId="27872"/>
    <cellStyle name="Input 12" xfId="27873"/>
    <cellStyle name="Input 12 2" xfId="27874"/>
    <cellStyle name="Input 12 3" xfId="27875"/>
    <cellStyle name="Input 12 4" xfId="27876"/>
    <cellStyle name="Input 13" xfId="27877"/>
    <cellStyle name="Input 13 2" xfId="27878"/>
    <cellStyle name="Input 13 3" xfId="27879"/>
    <cellStyle name="Input 13 4" xfId="27880"/>
    <cellStyle name="Input 14" xfId="27881"/>
    <cellStyle name="Input 14 2" xfId="27882"/>
    <cellStyle name="Input 14 3" xfId="27883"/>
    <cellStyle name="Input 14 4" xfId="27884"/>
    <cellStyle name="Input 15" xfId="27885"/>
    <cellStyle name="Input 15 2" xfId="27886"/>
    <cellStyle name="Input 15 3" xfId="27887"/>
    <cellStyle name="Input 15 4" xfId="27888"/>
    <cellStyle name="Input 16" xfId="27889"/>
    <cellStyle name="Input 16 2" xfId="27890"/>
    <cellStyle name="Input 16 3" xfId="27891"/>
    <cellStyle name="Input 16 4" xfId="42659"/>
    <cellStyle name="Input 17" xfId="27892"/>
    <cellStyle name="Input 17 2" xfId="27893"/>
    <cellStyle name="Input 17 3" xfId="27894"/>
    <cellStyle name="Input 17 4" xfId="42658"/>
    <cellStyle name="Input 18" xfId="27895"/>
    <cellStyle name="Input 18 2" xfId="27896"/>
    <cellStyle name="Input 18 3" xfId="27897"/>
    <cellStyle name="Input 18 4" xfId="42655"/>
    <cellStyle name="Input 19" xfId="27898"/>
    <cellStyle name="Input 19 2" xfId="27899"/>
    <cellStyle name="Input 19 3" xfId="27900"/>
    <cellStyle name="Input 19 4" xfId="42654"/>
    <cellStyle name="Input 2" xfId="27901"/>
    <cellStyle name="Input 2 10" xfId="45013"/>
    <cellStyle name="Input 2 10 2" xfId="47919"/>
    <cellStyle name="Input 2 10 3" xfId="47880"/>
    <cellStyle name="Input 2 11" xfId="47848"/>
    <cellStyle name="Input 2 11 2" xfId="47975"/>
    <cellStyle name="Input 2 11 3" xfId="47996"/>
    <cellStyle name="Input 2 2" xfId="27902"/>
    <cellStyle name="Input 2 2 2" xfId="27903"/>
    <cellStyle name="Input 2 2 2 2" xfId="45015"/>
    <cellStyle name="Input 2 2 3" xfId="27904"/>
    <cellStyle name="Input 2 2 3 2" xfId="45014"/>
    <cellStyle name="Input 2 2 3 3" xfId="47920"/>
    <cellStyle name="Input 2 2 3 4" xfId="47879"/>
    <cellStyle name="Input 2 2 4" xfId="27905"/>
    <cellStyle name="Input 2 2 4 2" xfId="47847"/>
    <cellStyle name="Input 2 2 4 3" xfId="47974"/>
    <cellStyle name="Input 2 2 4 4" xfId="47995"/>
    <cellStyle name="Input 2 2 5" xfId="27906"/>
    <cellStyle name="Input 2 2 6" xfId="27907"/>
    <cellStyle name="Input 2 3" xfId="27908"/>
    <cellStyle name="Input 2 3 2" xfId="27909"/>
    <cellStyle name="Input 2 3 3" xfId="27910"/>
    <cellStyle name="Input 2 3 4" xfId="27911"/>
    <cellStyle name="Input 2 3 5" xfId="45016"/>
    <cellStyle name="Input 2 4" xfId="27912"/>
    <cellStyle name="Input 2 4 2" xfId="45017"/>
    <cellStyle name="Input 2 5" xfId="27913"/>
    <cellStyle name="Input 2 5 2" xfId="45018"/>
    <cellStyle name="Input 2 6" xfId="27914"/>
    <cellStyle name="Input 2 6 2" xfId="45019"/>
    <cellStyle name="Input 2 7" xfId="27915"/>
    <cellStyle name="Input 2 7 2" xfId="45020"/>
    <cellStyle name="Input 2 8" xfId="27916"/>
    <cellStyle name="Input 2 8 2" xfId="45021"/>
    <cellStyle name="Input 2 9" xfId="45022"/>
    <cellStyle name="Input 20" xfId="27917"/>
    <cellStyle name="Input 20 2" xfId="27918"/>
    <cellStyle name="Input 20 3" xfId="27919"/>
    <cellStyle name="Input 20 4" xfId="42653"/>
    <cellStyle name="Input 21" xfId="27920"/>
    <cellStyle name="Input 21 2" xfId="27921"/>
    <cellStyle name="Input 21 3" xfId="27922"/>
    <cellStyle name="Input 21 4" xfId="42652"/>
    <cellStyle name="Input 22" xfId="27923"/>
    <cellStyle name="Input 22 2" xfId="27924"/>
    <cellStyle name="Input 22 3" xfId="27925"/>
    <cellStyle name="Input 22 4" xfId="42651"/>
    <cellStyle name="Input 23" xfId="27926"/>
    <cellStyle name="Input 23 2" xfId="27927"/>
    <cellStyle name="Input 23 3" xfId="42650"/>
    <cellStyle name="Input 24" xfId="27928"/>
    <cellStyle name="Input 24 2" xfId="27929"/>
    <cellStyle name="Input 24 3" xfId="42649"/>
    <cellStyle name="Input 25" xfId="27930"/>
    <cellStyle name="Input 25 2" xfId="27931"/>
    <cellStyle name="Input 25 3" xfId="42648"/>
    <cellStyle name="Input 26" xfId="27932"/>
    <cellStyle name="Input 26 2" xfId="27933"/>
    <cellStyle name="Input 26 3" xfId="42647"/>
    <cellStyle name="Input 27" xfId="27934"/>
    <cellStyle name="Input 27 2" xfId="27935"/>
    <cellStyle name="Input 28" xfId="27936"/>
    <cellStyle name="Input 28 2" xfId="27937"/>
    <cellStyle name="Input 29" xfId="27938"/>
    <cellStyle name="Input 29 2" xfId="27939"/>
    <cellStyle name="Input 3" xfId="27940"/>
    <cellStyle name="Input 3 2" xfId="27941"/>
    <cellStyle name="Input 3 2 2" xfId="45023"/>
    <cellStyle name="Input 3 3" xfId="27942"/>
    <cellStyle name="Input 3 4" xfId="27943"/>
    <cellStyle name="Input 3 5" xfId="27944"/>
    <cellStyle name="Input 30" xfId="27945"/>
    <cellStyle name="Input 31" xfId="27946"/>
    <cellStyle name="Input 32" xfId="27947"/>
    <cellStyle name="Input 33" xfId="27948"/>
    <cellStyle name="Input 34" xfId="27949"/>
    <cellStyle name="Input 35" xfId="27950"/>
    <cellStyle name="Input 36" xfId="27951"/>
    <cellStyle name="Input 37" xfId="27952"/>
    <cellStyle name="Input 38" xfId="27953"/>
    <cellStyle name="Input 39" xfId="27954"/>
    <cellStyle name="Input 4" xfId="27955"/>
    <cellStyle name="Input 4 2" xfId="27956"/>
    <cellStyle name="Input 4 3" xfId="27957"/>
    <cellStyle name="Input 4 4" xfId="27958"/>
    <cellStyle name="Input 4 5" xfId="27959"/>
    <cellStyle name="Input 40" xfId="27960"/>
    <cellStyle name="Input 41" xfId="27961"/>
    <cellStyle name="Input 42" xfId="27962"/>
    <cellStyle name="Input 43" xfId="27963"/>
    <cellStyle name="Input 44" xfId="27964"/>
    <cellStyle name="Input 45" xfId="27965"/>
    <cellStyle name="Input 46" xfId="27966"/>
    <cellStyle name="Input 47" xfId="27967"/>
    <cellStyle name="Input 48" xfId="27968"/>
    <cellStyle name="Input 49" xfId="27969"/>
    <cellStyle name="Input 5" xfId="27970"/>
    <cellStyle name="Input 5 2" xfId="27971"/>
    <cellStyle name="Input 5 3" xfId="27972"/>
    <cellStyle name="Input 5 4" xfId="27973"/>
    <cellStyle name="Input 5 5" xfId="27974"/>
    <cellStyle name="Input 50" xfId="27975"/>
    <cellStyle name="Input 51" xfId="27976"/>
    <cellStyle name="Input 52" xfId="27977"/>
    <cellStyle name="Input 6" xfId="27978"/>
    <cellStyle name="Input 6 2" xfId="27979"/>
    <cellStyle name="Input 6 3" xfId="27980"/>
    <cellStyle name="Input 6 4" xfId="27981"/>
    <cellStyle name="Input 7" xfId="27982"/>
    <cellStyle name="Input 7 2" xfId="27983"/>
    <cellStyle name="Input 7 3" xfId="27984"/>
    <cellStyle name="Input 7 4" xfId="27985"/>
    <cellStyle name="Input 8" xfId="27986"/>
    <cellStyle name="Input 8 2" xfId="27987"/>
    <cellStyle name="Input 8 3" xfId="27988"/>
    <cellStyle name="Input 8 4" xfId="27989"/>
    <cellStyle name="Input 9" xfId="27990"/>
    <cellStyle name="Input 9 2" xfId="27991"/>
    <cellStyle name="Input 9 3" xfId="27992"/>
    <cellStyle name="Input 9 4" xfId="27993"/>
    <cellStyle name="InputBlueFont" xfId="45024"/>
    <cellStyle name="InputGen" xfId="45025"/>
    <cellStyle name="InputKeepColour" xfId="45026"/>
    <cellStyle name="InputKeepPale" xfId="45027"/>
    <cellStyle name="InputVariColour" xfId="45028"/>
    <cellStyle name="Integer" xfId="45029"/>
    <cellStyle name="Invisible" xfId="45030"/>
    <cellStyle name="Item" xfId="45031"/>
    <cellStyle name="Items_Obligatory" xfId="45032"/>
    <cellStyle name="ItemTypeClass" xfId="45033"/>
    <cellStyle name="ItemTypeClass 2" xfId="47846"/>
    <cellStyle name="ItemTypeClass 2 2" xfId="47973"/>
    <cellStyle name="ItemTypeClass 2 3" xfId="47994"/>
    <cellStyle name="ItemTypeClass 3" xfId="47921"/>
    <cellStyle name="ItemTypeClass 4" xfId="47878"/>
    <cellStyle name="KP_Normal" xfId="45034"/>
    <cellStyle name="Lien hypertexte visité_index" xfId="45035"/>
    <cellStyle name="Lien hypertexte_index" xfId="45036"/>
    <cellStyle name="ligne_detail" xfId="45037"/>
    <cellStyle name="Line" xfId="45038"/>
    <cellStyle name="Line 2" xfId="47922"/>
    <cellStyle name="Link Currency (0)" xfId="45039"/>
    <cellStyle name="Link Currency (2)" xfId="45040"/>
    <cellStyle name="Link Units (0)" xfId="45041"/>
    <cellStyle name="Link Units (1)" xfId="45042"/>
    <cellStyle name="Link Units (2)" xfId="45043"/>
    <cellStyle name="Linked Cell" xfId="48048" builtinId="24" customBuiltin="1"/>
    <cellStyle name="Linked Cell 10" xfId="27994"/>
    <cellStyle name="Linked Cell 11" xfId="27995"/>
    <cellStyle name="Linked Cell 12" xfId="27996"/>
    <cellStyle name="Linked Cell 13" xfId="27997"/>
    <cellStyle name="Linked Cell 14" xfId="27998"/>
    <cellStyle name="Linked Cell 15" xfId="27999"/>
    <cellStyle name="Linked Cell 16" xfId="28000"/>
    <cellStyle name="Linked Cell 17" xfId="28001"/>
    <cellStyle name="Linked Cell 18" xfId="28002"/>
    <cellStyle name="Linked Cell 2" xfId="28003"/>
    <cellStyle name="Linked Cell 2 10" xfId="45044"/>
    <cellStyle name="Linked Cell 2 2" xfId="28004"/>
    <cellStyle name="Linked Cell 2 2 2" xfId="28005"/>
    <cellStyle name="Linked Cell 2 2 2 2" xfId="45045"/>
    <cellStyle name="Linked Cell 2 2 3" xfId="28006"/>
    <cellStyle name="Linked Cell 2 2 4" xfId="28007"/>
    <cellStyle name="Linked Cell 2 2 5" xfId="28008"/>
    <cellStyle name="Linked Cell 2 2 6" xfId="28009"/>
    <cellStyle name="Linked Cell 2 3" xfId="28010"/>
    <cellStyle name="Linked Cell 2 3 2" xfId="28011"/>
    <cellStyle name="Linked Cell 2 3 3" xfId="28012"/>
    <cellStyle name="Linked Cell 2 3 4" xfId="28013"/>
    <cellStyle name="Linked Cell 2 3 5" xfId="45046"/>
    <cellStyle name="Linked Cell 2 4" xfId="28014"/>
    <cellStyle name="Linked Cell 2 4 2" xfId="45047"/>
    <cellStyle name="Linked Cell 2 5" xfId="28015"/>
    <cellStyle name="Linked Cell 2 5 2" xfId="45048"/>
    <cellStyle name="Linked Cell 2 6" xfId="28016"/>
    <cellStyle name="Linked Cell 2 6 2" xfId="45049"/>
    <cellStyle name="Linked Cell 2 7" xfId="28017"/>
    <cellStyle name="Linked Cell 2 7 2" xfId="45050"/>
    <cellStyle name="Linked Cell 2 8" xfId="28018"/>
    <cellStyle name="Linked Cell 2 8 2" xfId="45051"/>
    <cellStyle name="Linked Cell 2 9" xfId="45052"/>
    <cellStyle name="Linked Cell 3" xfId="28019"/>
    <cellStyle name="Linked Cell 3 2" xfId="28020"/>
    <cellStyle name="Linked Cell 3 3" xfId="28021"/>
    <cellStyle name="Linked Cell 3 4" xfId="28022"/>
    <cellStyle name="Linked Cell 3 5" xfId="28023"/>
    <cellStyle name="Linked Cell 4" xfId="28024"/>
    <cellStyle name="Linked Cell 4 2" xfId="28025"/>
    <cellStyle name="Linked Cell 4 3" xfId="28026"/>
    <cellStyle name="Linked Cell 4 4" xfId="28027"/>
    <cellStyle name="Linked Cell 5" xfId="28028"/>
    <cellStyle name="Linked Cell 5 2" xfId="28029"/>
    <cellStyle name="Linked Cell 5 3" xfId="28030"/>
    <cellStyle name="Linked Cell 6" xfId="28031"/>
    <cellStyle name="Linked Cell 6 2" xfId="28032"/>
    <cellStyle name="Linked Cell 6 3" xfId="28033"/>
    <cellStyle name="Linked Cell 7" xfId="28034"/>
    <cellStyle name="Linked Cell 8" xfId="28035"/>
    <cellStyle name="Linked Cell 9" xfId="28036"/>
    <cellStyle name="M" xfId="28037"/>
    <cellStyle name="M 2" xfId="28038"/>
    <cellStyle name="M 2 2" xfId="28039"/>
    <cellStyle name="M 3" xfId="28040"/>
    <cellStyle name="M 4" xfId="28041"/>
    <cellStyle name="M.00" xfId="28042"/>
    <cellStyle name="M.00 2" xfId="28043"/>
    <cellStyle name="M.00 2 2" xfId="28044"/>
    <cellStyle name="M.00 3" xfId="28045"/>
    <cellStyle name="M.00 4" xfId="28046"/>
    <cellStyle name="m/d/yy" xfId="45053"/>
    <cellStyle name="m/d/yy 2" xfId="47923"/>
    <cellStyle name="M_9. Rev2Cost_GDPIPI" xfId="28047"/>
    <cellStyle name="M_9. Rev2Cost_GDPIPI 2" xfId="28048"/>
    <cellStyle name="M_9. Rev2Cost_GDPIPI 2 2" xfId="28049"/>
    <cellStyle name="M_9. Rev2Cost_GDPIPI 3" xfId="28050"/>
    <cellStyle name="M_9. Rev2Cost_GDPIPI 4" xfId="28051"/>
    <cellStyle name="M_9. Rev2Cost_GDPIPI 4 2" xfId="28052"/>
    <cellStyle name="M_lists" xfId="28053"/>
    <cellStyle name="M_lists 2" xfId="28054"/>
    <cellStyle name="M_lists 2 2" xfId="28055"/>
    <cellStyle name="M_lists 3" xfId="28056"/>
    <cellStyle name="M_lists 4" xfId="28057"/>
    <cellStyle name="M_lists 4 2" xfId="28058"/>
    <cellStyle name="M_lists_4. Current Monthly Fixed Charge" xfId="28059"/>
    <cellStyle name="M_lists_4. Current Monthly Fixed Charge 2" xfId="28060"/>
    <cellStyle name="M_lists_4. Current Monthly Fixed Charge 2 2" xfId="28061"/>
    <cellStyle name="M_lists_4. Current Monthly Fixed Charge 3" xfId="28062"/>
    <cellStyle name="M_lists_4. Current Monthly Fixed Charge 4" xfId="28063"/>
    <cellStyle name="M_Sheet4" xfId="28064"/>
    <cellStyle name="M_Sheet4 2" xfId="28065"/>
    <cellStyle name="M_Sheet4 2 2" xfId="28066"/>
    <cellStyle name="M_Sheet4 3" xfId="28067"/>
    <cellStyle name="M_Sheet4 4" xfId="28068"/>
    <cellStyle name="M_Sheet4 4 2" xfId="28069"/>
    <cellStyle name="m1" xfId="45054"/>
    <cellStyle name="Major item" xfId="45055"/>
    <cellStyle name="Margin" xfId="45056"/>
    <cellStyle name="Migliaia (0)_Sheet1" xfId="45057"/>
    <cellStyle name="Migliaia_piv_polio" xfId="45058"/>
    <cellStyle name="Millares [0]_Asset Mgmt " xfId="45059"/>
    <cellStyle name="Millares_2AV_M_M " xfId="45060"/>
    <cellStyle name="Milliers [0]_CANADA1" xfId="45061"/>
    <cellStyle name="Milliers 2" xfId="45062"/>
    <cellStyle name="Milliers_CANADA1" xfId="45063"/>
    <cellStyle name="mm/dd/yy" xfId="45064"/>
    <cellStyle name="mod1" xfId="45065"/>
    <cellStyle name="modelo1" xfId="45066"/>
    <cellStyle name="Moneda [0]_2AV_M_M " xfId="45067"/>
    <cellStyle name="Moneda_2AV_M_M " xfId="45068"/>
    <cellStyle name="Monétaire [0]_CANADA1" xfId="45069"/>
    <cellStyle name="Monétaire 2" xfId="45070"/>
    <cellStyle name="Monétaire_CANADA1" xfId="45071"/>
    <cellStyle name="Monetario" xfId="45072"/>
    <cellStyle name="MonthYears" xfId="45073"/>
    <cellStyle name="Multiple" xfId="45074"/>
    <cellStyle name="Multiple (no x)" xfId="45075"/>
    <cellStyle name="Multiple (x)" xfId="45076"/>
    <cellStyle name="Multiple [0]" xfId="45077"/>
    <cellStyle name="Multiple [1]" xfId="45078"/>
    <cellStyle name="Multiple [2]" xfId="45079"/>
    <cellStyle name="Multiple [3]" xfId="45080"/>
    <cellStyle name="Multiple_1030171N" xfId="45081"/>
    <cellStyle name="neg0.0_CapitalCost " xfId="45082"/>
    <cellStyle name="Neutral" xfId="48044" builtinId="28" customBuiltin="1"/>
    <cellStyle name="Neutral 10" xfId="28070"/>
    <cellStyle name="Neutral 11" xfId="28071"/>
    <cellStyle name="Neutral 12" xfId="28072"/>
    <cellStyle name="Neutral 13" xfId="28073"/>
    <cellStyle name="Neutral 14" xfId="28074"/>
    <cellStyle name="Neutral 15" xfId="28075"/>
    <cellStyle name="Neutral 16" xfId="28076"/>
    <cellStyle name="Neutral 17" xfId="28077"/>
    <cellStyle name="Neutral 18" xfId="28078"/>
    <cellStyle name="Neutral 2" xfId="28079"/>
    <cellStyle name="Neutral 2 10" xfId="45083"/>
    <cellStyle name="Neutral 2 2" xfId="28080"/>
    <cellStyle name="Neutral 2 2 2" xfId="28081"/>
    <cellStyle name="Neutral 2 2 2 2" xfId="45084"/>
    <cellStyle name="Neutral 2 2 3" xfId="28082"/>
    <cellStyle name="Neutral 2 2 4" xfId="28083"/>
    <cellStyle name="Neutral 2 2 5" xfId="28084"/>
    <cellStyle name="Neutral 2 2 6" xfId="28085"/>
    <cellStyle name="Neutral 2 3" xfId="28086"/>
    <cellStyle name="Neutral 2 3 2" xfId="28087"/>
    <cellStyle name="Neutral 2 3 3" xfId="45085"/>
    <cellStyle name="Neutral 2 4" xfId="28088"/>
    <cellStyle name="Neutral 2 4 2" xfId="45086"/>
    <cellStyle name="Neutral 2 5" xfId="28089"/>
    <cellStyle name="Neutral 2 5 2" xfId="45087"/>
    <cellStyle name="Neutral 2 6" xfId="28090"/>
    <cellStyle name="Neutral 2 6 2" xfId="45088"/>
    <cellStyle name="Neutral 2 7" xfId="28091"/>
    <cellStyle name="Neutral 2 7 2" xfId="45089"/>
    <cellStyle name="Neutral 2 8" xfId="28092"/>
    <cellStyle name="Neutral 2 8 2" xfId="45090"/>
    <cellStyle name="Neutral 2 9" xfId="45091"/>
    <cellStyle name="Neutral 3" xfId="28093"/>
    <cellStyle name="Neutral 3 2" xfId="28094"/>
    <cellStyle name="Neutral 3 3" xfId="28095"/>
    <cellStyle name="Neutral 3 4" xfId="28096"/>
    <cellStyle name="Neutral 3 5" xfId="28097"/>
    <cellStyle name="Neutral 4" xfId="28098"/>
    <cellStyle name="Neutral 4 2" xfId="28099"/>
    <cellStyle name="Neutral 4 3" xfId="28100"/>
    <cellStyle name="Neutral 4 4" xfId="28101"/>
    <cellStyle name="Neutral 5" xfId="28102"/>
    <cellStyle name="Neutral 5 2" xfId="28103"/>
    <cellStyle name="Neutral 5 3" xfId="28104"/>
    <cellStyle name="Neutral 6" xfId="28105"/>
    <cellStyle name="Neutral 6 2" xfId="28106"/>
    <cellStyle name="Neutral 6 3" xfId="28107"/>
    <cellStyle name="Neutral 7" xfId="28108"/>
    <cellStyle name="Neutral 8" xfId="28109"/>
    <cellStyle name="Neutral 9" xfId="28110"/>
    <cellStyle name="New" xfId="45092"/>
    <cellStyle name="Nil" xfId="45093"/>
    <cellStyle name="no dec" xfId="45094"/>
    <cellStyle name="No-definido" xfId="45095"/>
    <cellStyle name="Non_Input_Cell_Figures" xfId="45096"/>
    <cellStyle name="NonPrintingArea" xfId="45097"/>
    <cellStyle name="NORAYAS" xfId="45098"/>
    <cellStyle name="Normal" xfId="0" builtinId="0"/>
    <cellStyle name="Normal--" xfId="45099"/>
    <cellStyle name="Normal - Style1" xfId="28111"/>
    <cellStyle name="Normal - Style1 2" xfId="28112"/>
    <cellStyle name="Normal - Style1 2 2" xfId="28113"/>
    <cellStyle name="Normal - Style1 2 3" xfId="45100"/>
    <cellStyle name="Normal - Style1 3" xfId="28114"/>
    <cellStyle name="Normal - Style1 4" xfId="28115"/>
    <cellStyle name="Normal [0]" xfId="45101"/>
    <cellStyle name="Normal [1]" xfId="45102"/>
    <cellStyle name="Normal [3]" xfId="45103"/>
    <cellStyle name="Normal [3] 2" xfId="45104"/>
    <cellStyle name="Normal [3] 3" xfId="45105"/>
    <cellStyle name="Normal 10" xfId="28116"/>
    <cellStyle name="Normal 10 2" xfId="28117"/>
    <cellStyle name="Normal 10 2 2" xfId="28118"/>
    <cellStyle name="Normal 10 2 2 2" xfId="28119"/>
    <cellStyle name="Normal 10 2 2 2 2" xfId="28120"/>
    <cellStyle name="Normal 10 2 2 2 2 2" xfId="28121"/>
    <cellStyle name="Normal 10 2 2 2 2 2 2" xfId="28122"/>
    <cellStyle name="Normal 10 2 2 2 2 2 2 2" xfId="28123"/>
    <cellStyle name="Normal 10 2 2 2 2 2 3" xfId="28124"/>
    <cellStyle name="Normal 10 2 2 2 2 3" xfId="28125"/>
    <cellStyle name="Normal 10 2 2 2 2 3 2" xfId="28126"/>
    <cellStyle name="Normal 10 2 2 2 2 4" xfId="28127"/>
    <cellStyle name="Normal 10 2 2 2 3" xfId="28128"/>
    <cellStyle name="Normal 10 2 2 2 3 2" xfId="28129"/>
    <cellStyle name="Normal 10 2 2 2 3 2 2" xfId="28130"/>
    <cellStyle name="Normal 10 2 2 2 3 3" xfId="28131"/>
    <cellStyle name="Normal 10 2 2 2 4" xfId="28132"/>
    <cellStyle name="Normal 10 2 2 2 4 2" xfId="28133"/>
    <cellStyle name="Normal 10 2 2 2 5" xfId="28134"/>
    <cellStyle name="Normal 10 2 2 3" xfId="28135"/>
    <cellStyle name="Normal 10 2 2 3 2" xfId="28136"/>
    <cellStyle name="Normal 10 2 2 3 2 2" xfId="28137"/>
    <cellStyle name="Normal 10 2 2 3 2 2 2" xfId="28138"/>
    <cellStyle name="Normal 10 2 2 3 2 2 2 2" xfId="28139"/>
    <cellStyle name="Normal 10 2 2 3 2 2 3" xfId="28140"/>
    <cellStyle name="Normal 10 2 2 3 2 3" xfId="28141"/>
    <cellStyle name="Normal 10 2 2 3 2 3 2" xfId="28142"/>
    <cellStyle name="Normal 10 2 2 3 2 4" xfId="28143"/>
    <cellStyle name="Normal 10 2 2 3 3" xfId="28144"/>
    <cellStyle name="Normal 10 2 2 3 3 2" xfId="28145"/>
    <cellStyle name="Normal 10 2 2 3 3 2 2" xfId="28146"/>
    <cellStyle name="Normal 10 2 2 3 3 3" xfId="28147"/>
    <cellStyle name="Normal 10 2 2 3 4" xfId="28148"/>
    <cellStyle name="Normal 10 2 2 3 4 2" xfId="28149"/>
    <cellStyle name="Normal 10 2 2 3 5" xfId="28150"/>
    <cellStyle name="Normal 10 2 2 4" xfId="28151"/>
    <cellStyle name="Normal 10 2 2 4 2" xfId="28152"/>
    <cellStyle name="Normal 10 2 2 4 2 2" xfId="28153"/>
    <cellStyle name="Normal 10 2 2 4 2 2 2" xfId="28154"/>
    <cellStyle name="Normal 10 2 2 4 2 3" xfId="28155"/>
    <cellStyle name="Normal 10 2 2 4 3" xfId="28156"/>
    <cellStyle name="Normal 10 2 2 4 3 2" xfId="28157"/>
    <cellStyle name="Normal 10 2 2 4 4" xfId="28158"/>
    <cellStyle name="Normal 10 2 2 5" xfId="28159"/>
    <cellStyle name="Normal 10 2 2 5 2" xfId="28160"/>
    <cellStyle name="Normal 10 2 2 5 2 2" xfId="28161"/>
    <cellStyle name="Normal 10 2 2 5 2 2 2" xfId="28162"/>
    <cellStyle name="Normal 10 2 2 5 2 3" xfId="28163"/>
    <cellStyle name="Normal 10 2 2 5 3" xfId="28164"/>
    <cellStyle name="Normal 10 2 2 5 3 2" xfId="28165"/>
    <cellStyle name="Normal 10 2 2 5 4" xfId="28166"/>
    <cellStyle name="Normal 10 2 2 6" xfId="28167"/>
    <cellStyle name="Normal 10 2 2 6 2" xfId="28168"/>
    <cellStyle name="Normal 10 2 2 6 2 2" xfId="28169"/>
    <cellStyle name="Normal 10 2 2 6 2 2 2" xfId="28170"/>
    <cellStyle name="Normal 10 2 2 6 2 3" xfId="28171"/>
    <cellStyle name="Normal 10 2 2 6 3" xfId="28172"/>
    <cellStyle name="Normal 10 2 2 6 3 2" xfId="28173"/>
    <cellStyle name="Normal 10 2 2 6 4" xfId="28174"/>
    <cellStyle name="Normal 10 2 2 7" xfId="28175"/>
    <cellStyle name="Normal 10 2 2 7 2" xfId="28176"/>
    <cellStyle name="Normal 10 2 2 7 2 2" xfId="28177"/>
    <cellStyle name="Normal 10 2 2 7 3" xfId="28178"/>
    <cellStyle name="Normal 10 2 2 8" xfId="28179"/>
    <cellStyle name="Normal 10 2 2 8 2" xfId="28180"/>
    <cellStyle name="Normal 10 2 2 9" xfId="28181"/>
    <cellStyle name="Normal 10 3" xfId="28182"/>
    <cellStyle name="Normal 10 3 10" xfId="45107"/>
    <cellStyle name="Normal 10 3 2" xfId="28183"/>
    <cellStyle name="Normal 10 3 2 2" xfId="28184"/>
    <cellStyle name="Normal 10 3 2 2 2" xfId="28185"/>
    <cellStyle name="Normal 10 3 2 2 2 2" xfId="28186"/>
    <cellStyle name="Normal 10 3 2 2 2 2 2" xfId="28187"/>
    <cellStyle name="Normal 10 3 2 2 2 3" xfId="28188"/>
    <cellStyle name="Normal 10 3 2 2 3" xfId="28189"/>
    <cellStyle name="Normal 10 3 2 2 3 2" xfId="28190"/>
    <cellStyle name="Normal 10 3 2 2 4" xfId="28191"/>
    <cellStyle name="Normal 10 3 2 3" xfId="28192"/>
    <cellStyle name="Normal 10 3 2 3 2" xfId="28193"/>
    <cellStyle name="Normal 10 3 2 3 2 2" xfId="28194"/>
    <cellStyle name="Normal 10 3 2 3 3" xfId="28195"/>
    <cellStyle name="Normal 10 3 2 4" xfId="28196"/>
    <cellStyle name="Normal 10 3 2 4 2" xfId="28197"/>
    <cellStyle name="Normal 10 3 2 5" xfId="28198"/>
    <cellStyle name="Normal 10 3 3" xfId="28199"/>
    <cellStyle name="Normal 10 3 3 2" xfId="28200"/>
    <cellStyle name="Normal 10 3 3 2 2" xfId="28201"/>
    <cellStyle name="Normal 10 3 3 2 2 2" xfId="28202"/>
    <cellStyle name="Normal 10 3 3 2 2 2 2" xfId="28203"/>
    <cellStyle name="Normal 10 3 3 2 2 3" xfId="28204"/>
    <cellStyle name="Normal 10 3 3 2 3" xfId="28205"/>
    <cellStyle name="Normal 10 3 3 2 3 2" xfId="28206"/>
    <cellStyle name="Normal 10 3 3 2 4" xfId="28207"/>
    <cellStyle name="Normal 10 3 3 3" xfId="28208"/>
    <cellStyle name="Normal 10 3 3 3 2" xfId="28209"/>
    <cellStyle name="Normal 10 3 3 3 2 2" xfId="28210"/>
    <cellStyle name="Normal 10 3 3 3 3" xfId="28211"/>
    <cellStyle name="Normal 10 3 3 4" xfId="28212"/>
    <cellStyle name="Normal 10 3 3 4 2" xfId="28213"/>
    <cellStyle name="Normal 10 3 3 5" xfId="28214"/>
    <cellStyle name="Normal 10 3 4" xfId="28215"/>
    <cellStyle name="Normal 10 3 4 2" xfId="28216"/>
    <cellStyle name="Normal 10 3 4 2 2" xfId="28217"/>
    <cellStyle name="Normal 10 3 4 2 2 2" xfId="28218"/>
    <cellStyle name="Normal 10 3 4 2 3" xfId="28219"/>
    <cellStyle name="Normal 10 3 4 3" xfId="28220"/>
    <cellStyle name="Normal 10 3 4 3 2" xfId="28221"/>
    <cellStyle name="Normal 10 3 4 4" xfId="28222"/>
    <cellStyle name="Normal 10 3 5" xfId="28223"/>
    <cellStyle name="Normal 10 3 5 2" xfId="28224"/>
    <cellStyle name="Normal 10 3 5 2 2" xfId="28225"/>
    <cellStyle name="Normal 10 3 5 2 2 2" xfId="28226"/>
    <cellStyle name="Normal 10 3 5 2 3" xfId="28227"/>
    <cellStyle name="Normal 10 3 5 3" xfId="28228"/>
    <cellStyle name="Normal 10 3 5 3 2" xfId="28229"/>
    <cellStyle name="Normal 10 3 5 4" xfId="28230"/>
    <cellStyle name="Normal 10 3 6" xfId="28231"/>
    <cellStyle name="Normal 10 3 6 2" xfId="28232"/>
    <cellStyle name="Normal 10 3 6 2 2" xfId="28233"/>
    <cellStyle name="Normal 10 3 6 2 2 2" xfId="28234"/>
    <cellStyle name="Normal 10 3 6 2 3" xfId="28235"/>
    <cellStyle name="Normal 10 3 6 3" xfId="28236"/>
    <cellStyle name="Normal 10 3 6 3 2" xfId="28237"/>
    <cellStyle name="Normal 10 3 6 4" xfId="28238"/>
    <cellStyle name="Normal 10 3 7" xfId="28239"/>
    <cellStyle name="Normal 10 3 7 2" xfId="28240"/>
    <cellStyle name="Normal 10 3 7 2 2" xfId="28241"/>
    <cellStyle name="Normal 10 3 7 3" xfId="28242"/>
    <cellStyle name="Normal 10 3 8" xfId="28243"/>
    <cellStyle name="Normal 10 3 8 2" xfId="28244"/>
    <cellStyle name="Normal 10 3 9" xfId="28245"/>
    <cellStyle name="Normal 10 4" xfId="28246"/>
    <cellStyle name="Normal 10 4 2" xfId="45108"/>
    <cellStyle name="Normal 10 5" xfId="28247"/>
    <cellStyle name="Normal 10 5 2" xfId="45109"/>
    <cellStyle name="Normal 10 6" xfId="45110"/>
    <cellStyle name="Normal 10 7" xfId="45111"/>
    <cellStyle name="Normal 10 8" xfId="45106"/>
    <cellStyle name="Normal 100" xfId="28248"/>
    <cellStyle name="Normal 100 2" xfId="28249"/>
    <cellStyle name="Normal 101" xfId="28250"/>
    <cellStyle name="Normal 101 2" xfId="28251"/>
    <cellStyle name="Normal 102" xfId="28252"/>
    <cellStyle name="Normal 102 2" xfId="28253"/>
    <cellStyle name="Normal 103" xfId="28254"/>
    <cellStyle name="Normal 103 2" xfId="28255"/>
    <cellStyle name="Normal 104" xfId="28256"/>
    <cellStyle name="Normal 104 2" xfId="28257"/>
    <cellStyle name="Normal 105" xfId="28258"/>
    <cellStyle name="Normal 105 2" xfId="28259"/>
    <cellStyle name="Normal 106" xfId="28260"/>
    <cellStyle name="Normal 106 2" xfId="28261"/>
    <cellStyle name="Normal 107" xfId="28262"/>
    <cellStyle name="Normal 107 2" xfId="28263"/>
    <cellStyle name="Normal 108" xfId="28264"/>
    <cellStyle name="Normal 108 2" xfId="28265"/>
    <cellStyle name="Normal 109" xfId="28266"/>
    <cellStyle name="Normal 109 2" xfId="28267"/>
    <cellStyle name="Normal 11" xfId="28268"/>
    <cellStyle name="Normal 11 2" xfId="28269"/>
    <cellStyle name="Normal 11 2 10" xfId="45113"/>
    <cellStyle name="Normal 11 2 2" xfId="28270"/>
    <cellStyle name="Normal 11 2 2 2" xfId="28271"/>
    <cellStyle name="Normal 11 2 2 2 2" xfId="28272"/>
    <cellStyle name="Normal 11 2 2 2 2 2" xfId="28273"/>
    <cellStyle name="Normal 11 2 2 2 2 2 2" xfId="28274"/>
    <cellStyle name="Normal 11 2 2 2 2 3" xfId="28275"/>
    <cellStyle name="Normal 11 2 2 2 3" xfId="28276"/>
    <cellStyle name="Normal 11 2 2 2 3 2" xfId="28277"/>
    <cellStyle name="Normal 11 2 2 2 4" xfId="28278"/>
    <cellStyle name="Normal 11 2 2 3" xfId="28279"/>
    <cellStyle name="Normal 11 2 2 3 2" xfId="28280"/>
    <cellStyle name="Normal 11 2 2 3 2 2" xfId="28281"/>
    <cellStyle name="Normal 11 2 2 3 3" xfId="28282"/>
    <cellStyle name="Normal 11 2 2 4" xfId="28283"/>
    <cellStyle name="Normal 11 2 2 4 2" xfId="28284"/>
    <cellStyle name="Normal 11 2 2 5" xfId="28285"/>
    <cellStyle name="Normal 11 2 2 6" xfId="45114"/>
    <cellStyle name="Normal 11 2 3" xfId="28286"/>
    <cellStyle name="Normal 11 2 3 2" xfId="28287"/>
    <cellStyle name="Normal 11 2 3 2 2" xfId="28288"/>
    <cellStyle name="Normal 11 2 3 2 2 2" xfId="28289"/>
    <cellStyle name="Normal 11 2 3 2 2 2 2" xfId="28290"/>
    <cellStyle name="Normal 11 2 3 2 2 3" xfId="28291"/>
    <cellStyle name="Normal 11 2 3 2 3" xfId="28292"/>
    <cellStyle name="Normal 11 2 3 2 3 2" xfId="28293"/>
    <cellStyle name="Normal 11 2 3 2 4" xfId="28294"/>
    <cellStyle name="Normal 11 2 3 3" xfId="28295"/>
    <cellStyle name="Normal 11 2 3 3 2" xfId="28296"/>
    <cellStyle name="Normal 11 2 3 3 2 2" xfId="28297"/>
    <cellStyle name="Normal 11 2 3 3 3" xfId="28298"/>
    <cellStyle name="Normal 11 2 3 4" xfId="28299"/>
    <cellStyle name="Normal 11 2 3 4 2" xfId="28300"/>
    <cellStyle name="Normal 11 2 3 5" xfId="28301"/>
    <cellStyle name="Normal 11 2 4" xfId="28302"/>
    <cellStyle name="Normal 11 2 4 2" xfId="28303"/>
    <cellStyle name="Normal 11 2 4 2 2" xfId="28304"/>
    <cellStyle name="Normal 11 2 4 2 2 2" xfId="28305"/>
    <cellStyle name="Normal 11 2 4 2 3" xfId="28306"/>
    <cellStyle name="Normal 11 2 4 3" xfId="28307"/>
    <cellStyle name="Normal 11 2 4 3 2" xfId="28308"/>
    <cellStyle name="Normal 11 2 4 4" xfId="28309"/>
    <cellStyle name="Normal 11 2 5" xfId="28310"/>
    <cellStyle name="Normal 11 2 5 2" xfId="28311"/>
    <cellStyle name="Normal 11 2 5 2 2" xfId="28312"/>
    <cellStyle name="Normal 11 2 5 2 2 2" xfId="28313"/>
    <cellStyle name="Normal 11 2 5 2 3" xfId="28314"/>
    <cellStyle name="Normal 11 2 5 3" xfId="28315"/>
    <cellStyle name="Normal 11 2 5 3 2" xfId="28316"/>
    <cellStyle name="Normal 11 2 5 4" xfId="28317"/>
    <cellStyle name="Normal 11 2 6" xfId="28318"/>
    <cellStyle name="Normal 11 2 6 2" xfId="28319"/>
    <cellStyle name="Normal 11 2 6 2 2" xfId="28320"/>
    <cellStyle name="Normal 11 2 6 2 2 2" xfId="28321"/>
    <cellStyle name="Normal 11 2 6 2 3" xfId="28322"/>
    <cellStyle name="Normal 11 2 6 3" xfId="28323"/>
    <cellStyle name="Normal 11 2 6 3 2" xfId="28324"/>
    <cellStyle name="Normal 11 2 6 4" xfId="28325"/>
    <cellStyle name="Normal 11 2 7" xfId="28326"/>
    <cellStyle name="Normal 11 2 7 2" xfId="28327"/>
    <cellStyle name="Normal 11 2 7 2 2" xfId="28328"/>
    <cellStyle name="Normal 11 2 7 3" xfId="28329"/>
    <cellStyle name="Normal 11 2 8" xfId="28330"/>
    <cellStyle name="Normal 11 2 8 2" xfId="28331"/>
    <cellStyle name="Normal 11 2 9" xfId="28332"/>
    <cellStyle name="Normal 11 3" xfId="28333"/>
    <cellStyle name="Normal 11 3 10" xfId="45115"/>
    <cellStyle name="Normal 11 3 2" xfId="28334"/>
    <cellStyle name="Normal 11 3 2 2" xfId="28335"/>
    <cellStyle name="Normal 11 3 2 2 2" xfId="28336"/>
    <cellStyle name="Normal 11 3 2 2 2 2" xfId="28337"/>
    <cellStyle name="Normal 11 3 2 2 2 2 2" xfId="28338"/>
    <cellStyle name="Normal 11 3 2 2 2 3" xfId="28339"/>
    <cellStyle name="Normal 11 3 2 2 3" xfId="28340"/>
    <cellStyle name="Normal 11 3 2 2 3 2" xfId="28341"/>
    <cellStyle name="Normal 11 3 2 2 4" xfId="28342"/>
    <cellStyle name="Normal 11 3 2 3" xfId="28343"/>
    <cellStyle name="Normal 11 3 2 3 2" xfId="28344"/>
    <cellStyle name="Normal 11 3 2 3 2 2" xfId="28345"/>
    <cellStyle name="Normal 11 3 2 3 3" xfId="28346"/>
    <cellStyle name="Normal 11 3 2 4" xfId="28347"/>
    <cellStyle name="Normal 11 3 2 4 2" xfId="28348"/>
    <cellStyle name="Normal 11 3 2 5" xfId="28349"/>
    <cellStyle name="Normal 11 3 3" xfId="28350"/>
    <cellStyle name="Normal 11 3 3 2" xfId="28351"/>
    <cellStyle name="Normal 11 3 3 2 2" xfId="28352"/>
    <cellStyle name="Normal 11 3 3 2 2 2" xfId="28353"/>
    <cellStyle name="Normal 11 3 3 2 2 2 2" xfId="28354"/>
    <cellStyle name="Normal 11 3 3 2 2 3" xfId="28355"/>
    <cellStyle name="Normal 11 3 3 2 3" xfId="28356"/>
    <cellStyle name="Normal 11 3 3 2 3 2" xfId="28357"/>
    <cellStyle name="Normal 11 3 3 2 4" xfId="28358"/>
    <cellStyle name="Normal 11 3 3 3" xfId="28359"/>
    <cellStyle name="Normal 11 3 3 3 2" xfId="28360"/>
    <cellStyle name="Normal 11 3 3 3 2 2" xfId="28361"/>
    <cellStyle name="Normal 11 3 3 3 3" xfId="28362"/>
    <cellStyle name="Normal 11 3 3 4" xfId="28363"/>
    <cellStyle name="Normal 11 3 3 4 2" xfId="28364"/>
    <cellStyle name="Normal 11 3 3 5" xfId="28365"/>
    <cellStyle name="Normal 11 3 4" xfId="28366"/>
    <cellStyle name="Normal 11 3 4 2" xfId="28367"/>
    <cellStyle name="Normal 11 3 4 2 2" xfId="28368"/>
    <cellStyle name="Normal 11 3 4 2 2 2" xfId="28369"/>
    <cellStyle name="Normal 11 3 4 2 3" xfId="28370"/>
    <cellStyle name="Normal 11 3 4 3" xfId="28371"/>
    <cellStyle name="Normal 11 3 4 3 2" xfId="28372"/>
    <cellStyle name="Normal 11 3 4 4" xfId="28373"/>
    <cellStyle name="Normal 11 3 5" xfId="28374"/>
    <cellStyle name="Normal 11 3 5 2" xfId="28375"/>
    <cellStyle name="Normal 11 3 5 2 2" xfId="28376"/>
    <cellStyle name="Normal 11 3 5 2 2 2" xfId="28377"/>
    <cellStyle name="Normal 11 3 5 2 3" xfId="28378"/>
    <cellStyle name="Normal 11 3 5 3" xfId="28379"/>
    <cellStyle name="Normal 11 3 5 3 2" xfId="28380"/>
    <cellStyle name="Normal 11 3 5 4" xfId="28381"/>
    <cellStyle name="Normal 11 3 6" xfId="28382"/>
    <cellStyle name="Normal 11 3 6 2" xfId="28383"/>
    <cellStyle name="Normal 11 3 6 2 2" xfId="28384"/>
    <cellStyle name="Normal 11 3 6 2 2 2" xfId="28385"/>
    <cellStyle name="Normal 11 3 6 2 3" xfId="28386"/>
    <cellStyle name="Normal 11 3 6 3" xfId="28387"/>
    <cellStyle name="Normal 11 3 6 3 2" xfId="28388"/>
    <cellStyle name="Normal 11 3 6 4" xfId="28389"/>
    <cellStyle name="Normal 11 3 7" xfId="28390"/>
    <cellStyle name="Normal 11 3 7 2" xfId="28391"/>
    <cellStyle name="Normal 11 3 7 2 2" xfId="28392"/>
    <cellStyle name="Normal 11 3 7 3" xfId="28393"/>
    <cellStyle name="Normal 11 3 8" xfId="28394"/>
    <cellStyle name="Normal 11 3 8 2" xfId="28395"/>
    <cellStyle name="Normal 11 3 9" xfId="28396"/>
    <cellStyle name="Normal 11 4" xfId="28397"/>
    <cellStyle name="Normal 11 4 2" xfId="45116"/>
    <cellStyle name="Normal 11 5" xfId="28398"/>
    <cellStyle name="Normal 11 5 2" xfId="45117"/>
    <cellStyle name="Normal 11 6" xfId="45118"/>
    <cellStyle name="Normal 11 7" xfId="45119"/>
    <cellStyle name="Normal 11 8" xfId="45112"/>
    <cellStyle name="Normal 110" xfId="28399"/>
    <cellStyle name="Normal 110 2" xfId="28400"/>
    <cellStyle name="Normal 111" xfId="28401"/>
    <cellStyle name="Normal 111 2" xfId="28402"/>
    <cellStyle name="Normal 112" xfId="28403"/>
    <cellStyle name="Normal 112 2" xfId="28404"/>
    <cellStyle name="Normal 113" xfId="28405"/>
    <cellStyle name="Normal 113 2" xfId="28406"/>
    <cellStyle name="Normal 114" xfId="28407"/>
    <cellStyle name="Normal 114 2" xfId="28408"/>
    <cellStyle name="Normal 115" xfId="28409"/>
    <cellStyle name="Normal 115 2" xfId="28410"/>
    <cellStyle name="Normal 116" xfId="28411"/>
    <cellStyle name="Normal 117" xfId="28412"/>
    <cellStyle name="Normal 118" xfId="28413"/>
    <cellStyle name="Normal 119" xfId="28414"/>
    <cellStyle name="Normal 12" xfId="28415"/>
    <cellStyle name="Normal 12 10" xfId="28416"/>
    <cellStyle name="Normal 12 10 2" xfId="28417"/>
    <cellStyle name="Normal 12 11" xfId="28418"/>
    <cellStyle name="Normal 12 2" xfId="28419"/>
    <cellStyle name="Normal 12 2 10" xfId="45121"/>
    <cellStyle name="Normal 12 2 2" xfId="28420"/>
    <cellStyle name="Normal 12 2 2 2" xfId="28421"/>
    <cellStyle name="Normal 12 2 2 2 2" xfId="28422"/>
    <cellStyle name="Normal 12 2 2 2 2 2" xfId="28423"/>
    <cellStyle name="Normal 12 2 2 2 2 2 2" xfId="28424"/>
    <cellStyle name="Normal 12 2 2 2 2 3" xfId="28425"/>
    <cellStyle name="Normal 12 2 2 2 3" xfId="28426"/>
    <cellStyle name="Normal 12 2 2 2 3 2" xfId="28427"/>
    <cellStyle name="Normal 12 2 2 2 4" xfId="28428"/>
    <cellStyle name="Normal 12 2 2 3" xfId="28429"/>
    <cellStyle name="Normal 12 2 2 3 2" xfId="28430"/>
    <cellStyle name="Normal 12 2 2 3 2 2" xfId="28431"/>
    <cellStyle name="Normal 12 2 2 3 3" xfId="28432"/>
    <cellStyle name="Normal 12 2 2 4" xfId="28433"/>
    <cellStyle name="Normal 12 2 2 4 2" xfId="28434"/>
    <cellStyle name="Normal 12 2 2 5" xfId="28435"/>
    <cellStyle name="Normal 12 2 3" xfId="28436"/>
    <cellStyle name="Normal 12 2 3 2" xfId="28437"/>
    <cellStyle name="Normal 12 2 3 2 2" xfId="28438"/>
    <cellStyle name="Normal 12 2 3 2 2 2" xfId="28439"/>
    <cellStyle name="Normal 12 2 3 2 2 2 2" xfId="28440"/>
    <cellStyle name="Normal 12 2 3 2 2 3" xfId="28441"/>
    <cellStyle name="Normal 12 2 3 2 3" xfId="28442"/>
    <cellStyle name="Normal 12 2 3 2 3 2" xfId="28443"/>
    <cellStyle name="Normal 12 2 3 2 4" xfId="28444"/>
    <cellStyle name="Normal 12 2 3 3" xfId="28445"/>
    <cellStyle name="Normal 12 2 3 3 2" xfId="28446"/>
    <cellStyle name="Normal 12 2 3 3 2 2" xfId="28447"/>
    <cellStyle name="Normal 12 2 3 3 3" xfId="28448"/>
    <cellStyle name="Normal 12 2 3 4" xfId="28449"/>
    <cellStyle name="Normal 12 2 3 4 2" xfId="28450"/>
    <cellStyle name="Normal 12 2 3 5" xfId="28451"/>
    <cellStyle name="Normal 12 2 4" xfId="28452"/>
    <cellStyle name="Normal 12 2 4 2" xfId="28453"/>
    <cellStyle name="Normal 12 2 4 2 2" xfId="28454"/>
    <cellStyle name="Normal 12 2 4 2 2 2" xfId="28455"/>
    <cellStyle name="Normal 12 2 4 2 3" xfId="28456"/>
    <cellStyle name="Normal 12 2 4 3" xfId="28457"/>
    <cellStyle name="Normal 12 2 4 3 2" xfId="28458"/>
    <cellStyle name="Normal 12 2 4 4" xfId="28459"/>
    <cellStyle name="Normal 12 2 5" xfId="28460"/>
    <cellStyle name="Normal 12 2 5 2" xfId="28461"/>
    <cellStyle name="Normal 12 2 5 2 2" xfId="28462"/>
    <cellStyle name="Normal 12 2 5 2 2 2" xfId="28463"/>
    <cellStyle name="Normal 12 2 5 2 3" xfId="28464"/>
    <cellStyle name="Normal 12 2 5 3" xfId="28465"/>
    <cellStyle name="Normal 12 2 5 3 2" xfId="28466"/>
    <cellStyle name="Normal 12 2 5 4" xfId="28467"/>
    <cellStyle name="Normal 12 2 6" xfId="28468"/>
    <cellStyle name="Normal 12 2 6 2" xfId="28469"/>
    <cellStyle name="Normal 12 2 6 2 2" xfId="28470"/>
    <cellStyle name="Normal 12 2 6 2 2 2" xfId="28471"/>
    <cellStyle name="Normal 12 2 6 2 3" xfId="28472"/>
    <cellStyle name="Normal 12 2 6 3" xfId="28473"/>
    <cellStyle name="Normal 12 2 6 3 2" xfId="28474"/>
    <cellStyle name="Normal 12 2 6 4" xfId="28475"/>
    <cellStyle name="Normal 12 2 7" xfId="28476"/>
    <cellStyle name="Normal 12 2 7 2" xfId="28477"/>
    <cellStyle name="Normal 12 2 7 2 2" xfId="28478"/>
    <cellStyle name="Normal 12 2 7 3" xfId="28479"/>
    <cellStyle name="Normal 12 2 8" xfId="28480"/>
    <cellStyle name="Normal 12 2 8 2" xfId="28481"/>
    <cellStyle name="Normal 12 2 9" xfId="28482"/>
    <cellStyle name="Normal 12 3" xfId="28483"/>
    <cellStyle name="Normal 12 3 2" xfId="28484"/>
    <cellStyle name="Normal 12 3 2 2" xfId="28485"/>
    <cellStyle name="Normal 12 3 2 2 2" xfId="28486"/>
    <cellStyle name="Normal 12 3 2 2 2 2" xfId="28487"/>
    <cellStyle name="Normal 12 3 2 2 3" xfId="28488"/>
    <cellStyle name="Normal 12 3 2 3" xfId="28489"/>
    <cellStyle name="Normal 12 3 2 3 2" xfId="28490"/>
    <cellStyle name="Normal 12 3 2 4" xfId="28491"/>
    <cellStyle name="Normal 12 3 3" xfId="28492"/>
    <cellStyle name="Normal 12 3 3 2" xfId="28493"/>
    <cellStyle name="Normal 12 3 3 2 2" xfId="28494"/>
    <cellStyle name="Normal 12 3 3 3" xfId="28495"/>
    <cellStyle name="Normal 12 3 4" xfId="28496"/>
    <cellStyle name="Normal 12 3 4 2" xfId="28497"/>
    <cellStyle name="Normal 12 3 5" xfId="28498"/>
    <cellStyle name="Normal 12 3 6" xfId="45122"/>
    <cellStyle name="Normal 12 4" xfId="28499"/>
    <cellStyle name="Normal 12 4 2" xfId="28500"/>
    <cellStyle name="Normal 12 4 2 2" xfId="28501"/>
    <cellStyle name="Normal 12 4 2 2 2" xfId="28502"/>
    <cellStyle name="Normal 12 4 2 2 2 2" xfId="28503"/>
    <cellStyle name="Normal 12 4 2 2 3" xfId="28504"/>
    <cellStyle name="Normal 12 4 2 3" xfId="28505"/>
    <cellStyle name="Normal 12 4 2 3 2" xfId="28506"/>
    <cellStyle name="Normal 12 4 2 4" xfId="28507"/>
    <cellStyle name="Normal 12 4 3" xfId="28508"/>
    <cellStyle name="Normal 12 4 3 2" xfId="28509"/>
    <cellStyle name="Normal 12 4 3 2 2" xfId="28510"/>
    <cellStyle name="Normal 12 4 3 3" xfId="28511"/>
    <cellStyle name="Normal 12 4 4" xfId="28512"/>
    <cellStyle name="Normal 12 4 4 2" xfId="28513"/>
    <cellStyle name="Normal 12 4 5" xfId="28514"/>
    <cellStyle name="Normal 12 4 6" xfId="45123"/>
    <cellStyle name="Normal 12 5" xfId="28515"/>
    <cellStyle name="Normal 12 5 2" xfId="28516"/>
    <cellStyle name="Normal 12 5 2 2" xfId="28517"/>
    <cellStyle name="Normal 12 5 2 2 2" xfId="28518"/>
    <cellStyle name="Normal 12 5 2 3" xfId="28519"/>
    <cellStyle name="Normal 12 5 3" xfId="28520"/>
    <cellStyle name="Normal 12 5 3 2" xfId="28521"/>
    <cellStyle name="Normal 12 5 4" xfId="28522"/>
    <cellStyle name="Normal 12 5 5" xfId="45124"/>
    <cellStyle name="Normal 12 6" xfId="28523"/>
    <cellStyle name="Normal 12 6 2" xfId="28524"/>
    <cellStyle name="Normal 12 6 2 2" xfId="28525"/>
    <cellStyle name="Normal 12 6 2 2 2" xfId="28526"/>
    <cellStyle name="Normal 12 6 2 3" xfId="28527"/>
    <cellStyle name="Normal 12 6 3" xfId="28528"/>
    <cellStyle name="Normal 12 6 3 2" xfId="28529"/>
    <cellStyle name="Normal 12 6 4" xfId="28530"/>
    <cellStyle name="Normal 12 6 5" xfId="45120"/>
    <cellStyle name="Normal 12 7" xfId="28531"/>
    <cellStyle name="Normal 12 7 2" xfId="28532"/>
    <cellStyle name="Normal 12 7 2 2" xfId="28533"/>
    <cellStyle name="Normal 12 7 2 2 2" xfId="28534"/>
    <cellStyle name="Normal 12 7 2 3" xfId="28535"/>
    <cellStyle name="Normal 12 7 3" xfId="28536"/>
    <cellStyle name="Normal 12 7 3 2" xfId="28537"/>
    <cellStyle name="Normal 12 7 4" xfId="28538"/>
    <cellStyle name="Normal 12 8" xfId="28539"/>
    <cellStyle name="Normal 12 8 2" xfId="28540"/>
    <cellStyle name="Normal 12 8 2 2" xfId="28541"/>
    <cellStyle name="Normal 12 8 3" xfId="28542"/>
    <cellStyle name="Normal 12 9" xfId="28543"/>
    <cellStyle name="Normal 120" xfId="28544"/>
    <cellStyle name="Normal 121" xfId="28545"/>
    <cellStyle name="Normal 122" xfId="28546"/>
    <cellStyle name="Normal 123" xfId="28547"/>
    <cellStyle name="Normal 124" xfId="28548"/>
    <cellStyle name="Normal 125" xfId="28549"/>
    <cellStyle name="Normal 126" xfId="28550"/>
    <cellStyle name="Normal 127" xfId="28551"/>
    <cellStyle name="Normal 128" xfId="28552"/>
    <cellStyle name="Normal 129" xfId="28553"/>
    <cellStyle name="Normal 13" xfId="28554"/>
    <cellStyle name="Normal 13 10" xfId="28555"/>
    <cellStyle name="Normal 13 11" xfId="28556"/>
    <cellStyle name="Normal 13 11 2" xfId="28557"/>
    <cellStyle name="Normal 13 12" xfId="28558"/>
    <cellStyle name="Normal 13 2" xfId="28559"/>
    <cellStyle name="Normal 13 2 10" xfId="45126"/>
    <cellStyle name="Normal 13 2 2" xfId="28560"/>
    <cellStyle name="Normal 13 2 2 2" xfId="28561"/>
    <cellStyle name="Normal 13 2 2 2 2" xfId="28562"/>
    <cellStyle name="Normal 13 2 2 2 2 2" xfId="28563"/>
    <cellStyle name="Normal 13 2 2 2 2 2 2" xfId="28564"/>
    <cellStyle name="Normal 13 2 2 2 2 3" xfId="28565"/>
    <cellStyle name="Normal 13 2 2 2 3" xfId="28566"/>
    <cellStyle name="Normal 13 2 2 2 3 2" xfId="28567"/>
    <cellStyle name="Normal 13 2 2 2 4" xfId="28568"/>
    <cellStyle name="Normal 13 2 2 3" xfId="28569"/>
    <cellStyle name="Normal 13 2 2 3 2" xfId="28570"/>
    <cellStyle name="Normal 13 2 2 3 2 2" xfId="28571"/>
    <cellStyle name="Normal 13 2 2 3 3" xfId="28572"/>
    <cellStyle name="Normal 13 2 2 4" xfId="28573"/>
    <cellStyle name="Normal 13 2 2 4 2" xfId="28574"/>
    <cellStyle name="Normal 13 2 2 5" xfId="28575"/>
    <cellStyle name="Normal 13 2 3" xfId="28576"/>
    <cellStyle name="Normal 13 2 3 2" xfId="28577"/>
    <cellStyle name="Normal 13 2 3 2 2" xfId="28578"/>
    <cellStyle name="Normal 13 2 3 2 2 2" xfId="28579"/>
    <cellStyle name="Normal 13 2 3 2 2 2 2" xfId="28580"/>
    <cellStyle name="Normal 13 2 3 2 2 3" xfId="28581"/>
    <cellStyle name="Normal 13 2 3 2 3" xfId="28582"/>
    <cellStyle name="Normal 13 2 3 2 3 2" xfId="28583"/>
    <cellStyle name="Normal 13 2 3 2 4" xfId="28584"/>
    <cellStyle name="Normal 13 2 3 3" xfId="28585"/>
    <cellStyle name="Normal 13 2 3 3 2" xfId="28586"/>
    <cellStyle name="Normal 13 2 3 3 2 2" xfId="28587"/>
    <cellStyle name="Normal 13 2 3 3 3" xfId="28588"/>
    <cellStyle name="Normal 13 2 3 4" xfId="28589"/>
    <cellStyle name="Normal 13 2 3 4 2" xfId="28590"/>
    <cellStyle name="Normal 13 2 3 5" xfId="28591"/>
    <cellStyle name="Normal 13 2 4" xfId="28592"/>
    <cellStyle name="Normal 13 2 4 2" xfId="28593"/>
    <cellStyle name="Normal 13 2 4 2 2" xfId="28594"/>
    <cellStyle name="Normal 13 2 4 2 2 2" xfId="28595"/>
    <cellStyle name="Normal 13 2 4 2 3" xfId="28596"/>
    <cellStyle name="Normal 13 2 4 3" xfId="28597"/>
    <cellStyle name="Normal 13 2 4 3 2" xfId="28598"/>
    <cellStyle name="Normal 13 2 4 4" xfId="28599"/>
    <cellStyle name="Normal 13 2 5" xfId="28600"/>
    <cellStyle name="Normal 13 2 5 2" xfId="28601"/>
    <cellStyle name="Normal 13 2 5 2 2" xfId="28602"/>
    <cellStyle name="Normal 13 2 5 2 2 2" xfId="28603"/>
    <cellStyle name="Normal 13 2 5 2 3" xfId="28604"/>
    <cellStyle name="Normal 13 2 5 3" xfId="28605"/>
    <cellStyle name="Normal 13 2 5 3 2" xfId="28606"/>
    <cellStyle name="Normal 13 2 5 4" xfId="28607"/>
    <cellStyle name="Normal 13 2 6" xfId="28608"/>
    <cellStyle name="Normal 13 2 6 2" xfId="28609"/>
    <cellStyle name="Normal 13 2 6 2 2" xfId="28610"/>
    <cellStyle name="Normal 13 2 6 2 2 2" xfId="28611"/>
    <cellStyle name="Normal 13 2 6 2 3" xfId="28612"/>
    <cellStyle name="Normal 13 2 6 3" xfId="28613"/>
    <cellStyle name="Normal 13 2 6 3 2" xfId="28614"/>
    <cellStyle name="Normal 13 2 6 4" xfId="28615"/>
    <cellStyle name="Normal 13 2 7" xfId="28616"/>
    <cellStyle name="Normal 13 2 7 2" xfId="28617"/>
    <cellStyle name="Normal 13 2 7 2 2" xfId="28618"/>
    <cellStyle name="Normal 13 2 7 3" xfId="28619"/>
    <cellStyle name="Normal 13 2 8" xfId="28620"/>
    <cellStyle name="Normal 13 2 8 2" xfId="28621"/>
    <cellStyle name="Normal 13 2 9" xfId="28622"/>
    <cellStyle name="Normal 13 3" xfId="28623"/>
    <cellStyle name="Normal 13 3 2" xfId="28624"/>
    <cellStyle name="Normal 13 3 2 2" xfId="28625"/>
    <cellStyle name="Normal 13 3 2 2 2" xfId="28626"/>
    <cellStyle name="Normal 13 3 2 2 2 2" xfId="28627"/>
    <cellStyle name="Normal 13 3 2 2 3" xfId="28628"/>
    <cellStyle name="Normal 13 3 2 3" xfId="28629"/>
    <cellStyle name="Normal 13 3 2 3 2" xfId="28630"/>
    <cellStyle name="Normal 13 3 2 4" xfId="28631"/>
    <cellStyle name="Normal 13 3 3" xfId="28632"/>
    <cellStyle name="Normal 13 3 3 2" xfId="28633"/>
    <cellStyle name="Normal 13 3 3 2 2" xfId="28634"/>
    <cellStyle name="Normal 13 3 3 2 2 2" xfId="28635"/>
    <cellStyle name="Normal 13 3 3 2 3" xfId="28636"/>
    <cellStyle name="Normal 13 3 3 3" xfId="28637"/>
    <cellStyle name="Normal 13 3 3 3 2" xfId="28638"/>
    <cellStyle name="Normal 13 3 3 4" xfId="28639"/>
    <cellStyle name="Normal 13 3 4" xfId="28640"/>
    <cellStyle name="Normal 13 3 4 2" xfId="28641"/>
    <cellStyle name="Normal 13 3 4 2 2" xfId="28642"/>
    <cellStyle name="Normal 13 3 4 3" xfId="28643"/>
    <cellStyle name="Normal 13 3 5" xfId="28644"/>
    <cellStyle name="Normal 13 3 5 2" xfId="28645"/>
    <cellStyle name="Normal 13 3 6" xfId="28646"/>
    <cellStyle name="Normal 13 3 7" xfId="45127"/>
    <cellStyle name="Normal 13 4" xfId="28647"/>
    <cellStyle name="Normal 13 4 2" xfId="28648"/>
    <cellStyle name="Normal 13 4 2 2" xfId="28649"/>
    <cellStyle name="Normal 13 4 2 2 2" xfId="28650"/>
    <cellStyle name="Normal 13 4 2 2 2 2" xfId="28651"/>
    <cellStyle name="Normal 13 4 2 2 3" xfId="28652"/>
    <cellStyle name="Normal 13 4 2 3" xfId="28653"/>
    <cellStyle name="Normal 13 4 2 3 2" xfId="28654"/>
    <cellStyle name="Normal 13 4 2 4" xfId="28655"/>
    <cellStyle name="Normal 13 4 3" xfId="28656"/>
    <cellStyle name="Normal 13 4 3 2" xfId="28657"/>
    <cellStyle name="Normal 13 4 3 2 2" xfId="28658"/>
    <cellStyle name="Normal 13 4 3 3" xfId="28659"/>
    <cellStyle name="Normal 13 4 4" xfId="28660"/>
    <cellStyle name="Normal 13 4 4 2" xfId="28661"/>
    <cellStyle name="Normal 13 4 5" xfId="28662"/>
    <cellStyle name="Normal 13 4 6" xfId="45125"/>
    <cellStyle name="Normal 13 5" xfId="28663"/>
    <cellStyle name="Normal 13 5 2" xfId="28664"/>
    <cellStyle name="Normal 13 5 2 2" xfId="28665"/>
    <cellStyle name="Normal 13 5 2 2 2" xfId="28666"/>
    <cellStyle name="Normal 13 5 2 2 2 2" xfId="28667"/>
    <cellStyle name="Normal 13 5 2 2 3" xfId="28668"/>
    <cellStyle name="Normal 13 5 2 3" xfId="28669"/>
    <cellStyle name="Normal 13 5 2 3 2" xfId="28670"/>
    <cellStyle name="Normal 13 5 2 4" xfId="28671"/>
    <cellStyle name="Normal 13 5 3" xfId="28672"/>
    <cellStyle name="Normal 13 5 3 2" xfId="28673"/>
    <cellStyle name="Normal 13 5 3 2 2" xfId="28674"/>
    <cellStyle name="Normal 13 5 3 3" xfId="28675"/>
    <cellStyle name="Normal 13 5 4" xfId="28676"/>
    <cellStyle name="Normal 13 5 4 2" xfId="28677"/>
    <cellStyle name="Normal 13 5 5" xfId="28678"/>
    <cellStyle name="Normal 13 6" xfId="28679"/>
    <cellStyle name="Normal 13 6 2" xfId="28680"/>
    <cellStyle name="Normal 13 6 2 2" xfId="28681"/>
    <cellStyle name="Normal 13 6 2 2 2" xfId="28682"/>
    <cellStyle name="Normal 13 6 2 3" xfId="28683"/>
    <cellStyle name="Normal 13 6 3" xfId="28684"/>
    <cellStyle name="Normal 13 6 3 2" xfId="28685"/>
    <cellStyle name="Normal 13 6 4" xfId="28686"/>
    <cellStyle name="Normal 13 7" xfId="28687"/>
    <cellStyle name="Normal 13 7 2" xfId="28688"/>
    <cellStyle name="Normal 13 7 2 2" xfId="28689"/>
    <cellStyle name="Normal 13 7 2 2 2" xfId="28690"/>
    <cellStyle name="Normal 13 7 2 3" xfId="28691"/>
    <cellStyle name="Normal 13 7 3" xfId="28692"/>
    <cellStyle name="Normal 13 7 3 2" xfId="28693"/>
    <cellStyle name="Normal 13 7 4" xfId="28694"/>
    <cellStyle name="Normal 13 8" xfId="28695"/>
    <cellStyle name="Normal 13 8 2" xfId="28696"/>
    <cellStyle name="Normal 13 8 2 2" xfId="28697"/>
    <cellStyle name="Normal 13 8 2 2 2" xfId="28698"/>
    <cellStyle name="Normal 13 8 2 3" xfId="28699"/>
    <cellStyle name="Normal 13 8 3" xfId="28700"/>
    <cellStyle name="Normal 13 8 3 2" xfId="28701"/>
    <cellStyle name="Normal 13 8 4" xfId="28702"/>
    <cellStyle name="Normal 13 9" xfId="28703"/>
    <cellStyle name="Normal 13 9 2" xfId="28704"/>
    <cellStyle name="Normal 13 9 2 2" xfId="28705"/>
    <cellStyle name="Normal 13 9 3" xfId="28706"/>
    <cellStyle name="Normal 130" xfId="28707"/>
    <cellStyle name="Normal 131" xfId="28708"/>
    <cellStyle name="Normal 132" xfId="28709"/>
    <cellStyle name="Normal 133" xfId="28710"/>
    <cellStyle name="Normal 134" xfId="28711"/>
    <cellStyle name="Normal 135" xfId="28712"/>
    <cellStyle name="Normal 136" xfId="28713"/>
    <cellStyle name="Normal 137" xfId="28714"/>
    <cellStyle name="Normal 138" xfId="28715"/>
    <cellStyle name="Normal 139" xfId="28716"/>
    <cellStyle name="Normal 14" xfId="28717"/>
    <cellStyle name="Normal 14 2" xfId="28718"/>
    <cellStyle name="Normal 14 2 10" xfId="45129"/>
    <cellStyle name="Normal 14 2 2" xfId="28719"/>
    <cellStyle name="Normal 14 2 2 2" xfId="28720"/>
    <cellStyle name="Normal 14 2 2 2 2" xfId="28721"/>
    <cellStyle name="Normal 14 2 2 2 2 2" xfId="28722"/>
    <cellStyle name="Normal 14 2 2 2 2 2 2" xfId="28723"/>
    <cellStyle name="Normal 14 2 2 2 2 3" xfId="28724"/>
    <cellStyle name="Normal 14 2 2 2 3" xfId="28725"/>
    <cellStyle name="Normal 14 2 2 2 3 2" xfId="28726"/>
    <cellStyle name="Normal 14 2 2 2 4" xfId="28727"/>
    <cellStyle name="Normal 14 2 2 3" xfId="28728"/>
    <cellStyle name="Normal 14 2 2 3 2" xfId="28729"/>
    <cellStyle name="Normal 14 2 2 3 2 2" xfId="28730"/>
    <cellStyle name="Normal 14 2 2 3 3" xfId="28731"/>
    <cellStyle name="Normal 14 2 2 4" xfId="28732"/>
    <cellStyle name="Normal 14 2 2 4 2" xfId="28733"/>
    <cellStyle name="Normal 14 2 2 5" xfId="28734"/>
    <cellStyle name="Normal 14 2 3" xfId="28735"/>
    <cellStyle name="Normal 14 2 3 2" xfId="28736"/>
    <cellStyle name="Normal 14 2 3 2 2" xfId="28737"/>
    <cellStyle name="Normal 14 2 3 2 2 2" xfId="28738"/>
    <cellStyle name="Normal 14 2 3 2 2 2 2" xfId="28739"/>
    <cellStyle name="Normal 14 2 3 2 2 3" xfId="28740"/>
    <cellStyle name="Normal 14 2 3 2 3" xfId="28741"/>
    <cellStyle name="Normal 14 2 3 2 3 2" xfId="28742"/>
    <cellStyle name="Normal 14 2 3 2 4" xfId="28743"/>
    <cellStyle name="Normal 14 2 3 3" xfId="28744"/>
    <cellStyle name="Normal 14 2 3 3 2" xfId="28745"/>
    <cellStyle name="Normal 14 2 3 3 2 2" xfId="28746"/>
    <cellStyle name="Normal 14 2 3 3 3" xfId="28747"/>
    <cellStyle name="Normal 14 2 3 4" xfId="28748"/>
    <cellStyle name="Normal 14 2 3 4 2" xfId="28749"/>
    <cellStyle name="Normal 14 2 3 5" xfId="28750"/>
    <cellStyle name="Normal 14 2 4" xfId="28751"/>
    <cellStyle name="Normal 14 2 4 2" xfId="28752"/>
    <cellStyle name="Normal 14 2 4 2 2" xfId="28753"/>
    <cellStyle name="Normal 14 2 4 2 2 2" xfId="28754"/>
    <cellStyle name="Normal 14 2 4 2 3" xfId="28755"/>
    <cellStyle name="Normal 14 2 4 3" xfId="28756"/>
    <cellStyle name="Normal 14 2 4 3 2" xfId="28757"/>
    <cellStyle name="Normal 14 2 4 4" xfId="28758"/>
    <cellStyle name="Normal 14 2 5" xfId="28759"/>
    <cellStyle name="Normal 14 2 5 2" xfId="28760"/>
    <cellStyle name="Normal 14 2 5 2 2" xfId="28761"/>
    <cellStyle name="Normal 14 2 5 2 2 2" xfId="28762"/>
    <cellStyle name="Normal 14 2 5 2 3" xfId="28763"/>
    <cellStyle name="Normal 14 2 5 3" xfId="28764"/>
    <cellStyle name="Normal 14 2 5 3 2" xfId="28765"/>
    <cellStyle name="Normal 14 2 5 4" xfId="28766"/>
    <cellStyle name="Normal 14 2 6" xfId="28767"/>
    <cellStyle name="Normal 14 2 6 2" xfId="28768"/>
    <cellStyle name="Normal 14 2 6 2 2" xfId="28769"/>
    <cellStyle name="Normal 14 2 6 2 2 2" xfId="28770"/>
    <cellStyle name="Normal 14 2 6 2 3" xfId="28771"/>
    <cellStyle name="Normal 14 2 6 3" xfId="28772"/>
    <cellStyle name="Normal 14 2 6 3 2" xfId="28773"/>
    <cellStyle name="Normal 14 2 6 4" xfId="28774"/>
    <cellStyle name="Normal 14 2 7" xfId="28775"/>
    <cellStyle name="Normal 14 2 7 2" xfId="28776"/>
    <cellStyle name="Normal 14 2 7 2 2" xfId="28777"/>
    <cellStyle name="Normal 14 2 7 3" xfId="28778"/>
    <cellStyle name="Normal 14 2 8" xfId="28779"/>
    <cellStyle name="Normal 14 2 8 2" xfId="28780"/>
    <cellStyle name="Normal 14 2 9" xfId="28781"/>
    <cellStyle name="Normal 14 3" xfId="28782"/>
    <cellStyle name="Normal 14 4" xfId="28783"/>
    <cellStyle name="Normal 14 4 2" xfId="45128"/>
    <cellStyle name="Normal 14 5" xfId="28784"/>
    <cellStyle name="Normal 14 6" xfId="28785"/>
    <cellStyle name="Normal 140" xfId="28786"/>
    <cellStyle name="Normal 141" xfId="28787"/>
    <cellStyle name="Normal 142" xfId="28788"/>
    <cellStyle name="Normal 143" xfId="28789"/>
    <cellStyle name="Normal 144" xfId="28790"/>
    <cellStyle name="Normal 145" xfId="28791"/>
    <cellStyle name="Normal 146" xfId="28792"/>
    <cellStyle name="Normal 147" xfId="28793"/>
    <cellStyle name="Normal 148" xfId="28794"/>
    <cellStyle name="Normal 149" xfId="28795"/>
    <cellStyle name="Normal 15" xfId="28796"/>
    <cellStyle name="Normal 15 10" xfId="28797"/>
    <cellStyle name="Normal 15 10 2" xfId="28798"/>
    <cellStyle name="Normal 15 11" xfId="28799"/>
    <cellStyle name="Normal 15 2" xfId="28800"/>
    <cellStyle name="Normal 15 2 10" xfId="45131"/>
    <cellStyle name="Normal 15 2 2" xfId="28801"/>
    <cellStyle name="Normal 15 2 2 2" xfId="28802"/>
    <cellStyle name="Normal 15 2 2 2 2" xfId="28803"/>
    <cellStyle name="Normal 15 2 2 2 2 2" xfId="28804"/>
    <cellStyle name="Normal 15 2 2 2 2 2 2" xfId="28805"/>
    <cellStyle name="Normal 15 2 2 2 2 3" xfId="28806"/>
    <cellStyle name="Normal 15 2 2 2 3" xfId="28807"/>
    <cellStyle name="Normal 15 2 2 2 3 2" xfId="28808"/>
    <cellStyle name="Normal 15 2 2 2 4" xfId="28809"/>
    <cellStyle name="Normal 15 2 2 3" xfId="28810"/>
    <cellStyle name="Normal 15 2 2 3 2" xfId="28811"/>
    <cellStyle name="Normal 15 2 2 3 2 2" xfId="28812"/>
    <cellStyle name="Normal 15 2 2 3 3" xfId="28813"/>
    <cellStyle name="Normal 15 2 2 4" xfId="28814"/>
    <cellStyle name="Normal 15 2 2 4 2" xfId="28815"/>
    <cellStyle name="Normal 15 2 2 5" xfId="28816"/>
    <cellStyle name="Normal 15 2 2 6" xfId="45132"/>
    <cellStyle name="Normal 15 2 3" xfId="28817"/>
    <cellStyle name="Normal 15 2 3 2" xfId="28818"/>
    <cellStyle name="Normal 15 2 3 2 2" xfId="28819"/>
    <cellStyle name="Normal 15 2 3 2 2 2" xfId="28820"/>
    <cellStyle name="Normal 15 2 3 2 2 2 2" xfId="28821"/>
    <cellStyle name="Normal 15 2 3 2 2 3" xfId="28822"/>
    <cellStyle name="Normal 15 2 3 2 3" xfId="28823"/>
    <cellStyle name="Normal 15 2 3 2 3 2" xfId="28824"/>
    <cellStyle name="Normal 15 2 3 2 4" xfId="28825"/>
    <cellStyle name="Normal 15 2 3 3" xfId="28826"/>
    <cellStyle name="Normal 15 2 3 3 2" xfId="28827"/>
    <cellStyle name="Normal 15 2 3 3 2 2" xfId="28828"/>
    <cellStyle name="Normal 15 2 3 3 3" xfId="28829"/>
    <cellStyle name="Normal 15 2 3 4" xfId="28830"/>
    <cellStyle name="Normal 15 2 3 4 2" xfId="28831"/>
    <cellStyle name="Normal 15 2 3 5" xfId="28832"/>
    <cellStyle name="Normal 15 2 4" xfId="28833"/>
    <cellStyle name="Normal 15 2 4 2" xfId="28834"/>
    <cellStyle name="Normal 15 2 4 2 2" xfId="28835"/>
    <cellStyle name="Normal 15 2 4 2 2 2" xfId="28836"/>
    <cellStyle name="Normal 15 2 4 2 3" xfId="28837"/>
    <cellStyle name="Normal 15 2 4 3" xfId="28838"/>
    <cellStyle name="Normal 15 2 4 3 2" xfId="28839"/>
    <cellStyle name="Normal 15 2 4 4" xfId="28840"/>
    <cellStyle name="Normal 15 2 5" xfId="28841"/>
    <cellStyle name="Normal 15 2 5 2" xfId="28842"/>
    <cellStyle name="Normal 15 2 5 2 2" xfId="28843"/>
    <cellStyle name="Normal 15 2 5 2 2 2" xfId="28844"/>
    <cellStyle name="Normal 15 2 5 2 3" xfId="28845"/>
    <cellStyle name="Normal 15 2 5 3" xfId="28846"/>
    <cellStyle name="Normal 15 2 5 3 2" xfId="28847"/>
    <cellStyle name="Normal 15 2 5 4" xfId="28848"/>
    <cellStyle name="Normal 15 2 6" xfId="28849"/>
    <cellStyle name="Normal 15 2 6 2" xfId="28850"/>
    <cellStyle name="Normal 15 2 6 2 2" xfId="28851"/>
    <cellStyle name="Normal 15 2 6 2 2 2" xfId="28852"/>
    <cellStyle name="Normal 15 2 6 2 3" xfId="28853"/>
    <cellStyle name="Normal 15 2 6 3" xfId="28854"/>
    <cellStyle name="Normal 15 2 6 3 2" xfId="28855"/>
    <cellStyle name="Normal 15 2 6 4" xfId="28856"/>
    <cellStyle name="Normal 15 2 7" xfId="28857"/>
    <cellStyle name="Normal 15 2 7 2" xfId="28858"/>
    <cellStyle name="Normal 15 2 7 2 2" xfId="28859"/>
    <cellStyle name="Normal 15 2 7 3" xfId="28860"/>
    <cellStyle name="Normal 15 2 8" xfId="28861"/>
    <cellStyle name="Normal 15 2 8 2" xfId="28862"/>
    <cellStyle name="Normal 15 2 9" xfId="28863"/>
    <cellStyle name="Normal 15 3" xfId="28864"/>
    <cellStyle name="Normal 15 3 2" xfId="28865"/>
    <cellStyle name="Normal 15 3 2 2" xfId="28866"/>
    <cellStyle name="Normal 15 3 2 2 2" xfId="28867"/>
    <cellStyle name="Normal 15 3 2 2 2 2" xfId="28868"/>
    <cellStyle name="Normal 15 3 2 2 3" xfId="28869"/>
    <cellStyle name="Normal 15 3 2 3" xfId="28870"/>
    <cellStyle name="Normal 15 3 2 3 2" xfId="28871"/>
    <cellStyle name="Normal 15 3 2 4" xfId="28872"/>
    <cellStyle name="Normal 15 3 3" xfId="28873"/>
    <cellStyle name="Normal 15 3 3 2" xfId="28874"/>
    <cellStyle name="Normal 15 3 3 2 2" xfId="28875"/>
    <cellStyle name="Normal 15 3 3 3" xfId="28876"/>
    <cellStyle name="Normal 15 3 4" xfId="28877"/>
    <cellStyle name="Normal 15 3 4 2" xfId="28878"/>
    <cellStyle name="Normal 15 3 5" xfId="28879"/>
    <cellStyle name="Normal 15 3 6" xfId="45133"/>
    <cellStyle name="Normal 15 4" xfId="28880"/>
    <cellStyle name="Normal 15 4 2" xfId="28881"/>
    <cellStyle name="Normal 15 4 2 2" xfId="28882"/>
    <cellStyle name="Normal 15 4 2 2 2" xfId="28883"/>
    <cellStyle name="Normal 15 4 2 2 2 2" xfId="28884"/>
    <cellStyle name="Normal 15 4 2 2 3" xfId="28885"/>
    <cellStyle name="Normal 15 4 2 3" xfId="28886"/>
    <cellStyle name="Normal 15 4 2 3 2" xfId="28887"/>
    <cellStyle name="Normal 15 4 2 4" xfId="28888"/>
    <cellStyle name="Normal 15 4 3" xfId="28889"/>
    <cellStyle name="Normal 15 4 3 2" xfId="28890"/>
    <cellStyle name="Normal 15 4 3 2 2" xfId="28891"/>
    <cellStyle name="Normal 15 4 3 3" xfId="28892"/>
    <cellStyle name="Normal 15 4 4" xfId="28893"/>
    <cellStyle name="Normal 15 4 4 2" xfId="28894"/>
    <cellStyle name="Normal 15 4 5" xfId="28895"/>
    <cellStyle name="Normal 15 4 6" xfId="45134"/>
    <cellStyle name="Normal 15 5" xfId="28896"/>
    <cellStyle name="Normal 15 5 2" xfId="28897"/>
    <cellStyle name="Normal 15 5 2 2" xfId="28898"/>
    <cellStyle name="Normal 15 5 2 2 2" xfId="28899"/>
    <cellStyle name="Normal 15 5 2 3" xfId="28900"/>
    <cellStyle name="Normal 15 5 3" xfId="28901"/>
    <cellStyle name="Normal 15 5 3 2" xfId="28902"/>
    <cellStyle name="Normal 15 5 4" xfId="28903"/>
    <cellStyle name="Normal 15 5 5" xfId="45130"/>
    <cellStyle name="Normal 15 6" xfId="28904"/>
    <cellStyle name="Normal 15 6 2" xfId="28905"/>
    <cellStyle name="Normal 15 6 2 2" xfId="28906"/>
    <cellStyle name="Normal 15 6 2 2 2" xfId="28907"/>
    <cellStyle name="Normal 15 6 2 3" xfId="28908"/>
    <cellStyle name="Normal 15 6 3" xfId="28909"/>
    <cellStyle name="Normal 15 6 3 2" xfId="28910"/>
    <cellStyle name="Normal 15 6 4" xfId="28911"/>
    <cellStyle name="Normal 15 7" xfId="28912"/>
    <cellStyle name="Normal 15 7 2" xfId="28913"/>
    <cellStyle name="Normal 15 7 2 2" xfId="28914"/>
    <cellStyle name="Normal 15 7 2 2 2" xfId="28915"/>
    <cellStyle name="Normal 15 7 2 3" xfId="28916"/>
    <cellStyle name="Normal 15 7 3" xfId="28917"/>
    <cellStyle name="Normal 15 7 3 2" xfId="28918"/>
    <cellStyle name="Normal 15 7 4" xfId="28919"/>
    <cellStyle name="Normal 15 8" xfId="28920"/>
    <cellStyle name="Normal 15 8 2" xfId="28921"/>
    <cellStyle name="Normal 15 8 2 2" xfId="28922"/>
    <cellStyle name="Normal 15 8 3" xfId="28923"/>
    <cellStyle name="Normal 15 9" xfId="28924"/>
    <cellStyle name="Normal 150" xfId="28925"/>
    <cellStyle name="Normal 151" xfId="28926"/>
    <cellStyle name="Normal 152" xfId="28927"/>
    <cellStyle name="Normal 153" xfId="28928"/>
    <cellStyle name="Normal 154" xfId="28929"/>
    <cellStyle name="Normal 155" xfId="28930"/>
    <cellStyle name="Normal 156" xfId="28931"/>
    <cellStyle name="Normal 157" xfId="28932"/>
    <cellStyle name="Normal 158" xfId="28933"/>
    <cellStyle name="Normal 159" xfId="28934"/>
    <cellStyle name="Normal 16" xfId="28935"/>
    <cellStyle name="Normal 16 10" xfId="28936"/>
    <cellStyle name="Normal 16 10 2" xfId="28937"/>
    <cellStyle name="Normal 16 10 3" xfId="42764"/>
    <cellStyle name="Normal 16 11" xfId="28938"/>
    <cellStyle name="Normal 16 11 2" xfId="28939"/>
    <cellStyle name="Normal 16 11 3" xfId="42765"/>
    <cellStyle name="Normal 16 12" xfId="28940"/>
    <cellStyle name="Normal 16 12 2" xfId="45135"/>
    <cellStyle name="Normal 16 13" xfId="42763"/>
    <cellStyle name="Normal 16 2" xfId="28941"/>
    <cellStyle name="Normal 16 2 10" xfId="28942"/>
    <cellStyle name="Normal 16 2 10 2" xfId="28943"/>
    <cellStyle name="Normal 16 2 10 3" xfId="45136"/>
    <cellStyle name="Normal 16 2 11" xfId="28944"/>
    <cellStyle name="Normal 16 2 12" xfId="42766"/>
    <cellStyle name="Normal 16 2 2" xfId="28945"/>
    <cellStyle name="Normal 16 2 2 2" xfId="28946"/>
    <cellStyle name="Normal 16 2 2 2 2" xfId="28947"/>
    <cellStyle name="Normal 16 2 2 2 2 2" xfId="28948"/>
    <cellStyle name="Normal 16 2 2 2 2 2 2" xfId="28949"/>
    <cellStyle name="Normal 16 2 2 2 2 2 2 2" xfId="28950"/>
    <cellStyle name="Normal 16 2 2 2 2 2 2 3" xfId="42771"/>
    <cellStyle name="Normal 16 2 2 2 2 2 3" xfId="28951"/>
    <cellStyle name="Normal 16 2 2 2 2 2 4" xfId="42770"/>
    <cellStyle name="Normal 16 2 2 2 2 3" xfId="28952"/>
    <cellStyle name="Normal 16 2 2 2 2 3 2" xfId="28953"/>
    <cellStyle name="Normal 16 2 2 2 2 3 3" xfId="42772"/>
    <cellStyle name="Normal 16 2 2 2 2 4" xfId="28954"/>
    <cellStyle name="Normal 16 2 2 2 2 4 2" xfId="28955"/>
    <cellStyle name="Normal 16 2 2 2 2 4 3" xfId="42773"/>
    <cellStyle name="Normal 16 2 2 2 2 5" xfId="28956"/>
    <cellStyle name="Normal 16 2 2 2 2 6" xfId="42769"/>
    <cellStyle name="Normal 16 2 2 2 3" xfId="28957"/>
    <cellStyle name="Normal 16 2 2 2 3 2" xfId="28958"/>
    <cellStyle name="Normal 16 2 2 2 3 2 2" xfId="28959"/>
    <cellStyle name="Normal 16 2 2 2 3 2 3" xfId="42775"/>
    <cellStyle name="Normal 16 2 2 2 3 3" xfId="28960"/>
    <cellStyle name="Normal 16 2 2 2 3 3 2" xfId="28961"/>
    <cellStyle name="Normal 16 2 2 2 3 3 3" xfId="42776"/>
    <cellStyle name="Normal 16 2 2 2 3 4" xfId="28962"/>
    <cellStyle name="Normal 16 2 2 2 3 5" xfId="42774"/>
    <cellStyle name="Normal 16 2 2 2 4" xfId="28963"/>
    <cellStyle name="Normal 16 2 2 2 4 2" xfId="28964"/>
    <cellStyle name="Normal 16 2 2 2 4 2 2" xfId="28965"/>
    <cellStyle name="Normal 16 2 2 2 4 3" xfId="28966"/>
    <cellStyle name="Normal 16 2 2 2 4 4" xfId="42777"/>
    <cellStyle name="Normal 16 2 2 2 5" xfId="28967"/>
    <cellStyle name="Normal 16 2 2 2 5 2" xfId="28968"/>
    <cellStyle name="Normal 16 2 2 2 5 3" xfId="42778"/>
    <cellStyle name="Normal 16 2 2 2 6" xfId="28969"/>
    <cellStyle name="Normal 16 2 2 2 6 2" xfId="28970"/>
    <cellStyle name="Normal 16 2 2 2 7" xfId="28971"/>
    <cellStyle name="Normal 16 2 2 2 8" xfId="42768"/>
    <cellStyle name="Normal 16 2 2 3" xfId="28972"/>
    <cellStyle name="Normal 16 2 2 3 2" xfId="28973"/>
    <cellStyle name="Normal 16 2 2 3 2 2" xfId="28974"/>
    <cellStyle name="Normal 16 2 2 3 2 2 2" xfId="28975"/>
    <cellStyle name="Normal 16 2 2 3 2 2 3" xfId="42781"/>
    <cellStyle name="Normal 16 2 2 3 2 3" xfId="28976"/>
    <cellStyle name="Normal 16 2 2 3 2 4" xfId="42780"/>
    <cellStyle name="Normal 16 2 2 3 3" xfId="28977"/>
    <cellStyle name="Normal 16 2 2 3 3 2" xfId="28978"/>
    <cellStyle name="Normal 16 2 2 3 3 3" xfId="42782"/>
    <cellStyle name="Normal 16 2 2 3 4" xfId="28979"/>
    <cellStyle name="Normal 16 2 2 3 4 2" xfId="28980"/>
    <cellStyle name="Normal 16 2 2 3 4 3" xfId="42783"/>
    <cellStyle name="Normal 16 2 2 3 5" xfId="28981"/>
    <cellStyle name="Normal 16 2 2 3 6" xfId="42779"/>
    <cellStyle name="Normal 16 2 2 4" xfId="28982"/>
    <cellStyle name="Normal 16 2 2 4 2" xfId="28983"/>
    <cellStyle name="Normal 16 2 2 4 2 2" xfId="28984"/>
    <cellStyle name="Normal 16 2 2 4 2 3" xfId="42785"/>
    <cellStyle name="Normal 16 2 2 4 3" xfId="28985"/>
    <cellStyle name="Normal 16 2 2 4 3 2" xfId="28986"/>
    <cellStyle name="Normal 16 2 2 4 3 3" xfId="42786"/>
    <cellStyle name="Normal 16 2 2 4 4" xfId="28987"/>
    <cellStyle name="Normal 16 2 2 4 5" xfId="42784"/>
    <cellStyle name="Normal 16 2 2 5" xfId="28988"/>
    <cellStyle name="Normal 16 2 2 5 2" xfId="28989"/>
    <cellStyle name="Normal 16 2 2 5 2 2" xfId="28990"/>
    <cellStyle name="Normal 16 2 2 5 3" xfId="28991"/>
    <cellStyle name="Normal 16 2 2 5 4" xfId="42787"/>
    <cellStyle name="Normal 16 2 2 6" xfId="28992"/>
    <cellStyle name="Normal 16 2 2 6 2" xfId="28993"/>
    <cellStyle name="Normal 16 2 2 6 3" xfId="42788"/>
    <cellStyle name="Normal 16 2 2 7" xfId="28994"/>
    <cellStyle name="Normal 16 2 2 7 2" xfId="28995"/>
    <cellStyle name="Normal 16 2 2 8" xfId="28996"/>
    <cellStyle name="Normal 16 2 2 9" xfId="42767"/>
    <cellStyle name="Normal 16 2 3" xfId="28997"/>
    <cellStyle name="Normal 16 2 3 2" xfId="28998"/>
    <cellStyle name="Normal 16 2 3 2 2" xfId="28999"/>
    <cellStyle name="Normal 16 2 3 2 2 2" xfId="29000"/>
    <cellStyle name="Normal 16 2 3 2 2 2 2" xfId="29001"/>
    <cellStyle name="Normal 16 2 3 2 2 2 2 2" xfId="29002"/>
    <cellStyle name="Normal 16 2 3 2 2 2 2 3" xfId="42793"/>
    <cellStyle name="Normal 16 2 3 2 2 2 3" xfId="29003"/>
    <cellStyle name="Normal 16 2 3 2 2 2 4" xfId="42792"/>
    <cellStyle name="Normal 16 2 3 2 2 3" xfId="29004"/>
    <cellStyle name="Normal 16 2 3 2 2 3 2" xfId="29005"/>
    <cellStyle name="Normal 16 2 3 2 2 3 3" xfId="42794"/>
    <cellStyle name="Normal 16 2 3 2 2 4" xfId="29006"/>
    <cellStyle name="Normal 16 2 3 2 2 4 2" xfId="29007"/>
    <cellStyle name="Normal 16 2 3 2 2 4 3" xfId="42795"/>
    <cellStyle name="Normal 16 2 3 2 2 5" xfId="29008"/>
    <cellStyle name="Normal 16 2 3 2 2 6" xfId="42791"/>
    <cellStyle name="Normal 16 2 3 2 3" xfId="29009"/>
    <cellStyle name="Normal 16 2 3 2 3 2" xfId="29010"/>
    <cellStyle name="Normal 16 2 3 2 3 2 2" xfId="29011"/>
    <cellStyle name="Normal 16 2 3 2 3 2 3" xfId="42797"/>
    <cellStyle name="Normal 16 2 3 2 3 3" xfId="29012"/>
    <cellStyle name="Normal 16 2 3 2 3 3 2" xfId="29013"/>
    <cellStyle name="Normal 16 2 3 2 3 3 3" xfId="42798"/>
    <cellStyle name="Normal 16 2 3 2 3 4" xfId="29014"/>
    <cellStyle name="Normal 16 2 3 2 3 5" xfId="42796"/>
    <cellStyle name="Normal 16 2 3 2 4" xfId="29015"/>
    <cellStyle name="Normal 16 2 3 2 4 2" xfId="29016"/>
    <cellStyle name="Normal 16 2 3 2 4 2 2" xfId="29017"/>
    <cellStyle name="Normal 16 2 3 2 4 3" xfId="29018"/>
    <cellStyle name="Normal 16 2 3 2 4 4" xfId="42799"/>
    <cellStyle name="Normal 16 2 3 2 5" xfId="29019"/>
    <cellStyle name="Normal 16 2 3 2 5 2" xfId="29020"/>
    <cellStyle name="Normal 16 2 3 2 5 3" xfId="42800"/>
    <cellStyle name="Normal 16 2 3 2 6" xfId="29021"/>
    <cellStyle name="Normal 16 2 3 2 6 2" xfId="29022"/>
    <cellStyle name="Normal 16 2 3 2 7" xfId="29023"/>
    <cellStyle name="Normal 16 2 3 2 8" xfId="42790"/>
    <cellStyle name="Normal 16 2 3 3" xfId="29024"/>
    <cellStyle name="Normal 16 2 3 3 2" xfId="29025"/>
    <cellStyle name="Normal 16 2 3 3 2 2" xfId="29026"/>
    <cellStyle name="Normal 16 2 3 3 2 2 2" xfId="29027"/>
    <cellStyle name="Normal 16 2 3 3 2 2 3" xfId="42803"/>
    <cellStyle name="Normal 16 2 3 3 2 3" xfId="29028"/>
    <cellStyle name="Normal 16 2 3 3 2 4" xfId="42802"/>
    <cellStyle name="Normal 16 2 3 3 3" xfId="29029"/>
    <cellStyle name="Normal 16 2 3 3 3 2" xfId="29030"/>
    <cellStyle name="Normal 16 2 3 3 3 3" xfId="42804"/>
    <cellStyle name="Normal 16 2 3 3 4" xfId="29031"/>
    <cellStyle name="Normal 16 2 3 3 4 2" xfId="29032"/>
    <cellStyle name="Normal 16 2 3 3 4 3" xfId="42805"/>
    <cellStyle name="Normal 16 2 3 3 5" xfId="29033"/>
    <cellStyle name="Normal 16 2 3 3 6" xfId="42801"/>
    <cellStyle name="Normal 16 2 3 4" xfId="29034"/>
    <cellStyle name="Normal 16 2 3 4 2" xfId="29035"/>
    <cellStyle name="Normal 16 2 3 4 2 2" xfId="29036"/>
    <cellStyle name="Normal 16 2 3 4 2 3" xfId="42807"/>
    <cellStyle name="Normal 16 2 3 4 3" xfId="29037"/>
    <cellStyle name="Normal 16 2 3 4 3 2" xfId="29038"/>
    <cellStyle name="Normal 16 2 3 4 3 3" xfId="42808"/>
    <cellStyle name="Normal 16 2 3 4 4" xfId="29039"/>
    <cellStyle name="Normal 16 2 3 4 5" xfId="42806"/>
    <cellStyle name="Normal 16 2 3 5" xfId="29040"/>
    <cellStyle name="Normal 16 2 3 5 2" xfId="29041"/>
    <cellStyle name="Normal 16 2 3 5 2 2" xfId="29042"/>
    <cellStyle name="Normal 16 2 3 5 3" xfId="29043"/>
    <cellStyle name="Normal 16 2 3 5 4" xfId="42809"/>
    <cellStyle name="Normal 16 2 3 6" xfId="29044"/>
    <cellStyle name="Normal 16 2 3 6 2" xfId="29045"/>
    <cellStyle name="Normal 16 2 3 6 3" xfId="42810"/>
    <cellStyle name="Normal 16 2 3 7" xfId="29046"/>
    <cellStyle name="Normal 16 2 3 7 2" xfId="29047"/>
    <cellStyle name="Normal 16 2 3 8" xfId="29048"/>
    <cellStyle name="Normal 16 2 3 9" xfId="42789"/>
    <cellStyle name="Normal 16 2 4" xfId="29049"/>
    <cellStyle name="Normal 16 2 4 2" xfId="29050"/>
    <cellStyle name="Normal 16 2 4 2 2" xfId="29051"/>
    <cellStyle name="Normal 16 2 4 2 2 2" xfId="29052"/>
    <cellStyle name="Normal 16 2 4 2 2 2 2" xfId="29053"/>
    <cellStyle name="Normal 16 2 4 2 2 2 3" xfId="42814"/>
    <cellStyle name="Normal 16 2 4 2 2 3" xfId="29054"/>
    <cellStyle name="Normal 16 2 4 2 2 4" xfId="42813"/>
    <cellStyle name="Normal 16 2 4 2 3" xfId="29055"/>
    <cellStyle name="Normal 16 2 4 2 3 2" xfId="29056"/>
    <cellStyle name="Normal 16 2 4 2 3 3" xfId="42815"/>
    <cellStyle name="Normal 16 2 4 2 4" xfId="29057"/>
    <cellStyle name="Normal 16 2 4 2 4 2" xfId="29058"/>
    <cellStyle name="Normal 16 2 4 2 4 3" xfId="42816"/>
    <cellStyle name="Normal 16 2 4 2 5" xfId="29059"/>
    <cellStyle name="Normal 16 2 4 2 6" xfId="42812"/>
    <cellStyle name="Normal 16 2 4 3" xfId="29060"/>
    <cellStyle name="Normal 16 2 4 3 2" xfId="29061"/>
    <cellStyle name="Normal 16 2 4 3 2 2" xfId="29062"/>
    <cellStyle name="Normal 16 2 4 3 2 3" xfId="42818"/>
    <cellStyle name="Normal 16 2 4 3 3" xfId="29063"/>
    <cellStyle name="Normal 16 2 4 3 3 2" xfId="29064"/>
    <cellStyle name="Normal 16 2 4 3 3 3" xfId="42819"/>
    <cellStyle name="Normal 16 2 4 3 4" xfId="29065"/>
    <cellStyle name="Normal 16 2 4 3 5" xfId="42817"/>
    <cellStyle name="Normal 16 2 4 4" xfId="29066"/>
    <cellStyle name="Normal 16 2 4 4 2" xfId="29067"/>
    <cellStyle name="Normal 16 2 4 4 2 2" xfId="29068"/>
    <cellStyle name="Normal 16 2 4 4 3" xfId="29069"/>
    <cellStyle name="Normal 16 2 4 4 4" xfId="42820"/>
    <cellStyle name="Normal 16 2 4 5" xfId="29070"/>
    <cellStyle name="Normal 16 2 4 5 2" xfId="29071"/>
    <cellStyle name="Normal 16 2 4 5 3" xfId="42821"/>
    <cellStyle name="Normal 16 2 4 6" xfId="29072"/>
    <cellStyle name="Normal 16 2 4 6 2" xfId="29073"/>
    <cellStyle name="Normal 16 2 4 7" xfId="29074"/>
    <cellStyle name="Normal 16 2 4 8" xfId="42811"/>
    <cellStyle name="Normal 16 2 5" xfId="29075"/>
    <cellStyle name="Normal 16 2 5 2" xfId="29076"/>
    <cellStyle name="Normal 16 2 5 2 2" xfId="29077"/>
    <cellStyle name="Normal 16 2 5 2 2 2" xfId="29078"/>
    <cellStyle name="Normal 16 2 5 2 2 3" xfId="42824"/>
    <cellStyle name="Normal 16 2 5 2 3" xfId="29079"/>
    <cellStyle name="Normal 16 2 5 2 4" xfId="42823"/>
    <cellStyle name="Normal 16 2 5 3" xfId="29080"/>
    <cellStyle name="Normal 16 2 5 3 2" xfId="29081"/>
    <cellStyle name="Normal 16 2 5 3 2 2" xfId="29082"/>
    <cellStyle name="Normal 16 2 5 3 3" xfId="29083"/>
    <cellStyle name="Normal 16 2 5 3 4" xfId="42825"/>
    <cellStyle name="Normal 16 2 5 4" xfId="29084"/>
    <cellStyle name="Normal 16 2 5 4 2" xfId="29085"/>
    <cellStyle name="Normal 16 2 5 4 3" xfId="42826"/>
    <cellStyle name="Normal 16 2 5 5" xfId="29086"/>
    <cellStyle name="Normal 16 2 5 5 2" xfId="29087"/>
    <cellStyle name="Normal 16 2 5 6" xfId="29088"/>
    <cellStyle name="Normal 16 2 5 7" xfId="42822"/>
    <cellStyle name="Normal 16 2 6" xfId="29089"/>
    <cellStyle name="Normal 16 2 6 2" xfId="29090"/>
    <cellStyle name="Normal 16 2 6 2 2" xfId="29091"/>
    <cellStyle name="Normal 16 2 6 2 2 2" xfId="29092"/>
    <cellStyle name="Normal 16 2 6 2 2 3" xfId="42829"/>
    <cellStyle name="Normal 16 2 6 2 3" xfId="29093"/>
    <cellStyle name="Normal 16 2 6 2 4" xfId="42828"/>
    <cellStyle name="Normal 16 2 6 3" xfId="29094"/>
    <cellStyle name="Normal 16 2 6 3 2" xfId="29095"/>
    <cellStyle name="Normal 16 2 6 3 2 2" xfId="29096"/>
    <cellStyle name="Normal 16 2 6 3 3" xfId="29097"/>
    <cellStyle name="Normal 16 2 6 3 4" xfId="42830"/>
    <cellStyle name="Normal 16 2 6 4" xfId="29098"/>
    <cellStyle name="Normal 16 2 6 4 2" xfId="29099"/>
    <cellStyle name="Normal 16 2 6 4 3" xfId="42831"/>
    <cellStyle name="Normal 16 2 6 5" xfId="29100"/>
    <cellStyle name="Normal 16 2 6 5 2" xfId="29101"/>
    <cellStyle name="Normal 16 2 6 6" xfId="29102"/>
    <cellStyle name="Normal 16 2 6 7" xfId="42827"/>
    <cellStyle name="Normal 16 2 7" xfId="29103"/>
    <cellStyle name="Normal 16 2 7 2" xfId="29104"/>
    <cellStyle name="Normal 16 2 7 2 2" xfId="29105"/>
    <cellStyle name="Normal 16 2 7 2 3" xfId="42833"/>
    <cellStyle name="Normal 16 2 7 3" xfId="29106"/>
    <cellStyle name="Normal 16 2 7 4" xfId="42832"/>
    <cellStyle name="Normal 16 2 8" xfId="29107"/>
    <cellStyle name="Normal 16 2 8 2" xfId="29108"/>
    <cellStyle name="Normal 16 2 8 2 2" xfId="29109"/>
    <cellStyle name="Normal 16 2 8 3" xfId="29110"/>
    <cellStyle name="Normal 16 2 8 4" xfId="42834"/>
    <cellStyle name="Normal 16 2 9" xfId="29111"/>
    <cellStyle name="Normal 16 2 9 2" xfId="29112"/>
    <cellStyle name="Normal 16 2 9 3" xfId="42835"/>
    <cellStyle name="Normal 16 3" xfId="29113"/>
    <cellStyle name="Normal 16 3 2" xfId="29114"/>
    <cellStyle name="Normal 16 3 2 2" xfId="29115"/>
    <cellStyle name="Normal 16 3 2 2 2" xfId="29116"/>
    <cellStyle name="Normal 16 3 2 2 2 2" xfId="29117"/>
    <cellStyle name="Normal 16 3 2 2 2 2 2" xfId="29118"/>
    <cellStyle name="Normal 16 3 2 2 2 2 3" xfId="42840"/>
    <cellStyle name="Normal 16 3 2 2 2 3" xfId="29119"/>
    <cellStyle name="Normal 16 3 2 2 2 4" xfId="42839"/>
    <cellStyle name="Normal 16 3 2 2 3" xfId="29120"/>
    <cellStyle name="Normal 16 3 2 2 3 2" xfId="29121"/>
    <cellStyle name="Normal 16 3 2 2 3 3" xfId="42841"/>
    <cellStyle name="Normal 16 3 2 2 4" xfId="29122"/>
    <cellStyle name="Normal 16 3 2 2 4 2" xfId="29123"/>
    <cellStyle name="Normal 16 3 2 2 4 3" xfId="42842"/>
    <cellStyle name="Normal 16 3 2 2 5" xfId="29124"/>
    <cellStyle name="Normal 16 3 2 2 6" xfId="42838"/>
    <cellStyle name="Normal 16 3 2 3" xfId="29125"/>
    <cellStyle name="Normal 16 3 2 3 2" xfId="29126"/>
    <cellStyle name="Normal 16 3 2 3 2 2" xfId="29127"/>
    <cellStyle name="Normal 16 3 2 3 2 3" xfId="42844"/>
    <cellStyle name="Normal 16 3 2 3 3" xfId="29128"/>
    <cellStyle name="Normal 16 3 2 3 3 2" xfId="29129"/>
    <cellStyle name="Normal 16 3 2 3 3 3" xfId="42845"/>
    <cellStyle name="Normal 16 3 2 3 4" xfId="29130"/>
    <cellStyle name="Normal 16 3 2 3 5" xfId="42843"/>
    <cellStyle name="Normal 16 3 2 4" xfId="29131"/>
    <cellStyle name="Normal 16 3 2 4 2" xfId="29132"/>
    <cellStyle name="Normal 16 3 2 4 2 2" xfId="29133"/>
    <cellStyle name="Normal 16 3 2 4 3" xfId="29134"/>
    <cellStyle name="Normal 16 3 2 4 4" xfId="42846"/>
    <cellStyle name="Normal 16 3 2 5" xfId="29135"/>
    <cellStyle name="Normal 16 3 2 5 2" xfId="29136"/>
    <cellStyle name="Normal 16 3 2 5 3" xfId="42847"/>
    <cellStyle name="Normal 16 3 2 6" xfId="29137"/>
    <cellStyle name="Normal 16 3 2 6 2" xfId="29138"/>
    <cellStyle name="Normal 16 3 2 7" xfId="29139"/>
    <cellStyle name="Normal 16 3 2 8" xfId="42837"/>
    <cellStyle name="Normal 16 3 3" xfId="29140"/>
    <cellStyle name="Normal 16 3 3 2" xfId="29141"/>
    <cellStyle name="Normal 16 3 3 2 2" xfId="29142"/>
    <cellStyle name="Normal 16 3 3 2 2 2" xfId="29143"/>
    <cellStyle name="Normal 16 3 3 2 2 3" xfId="42850"/>
    <cellStyle name="Normal 16 3 3 2 3" xfId="29144"/>
    <cellStyle name="Normal 16 3 3 2 4" xfId="42849"/>
    <cellStyle name="Normal 16 3 3 3" xfId="29145"/>
    <cellStyle name="Normal 16 3 3 3 2" xfId="29146"/>
    <cellStyle name="Normal 16 3 3 3 3" xfId="42851"/>
    <cellStyle name="Normal 16 3 3 4" xfId="29147"/>
    <cellStyle name="Normal 16 3 3 4 2" xfId="29148"/>
    <cellStyle name="Normal 16 3 3 4 3" xfId="42852"/>
    <cellStyle name="Normal 16 3 3 5" xfId="29149"/>
    <cellStyle name="Normal 16 3 3 6" xfId="42848"/>
    <cellStyle name="Normal 16 3 4" xfId="29150"/>
    <cellStyle name="Normal 16 3 4 2" xfId="29151"/>
    <cellStyle name="Normal 16 3 4 2 2" xfId="29152"/>
    <cellStyle name="Normal 16 3 4 2 3" xfId="42854"/>
    <cellStyle name="Normal 16 3 4 3" xfId="29153"/>
    <cellStyle name="Normal 16 3 4 3 2" xfId="29154"/>
    <cellStyle name="Normal 16 3 4 3 3" xfId="42855"/>
    <cellStyle name="Normal 16 3 4 4" xfId="29155"/>
    <cellStyle name="Normal 16 3 4 5" xfId="42853"/>
    <cellStyle name="Normal 16 3 5" xfId="29156"/>
    <cellStyle name="Normal 16 3 5 2" xfId="29157"/>
    <cellStyle name="Normal 16 3 5 2 2" xfId="29158"/>
    <cellStyle name="Normal 16 3 5 3" xfId="29159"/>
    <cellStyle name="Normal 16 3 5 4" xfId="42856"/>
    <cellStyle name="Normal 16 3 6" xfId="29160"/>
    <cellStyle name="Normal 16 3 6 2" xfId="29161"/>
    <cellStyle name="Normal 16 3 6 3" xfId="42857"/>
    <cellStyle name="Normal 16 3 7" xfId="29162"/>
    <cellStyle name="Normal 16 3 7 2" xfId="29163"/>
    <cellStyle name="Normal 16 3 7 3" xfId="45137"/>
    <cellStyle name="Normal 16 3 8" xfId="29164"/>
    <cellStyle name="Normal 16 3 9" xfId="42836"/>
    <cellStyle name="Normal 16 4" xfId="29165"/>
    <cellStyle name="Normal 16 4 2" xfId="29166"/>
    <cellStyle name="Normal 16 4 2 2" xfId="29167"/>
    <cellStyle name="Normal 16 4 2 2 2" xfId="29168"/>
    <cellStyle name="Normal 16 4 2 2 2 2" xfId="29169"/>
    <cellStyle name="Normal 16 4 2 2 2 2 2" xfId="29170"/>
    <cellStyle name="Normal 16 4 2 2 2 2 3" xfId="42862"/>
    <cellStyle name="Normal 16 4 2 2 2 3" xfId="29171"/>
    <cellStyle name="Normal 16 4 2 2 2 4" xfId="42861"/>
    <cellStyle name="Normal 16 4 2 2 3" xfId="29172"/>
    <cellStyle name="Normal 16 4 2 2 3 2" xfId="29173"/>
    <cellStyle name="Normal 16 4 2 2 3 3" xfId="42863"/>
    <cellStyle name="Normal 16 4 2 2 4" xfId="29174"/>
    <cellStyle name="Normal 16 4 2 2 4 2" xfId="29175"/>
    <cellStyle name="Normal 16 4 2 2 4 3" xfId="42864"/>
    <cellStyle name="Normal 16 4 2 2 5" xfId="29176"/>
    <cellStyle name="Normal 16 4 2 2 6" xfId="42860"/>
    <cellStyle name="Normal 16 4 2 3" xfId="29177"/>
    <cellStyle name="Normal 16 4 2 3 2" xfId="29178"/>
    <cellStyle name="Normal 16 4 2 3 2 2" xfId="29179"/>
    <cellStyle name="Normal 16 4 2 3 2 3" xfId="42866"/>
    <cellStyle name="Normal 16 4 2 3 3" xfId="29180"/>
    <cellStyle name="Normal 16 4 2 3 3 2" xfId="29181"/>
    <cellStyle name="Normal 16 4 2 3 3 3" xfId="42867"/>
    <cellStyle name="Normal 16 4 2 3 4" xfId="29182"/>
    <cellStyle name="Normal 16 4 2 3 5" xfId="42865"/>
    <cellStyle name="Normal 16 4 2 4" xfId="29183"/>
    <cellStyle name="Normal 16 4 2 4 2" xfId="29184"/>
    <cellStyle name="Normal 16 4 2 4 2 2" xfId="29185"/>
    <cellStyle name="Normal 16 4 2 4 3" xfId="29186"/>
    <cellStyle name="Normal 16 4 2 4 4" xfId="42868"/>
    <cellStyle name="Normal 16 4 2 5" xfId="29187"/>
    <cellStyle name="Normal 16 4 2 5 2" xfId="29188"/>
    <cellStyle name="Normal 16 4 2 5 3" xfId="42869"/>
    <cellStyle name="Normal 16 4 2 6" xfId="29189"/>
    <cellStyle name="Normal 16 4 2 6 2" xfId="29190"/>
    <cellStyle name="Normal 16 4 2 7" xfId="29191"/>
    <cellStyle name="Normal 16 4 2 8" xfId="42859"/>
    <cellStyle name="Normal 16 4 3" xfId="29192"/>
    <cellStyle name="Normal 16 4 3 2" xfId="29193"/>
    <cellStyle name="Normal 16 4 3 2 2" xfId="29194"/>
    <cellStyle name="Normal 16 4 3 2 2 2" xfId="29195"/>
    <cellStyle name="Normal 16 4 3 2 2 3" xfId="42872"/>
    <cellStyle name="Normal 16 4 3 2 3" xfId="29196"/>
    <cellStyle name="Normal 16 4 3 2 4" xfId="42871"/>
    <cellStyle name="Normal 16 4 3 3" xfId="29197"/>
    <cellStyle name="Normal 16 4 3 3 2" xfId="29198"/>
    <cellStyle name="Normal 16 4 3 3 3" xfId="42873"/>
    <cellStyle name="Normal 16 4 3 4" xfId="29199"/>
    <cellStyle name="Normal 16 4 3 4 2" xfId="29200"/>
    <cellStyle name="Normal 16 4 3 4 3" xfId="42874"/>
    <cellStyle name="Normal 16 4 3 5" xfId="29201"/>
    <cellStyle name="Normal 16 4 3 6" xfId="42870"/>
    <cellStyle name="Normal 16 4 4" xfId="29202"/>
    <cellStyle name="Normal 16 4 4 2" xfId="29203"/>
    <cellStyle name="Normal 16 4 4 2 2" xfId="29204"/>
    <cellStyle name="Normal 16 4 4 2 3" xfId="42876"/>
    <cellStyle name="Normal 16 4 4 3" xfId="29205"/>
    <cellStyle name="Normal 16 4 4 3 2" xfId="29206"/>
    <cellStyle name="Normal 16 4 4 3 3" xfId="42877"/>
    <cellStyle name="Normal 16 4 4 4" xfId="29207"/>
    <cellStyle name="Normal 16 4 4 5" xfId="42875"/>
    <cellStyle name="Normal 16 4 5" xfId="29208"/>
    <cellStyle name="Normal 16 4 5 2" xfId="29209"/>
    <cellStyle name="Normal 16 4 5 2 2" xfId="29210"/>
    <cellStyle name="Normal 16 4 5 3" xfId="29211"/>
    <cellStyle name="Normal 16 4 5 4" xfId="42878"/>
    <cellStyle name="Normal 16 4 6" xfId="29212"/>
    <cellStyle name="Normal 16 4 6 2" xfId="29213"/>
    <cellStyle name="Normal 16 4 6 3" xfId="42879"/>
    <cellStyle name="Normal 16 4 7" xfId="29214"/>
    <cellStyle name="Normal 16 4 7 2" xfId="29215"/>
    <cellStyle name="Normal 16 4 8" xfId="29216"/>
    <cellStyle name="Normal 16 4 9" xfId="42858"/>
    <cellStyle name="Normal 16 5" xfId="29217"/>
    <cellStyle name="Normal 16 5 2" xfId="29218"/>
    <cellStyle name="Normal 16 5 2 2" xfId="29219"/>
    <cellStyle name="Normal 16 5 2 2 2" xfId="29220"/>
    <cellStyle name="Normal 16 5 2 2 2 2" xfId="29221"/>
    <cellStyle name="Normal 16 5 2 2 2 2 2" xfId="42884"/>
    <cellStyle name="Normal 16 5 2 2 2 3" xfId="42883"/>
    <cellStyle name="Normal 16 5 2 2 3" xfId="29222"/>
    <cellStyle name="Normal 16 5 2 2 3 2" xfId="29223"/>
    <cellStyle name="Normal 16 5 2 2 3 3" xfId="42885"/>
    <cellStyle name="Normal 16 5 2 2 4" xfId="29224"/>
    <cellStyle name="Normal 16 5 2 2 4 2" xfId="42886"/>
    <cellStyle name="Normal 16 5 2 2 5" xfId="42882"/>
    <cellStyle name="Normal 16 5 2 3" xfId="29225"/>
    <cellStyle name="Normal 16 5 2 3 2" xfId="29226"/>
    <cellStyle name="Normal 16 5 2 3 2 2" xfId="29227"/>
    <cellStyle name="Normal 16 5 2 3 2 3" xfId="42888"/>
    <cellStyle name="Normal 16 5 2 3 3" xfId="29228"/>
    <cellStyle name="Normal 16 5 2 3 3 2" xfId="29229"/>
    <cellStyle name="Normal 16 5 2 3 3 3" xfId="42889"/>
    <cellStyle name="Normal 16 5 2 3 4" xfId="29230"/>
    <cellStyle name="Normal 16 5 2 3 5" xfId="42887"/>
    <cellStyle name="Normal 16 5 2 4" xfId="29231"/>
    <cellStyle name="Normal 16 5 2 4 2" xfId="29232"/>
    <cellStyle name="Normal 16 5 2 4 2 2" xfId="29233"/>
    <cellStyle name="Normal 16 5 2 4 3" xfId="29234"/>
    <cellStyle name="Normal 16 5 2 4 4" xfId="42890"/>
    <cellStyle name="Normal 16 5 2 5" xfId="29235"/>
    <cellStyle name="Normal 16 5 2 5 2" xfId="29236"/>
    <cellStyle name="Normal 16 5 2 5 3" xfId="42891"/>
    <cellStyle name="Normal 16 5 2 6" xfId="29237"/>
    <cellStyle name="Normal 16 5 2 6 2" xfId="29238"/>
    <cellStyle name="Normal 16 5 2 7" xfId="29239"/>
    <cellStyle name="Normal 16 5 2 8" xfId="42881"/>
    <cellStyle name="Normal 16 5 3" xfId="29240"/>
    <cellStyle name="Normal 16 5 3 2" xfId="29241"/>
    <cellStyle name="Normal 16 5 3 2 2" xfId="29242"/>
    <cellStyle name="Normal 16 5 3 2 2 2" xfId="42894"/>
    <cellStyle name="Normal 16 5 3 2 3" xfId="42893"/>
    <cellStyle name="Normal 16 5 3 3" xfId="29243"/>
    <cellStyle name="Normal 16 5 3 3 2" xfId="29244"/>
    <cellStyle name="Normal 16 5 3 3 3" xfId="42895"/>
    <cellStyle name="Normal 16 5 3 4" xfId="29245"/>
    <cellStyle name="Normal 16 5 3 4 2" xfId="42896"/>
    <cellStyle name="Normal 16 5 3 5" xfId="42892"/>
    <cellStyle name="Normal 16 5 4" xfId="29246"/>
    <cellStyle name="Normal 16 5 4 2" xfId="29247"/>
    <cellStyle name="Normal 16 5 4 2 2" xfId="29248"/>
    <cellStyle name="Normal 16 5 4 2 3" xfId="42898"/>
    <cellStyle name="Normal 16 5 4 3" xfId="29249"/>
    <cellStyle name="Normal 16 5 4 3 2" xfId="29250"/>
    <cellStyle name="Normal 16 5 4 3 3" xfId="42899"/>
    <cellStyle name="Normal 16 5 4 4" xfId="29251"/>
    <cellStyle name="Normal 16 5 4 5" xfId="42897"/>
    <cellStyle name="Normal 16 5 5" xfId="29252"/>
    <cellStyle name="Normal 16 5 5 2" xfId="29253"/>
    <cellStyle name="Normal 16 5 5 2 2" xfId="29254"/>
    <cellStyle name="Normal 16 5 5 3" xfId="29255"/>
    <cellStyle name="Normal 16 5 5 4" xfId="42900"/>
    <cellStyle name="Normal 16 5 6" xfId="29256"/>
    <cellStyle name="Normal 16 5 6 2" xfId="29257"/>
    <cellStyle name="Normal 16 5 6 3" xfId="42901"/>
    <cellStyle name="Normal 16 5 7" xfId="29258"/>
    <cellStyle name="Normal 16 5 7 2" xfId="29259"/>
    <cellStyle name="Normal 16 5 8" xfId="29260"/>
    <cellStyle name="Normal 16 5 9" xfId="42880"/>
    <cellStyle name="Normal 16 6" xfId="29261"/>
    <cellStyle name="Normal 16 6 2" xfId="29262"/>
    <cellStyle name="Normal 16 6 2 2" xfId="29263"/>
    <cellStyle name="Normal 16 6 2 2 2" xfId="29264"/>
    <cellStyle name="Normal 16 6 2 2 2 2" xfId="29265"/>
    <cellStyle name="Normal 16 6 2 2 2 3" xfId="42905"/>
    <cellStyle name="Normal 16 6 2 2 3" xfId="29266"/>
    <cellStyle name="Normal 16 6 2 2 4" xfId="42904"/>
    <cellStyle name="Normal 16 6 2 3" xfId="29267"/>
    <cellStyle name="Normal 16 6 2 3 2" xfId="29268"/>
    <cellStyle name="Normal 16 6 2 3 3" xfId="42906"/>
    <cellStyle name="Normal 16 6 2 4" xfId="29269"/>
    <cellStyle name="Normal 16 6 2 4 2" xfId="29270"/>
    <cellStyle name="Normal 16 6 2 4 3" xfId="42907"/>
    <cellStyle name="Normal 16 6 2 5" xfId="29271"/>
    <cellStyle name="Normal 16 6 2 6" xfId="42903"/>
    <cellStyle name="Normal 16 6 3" xfId="29272"/>
    <cellStyle name="Normal 16 6 3 2" xfId="29273"/>
    <cellStyle name="Normal 16 6 3 2 2" xfId="29274"/>
    <cellStyle name="Normal 16 6 3 2 3" xfId="42909"/>
    <cellStyle name="Normal 16 6 3 3" xfId="29275"/>
    <cellStyle name="Normal 16 6 3 3 2" xfId="29276"/>
    <cellStyle name="Normal 16 6 3 3 3" xfId="42910"/>
    <cellStyle name="Normal 16 6 3 4" xfId="29277"/>
    <cellStyle name="Normal 16 6 3 5" xfId="42908"/>
    <cellStyle name="Normal 16 6 4" xfId="29278"/>
    <cellStyle name="Normal 16 6 4 2" xfId="29279"/>
    <cellStyle name="Normal 16 6 4 2 2" xfId="29280"/>
    <cellStyle name="Normal 16 6 4 3" xfId="29281"/>
    <cellStyle name="Normal 16 6 4 4" xfId="42911"/>
    <cellStyle name="Normal 16 6 5" xfId="29282"/>
    <cellStyle name="Normal 16 6 5 2" xfId="29283"/>
    <cellStyle name="Normal 16 6 5 3" xfId="42912"/>
    <cellStyle name="Normal 16 6 6" xfId="29284"/>
    <cellStyle name="Normal 16 6 6 2" xfId="29285"/>
    <cellStyle name="Normal 16 6 7" xfId="29286"/>
    <cellStyle name="Normal 16 6 8" xfId="42902"/>
    <cellStyle name="Normal 16 7" xfId="29287"/>
    <cellStyle name="Normal 16 7 2" xfId="29288"/>
    <cellStyle name="Normal 16 7 2 2" xfId="29289"/>
    <cellStyle name="Normal 16 7 2 2 2" xfId="29290"/>
    <cellStyle name="Normal 16 7 2 2 3" xfId="42915"/>
    <cellStyle name="Normal 16 7 2 3" xfId="29291"/>
    <cellStyle name="Normal 16 7 2 4" xfId="42914"/>
    <cellStyle name="Normal 16 7 3" xfId="29292"/>
    <cellStyle name="Normal 16 7 3 2" xfId="29293"/>
    <cellStyle name="Normal 16 7 3 2 2" xfId="29294"/>
    <cellStyle name="Normal 16 7 3 3" xfId="29295"/>
    <cellStyle name="Normal 16 7 3 4" xfId="42916"/>
    <cellStyle name="Normal 16 7 4" xfId="29296"/>
    <cellStyle name="Normal 16 7 4 2" xfId="29297"/>
    <cellStyle name="Normal 16 7 4 3" xfId="42917"/>
    <cellStyle name="Normal 16 7 5" xfId="29298"/>
    <cellStyle name="Normal 16 7 5 2" xfId="29299"/>
    <cellStyle name="Normal 16 7 6" xfId="29300"/>
    <cellStyle name="Normal 16 7 7" xfId="42913"/>
    <cellStyle name="Normal 16 8" xfId="29301"/>
    <cellStyle name="Normal 16 8 2" xfId="29302"/>
    <cellStyle name="Normal 16 8 2 2" xfId="29303"/>
    <cellStyle name="Normal 16 8 2 2 2" xfId="29304"/>
    <cellStyle name="Normal 16 8 2 2 3" xfId="42920"/>
    <cellStyle name="Normal 16 8 2 3" xfId="29305"/>
    <cellStyle name="Normal 16 8 2 4" xfId="42919"/>
    <cellStyle name="Normal 16 8 3" xfId="29306"/>
    <cellStyle name="Normal 16 8 3 2" xfId="29307"/>
    <cellStyle name="Normal 16 8 3 3" xfId="42921"/>
    <cellStyle name="Normal 16 8 4" xfId="29308"/>
    <cellStyle name="Normal 16 8 4 2" xfId="29309"/>
    <cellStyle name="Normal 16 8 4 3" xfId="42922"/>
    <cellStyle name="Normal 16 8 5" xfId="29310"/>
    <cellStyle name="Normal 16 8 6" xfId="42918"/>
    <cellStyle name="Normal 16 9" xfId="29311"/>
    <cellStyle name="Normal 16 9 2" xfId="29312"/>
    <cellStyle name="Normal 16 9 2 2" xfId="29313"/>
    <cellStyle name="Normal 16 9 2 3" xfId="42924"/>
    <cellStyle name="Normal 16 9 3" xfId="29314"/>
    <cellStyle name="Normal 16 9 4" xfId="42923"/>
    <cellStyle name="Normal 160" xfId="29315"/>
    <cellStyle name="Normal 161" xfId="29316"/>
    <cellStyle name="Normal 162" xfId="29317"/>
    <cellStyle name="Normal 163" xfId="29318"/>
    <cellStyle name="Normal 164" xfId="29319"/>
    <cellStyle name="Normal 165" xfId="29320"/>
    <cellStyle name="Normal 166" xfId="29321"/>
    <cellStyle name="Normal 167" xfId="29322"/>
    <cellStyle name="Normal 167 2" xfId="48006"/>
    <cellStyle name="Normal 167 3" xfId="48112"/>
    <cellStyle name="Normal 168" xfId="29323"/>
    <cellStyle name="Normal 168 2" xfId="48007"/>
    <cellStyle name="Normal 168 3" xfId="48113"/>
    <cellStyle name="Normal 169" xfId="29324"/>
    <cellStyle name="Normal 169 2" xfId="48008"/>
    <cellStyle name="Normal 169 3" xfId="48114"/>
    <cellStyle name="Normal 17" xfId="29325"/>
    <cellStyle name="Normal 17 10" xfId="29326"/>
    <cellStyle name="Normal 17 10 2" xfId="29327"/>
    <cellStyle name="Normal 17 10 3" xfId="42926"/>
    <cellStyle name="Normal 17 11" xfId="29328"/>
    <cellStyle name="Normal 17 11 2" xfId="29329"/>
    <cellStyle name="Normal 17 11 3" xfId="42927"/>
    <cellStyle name="Normal 17 12" xfId="29330"/>
    <cellStyle name="Normal 17 12 2" xfId="45138"/>
    <cellStyle name="Normal 17 13" xfId="42925"/>
    <cellStyle name="Normal 17 2" xfId="29331"/>
    <cellStyle name="Normal 17 2 10" xfId="29332"/>
    <cellStyle name="Normal 17 2 10 2" xfId="29333"/>
    <cellStyle name="Normal 17 2 11" xfId="29334"/>
    <cellStyle name="Normal 17 2 12" xfId="42928"/>
    <cellStyle name="Normal 17 2 2" xfId="29335"/>
    <cellStyle name="Normal 17 2 2 2" xfId="29336"/>
    <cellStyle name="Normal 17 2 2 2 2" xfId="29337"/>
    <cellStyle name="Normal 17 2 2 2 2 2" xfId="29338"/>
    <cellStyle name="Normal 17 2 2 2 2 2 2" xfId="29339"/>
    <cellStyle name="Normal 17 2 2 2 2 2 2 2" xfId="29340"/>
    <cellStyle name="Normal 17 2 2 2 2 2 2 3" xfId="42933"/>
    <cellStyle name="Normal 17 2 2 2 2 2 3" xfId="29341"/>
    <cellStyle name="Normal 17 2 2 2 2 2 4" xfId="42932"/>
    <cellStyle name="Normal 17 2 2 2 2 3" xfId="29342"/>
    <cellStyle name="Normal 17 2 2 2 2 3 2" xfId="29343"/>
    <cellStyle name="Normal 17 2 2 2 2 3 3" xfId="42934"/>
    <cellStyle name="Normal 17 2 2 2 2 4" xfId="29344"/>
    <cellStyle name="Normal 17 2 2 2 2 4 2" xfId="29345"/>
    <cellStyle name="Normal 17 2 2 2 2 4 3" xfId="42935"/>
    <cellStyle name="Normal 17 2 2 2 2 5" xfId="29346"/>
    <cellStyle name="Normal 17 2 2 2 2 6" xfId="42931"/>
    <cellStyle name="Normal 17 2 2 2 3" xfId="29347"/>
    <cellStyle name="Normal 17 2 2 2 3 2" xfId="29348"/>
    <cellStyle name="Normal 17 2 2 2 3 2 2" xfId="29349"/>
    <cellStyle name="Normal 17 2 2 2 3 2 3" xfId="42937"/>
    <cellStyle name="Normal 17 2 2 2 3 3" xfId="29350"/>
    <cellStyle name="Normal 17 2 2 2 3 3 2" xfId="29351"/>
    <cellStyle name="Normal 17 2 2 2 3 3 3" xfId="42938"/>
    <cellStyle name="Normal 17 2 2 2 3 4" xfId="29352"/>
    <cellStyle name="Normal 17 2 2 2 3 5" xfId="42936"/>
    <cellStyle name="Normal 17 2 2 2 4" xfId="29353"/>
    <cellStyle name="Normal 17 2 2 2 4 2" xfId="29354"/>
    <cellStyle name="Normal 17 2 2 2 4 2 2" xfId="29355"/>
    <cellStyle name="Normal 17 2 2 2 4 3" xfId="29356"/>
    <cellStyle name="Normal 17 2 2 2 4 4" xfId="42939"/>
    <cellStyle name="Normal 17 2 2 2 5" xfId="29357"/>
    <cellStyle name="Normal 17 2 2 2 5 2" xfId="29358"/>
    <cellStyle name="Normal 17 2 2 2 5 3" xfId="42940"/>
    <cellStyle name="Normal 17 2 2 2 6" xfId="29359"/>
    <cellStyle name="Normal 17 2 2 2 6 2" xfId="29360"/>
    <cellStyle name="Normal 17 2 2 2 7" xfId="29361"/>
    <cellStyle name="Normal 17 2 2 2 8" xfId="42930"/>
    <cellStyle name="Normal 17 2 2 3" xfId="29362"/>
    <cellStyle name="Normal 17 2 2 3 2" xfId="29363"/>
    <cellStyle name="Normal 17 2 2 3 2 2" xfId="29364"/>
    <cellStyle name="Normal 17 2 2 3 2 2 2" xfId="29365"/>
    <cellStyle name="Normal 17 2 2 3 2 2 3" xfId="42943"/>
    <cellStyle name="Normal 17 2 2 3 2 3" xfId="29366"/>
    <cellStyle name="Normal 17 2 2 3 2 4" xfId="42942"/>
    <cellStyle name="Normal 17 2 2 3 3" xfId="29367"/>
    <cellStyle name="Normal 17 2 2 3 3 2" xfId="29368"/>
    <cellStyle name="Normal 17 2 2 3 3 3" xfId="42944"/>
    <cellStyle name="Normal 17 2 2 3 4" xfId="29369"/>
    <cellStyle name="Normal 17 2 2 3 4 2" xfId="29370"/>
    <cellStyle name="Normal 17 2 2 3 4 3" xfId="42945"/>
    <cellStyle name="Normal 17 2 2 3 5" xfId="29371"/>
    <cellStyle name="Normal 17 2 2 3 6" xfId="42941"/>
    <cellStyle name="Normal 17 2 2 4" xfId="29372"/>
    <cellStyle name="Normal 17 2 2 4 2" xfId="29373"/>
    <cellStyle name="Normal 17 2 2 4 2 2" xfId="29374"/>
    <cellStyle name="Normal 17 2 2 4 2 3" xfId="42947"/>
    <cellStyle name="Normal 17 2 2 4 3" xfId="29375"/>
    <cellStyle name="Normal 17 2 2 4 3 2" xfId="29376"/>
    <cellStyle name="Normal 17 2 2 4 3 3" xfId="42948"/>
    <cellStyle name="Normal 17 2 2 4 4" xfId="29377"/>
    <cellStyle name="Normal 17 2 2 4 5" xfId="42946"/>
    <cellStyle name="Normal 17 2 2 5" xfId="29378"/>
    <cellStyle name="Normal 17 2 2 5 2" xfId="29379"/>
    <cellStyle name="Normal 17 2 2 5 2 2" xfId="29380"/>
    <cellStyle name="Normal 17 2 2 5 3" xfId="29381"/>
    <cellStyle name="Normal 17 2 2 5 4" xfId="42949"/>
    <cellStyle name="Normal 17 2 2 6" xfId="29382"/>
    <cellStyle name="Normal 17 2 2 6 2" xfId="29383"/>
    <cellStyle name="Normal 17 2 2 6 3" xfId="42950"/>
    <cellStyle name="Normal 17 2 2 7" xfId="29384"/>
    <cellStyle name="Normal 17 2 2 7 2" xfId="29385"/>
    <cellStyle name="Normal 17 2 2 8" xfId="29386"/>
    <cellStyle name="Normal 17 2 2 9" xfId="42929"/>
    <cellStyle name="Normal 17 2 3" xfId="29387"/>
    <cellStyle name="Normal 17 2 3 2" xfId="29388"/>
    <cellStyle name="Normal 17 2 3 2 2" xfId="29389"/>
    <cellStyle name="Normal 17 2 3 2 2 2" xfId="29390"/>
    <cellStyle name="Normal 17 2 3 2 2 2 2" xfId="29391"/>
    <cellStyle name="Normal 17 2 3 2 2 2 2 2" xfId="29392"/>
    <cellStyle name="Normal 17 2 3 2 2 2 2 3" xfId="42955"/>
    <cellStyle name="Normal 17 2 3 2 2 2 3" xfId="29393"/>
    <cellStyle name="Normal 17 2 3 2 2 2 4" xfId="42954"/>
    <cellStyle name="Normal 17 2 3 2 2 3" xfId="29394"/>
    <cellStyle name="Normal 17 2 3 2 2 3 2" xfId="29395"/>
    <cellStyle name="Normal 17 2 3 2 2 3 3" xfId="42956"/>
    <cellStyle name="Normal 17 2 3 2 2 4" xfId="29396"/>
    <cellStyle name="Normal 17 2 3 2 2 4 2" xfId="29397"/>
    <cellStyle name="Normal 17 2 3 2 2 4 3" xfId="42957"/>
    <cellStyle name="Normal 17 2 3 2 2 5" xfId="29398"/>
    <cellStyle name="Normal 17 2 3 2 2 6" xfId="42953"/>
    <cellStyle name="Normal 17 2 3 2 3" xfId="29399"/>
    <cellStyle name="Normal 17 2 3 2 3 2" xfId="29400"/>
    <cellStyle name="Normal 17 2 3 2 3 2 2" xfId="29401"/>
    <cellStyle name="Normal 17 2 3 2 3 2 3" xfId="42959"/>
    <cellStyle name="Normal 17 2 3 2 3 3" xfId="29402"/>
    <cellStyle name="Normal 17 2 3 2 3 3 2" xfId="29403"/>
    <cellStyle name="Normal 17 2 3 2 3 3 3" xfId="42960"/>
    <cellStyle name="Normal 17 2 3 2 3 4" xfId="29404"/>
    <cellStyle name="Normal 17 2 3 2 3 5" xfId="42958"/>
    <cellStyle name="Normal 17 2 3 2 4" xfId="29405"/>
    <cellStyle name="Normal 17 2 3 2 4 2" xfId="29406"/>
    <cellStyle name="Normal 17 2 3 2 4 2 2" xfId="29407"/>
    <cellStyle name="Normal 17 2 3 2 4 3" xfId="29408"/>
    <cellStyle name="Normal 17 2 3 2 4 4" xfId="42961"/>
    <cellStyle name="Normal 17 2 3 2 5" xfId="29409"/>
    <cellStyle name="Normal 17 2 3 2 5 2" xfId="29410"/>
    <cellStyle name="Normal 17 2 3 2 5 3" xfId="42962"/>
    <cellStyle name="Normal 17 2 3 2 6" xfId="29411"/>
    <cellStyle name="Normal 17 2 3 2 6 2" xfId="29412"/>
    <cellStyle name="Normal 17 2 3 2 7" xfId="29413"/>
    <cellStyle name="Normal 17 2 3 2 8" xfId="42952"/>
    <cellStyle name="Normal 17 2 3 3" xfId="29414"/>
    <cellStyle name="Normal 17 2 3 3 2" xfId="29415"/>
    <cellStyle name="Normal 17 2 3 3 2 2" xfId="29416"/>
    <cellStyle name="Normal 17 2 3 3 2 2 2" xfId="29417"/>
    <cellStyle name="Normal 17 2 3 3 2 2 3" xfId="42965"/>
    <cellStyle name="Normal 17 2 3 3 2 3" xfId="29418"/>
    <cellStyle name="Normal 17 2 3 3 2 4" xfId="42964"/>
    <cellStyle name="Normal 17 2 3 3 3" xfId="29419"/>
    <cellStyle name="Normal 17 2 3 3 3 2" xfId="29420"/>
    <cellStyle name="Normal 17 2 3 3 3 3" xfId="42966"/>
    <cellStyle name="Normal 17 2 3 3 4" xfId="29421"/>
    <cellStyle name="Normal 17 2 3 3 4 2" xfId="29422"/>
    <cellStyle name="Normal 17 2 3 3 4 3" xfId="42967"/>
    <cellStyle name="Normal 17 2 3 3 5" xfId="29423"/>
    <cellStyle name="Normal 17 2 3 3 6" xfId="42963"/>
    <cellStyle name="Normal 17 2 3 4" xfId="29424"/>
    <cellStyle name="Normal 17 2 3 4 2" xfId="29425"/>
    <cellStyle name="Normal 17 2 3 4 2 2" xfId="29426"/>
    <cellStyle name="Normal 17 2 3 4 2 3" xfId="42969"/>
    <cellStyle name="Normal 17 2 3 4 3" xfId="29427"/>
    <cellStyle name="Normal 17 2 3 4 3 2" xfId="29428"/>
    <cellStyle name="Normal 17 2 3 4 3 3" xfId="42970"/>
    <cellStyle name="Normal 17 2 3 4 4" xfId="29429"/>
    <cellStyle name="Normal 17 2 3 4 5" xfId="42968"/>
    <cellStyle name="Normal 17 2 3 5" xfId="29430"/>
    <cellStyle name="Normal 17 2 3 5 2" xfId="29431"/>
    <cellStyle name="Normal 17 2 3 5 2 2" xfId="29432"/>
    <cellStyle name="Normal 17 2 3 5 3" xfId="29433"/>
    <cellStyle name="Normal 17 2 3 5 4" xfId="42971"/>
    <cellStyle name="Normal 17 2 3 6" xfId="29434"/>
    <cellStyle name="Normal 17 2 3 6 2" xfId="29435"/>
    <cellStyle name="Normal 17 2 3 6 3" xfId="42972"/>
    <cellStyle name="Normal 17 2 3 7" xfId="29436"/>
    <cellStyle name="Normal 17 2 3 7 2" xfId="29437"/>
    <cellStyle name="Normal 17 2 3 8" xfId="29438"/>
    <cellStyle name="Normal 17 2 3 9" xfId="42951"/>
    <cellStyle name="Normal 17 2 4" xfId="29439"/>
    <cellStyle name="Normal 17 2 4 2" xfId="29440"/>
    <cellStyle name="Normal 17 2 4 2 2" xfId="29441"/>
    <cellStyle name="Normal 17 2 4 2 2 2" xfId="29442"/>
    <cellStyle name="Normal 17 2 4 2 2 2 2" xfId="29443"/>
    <cellStyle name="Normal 17 2 4 2 2 2 3" xfId="42976"/>
    <cellStyle name="Normal 17 2 4 2 2 3" xfId="29444"/>
    <cellStyle name="Normal 17 2 4 2 2 4" xfId="42975"/>
    <cellStyle name="Normal 17 2 4 2 3" xfId="29445"/>
    <cellStyle name="Normal 17 2 4 2 3 2" xfId="29446"/>
    <cellStyle name="Normal 17 2 4 2 3 3" xfId="42977"/>
    <cellStyle name="Normal 17 2 4 2 4" xfId="29447"/>
    <cellStyle name="Normal 17 2 4 2 4 2" xfId="29448"/>
    <cellStyle name="Normal 17 2 4 2 4 3" xfId="42978"/>
    <cellStyle name="Normal 17 2 4 2 5" xfId="29449"/>
    <cellStyle name="Normal 17 2 4 2 6" xfId="42974"/>
    <cellStyle name="Normal 17 2 4 3" xfId="29450"/>
    <cellStyle name="Normal 17 2 4 3 2" xfId="29451"/>
    <cellStyle name="Normal 17 2 4 3 2 2" xfId="29452"/>
    <cellStyle name="Normal 17 2 4 3 2 3" xfId="42980"/>
    <cellStyle name="Normal 17 2 4 3 3" xfId="29453"/>
    <cellStyle name="Normal 17 2 4 3 3 2" xfId="29454"/>
    <cellStyle name="Normal 17 2 4 3 3 3" xfId="42981"/>
    <cellStyle name="Normal 17 2 4 3 4" xfId="29455"/>
    <cellStyle name="Normal 17 2 4 3 5" xfId="42979"/>
    <cellStyle name="Normal 17 2 4 4" xfId="29456"/>
    <cellStyle name="Normal 17 2 4 4 2" xfId="29457"/>
    <cellStyle name="Normal 17 2 4 4 2 2" xfId="29458"/>
    <cellStyle name="Normal 17 2 4 4 3" xfId="29459"/>
    <cellStyle name="Normal 17 2 4 4 4" xfId="42982"/>
    <cellStyle name="Normal 17 2 4 5" xfId="29460"/>
    <cellStyle name="Normal 17 2 4 5 2" xfId="29461"/>
    <cellStyle name="Normal 17 2 4 5 3" xfId="42983"/>
    <cellStyle name="Normal 17 2 4 6" xfId="29462"/>
    <cellStyle name="Normal 17 2 4 6 2" xfId="29463"/>
    <cellStyle name="Normal 17 2 4 7" xfId="29464"/>
    <cellStyle name="Normal 17 2 4 8" xfId="42973"/>
    <cellStyle name="Normal 17 2 5" xfId="29465"/>
    <cellStyle name="Normal 17 2 5 2" xfId="29466"/>
    <cellStyle name="Normal 17 2 5 2 2" xfId="29467"/>
    <cellStyle name="Normal 17 2 5 2 2 2" xfId="29468"/>
    <cellStyle name="Normal 17 2 5 2 2 3" xfId="42986"/>
    <cellStyle name="Normal 17 2 5 2 3" xfId="29469"/>
    <cellStyle name="Normal 17 2 5 2 4" xfId="42985"/>
    <cellStyle name="Normal 17 2 5 3" xfId="29470"/>
    <cellStyle name="Normal 17 2 5 3 2" xfId="29471"/>
    <cellStyle name="Normal 17 2 5 3 2 2" xfId="29472"/>
    <cellStyle name="Normal 17 2 5 3 3" xfId="29473"/>
    <cellStyle name="Normal 17 2 5 3 4" xfId="42987"/>
    <cellStyle name="Normal 17 2 5 4" xfId="29474"/>
    <cellStyle name="Normal 17 2 5 4 2" xfId="29475"/>
    <cellStyle name="Normal 17 2 5 4 3" xfId="42988"/>
    <cellStyle name="Normal 17 2 5 5" xfId="29476"/>
    <cellStyle name="Normal 17 2 5 5 2" xfId="29477"/>
    <cellStyle name="Normal 17 2 5 6" xfId="29478"/>
    <cellStyle name="Normal 17 2 5 7" xfId="42984"/>
    <cellStyle name="Normal 17 2 6" xfId="29479"/>
    <cellStyle name="Normal 17 2 6 2" xfId="29480"/>
    <cellStyle name="Normal 17 2 6 2 2" xfId="29481"/>
    <cellStyle name="Normal 17 2 6 2 2 2" xfId="29482"/>
    <cellStyle name="Normal 17 2 6 2 2 3" xfId="42991"/>
    <cellStyle name="Normal 17 2 6 2 3" xfId="29483"/>
    <cellStyle name="Normal 17 2 6 2 4" xfId="42990"/>
    <cellStyle name="Normal 17 2 6 3" xfId="29484"/>
    <cellStyle name="Normal 17 2 6 3 2" xfId="29485"/>
    <cellStyle name="Normal 17 2 6 3 2 2" xfId="29486"/>
    <cellStyle name="Normal 17 2 6 3 3" xfId="29487"/>
    <cellStyle name="Normal 17 2 6 3 4" xfId="42992"/>
    <cellStyle name="Normal 17 2 6 4" xfId="29488"/>
    <cellStyle name="Normal 17 2 6 4 2" xfId="29489"/>
    <cellStyle name="Normal 17 2 6 4 3" xfId="42993"/>
    <cellStyle name="Normal 17 2 6 5" xfId="29490"/>
    <cellStyle name="Normal 17 2 6 5 2" xfId="29491"/>
    <cellStyle name="Normal 17 2 6 6" xfId="29492"/>
    <cellStyle name="Normal 17 2 6 7" xfId="42989"/>
    <cellStyle name="Normal 17 2 7" xfId="29493"/>
    <cellStyle name="Normal 17 2 7 2" xfId="29494"/>
    <cellStyle name="Normal 17 2 7 2 2" xfId="29495"/>
    <cellStyle name="Normal 17 2 7 2 3" xfId="42995"/>
    <cellStyle name="Normal 17 2 7 3" xfId="29496"/>
    <cellStyle name="Normal 17 2 7 4" xfId="42994"/>
    <cellStyle name="Normal 17 2 8" xfId="29497"/>
    <cellStyle name="Normal 17 2 8 2" xfId="29498"/>
    <cellStyle name="Normal 17 2 8 2 2" xfId="29499"/>
    <cellStyle name="Normal 17 2 8 3" xfId="29500"/>
    <cellStyle name="Normal 17 2 8 4" xfId="42996"/>
    <cellStyle name="Normal 17 2 9" xfId="29501"/>
    <cellStyle name="Normal 17 2 9 2" xfId="29502"/>
    <cellStyle name="Normal 17 2 9 3" xfId="42997"/>
    <cellStyle name="Normal 17 3" xfId="29503"/>
    <cellStyle name="Normal 17 3 2" xfId="29504"/>
    <cellStyle name="Normal 17 3 2 2" xfId="29505"/>
    <cellStyle name="Normal 17 3 2 2 2" xfId="29506"/>
    <cellStyle name="Normal 17 3 2 2 2 2" xfId="29507"/>
    <cellStyle name="Normal 17 3 2 2 2 2 2" xfId="29508"/>
    <cellStyle name="Normal 17 3 2 2 2 2 3" xfId="43002"/>
    <cellStyle name="Normal 17 3 2 2 2 3" xfId="29509"/>
    <cellStyle name="Normal 17 3 2 2 2 4" xfId="43001"/>
    <cellStyle name="Normal 17 3 2 2 3" xfId="29510"/>
    <cellStyle name="Normal 17 3 2 2 3 2" xfId="29511"/>
    <cellStyle name="Normal 17 3 2 2 3 3" xfId="43003"/>
    <cellStyle name="Normal 17 3 2 2 4" xfId="29512"/>
    <cellStyle name="Normal 17 3 2 2 4 2" xfId="29513"/>
    <cellStyle name="Normal 17 3 2 2 4 3" xfId="43004"/>
    <cellStyle name="Normal 17 3 2 2 5" xfId="29514"/>
    <cellStyle name="Normal 17 3 2 2 6" xfId="43000"/>
    <cellStyle name="Normal 17 3 2 3" xfId="29515"/>
    <cellStyle name="Normal 17 3 2 3 2" xfId="29516"/>
    <cellStyle name="Normal 17 3 2 3 2 2" xfId="29517"/>
    <cellStyle name="Normal 17 3 2 3 2 3" xfId="43006"/>
    <cellStyle name="Normal 17 3 2 3 3" xfId="29518"/>
    <cellStyle name="Normal 17 3 2 3 3 2" xfId="29519"/>
    <cellStyle name="Normal 17 3 2 3 3 3" xfId="43007"/>
    <cellStyle name="Normal 17 3 2 3 4" xfId="29520"/>
    <cellStyle name="Normal 17 3 2 3 5" xfId="43005"/>
    <cellStyle name="Normal 17 3 2 4" xfId="29521"/>
    <cellStyle name="Normal 17 3 2 4 2" xfId="29522"/>
    <cellStyle name="Normal 17 3 2 4 2 2" xfId="29523"/>
    <cellStyle name="Normal 17 3 2 4 3" xfId="29524"/>
    <cellStyle name="Normal 17 3 2 4 4" xfId="43008"/>
    <cellStyle name="Normal 17 3 2 5" xfId="29525"/>
    <cellStyle name="Normal 17 3 2 5 2" xfId="29526"/>
    <cellStyle name="Normal 17 3 2 5 3" xfId="43009"/>
    <cellStyle name="Normal 17 3 2 6" xfId="29527"/>
    <cellStyle name="Normal 17 3 2 6 2" xfId="29528"/>
    <cellStyle name="Normal 17 3 2 7" xfId="29529"/>
    <cellStyle name="Normal 17 3 2 8" xfId="42999"/>
    <cellStyle name="Normal 17 3 3" xfId="29530"/>
    <cellStyle name="Normal 17 3 3 2" xfId="29531"/>
    <cellStyle name="Normal 17 3 3 2 2" xfId="29532"/>
    <cellStyle name="Normal 17 3 3 2 2 2" xfId="29533"/>
    <cellStyle name="Normal 17 3 3 2 2 3" xfId="43012"/>
    <cellStyle name="Normal 17 3 3 2 3" xfId="29534"/>
    <cellStyle name="Normal 17 3 3 2 4" xfId="43011"/>
    <cellStyle name="Normal 17 3 3 3" xfId="29535"/>
    <cellStyle name="Normal 17 3 3 3 2" xfId="29536"/>
    <cellStyle name="Normal 17 3 3 3 3" xfId="43013"/>
    <cellStyle name="Normal 17 3 3 4" xfId="29537"/>
    <cellStyle name="Normal 17 3 3 4 2" xfId="29538"/>
    <cellStyle name="Normal 17 3 3 4 3" xfId="43014"/>
    <cellStyle name="Normal 17 3 3 5" xfId="29539"/>
    <cellStyle name="Normal 17 3 3 6" xfId="43010"/>
    <cellStyle name="Normal 17 3 4" xfId="29540"/>
    <cellStyle name="Normal 17 3 4 2" xfId="29541"/>
    <cellStyle name="Normal 17 3 4 2 2" xfId="29542"/>
    <cellStyle name="Normal 17 3 4 2 3" xfId="43016"/>
    <cellStyle name="Normal 17 3 4 3" xfId="29543"/>
    <cellStyle name="Normal 17 3 4 3 2" xfId="29544"/>
    <cellStyle name="Normal 17 3 4 3 3" xfId="43017"/>
    <cellStyle name="Normal 17 3 4 4" xfId="29545"/>
    <cellStyle name="Normal 17 3 4 5" xfId="43015"/>
    <cellStyle name="Normal 17 3 5" xfId="29546"/>
    <cellStyle name="Normal 17 3 5 2" xfId="29547"/>
    <cellStyle name="Normal 17 3 5 2 2" xfId="29548"/>
    <cellStyle name="Normal 17 3 5 3" xfId="29549"/>
    <cellStyle name="Normal 17 3 5 4" xfId="43018"/>
    <cellStyle name="Normal 17 3 6" xfId="29550"/>
    <cellStyle name="Normal 17 3 6 2" xfId="29551"/>
    <cellStyle name="Normal 17 3 6 3" xfId="43019"/>
    <cellStyle name="Normal 17 3 7" xfId="29552"/>
    <cellStyle name="Normal 17 3 7 2" xfId="29553"/>
    <cellStyle name="Normal 17 3 8" xfId="29554"/>
    <cellStyle name="Normal 17 3 9" xfId="42998"/>
    <cellStyle name="Normal 17 4" xfId="29555"/>
    <cellStyle name="Normal 17 4 2" xfId="29556"/>
    <cellStyle name="Normal 17 4 2 2" xfId="29557"/>
    <cellStyle name="Normal 17 4 2 2 2" xfId="29558"/>
    <cellStyle name="Normal 17 4 2 2 2 2" xfId="29559"/>
    <cellStyle name="Normal 17 4 2 2 2 2 2" xfId="29560"/>
    <cellStyle name="Normal 17 4 2 2 2 2 3" xfId="43024"/>
    <cellStyle name="Normal 17 4 2 2 2 3" xfId="29561"/>
    <cellStyle name="Normal 17 4 2 2 2 4" xfId="43023"/>
    <cellStyle name="Normal 17 4 2 2 3" xfId="29562"/>
    <cellStyle name="Normal 17 4 2 2 3 2" xfId="29563"/>
    <cellStyle name="Normal 17 4 2 2 3 3" xfId="43025"/>
    <cellStyle name="Normal 17 4 2 2 4" xfId="29564"/>
    <cellStyle name="Normal 17 4 2 2 4 2" xfId="29565"/>
    <cellStyle name="Normal 17 4 2 2 4 3" xfId="43026"/>
    <cellStyle name="Normal 17 4 2 2 5" xfId="29566"/>
    <cellStyle name="Normal 17 4 2 2 6" xfId="43022"/>
    <cellStyle name="Normal 17 4 2 3" xfId="29567"/>
    <cellStyle name="Normal 17 4 2 3 2" xfId="29568"/>
    <cellStyle name="Normal 17 4 2 3 2 2" xfId="29569"/>
    <cellStyle name="Normal 17 4 2 3 2 3" xfId="43028"/>
    <cellStyle name="Normal 17 4 2 3 3" xfId="29570"/>
    <cellStyle name="Normal 17 4 2 3 3 2" xfId="29571"/>
    <cellStyle name="Normal 17 4 2 3 3 3" xfId="43029"/>
    <cellStyle name="Normal 17 4 2 3 4" xfId="29572"/>
    <cellStyle name="Normal 17 4 2 3 5" xfId="43027"/>
    <cellStyle name="Normal 17 4 2 4" xfId="29573"/>
    <cellStyle name="Normal 17 4 2 4 2" xfId="29574"/>
    <cellStyle name="Normal 17 4 2 4 2 2" xfId="29575"/>
    <cellStyle name="Normal 17 4 2 4 3" xfId="29576"/>
    <cellStyle name="Normal 17 4 2 4 4" xfId="43030"/>
    <cellStyle name="Normal 17 4 2 5" xfId="29577"/>
    <cellStyle name="Normal 17 4 2 5 2" xfId="29578"/>
    <cellStyle name="Normal 17 4 2 5 3" xfId="43031"/>
    <cellStyle name="Normal 17 4 2 6" xfId="29579"/>
    <cellStyle name="Normal 17 4 2 6 2" xfId="29580"/>
    <cellStyle name="Normal 17 4 2 7" xfId="29581"/>
    <cellStyle name="Normal 17 4 2 8" xfId="43021"/>
    <cellStyle name="Normal 17 4 3" xfId="29582"/>
    <cellStyle name="Normal 17 4 3 2" xfId="29583"/>
    <cellStyle name="Normal 17 4 3 2 2" xfId="29584"/>
    <cellStyle name="Normal 17 4 3 2 2 2" xfId="29585"/>
    <cellStyle name="Normal 17 4 3 2 2 3" xfId="43034"/>
    <cellStyle name="Normal 17 4 3 2 3" xfId="29586"/>
    <cellStyle name="Normal 17 4 3 2 4" xfId="43033"/>
    <cellStyle name="Normal 17 4 3 3" xfId="29587"/>
    <cellStyle name="Normal 17 4 3 3 2" xfId="29588"/>
    <cellStyle name="Normal 17 4 3 3 3" xfId="43035"/>
    <cellStyle name="Normal 17 4 3 4" xfId="29589"/>
    <cellStyle name="Normal 17 4 3 4 2" xfId="29590"/>
    <cellStyle name="Normal 17 4 3 4 3" xfId="43036"/>
    <cellStyle name="Normal 17 4 3 5" xfId="29591"/>
    <cellStyle name="Normal 17 4 3 6" xfId="43032"/>
    <cellStyle name="Normal 17 4 4" xfId="29592"/>
    <cellStyle name="Normal 17 4 4 2" xfId="29593"/>
    <cellStyle name="Normal 17 4 4 2 2" xfId="29594"/>
    <cellStyle name="Normal 17 4 4 2 3" xfId="43038"/>
    <cellStyle name="Normal 17 4 4 3" xfId="29595"/>
    <cellStyle name="Normal 17 4 4 3 2" xfId="29596"/>
    <cellStyle name="Normal 17 4 4 3 3" xfId="43039"/>
    <cellStyle name="Normal 17 4 4 4" xfId="29597"/>
    <cellStyle name="Normal 17 4 4 5" xfId="43037"/>
    <cellStyle name="Normal 17 4 5" xfId="29598"/>
    <cellStyle name="Normal 17 4 5 2" xfId="29599"/>
    <cellStyle name="Normal 17 4 5 2 2" xfId="29600"/>
    <cellStyle name="Normal 17 4 5 3" xfId="29601"/>
    <cellStyle name="Normal 17 4 5 4" xfId="43040"/>
    <cellStyle name="Normal 17 4 6" xfId="29602"/>
    <cellStyle name="Normal 17 4 6 2" xfId="29603"/>
    <cellStyle name="Normal 17 4 6 3" xfId="43041"/>
    <cellStyle name="Normal 17 4 7" xfId="29604"/>
    <cellStyle name="Normal 17 4 7 2" xfId="29605"/>
    <cellStyle name="Normal 17 4 8" xfId="29606"/>
    <cellStyle name="Normal 17 4 9" xfId="43020"/>
    <cellStyle name="Normal 17 5" xfId="29607"/>
    <cellStyle name="Normal 17 5 2" xfId="29608"/>
    <cellStyle name="Normal 17 5 2 2" xfId="29609"/>
    <cellStyle name="Normal 17 5 2 2 2" xfId="29610"/>
    <cellStyle name="Normal 17 5 2 2 2 2" xfId="29611"/>
    <cellStyle name="Normal 17 5 2 2 2 2 2" xfId="43046"/>
    <cellStyle name="Normal 17 5 2 2 2 3" xfId="43045"/>
    <cellStyle name="Normal 17 5 2 2 3" xfId="29612"/>
    <cellStyle name="Normal 17 5 2 2 3 2" xfId="29613"/>
    <cellStyle name="Normal 17 5 2 2 3 3" xfId="43047"/>
    <cellStyle name="Normal 17 5 2 2 4" xfId="29614"/>
    <cellStyle name="Normal 17 5 2 2 4 2" xfId="43048"/>
    <cellStyle name="Normal 17 5 2 2 5" xfId="43044"/>
    <cellStyle name="Normal 17 5 2 3" xfId="29615"/>
    <cellStyle name="Normal 17 5 2 3 2" xfId="29616"/>
    <cellStyle name="Normal 17 5 2 3 2 2" xfId="29617"/>
    <cellStyle name="Normal 17 5 2 3 2 3" xfId="43050"/>
    <cellStyle name="Normal 17 5 2 3 3" xfId="29618"/>
    <cellStyle name="Normal 17 5 2 3 3 2" xfId="29619"/>
    <cellStyle name="Normal 17 5 2 3 3 3" xfId="43051"/>
    <cellStyle name="Normal 17 5 2 3 4" xfId="29620"/>
    <cellStyle name="Normal 17 5 2 3 5" xfId="43049"/>
    <cellStyle name="Normal 17 5 2 4" xfId="29621"/>
    <cellStyle name="Normal 17 5 2 4 2" xfId="29622"/>
    <cellStyle name="Normal 17 5 2 4 2 2" xfId="29623"/>
    <cellStyle name="Normal 17 5 2 4 3" xfId="29624"/>
    <cellStyle name="Normal 17 5 2 4 4" xfId="43052"/>
    <cellStyle name="Normal 17 5 2 5" xfId="29625"/>
    <cellStyle name="Normal 17 5 2 5 2" xfId="29626"/>
    <cellStyle name="Normal 17 5 2 5 3" xfId="43053"/>
    <cellStyle name="Normal 17 5 2 6" xfId="29627"/>
    <cellStyle name="Normal 17 5 2 6 2" xfId="29628"/>
    <cellStyle name="Normal 17 5 2 7" xfId="29629"/>
    <cellStyle name="Normal 17 5 2 8" xfId="43043"/>
    <cellStyle name="Normal 17 5 3" xfId="29630"/>
    <cellStyle name="Normal 17 5 3 2" xfId="29631"/>
    <cellStyle name="Normal 17 5 3 2 2" xfId="29632"/>
    <cellStyle name="Normal 17 5 3 2 2 2" xfId="43056"/>
    <cellStyle name="Normal 17 5 3 2 3" xfId="43055"/>
    <cellStyle name="Normal 17 5 3 3" xfId="29633"/>
    <cellStyle name="Normal 17 5 3 3 2" xfId="29634"/>
    <cellStyle name="Normal 17 5 3 3 3" xfId="43057"/>
    <cellStyle name="Normal 17 5 3 4" xfId="29635"/>
    <cellStyle name="Normal 17 5 3 4 2" xfId="43058"/>
    <cellStyle name="Normal 17 5 3 5" xfId="43054"/>
    <cellStyle name="Normal 17 5 4" xfId="29636"/>
    <cellStyle name="Normal 17 5 4 2" xfId="29637"/>
    <cellStyle name="Normal 17 5 4 2 2" xfId="29638"/>
    <cellStyle name="Normal 17 5 4 2 3" xfId="43060"/>
    <cellStyle name="Normal 17 5 4 3" xfId="29639"/>
    <cellStyle name="Normal 17 5 4 3 2" xfId="29640"/>
    <cellStyle name="Normal 17 5 4 3 3" xfId="43061"/>
    <cellStyle name="Normal 17 5 4 4" xfId="29641"/>
    <cellStyle name="Normal 17 5 4 5" xfId="43059"/>
    <cellStyle name="Normal 17 5 5" xfId="29642"/>
    <cellStyle name="Normal 17 5 5 2" xfId="29643"/>
    <cellStyle name="Normal 17 5 5 2 2" xfId="29644"/>
    <cellStyle name="Normal 17 5 5 3" xfId="29645"/>
    <cellStyle name="Normal 17 5 5 4" xfId="43062"/>
    <cellStyle name="Normal 17 5 6" xfId="29646"/>
    <cellStyle name="Normal 17 5 6 2" xfId="29647"/>
    <cellStyle name="Normal 17 5 6 3" xfId="43063"/>
    <cellStyle name="Normal 17 5 7" xfId="29648"/>
    <cellStyle name="Normal 17 5 7 2" xfId="29649"/>
    <cellStyle name="Normal 17 5 8" xfId="29650"/>
    <cellStyle name="Normal 17 5 9" xfId="43042"/>
    <cellStyle name="Normal 17 6" xfId="29651"/>
    <cellStyle name="Normal 17 6 2" xfId="29652"/>
    <cellStyle name="Normal 17 6 2 2" xfId="29653"/>
    <cellStyle name="Normal 17 6 2 2 2" xfId="29654"/>
    <cellStyle name="Normal 17 6 2 2 2 2" xfId="29655"/>
    <cellStyle name="Normal 17 6 2 2 2 3" xfId="43067"/>
    <cellStyle name="Normal 17 6 2 2 3" xfId="29656"/>
    <cellStyle name="Normal 17 6 2 2 4" xfId="43066"/>
    <cellStyle name="Normal 17 6 2 3" xfId="29657"/>
    <cellStyle name="Normal 17 6 2 3 2" xfId="29658"/>
    <cellStyle name="Normal 17 6 2 3 3" xfId="43068"/>
    <cellStyle name="Normal 17 6 2 4" xfId="29659"/>
    <cellStyle name="Normal 17 6 2 4 2" xfId="29660"/>
    <cellStyle name="Normal 17 6 2 4 3" xfId="43069"/>
    <cellStyle name="Normal 17 6 2 5" xfId="29661"/>
    <cellStyle name="Normal 17 6 2 6" xfId="43065"/>
    <cellStyle name="Normal 17 6 3" xfId="29662"/>
    <cellStyle name="Normal 17 6 3 2" xfId="29663"/>
    <cellStyle name="Normal 17 6 3 2 2" xfId="29664"/>
    <cellStyle name="Normal 17 6 3 2 3" xfId="43071"/>
    <cellStyle name="Normal 17 6 3 3" xfId="29665"/>
    <cellStyle name="Normal 17 6 3 3 2" xfId="29666"/>
    <cellStyle name="Normal 17 6 3 3 3" xfId="43072"/>
    <cellStyle name="Normal 17 6 3 4" xfId="29667"/>
    <cellStyle name="Normal 17 6 3 5" xfId="43070"/>
    <cellStyle name="Normal 17 6 4" xfId="29668"/>
    <cellStyle name="Normal 17 6 4 2" xfId="29669"/>
    <cellStyle name="Normal 17 6 4 2 2" xfId="29670"/>
    <cellStyle name="Normal 17 6 4 3" xfId="29671"/>
    <cellStyle name="Normal 17 6 4 4" xfId="43073"/>
    <cellStyle name="Normal 17 6 5" xfId="29672"/>
    <cellStyle name="Normal 17 6 5 2" xfId="29673"/>
    <cellStyle name="Normal 17 6 5 3" xfId="43074"/>
    <cellStyle name="Normal 17 6 6" xfId="29674"/>
    <cellStyle name="Normal 17 6 6 2" xfId="29675"/>
    <cellStyle name="Normal 17 6 7" xfId="29676"/>
    <cellStyle name="Normal 17 6 8" xfId="43064"/>
    <cellStyle name="Normal 17 7" xfId="29677"/>
    <cellStyle name="Normal 17 7 2" xfId="29678"/>
    <cellStyle name="Normal 17 7 2 2" xfId="29679"/>
    <cellStyle name="Normal 17 7 2 2 2" xfId="29680"/>
    <cellStyle name="Normal 17 7 2 2 3" xfId="43077"/>
    <cellStyle name="Normal 17 7 2 3" xfId="29681"/>
    <cellStyle name="Normal 17 7 2 4" xfId="43076"/>
    <cellStyle name="Normal 17 7 3" xfId="29682"/>
    <cellStyle name="Normal 17 7 3 2" xfId="29683"/>
    <cellStyle name="Normal 17 7 3 2 2" xfId="29684"/>
    <cellStyle name="Normal 17 7 3 3" xfId="29685"/>
    <cellStyle name="Normal 17 7 3 4" xfId="43078"/>
    <cellStyle name="Normal 17 7 4" xfId="29686"/>
    <cellStyle name="Normal 17 7 4 2" xfId="29687"/>
    <cellStyle name="Normal 17 7 4 3" xfId="43079"/>
    <cellStyle name="Normal 17 7 5" xfId="29688"/>
    <cellStyle name="Normal 17 7 5 2" xfId="29689"/>
    <cellStyle name="Normal 17 7 6" xfId="29690"/>
    <cellStyle name="Normal 17 7 7" xfId="43075"/>
    <cellStyle name="Normal 17 8" xfId="29691"/>
    <cellStyle name="Normal 17 8 2" xfId="29692"/>
    <cellStyle name="Normal 17 8 2 2" xfId="29693"/>
    <cellStyle name="Normal 17 8 2 2 2" xfId="29694"/>
    <cellStyle name="Normal 17 8 2 2 3" xfId="43082"/>
    <cellStyle name="Normal 17 8 2 3" xfId="29695"/>
    <cellStyle name="Normal 17 8 2 4" xfId="43081"/>
    <cellStyle name="Normal 17 8 3" xfId="29696"/>
    <cellStyle name="Normal 17 8 3 2" xfId="29697"/>
    <cellStyle name="Normal 17 8 3 3" xfId="43083"/>
    <cellStyle name="Normal 17 8 4" xfId="29698"/>
    <cellStyle name="Normal 17 8 4 2" xfId="29699"/>
    <cellStyle name="Normal 17 8 4 3" xfId="43084"/>
    <cellStyle name="Normal 17 8 5" xfId="29700"/>
    <cellStyle name="Normal 17 8 6" xfId="43080"/>
    <cellStyle name="Normal 17 9" xfId="29701"/>
    <cellStyle name="Normal 17 9 2" xfId="29702"/>
    <cellStyle name="Normal 17 9 2 2" xfId="29703"/>
    <cellStyle name="Normal 17 9 2 3" xfId="43086"/>
    <cellStyle name="Normal 17 9 3" xfId="29704"/>
    <cellStyle name="Normal 17 9 4" xfId="43085"/>
    <cellStyle name="Normal 170" xfId="29705"/>
    <cellStyle name="Normal 170 2" xfId="48009"/>
    <cellStyle name="Normal 170 3" xfId="48115"/>
    <cellStyle name="Normal 171" xfId="29706"/>
    <cellStyle name="Normal 171 2" xfId="48010"/>
    <cellStyle name="Normal 171 3" xfId="48116"/>
    <cellStyle name="Normal 172" xfId="29707"/>
    <cellStyle name="Normal 173" xfId="47985"/>
    <cellStyle name="Normal 174" xfId="47984"/>
    <cellStyle name="Normal 175" xfId="47900"/>
    <cellStyle name="Normal 176" xfId="48004"/>
    <cellStyle name="Normal 177" xfId="48011"/>
    <cellStyle name="Normal 178" xfId="48013"/>
    <cellStyle name="Normal 179" xfId="48036"/>
    <cellStyle name="Normal 18" xfId="29708"/>
    <cellStyle name="Normal 18 2" xfId="29709"/>
    <cellStyle name="Normal 18 2 10" xfId="45140"/>
    <cellStyle name="Normal 18 2 2" xfId="29710"/>
    <cellStyle name="Normal 18 2 2 2" xfId="29711"/>
    <cellStyle name="Normal 18 2 2 2 2" xfId="29712"/>
    <cellStyle name="Normal 18 2 2 2 2 2" xfId="29713"/>
    <cellStyle name="Normal 18 2 2 2 2 2 2" xfId="29714"/>
    <cellStyle name="Normal 18 2 2 2 2 3" xfId="29715"/>
    <cellStyle name="Normal 18 2 2 2 3" xfId="29716"/>
    <cellStyle name="Normal 18 2 2 2 3 2" xfId="29717"/>
    <cellStyle name="Normal 18 2 2 2 4" xfId="29718"/>
    <cellStyle name="Normal 18 2 2 3" xfId="29719"/>
    <cellStyle name="Normal 18 2 2 3 2" xfId="29720"/>
    <cellStyle name="Normal 18 2 2 3 2 2" xfId="29721"/>
    <cellStyle name="Normal 18 2 2 3 3" xfId="29722"/>
    <cellStyle name="Normal 18 2 2 4" xfId="29723"/>
    <cellStyle name="Normal 18 2 2 4 2" xfId="29724"/>
    <cellStyle name="Normal 18 2 2 5" xfId="29725"/>
    <cellStyle name="Normal 18 2 3" xfId="29726"/>
    <cellStyle name="Normal 18 2 3 2" xfId="29727"/>
    <cellStyle name="Normal 18 2 3 2 2" xfId="29728"/>
    <cellStyle name="Normal 18 2 3 2 2 2" xfId="29729"/>
    <cellStyle name="Normal 18 2 3 2 2 2 2" xfId="29730"/>
    <cellStyle name="Normal 18 2 3 2 2 3" xfId="29731"/>
    <cellStyle name="Normal 18 2 3 2 3" xfId="29732"/>
    <cellStyle name="Normal 18 2 3 2 3 2" xfId="29733"/>
    <cellStyle name="Normal 18 2 3 2 4" xfId="29734"/>
    <cellStyle name="Normal 18 2 3 3" xfId="29735"/>
    <cellStyle name="Normal 18 2 3 3 2" xfId="29736"/>
    <cellStyle name="Normal 18 2 3 3 2 2" xfId="29737"/>
    <cellStyle name="Normal 18 2 3 3 3" xfId="29738"/>
    <cellStyle name="Normal 18 2 3 4" xfId="29739"/>
    <cellStyle name="Normal 18 2 3 4 2" xfId="29740"/>
    <cellStyle name="Normal 18 2 3 5" xfId="29741"/>
    <cellStyle name="Normal 18 2 4" xfId="29742"/>
    <cellStyle name="Normal 18 2 4 2" xfId="29743"/>
    <cellStyle name="Normal 18 2 4 2 2" xfId="29744"/>
    <cellStyle name="Normal 18 2 4 2 2 2" xfId="29745"/>
    <cellStyle name="Normal 18 2 4 2 3" xfId="29746"/>
    <cellStyle name="Normal 18 2 4 3" xfId="29747"/>
    <cellStyle name="Normal 18 2 4 3 2" xfId="29748"/>
    <cellStyle name="Normal 18 2 4 4" xfId="29749"/>
    <cellStyle name="Normal 18 2 5" xfId="29750"/>
    <cellStyle name="Normal 18 2 5 2" xfId="29751"/>
    <cellStyle name="Normal 18 2 5 2 2" xfId="29752"/>
    <cellStyle name="Normal 18 2 5 2 2 2" xfId="29753"/>
    <cellStyle name="Normal 18 2 5 2 3" xfId="29754"/>
    <cellStyle name="Normal 18 2 5 3" xfId="29755"/>
    <cellStyle name="Normal 18 2 5 3 2" xfId="29756"/>
    <cellStyle name="Normal 18 2 5 4" xfId="29757"/>
    <cellStyle name="Normal 18 2 6" xfId="29758"/>
    <cellStyle name="Normal 18 2 6 2" xfId="29759"/>
    <cellStyle name="Normal 18 2 6 2 2" xfId="29760"/>
    <cellStyle name="Normal 18 2 6 2 2 2" xfId="29761"/>
    <cellStyle name="Normal 18 2 6 2 3" xfId="29762"/>
    <cellStyle name="Normal 18 2 6 3" xfId="29763"/>
    <cellStyle name="Normal 18 2 6 3 2" xfId="29764"/>
    <cellStyle name="Normal 18 2 6 4" xfId="29765"/>
    <cellStyle name="Normal 18 2 7" xfId="29766"/>
    <cellStyle name="Normal 18 2 7 2" xfId="29767"/>
    <cellStyle name="Normal 18 2 7 2 2" xfId="29768"/>
    <cellStyle name="Normal 18 2 7 3" xfId="29769"/>
    <cellStyle name="Normal 18 2 8" xfId="29770"/>
    <cellStyle name="Normal 18 2 8 2" xfId="29771"/>
    <cellStyle name="Normal 18 2 9" xfId="29772"/>
    <cellStyle name="Normal 18 3" xfId="45139"/>
    <cellStyle name="Normal 180" xfId="48076"/>
    <cellStyle name="Normal 181" xfId="48105"/>
    <cellStyle name="Normal 182" xfId="48123"/>
    <cellStyle name="Normal 19" xfId="29773"/>
    <cellStyle name="Normal 19 2" xfId="29774"/>
    <cellStyle name="Normal 19 3" xfId="29775"/>
    <cellStyle name="Normal 19 4" xfId="29776"/>
    <cellStyle name="Normal 19 4 10" xfId="45141"/>
    <cellStyle name="Normal 19 4 2" xfId="29777"/>
    <cellStyle name="Normal 19 4 2 2" xfId="29778"/>
    <cellStyle name="Normal 19 4 2 2 2" xfId="29779"/>
    <cellStyle name="Normal 19 4 2 2 2 2" xfId="29780"/>
    <cellStyle name="Normal 19 4 2 2 2 2 2" xfId="29781"/>
    <cellStyle name="Normal 19 4 2 2 2 3" xfId="29782"/>
    <cellStyle name="Normal 19 4 2 2 3" xfId="29783"/>
    <cellStyle name="Normal 19 4 2 2 3 2" xfId="29784"/>
    <cellStyle name="Normal 19 4 2 2 4" xfId="29785"/>
    <cellStyle name="Normal 19 4 2 3" xfId="29786"/>
    <cellStyle name="Normal 19 4 2 3 2" xfId="29787"/>
    <cellStyle name="Normal 19 4 2 3 2 2" xfId="29788"/>
    <cellStyle name="Normal 19 4 2 3 3" xfId="29789"/>
    <cellStyle name="Normal 19 4 2 4" xfId="29790"/>
    <cellStyle name="Normal 19 4 2 4 2" xfId="29791"/>
    <cellStyle name="Normal 19 4 2 5" xfId="29792"/>
    <cellStyle name="Normal 19 4 3" xfId="29793"/>
    <cellStyle name="Normal 19 4 3 2" xfId="29794"/>
    <cellStyle name="Normal 19 4 3 2 2" xfId="29795"/>
    <cellStyle name="Normal 19 4 3 2 2 2" xfId="29796"/>
    <cellStyle name="Normal 19 4 3 2 2 2 2" xfId="29797"/>
    <cellStyle name="Normal 19 4 3 2 2 3" xfId="29798"/>
    <cellStyle name="Normal 19 4 3 2 3" xfId="29799"/>
    <cellStyle name="Normal 19 4 3 2 3 2" xfId="29800"/>
    <cellStyle name="Normal 19 4 3 2 4" xfId="29801"/>
    <cellStyle name="Normal 19 4 3 3" xfId="29802"/>
    <cellStyle name="Normal 19 4 3 3 2" xfId="29803"/>
    <cellStyle name="Normal 19 4 3 3 2 2" xfId="29804"/>
    <cellStyle name="Normal 19 4 3 3 3" xfId="29805"/>
    <cellStyle name="Normal 19 4 3 4" xfId="29806"/>
    <cellStyle name="Normal 19 4 3 4 2" xfId="29807"/>
    <cellStyle name="Normal 19 4 3 5" xfId="29808"/>
    <cellStyle name="Normal 19 4 4" xfId="29809"/>
    <cellStyle name="Normal 19 4 4 2" xfId="29810"/>
    <cellStyle name="Normal 19 4 4 2 2" xfId="29811"/>
    <cellStyle name="Normal 19 4 4 2 2 2" xfId="29812"/>
    <cellStyle name="Normal 19 4 4 2 3" xfId="29813"/>
    <cellStyle name="Normal 19 4 4 3" xfId="29814"/>
    <cellStyle name="Normal 19 4 4 3 2" xfId="29815"/>
    <cellStyle name="Normal 19 4 4 4" xfId="29816"/>
    <cellStyle name="Normal 19 4 5" xfId="29817"/>
    <cellStyle name="Normal 19 4 5 2" xfId="29818"/>
    <cellStyle name="Normal 19 4 5 2 2" xfId="29819"/>
    <cellStyle name="Normal 19 4 5 2 2 2" xfId="29820"/>
    <cellStyle name="Normal 19 4 5 2 3" xfId="29821"/>
    <cellStyle name="Normal 19 4 5 3" xfId="29822"/>
    <cellStyle name="Normal 19 4 5 3 2" xfId="29823"/>
    <cellStyle name="Normal 19 4 5 4" xfId="29824"/>
    <cellStyle name="Normal 19 4 6" xfId="29825"/>
    <cellStyle name="Normal 19 4 6 2" xfId="29826"/>
    <cellStyle name="Normal 19 4 6 2 2" xfId="29827"/>
    <cellStyle name="Normal 19 4 6 2 2 2" xfId="29828"/>
    <cellStyle name="Normal 19 4 6 2 3" xfId="29829"/>
    <cellStyle name="Normal 19 4 6 3" xfId="29830"/>
    <cellStyle name="Normal 19 4 6 3 2" xfId="29831"/>
    <cellStyle name="Normal 19 4 6 4" xfId="29832"/>
    <cellStyle name="Normal 19 4 7" xfId="29833"/>
    <cellStyle name="Normal 19 4 7 2" xfId="29834"/>
    <cellStyle name="Normal 19 4 7 2 2" xfId="29835"/>
    <cellStyle name="Normal 19 4 7 3" xfId="29836"/>
    <cellStyle name="Normal 19 4 8" xfId="29837"/>
    <cellStyle name="Normal 19 4 8 2" xfId="29838"/>
    <cellStyle name="Normal 19 4 9" xfId="29839"/>
    <cellStyle name="Normal 2" xfId="12"/>
    <cellStyle name="Normal-- 2" xfId="45143"/>
    <cellStyle name="Normal 2 10" xfId="45144"/>
    <cellStyle name="Normal 2 10 2" xfId="45145"/>
    <cellStyle name="Normal 2 11" xfId="45146"/>
    <cellStyle name="Normal 2 11 2" xfId="45147"/>
    <cellStyle name="Normal 2 12" xfId="45148"/>
    <cellStyle name="Normal 2 12 2" xfId="45149"/>
    <cellStyle name="Normal 2 13" xfId="45150"/>
    <cellStyle name="Normal 2 13 2" xfId="45151"/>
    <cellStyle name="Normal 2 14" xfId="45152"/>
    <cellStyle name="Normal 2 14 2" xfId="45153"/>
    <cellStyle name="Normal 2 15" xfId="45154"/>
    <cellStyle name="Normal 2 15 2" xfId="45155"/>
    <cellStyle name="Normal 2 16" xfId="45156"/>
    <cellStyle name="Normal 2 16 2" xfId="45157"/>
    <cellStyle name="Normal 2 17" xfId="45158"/>
    <cellStyle name="Normal 2 17 2" xfId="45159"/>
    <cellStyle name="Normal 2 18" xfId="45160"/>
    <cellStyle name="Normal 2 18 2" xfId="45161"/>
    <cellStyle name="Normal 2 19" xfId="45162"/>
    <cellStyle name="Normal 2 19 2" xfId="45163"/>
    <cellStyle name="Normal 2 2" xfId="29840"/>
    <cellStyle name="Normal 2 2 10" xfId="29841"/>
    <cellStyle name="Normal 2 2 10 2" xfId="43375"/>
    <cellStyle name="Normal 2 2 11" xfId="45164"/>
    <cellStyle name="Normal 2 2 12" xfId="43087"/>
    <cellStyle name="Normal 2 2 2" xfId="29842"/>
    <cellStyle name="Normal 2 2 2 2" xfId="29843"/>
    <cellStyle name="Normal 2 2 2 2 10" xfId="29844"/>
    <cellStyle name="Normal 2 2 2 2 10 2" xfId="29845"/>
    <cellStyle name="Normal 2 2 2 2 11" xfId="29846"/>
    <cellStyle name="Normal 2 2 2 2 12" xfId="43089"/>
    <cellStyle name="Normal 2 2 2 2 2" xfId="29847"/>
    <cellStyle name="Normal 2 2 2 2 2 2" xfId="29848"/>
    <cellStyle name="Normal 2 2 2 2 2 2 2" xfId="29849"/>
    <cellStyle name="Normal 2 2 2 2 2 2 2 2" xfId="29850"/>
    <cellStyle name="Normal 2 2 2 2 2 2 2 2 2" xfId="29851"/>
    <cellStyle name="Normal 2 2 2 2 2 2 2 3" xfId="29852"/>
    <cellStyle name="Normal 2 2 2 2 2 2 2 4" xfId="43092"/>
    <cellStyle name="Normal 2 2 2 2 2 2 3" xfId="29853"/>
    <cellStyle name="Normal 2 2 2 2 2 2 3 2" xfId="29854"/>
    <cellStyle name="Normal 2 2 2 2 2 2 4" xfId="29855"/>
    <cellStyle name="Normal 2 2 2 2 2 2 5" xfId="43091"/>
    <cellStyle name="Normal 2 2 2 2 2 3" xfId="29856"/>
    <cellStyle name="Normal 2 2 2 2 2 3 2" xfId="29857"/>
    <cellStyle name="Normal 2 2 2 2 2 3 2 2" xfId="29858"/>
    <cellStyle name="Normal 2 2 2 2 2 3 3" xfId="29859"/>
    <cellStyle name="Normal 2 2 2 2 2 3 4" xfId="43093"/>
    <cellStyle name="Normal 2 2 2 2 2 4" xfId="29860"/>
    <cellStyle name="Normal 2 2 2 2 2 4 2" xfId="29861"/>
    <cellStyle name="Normal 2 2 2 2 2 4 2 2" xfId="29862"/>
    <cellStyle name="Normal 2 2 2 2 2 4 3" xfId="29863"/>
    <cellStyle name="Normal 2 2 2 2 2 4 4" xfId="43094"/>
    <cellStyle name="Normal 2 2 2 2 2 5" xfId="29864"/>
    <cellStyle name="Normal 2 2 2 2 2 5 2" xfId="29865"/>
    <cellStyle name="Normal 2 2 2 2 2 5 3" xfId="45167"/>
    <cellStyle name="Normal 2 2 2 2 2 6" xfId="29866"/>
    <cellStyle name="Normal 2 2 2 2 2 6 2" xfId="29867"/>
    <cellStyle name="Normal 2 2 2 2 2 7" xfId="29868"/>
    <cellStyle name="Normal 2 2 2 2 2 8" xfId="43090"/>
    <cellStyle name="Normal 2 2 2 2 3" xfId="29869"/>
    <cellStyle name="Normal 2 2 2 2 3 2" xfId="29870"/>
    <cellStyle name="Normal 2 2 2 2 3 2 2" xfId="29871"/>
    <cellStyle name="Normal 2 2 2 2 3 2 2 2" xfId="29872"/>
    <cellStyle name="Normal 2 2 2 2 3 2 2 2 2" xfId="29873"/>
    <cellStyle name="Normal 2 2 2 2 3 2 2 3" xfId="29874"/>
    <cellStyle name="Normal 2 2 2 2 3 2 3" xfId="29875"/>
    <cellStyle name="Normal 2 2 2 2 3 2 3 2" xfId="29876"/>
    <cellStyle name="Normal 2 2 2 2 3 2 4" xfId="29877"/>
    <cellStyle name="Normal 2 2 2 2 3 2 5" xfId="43096"/>
    <cellStyle name="Normal 2 2 2 2 3 3" xfId="29878"/>
    <cellStyle name="Normal 2 2 2 2 3 3 2" xfId="29879"/>
    <cellStyle name="Normal 2 2 2 2 3 3 2 2" xfId="29880"/>
    <cellStyle name="Normal 2 2 2 2 3 3 3" xfId="29881"/>
    <cellStyle name="Normal 2 2 2 2 3 3 4" xfId="43097"/>
    <cellStyle name="Normal 2 2 2 2 3 4" xfId="29882"/>
    <cellStyle name="Normal 2 2 2 2 3 4 2" xfId="29883"/>
    <cellStyle name="Normal 2 2 2 2 3 4 2 2" xfId="29884"/>
    <cellStyle name="Normal 2 2 2 2 3 4 3" xfId="29885"/>
    <cellStyle name="Normal 2 2 2 2 3 5" xfId="29886"/>
    <cellStyle name="Normal 2 2 2 2 3 5 2" xfId="29887"/>
    <cellStyle name="Normal 2 2 2 2 3 6" xfId="29888"/>
    <cellStyle name="Normal 2 2 2 2 3 6 2" xfId="29889"/>
    <cellStyle name="Normal 2 2 2 2 3 7" xfId="29890"/>
    <cellStyle name="Normal 2 2 2 2 3 8" xfId="43095"/>
    <cellStyle name="Normal 2 2 2 2 4" xfId="29891"/>
    <cellStyle name="Normal 2 2 2 2 4 2" xfId="29892"/>
    <cellStyle name="Normal 2 2 2 2 4 2 2" xfId="29893"/>
    <cellStyle name="Normal 2 2 2 2 4 2 2 2" xfId="29894"/>
    <cellStyle name="Normal 2 2 2 2 4 2 3" xfId="29895"/>
    <cellStyle name="Normal 2 2 2 2 4 3" xfId="29896"/>
    <cellStyle name="Normal 2 2 2 2 4 3 2" xfId="29897"/>
    <cellStyle name="Normal 2 2 2 2 4 4" xfId="29898"/>
    <cellStyle name="Normal 2 2 2 2 4 5" xfId="43098"/>
    <cellStyle name="Normal 2 2 2 2 5" xfId="29899"/>
    <cellStyle name="Normal 2 2 2 2 5 2" xfId="29900"/>
    <cellStyle name="Normal 2 2 2 2 5 2 2" xfId="29901"/>
    <cellStyle name="Normal 2 2 2 2 5 2 2 2" xfId="29902"/>
    <cellStyle name="Normal 2 2 2 2 5 2 3" xfId="29903"/>
    <cellStyle name="Normal 2 2 2 2 5 3" xfId="29904"/>
    <cellStyle name="Normal 2 2 2 2 5 3 2" xfId="29905"/>
    <cellStyle name="Normal 2 2 2 2 5 4" xfId="29906"/>
    <cellStyle name="Normal 2 2 2 2 5 5" xfId="43099"/>
    <cellStyle name="Normal 2 2 2 2 6" xfId="29907"/>
    <cellStyle name="Normal 2 2 2 2 6 2" xfId="29908"/>
    <cellStyle name="Normal 2 2 2 2 6 2 2" xfId="29909"/>
    <cellStyle name="Normal 2 2 2 2 6 2 2 2" xfId="29910"/>
    <cellStyle name="Normal 2 2 2 2 6 2 3" xfId="29911"/>
    <cellStyle name="Normal 2 2 2 2 6 3" xfId="29912"/>
    <cellStyle name="Normal 2 2 2 2 6 3 2" xfId="29913"/>
    <cellStyle name="Normal 2 2 2 2 6 4" xfId="29914"/>
    <cellStyle name="Normal 2 2 2 2 6 5" xfId="45166"/>
    <cellStyle name="Normal 2 2 2 2 7" xfId="29915"/>
    <cellStyle name="Normal 2 2 2 2 7 2" xfId="29916"/>
    <cellStyle name="Normal 2 2 2 2 7 2 2" xfId="29917"/>
    <cellStyle name="Normal 2 2 2 2 7 3" xfId="29918"/>
    <cellStyle name="Normal 2 2 2 2 8" xfId="29919"/>
    <cellStyle name="Normal 2 2 2 2 8 2" xfId="29920"/>
    <cellStyle name="Normal 2 2 2 2 8 2 2" xfId="29921"/>
    <cellStyle name="Normal 2 2 2 2 8 3" xfId="29922"/>
    <cellStyle name="Normal 2 2 2 2 9" xfId="29923"/>
    <cellStyle name="Normal 2 2 2 2 9 2" xfId="29924"/>
    <cellStyle name="Normal 2 2 2 3" xfId="29925"/>
    <cellStyle name="Normal 2 2 2 3 2" xfId="29926"/>
    <cellStyle name="Normal 2 2 2 3 2 2" xfId="29927"/>
    <cellStyle name="Normal 2 2 2 3 2 2 2" xfId="43102"/>
    <cellStyle name="Normal 2 2 2 3 2 3" xfId="43101"/>
    <cellStyle name="Normal 2 2 2 3 3" xfId="29928"/>
    <cellStyle name="Normal 2 2 2 3 3 2" xfId="29929"/>
    <cellStyle name="Normal 2 2 2 3 3 3" xfId="43103"/>
    <cellStyle name="Normal 2 2 2 3 4" xfId="29930"/>
    <cellStyle name="Normal 2 2 2 3 4 2" xfId="43104"/>
    <cellStyle name="Normal 2 2 2 3 5" xfId="45168"/>
    <cellStyle name="Normal 2 2 2 3 6" xfId="43100"/>
    <cellStyle name="Normal 2 2 2 4" xfId="29931"/>
    <cellStyle name="Normal 2 2 2 4 2" xfId="29932"/>
    <cellStyle name="Normal 2 2 2 4 2 2" xfId="29933"/>
    <cellStyle name="Normal 2 2 2 4 2 3" xfId="43106"/>
    <cellStyle name="Normal 2 2 2 4 3" xfId="29934"/>
    <cellStyle name="Normal 2 2 2 4 3 2" xfId="29935"/>
    <cellStyle name="Normal 2 2 2 4 3 3" xfId="43107"/>
    <cellStyle name="Normal 2 2 2 4 4" xfId="29936"/>
    <cellStyle name="Normal 2 2 2 4 4 2" xfId="45169"/>
    <cellStyle name="Normal 2 2 2 4 5" xfId="43105"/>
    <cellStyle name="Normal 2 2 2 5" xfId="29937"/>
    <cellStyle name="Normal 2 2 2 5 2" xfId="29938"/>
    <cellStyle name="Normal 2 2 2 5 2 2" xfId="29939"/>
    <cellStyle name="Normal 2 2 2 5 2 3" xfId="45170"/>
    <cellStyle name="Normal 2 2 2 5 3" xfId="29940"/>
    <cellStyle name="Normal 2 2 2 5 4" xfId="43108"/>
    <cellStyle name="Normal 2 2 2 6" xfId="29941"/>
    <cellStyle name="Normal 2 2 2 6 2" xfId="45171"/>
    <cellStyle name="Normal 2 2 2 6 3" xfId="43109"/>
    <cellStyle name="Normal 2 2 2 7" xfId="29942"/>
    <cellStyle name="Normal 2 2 2 7 2" xfId="29943"/>
    <cellStyle name="Normal 2 2 2 7 3" xfId="45165"/>
    <cellStyle name="Normal 2 2 2 8" xfId="43088"/>
    <cellStyle name="Normal 2 2 3" xfId="29944"/>
    <cellStyle name="Normal 2 2 3 2" xfId="29945"/>
    <cellStyle name="Normal 2 2 3 2 2" xfId="29946"/>
    <cellStyle name="Normal 2 2 3 2 2 2" xfId="29947"/>
    <cellStyle name="Normal 2 2 3 2 2 2 2" xfId="29948"/>
    <cellStyle name="Normal 2 2 3 2 2 2 2 2" xfId="43114"/>
    <cellStyle name="Normal 2 2 3 2 2 2 3" xfId="43113"/>
    <cellStyle name="Normal 2 2 3 2 2 3" xfId="29949"/>
    <cellStyle name="Normal 2 2 3 2 2 3 2" xfId="29950"/>
    <cellStyle name="Normal 2 2 3 2 2 3 3" xfId="43115"/>
    <cellStyle name="Normal 2 2 3 2 2 4" xfId="29951"/>
    <cellStyle name="Normal 2 2 3 2 2 4 2" xfId="43116"/>
    <cellStyle name="Normal 2 2 3 2 2 5" xfId="43112"/>
    <cellStyle name="Normal 2 2 3 2 3" xfId="29952"/>
    <cellStyle name="Normal 2 2 3 2 3 2" xfId="29953"/>
    <cellStyle name="Normal 2 2 3 2 3 2 2" xfId="29954"/>
    <cellStyle name="Normal 2 2 3 2 3 2 3" xfId="43118"/>
    <cellStyle name="Normal 2 2 3 2 3 3" xfId="29955"/>
    <cellStyle name="Normal 2 2 3 2 3 3 2" xfId="29956"/>
    <cellStyle name="Normal 2 2 3 2 3 3 3" xfId="43119"/>
    <cellStyle name="Normal 2 2 3 2 3 4" xfId="29957"/>
    <cellStyle name="Normal 2 2 3 2 3 5" xfId="43117"/>
    <cellStyle name="Normal 2 2 3 2 4" xfId="29958"/>
    <cellStyle name="Normal 2 2 3 2 4 2" xfId="29959"/>
    <cellStyle name="Normal 2 2 3 2 4 3" xfId="43120"/>
    <cellStyle name="Normal 2 2 3 2 5" xfId="29960"/>
    <cellStyle name="Normal 2 2 3 2 5 2" xfId="29961"/>
    <cellStyle name="Normal 2 2 3 2 5 3" xfId="43121"/>
    <cellStyle name="Normal 2 2 3 2 6" xfId="29962"/>
    <cellStyle name="Normal 2 2 3 2 7" xfId="43111"/>
    <cellStyle name="Normal 2 2 3 3" xfId="29963"/>
    <cellStyle name="Normal 2 2 3 3 2" xfId="29964"/>
    <cellStyle name="Normal 2 2 3 3 2 2" xfId="29965"/>
    <cellStyle name="Normal 2 2 3 3 2 2 2" xfId="43124"/>
    <cellStyle name="Normal 2 2 3 3 2 3" xfId="43123"/>
    <cellStyle name="Normal 2 2 3 3 3" xfId="29966"/>
    <cellStyle name="Normal 2 2 3 3 3 2" xfId="29967"/>
    <cellStyle name="Normal 2 2 3 3 3 3" xfId="43125"/>
    <cellStyle name="Normal 2 2 3 3 4" xfId="29968"/>
    <cellStyle name="Normal 2 2 3 3 4 2" xfId="43126"/>
    <cellStyle name="Normal 2 2 3 3 5" xfId="43122"/>
    <cellStyle name="Normal 2 2 3 4" xfId="29969"/>
    <cellStyle name="Normal 2 2 3 4 2" xfId="29970"/>
    <cellStyle name="Normal 2 2 3 4 2 2" xfId="29971"/>
    <cellStyle name="Normal 2 2 3 4 2 3" xfId="43128"/>
    <cellStyle name="Normal 2 2 3 4 3" xfId="29972"/>
    <cellStyle name="Normal 2 2 3 4 3 2" xfId="29973"/>
    <cellStyle name="Normal 2 2 3 4 3 3" xfId="43129"/>
    <cellStyle name="Normal 2 2 3 4 4" xfId="29974"/>
    <cellStyle name="Normal 2 2 3 4 5" xfId="43127"/>
    <cellStyle name="Normal 2 2 3 5" xfId="29975"/>
    <cellStyle name="Normal 2 2 3 5 2" xfId="29976"/>
    <cellStyle name="Normal 2 2 3 5 2 2" xfId="29977"/>
    <cellStyle name="Normal 2 2 3 5 3" xfId="29978"/>
    <cellStyle name="Normal 2 2 3 5 4" xfId="43130"/>
    <cellStyle name="Normal 2 2 3 6" xfId="29979"/>
    <cellStyle name="Normal 2 2 3 6 2" xfId="43131"/>
    <cellStyle name="Normal 2 2 3 7" xfId="29980"/>
    <cellStyle name="Normal 2 2 3 7 2" xfId="29981"/>
    <cellStyle name="Normal 2 2 3 7 3" xfId="45172"/>
    <cellStyle name="Normal 2 2 3 8" xfId="43110"/>
    <cellStyle name="Normal 2 2 4" xfId="29982"/>
    <cellStyle name="Normal 2 2 4 2" xfId="29983"/>
    <cellStyle name="Normal 2 2 4 2 2" xfId="29984"/>
    <cellStyle name="Normal 2 2 4 2 2 2" xfId="29985"/>
    <cellStyle name="Normal 2 2 4 2 2 2 2" xfId="43135"/>
    <cellStyle name="Normal 2 2 4 2 2 3" xfId="43134"/>
    <cellStyle name="Normal 2 2 4 2 3" xfId="29986"/>
    <cellStyle name="Normal 2 2 4 2 3 2" xfId="29987"/>
    <cellStyle name="Normal 2 2 4 2 3 3" xfId="43136"/>
    <cellStyle name="Normal 2 2 4 2 4" xfId="29988"/>
    <cellStyle name="Normal 2 2 4 2 4 2" xfId="43137"/>
    <cellStyle name="Normal 2 2 4 2 5" xfId="45174"/>
    <cellStyle name="Normal 2 2 4 2 6" xfId="43133"/>
    <cellStyle name="Normal 2 2 4 3" xfId="29989"/>
    <cellStyle name="Normal 2 2 4 3 2" xfId="29990"/>
    <cellStyle name="Normal 2 2 4 3 2 2" xfId="29991"/>
    <cellStyle name="Normal 2 2 4 3 2 3" xfId="43139"/>
    <cellStyle name="Normal 2 2 4 3 3" xfId="29992"/>
    <cellStyle name="Normal 2 2 4 3 3 2" xfId="29993"/>
    <cellStyle name="Normal 2 2 4 3 3 3" xfId="43140"/>
    <cellStyle name="Normal 2 2 4 3 4" xfId="29994"/>
    <cellStyle name="Normal 2 2 4 3 4 2" xfId="45175"/>
    <cellStyle name="Normal 2 2 4 3 5" xfId="43138"/>
    <cellStyle name="Normal 2 2 4 4" xfId="29995"/>
    <cellStyle name="Normal 2 2 4 4 2" xfId="29996"/>
    <cellStyle name="Normal 2 2 4 4 3" xfId="43141"/>
    <cellStyle name="Normal 2 2 4 5" xfId="29997"/>
    <cellStyle name="Normal 2 2 4 5 2" xfId="29998"/>
    <cellStyle name="Normal 2 2 4 5 3" xfId="43142"/>
    <cellStyle name="Normal 2 2 4 6" xfId="29999"/>
    <cellStyle name="Normal 2 2 4 6 2" xfId="45173"/>
    <cellStyle name="Normal 2 2 4 7" xfId="43132"/>
    <cellStyle name="Normal 2 2 5" xfId="30000"/>
    <cellStyle name="Normal 2 2 5 2" xfId="30001"/>
    <cellStyle name="Normal 2 2 5 2 2" xfId="30002"/>
    <cellStyle name="Normal 2 2 5 2 2 2" xfId="43145"/>
    <cellStyle name="Normal 2 2 5 2 3" xfId="43144"/>
    <cellStyle name="Normal 2 2 5 3" xfId="30003"/>
    <cellStyle name="Normal 2 2 5 3 2" xfId="30004"/>
    <cellStyle name="Normal 2 2 5 3 3" xfId="43146"/>
    <cellStyle name="Normal 2 2 5 4" xfId="30005"/>
    <cellStyle name="Normal 2 2 5 4 2" xfId="43147"/>
    <cellStyle name="Normal 2 2 5 5" xfId="45176"/>
    <cellStyle name="Normal 2 2 5 6" xfId="43143"/>
    <cellStyle name="Normal 2 2 6" xfId="30006"/>
    <cellStyle name="Normal 2 2 6 2" xfId="30007"/>
    <cellStyle name="Normal 2 2 6 2 2" xfId="30008"/>
    <cellStyle name="Normal 2 2 6 2 2 2" xfId="43150"/>
    <cellStyle name="Normal 2 2 6 2 3" xfId="43149"/>
    <cellStyle name="Normal 2 2 6 3" xfId="30009"/>
    <cellStyle name="Normal 2 2 6 3 2" xfId="30010"/>
    <cellStyle name="Normal 2 2 6 3 3" xfId="43151"/>
    <cellStyle name="Normal 2 2 6 4" xfId="30011"/>
    <cellStyle name="Normal 2 2 6 4 2" xfId="43152"/>
    <cellStyle name="Normal 2 2 6 5" xfId="45177"/>
    <cellStyle name="Normal 2 2 6 6" xfId="43148"/>
    <cellStyle name="Normal 2 2 7" xfId="30012"/>
    <cellStyle name="Normal 2 2 7 2" xfId="30013"/>
    <cellStyle name="Normal 2 2 7 2 2" xfId="30014"/>
    <cellStyle name="Normal 2 2 7 2 3" xfId="43154"/>
    <cellStyle name="Normal 2 2 7 3" xfId="30015"/>
    <cellStyle name="Normal 2 2 7 4" xfId="43153"/>
    <cellStyle name="Normal 2 2 8" xfId="30016"/>
    <cellStyle name="Normal 2 2 8 2" xfId="43155"/>
    <cellStyle name="Normal 2 2 9" xfId="30017"/>
    <cellStyle name="Normal 2 2 9 2" xfId="30018"/>
    <cellStyle name="Normal 2 2 9 3" xfId="43156"/>
    <cellStyle name="Normal 2 20" xfId="45178"/>
    <cellStyle name="Normal 2 20 2" xfId="45179"/>
    <cellStyle name="Normal 2 21" xfId="45180"/>
    <cellStyle name="Normal 2 21 2" xfId="45181"/>
    <cellStyle name="Normal 2 22" xfId="45182"/>
    <cellStyle name="Normal 2 22 2" xfId="45183"/>
    <cellStyle name="Normal 2 23" xfId="45184"/>
    <cellStyle name="Normal 2 23 2" xfId="45185"/>
    <cellStyle name="Normal 2 24" xfId="45186"/>
    <cellStyle name="Normal 2 24 2" xfId="45187"/>
    <cellStyle name="Normal 2 24 2 2" xfId="45188"/>
    <cellStyle name="Normal 2 24 3" xfId="45189"/>
    <cellStyle name="Normal 2 24 4" xfId="45190"/>
    <cellStyle name="Normal 2 25" xfId="45191"/>
    <cellStyle name="Normal 2 25 2" xfId="45192"/>
    <cellStyle name="Normal 2 26" xfId="45193"/>
    <cellStyle name="Normal 2 26 2" xfId="45194"/>
    <cellStyle name="Normal 2 27" xfId="45195"/>
    <cellStyle name="Normal 2 27 2" xfId="45196"/>
    <cellStyle name="Normal 2 28" xfId="45197"/>
    <cellStyle name="Normal 2 28 2" xfId="45198"/>
    <cellStyle name="Normal 2 29" xfId="45199"/>
    <cellStyle name="Normal 2 29 2" xfId="45200"/>
    <cellStyle name="Normal 2 3" xfId="30019"/>
    <cellStyle name="Normal 2 3 2" xfId="30020"/>
    <cellStyle name="Normal 2 3 2 10" xfId="45202"/>
    <cellStyle name="Normal 2 3 2 2" xfId="30021"/>
    <cellStyle name="Normal 2 3 2 2 2" xfId="30022"/>
    <cellStyle name="Normal 2 3 2 2 2 2" xfId="30023"/>
    <cellStyle name="Normal 2 3 2 2 2 2 2" xfId="30024"/>
    <cellStyle name="Normal 2 3 2 2 2 2 2 2" xfId="30025"/>
    <cellStyle name="Normal 2 3 2 2 2 2 3" xfId="30026"/>
    <cellStyle name="Normal 2 3 2 2 2 3" xfId="30027"/>
    <cellStyle name="Normal 2 3 2 2 2 3 2" xfId="30028"/>
    <cellStyle name="Normal 2 3 2 2 2 4" xfId="30029"/>
    <cellStyle name="Normal 2 3 2 2 3" xfId="30030"/>
    <cellStyle name="Normal 2 3 2 2 3 2" xfId="30031"/>
    <cellStyle name="Normal 2 3 2 2 3 2 2" xfId="30032"/>
    <cellStyle name="Normal 2 3 2 2 3 3" xfId="30033"/>
    <cellStyle name="Normal 2 3 2 2 4" xfId="30034"/>
    <cellStyle name="Normal 2 3 2 2 4 2" xfId="30035"/>
    <cellStyle name="Normal 2 3 2 2 5" xfId="30036"/>
    <cellStyle name="Normal 2 3 2 3" xfId="30037"/>
    <cellStyle name="Normal 2 3 2 3 2" xfId="30038"/>
    <cellStyle name="Normal 2 3 2 3 2 2" xfId="30039"/>
    <cellStyle name="Normal 2 3 2 3 2 2 2" xfId="30040"/>
    <cellStyle name="Normal 2 3 2 3 2 2 2 2" xfId="30041"/>
    <cellStyle name="Normal 2 3 2 3 2 2 3" xfId="30042"/>
    <cellStyle name="Normal 2 3 2 3 2 3" xfId="30043"/>
    <cellStyle name="Normal 2 3 2 3 2 3 2" xfId="30044"/>
    <cellStyle name="Normal 2 3 2 3 2 4" xfId="30045"/>
    <cellStyle name="Normal 2 3 2 3 3" xfId="30046"/>
    <cellStyle name="Normal 2 3 2 3 3 2" xfId="30047"/>
    <cellStyle name="Normal 2 3 2 3 3 2 2" xfId="30048"/>
    <cellStyle name="Normal 2 3 2 3 3 3" xfId="30049"/>
    <cellStyle name="Normal 2 3 2 3 4" xfId="30050"/>
    <cellStyle name="Normal 2 3 2 3 4 2" xfId="30051"/>
    <cellStyle name="Normal 2 3 2 3 5" xfId="30052"/>
    <cellStyle name="Normal 2 3 2 4" xfId="30053"/>
    <cellStyle name="Normal 2 3 2 4 2" xfId="30054"/>
    <cellStyle name="Normal 2 3 2 4 2 2" xfId="30055"/>
    <cellStyle name="Normal 2 3 2 4 2 2 2" xfId="30056"/>
    <cellStyle name="Normal 2 3 2 4 2 3" xfId="30057"/>
    <cellStyle name="Normal 2 3 2 4 3" xfId="30058"/>
    <cellStyle name="Normal 2 3 2 4 3 2" xfId="30059"/>
    <cellStyle name="Normal 2 3 2 4 4" xfId="30060"/>
    <cellStyle name="Normal 2 3 2 5" xfId="30061"/>
    <cellStyle name="Normal 2 3 2 5 2" xfId="30062"/>
    <cellStyle name="Normal 2 3 2 5 2 2" xfId="30063"/>
    <cellStyle name="Normal 2 3 2 5 2 2 2" xfId="30064"/>
    <cellStyle name="Normal 2 3 2 5 2 3" xfId="30065"/>
    <cellStyle name="Normal 2 3 2 5 3" xfId="30066"/>
    <cellStyle name="Normal 2 3 2 5 3 2" xfId="30067"/>
    <cellStyle name="Normal 2 3 2 5 4" xfId="30068"/>
    <cellStyle name="Normal 2 3 2 6" xfId="30069"/>
    <cellStyle name="Normal 2 3 2 6 2" xfId="30070"/>
    <cellStyle name="Normal 2 3 2 6 2 2" xfId="30071"/>
    <cellStyle name="Normal 2 3 2 6 2 2 2" xfId="30072"/>
    <cellStyle name="Normal 2 3 2 6 2 3" xfId="30073"/>
    <cellStyle name="Normal 2 3 2 6 3" xfId="30074"/>
    <cellStyle name="Normal 2 3 2 6 3 2" xfId="30075"/>
    <cellStyle name="Normal 2 3 2 6 4" xfId="30076"/>
    <cellStyle name="Normal 2 3 2 7" xfId="30077"/>
    <cellStyle name="Normal 2 3 2 7 2" xfId="30078"/>
    <cellStyle name="Normal 2 3 2 7 2 2" xfId="30079"/>
    <cellStyle name="Normal 2 3 2 7 3" xfId="30080"/>
    <cellStyle name="Normal 2 3 2 8" xfId="30081"/>
    <cellStyle name="Normal 2 3 2 8 2" xfId="30082"/>
    <cellStyle name="Normal 2 3 2 9" xfId="30083"/>
    <cellStyle name="Normal 2 3 3" xfId="30084"/>
    <cellStyle name="Normal 2 3 4" xfId="30085"/>
    <cellStyle name="Normal 2 3 4 2" xfId="45201"/>
    <cellStyle name="Normal 2 3 5" xfId="30086"/>
    <cellStyle name="Normal 2 3 6" xfId="30087"/>
    <cellStyle name="Normal 2 30" xfId="45203"/>
    <cellStyle name="Normal 2 30 2" xfId="45204"/>
    <cellStyle name="Normal 2 31" xfId="45205"/>
    <cellStyle name="Normal 2 31 2" xfId="45206"/>
    <cellStyle name="Normal 2 32" xfId="45207"/>
    <cellStyle name="Normal 2 33" xfId="45208"/>
    <cellStyle name="Normal 2 34" xfId="45209"/>
    <cellStyle name="Normal 2 35" xfId="45210"/>
    <cellStyle name="Normal 2 36" xfId="45211"/>
    <cellStyle name="Normal 2 37" xfId="45212"/>
    <cellStyle name="Normal 2 38" xfId="45213"/>
    <cellStyle name="Normal 2 39" xfId="45214"/>
    <cellStyle name="Normal 2 4" xfId="30088"/>
    <cellStyle name="Normal 2 4 2" xfId="30089"/>
    <cellStyle name="Normal 2 4 2 10" xfId="45215"/>
    <cellStyle name="Normal 2 4 2 2" xfId="30090"/>
    <cellStyle name="Normal 2 4 2 2 2" xfId="30091"/>
    <cellStyle name="Normal 2 4 2 2 2 2" xfId="30092"/>
    <cellStyle name="Normal 2 4 2 2 2 2 2" xfId="30093"/>
    <cellStyle name="Normal 2 4 2 2 2 2 2 2" xfId="30094"/>
    <cellStyle name="Normal 2 4 2 2 2 2 3" xfId="30095"/>
    <cellStyle name="Normal 2 4 2 2 2 3" xfId="30096"/>
    <cellStyle name="Normal 2 4 2 2 2 3 2" xfId="30097"/>
    <cellStyle name="Normal 2 4 2 2 2 4" xfId="30098"/>
    <cellStyle name="Normal 2 4 2 2 3" xfId="30099"/>
    <cellStyle name="Normal 2 4 2 2 3 2" xfId="30100"/>
    <cellStyle name="Normal 2 4 2 2 3 2 2" xfId="30101"/>
    <cellStyle name="Normal 2 4 2 2 3 3" xfId="30102"/>
    <cellStyle name="Normal 2 4 2 2 4" xfId="30103"/>
    <cellStyle name="Normal 2 4 2 2 4 2" xfId="30104"/>
    <cellStyle name="Normal 2 4 2 2 5" xfId="30105"/>
    <cellStyle name="Normal 2 4 2 3" xfId="30106"/>
    <cellStyle name="Normal 2 4 2 3 2" xfId="30107"/>
    <cellStyle name="Normal 2 4 2 3 2 2" xfId="30108"/>
    <cellStyle name="Normal 2 4 2 3 2 2 2" xfId="30109"/>
    <cellStyle name="Normal 2 4 2 3 2 2 2 2" xfId="30110"/>
    <cellStyle name="Normal 2 4 2 3 2 2 3" xfId="30111"/>
    <cellStyle name="Normal 2 4 2 3 2 3" xfId="30112"/>
    <cellStyle name="Normal 2 4 2 3 2 3 2" xfId="30113"/>
    <cellStyle name="Normal 2 4 2 3 2 4" xfId="30114"/>
    <cellStyle name="Normal 2 4 2 3 3" xfId="30115"/>
    <cellStyle name="Normal 2 4 2 3 3 2" xfId="30116"/>
    <cellStyle name="Normal 2 4 2 3 3 2 2" xfId="30117"/>
    <cellStyle name="Normal 2 4 2 3 3 3" xfId="30118"/>
    <cellStyle name="Normal 2 4 2 3 4" xfId="30119"/>
    <cellStyle name="Normal 2 4 2 3 4 2" xfId="30120"/>
    <cellStyle name="Normal 2 4 2 3 5" xfId="30121"/>
    <cellStyle name="Normal 2 4 2 4" xfId="30122"/>
    <cellStyle name="Normal 2 4 2 4 2" xfId="30123"/>
    <cellStyle name="Normal 2 4 2 4 2 2" xfId="30124"/>
    <cellStyle name="Normal 2 4 2 4 2 2 2" xfId="30125"/>
    <cellStyle name="Normal 2 4 2 4 2 3" xfId="30126"/>
    <cellStyle name="Normal 2 4 2 4 3" xfId="30127"/>
    <cellStyle name="Normal 2 4 2 4 3 2" xfId="30128"/>
    <cellStyle name="Normal 2 4 2 4 4" xfId="30129"/>
    <cellStyle name="Normal 2 4 2 5" xfId="30130"/>
    <cellStyle name="Normal 2 4 2 5 2" xfId="30131"/>
    <cellStyle name="Normal 2 4 2 5 2 2" xfId="30132"/>
    <cellStyle name="Normal 2 4 2 5 2 2 2" xfId="30133"/>
    <cellStyle name="Normal 2 4 2 5 2 3" xfId="30134"/>
    <cellStyle name="Normal 2 4 2 5 3" xfId="30135"/>
    <cellStyle name="Normal 2 4 2 5 3 2" xfId="30136"/>
    <cellStyle name="Normal 2 4 2 5 4" xfId="30137"/>
    <cellStyle name="Normal 2 4 2 6" xfId="30138"/>
    <cellStyle name="Normal 2 4 2 6 2" xfId="30139"/>
    <cellStyle name="Normal 2 4 2 6 2 2" xfId="30140"/>
    <cellStyle name="Normal 2 4 2 6 2 2 2" xfId="30141"/>
    <cellStyle name="Normal 2 4 2 6 2 3" xfId="30142"/>
    <cellStyle name="Normal 2 4 2 6 3" xfId="30143"/>
    <cellStyle name="Normal 2 4 2 6 3 2" xfId="30144"/>
    <cellStyle name="Normal 2 4 2 6 4" xfId="30145"/>
    <cellStyle name="Normal 2 4 2 7" xfId="30146"/>
    <cellStyle name="Normal 2 4 2 7 2" xfId="30147"/>
    <cellStyle name="Normal 2 4 2 7 2 2" xfId="30148"/>
    <cellStyle name="Normal 2 4 2 7 3" xfId="30149"/>
    <cellStyle name="Normal 2 4 2 8" xfId="30150"/>
    <cellStyle name="Normal 2 4 2 8 2" xfId="30151"/>
    <cellStyle name="Normal 2 4 2 9" xfId="30152"/>
    <cellStyle name="Normal 2 4 3" xfId="30153"/>
    <cellStyle name="Normal 2 4 4" xfId="30154"/>
    <cellStyle name="Normal 2 4 4 2" xfId="45216"/>
    <cellStyle name="Normal 2 40" xfId="45217"/>
    <cellStyle name="Normal 2 41" xfId="45218"/>
    <cellStyle name="Normal 2 42" xfId="45219"/>
    <cellStyle name="Normal 2 43" xfId="45220"/>
    <cellStyle name="Normal 2 44" xfId="45221"/>
    <cellStyle name="Normal 2 45" xfId="45222"/>
    <cellStyle name="Normal 2 46" xfId="45223"/>
    <cellStyle name="Normal 2 47" xfId="45224"/>
    <cellStyle name="Normal 2 48" xfId="45142"/>
    <cellStyle name="Normal 2 49" xfId="47842"/>
    <cellStyle name="Normal 2 5" xfId="30155"/>
    <cellStyle name="Normal 2 5 2" xfId="30156"/>
    <cellStyle name="Normal 2 5 2 2" xfId="30157"/>
    <cellStyle name="Normal 2 5 2 2 2" xfId="30158"/>
    <cellStyle name="Normal 2 5 2 3" xfId="30159"/>
    <cellStyle name="Normal 2 5 2 4" xfId="45226"/>
    <cellStyle name="Normal 2 5 3" xfId="30160"/>
    <cellStyle name="Normal 2 5 3 2" xfId="45227"/>
    <cellStyle name="Normal 2 5 4" xfId="30161"/>
    <cellStyle name="Normal 2 5 4 2" xfId="30162"/>
    <cellStyle name="Normal 2 5 5" xfId="45225"/>
    <cellStyle name="Normal 2 50" xfId="47845"/>
    <cellStyle name="Normal 2 6" xfId="30163"/>
    <cellStyle name="Normal 2 6 2" xfId="30164"/>
    <cellStyle name="Normal 2 6 2 2" xfId="30165"/>
    <cellStyle name="Normal 2 6 2 2 2" xfId="30166"/>
    <cellStyle name="Normal 2 6 2 3" xfId="30167"/>
    <cellStyle name="Normal 2 6 2 4" xfId="45229"/>
    <cellStyle name="Normal 2 6 3" xfId="30168"/>
    <cellStyle name="Normal 2 6 4" xfId="30169"/>
    <cellStyle name="Normal 2 6 4 2" xfId="30170"/>
    <cellStyle name="Normal 2 6 5" xfId="45228"/>
    <cellStyle name="Normal 2 7" xfId="30171"/>
    <cellStyle name="Normal 2 7 2" xfId="45231"/>
    <cellStyle name="Normal 2 7 3" xfId="45230"/>
    <cellStyle name="Normal 2 8" xfId="30172"/>
    <cellStyle name="Normal 2 8 2" xfId="45233"/>
    <cellStyle name="Normal 2 8 3" xfId="45232"/>
    <cellStyle name="Normal 2 9" xfId="45234"/>
    <cellStyle name="Normal 2 9 2" xfId="45235"/>
    <cellStyle name="Normal 20" xfId="30173"/>
    <cellStyle name="Normal 20 10" xfId="30174"/>
    <cellStyle name="Normal 20 10 2" xfId="30175"/>
    <cellStyle name="Normal 20 11" xfId="30176"/>
    <cellStyle name="Normal 20 2" xfId="30177"/>
    <cellStyle name="Normal 20 2 10" xfId="45236"/>
    <cellStyle name="Normal 20 2 2" xfId="30178"/>
    <cellStyle name="Normal 20 2 2 2" xfId="30179"/>
    <cellStyle name="Normal 20 2 2 2 2" xfId="30180"/>
    <cellStyle name="Normal 20 2 2 2 2 2" xfId="30181"/>
    <cellStyle name="Normal 20 2 2 2 2 2 2" xfId="30182"/>
    <cellStyle name="Normal 20 2 2 2 2 3" xfId="30183"/>
    <cellStyle name="Normal 20 2 2 2 3" xfId="30184"/>
    <cellStyle name="Normal 20 2 2 2 3 2" xfId="30185"/>
    <cellStyle name="Normal 20 2 2 2 4" xfId="30186"/>
    <cellStyle name="Normal 20 2 2 3" xfId="30187"/>
    <cellStyle name="Normal 20 2 2 3 2" xfId="30188"/>
    <cellStyle name="Normal 20 2 2 3 2 2" xfId="30189"/>
    <cellStyle name="Normal 20 2 2 3 3" xfId="30190"/>
    <cellStyle name="Normal 20 2 2 4" xfId="30191"/>
    <cellStyle name="Normal 20 2 2 4 2" xfId="30192"/>
    <cellStyle name="Normal 20 2 2 5" xfId="30193"/>
    <cellStyle name="Normal 20 2 3" xfId="30194"/>
    <cellStyle name="Normal 20 2 3 2" xfId="30195"/>
    <cellStyle name="Normal 20 2 3 2 2" xfId="30196"/>
    <cellStyle name="Normal 20 2 3 2 2 2" xfId="30197"/>
    <cellStyle name="Normal 20 2 3 2 2 2 2" xfId="30198"/>
    <cellStyle name="Normal 20 2 3 2 2 3" xfId="30199"/>
    <cellStyle name="Normal 20 2 3 2 3" xfId="30200"/>
    <cellStyle name="Normal 20 2 3 2 3 2" xfId="30201"/>
    <cellStyle name="Normal 20 2 3 2 4" xfId="30202"/>
    <cellStyle name="Normal 20 2 3 3" xfId="30203"/>
    <cellStyle name="Normal 20 2 3 3 2" xfId="30204"/>
    <cellStyle name="Normal 20 2 3 3 2 2" xfId="30205"/>
    <cellStyle name="Normal 20 2 3 3 3" xfId="30206"/>
    <cellStyle name="Normal 20 2 3 4" xfId="30207"/>
    <cellStyle name="Normal 20 2 3 4 2" xfId="30208"/>
    <cellStyle name="Normal 20 2 3 5" xfId="30209"/>
    <cellStyle name="Normal 20 2 4" xfId="30210"/>
    <cellStyle name="Normal 20 2 4 2" xfId="30211"/>
    <cellStyle name="Normal 20 2 4 2 2" xfId="30212"/>
    <cellStyle name="Normal 20 2 4 2 2 2" xfId="30213"/>
    <cellStyle name="Normal 20 2 4 2 3" xfId="30214"/>
    <cellStyle name="Normal 20 2 4 3" xfId="30215"/>
    <cellStyle name="Normal 20 2 4 3 2" xfId="30216"/>
    <cellStyle name="Normal 20 2 4 4" xfId="30217"/>
    <cellStyle name="Normal 20 2 5" xfId="30218"/>
    <cellStyle name="Normal 20 2 5 2" xfId="30219"/>
    <cellStyle name="Normal 20 2 5 2 2" xfId="30220"/>
    <cellStyle name="Normal 20 2 5 2 2 2" xfId="30221"/>
    <cellStyle name="Normal 20 2 5 2 3" xfId="30222"/>
    <cellStyle name="Normal 20 2 5 3" xfId="30223"/>
    <cellStyle name="Normal 20 2 5 3 2" xfId="30224"/>
    <cellStyle name="Normal 20 2 5 4" xfId="30225"/>
    <cellStyle name="Normal 20 2 6" xfId="30226"/>
    <cellStyle name="Normal 20 2 6 2" xfId="30227"/>
    <cellStyle name="Normal 20 2 6 2 2" xfId="30228"/>
    <cellStyle name="Normal 20 2 6 2 2 2" xfId="30229"/>
    <cellStyle name="Normal 20 2 6 2 3" xfId="30230"/>
    <cellStyle name="Normal 20 2 6 3" xfId="30231"/>
    <cellStyle name="Normal 20 2 6 3 2" xfId="30232"/>
    <cellStyle name="Normal 20 2 6 4" xfId="30233"/>
    <cellStyle name="Normal 20 2 7" xfId="30234"/>
    <cellStyle name="Normal 20 2 7 2" xfId="30235"/>
    <cellStyle name="Normal 20 2 7 2 2" xfId="30236"/>
    <cellStyle name="Normal 20 2 7 3" xfId="30237"/>
    <cellStyle name="Normal 20 2 8" xfId="30238"/>
    <cellStyle name="Normal 20 2 8 2" xfId="30239"/>
    <cellStyle name="Normal 20 2 9" xfId="30240"/>
    <cellStyle name="Normal 20 3" xfId="30241"/>
    <cellStyle name="Normal 20 3 2" xfId="30242"/>
    <cellStyle name="Normal 20 3 2 2" xfId="30243"/>
    <cellStyle name="Normal 20 3 2 2 2" xfId="30244"/>
    <cellStyle name="Normal 20 3 2 2 2 2" xfId="30245"/>
    <cellStyle name="Normal 20 3 2 2 3" xfId="30246"/>
    <cellStyle name="Normal 20 3 2 3" xfId="30247"/>
    <cellStyle name="Normal 20 3 2 3 2" xfId="30248"/>
    <cellStyle name="Normal 20 3 2 4" xfId="30249"/>
    <cellStyle name="Normal 20 3 3" xfId="30250"/>
    <cellStyle name="Normal 20 3 3 2" xfId="30251"/>
    <cellStyle name="Normal 20 3 3 2 2" xfId="30252"/>
    <cellStyle name="Normal 20 3 3 3" xfId="30253"/>
    <cellStyle name="Normal 20 3 4" xfId="30254"/>
    <cellStyle name="Normal 20 3 4 2" xfId="30255"/>
    <cellStyle name="Normal 20 3 5" xfId="30256"/>
    <cellStyle name="Normal 20 4" xfId="30257"/>
    <cellStyle name="Normal 20 4 2" xfId="30258"/>
    <cellStyle name="Normal 20 4 2 2" xfId="30259"/>
    <cellStyle name="Normal 20 4 2 2 2" xfId="30260"/>
    <cellStyle name="Normal 20 4 2 2 2 2" xfId="30261"/>
    <cellStyle name="Normal 20 4 2 2 3" xfId="30262"/>
    <cellStyle name="Normal 20 4 2 3" xfId="30263"/>
    <cellStyle name="Normal 20 4 2 3 2" xfId="30264"/>
    <cellStyle name="Normal 20 4 2 4" xfId="30265"/>
    <cellStyle name="Normal 20 4 3" xfId="30266"/>
    <cellStyle name="Normal 20 4 3 2" xfId="30267"/>
    <cellStyle name="Normal 20 4 3 2 2" xfId="30268"/>
    <cellStyle name="Normal 20 4 3 3" xfId="30269"/>
    <cellStyle name="Normal 20 4 4" xfId="30270"/>
    <cellStyle name="Normal 20 4 4 2" xfId="30271"/>
    <cellStyle name="Normal 20 4 5" xfId="30272"/>
    <cellStyle name="Normal 20 5" xfId="30273"/>
    <cellStyle name="Normal 20 5 2" xfId="30274"/>
    <cellStyle name="Normal 20 5 2 2" xfId="30275"/>
    <cellStyle name="Normal 20 5 2 2 2" xfId="30276"/>
    <cellStyle name="Normal 20 5 2 3" xfId="30277"/>
    <cellStyle name="Normal 20 5 3" xfId="30278"/>
    <cellStyle name="Normal 20 5 3 2" xfId="30279"/>
    <cellStyle name="Normal 20 5 4" xfId="30280"/>
    <cellStyle name="Normal 20 6" xfId="30281"/>
    <cellStyle name="Normal 20 6 2" xfId="30282"/>
    <cellStyle name="Normal 20 6 2 2" xfId="30283"/>
    <cellStyle name="Normal 20 6 2 2 2" xfId="30284"/>
    <cellStyle name="Normal 20 6 2 3" xfId="30285"/>
    <cellStyle name="Normal 20 6 3" xfId="30286"/>
    <cellStyle name="Normal 20 6 3 2" xfId="30287"/>
    <cellStyle name="Normal 20 6 4" xfId="30288"/>
    <cellStyle name="Normal 20 7" xfId="30289"/>
    <cellStyle name="Normal 20 7 2" xfId="30290"/>
    <cellStyle name="Normal 20 7 2 2" xfId="30291"/>
    <cellStyle name="Normal 20 7 2 2 2" xfId="30292"/>
    <cellStyle name="Normal 20 7 2 3" xfId="30293"/>
    <cellStyle name="Normal 20 7 3" xfId="30294"/>
    <cellStyle name="Normal 20 7 3 2" xfId="30295"/>
    <cellStyle name="Normal 20 7 4" xfId="30296"/>
    <cellStyle name="Normal 20 8" xfId="30297"/>
    <cellStyle name="Normal 20 8 2" xfId="30298"/>
    <cellStyle name="Normal 20 8 2 2" xfId="30299"/>
    <cellStyle name="Normal 20 8 3" xfId="30300"/>
    <cellStyle name="Normal 20 9" xfId="30301"/>
    <cellStyle name="Normal 21" xfId="30302"/>
    <cellStyle name="Normal 21 2" xfId="30303"/>
    <cellStyle name="Normal 21 2 2" xfId="45237"/>
    <cellStyle name="Normal 21 3" xfId="30304"/>
    <cellStyle name="Normal 21 3 2" xfId="30305"/>
    <cellStyle name="Normal 21 3 2 2" xfId="30306"/>
    <cellStyle name="Normal 21 3 2 2 2" xfId="30307"/>
    <cellStyle name="Normal 21 3 2 2 2 2" xfId="30308"/>
    <cellStyle name="Normal 21 3 2 2 2 2 2" xfId="30309"/>
    <cellStyle name="Normal 21 3 2 2 2 3" xfId="30310"/>
    <cellStyle name="Normal 21 3 2 2 3" xfId="30311"/>
    <cellStyle name="Normal 21 3 2 2 3 2" xfId="30312"/>
    <cellStyle name="Normal 21 3 2 2 4" xfId="30313"/>
    <cellStyle name="Normal 21 3 2 3" xfId="30314"/>
    <cellStyle name="Normal 21 3 2 3 2" xfId="30315"/>
    <cellStyle name="Normal 21 3 2 3 2 2" xfId="30316"/>
    <cellStyle name="Normal 21 3 2 3 3" xfId="30317"/>
    <cellStyle name="Normal 21 3 2 4" xfId="30318"/>
    <cellStyle name="Normal 21 3 2 4 2" xfId="30319"/>
    <cellStyle name="Normal 21 3 2 5" xfId="30320"/>
    <cellStyle name="Normal 21 3 3" xfId="30321"/>
    <cellStyle name="Normal 21 3 3 2" xfId="30322"/>
    <cellStyle name="Normal 21 3 3 2 2" xfId="30323"/>
    <cellStyle name="Normal 21 3 3 2 2 2" xfId="30324"/>
    <cellStyle name="Normal 21 3 3 2 2 2 2" xfId="30325"/>
    <cellStyle name="Normal 21 3 3 2 2 3" xfId="30326"/>
    <cellStyle name="Normal 21 3 3 2 3" xfId="30327"/>
    <cellStyle name="Normal 21 3 3 2 3 2" xfId="30328"/>
    <cellStyle name="Normal 21 3 3 2 4" xfId="30329"/>
    <cellStyle name="Normal 21 3 3 3" xfId="30330"/>
    <cellStyle name="Normal 21 3 3 3 2" xfId="30331"/>
    <cellStyle name="Normal 21 3 3 3 2 2" xfId="30332"/>
    <cellStyle name="Normal 21 3 3 3 3" xfId="30333"/>
    <cellStyle name="Normal 21 3 3 4" xfId="30334"/>
    <cellStyle name="Normal 21 3 3 4 2" xfId="30335"/>
    <cellStyle name="Normal 21 3 3 5" xfId="30336"/>
    <cellStyle name="Normal 21 3 4" xfId="30337"/>
    <cellStyle name="Normal 21 3 4 2" xfId="30338"/>
    <cellStyle name="Normal 21 3 4 2 2" xfId="30339"/>
    <cellStyle name="Normal 21 3 4 2 2 2" xfId="30340"/>
    <cellStyle name="Normal 21 3 4 2 3" xfId="30341"/>
    <cellStyle name="Normal 21 3 4 3" xfId="30342"/>
    <cellStyle name="Normal 21 3 4 3 2" xfId="30343"/>
    <cellStyle name="Normal 21 3 4 4" xfId="30344"/>
    <cellStyle name="Normal 21 3 5" xfId="30345"/>
    <cellStyle name="Normal 21 3 5 2" xfId="30346"/>
    <cellStyle name="Normal 21 3 5 2 2" xfId="30347"/>
    <cellStyle name="Normal 21 3 5 2 2 2" xfId="30348"/>
    <cellStyle name="Normal 21 3 5 2 3" xfId="30349"/>
    <cellStyle name="Normal 21 3 5 3" xfId="30350"/>
    <cellStyle name="Normal 21 3 5 3 2" xfId="30351"/>
    <cellStyle name="Normal 21 3 5 4" xfId="30352"/>
    <cellStyle name="Normal 21 3 6" xfId="30353"/>
    <cellStyle name="Normal 21 3 6 2" xfId="30354"/>
    <cellStyle name="Normal 21 3 6 2 2" xfId="30355"/>
    <cellStyle name="Normal 21 3 6 2 2 2" xfId="30356"/>
    <cellStyle name="Normal 21 3 6 2 3" xfId="30357"/>
    <cellStyle name="Normal 21 3 6 3" xfId="30358"/>
    <cellStyle name="Normal 21 3 6 3 2" xfId="30359"/>
    <cellStyle name="Normal 21 3 6 4" xfId="30360"/>
    <cellStyle name="Normal 21 3 7" xfId="30361"/>
    <cellStyle name="Normal 21 3 7 2" xfId="30362"/>
    <cellStyle name="Normal 21 3 7 2 2" xfId="30363"/>
    <cellStyle name="Normal 21 3 7 3" xfId="30364"/>
    <cellStyle name="Normal 21 3 8" xfId="30365"/>
    <cellStyle name="Normal 21 3 8 2" xfId="30366"/>
    <cellStyle name="Normal 21 3 9" xfId="30367"/>
    <cellStyle name="Normal 21 4" xfId="30368"/>
    <cellStyle name="Normal 21 5" xfId="30369"/>
    <cellStyle name="Normal 22" xfId="30370"/>
    <cellStyle name="Normal 22 10" xfId="30371"/>
    <cellStyle name="Normal 22 10 2" xfId="30372"/>
    <cellStyle name="Normal 22 11" xfId="30373"/>
    <cellStyle name="Normal 22 11 2" xfId="30374"/>
    <cellStyle name="Normal 22 12" xfId="30375"/>
    <cellStyle name="Normal 22 13" xfId="43159"/>
    <cellStyle name="Normal 22 2" xfId="30376"/>
    <cellStyle name="Normal 22 2 2" xfId="30377"/>
    <cellStyle name="Normal 22 2 3" xfId="30378"/>
    <cellStyle name="Normal 22 3" xfId="30379"/>
    <cellStyle name="Normal 22 3 2" xfId="30380"/>
    <cellStyle name="Normal 22 3 2 2" xfId="30381"/>
    <cellStyle name="Normal 22 3 2 2 2" xfId="30382"/>
    <cellStyle name="Normal 22 3 2 2 2 2" xfId="30383"/>
    <cellStyle name="Normal 22 3 2 2 3" xfId="30384"/>
    <cellStyle name="Normal 22 3 2 3" xfId="30385"/>
    <cellStyle name="Normal 22 3 2 3 2" xfId="30386"/>
    <cellStyle name="Normal 22 3 2 4" xfId="30387"/>
    <cellStyle name="Normal 22 3 2 5" xfId="43161"/>
    <cellStyle name="Normal 22 3 3" xfId="30388"/>
    <cellStyle name="Normal 22 3 3 2" xfId="30389"/>
    <cellStyle name="Normal 22 3 3 2 2" xfId="30390"/>
    <cellStyle name="Normal 22 3 3 3" xfId="30391"/>
    <cellStyle name="Normal 22 3 3 4" xfId="43162"/>
    <cellStyle name="Normal 22 3 4" xfId="30392"/>
    <cellStyle name="Normal 22 3 4 2" xfId="30393"/>
    <cellStyle name="Normal 22 3 4 2 2" xfId="30394"/>
    <cellStyle name="Normal 22 3 4 3" xfId="30395"/>
    <cellStyle name="Normal 22 3 5" xfId="30396"/>
    <cellStyle name="Normal 22 3 5 2" xfId="30397"/>
    <cellStyle name="Normal 22 3 6" xfId="30398"/>
    <cellStyle name="Normal 22 3 6 2" xfId="30399"/>
    <cellStyle name="Normal 22 3 7" xfId="30400"/>
    <cellStyle name="Normal 22 3 8" xfId="43160"/>
    <cellStyle name="Normal 22 4" xfId="30401"/>
    <cellStyle name="Normal 22 4 2" xfId="30402"/>
    <cellStyle name="Normal 22 4 2 2" xfId="30403"/>
    <cellStyle name="Normal 22 4 2 2 2" xfId="30404"/>
    <cellStyle name="Normal 22 4 2 2 2 2" xfId="30405"/>
    <cellStyle name="Normal 22 4 2 2 3" xfId="30406"/>
    <cellStyle name="Normal 22 4 2 3" xfId="30407"/>
    <cellStyle name="Normal 22 4 2 3 2" xfId="30408"/>
    <cellStyle name="Normal 22 4 2 4" xfId="30409"/>
    <cellStyle name="Normal 22 4 2 5" xfId="43164"/>
    <cellStyle name="Normal 22 4 3" xfId="30410"/>
    <cellStyle name="Normal 22 4 3 2" xfId="30411"/>
    <cellStyle name="Normal 22 4 3 2 2" xfId="30412"/>
    <cellStyle name="Normal 22 4 3 3" xfId="30413"/>
    <cellStyle name="Normal 22 4 4" xfId="30414"/>
    <cellStyle name="Normal 22 4 4 2" xfId="30415"/>
    <cellStyle name="Normal 22 4 4 2 2" xfId="30416"/>
    <cellStyle name="Normal 22 4 4 3" xfId="30417"/>
    <cellStyle name="Normal 22 4 5" xfId="30418"/>
    <cellStyle name="Normal 22 4 5 2" xfId="30419"/>
    <cellStyle name="Normal 22 4 6" xfId="30420"/>
    <cellStyle name="Normal 22 4 6 2" xfId="30421"/>
    <cellStyle name="Normal 22 4 7" xfId="30422"/>
    <cellStyle name="Normal 22 4 8" xfId="43163"/>
    <cellStyle name="Normal 22 5" xfId="30423"/>
    <cellStyle name="Normal 22 5 2" xfId="30424"/>
    <cellStyle name="Normal 22 5 2 2" xfId="30425"/>
    <cellStyle name="Normal 22 5 2 2 2" xfId="30426"/>
    <cellStyle name="Normal 22 5 2 3" xfId="30427"/>
    <cellStyle name="Normal 22 5 3" xfId="30428"/>
    <cellStyle name="Normal 22 5 3 2" xfId="30429"/>
    <cellStyle name="Normal 22 5 4" xfId="30430"/>
    <cellStyle name="Normal 22 5 5" xfId="43165"/>
    <cellStyle name="Normal 22 6" xfId="30431"/>
    <cellStyle name="Normal 22 6 2" xfId="30432"/>
    <cellStyle name="Normal 22 6 2 2" xfId="30433"/>
    <cellStyle name="Normal 22 6 2 2 2" xfId="30434"/>
    <cellStyle name="Normal 22 6 2 3" xfId="30435"/>
    <cellStyle name="Normal 22 6 3" xfId="30436"/>
    <cellStyle name="Normal 22 6 3 2" xfId="30437"/>
    <cellStyle name="Normal 22 6 4" xfId="30438"/>
    <cellStyle name="Normal 22 6 5" xfId="45238"/>
    <cellStyle name="Normal 22 7" xfId="30439"/>
    <cellStyle name="Normal 22 7 2" xfId="30440"/>
    <cellStyle name="Normal 22 7 2 2" xfId="30441"/>
    <cellStyle name="Normal 22 7 2 2 2" xfId="30442"/>
    <cellStyle name="Normal 22 7 2 3" xfId="30443"/>
    <cellStyle name="Normal 22 7 3" xfId="30444"/>
    <cellStyle name="Normal 22 7 3 2" xfId="30445"/>
    <cellStyle name="Normal 22 7 4" xfId="30446"/>
    <cellStyle name="Normal 22 8" xfId="30447"/>
    <cellStyle name="Normal 22 8 2" xfId="30448"/>
    <cellStyle name="Normal 22 8 2 2" xfId="30449"/>
    <cellStyle name="Normal 22 8 3" xfId="30450"/>
    <cellStyle name="Normal 22 9" xfId="30451"/>
    <cellStyle name="Normal 22 9 2" xfId="30452"/>
    <cellStyle name="Normal 22 9 2 2" xfId="30453"/>
    <cellStyle name="Normal 22 9 3" xfId="30454"/>
    <cellStyle name="Normal 23" xfId="30455"/>
    <cellStyle name="Normal 23 2" xfId="30456"/>
    <cellStyle name="Normal 23 2 2" xfId="30457"/>
    <cellStyle name="Normal 23 2 2 2" xfId="30458"/>
    <cellStyle name="Normal 23 2 2 2 2" xfId="30459"/>
    <cellStyle name="Normal 23 2 2 3" xfId="30460"/>
    <cellStyle name="Normal 23 2 2 4" xfId="43168"/>
    <cellStyle name="Normal 23 2 3" xfId="30461"/>
    <cellStyle name="Normal 23 2 3 2" xfId="43169"/>
    <cellStyle name="Normal 23 2 4" xfId="30462"/>
    <cellStyle name="Normal 23 2 4 2" xfId="30463"/>
    <cellStyle name="Normal 23 2 5" xfId="43167"/>
    <cellStyle name="Normal 23 3" xfId="30464"/>
    <cellStyle name="Normal 23 3 2" xfId="30465"/>
    <cellStyle name="Normal 23 3 2 2" xfId="30466"/>
    <cellStyle name="Normal 23 3 2 3" xfId="43171"/>
    <cellStyle name="Normal 23 3 3" xfId="30467"/>
    <cellStyle name="Normal 23 3 3 2" xfId="30468"/>
    <cellStyle name="Normal 23 3 4" xfId="30469"/>
    <cellStyle name="Normal 23 3 5" xfId="43170"/>
    <cellStyle name="Normal 23 4" xfId="30470"/>
    <cellStyle name="Normal 23 4 2" xfId="30471"/>
    <cellStyle name="Normal 23 4 2 2" xfId="30472"/>
    <cellStyle name="Normal 23 4 3" xfId="30473"/>
    <cellStyle name="Normal 23 4 4" xfId="43172"/>
    <cellStyle name="Normal 23 5" xfId="30474"/>
    <cellStyle name="Normal 23 5 2" xfId="45239"/>
    <cellStyle name="Normal 23 6" xfId="30475"/>
    <cellStyle name="Normal 23 6 2" xfId="30476"/>
    <cellStyle name="Normal 23 7" xfId="43166"/>
    <cellStyle name="Normal 24" xfId="30477"/>
    <cellStyle name="Normal 24 2" xfId="30478"/>
    <cellStyle name="Normal 24 2 2" xfId="43173"/>
    <cellStyle name="Normal 24 3" xfId="30479"/>
    <cellStyle name="Normal 24 3 2" xfId="45240"/>
    <cellStyle name="Normal 25" xfId="30480"/>
    <cellStyle name="Normal 25 10" xfId="45242"/>
    <cellStyle name="Normal 25 100" xfId="45243"/>
    <cellStyle name="Normal 25 101" xfId="45244"/>
    <cellStyle name="Normal 25 102" xfId="45245"/>
    <cellStyle name="Normal 25 103" xfId="45246"/>
    <cellStyle name="Normal 25 104" xfId="45247"/>
    <cellStyle name="Normal 25 105" xfId="45248"/>
    <cellStyle name="Normal 25 106" xfId="45249"/>
    <cellStyle name="Normal 25 107" xfId="45250"/>
    <cellStyle name="Normal 25 108" xfId="45251"/>
    <cellStyle name="Normal 25 109" xfId="45252"/>
    <cellStyle name="Normal 25 11" xfId="45253"/>
    <cellStyle name="Normal 25 110" xfId="45241"/>
    <cellStyle name="Normal 25 12" xfId="45254"/>
    <cellStyle name="Normal 25 13" xfId="45255"/>
    <cellStyle name="Normal 25 14" xfId="45256"/>
    <cellStyle name="Normal 25 15" xfId="45257"/>
    <cellStyle name="Normal 25 16" xfId="45258"/>
    <cellStyle name="Normal 25 17" xfId="45259"/>
    <cellStyle name="Normal 25 18" xfId="45260"/>
    <cellStyle name="Normal 25 19" xfId="45261"/>
    <cellStyle name="Normal 25 2" xfId="30481"/>
    <cellStyle name="Normal 25 2 2" xfId="45262"/>
    <cellStyle name="Normal 25 2 3" xfId="43174"/>
    <cellStyle name="Normal 25 20" xfId="45263"/>
    <cellStyle name="Normal 25 21" xfId="45264"/>
    <cellStyle name="Normal 25 22" xfId="45265"/>
    <cellStyle name="Normal 25 23" xfId="45266"/>
    <cellStyle name="Normal 25 24" xfId="45267"/>
    <cellStyle name="Normal 25 25" xfId="45268"/>
    <cellStyle name="Normal 25 26" xfId="45269"/>
    <cellStyle name="Normal 25 27" xfId="45270"/>
    <cellStyle name="Normal 25 28" xfId="45271"/>
    <cellStyle name="Normal 25 29" xfId="45272"/>
    <cellStyle name="Normal 25 3" xfId="30482"/>
    <cellStyle name="Normal 25 3 2" xfId="45273"/>
    <cellStyle name="Normal 25 3 3" xfId="43175"/>
    <cellStyle name="Normal 25 30" xfId="45274"/>
    <cellStyle name="Normal 25 31" xfId="45275"/>
    <cellStyle name="Normal 25 32" xfId="45276"/>
    <cellStyle name="Normal 25 33" xfId="45277"/>
    <cellStyle name="Normal 25 34" xfId="45278"/>
    <cellStyle name="Normal 25 35" xfId="45279"/>
    <cellStyle name="Normal 25 36" xfId="45280"/>
    <cellStyle name="Normal 25 37" xfId="45281"/>
    <cellStyle name="Normal 25 38" xfId="45282"/>
    <cellStyle name="Normal 25 39" xfId="45283"/>
    <cellStyle name="Normal 25 4" xfId="45284"/>
    <cellStyle name="Normal 25 40" xfId="45285"/>
    <cellStyle name="Normal 25 41" xfId="45286"/>
    <cellStyle name="Normal 25 42" xfId="45287"/>
    <cellStyle name="Normal 25 43" xfId="45288"/>
    <cellStyle name="Normal 25 44" xfId="45289"/>
    <cellStyle name="Normal 25 45" xfId="45290"/>
    <cellStyle name="Normal 25 46" xfId="45291"/>
    <cellStyle name="Normal 25 47" xfId="45292"/>
    <cellStyle name="Normal 25 48" xfId="45293"/>
    <cellStyle name="Normal 25 49" xfId="45294"/>
    <cellStyle name="Normal 25 5" xfId="45295"/>
    <cellStyle name="Normal 25 50" xfId="45296"/>
    <cellStyle name="Normal 25 51" xfId="45297"/>
    <cellStyle name="Normal 25 52" xfId="45298"/>
    <cellStyle name="Normal 25 53" xfId="45299"/>
    <cellStyle name="Normal 25 54" xfId="45300"/>
    <cellStyle name="Normal 25 55" xfId="45301"/>
    <cellStyle name="Normal 25 56" xfId="45302"/>
    <cellStyle name="Normal 25 57" xfId="45303"/>
    <cellStyle name="Normal 25 58" xfId="45304"/>
    <cellStyle name="Normal 25 59" xfId="45305"/>
    <cellStyle name="Normal 25 6" xfId="45306"/>
    <cellStyle name="Normal 25 60" xfId="45307"/>
    <cellStyle name="Normal 25 61" xfId="45308"/>
    <cellStyle name="Normal 25 62" xfId="45309"/>
    <cellStyle name="Normal 25 63" xfId="45310"/>
    <cellStyle name="Normal 25 64" xfId="45311"/>
    <cellStyle name="Normal 25 65" xfId="45312"/>
    <cellStyle name="Normal 25 66" xfId="45313"/>
    <cellStyle name="Normal 25 67" xfId="45314"/>
    <cellStyle name="Normal 25 68" xfId="45315"/>
    <cellStyle name="Normal 25 69" xfId="45316"/>
    <cellStyle name="Normal 25 7" xfId="45317"/>
    <cellStyle name="Normal 25 70" xfId="45318"/>
    <cellStyle name="Normal 25 71" xfId="45319"/>
    <cellStyle name="Normal 25 72" xfId="45320"/>
    <cellStyle name="Normal 25 73" xfId="45321"/>
    <cellStyle name="Normal 25 74" xfId="45322"/>
    <cellStyle name="Normal 25 75" xfId="45323"/>
    <cellStyle name="Normal 25 76" xfId="45324"/>
    <cellStyle name="Normal 25 77" xfId="45325"/>
    <cellStyle name="Normal 25 78" xfId="45326"/>
    <cellStyle name="Normal 25 79" xfId="45327"/>
    <cellStyle name="Normal 25 8" xfId="45328"/>
    <cellStyle name="Normal 25 80" xfId="45329"/>
    <cellStyle name="Normal 25 81" xfId="45330"/>
    <cellStyle name="Normal 25 82" xfId="45331"/>
    <cellStyle name="Normal 25 83" xfId="45332"/>
    <cellStyle name="Normal 25 84" xfId="45333"/>
    <cellStyle name="Normal 25 85" xfId="45334"/>
    <cellStyle name="Normal 25 86" xfId="45335"/>
    <cellStyle name="Normal 25 87" xfId="45336"/>
    <cellStyle name="Normal 25 88" xfId="45337"/>
    <cellStyle name="Normal 25 89" xfId="45338"/>
    <cellStyle name="Normal 25 9" xfId="45339"/>
    <cellStyle name="Normal 25 90" xfId="45340"/>
    <cellStyle name="Normal 25 91" xfId="45341"/>
    <cellStyle name="Normal 25 92" xfId="45342"/>
    <cellStyle name="Normal 25 93" xfId="45343"/>
    <cellStyle name="Normal 25 94" xfId="45344"/>
    <cellStyle name="Normal 25 95" xfId="45345"/>
    <cellStyle name="Normal 25 96" xfId="45346"/>
    <cellStyle name="Normal 25 97" xfId="45347"/>
    <cellStyle name="Normal 25 98" xfId="45348"/>
    <cellStyle name="Normal 25 99" xfId="45349"/>
    <cellStyle name="Normal 26" xfId="30483"/>
    <cellStyle name="Normal 26 10" xfId="45351"/>
    <cellStyle name="Normal 26 100" xfId="45352"/>
    <cellStyle name="Normal 26 101" xfId="45353"/>
    <cellStyle name="Normal 26 102" xfId="45354"/>
    <cellStyle name="Normal 26 103" xfId="45355"/>
    <cellStyle name="Normal 26 104" xfId="45356"/>
    <cellStyle name="Normal 26 105" xfId="45357"/>
    <cellStyle name="Normal 26 106" xfId="45358"/>
    <cellStyle name="Normal 26 107" xfId="45359"/>
    <cellStyle name="Normal 26 108" xfId="45360"/>
    <cellStyle name="Normal 26 109" xfId="45361"/>
    <cellStyle name="Normal 26 11" xfId="45362"/>
    <cellStyle name="Normal 26 110" xfId="45350"/>
    <cellStyle name="Normal 26 12" xfId="45363"/>
    <cellStyle name="Normal 26 13" xfId="45364"/>
    <cellStyle name="Normal 26 14" xfId="45365"/>
    <cellStyle name="Normal 26 15" xfId="45366"/>
    <cellStyle name="Normal 26 16" xfId="45367"/>
    <cellStyle name="Normal 26 17" xfId="45368"/>
    <cellStyle name="Normal 26 18" xfId="45369"/>
    <cellStyle name="Normal 26 19" xfId="45370"/>
    <cellStyle name="Normal 26 2" xfId="30484"/>
    <cellStyle name="Normal 26 2 2" xfId="45371"/>
    <cellStyle name="Normal 26 2 3" xfId="43176"/>
    <cellStyle name="Normal 26 20" xfId="45372"/>
    <cellStyle name="Normal 26 21" xfId="45373"/>
    <cellStyle name="Normal 26 22" xfId="45374"/>
    <cellStyle name="Normal 26 23" xfId="45375"/>
    <cellStyle name="Normal 26 24" xfId="45376"/>
    <cellStyle name="Normal 26 25" xfId="45377"/>
    <cellStyle name="Normal 26 26" xfId="45378"/>
    <cellStyle name="Normal 26 27" xfId="45379"/>
    <cellStyle name="Normal 26 28" xfId="45380"/>
    <cellStyle name="Normal 26 29" xfId="45381"/>
    <cellStyle name="Normal 26 3" xfId="30485"/>
    <cellStyle name="Normal 26 3 2" xfId="45382"/>
    <cellStyle name="Normal 26 30" xfId="45383"/>
    <cellStyle name="Normal 26 31" xfId="45384"/>
    <cellStyle name="Normal 26 32" xfId="45385"/>
    <cellStyle name="Normal 26 33" xfId="45386"/>
    <cellStyle name="Normal 26 34" xfId="45387"/>
    <cellStyle name="Normal 26 35" xfId="45388"/>
    <cellStyle name="Normal 26 36" xfId="45389"/>
    <cellStyle name="Normal 26 37" xfId="45390"/>
    <cellStyle name="Normal 26 38" xfId="45391"/>
    <cellStyle name="Normal 26 39" xfId="45392"/>
    <cellStyle name="Normal 26 4" xfId="45393"/>
    <cellStyle name="Normal 26 40" xfId="45394"/>
    <cellStyle name="Normal 26 41" xfId="45395"/>
    <cellStyle name="Normal 26 42" xfId="45396"/>
    <cellStyle name="Normal 26 43" xfId="45397"/>
    <cellStyle name="Normal 26 44" xfId="45398"/>
    <cellStyle name="Normal 26 45" xfId="45399"/>
    <cellStyle name="Normal 26 46" xfId="45400"/>
    <cellStyle name="Normal 26 47" xfId="45401"/>
    <cellStyle name="Normal 26 48" xfId="45402"/>
    <cellStyle name="Normal 26 49" xfId="45403"/>
    <cellStyle name="Normal 26 5" xfId="45404"/>
    <cellStyle name="Normal 26 50" xfId="45405"/>
    <cellStyle name="Normal 26 51" xfId="45406"/>
    <cellStyle name="Normal 26 52" xfId="45407"/>
    <cellStyle name="Normal 26 53" xfId="45408"/>
    <cellStyle name="Normal 26 54" xfId="45409"/>
    <cellStyle name="Normal 26 55" xfId="45410"/>
    <cellStyle name="Normal 26 56" xfId="45411"/>
    <cellStyle name="Normal 26 57" xfId="45412"/>
    <cellStyle name="Normal 26 58" xfId="45413"/>
    <cellStyle name="Normal 26 59" xfId="45414"/>
    <cellStyle name="Normal 26 6" xfId="45415"/>
    <cellStyle name="Normal 26 60" xfId="45416"/>
    <cellStyle name="Normal 26 61" xfId="45417"/>
    <cellStyle name="Normal 26 62" xfId="45418"/>
    <cellStyle name="Normal 26 63" xfId="45419"/>
    <cellStyle name="Normal 26 64" xfId="45420"/>
    <cellStyle name="Normal 26 65" xfId="45421"/>
    <cellStyle name="Normal 26 66" xfId="45422"/>
    <cellStyle name="Normal 26 67" xfId="45423"/>
    <cellStyle name="Normal 26 68" xfId="45424"/>
    <cellStyle name="Normal 26 69" xfId="45425"/>
    <cellStyle name="Normal 26 7" xfId="45426"/>
    <cellStyle name="Normal 26 70" xfId="45427"/>
    <cellStyle name="Normal 26 71" xfId="45428"/>
    <cellStyle name="Normal 26 72" xfId="45429"/>
    <cellStyle name="Normal 26 73" xfId="45430"/>
    <cellStyle name="Normal 26 74" xfId="45431"/>
    <cellStyle name="Normal 26 75" xfId="45432"/>
    <cellStyle name="Normal 26 76" xfId="45433"/>
    <cellStyle name="Normal 26 77" xfId="45434"/>
    <cellStyle name="Normal 26 78" xfId="45435"/>
    <cellStyle name="Normal 26 79" xfId="45436"/>
    <cellStyle name="Normal 26 8" xfId="45437"/>
    <cellStyle name="Normal 26 80" xfId="45438"/>
    <cellStyle name="Normal 26 81" xfId="45439"/>
    <cellStyle name="Normal 26 82" xfId="45440"/>
    <cellStyle name="Normal 26 83" xfId="45441"/>
    <cellStyle name="Normal 26 84" xfId="45442"/>
    <cellStyle name="Normal 26 85" xfId="45443"/>
    <cellStyle name="Normal 26 86" xfId="45444"/>
    <cellStyle name="Normal 26 87" xfId="45445"/>
    <cellStyle name="Normal 26 88" xfId="45446"/>
    <cellStyle name="Normal 26 89" xfId="45447"/>
    <cellStyle name="Normal 26 9" xfId="45448"/>
    <cellStyle name="Normal 26 90" xfId="45449"/>
    <cellStyle name="Normal 26 91" xfId="45450"/>
    <cellStyle name="Normal 26 92" xfId="45451"/>
    <cellStyle name="Normal 26 93" xfId="45452"/>
    <cellStyle name="Normal 26 94" xfId="45453"/>
    <cellStyle name="Normal 26 95" xfId="45454"/>
    <cellStyle name="Normal 26 96" xfId="45455"/>
    <cellStyle name="Normal 26 97" xfId="45456"/>
    <cellStyle name="Normal 26 98" xfId="45457"/>
    <cellStyle name="Normal 26 99" xfId="45458"/>
    <cellStyle name="Normal 27" xfId="30486"/>
    <cellStyle name="Normal 27 10" xfId="45460"/>
    <cellStyle name="Normal 27 100" xfId="45461"/>
    <cellStyle name="Normal 27 101" xfId="45462"/>
    <cellStyle name="Normal 27 102" xfId="45463"/>
    <cellStyle name="Normal 27 103" xfId="45464"/>
    <cellStyle name="Normal 27 104" xfId="45465"/>
    <cellStyle name="Normal 27 105" xfId="45466"/>
    <cellStyle name="Normal 27 106" xfId="45467"/>
    <cellStyle name="Normal 27 107" xfId="45468"/>
    <cellStyle name="Normal 27 108" xfId="45469"/>
    <cellStyle name="Normal 27 109" xfId="45470"/>
    <cellStyle name="Normal 27 11" xfId="45471"/>
    <cellStyle name="Normal 27 110" xfId="45459"/>
    <cellStyle name="Normal 27 12" xfId="45472"/>
    <cellStyle name="Normal 27 13" xfId="45473"/>
    <cellStyle name="Normal 27 14" xfId="45474"/>
    <cellStyle name="Normal 27 15" xfId="45475"/>
    <cellStyle name="Normal 27 16" xfId="45476"/>
    <cellStyle name="Normal 27 17" xfId="45477"/>
    <cellStyle name="Normal 27 18" xfId="45478"/>
    <cellStyle name="Normal 27 19" xfId="45479"/>
    <cellStyle name="Normal 27 2" xfId="45480"/>
    <cellStyle name="Normal 27 20" xfId="45481"/>
    <cellStyle name="Normal 27 21" xfId="45482"/>
    <cellStyle name="Normal 27 22" xfId="45483"/>
    <cellStyle name="Normal 27 23" xfId="45484"/>
    <cellStyle name="Normal 27 24" xfId="45485"/>
    <cellStyle name="Normal 27 25" xfId="45486"/>
    <cellStyle name="Normal 27 26" xfId="45487"/>
    <cellStyle name="Normal 27 27" xfId="45488"/>
    <cellStyle name="Normal 27 28" xfId="45489"/>
    <cellStyle name="Normal 27 29" xfId="45490"/>
    <cellStyle name="Normal 27 3" xfId="45491"/>
    <cellStyle name="Normal 27 30" xfId="45492"/>
    <cellStyle name="Normal 27 31" xfId="45493"/>
    <cellStyle name="Normal 27 32" xfId="45494"/>
    <cellStyle name="Normal 27 33" xfId="45495"/>
    <cellStyle name="Normal 27 34" xfId="45496"/>
    <cellStyle name="Normal 27 35" xfId="45497"/>
    <cellStyle name="Normal 27 36" xfId="45498"/>
    <cellStyle name="Normal 27 37" xfId="45499"/>
    <cellStyle name="Normal 27 38" xfId="45500"/>
    <cellStyle name="Normal 27 39" xfId="45501"/>
    <cellStyle name="Normal 27 4" xfId="45502"/>
    <cellStyle name="Normal 27 40" xfId="45503"/>
    <cellStyle name="Normal 27 41" xfId="45504"/>
    <cellStyle name="Normal 27 42" xfId="45505"/>
    <cellStyle name="Normal 27 43" xfId="45506"/>
    <cellStyle name="Normal 27 44" xfId="45507"/>
    <cellStyle name="Normal 27 45" xfId="45508"/>
    <cellStyle name="Normal 27 46" xfId="45509"/>
    <cellStyle name="Normal 27 47" xfId="45510"/>
    <cellStyle name="Normal 27 48" xfId="45511"/>
    <cellStyle name="Normal 27 49" xfId="45512"/>
    <cellStyle name="Normal 27 5" xfId="45513"/>
    <cellStyle name="Normal 27 50" xfId="45514"/>
    <cellStyle name="Normal 27 51" xfId="45515"/>
    <cellStyle name="Normal 27 52" xfId="45516"/>
    <cellStyle name="Normal 27 53" xfId="45517"/>
    <cellStyle name="Normal 27 54" xfId="45518"/>
    <cellStyle name="Normal 27 55" xfId="45519"/>
    <cellStyle name="Normal 27 56" xfId="45520"/>
    <cellStyle name="Normal 27 57" xfId="45521"/>
    <cellStyle name="Normal 27 58" xfId="45522"/>
    <cellStyle name="Normal 27 59" xfId="45523"/>
    <cellStyle name="Normal 27 6" xfId="45524"/>
    <cellStyle name="Normal 27 60" xfId="45525"/>
    <cellStyle name="Normal 27 61" xfId="45526"/>
    <cellStyle name="Normal 27 62" xfId="45527"/>
    <cellStyle name="Normal 27 63" xfId="45528"/>
    <cellStyle name="Normal 27 64" xfId="45529"/>
    <cellStyle name="Normal 27 65" xfId="45530"/>
    <cellStyle name="Normal 27 66" xfId="45531"/>
    <cellStyle name="Normal 27 67" xfId="45532"/>
    <cellStyle name="Normal 27 68" xfId="45533"/>
    <cellStyle name="Normal 27 69" xfId="45534"/>
    <cellStyle name="Normal 27 7" xfId="45535"/>
    <cellStyle name="Normal 27 70" xfId="45536"/>
    <cellStyle name="Normal 27 71" xfId="45537"/>
    <cellStyle name="Normal 27 72" xfId="45538"/>
    <cellStyle name="Normal 27 73" xfId="45539"/>
    <cellStyle name="Normal 27 74" xfId="45540"/>
    <cellStyle name="Normal 27 75" xfId="45541"/>
    <cellStyle name="Normal 27 76" xfId="45542"/>
    <cellStyle name="Normal 27 77" xfId="45543"/>
    <cellStyle name="Normal 27 78" xfId="45544"/>
    <cellStyle name="Normal 27 79" xfId="45545"/>
    <cellStyle name="Normal 27 8" xfId="45546"/>
    <cellStyle name="Normal 27 80" xfId="45547"/>
    <cellStyle name="Normal 27 81" xfId="45548"/>
    <cellStyle name="Normal 27 82" xfId="45549"/>
    <cellStyle name="Normal 27 83" xfId="45550"/>
    <cellStyle name="Normal 27 84" xfId="45551"/>
    <cellStyle name="Normal 27 85" xfId="45552"/>
    <cellStyle name="Normal 27 86" xfId="45553"/>
    <cellStyle name="Normal 27 87" xfId="45554"/>
    <cellStyle name="Normal 27 88" xfId="45555"/>
    <cellStyle name="Normal 27 89" xfId="45556"/>
    <cellStyle name="Normal 27 9" xfId="45557"/>
    <cellStyle name="Normal 27 90" xfId="45558"/>
    <cellStyle name="Normal 27 91" xfId="45559"/>
    <cellStyle name="Normal 27 92" xfId="45560"/>
    <cellStyle name="Normal 27 93" xfId="45561"/>
    <cellStyle name="Normal 27 94" xfId="45562"/>
    <cellStyle name="Normal 27 95" xfId="45563"/>
    <cellStyle name="Normal 27 96" xfId="45564"/>
    <cellStyle name="Normal 27 97" xfId="45565"/>
    <cellStyle name="Normal 27 98" xfId="45566"/>
    <cellStyle name="Normal 27 99" xfId="45567"/>
    <cellStyle name="Normal 28" xfId="30487"/>
    <cellStyle name="Normal 28 10" xfId="45569"/>
    <cellStyle name="Normal 28 100" xfId="45570"/>
    <cellStyle name="Normal 28 101" xfId="45571"/>
    <cellStyle name="Normal 28 102" xfId="45572"/>
    <cellStyle name="Normal 28 103" xfId="45573"/>
    <cellStyle name="Normal 28 104" xfId="45574"/>
    <cellStyle name="Normal 28 105" xfId="45575"/>
    <cellStyle name="Normal 28 106" xfId="45576"/>
    <cellStyle name="Normal 28 107" xfId="45577"/>
    <cellStyle name="Normal 28 108" xfId="45578"/>
    <cellStyle name="Normal 28 109" xfId="45579"/>
    <cellStyle name="Normal 28 11" xfId="45580"/>
    <cellStyle name="Normal 28 110" xfId="45568"/>
    <cellStyle name="Normal 28 12" xfId="45581"/>
    <cellStyle name="Normal 28 13" xfId="45582"/>
    <cellStyle name="Normal 28 14" xfId="45583"/>
    <cellStyle name="Normal 28 15" xfId="45584"/>
    <cellStyle name="Normal 28 16" xfId="45585"/>
    <cellStyle name="Normal 28 17" xfId="45586"/>
    <cellStyle name="Normal 28 18" xfId="45587"/>
    <cellStyle name="Normal 28 19" xfId="45588"/>
    <cellStyle name="Normal 28 2" xfId="30488"/>
    <cellStyle name="Normal 28 2 2" xfId="45589"/>
    <cellStyle name="Normal 28 20" xfId="45590"/>
    <cellStyle name="Normal 28 21" xfId="45591"/>
    <cellStyle name="Normal 28 22" xfId="45592"/>
    <cellStyle name="Normal 28 23" xfId="45593"/>
    <cellStyle name="Normal 28 24" xfId="45594"/>
    <cellStyle name="Normal 28 25" xfId="45595"/>
    <cellStyle name="Normal 28 26" xfId="45596"/>
    <cellStyle name="Normal 28 27" xfId="45597"/>
    <cellStyle name="Normal 28 28" xfId="45598"/>
    <cellStyle name="Normal 28 29" xfId="45599"/>
    <cellStyle name="Normal 28 3" xfId="30489"/>
    <cellStyle name="Normal 28 3 2" xfId="45600"/>
    <cellStyle name="Normal 28 30" xfId="45601"/>
    <cellStyle name="Normal 28 31" xfId="45602"/>
    <cellStyle name="Normal 28 32" xfId="45603"/>
    <cellStyle name="Normal 28 33" xfId="45604"/>
    <cellStyle name="Normal 28 34" xfId="45605"/>
    <cellStyle name="Normal 28 35" xfId="45606"/>
    <cellStyle name="Normal 28 36" xfId="45607"/>
    <cellStyle name="Normal 28 37" xfId="45608"/>
    <cellStyle name="Normal 28 38" xfId="45609"/>
    <cellStyle name="Normal 28 39" xfId="45610"/>
    <cellStyle name="Normal 28 4" xfId="45611"/>
    <cellStyle name="Normal 28 40" xfId="45612"/>
    <cellStyle name="Normal 28 41" xfId="45613"/>
    <cellStyle name="Normal 28 42" xfId="45614"/>
    <cellStyle name="Normal 28 43" xfId="45615"/>
    <cellStyle name="Normal 28 44" xfId="45616"/>
    <cellStyle name="Normal 28 45" xfId="45617"/>
    <cellStyle name="Normal 28 46" xfId="45618"/>
    <cellStyle name="Normal 28 47" xfId="45619"/>
    <cellStyle name="Normal 28 48" xfId="45620"/>
    <cellStyle name="Normal 28 49" xfId="45621"/>
    <cellStyle name="Normal 28 5" xfId="45622"/>
    <cellStyle name="Normal 28 50" xfId="45623"/>
    <cellStyle name="Normal 28 51" xfId="45624"/>
    <cellStyle name="Normal 28 52" xfId="45625"/>
    <cellStyle name="Normal 28 53" xfId="45626"/>
    <cellStyle name="Normal 28 54" xfId="45627"/>
    <cellStyle name="Normal 28 55" xfId="45628"/>
    <cellStyle name="Normal 28 56" xfId="45629"/>
    <cellStyle name="Normal 28 57" xfId="45630"/>
    <cellStyle name="Normal 28 58" xfId="45631"/>
    <cellStyle name="Normal 28 59" xfId="45632"/>
    <cellStyle name="Normal 28 6" xfId="45633"/>
    <cellStyle name="Normal 28 60" xfId="45634"/>
    <cellStyle name="Normal 28 61" xfId="45635"/>
    <cellStyle name="Normal 28 62" xfId="45636"/>
    <cellStyle name="Normal 28 63" xfId="45637"/>
    <cellStyle name="Normal 28 64" xfId="45638"/>
    <cellStyle name="Normal 28 65" xfId="45639"/>
    <cellStyle name="Normal 28 66" xfId="45640"/>
    <cellStyle name="Normal 28 67" xfId="45641"/>
    <cellStyle name="Normal 28 68" xfId="45642"/>
    <cellStyle name="Normal 28 69" xfId="45643"/>
    <cellStyle name="Normal 28 7" xfId="45644"/>
    <cellStyle name="Normal 28 70" xfId="45645"/>
    <cellStyle name="Normal 28 71" xfId="45646"/>
    <cellStyle name="Normal 28 72" xfId="45647"/>
    <cellStyle name="Normal 28 73" xfId="45648"/>
    <cellStyle name="Normal 28 74" xfId="45649"/>
    <cellStyle name="Normal 28 75" xfId="45650"/>
    <cellStyle name="Normal 28 76" xfId="45651"/>
    <cellStyle name="Normal 28 77" xfId="45652"/>
    <cellStyle name="Normal 28 78" xfId="45653"/>
    <cellStyle name="Normal 28 79" xfId="45654"/>
    <cellStyle name="Normal 28 8" xfId="45655"/>
    <cellStyle name="Normal 28 80" xfId="45656"/>
    <cellStyle name="Normal 28 81" xfId="45657"/>
    <cellStyle name="Normal 28 82" xfId="45658"/>
    <cellStyle name="Normal 28 83" xfId="45659"/>
    <cellStyle name="Normal 28 84" xfId="45660"/>
    <cellStyle name="Normal 28 85" xfId="45661"/>
    <cellStyle name="Normal 28 86" xfId="45662"/>
    <cellStyle name="Normal 28 87" xfId="45663"/>
    <cellStyle name="Normal 28 88" xfId="45664"/>
    <cellStyle name="Normal 28 89" xfId="45665"/>
    <cellStyle name="Normal 28 9" xfId="45666"/>
    <cellStyle name="Normal 28 90" xfId="45667"/>
    <cellStyle name="Normal 28 91" xfId="45668"/>
    <cellStyle name="Normal 28 92" xfId="45669"/>
    <cellStyle name="Normal 28 93" xfId="45670"/>
    <cellStyle name="Normal 28 94" xfId="45671"/>
    <cellStyle name="Normal 28 95" xfId="45672"/>
    <cellStyle name="Normal 28 96" xfId="45673"/>
    <cellStyle name="Normal 28 97" xfId="45674"/>
    <cellStyle name="Normal 28 98" xfId="45675"/>
    <cellStyle name="Normal 28 99" xfId="45676"/>
    <cellStyle name="Normal 29" xfId="30490"/>
    <cellStyle name="Normal 29 10" xfId="45678"/>
    <cellStyle name="Normal 29 100" xfId="45679"/>
    <cellStyle name="Normal 29 101" xfId="45680"/>
    <cellStyle name="Normal 29 102" xfId="45681"/>
    <cellStyle name="Normal 29 103" xfId="45682"/>
    <cellStyle name="Normal 29 104" xfId="45683"/>
    <cellStyle name="Normal 29 105" xfId="45684"/>
    <cellStyle name="Normal 29 106" xfId="45685"/>
    <cellStyle name="Normal 29 107" xfId="45686"/>
    <cellStyle name="Normal 29 108" xfId="45687"/>
    <cellStyle name="Normal 29 109" xfId="45688"/>
    <cellStyle name="Normal 29 11" xfId="45689"/>
    <cellStyle name="Normal 29 110" xfId="45677"/>
    <cellStyle name="Normal 29 111" xfId="43177"/>
    <cellStyle name="Normal 29 12" xfId="45690"/>
    <cellStyle name="Normal 29 13" xfId="45691"/>
    <cellStyle name="Normal 29 14" xfId="45692"/>
    <cellStyle name="Normal 29 15" xfId="45693"/>
    <cellStyle name="Normal 29 16" xfId="45694"/>
    <cellStyle name="Normal 29 17" xfId="45695"/>
    <cellStyle name="Normal 29 18" xfId="45696"/>
    <cellStyle name="Normal 29 19" xfId="45697"/>
    <cellStyle name="Normal 29 2" xfId="30491"/>
    <cellStyle name="Normal 29 2 2" xfId="30492"/>
    <cellStyle name="Normal 29 2 2 2" xfId="30493"/>
    <cellStyle name="Normal 29 2 3" xfId="30494"/>
    <cellStyle name="Normal 29 2 4" xfId="45698"/>
    <cellStyle name="Normal 29 20" xfId="45699"/>
    <cellStyle name="Normal 29 21" xfId="45700"/>
    <cellStyle name="Normal 29 22" xfId="45701"/>
    <cellStyle name="Normal 29 23" xfId="45702"/>
    <cellStyle name="Normal 29 24" xfId="45703"/>
    <cellStyle name="Normal 29 25" xfId="45704"/>
    <cellStyle name="Normal 29 26" xfId="45705"/>
    <cellStyle name="Normal 29 27" xfId="45706"/>
    <cellStyle name="Normal 29 28" xfId="45707"/>
    <cellStyle name="Normal 29 29" xfId="45708"/>
    <cellStyle name="Normal 29 3" xfId="30495"/>
    <cellStyle name="Normal 29 3 2" xfId="45709"/>
    <cellStyle name="Normal 29 30" xfId="45710"/>
    <cellStyle name="Normal 29 31" xfId="45711"/>
    <cellStyle name="Normal 29 32" xfId="45712"/>
    <cellStyle name="Normal 29 33" xfId="45713"/>
    <cellStyle name="Normal 29 34" xfId="45714"/>
    <cellStyle name="Normal 29 35" xfId="45715"/>
    <cellStyle name="Normal 29 36" xfId="45716"/>
    <cellStyle name="Normal 29 37" xfId="45717"/>
    <cellStyle name="Normal 29 38" xfId="45718"/>
    <cellStyle name="Normal 29 39" xfId="45719"/>
    <cellStyle name="Normal 29 4" xfId="30496"/>
    <cellStyle name="Normal 29 4 2" xfId="30497"/>
    <cellStyle name="Normal 29 4 3" xfId="45720"/>
    <cellStyle name="Normal 29 40" xfId="45721"/>
    <cellStyle name="Normal 29 41" xfId="45722"/>
    <cellStyle name="Normal 29 42" xfId="45723"/>
    <cellStyle name="Normal 29 43" xfId="45724"/>
    <cellStyle name="Normal 29 44" xfId="45725"/>
    <cellStyle name="Normal 29 45" xfId="45726"/>
    <cellStyle name="Normal 29 46" xfId="45727"/>
    <cellStyle name="Normal 29 47" xfId="45728"/>
    <cellStyle name="Normal 29 48" xfId="45729"/>
    <cellStyle name="Normal 29 49" xfId="45730"/>
    <cellStyle name="Normal 29 5" xfId="45731"/>
    <cellStyle name="Normal 29 50" xfId="45732"/>
    <cellStyle name="Normal 29 51" xfId="45733"/>
    <cellStyle name="Normal 29 52" xfId="45734"/>
    <cellStyle name="Normal 29 53" xfId="45735"/>
    <cellStyle name="Normal 29 54" xfId="45736"/>
    <cellStyle name="Normal 29 55" xfId="45737"/>
    <cellStyle name="Normal 29 56" xfId="45738"/>
    <cellStyle name="Normal 29 57" xfId="45739"/>
    <cellStyle name="Normal 29 58" xfId="45740"/>
    <cellStyle name="Normal 29 59" xfId="45741"/>
    <cellStyle name="Normal 29 6" xfId="45742"/>
    <cellStyle name="Normal 29 60" xfId="45743"/>
    <cellStyle name="Normal 29 61" xfId="45744"/>
    <cellStyle name="Normal 29 62" xfId="45745"/>
    <cellStyle name="Normal 29 63" xfId="45746"/>
    <cellStyle name="Normal 29 64" xfId="45747"/>
    <cellStyle name="Normal 29 65" xfId="45748"/>
    <cellStyle name="Normal 29 66" xfId="45749"/>
    <cellStyle name="Normal 29 67" xfId="45750"/>
    <cellStyle name="Normal 29 68" xfId="45751"/>
    <cellStyle name="Normal 29 69" xfId="45752"/>
    <cellStyle name="Normal 29 7" xfId="45753"/>
    <cellStyle name="Normal 29 70" xfId="45754"/>
    <cellStyle name="Normal 29 71" xfId="45755"/>
    <cellStyle name="Normal 29 72" xfId="45756"/>
    <cellStyle name="Normal 29 73" xfId="45757"/>
    <cellStyle name="Normal 29 74" xfId="45758"/>
    <cellStyle name="Normal 29 75" xfId="45759"/>
    <cellStyle name="Normal 29 76" xfId="45760"/>
    <cellStyle name="Normal 29 77" xfId="45761"/>
    <cellStyle name="Normal 29 78" xfId="45762"/>
    <cellStyle name="Normal 29 79" xfId="45763"/>
    <cellStyle name="Normal 29 8" xfId="45764"/>
    <cellStyle name="Normal 29 80" xfId="45765"/>
    <cellStyle name="Normal 29 81" xfId="45766"/>
    <cellStyle name="Normal 29 82" xfId="45767"/>
    <cellStyle name="Normal 29 83" xfId="45768"/>
    <cellStyle name="Normal 29 84" xfId="45769"/>
    <cellStyle name="Normal 29 85" xfId="45770"/>
    <cellStyle name="Normal 29 86" xfId="45771"/>
    <cellStyle name="Normal 29 87" xfId="45772"/>
    <cellStyle name="Normal 29 88" xfId="45773"/>
    <cellStyle name="Normal 29 89" xfId="45774"/>
    <cellStyle name="Normal 29 9" xfId="45775"/>
    <cellStyle name="Normal 29 90" xfId="45776"/>
    <cellStyle name="Normal 29 91" xfId="45777"/>
    <cellStyle name="Normal 29 92" xfId="45778"/>
    <cellStyle name="Normal 29 93" xfId="45779"/>
    <cellStyle name="Normal 29 94" xfId="45780"/>
    <cellStyle name="Normal 29 95" xfId="45781"/>
    <cellStyle name="Normal 29 96" xfId="45782"/>
    <cellStyle name="Normal 29 97" xfId="45783"/>
    <cellStyle name="Normal 29 98" xfId="45784"/>
    <cellStyle name="Normal 29 99" xfId="45785"/>
    <cellStyle name="Normal 3" xfId="17"/>
    <cellStyle name="Normal-- 3" xfId="45787"/>
    <cellStyle name="Normal 3 10" xfId="30498"/>
    <cellStyle name="Normal 3 10 2" xfId="45788"/>
    <cellStyle name="Normal 3 11" xfId="30499"/>
    <cellStyle name="Normal 3 11 10" xfId="45789"/>
    <cellStyle name="Normal 3 11 2" xfId="30500"/>
    <cellStyle name="Normal 3 11 2 2" xfId="30501"/>
    <cellStyle name="Normal 3 11 2 2 2" xfId="30502"/>
    <cellStyle name="Normal 3 11 2 2 2 2" xfId="30503"/>
    <cellStyle name="Normal 3 11 2 2 2 2 2" xfId="30504"/>
    <cellStyle name="Normal 3 11 2 2 2 3" xfId="30505"/>
    <cellStyle name="Normal 3 11 2 2 3" xfId="30506"/>
    <cellStyle name="Normal 3 11 2 2 3 2" xfId="30507"/>
    <cellStyle name="Normal 3 11 2 2 4" xfId="30508"/>
    <cellStyle name="Normal 3 11 2 3" xfId="30509"/>
    <cellStyle name="Normal 3 11 2 3 2" xfId="30510"/>
    <cellStyle name="Normal 3 11 2 3 2 2" xfId="30511"/>
    <cellStyle name="Normal 3 11 2 3 3" xfId="30512"/>
    <cellStyle name="Normal 3 11 2 4" xfId="30513"/>
    <cellStyle name="Normal 3 11 2 4 2" xfId="30514"/>
    <cellStyle name="Normal 3 11 2 5" xfId="30515"/>
    <cellStyle name="Normal 3 11 3" xfId="30516"/>
    <cellStyle name="Normal 3 11 3 2" xfId="30517"/>
    <cellStyle name="Normal 3 11 3 2 2" xfId="30518"/>
    <cellStyle name="Normal 3 11 3 2 2 2" xfId="30519"/>
    <cellStyle name="Normal 3 11 3 2 2 2 2" xfId="30520"/>
    <cellStyle name="Normal 3 11 3 2 2 3" xfId="30521"/>
    <cellStyle name="Normal 3 11 3 2 3" xfId="30522"/>
    <cellStyle name="Normal 3 11 3 2 3 2" xfId="30523"/>
    <cellStyle name="Normal 3 11 3 2 4" xfId="30524"/>
    <cellStyle name="Normal 3 11 3 3" xfId="30525"/>
    <cellStyle name="Normal 3 11 3 3 2" xfId="30526"/>
    <cellStyle name="Normal 3 11 3 3 2 2" xfId="30527"/>
    <cellStyle name="Normal 3 11 3 3 3" xfId="30528"/>
    <cellStyle name="Normal 3 11 3 4" xfId="30529"/>
    <cellStyle name="Normal 3 11 3 4 2" xfId="30530"/>
    <cellStyle name="Normal 3 11 3 5" xfId="30531"/>
    <cellStyle name="Normal 3 11 4" xfId="30532"/>
    <cellStyle name="Normal 3 11 4 2" xfId="30533"/>
    <cellStyle name="Normal 3 11 4 2 2" xfId="30534"/>
    <cellStyle name="Normal 3 11 4 2 2 2" xfId="30535"/>
    <cellStyle name="Normal 3 11 4 2 3" xfId="30536"/>
    <cellStyle name="Normal 3 11 4 3" xfId="30537"/>
    <cellStyle name="Normal 3 11 4 3 2" xfId="30538"/>
    <cellStyle name="Normal 3 11 4 4" xfId="30539"/>
    <cellStyle name="Normal 3 11 5" xfId="30540"/>
    <cellStyle name="Normal 3 11 5 2" xfId="30541"/>
    <cellStyle name="Normal 3 11 5 2 2" xfId="30542"/>
    <cellStyle name="Normal 3 11 5 2 2 2" xfId="30543"/>
    <cellStyle name="Normal 3 11 5 2 3" xfId="30544"/>
    <cellStyle name="Normal 3 11 5 3" xfId="30545"/>
    <cellStyle name="Normal 3 11 5 3 2" xfId="30546"/>
    <cellStyle name="Normal 3 11 5 4" xfId="30547"/>
    <cellStyle name="Normal 3 11 6" xfId="30548"/>
    <cellStyle name="Normal 3 11 6 2" xfId="30549"/>
    <cellStyle name="Normal 3 11 6 2 2" xfId="30550"/>
    <cellStyle name="Normal 3 11 6 2 2 2" xfId="30551"/>
    <cellStyle name="Normal 3 11 6 2 3" xfId="30552"/>
    <cellStyle name="Normal 3 11 6 3" xfId="30553"/>
    <cellStyle name="Normal 3 11 6 3 2" xfId="30554"/>
    <cellStyle name="Normal 3 11 6 4" xfId="30555"/>
    <cellStyle name="Normal 3 11 7" xfId="30556"/>
    <cellStyle name="Normal 3 11 7 2" xfId="30557"/>
    <cellStyle name="Normal 3 11 7 2 2" xfId="30558"/>
    <cellStyle name="Normal 3 11 7 3" xfId="30559"/>
    <cellStyle name="Normal 3 11 8" xfId="30560"/>
    <cellStyle name="Normal 3 11 8 2" xfId="30561"/>
    <cellStyle name="Normal 3 11 9" xfId="30562"/>
    <cellStyle name="Normal 3 12" xfId="30563"/>
    <cellStyle name="Normal 3 12 2" xfId="30564"/>
    <cellStyle name="Normal 3 12 2 2" xfId="30565"/>
    <cellStyle name="Normal 3 12 3" xfId="30566"/>
    <cellStyle name="Normal 3 12 4" xfId="45790"/>
    <cellStyle name="Normal 3 13" xfId="30567"/>
    <cellStyle name="Normal 3 13 2" xfId="30568"/>
    <cellStyle name="Normal 3 13 2 2" xfId="30569"/>
    <cellStyle name="Normal 3 13 3" xfId="30570"/>
    <cellStyle name="Normal 3 13 4" xfId="45791"/>
    <cellStyle name="Normal 3 14" xfId="30571"/>
    <cellStyle name="Normal 3 14 2" xfId="45792"/>
    <cellStyle name="Normal 3 15" xfId="30572"/>
    <cellStyle name="Normal 3 15 2" xfId="30573"/>
    <cellStyle name="Normal 3 15 3" xfId="45793"/>
    <cellStyle name="Normal 3 16" xfId="30574"/>
    <cellStyle name="Normal 3 16 2" xfId="30575"/>
    <cellStyle name="Normal 3 16 3" xfId="45794"/>
    <cellStyle name="Normal 3 17" xfId="30576"/>
    <cellStyle name="Normal 3 17 2" xfId="45795"/>
    <cellStyle name="Normal 3 18" xfId="30577"/>
    <cellStyle name="Normal 3 18 2" xfId="45796"/>
    <cellStyle name="Normal 3 19" xfId="30578"/>
    <cellStyle name="Normal 3 19 2" xfId="45797"/>
    <cellStyle name="Normal 3 2" xfId="30579"/>
    <cellStyle name="Normal 3 2 2" xfId="30580"/>
    <cellStyle name="Normal 3 2 2 2" xfId="45800"/>
    <cellStyle name="Normal 3 2 2 3" xfId="45799"/>
    <cellStyle name="Normal 3 2 3" xfId="30581"/>
    <cellStyle name="Normal 3 2 3 2" xfId="45801"/>
    <cellStyle name="Normal 3 2 4" xfId="45802"/>
    <cellStyle name="Normal 3 20" xfId="30582"/>
    <cellStyle name="Normal 3 20 2" xfId="45803"/>
    <cellStyle name="Normal 3 21" xfId="30583"/>
    <cellStyle name="Normal 3 21 2" xfId="45804"/>
    <cellStyle name="Normal 3 22" xfId="45805"/>
    <cellStyle name="Normal 3 22 2" xfId="45806"/>
    <cellStyle name="Normal 3 22 2 2" xfId="45807"/>
    <cellStyle name="Normal 3 22 2 2 2" xfId="45808"/>
    <cellStyle name="Normal 3 22 2 3" xfId="45809"/>
    <cellStyle name="Normal 3 22 3" xfId="45810"/>
    <cellStyle name="Normal 3 22 3 2" xfId="45811"/>
    <cellStyle name="Normal 3 22 4" xfId="45812"/>
    <cellStyle name="Normal 3 23" xfId="45813"/>
    <cellStyle name="Normal 3 24" xfId="45814"/>
    <cellStyle name="Normal 3 24 2" xfId="45815"/>
    <cellStyle name="Normal 3 24 2 2" xfId="45816"/>
    <cellStyle name="Normal 3 24 3" xfId="45817"/>
    <cellStyle name="Normal 3 25" xfId="45818"/>
    <cellStyle name="Normal 3 26" xfId="45819"/>
    <cellStyle name="Normal 3 27" xfId="45820"/>
    <cellStyle name="Normal 3 28" xfId="45821"/>
    <cellStyle name="Normal 3 29" xfId="45822"/>
    <cellStyle name="Normal 3 3" xfId="30584"/>
    <cellStyle name="Normal 3 3 2" xfId="30585"/>
    <cellStyle name="Normal 3 3 2 2" xfId="45824"/>
    <cellStyle name="Normal 3 3 3" xfId="30586"/>
    <cellStyle name="Normal 3 3 3 2" xfId="45825"/>
    <cellStyle name="Normal 3 3 4" xfId="30587"/>
    <cellStyle name="Normal 3 3 4 2" xfId="45826"/>
    <cellStyle name="Normal 3 3 5" xfId="45823"/>
    <cellStyle name="Normal 3 30" xfId="45827"/>
    <cellStyle name="Normal 3 31" xfId="45828"/>
    <cellStyle name="Normal 3 32" xfId="45829"/>
    <cellStyle name="Normal 3 33" xfId="45830"/>
    <cellStyle name="Normal 3 34" xfId="45831"/>
    <cellStyle name="Normal 3 35" xfId="45832"/>
    <cellStyle name="Normal 3 36" xfId="45833"/>
    <cellStyle name="Normal 3 37" xfId="45834"/>
    <cellStyle name="Normal 3 38" xfId="45835"/>
    <cellStyle name="Normal 3 39" xfId="45836"/>
    <cellStyle name="Normal 3 39 2" xfId="45837"/>
    <cellStyle name="Normal 3 4" xfId="30588"/>
    <cellStyle name="Normal 3 4 2" xfId="30589"/>
    <cellStyle name="Normal 3 4 2 10" xfId="30590"/>
    <cellStyle name="Normal 3 4 2 10 2" xfId="30591"/>
    <cellStyle name="Normal 3 4 2 10 2 2" xfId="30592"/>
    <cellStyle name="Normal 3 4 2 10 3" xfId="30593"/>
    <cellStyle name="Normal 3 4 2 11" xfId="30594"/>
    <cellStyle name="Normal 3 4 2 12" xfId="30595"/>
    <cellStyle name="Normal 3 4 2 12 2" xfId="30596"/>
    <cellStyle name="Normal 3 4 2 13" xfId="30597"/>
    <cellStyle name="Normal 3 4 2 2" xfId="30598"/>
    <cellStyle name="Normal 3 4 2 2 10" xfId="30599"/>
    <cellStyle name="Normal 3 4 2 2 10 2" xfId="30600"/>
    <cellStyle name="Normal 3 4 2 2 11" xfId="30601"/>
    <cellStyle name="Normal 3 4 2 2 12" xfId="45839"/>
    <cellStyle name="Normal 3 4 2 2 2" xfId="30602"/>
    <cellStyle name="Normal 3 4 2 2 2 2" xfId="30603"/>
    <cellStyle name="Normal 3 4 2 2 2 2 2" xfId="30604"/>
    <cellStyle name="Normal 3 4 2 2 2 2 2 2" xfId="30605"/>
    <cellStyle name="Normal 3 4 2 2 2 2 2 2 2" xfId="30606"/>
    <cellStyle name="Normal 3 4 2 2 2 2 2 2 2 2" xfId="30607"/>
    <cellStyle name="Normal 3 4 2 2 2 2 2 2 3" xfId="30608"/>
    <cellStyle name="Normal 3 4 2 2 2 2 2 3" xfId="30609"/>
    <cellStyle name="Normal 3 4 2 2 2 2 2 3 2" xfId="30610"/>
    <cellStyle name="Normal 3 4 2 2 2 2 2 4" xfId="30611"/>
    <cellStyle name="Normal 3 4 2 2 2 2 3" xfId="30612"/>
    <cellStyle name="Normal 3 4 2 2 2 2 3 2" xfId="30613"/>
    <cellStyle name="Normal 3 4 2 2 2 2 3 2 2" xfId="30614"/>
    <cellStyle name="Normal 3 4 2 2 2 2 3 3" xfId="30615"/>
    <cellStyle name="Normal 3 4 2 2 2 2 4" xfId="30616"/>
    <cellStyle name="Normal 3 4 2 2 2 2 4 2" xfId="30617"/>
    <cellStyle name="Normal 3 4 2 2 2 2 5" xfId="30618"/>
    <cellStyle name="Normal 3 4 2 2 2 3" xfId="30619"/>
    <cellStyle name="Normal 3 4 2 2 2 3 2" xfId="30620"/>
    <cellStyle name="Normal 3 4 2 2 2 3 2 2" xfId="30621"/>
    <cellStyle name="Normal 3 4 2 2 2 3 2 2 2" xfId="30622"/>
    <cellStyle name="Normal 3 4 2 2 2 3 2 2 2 2" xfId="30623"/>
    <cellStyle name="Normal 3 4 2 2 2 3 2 2 3" xfId="30624"/>
    <cellStyle name="Normal 3 4 2 2 2 3 2 3" xfId="30625"/>
    <cellStyle name="Normal 3 4 2 2 2 3 2 3 2" xfId="30626"/>
    <cellStyle name="Normal 3 4 2 2 2 3 2 4" xfId="30627"/>
    <cellStyle name="Normal 3 4 2 2 2 3 3" xfId="30628"/>
    <cellStyle name="Normal 3 4 2 2 2 3 3 2" xfId="30629"/>
    <cellStyle name="Normal 3 4 2 2 2 3 3 2 2" xfId="30630"/>
    <cellStyle name="Normal 3 4 2 2 2 3 3 3" xfId="30631"/>
    <cellStyle name="Normal 3 4 2 2 2 3 4" xfId="30632"/>
    <cellStyle name="Normal 3 4 2 2 2 3 4 2" xfId="30633"/>
    <cellStyle name="Normal 3 4 2 2 2 3 5" xfId="30634"/>
    <cellStyle name="Normal 3 4 2 2 2 4" xfId="30635"/>
    <cellStyle name="Normal 3 4 2 2 2 4 2" xfId="30636"/>
    <cellStyle name="Normal 3 4 2 2 2 4 2 2" xfId="30637"/>
    <cellStyle name="Normal 3 4 2 2 2 4 2 2 2" xfId="30638"/>
    <cellStyle name="Normal 3 4 2 2 2 4 2 3" xfId="30639"/>
    <cellStyle name="Normal 3 4 2 2 2 4 3" xfId="30640"/>
    <cellStyle name="Normal 3 4 2 2 2 4 3 2" xfId="30641"/>
    <cellStyle name="Normal 3 4 2 2 2 4 4" xfId="30642"/>
    <cellStyle name="Normal 3 4 2 2 2 5" xfId="30643"/>
    <cellStyle name="Normal 3 4 2 2 2 5 2" xfId="30644"/>
    <cellStyle name="Normal 3 4 2 2 2 5 2 2" xfId="30645"/>
    <cellStyle name="Normal 3 4 2 2 2 5 2 2 2" xfId="30646"/>
    <cellStyle name="Normal 3 4 2 2 2 5 2 3" xfId="30647"/>
    <cellStyle name="Normal 3 4 2 2 2 5 3" xfId="30648"/>
    <cellStyle name="Normal 3 4 2 2 2 5 3 2" xfId="30649"/>
    <cellStyle name="Normal 3 4 2 2 2 5 4" xfId="30650"/>
    <cellStyle name="Normal 3 4 2 2 2 6" xfId="30651"/>
    <cellStyle name="Normal 3 4 2 2 2 6 2" xfId="30652"/>
    <cellStyle name="Normal 3 4 2 2 2 6 2 2" xfId="30653"/>
    <cellStyle name="Normal 3 4 2 2 2 6 2 2 2" xfId="30654"/>
    <cellStyle name="Normal 3 4 2 2 2 6 2 3" xfId="30655"/>
    <cellStyle name="Normal 3 4 2 2 2 6 3" xfId="30656"/>
    <cellStyle name="Normal 3 4 2 2 2 6 3 2" xfId="30657"/>
    <cellStyle name="Normal 3 4 2 2 2 6 4" xfId="30658"/>
    <cellStyle name="Normal 3 4 2 2 2 7" xfId="30659"/>
    <cellStyle name="Normal 3 4 2 2 2 7 2" xfId="30660"/>
    <cellStyle name="Normal 3 4 2 2 2 7 2 2" xfId="30661"/>
    <cellStyle name="Normal 3 4 2 2 2 7 3" xfId="30662"/>
    <cellStyle name="Normal 3 4 2 2 2 8" xfId="30663"/>
    <cellStyle name="Normal 3 4 2 2 2 8 2" xfId="30664"/>
    <cellStyle name="Normal 3 4 2 2 2 9" xfId="30665"/>
    <cellStyle name="Normal 3 4 2 2 3" xfId="30666"/>
    <cellStyle name="Normal 3 4 2 2 3 2" xfId="30667"/>
    <cellStyle name="Normal 3 4 2 2 3 2 2" xfId="30668"/>
    <cellStyle name="Normal 3 4 2 2 3 2 2 2" xfId="30669"/>
    <cellStyle name="Normal 3 4 2 2 3 2 2 2 2" xfId="30670"/>
    <cellStyle name="Normal 3 4 2 2 3 2 2 2 2 2" xfId="30671"/>
    <cellStyle name="Normal 3 4 2 2 3 2 2 2 3" xfId="30672"/>
    <cellStyle name="Normal 3 4 2 2 3 2 2 3" xfId="30673"/>
    <cellStyle name="Normal 3 4 2 2 3 2 2 3 2" xfId="30674"/>
    <cellStyle name="Normal 3 4 2 2 3 2 2 4" xfId="30675"/>
    <cellStyle name="Normal 3 4 2 2 3 2 3" xfId="30676"/>
    <cellStyle name="Normal 3 4 2 2 3 2 3 2" xfId="30677"/>
    <cellStyle name="Normal 3 4 2 2 3 2 3 2 2" xfId="30678"/>
    <cellStyle name="Normal 3 4 2 2 3 2 3 3" xfId="30679"/>
    <cellStyle name="Normal 3 4 2 2 3 2 4" xfId="30680"/>
    <cellStyle name="Normal 3 4 2 2 3 2 4 2" xfId="30681"/>
    <cellStyle name="Normal 3 4 2 2 3 2 5" xfId="30682"/>
    <cellStyle name="Normal 3 4 2 2 3 3" xfId="30683"/>
    <cellStyle name="Normal 3 4 2 2 3 3 2" xfId="30684"/>
    <cellStyle name="Normal 3 4 2 2 3 3 2 2" xfId="30685"/>
    <cellStyle name="Normal 3 4 2 2 3 3 2 2 2" xfId="30686"/>
    <cellStyle name="Normal 3 4 2 2 3 3 2 2 2 2" xfId="30687"/>
    <cellStyle name="Normal 3 4 2 2 3 3 2 2 3" xfId="30688"/>
    <cellStyle name="Normal 3 4 2 2 3 3 2 3" xfId="30689"/>
    <cellStyle name="Normal 3 4 2 2 3 3 2 3 2" xfId="30690"/>
    <cellStyle name="Normal 3 4 2 2 3 3 2 4" xfId="30691"/>
    <cellStyle name="Normal 3 4 2 2 3 3 3" xfId="30692"/>
    <cellStyle name="Normal 3 4 2 2 3 3 3 2" xfId="30693"/>
    <cellStyle name="Normal 3 4 2 2 3 3 3 2 2" xfId="30694"/>
    <cellStyle name="Normal 3 4 2 2 3 3 3 3" xfId="30695"/>
    <cellStyle name="Normal 3 4 2 2 3 3 4" xfId="30696"/>
    <cellStyle name="Normal 3 4 2 2 3 3 4 2" xfId="30697"/>
    <cellStyle name="Normal 3 4 2 2 3 3 5" xfId="30698"/>
    <cellStyle name="Normal 3 4 2 2 3 4" xfId="30699"/>
    <cellStyle name="Normal 3 4 2 2 3 4 2" xfId="30700"/>
    <cellStyle name="Normal 3 4 2 2 3 4 2 2" xfId="30701"/>
    <cellStyle name="Normal 3 4 2 2 3 4 2 2 2" xfId="30702"/>
    <cellStyle name="Normal 3 4 2 2 3 4 2 3" xfId="30703"/>
    <cellStyle name="Normal 3 4 2 2 3 4 3" xfId="30704"/>
    <cellStyle name="Normal 3 4 2 2 3 4 3 2" xfId="30705"/>
    <cellStyle name="Normal 3 4 2 2 3 4 4" xfId="30706"/>
    <cellStyle name="Normal 3 4 2 2 3 5" xfId="30707"/>
    <cellStyle name="Normal 3 4 2 2 3 5 2" xfId="30708"/>
    <cellStyle name="Normal 3 4 2 2 3 5 2 2" xfId="30709"/>
    <cellStyle name="Normal 3 4 2 2 3 5 2 2 2" xfId="30710"/>
    <cellStyle name="Normal 3 4 2 2 3 5 2 3" xfId="30711"/>
    <cellStyle name="Normal 3 4 2 2 3 5 3" xfId="30712"/>
    <cellStyle name="Normal 3 4 2 2 3 5 3 2" xfId="30713"/>
    <cellStyle name="Normal 3 4 2 2 3 5 4" xfId="30714"/>
    <cellStyle name="Normal 3 4 2 2 3 6" xfId="30715"/>
    <cellStyle name="Normal 3 4 2 2 3 6 2" xfId="30716"/>
    <cellStyle name="Normal 3 4 2 2 3 6 2 2" xfId="30717"/>
    <cellStyle name="Normal 3 4 2 2 3 6 2 2 2" xfId="30718"/>
    <cellStyle name="Normal 3 4 2 2 3 6 2 3" xfId="30719"/>
    <cellStyle name="Normal 3 4 2 2 3 6 3" xfId="30720"/>
    <cellStyle name="Normal 3 4 2 2 3 6 3 2" xfId="30721"/>
    <cellStyle name="Normal 3 4 2 2 3 6 4" xfId="30722"/>
    <cellStyle name="Normal 3 4 2 2 3 7" xfId="30723"/>
    <cellStyle name="Normal 3 4 2 2 3 7 2" xfId="30724"/>
    <cellStyle name="Normal 3 4 2 2 3 7 2 2" xfId="30725"/>
    <cellStyle name="Normal 3 4 2 2 3 7 3" xfId="30726"/>
    <cellStyle name="Normal 3 4 2 2 3 8" xfId="30727"/>
    <cellStyle name="Normal 3 4 2 2 3 8 2" xfId="30728"/>
    <cellStyle name="Normal 3 4 2 2 3 9" xfId="30729"/>
    <cellStyle name="Normal 3 4 2 2 4" xfId="30730"/>
    <cellStyle name="Normal 3 4 2 2 4 2" xfId="30731"/>
    <cellStyle name="Normal 3 4 2 2 4 2 2" xfId="30732"/>
    <cellStyle name="Normal 3 4 2 2 4 2 2 2" xfId="30733"/>
    <cellStyle name="Normal 3 4 2 2 4 2 2 2 2" xfId="30734"/>
    <cellStyle name="Normal 3 4 2 2 4 2 2 3" xfId="30735"/>
    <cellStyle name="Normal 3 4 2 2 4 2 3" xfId="30736"/>
    <cellStyle name="Normal 3 4 2 2 4 2 3 2" xfId="30737"/>
    <cellStyle name="Normal 3 4 2 2 4 2 4" xfId="30738"/>
    <cellStyle name="Normal 3 4 2 2 4 3" xfId="30739"/>
    <cellStyle name="Normal 3 4 2 2 4 3 2" xfId="30740"/>
    <cellStyle name="Normal 3 4 2 2 4 3 2 2" xfId="30741"/>
    <cellStyle name="Normal 3 4 2 2 4 3 3" xfId="30742"/>
    <cellStyle name="Normal 3 4 2 2 4 4" xfId="30743"/>
    <cellStyle name="Normal 3 4 2 2 4 4 2" xfId="30744"/>
    <cellStyle name="Normal 3 4 2 2 4 5" xfId="30745"/>
    <cellStyle name="Normal 3 4 2 2 5" xfId="30746"/>
    <cellStyle name="Normal 3 4 2 2 5 2" xfId="30747"/>
    <cellStyle name="Normal 3 4 2 2 5 2 2" xfId="30748"/>
    <cellStyle name="Normal 3 4 2 2 5 2 2 2" xfId="30749"/>
    <cellStyle name="Normal 3 4 2 2 5 2 2 2 2" xfId="30750"/>
    <cellStyle name="Normal 3 4 2 2 5 2 2 3" xfId="30751"/>
    <cellStyle name="Normal 3 4 2 2 5 2 3" xfId="30752"/>
    <cellStyle name="Normal 3 4 2 2 5 2 3 2" xfId="30753"/>
    <cellStyle name="Normal 3 4 2 2 5 2 4" xfId="30754"/>
    <cellStyle name="Normal 3 4 2 2 5 3" xfId="30755"/>
    <cellStyle name="Normal 3 4 2 2 5 3 2" xfId="30756"/>
    <cellStyle name="Normal 3 4 2 2 5 3 2 2" xfId="30757"/>
    <cellStyle name="Normal 3 4 2 2 5 3 3" xfId="30758"/>
    <cellStyle name="Normal 3 4 2 2 5 4" xfId="30759"/>
    <cellStyle name="Normal 3 4 2 2 5 4 2" xfId="30760"/>
    <cellStyle name="Normal 3 4 2 2 5 5" xfId="30761"/>
    <cellStyle name="Normal 3 4 2 2 6" xfId="30762"/>
    <cellStyle name="Normal 3 4 2 2 6 2" xfId="30763"/>
    <cellStyle name="Normal 3 4 2 2 6 2 2" xfId="30764"/>
    <cellStyle name="Normal 3 4 2 2 6 2 2 2" xfId="30765"/>
    <cellStyle name="Normal 3 4 2 2 6 2 3" xfId="30766"/>
    <cellStyle name="Normal 3 4 2 2 6 3" xfId="30767"/>
    <cellStyle name="Normal 3 4 2 2 6 3 2" xfId="30768"/>
    <cellStyle name="Normal 3 4 2 2 6 4" xfId="30769"/>
    <cellStyle name="Normal 3 4 2 2 7" xfId="30770"/>
    <cellStyle name="Normal 3 4 2 2 7 2" xfId="30771"/>
    <cellStyle name="Normal 3 4 2 2 7 2 2" xfId="30772"/>
    <cellStyle name="Normal 3 4 2 2 7 2 2 2" xfId="30773"/>
    <cellStyle name="Normal 3 4 2 2 7 2 3" xfId="30774"/>
    <cellStyle name="Normal 3 4 2 2 7 3" xfId="30775"/>
    <cellStyle name="Normal 3 4 2 2 7 3 2" xfId="30776"/>
    <cellStyle name="Normal 3 4 2 2 7 4" xfId="30777"/>
    <cellStyle name="Normal 3 4 2 2 8" xfId="30778"/>
    <cellStyle name="Normal 3 4 2 2 8 2" xfId="30779"/>
    <cellStyle name="Normal 3 4 2 2 8 2 2" xfId="30780"/>
    <cellStyle name="Normal 3 4 2 2 8 2 2 2" xfId="30781"/>
    <cellStyle name="Normal 3 4 2 2 8 2 3" xfId="30782"/>
    <cellStyle name="Normal 3 4 2 2 8 3" xfId="30783"/>
    <cellStyle name="Normal 3 4 2 2 8 3 2" xfId="30784"/>
    <cellStyle name="Normal 3 4 2 2 8 4" xfId="30785"/>
    <cellStyle name="Normal 3 4 2 2 9" xfId="30786"/>
    <cellStyle name="Normal 3 4 2 2 9 2" xfId="30787"/>
    <cellStyle name="Normal 3 4 2 2 9 2 2" xfId="30788"/>
    <cellStyle name="Normal 3 4 2 2 9 3" xfId="30789"/>
    <cellStyle name="Normal 3 4 2 3" xfId="30790"/>
    <cellStyle name="Normal 3 4 2 3 2" xfId="30791"/>
    <cellStyle name="Normal 3 4 2 3 2 2" xfId="30792"/>
    <cellStyle name="Normal 3 4 2 3 2 2 2" xfId="30793"/>
    <cellStyle name="Normal 3 4 2 3 2 2 2 2" xfId="30794"/>
    <cellStyle name="Normal 3 4 2 3 2 2 2 2 2" xfId="30795"/>
    <cellStyle name="Normal 3 4 2 3 2 2 2 3" xfId="30796"/>
    <cellStyle name="Normal 3 4 2 3 2 2 3" xfId="30797"/>
    <cellStyle name="Normal 3 4 2 3 2 2 3 2" xfId="30798"/>
    <cellStyle name="Normal 3 4 2 3 2 2 4" xfId="30799"/>
    <cellStyle name="Normal 3 4 2 3 2 3" xfId="30800"/>
    <cellStyle name="Normal 3 4 2 3 2 3 2" xfId="30801"/>
    <cellStyle name="Normal 3 4 2 3 2 3 2 2" xfId="30802"/>
    <cellStyle name="Normal 3 4 2 3 2 3 3" xfId="30803"/>
    <cellStyle name="Normal 3 4 2 3 2 4" xfId="30804"/>
    <cellStyle name="Normal 3 4 2 3 2 4 2" xfId="30805"/>
    <cellStyle name="Normal 3 4 2 3 2 5" xfId="30806"/>
    <cellStyle name="Normal 3 4 2 3 3" xfId="30807"/>
    <cellStyle name="Normal 3 4 2 3 3 2" xfId="30808"/>
    <cellStyle name="Normal 3 4 2 3 3 2 2" xfId="30809"/>
    <cellStyle name="Normal 3 4 2 3 3 2 2 2" xfId="30810"/>
    <cellStyle name="Normal 3 4 2 3 3 2 2 2 2" xfId="30811"/>
    <cellStyle name="Normal 3 4 2 3 3 2 2 3" xfId="30812"/>
    <cellStyle name="Normal 3 4 2 3 3 2 3" xfId="30813"/>
    <cellStyle name="Normal 3 4 2 3 3 2 3 2" xfId="30814"/>
    <cellStyle name="Normal 3 4 2 3 3 2 4" xfId="30815"/>
    <cellStyle name="Normal 3 4 2 3 3 3" xfId="30816"/>
    <cellStyle name="Normal 3 4 2 3 3 3 2" xfId="30817"/>
    <cellStyle name="Normal 3 4 2 3 3 3 2 2" xfId="30818"/>
    <cellStyle name="Normal 3 4 2 3 3 3 3" xfId="30819"/>
    <cellStyle name="Normal 3 4 2 3 3 4" xfId="30820"/>
    <cellStyle name="Normal 3 4 2 3 3 4 2" xfId="30821"/>
    <cellStyle name="Normal 3 4 2 3 3 5" xfId="30822"/>
    <cellStyle name="Normal 3 4 2 3 4" xfId="30823"/>
    <cellStyle name="Normal 3 4 2 3 4 2" xfId="30824"/>
    <cellStyle name="Normal 3 4 2 3 4 2 2" xfId="30825"/>
    <cellStyle name="Normal 3 4 2 3 4 2 2 2" xfId="30826"/>
    <cellStyle name="Normal 3 4 2 3 4 2 3" xfId="30827"/>
    <cellStyle name="Normal 3 4 2 3 4 3" xfId="30828"/>
    <cellStyle name="Normal 3 4 2 3 4 3 2" xfId="30829"/>
    <cellStyle name="Normal 3 4 2 3 4 4" xfId="30830"/>
    <cellStyle name="Normal 3 4 2 3 5" xfId="30831"/>
    <cellStyle name="Normal 3 4 2 3 5 2" xfId="30832"/>
    <cellStyle name="Normal 3 4 2 3 5 2 2" xfId="30833"/>
    <cellStyle name="Normal 3 4 2 3 5 2 2 2" xfId="30834"/>
    <cellStyle name="Normal 3 4 2 3 5 2 3" xfId="30835"/>
    <cellStyle name="Normal 3 4 2 3 5 3" xfId="30836"/>
    <cellStyle name="Normal 3 4 2 3 5 3 2" xfId="30837"/>
    <cellStyle name="Normal 3 4 2 3 5 4" xfId="30838"/>
    <cellStyle name="Normal 3 4 2 3 6" xfId="30839"/>
    <cellStyle name="Normal 3 4 2 3 6 2" xfId="30840"/>
    <cellStyle name="Normal 3 4 2 3 6 2 2" xfId="30841"/>
    <cellStyle name="Normal 3 4 2 3 6 2 2 2" xfId="30842"/>
    <cellStyle name="Normal 3 4 2 3 6 2 3" xfId="30843"/>
    <cellStyle name="Normal 3 4 2 3 6 3" xfId="30844"/>
    <cellStyle name="Normal 3 4 2 3 6 3 2" xfId="30845"/>
    <cellStyle name="Normal 3 4 2 3 6 4" xfId="30846"/>
    <cellStyle name="Normal 3 4 2 3 7" xfId="30847"/>
    <cellStyle name="Normal 3 4 2 3 7 2" xfId="30848"/>
    <cellStyle name="Normal 3 4 2 3 7 2 2" xfId="30849"/>
    <cellStyle name="Normal 3 4 2 3 7 3" xfId="30850"/>
    <cellStyle name="Normal 3 4 2 3 8" xfId="30851"/>
    <cellStyle name="Normal 3 4 2 3 8 2" xfId="30852"/>
    <cellStyle name="Normal 3 4 2 3 9" xfId="30853"/>
    <cellStyle name="Normal 3 4 2 4" xfId="30854"/>
    <cellStyle name="Normal 3 4 2 4 2" xfId="30855"/>
    <cellStyle name="Normal 3 4 2 4 2 2" xfId="30856"/>
    <cellStyle name="Normal 3 4 2 4 2 2 2" xfId="30857"/>
    <cellStyle name="Normal 3 4 2 4 2 2 2 2" xfId="30858"/>
    <cellStyle name="Normal 3 4 2 4 2 2 2 2 2" xfId="30859"/>
    <cellStyle name="Normal 3 4 2 4 2 2 2 3" xfId="30860"/>
    <cellStyle name="Normal 3 4 2 4 2 2 3" xfId="30861"/>
    <cellStyle name="Normal 3 4 2 4 2 2 3 2" xfId="30862"/>
    <cellStyle name="Normal 3 4 2 4 2 2 4" xfId="30863"/>
    <cellStyle name="Normal 3 4 2 4 2 3" xfId="30864"/>
    <cellStyle name="Normal 3 4 2 4 2 3 2" xfId="30865"/>
    <cellStyle name="Normal 3 4 2 4 2 3 2 2" xfId="30866"/>
    <cellStyle name="Normal 3 4 2 4 2 3 3" xfId="30867"/>
    <cellStyle name="Normal 3 4 2 4 2 4" xfId="30868"/>
    <cellStyle name="Normal 3 4 2 4 2 4 2" xfId="30869"/>
    <cellStyle name="Normal 3 4 2 4 2 5" xfId="30870"/>
    <cellStyle name="Normal 3 4 2 4 3" xfId="30871"/>
    <cellStyle name="Normal 3 4 2 4 3 2" xfId="30872"/>
    <cellStyle name="Normal 3 4 2 4 3 2 2" xfId="30873"/>
    <cellStyle name="Normal 3 4 2 4 3 2 2 2" xfId="30874"/>
    <cellStyle name="Normal 3 4 2 4 3 2 2 2 2" xfId="30875"/>
    <cellStyle name="Normal 3 4 2 4 3 2 2 3" xfId="30876"/>
    <cellStyle name="Normal 3 4 2 4 3 2 3" xfId="30877"/>
    <cellStyle name="Normal 3 4 2 4 3 2 3 2" xfId="30878"/>
    <cellStyle name="Normal 3 4 2 4 3 2 4" xfId="30879"/>
    <cellStyle name="Normal 3 4 2 4 3 3" xfId="30880"/>
    <cellStyle name="Normal 3 4 2 4 3 3 2" xfId="30881"/>
    <cellStyle name="Normal 3 4 2 4 3 3 2 2" xfId="30882"/>
    <cellStyle name="Normal 3 4 2 4 3 3 3" xfId="30883"/>
    <cellStyle name="Normal 3 4 2 4 3 4" xfId="30884"/>
    <cellStyle name="Normal 3 4 2 4 3 4 2" xfId="30885"/>
    <cellStyle name="Normal 3 4 2 4 3 5" xfId="30886"/>
    <cellStyle name="Normal 3 4 2 4 4" xfId="30887"/>
    <cellStyle name="Normal 3 4 2 4 4 2" xfId="30888"/>
    <cellStyle name="Normal 3 4 2 4 4 2 2" xfId="30889"/>
    <cellStyle name="Normal 3 4 2 4 4 2 2 2" xfId="30890"/>
    <cellStyle name="Normal 3 4 2 4 4 2 3" xfId="30891"/>
    <cellStyle name="Normal 3 4 2 4 4 3" xfId="30892"/>
    <cellStyle name="Normal 3 4 2 4 4 3 2" xfId="30893"/>
    <cellStyle name="Normal 3 4 2 4 4 4" xfId="30894"/>
    <cellStyle name="Normal 3 4 2 4 5" xfId="30895"/>
    <cellStyle name="Normal 3 4 2 4 5 2" xfId="30896"/>
    <cellStyle name="Normal 3 4 2 4 5 2 2" xfId="30897"/>
    <cellStyle name="Normal 3 4 2 4 5 2 2 2" xfId="30898"/>
    <cellStyle name="Normal 3 4 2 4 5 2 3" xfId="30899"/>
    <cellStyle name="Normal 3 4 2 4 5 3" xfId="30900"/>
    <cellStyle name="Normal 3 4 2 4 5 3 2" xfId="30901"/>
    <cellStyle name="Normal 3 4 2 4 5 4" xfId="30902"/>
    <cellStyle name="Normal 3 4 2 4 6" xfId="30903"/>
    <cellStyle name="Normal 3 4 2 4 6 2" xfId="30904"/>
    <cellStyle name="Normal 3 4 2 4 6 2 2" xfId="30905"/>
    <cellStyle name="Normal 3 4 2 4 6 2 2 2" xfId="30906"/>
    <cellStyle name="Normal 3 4 2 4 6 2 3" xfId="30907"/>
    <cellStyle name="Normal 3 4 2 4 6 3" xfId="30908"/>
    <cellStyle name="Normal 3 4 2 4 6 3 2" xfId="30909"/>
    <cellStyle name="Normal 3 4 2 4 6 4" xfId="30910"/>
    <cellStyle name="Normal 3 4 2 4 7" xfId="30911"/>
    <cellStyle name="Normal 3 4 2 4 7 2" xfId="30912"/>
    <cellStyle name="Normal 3 4 2 4 7 2 2" xfId="30913"/>
    <cellStyle name="Normal 3 4 2 4 7 3" xfId="30914"/>
    <cellStyle name="Normal 3 4 2 4 8" xfId="30915"/>
    <cellStyle name="Normal 3 4 2 4 8 2" xfId="30916"/>
    <cellStyle name="Normal 3 4 2 4 9" xfId="30917"/>
    <cellStyle name="Normal 3 4 2 5" xfId="30918"/>
    <cellStyle name="Normal 3 4 2 5 2" xfId="30919"/>
    <cellStyle name="Normal 3 4 2 5 2 2" xfId="30920"/>
    <cellStyle name="Normal 3 4 2 5 2 2 2" xfId="30921"/>
    <cellStyle name="Normal 3 4 2 5 2 2 2 2" xfId="30922"/>
    <cellStyle name="Normal 3 4 2 5 2 2 3" xfId="30923"/>
    <cellStyle name="Normal 3 4 2 5 2 3" xfId="30924"/>
    <cellStyle name="Normal 3 4 2 5 2 3 2" xfId="30925"/>
    <cellStyle name="Normal 3 4 2 5 2 4" xfId="30926"/>
    <cellStyle name="Normal 3 4 2 5 3" xfId="30927"/>
    <cellStyle name="Normal 3 4 2 5 3 2" xfId="30928"/>
    <cellStyle name="Normal 3 4 2 5 3 2 2" xfId="30929"/>
    <cellStyle name="Normal 3 4 2 5 3 3" xfId="30930"/>
    <cellStyle name="Normal 3 4 2 5 4" xfId="30931"/>
    <cellStyle name="Normal 3 4 2 5 4 2" xfId="30932"/>
    <cellStyle name="Normal 3 4 2 5 5" xfId="30933"/>
    <cellStyle name="Normal 3 4 2 6" xfId="30934"/>
    <cellStyle name="Normal 3 4 2 6 2" xfId="30935"/>
    <cellStyle name="Normal 3 4 2 6 2 2" xfId="30936"/>
    <cellStyle name="Normal 3 4 2 6 2 2 2" xfId="30937"/>
    <cellStyle name="Normal 3 4 2 6 2 2 2 2" xfId="30938"/>
    <cellStyle name="Normal 3 4 2 6 2 2 3" xfId="30939"/>
    <cellStyle name="Normal 3 4 2 6 2 3" xfId="30940"/>
    <cellStyle name="Normal 3 4 2 6 2 3 2" xfId="30941"/>
    <cellStyle name="Normal 3 4 2 6 2 4" xfId="30942"/>
    <cellStyle name="Normal 3 4 2 6 3" xfId="30943"/>
    <cellStyle name="Normal 3 4 2 6 3 2" xfId="30944"/>
    <cellStyle name="Normal 3 4 2 6 3 2 2" xfId="30945"/>
    <cellStyle name="Normal 3 4 2 6 3 3" xfId="30946"/>
    <cellStyle name="Normal 3 4 2 6 4" xfId="30947"/>
    <cellStyle name="Normal 3 4 2 6 4 2" xfId="30948"/>
    <cellStyle name="Normal 3 4 2 6 5" xfId="30949"/>
    <cellStyle name="Normal 3 4 2 7" xfId="30950"/>
    <cellStyle name="Normal 3 4 2 7 2" xfId="30951"/>
    <cellStyle name="Normal 3 4 2 7 2 2" xfId="30952"/>
    <cellStyle name="Normal 3 4 2 7 2 2 2" xfId="30953"/>
    <cellStyle name="Normal 3 4 2 7 2 3" xfId="30954"/>
    <cellStyle name="Normal 3 4 2 7 3" xfId="30955"/>
    <cellStyle name="Normal 3 4 2 7 3 2" xfId="30956"/>
    <cellStyle name="Normal 3 4 2 7 4" xfId="30957"/>
    <cellStyle name="Normal 3 4 2 8" xfId="30958"/>
    <cellStyle name="Normal 3 4 2 8 2" xfId="30959"/>
    <cellStyle name="Normal 3 4 2 8 2 2" xfId="30960"/>
    <cellStyle name="Normal 3 4 2 8 2 2 2" xfId="30961"/>
    <cellStyle name="Normal 3 4 2 8 2 3" xfId="30962"/>
    <cellStyle name="Normal 3 4 2 8 3" xfId="30963"/>
    <cellStyle name="Normal 3 4 2 8 3 2" xfId="30964"/>
    <cellStyle name="Normal 3 4 2 8 4" xfId="30965"/>
    <cellStyle name="Normal 3 4 2 9" xfId="30966"/>
    <cellStyle name="Normal 3 4 2 9 2" xfId="30967"/>
    <cellStyle name="Normal 3 4 2 9 2 2" xfId="30968"/>
    <cellStyle name="Normal 3 4 2 9 2 2 2" xfId="30969"/>
    <cellStyle name="Normal 3 4 2 9 2 3" xfId="30970"/>
    <cellStyle name="Normal 3 4 2 9 3" xfId="30971"/>
    <cellStyle name="Normal 3 4 2 9 3 2" xfId="30972"/>
    <cellStyle name="Normal 3 4 2 9 4" xfId="30973"/>
    <cellStyle name="Normal 3 4 3" xfId="30974"/>
    <cellStyle name="Normal 3 4 3 10" xfId="30975"/>
    <cellStyle name="Normal 3 4 3 10 2" xfId="30976"/>
    <cellStyle name="Normal 3 4 3 11" xfId="30977"/>
    <cellStyle name="Normal 3 4 3 12" xfId="45840"/>
    <cellStyle name="Normal 3 4 3 2" xfId="30978"/>
    <cellStyle name="Normal 3 4 3 2 2" xfId="30979"/>
    <cellStyle name="Normal 3 4 3 2 2 2" xfId="30980"/>
    <cellStyle name="Normal 3 4 3 2 2 2 2" xfId="30981"/>
    <cellStyle name="Normal 3 4 3 2 2 2 2 2" xfId="30982"/>
    <cellStyle name="Normal 3 4 3 2 2 2 2 2 2" xfId="30983"/>
    <cellStyle name="Normal 3 4 3 2 2 2 2 3" xfId="30984"/>
    <cellStyle name="Normal 3 4 3 2 2 2 3" xfId="30985"/>
    <cellStyle name="Normal 3 4 3 2 2 2 3 2" xfId="30986"/>
    <cellStyle name="Normal 3 4 3 2 2 2 4" xfId="30987"/>
    <cellStyle name="Normal 3 4 3 2 2 3" xfId="30988"/>
    <cellStyle name="Normal 3 4 3 2 2 3 2" xfId="30989"/>
    <cellStyle name="Normal 3 4 3 2 2 3 2 2" xfId="30990"/>
    <cellStyle name="Normal 3 4 3 2 2 3 3" xfId="30991"/>
    <cellStyle name="Normal 3 4 3 2 2 4" xfId="30992"/>
    <cellStyle name="Normal 3 4 3 2 2 4 2" xfId="30993"/>
    <cellStyle name="Normal 3 4 3 2 2 5" xfId="30994"/>
    <cellStyle name="Normal 3 4 3 2 3" xfId="30995"/>
    <cellStyle name="Normal 3 4 3 2 3 2" xfId="30996"/>
    <cellStyle name="Normal 3 4 3 2 3 2 2" xfId="30997"/>
    <cellStyle name="Normal 3 4 3 2 3 2 2 2" xfId="30998"/>
    <cellStyle name="Normal 3 4 3 2 3 2 2 2 2" xfId="30999"/>
    <cellStyle name="Normal 3 4 3 2 3 2 2 3" xfId="31000"/>
    <cellStyle name="Normal 3 4 3 2 3 2 3" xfId="31001"/>
    <cellStyle name="Normal 3 4 3 2 3 2 3 2" xfId="31002"/>
    <cellStyle name="Normal 3 4 3 2 3 2 4" xfId="31003"/>
    <cellStyle name="Normal 3 4 3 2 3 3" xfId="31004"/>
    <cellStyle name="Normal 3 4 3 2 3 3 2" xfId="31005"/>
    <cellStyle name="Normal 3 4 3 2 3 3 2 2" xfId="31006"/>
    <cellStyle name="Normal 3 4 3 2 3 3 3" xfId="31007"/>
    <cellStyle name="Normal 3 4 3 2 3 4" xfId="31008"/>
    <cellStyle name="Normal 3 4 3 2 3 4 2" xfId="31009"/>
    <cellStyle name="Normal 3 4 3 2 3 5" xfId="31010"/>
    <cellStyle name="Normal 3 4 3 2 4" xfId="31011"/>
    <cellStyle name="Normal 3 4 3 2 4 2" xfId="31012"/>
    <cellStyle name="Normal 3 4 3 2 4 2 2" xfId="31013"/>
    <cellStyle name="Normal 3 4 3 2 4 2 2 2" xfId="31014"/>
    <cellStyle name="Normal 3 4 3 2 4 2 3" xfId="31015"/>
    <cellStyle name="Normal 3 4 3 2 4 3" xfId="31016"/>
    <cellStyle name="Normal 3 4 3 2 4 3 2" xfId="31017"/>
    <cellStyle name="Normal 3 4 3 2 4 4" xfId="31018"/>
    <cellStyle name="Normal 3 4 3 2 5" xfId="31019"/>
    <cellStyle name="Normal 3 4 3 2 5 2" xfId="31020"/>
    <cellStyle name="Normal 3 4 3 2 5 2 2" xfId="31021"/>
    <cellStyle name="Normal 3 4 3 2 5 2 2 2" xfId="31022"/>
    <cellStyle name="Normal 3 4 3 2 5 2 3" xfId="31023"/>
    <cellStyle name="Normal 3 4 3 2 5 3" xfId="31024"/>
    <cellStyle name="Normal 3 4 3 2 5 3 2" xfId="31025"/>
    <cellStyle name="Normal 3 4 3 2 5 4" xfId="31026"/>
    <cellStyle name="Normal 3 4 3 2 6" xfId="31027"/>
    <cellStyle name="Normal 3 4 3 2 6 2" xfId="31028"/>
    <cellStyle name="Normal 3 4 3 2 6 2 2" xfId="31029"/>
    <cellStyle name="Normal 3 4 3 2 6 2 2 2" xfId="31030"/>
    <cellStyle name="Normal 3 4 3 2 6 2 3" xfId="31031"/>
    <cellStyle name="Normal 3 4 3 2 6 3" xfId="31032"/>
    <cellStyle name="Normal 3 4 3 2 6 3 2" xfId="31033"/>
    <cellStyle name="Normal 3 4 3 2 6 4" xfId="31034"/>
    <cellStyle name="Normal 3 4 3 2 7" xfId="31035"/>
    <cellStyle name="Normal 3 4 3 2 7 2" xfId="31036"/>
    <cellStyle name="Normal 3 4 3 2 7 2 2" xfId="31037"/>
    <cellStyle name="Normal 3 4 3 2 7 3" xfId="31038"/>
    <cellStyle name="Normal 3 4 3 2 8" xfId="31039"/>
    <cellStyle name="Normal 3 4 3 2 8 2" xfId="31040"/>
    <cellStyle name="Normal 3 4 3 2 9" xfId="31041"/>
    <cellStyle name="Normal 3 4 3 3" xfId="31042"/>
    <cellStyle name="Normal 3 4 3 3 2" xfId="31043"/>
    <cellStyle name="Normal 3 4 3 3 2 2" xfId="31044"/>
    <cellStyle name="Normal 3 4 3 3 2 2 2" xfId="31045"/>
    <cellStyle name="Normal 3 4 3 3 2 2 2 2" xfId="31046"/>
    <cellStyle name="Normal 3 4 3 3 2 2 2 2 2" xfId="31047"/>
    <cellStyle name="Normal 3 4 3 3 2 2 2 3" xfId="31048"/>
    <cellStyle name="Normal 3 4 3 3 2 2 3" xfId="31049"/>
    <cellStyle name="Normal 3 4 3 3 2 2 3 2" xfId="31050"/>
    <cellStyle name="Normal 3 4 3 3 2 2 4" xfId="31051"/>
    <cellStyle name="Normal 3 4 3 3 2 3" xfId="31052"/>
    <cellStyle name="Normal 3 4 3 3 2 3 2" xfId="31053"/>
    <cellStyle name="Normal 3 4 3 3 2 3 2 2" xfId="31054"/>
    <cellStyle name="Normal 3 4 3 3 2 3 3" xfId="31055"/>
    <cellStyle name="Normal 3 4 3 3 2 4" xfId="31056"/>
    <cellStyle name="Normal 3 4 3 3 2 4 2" xfId="31057"/>
    <cellStyle name="Normal 3 4 3 3 2 5" xfId="31058"/>
    <cellStyle name="Normal 3 4 3 3 3" xfId="31059"/>
    <cellStyle name="Normal 3 4 3 3 3 2" xfId="31060"/>
    <cellStyle name="Normal 3 4 3 3 3 2 2" xfId="31061"/>
    <cellStyle name="Normal 3 4 3 3 3 2 2 2" xfId="31062"/>
    <cellStyle name="Normal 3 4 3 3 3 2 2 2 2" xfId="31063"/>
    <cellStyle name="Normal 3 4 3 3 3 2 2 3" xfId="31064"/>
    <cellStyle name="Normal 3 4 3 3 3 2 3" xfId="31065"/>
    <cellStyle name="Normal 3 4 3 3 3 2 3 2" xfId="31066"/>
    <cellStyle name="Normal 3 4 3 3 3 2 4" xfId="31067"/>
    <cellStyle name="Normal 3 4 3 3 3 3" xfId="31068"/>
    <cellStyle name="Normal 3 4 3 3 3 3 2" xfId="31069"/>
    <cellStyle name="Normal 3 4 3 3 3 3 2 2" xfId="31070"/>
    <cellStyle name="Normal 3 4 3 3 3 3 3" xfId="31071"/>
    <cellStyle name="Normal 3 4 3 3 3 4" xfId="31072"/>
    <cellStyle name="Normal 3 4 3 3 3 4 2" xfId="31073"/>
    <cellStyle name="Normal 3 4 3 3 3 5" xfId="31074"/>
    <cellStyle name="Normal 3 4 3 3 4" xfId="31075"/>
    <cellStyle name="Normal 3 4 3 3 4 2" xfId="31076"/>
    <cellStyle name="Normal 3 4 3 3 4 2 2" xfId="31077"/>
    <cellStyle name="Normal 3 4 3 3 4 2 2 2" xfId="31078"/>
    <cellStyle name="Normal 3 4 3 3 4 2 3" xfId="31079"/>
    <cellStyle name="Normal 3 4 3 3 4 3" xfId="31080"/>
    <cellStyle name="Normal 3 4 3 3 4 3 2" xfId="31081"/>
    <cellStyle name="Normal 3 4 3 3 4 4" xfId="31082"/>
    <cellStyle name="Normal 3 4 3 3 5" xfId="31083"/>
    <cellStyle name="Normal 3 4 3 3 5 2" xfId="31084"/>
    <cellStyle name="Normal 3 4 3 3 5 2 2" xfId="31085"/>
    <cellStyle name="Normal 3 4 3 3 5 2 2 2" xfId="31086"/>
    <cellStyle name="Normal 3 4 3 3 5 2 3" xfId="31087"/>
    <cellStyle name="Normal 3 4 3 3 5 3" xfId="31088"/>
    <cellStyle name="Normal 3 4 3 3 5 3 2" xfId="31089"/>
    <cellStyle name="Normal 3 4 3 3 5 4" xfId="31090"/>
    <cellStyle name="Normal 3 4 3 3 6" xfId="31091"/>
    <cellStyle name="Normal 3 4 3 3 6 2" xfId="31092"/>
    <cellStyle name="Normal 3 4 3 3 6 2 2" xfId="31093"/>
    <cellStyle name="Normal 3 4 3 3 6 2 2 2" xfId="31094"/>
    <cellStyle name="Normal 3 4 3 3 6 2 3" xfId="31095"/>
    <cellStyle name="Normal 3 4 3 3 6 3" xfId="31096"/>
    <cellStyle name="Normal 3 4 3 3 6 3 2" xfId="31097"/>
    <cellStyle name="Normal 3 4 3 3 6 4" xfId="31098"/>
    <cellStyle name="Normal 3 4 3 3 7" xfId="31099"/>
    <cellStyle name="Normal 3 4 3 3 7 2" xfId="31100"/>
    <cellStyle name="Normal 3 4 3 3 7 2 2" xfId="31101"/>
    <cellStyle name="Normal 3 4 3 3 7 3" xfId="31102"/>
    <cellStyle name="Normal 3 4 3 3 8" xfId="31103"/>
    <cellStyle name="Normal 3 4 3 3 8 2" xfId="31104"/>
    <cellStyle name="Normal 3 4 3 3 9" xfId="31105"/>
    <cellStyle name="Normal 3 4 3 4" xfId="31106"/>
    <cellStyle name="Normal 3 4 3 4 2" xfId="31107"/>
    <cellStyle name="Normal 3 4 3 4 2 2" xfId="31108"/>
    <cellStyle name="Normal 3 4 3 4 2 2 2" xfId="31109"/>
    <cellStyle name="Normal 3 4 3 4 2 2 2 2" xfId="31110"/>
    <cellStyle name="Normal 3 4 3 4 2 2 3" xfId="31111"/>
    <cellStyle name="Normal 3 4 3 4 2 3" xfId="31112"/>
    <cellStyle name="Normal 3 4 3 4 2 3 2" xfId="31113"/>
    <cellStyle name="Normal 3 4 3 4 2 4" xfId="31114"/>
    <cellStyle name="Normal 3 4 3 4 3" xfId="31115"/>
    <cellStyle name="Normal 3 4 3 4 3 2" xfId="31116"/>
    <cellStyle name="Normal 3 4 3 4 3 2 2" xfId="31117"/>
    <cellStyle name="Normal 3 4 3 4 3 3" xfId="31118"/>
    <cellStyle name="Normal 3 4 3 4 4" xfId="31119"/>
    <cellStyle name="Normal 3 4 3 4 4 2" xfId="31120"/>
    <cellStyle name="Normal 3 4 3 4 5" xfId="31121"/>
    <cellStyle name="Normal 3 4 3 5" xfId="31122"/>
    <cellStyle name="Normal 3 4 3 5 2" xfId="31123"/>
    <cellStyle name="Normal 3 4 3 5 2 2" xfId="31124"/>
    <cellStyle name="Normal 3 4 3 5 2 2 2" xfId="31125"/>
    <cellStyle name="Normal 3 4 3 5 2 2 2 2" xfId="31126"/>
    <cellStyle name="Normal 3 4 3 5 2 2 3" xfId="31127"/>
    <cellStyle name="Normal 3 4 3 5 2 3" xfId="31128"/>
    <cellStyle name="Normal 3 4 3 5 2 3 2" xfId="31129"/>
    <cellStyle name="Normal 3 4 3 5 2 4" xfId="31130"/>
    <cellStyle name="Normal 3 4 3 5 3" xfId="31131"/>
    <cellStyle name="Normal 3 4 3 5 3 2" xfId="31132"/>
    <cellStyle name="Normal 3 4 3 5 3 2 2" xfId="31133"/>
    <cellStyle name="Normal 3 4 3 5 3 3" xfId="31134"/>
    <cellStyle name="Normal 3 4 3 5 4" xfId="31135"/>
    <cellStyle name="Normal 3 4 3 5 4 2" xfId="31136"/>
    <cellStyle name="Normal 3 4 3 5 5" xfId="31137"/>
    <cellStyle name="Normal 3 4 3 6" xfId="31138"/>
    <cellStyle name="Normal 3 4 3 6 2" xfId="31139"/>
    <cellStyle name="Normal 3 4 3 6 2 2" xfId="31140"/>
    <cellStyle name="Normal 3 4 3 6 2 2 2" xfId="31141"/>
    <cellStyle name="Normal 3 4 3 6 2 3" xfId="31142"/>
    <cellStyle name="Normal 3 4 3 6 3" xfId="31143"/>
    <cellStyle name="Normal 3 4 3 6 3 2" xfId="31144"/>
    <cellStyle name="Normal 3 4 3 6 4" xfId="31145"/>
    <cellStyle name="Normal 3 4 3 7" xfId="31146"/>
    <cellStyle name="Normal 3 4 3 7 2" xfId="31147"/>
    <cellStyle name="Normal 3 4 3 7 2 2" xfId="31148"/>
    <cellStyle name="Normal 3 4 3 7 2 2 2" xfId="31149"/>
    <cellStyle name="Normal 3 4 3 7 2 3" xfId="31150"/>
    <cellStyle name="Normal 3 4 3 7 3" xfId="31151"/>
    <cellStyle name="Normal 3 4 3 7 3 2" xfId="31152"/>
    <cellStyle name="Normal 3 4 3 7 4" xfId="31153"/>
    <cellStyle name="Normal 3 4 3 8" xfId="31154"/>
    <cellStyle name="Normal 3 4 3 8 2" xfId="31155"/>
    <cellStyle name="Normal 3 4 3 8 2 2" xfId="31156"/>
    <cellStyle name="Normal 3 4 3 8 2 2 2" xfId="31157"/>
    <cellStyle name="Normal 3 4 3 8 2 3" xfId="31158"/>
    <cellStyle name="Normal 3 4 3 8 3" xfId="31159"/>
    <cellStyle name="Normal 3 4 3 8 3 2" xfId="31160"/>
    <cellStyle name="Normal 3 4 3 8 4" xfId="31161"/>
    <cellStyle name="Normal 3 4 3 9" xfId="31162"/>
    <cellStyle name="Normal 3 4 3 9 2" xfId="31163"/>
    <cellStyle name="Normal 3 4 3 9 2 2" xfId="31164"/>
    <cellStyle name="Normal 3 4 3 9 3" xfId="31165"/>
    <cellStyle name="Normal 3 4 4" xfId="31166"/>
    <cellStyle name="Normal 3 4 4 10" xfId="45838"/>
    <cellStyle name="Normal 3 4 4 2" xfId="31167"/>
    <cellStyle name="Normal 3 4 4 2 2" xfId="31168"/>
    <cellStyle name="Normal 3 4 4 2 2 2" xfId="31169"/>
    <cellStyle name="Normal 3 4 4 2 2 2 2" xfId="31170"/>
    <cellStyle name="Normal 3 4 4 2 2 2 2 2" xfId="31171"/>
    <cellStyle name="Normal 3 4 4 2 2 2 3" xfId="31172"/>
    <cellStyle name="Normal 3 4 4 2 2 3" xfId="31173"/>
    <cellStyle name="Normal 3 4 4 2 2 3 2" xfId="31174"/>
    <cellStyle name="Normal 3 4 4 2 2 4" xfId="31175"/>
    <cellStyle name="Normal 3 4 4 2 3" xfId="31176"/>
    <cellStyle name="Normal 3 4 4 2 3 2" xfId="31177"/>
    <cellStyle name="Normal 3 4 4 2 3 2 2" xfId="31178"/>
    <cellStyle name="Normal 3 4 4 2 3 3" xfId="31179"/>
    <cellStyle name="Normal 3 4 4 2 4" xfId="31180"/>
    <cellStyle name="Normal 3 4 4 2 4 2" xfId="31181"/>
    <cellStyle name="Normal 3 4 4 2 5" xfId="31182"/>
    <cellStyle name="Normal 3 4 4 3" xfId="31183"/>
    <cellStyle name="Normal 3 4 4 3 2" xfId="31184"/>
    <cellStyle name="Normal 3 4 4 3 2 2" xfId="31185"/>
    <cellStyle name="Normal 3 4 4 3 2 2 2" xfId="31186"/>
    <cellStyle name="Normal 3 4 4 3 2 2 2 2" xfId="31187"/>
    <cellStyle name="Normal 3 4 4 3 2 2 3" xfId="31188"/>
    <cellStyle name="Normal 3 4 4 3 2 3" xfId="31189"/>
    <cellStyle name="Normal 3 4 4 3 2 3 2" xfId="31190"/>
    <cellStyle name="Normal 3 4 4 3 2 4" xfId="31191"/>
    <cellStyle name="Normal 3 4 4 3 3" xfId="31192"/>
    <cellStyle name="Normal 3 4 4 3 3 2" xfId="31193"/>
    <cellStyle name="Normal 3 4 4 3 3 2 2" xfId="31194"/>
    <cellStyle name="Normal 3 4 4 3 3 3" xfId="31195"/>
    <cellStyle name="Normal 3 4 4 3 4" xfId="31196"/>
    <cellStyle name="Normal 3 4 4 3 4 2" xfId="31197"/>
    <cellStyle name="Normal 3 4 4 3 5" xfId="31198"/>
    <cellStyle name="Normal 3 4 4 4" xfId="31199"/>
    <cellStyle name="Normal 3 4 4 4 2" xfId="31200"/>
    <cellStyle name="Normal 3 4 4 4 2 2" xfId="31201"/>
    <cellStyle name="Normal 3 4 4 4 2 2 2" xfId="31202"/>
    <cellStyle name="Normal 3 4 4 4 2 3" xfId="31203"/>
    <cellStyle name="Normal 3 4 4 4 3" xfId="31204"/>
    <cellStyle name="Normal 3 4 4 4 3 2" xfId="31205"/>
    <cellStyle name="Normal 3 4 4 4 4" xfId="31206"/>
    <cellStyle name="Normal 3 4 4 5" xfId="31207"/>
    <cellStyle name="Normal 3 4 4 5 2" xfId="31208"/>
    <cellStyle name="Normal 3 4 4 5 2 2" xfId="31209"/>
    <cellStyle name="Normal 3 4 4 5 2 2 2" xfId="31210"/>
    <cellStyle name="Normal 3 4 4 5 2 3" xfId="31211"/>
    <cellStyle name="Normal 3 4 4 5 3" xfId="31212"/>
    <cellStyle name="Normal 3 4 4 5 3 2" xfId="31213"/>
    <cellStyle name="Normal 3 4 4 5 4" xfId="31214"/>
    <cellStyle name="Normal 3 4 4 6" xfId="31215"/>
    <cellStyle name="Normal 3 4 4 6 2" xfId="31216"/>
    <cellStyle name="Normal 3 4 4 6 2 2" xfId="31217"/>
    <cellStyle name="Normal 3 4 4 6 2 2 2" xfId="31218"/>
    <cellStyle name="Normal 3 4 4 6 2 3" xfId="31219"/>
    <cellStyle name="Normal 3 4 4 6 3" xfId="31220"/>
    <cellStyle name="Normal 3 4 4 6 3 2" xfId="31221"/>
    <cellStyle name="Normal 3 4 4 6 4" xfId="31222"/>
    <cellStyle name="Normal 3 4 4 7" xfId="31223"/>
    <cellStyle name="Normal 3 4 4 7 2" xfId="31224"/>
    <cellStyle name="Normal 3 4 4 7 2 2" xfId="31225"/>
    <cellStyle name="Normal 3 4 4 7 3" xfId="31226"/>
    <cellStyle name="Normal 3 4 4 8" xfId="31227"/>
    <cellStyle name="Normal 3 4 4 8 2" xfId="31228"/>
    <cellStyle name="Normal 3 4 4 9" xfId="31229"/>
    <cellStyle name="Normal 3 4 5" xfId="31230"/>
    <cellStyle name="Normal 3 4 5 2" xfId="31231"/>
    <cellStyle name="Normal 3 4 5 2 2" xfId="31232"/>
    <cellStyle name="Normal 3 4 5 2 2 2" xfId="31233"/>
    <cellStyle name="Normal 3 4 5 2 2 2 2" xfId="31234"/>
    <cellStyle name="Normal 3 4 5 2 2 2 2 2" xfId="31235"/>
    <cellStyle name="Normal 3 4 5 2 2 2 3" xfId="31236"/>
    <cellStyle name="Normal 3 4 5 2 2 3" xfId="31237"/>
    <cellStyle name="Normal 3 4 5 2 2 3 2" xfId="31238"/>
    <cellStyle name="Normal 3 4 5 2 2 4" xfId="31239"/>
    <cellStyle name="Normal 3 4 5 2 3" xfId="31240"/>
    <cellStyle name="Normal 3 4 5 2 3 2" xfId="31241"/>
    <cellStyle name="Normal 3 4 5 2 3 2 2" xfId="31242"/>
    <cellStyle name="Normal 3 4 5 2 3 3" xfId="31243"/>
    <cellStyle name="Normal 3 4 5 2 4" xfId="31244"/>
    <cellStyle name="Normal 3 4 5 2 4 2" xfId="31245"/>
    <cellStyle name="Normal 3 4 5 2 5" xfId="31246"/>
    <cellStyle name="Normal 3 4 5 3" xfId="31247"/>
    <cellStyle name="Normal 3 4 5 3 2" xfId="31248"/>
    <cellStyle name="Normal 3 4 5 3 2 2" xfId="31249"/>
    <cellStyle name="Normal 3 4 5 3 2 2 2" xfId="31250"/>
    <cellStyle name="Normal 3 4 5 3 2 2 2 2" xfId="31251"/>
    <cellStyle name="Normal 3 4 5 3 2 2 3" xfId="31252"/>
    <cellStyle name="Normal 3 4 5 3 2 3" xfId="31253"/>
    <cellStyle name="Normal 3 4 5 3 2 3 2" xfId="31254"/>
    <cellStyle name="Normal 3 4 5 3 2 4" xfId="31255"/>
    <cellStyle name="Normal 3 4 5 3 3" xfId="31256"/>
    <cellStyle name="Normal 3 4 5 3 3 2" xfId="31257"/>
    <cellStyle name="Normal 3 4 5 3 3 2 2" xfId="31258"/>
    <cellStyle name="Normal 3 4 5 3 3 3" xfId="31259"/>
    <cellStyle name="Normal 3 4 5 3 4" xfId="31260"/>
    <cellStyle name="Normal 3 4 5 3 4 2" xfId="31261"/>
    <cellStyle name="Normal 3 4 5 3 5" xfId="31262"/>
    <cellStyle name="Normal 3 4 5 4" xfId="31263"/>
    <cellStyle name="Normal 3 4 5 4 2" xfId="31264"/>
    <cellStyle name="Normal 3 4 5 4 2 2" xfId="31265"/>
    <cellStyle name="Normal 3 4 5 4 2 2 2" xfId="31266"/>
    <cellStyle name="Normal 3 4 5 4 2 3" xfId="31267"/>
    <cellStyle name="Normal 3 4 5 4 3" xfId="31268"/>
    <cellStyle name="Normal 3 4 5 4 3 2" xfId="31269"/>
    <cellStyle name="Normal 3 4 5 4 4" xfId="31270"/>
    <cellStyle name="Normal 3 4 5 5" xfId="31271"/>
    <cellStyle name="Normal 3 4 5 5 2" xfId="31272"/>
    <cellStyle name="Normal 3 4 5 5 2 2" xfId="31273"/>
    <cellStyle name="Normal 3 4 5 5 2 2 2" xfId="31274"/>
    <cellStyle name="Normal 3 4 5 5 2 3" xfId="31275"/>
    <cellStyle name="Normal 3 4 5 5 3" xfId="31276"/>
    <cellStyle name="Normal 3 4 5 5 3 2" xfId="31277"/>
    <cellStyle name="Normal 3 4 5 5 4" xfId="31278"/>
    <cellStyle name="Normal 3 4 5 6" xfId="31279"/>
    <cellStyle name="Normal 3 4 5 6 2" xfId="31280"/>
    <cellStyle name="Normal 3 4 5 6 2 2" xfId="31281"/>
    <cellStyle name="Normal 3 4 5 6 2 2 2" xfId="31282"/>
    <cellStyle name="Normal 3 4 5 6 2 3" xfId="31283"/>
    <cellStyle name="Normal 3 4 5 6 3" xfId="31284"/>
    <cellStyle name="Normal 3 4 5 6 3 2" xfId="31285"/>
    <cellStyle name="Normal 3 4 5 6 4" xfId="31286"/>
    <cellStyle name="Normal 3 4 5 7" xfId="31287"/>
    <cellStyle name="Normal 3 4 5 7 2" xfId="31288"/>
    <cellStyle name="Normal 3 4 5 7 2 2" xfId="31289"/>
    <cellStyle name="Normal 3 4 5 7 3" xfId="31290"/>
    <cellStyle name="Normal 3 4 5 8" xfId="31291"/>
    <cellStyle name="Normal 3 4 5 8 2" xfId="31292"/>
    <cellStyle name="Normal 3 4 5 9" xfId="31293"/>
    <cellStyle name="Normal 3 4 6" xfId="31294"/>
    <cellStyle name="Normal 3 4 7" xfId="31295"/>
    <cellStyle name="Normal 3 40" xfId="45841"/>
    <cellStyle name="Normal 3 41" xfId="45842"/>
    <cellStyle name="Normal 3 42" xfId="45843"/>
    <cellStyle name="Normal 3 43" xfId="45844"/>
    <cellStyle name="Normal 3 44" xfId="45845"/>
    <cellStyle name="Normal 3 45" xfId="45846"/>
    <cellStyle name="Normal 3 46" xfId="45847"/>
    <cellStyle name="Normal 3 47" xfId="45848"/>
    <cellStyle name="Normal 3 48" xfId="45849"/>
    <cellStyle name="Normal 3 49" xfId="45850"/>
    <cellStyle name="Normal 3 5" xfId="31296"/>
    <cellStyle name="Normal 3 5 2" xfId="31297"/>
    <cellStyle name="Normal 3 5 2 10" xfId="31298"/>
    <cellStyle name="Normal 3 5 2 10 2" xfId="31299"/>
    <cellStyle name="Normal 3 5 2 11" xfId="31300"/>
    <cellStyle name="Normal 3 5 2 12" xfId="45852"/>
    <cellStyle name="Normal 3 5 2 2" xfId="31301"/>
    <cellStyle name="Normal 3 5 2 2 2" xfId="31302"/>
    <cellStyle name="Normal 3 5 2 2 2 2" xfId="31303"/>
    <cellStyle name="Normal 3 5 2 2 2 2 2" xfId="31304"/>
    <cellStyle name="Normal 3 5 2 2 2 2 2 2" xfId="31305"/>
    <cellStyle name="Normal 3 5 2 2 2 2 2 2 2" xfId="31306"/>
    <cellStyle name="Normal 3 5 2 2 2 2 2 3" xfId="31307"/>
    <cellStyle name="Normal 3 5 2 2 2 2 3" xfId="31308"/>
    <cellStyle name="Normal 3 5 2 2 2 2 3 2" xfId="31309"/>
    <cellStyle name="Normal 3 5 2 2 2 2 4" xfId="31310"/>
    <cellStyle name="Normal 3 5 2 2 2 3" xfId="31311"/>
    <cellStyle name="Normal 3 5 2 2 2 3 2" xfId="31312"/>
    <cellStyle name="Normal 3 5 2 2 2 3 2 2" xfId="31313"/>
    <cellStyle name="Normal 3 5 2 2 2 3 3" xfId="31314"/>
    <cellStyle name="Normal 3 5 2 2 2 4" xfId="31315"/>
    <cellStyle name="Normal 3 5 2 2 2 4 2" xfId="31316"/>
    <cellStyle name="Normal 3 5 2 2 2 5" xfId="31317"/>
    <cellStyle name="Normal 3 5 2 2 3" xfId="31318"/>
    <cellStyle name="Normal 3 5 2 2 3 2" xfId="31319"/>
    <cellStyle name="Normal 3 5 2 2 3 2 2" xfId="31320"/>
    <cellStyle name="Normal 3 5 2 2 3 2 2 2" xfId="31321"/>
    <cellStyle name="Normal 3 5 2 2 3 2 2 2 2" xfId="31322"/>
    <cellStyle name="Normal 3 5 2 2 3 2 2 3" xfId="31323"/>
    <cellStyle name="Normal 3 5 2 2 3 2 3" xfId="31324"/>
    <cellStyle name="Normal 3 5 2 2 3 2 3 2" xfId="31325"/>
    <cellStyle name="Normal 3 5 2 2 3 2 4" xfId="31326"/>
    <cellStyle name="Normal 3 5 2 2 3 3" xfId="31327"/>
    <cellStyle name="Normal 3 5 2 2 3 3 2" xfId="31328"/>
    <cellStyle name="Normal 3 5 2 2 3 3 2 2" xfId="31329"/>
    <cellStyle name="Normal 3 5 2 2 3 3 3" xfId="31330"/>
    <cellStyle name="Normal 3 5 2 2 3 4" xfId="31331"/>
    <cellStyle name="Normal 3 5 2 2 3 4 2" xfId="31332"/>
    <cellStyle name="Normal 3 5 2 2 3 5" xfId="31333"/>
    <cellStyle name="Normal 3 5 2 2 4" xfId="31334"/>
    <cellStyle name="Normal 3 5 2 2 4 2" xfId="31335"/>
    <cellStyle name="Normal 3 5 2 2 4 2 2" xfId="31336"/>
    <cellStyle name="Normal 3 5 2 2 4 2 2 2" xfId="31337"/>
    <cellStyle name="Normal 3 5 2 2 4 2 3" xfId="31338"/>
    <cellStyle name="Normal 3 5 2 2 4 3" xfId="31339"/>
    <cellStyle name="Normal 3 5 2 2 4 3 2" xfId="31340"/>
    <cellStyle name="Normal 3 5 2 2 4 4" xfId="31341"/>
    <cellStyle name="Normal 3 5 2 2 5" xfId="31342"/>
    <cellStyle name="Normal 3 5 2 2 5 2" xfId="31343"/>
    <cellStyle name="Normal 3 5 2 2 5 2 2" xfId="31344"/>
    <cellStyle name="Normal 3 5 2 2 5 2 2 2" xfId="31345"/>
    <cellStyle name="Normal 3 5 2 2 5 2 3" xfId="31346"/>
    <cellStyle name="Normal 3 5 2 2 5 3" xfId="31347"/>
    <cellStyle name="Normal 3 5 2 2 5 3 2" xfId="31348"/>
    <cellStyle name="Normal 3 5 2 2 5 4" xfId="31349"/>
    <cellStyle name="Normal 3 5 2 2 6" xfId="31350"/>
    <cellStyle name="Normal 3 5 2 2 6 2" xfId="31351"/>
    <cellStyle name="Normal 3 5 2 2 6 2 2" xfId="31352"/>
    <cellStyle name="Normal 3 5 2 2 6 2 2 2" xfId="31353"/>
    <cellStyle name="Normal 3 5 2 2 6 2 3" xfId="31354"/>
    <cellStyle name="Normal 3 5 2 2 6 3" xfId="31355"/>
    <cellStyle name="Normal 3 5 2 2 6 3 2" xfId="31356"/>
    <cellStyle name="Normal 3 5 2 2 6 4" xfId="31357"/>
    <cellStyle name="Normal 3 5 2 2 7" xfId="31358"/>
    <cellStyle name="Normal 3 5 2 2 7 2" xfId="31359"/>
    <cellStyle name="Normal 3 5 2 2 7 2 2" xfId="31360"/>
    <cellStyle name="Normal 3 5 2 2 7 3" xfId="31361"/>
    <cellStyle name="Normal 3 5 2 2 8" xfId="31362"/>
    <cellStyle name="Normal 3 5 2 2 8 2" xfId="31363"/>
    <cellStyle name="Normal 3 5 2 2 9" xfId="31364"/>
    <cellStyle name="Normal 3 5 2 3" xfId="31365"/>
    <cellStyle name="Normal 3 5 2 3 2" xfId="31366"/>
    <cellStyle name="Normal 3 5 2 3 2 2" xfId="31367"/>
    <cellStyle name="Normal 3 5 2 3 2 2 2" xfId="31368"/>
    <cellStyle name="Normal 3 5 2 3 2 2 2 2" xfId="31369"/>
    <cellStyle name="Normal 3 5 2 3 2 2 2 2 2" xfId="31370"/>
    <cellStyle name="Normal 3 5 2 3 2 2 2 3" xfId="31371"/>
    <cellStyle name="Normal 3 5 2 3 2 2 3" xfId="31372"/>
    <cellStyle name="Normal 3 5 2 3 2 2 3 2" xfId="31373"/>
    <cellStyle name="Normal 3 5 2 3 2 2 4" xfId="31374"/>
    <cellStyle name="Normal 3 5 2 3 2 3" xfId="31375"/>
    <cellStyle name="Normal 3 5 2 3 2 3 2" xfId="31376"/>
    <cellStyle name="Normal 3 5 2 3 2 3 2 2" xfId="31377"/>
    <cellStyle name="Normal 3 5 2 3 2 3 3" xfId="31378"/>
    <cellStyle name="Normal 3 5 2 3 2 4" xfId="31379"/>
    <cellStyle name="Normal 3 5 2 3 2 4 2" xfId="31380"/>
    <cellStyle name="Normal 3 5 2 3 2 5" xfId="31381"/>
    <cellStyle name="Normal 3 5 2 3 3" xfId="31382"/>
    <cellStyle name="Normal 3 5 2 3 3 2" xfId="31383"/>
    <cellStyle name="Normal 3 5 2 3 3 2 2" xfId="31384"/>
    <cellStyle name="Normal 3 5 2 3 3 2 2 2" xfId="31385"/>
    <cellStyle name="Normal 3 5 2 3 3 2 2 2 2" xfId="31386"/>
    <cellStyle name="Normal 3 5 2 3 3 2 2 3" xfId="31387"/>
    <cellStyle name="Normal 3 5 2 3 3 2 3" xfId="31388"/>
    <cellStyle name="Normal 3 5 2 3 3 2 3 2" xfId="31389"/>
    <cellStyle name="Normal 3 5 2 3 3 2 4" xfId="31390"/>
    <cellStyle name="Normal 3 5 2 3 3 3" xfId="31391"/>
    <cellStyle name="Normal 3 5 2 3 3 3 2" xfId="31392"/>
    <cellStyle name="Normal 3 5 2 3 3 3 2 2" xfId="31393"/>
    <cellStyle name="Normal 3 5 2 3 3 3 3" xfId="31394"/>
    <cellStyle name="Normal 3 5 2 3 3 4" xfId="31395"/>
    <cellStyle name="Normal 3 5 2 3 3 4 2" xfId="31396"/>
    <cellStyle name="Normal 3 5 2 3 3 5" xfId="31397"/>
    <cellStyle name="Normal 3 5 2 3 4" xfId="31398"/>
    <cellStyle name="Normal 3 5 2 3 4 2" xfId="31399"/>
    <cellStyle name="Normal 3 5 2 3 4 2 2" xfId="31400"/>
    <cellStyle name="Normal 3 5 2 3 4 2 2 2" xfId="31401"/>
    <cellStyle name="Normal 3 5 2 3 4 2 3" xfId="31402"/>
    <cellStyle name="Normal 3 5 2 3 4 3" xfId="31403"/>
    <cellStyle name="Normal 3 5 2 3 4 3 2" xfId="31404"/>
    <cellStyle name="Normal 3 5 2 3 4 4" xfId="31405"/>
    <cellStyle name="Normal 3 5 2 3 5" xfId="31406"/>
    <cellStyle name="Normal 3 5 2 3 5 2" xfId="31407"/>
    <cellStyle name="Normal 3 5 2 3 5 2 2" xfId="31408"/>
    <cellStyle name="Normal 3 5 2 3 5 2 2 2" xfId="31409"/>
    <cellStyle name="Normal 3 5 2 3 5 2 3" xfId="31410"/>
    <cellStyle name="Normal 3 5 2 3 5 3" xfId="31411"/>
    <cellStyle name="Normal 3 5 2 3 5 3 2" xfId="31412"/>
    <cellStyle name="Normal 3 5 2 3 5 4" xfId="31413"/>
    <cellStyle name="Normal 3 5 2 3 6" xfId="31414"/>
    <cellStyle name="Normal 3 5 2 3 6 2" xfId="31415"/>
    <cellStyle name="Normal 3 5 2 3 6 2 2" xfId="31416"/>
    <cellStyle name="Normal 3 5 2 3 6 2 2 2" xfId="31417"/>
    <cellStyle name="Normal 3 5 2 3 6 2 3" xfId="31418"/>
    <cellStyle name="Normal 3 5 2 3 6 3" xfId="31419"/>
    <cellStyle name="Normal 3 5 2 3 6 3 2" xfId="31420"/>
    <cellStyle name="Normal 3 5 2 3 6 4" xfId="31421"/>
    <cellStyle name="Normal 3 5 2 3 7" xfId="31422"/>
    <cellStyle name="Normal 3 5 2 3 7 2" xfId="31423"/>
    <cellStyle name="Normal 3 5 2 3 7 2 2" xfId="31424"/>
    <cellStyle name="Normal 3 5 2 3 7 3" xfId="31425"/>
    <cellStyle name="Normal 3 5 2 3 8" xfId="31426"/>
    <cellStyle name="Normal 3 5 2 3 8 2" xfId="31427"/>
    <cellStyle name="Normal 3 5 2 3 9" xfId="31428"/>
    <cellStyle name="Normal 3 5 2 4" xfId="31429"/>
    <cellStyle name="Normal 3 5 2 4 2" xfId="31430"/>
    <cellStyle name="Normal 3 5 2 4 2 2" xfId="31431"/>
    <cellStyle name="Normal 3 5 2 4 2 2 2" xfId="31432"/>
    <cellStyle name="Normal 3 5 2 4 2 2 2 2" xfId="31433"/>
    <cellStyle name="Normal 3 5 2 4 2 2 3" xfId="31434"/>
    <cellStyle name="Normal 3 5 2 4 2 3" xfId="31435"/>
    <cellStyle name="Normal 3 5 2 4 2 3 2" xfId="31436"/>
    <cellStyle name="Normal 3 5 2 4 2 4" xfId="31437"/>
    <cellStyle name="Normal 3 5 2 4 3" xfId="31438"/>
    <cellStyle name="Normal 3 5 2 4 3 2" xfId="31439"/>
    <cellStyle name="Normal 3 5 2 4 3 2 2" xfId="31440"/>
    <cellStyle name="Normal 3 5 2 4 3 3" xfId="31441"/>
    <cellStyle name="Normal 3 5 2 4 4" xfId="31442"/>
    <cellStyle name="Normal 3 5 2 4 4 2" xfId="31443"/>
    <cellStyle name="Normal 3 5 2 4 5" xfId="31444"/>
    <cellStyle name="Normal 3 5 2 5" xfId="31445"/>
    <cellStyle name="Normal 3 5 2 5 2" xfId="31446"/>
    <cellStyle name="Normal 3 5 2 5 2 2" xfId="31447"/>
    <cellStyle name="Normal 3 5 2 5 2 2 2" xfId="31448"/>
    <cellStyle name="Normal 3 5 2 5 2 2 2 2" xfId="31449"/>
    <cellStyle name="Normal 3 5 2 5 2 2 3" xfId="31450"/>
    <cellStyle name="Normal 3 5 2 5 2 3" xfId="31451"/>
    <cellStyle name="Normal 3 5 2 5 2 3 2" xfId="31452"/>
    <cellStyle name="Normal 3 5 2 5 2 4" xfId="31453"/>
    <cellStyle name="Normal 3 5 2 5 3" xfId="31454"/>
    <cellStyle name="Normal 3 5 2 5 3 2" xfId="31455"/>
    <cellStyle name="Normal 3 5 2 5 3 2 2" xfId="31456"/>
    <cellStyle name="Normal 3 5 2 5 3 3" xfId="31457"/>
    <cellStyle name="Normal 3 5 2 5 4" xfId="31458"/>
    <cellStyle name="Normal 3 5 2 5 4 2" xfId="31459"/>
    <cellStyle name="Normal 3 5 2 5 5" xfId="31460"/>
    <cellStyle name="Normal 3 5 2 6" xfId="31461"/>
    <cellStyle name="Normal 3 5 2 6 2" xfId="31462"/>
    <cellStyle name="Normal 3 5 2 6 2 2" xfId="31463"/>
    <cellStyle name="Normal 3 5 2 6 2 2 2" xfId="31464"/>
    <cellStyle name="Normal 3 5 2 6 2 3" xfId="31465"/>
    <cellStyle name="Normal 3 5 2 6 3" xfId="31466"/>
    <cellStyle name="Normal 3 5 2 6 3 2" xfId="31467"/>
    <cellStyle name="Normal 3 5 2 6 4" xfId="31468"/>
    <cellStyle name="Normal 3 5 2 7" xfId="31469"/>
    <cellStyle name="Normal 3 5 2 7 2" xfId="31470"/>
    <cellStyle name="Normal 3 5 2 7 2 2" xfId="31471"/>
    <cellStyle name="Normal 3 5 2 7 2 2 2" xfId="31472"/>
    <cellStyle name="Normal 3 5 2 7 2 3" xfId="31473"/>
    <cellStyle name="Normal 3 5 2 7 3" xfId="31474"/>
    <cellStyle name="Normal 3 5 2 7 3 2" xfId="31475"/>
    <cellStyle name="Normal 3 5 2 7 4" xfId="31476"/>
    <cellStyle name="Normal 3 5 2 8" xfId="31477"/>
    <cellStyle name="Normal 3 5 2 8 2" xfId="31478"/>
    <cellStyle name="Normal 3 5 2 8 2 2" xfId="31479"/>
    <cellStyle name="Normal 3 5 2 8 2 2 2" xfId="31480"/>
    <cellStyle name="Normal 3 5 2 8 2 3" xfId="31481"/>
    <cellStyle name="Normal 3 5 2 8 3" xfId="31482"/>
    <cellStyle name="Normal 3 5 2 8 3 2" xfId="31483"/>
    <cellStyle name="Normal 3 5 2 8 4" xfId="31484"/>
    <cellStyle name="Normal 3 5 2 9" xfId="31485"/>
    <cellStyle name="Normal 3 5 2 9 2" xfId="31486"/>
    <cellStyle name="Normal 3 5 2 9 2 2" xfId="31487"/>
    <cellStyle name="Normal 3 5 2 9 3" xfId="31488"/>
    <cellStyle name="Normal 3 5 3" xfId="31489"/>
    <cellStyle name="Normal 3 5 3 10" xfId="31490"/>
    <cellStyle name="Normal 3 5 3 10 2" xfId="31491"/>
    <cellStyle name="Normal 3 5 3 11" xfId="31492"/>
    <cellStyle name="Normal 3 5 3 12" xfId="45851"/>
    <cellStyle name="Normal 3 5 3 2" xfId="31493"/>
    <cellStyle name="Normal 3 5 3 2 2" xfId="31494"/>
    <cellStyle name="Normal 3 5 3 2 2 2" xfId="31495"/>
    <cellStyle name="Normal 3 5 3 2 2 2 2" xfId="31496"/>
    <cellStyle name="Normal 3 5 3 2 2 2 2 2" xfId="31497"/>
    <cellStyle name="Normal 3 5 3 2 2 2 2 2 2" xfId="31498"/>
    <cellStyle name="Normal 3 5 3 2 2 2 2 3" xfId="31499"/>
    <cellStyle name="Normal 3 5 3 2 2 2 3" xfId="31500"/>
    <cellStyle name="Normal 3 5 3 2 2 2 3 2" xfId="31501"/>
    <cellStyle name="Normal 3 5 3 2 2 2 4" xfId="31502"/>
    <cellStyle name="Normal 3 5 3 2 2 3" xfId="31503"/>
    <cellStyle name="Normal 3 5 3 2 2 3 2" xfId="31504"/>
    <cellStyle name="Normal 3 5 3 2 2 3 2 2" xfId="31505"/>
    <cellStyle name="Normal 3 5 3 2 2 3 3" xfId="31506"/>
    <cellStyle name="Normal 3 5 3 2 2 4" xfId="31507"/>
    <cellStyle name="Normal 3 5 3 2 2 4 2" xfId="31508"/>
    <cellStyle name="Normal 3 5 3 2 2 5" xfId="31509"/>
    <cellStyle name="Normal 3 5 3 2 3" xfId="31510"/>
    <cellStyle name="Normal 3 5 3 2 3 2" xfId="31511"/>
    <cellStyle name="Normal 3 5 3 2 3 2 2" xfId="31512"/>
    <cellStyle name="Normal 3 5 3 2 3 2 2 2" xfId="31513"/>
    <cellStyle name="Normal 3 5 3 2 3 2 2 2 2" xfId="31514"/>
    <cellStyle name="Normal 3 5 3 2 3 2 2 3" xfId="31515"/>
    <cellStyle name="Normal 3 5 3 2 3 2 3" xfId="31516"/>
    <cellStyle name="Normal 3 5 3 2 3 2 3 2" xfId="31517"/>
    <cellStyle name="Normal 3 5 3 2 3 2 4" xfId="31518"/>
    <cellStyle name="Normal 3 5 3 2 3 3" xfId="31519"/>
    <cellStyle name="Normal 3 5 3 2 3 3 2" xfId="31520"/>
    <cellStyle name="Normal 3 5 3 2 3 3 2 2" xfId="31521"/>
    <cellStyle name="Normal 3 5 3 2 3 3 3" xfId="31522"/>
    <cellStyle name="Normal 3 5 3 2 3 4" xfId="31523"/>
    <cellStyle name="Normal 3 5 3 2 3 4 2" xfId="31524"/>
    <cellStyle name="Normal 3 5 3 2 3 5" xfId="31525"/>
    <cellStyle name="Normal 3 5 3 2 4" xfId="31526"/>
    <cellStyle name="Normal 3 5 3 2 4 2" xfId="31527"/>
    <cellStyle name="Normal 3 5 3 2 4 2 2" xfId="31528"/>
    <cellStyle name="Normal 3 5 3 2 4 2 2 2" xfId="31529"/>
    <cellStyle name="Normal 3 5 3 2 4 2 3" xfId="31530"/>
    <cellStyle name="Normal 3 5 3 2 4 3" xfId="31531"/>
    <cellStyle name="Normal 3 5 3 2 4 3 2" xfId="31532"/>
    <cellStyle name="Normal 3 5 3 2 4 4" xfId="31533"/>
    <cellStyle name="Normal 3 5 3 2 5" xfId="31534"/>
    <cellStyle name="Normal 3 5 3 2 5 2" xfId="31535"/>
    <cellStyle name="Normal 3 5 3 2 5 2 2" xfId="31536"/>
    <cellStyle name="Normal 3 5 3 2 5 2 2 2" xfId="31537"/>
    <cellStyle name="Normal 3 5 3 2 5 2 3" xfId="31538"/>
    <cellStyle name="Normal 3 5 3 2 5 3" xfId="31539"/>
    <cellStyle name="Normal 3 5 3 2 5 3 2" xfId="31540"/>
    <cellStyle name="Normal 3 5 3 2 5 4" xfId="31541"/>
    <cellStyle name="Normal 3 5 3 2 6" xfId="31542"/>
    <cellStyle name="Normal 3 5 3 2 6 2" xfId="31543"/>
    <cellStyle name="Normal 3 5 3 2 6 2 2" xfId="31544"/>
    <cellStyle name="Normal 3 5 3 2 6 2 2 2" xfId="31545"/>
    <cellStyle name="Normal 3 5 3 2 6 2 3" xfId="31546"/>
    <cellStyle name="Normal 3 5 3 2 6 3" xfId="31547"/>
    <cellStyle name="Normal 3 5 3 2 6 3 2" xfId="31548"/>
    <cellStyle name="Normal 3 5 3 2 6 4" xfId="31549"/>
    <cellStyle name="Normal 3 5 3 2 7" xfId="31550"/>
    <cellStyle name="Normal 3 5 3 2 7 2" xfId="31551"/>
    <cellStyle name="Normal 3 5 3 2 7 2 2" xfId="31552"/>
    <cellStyle name="Normal 3 5 3 2 7 3" xfId="31553"/>
    <cellStyle name="Normal 3 5 3 2 8" xfId="31554"/>
    <cellStyle name="Normal 3 5 3 2 8 2" xfId="31555"/>
    <cellStyle name="Normal 3 5 3 2 9" xfId="31556"/>
    <cellStyle name="Normal 3 5 3 3" xfId="31557"/>
    <cellStyle name="Normal 3 5 3 3 2" xfId="31558"/>
    <cellStyle name="Normal 3 5 3 3 2 2" xfId="31559"/>
    <cellStyle name="Normal 3 5 3 3 2 2 2" xfId="31560"/>
    <cellStyle name="Normal 3 5 3 3 2 2 2 2" xfId="31561"/>
    <cellStyle name="Normal 3 5 3 3 2 2 2 2 2" xfId="31562"/>
    <cellStyle name="Normal 3 5 3 3 2 2 2 3" xfId="31563"/>
    <cellStyle name="Normal 3 5 3 3 2 2 3" xfId="31564"/>
    <cellStyle name="Normal 3 5 3 3 2 2 3 2" xfId="31565"/>
    <cellStyle name="Normal 3 5 3 3 2 2 4" xfId="31566"/>
    <cellStyle name="Normal 3 5 3 3 2 3" xfId="31567"/>
    <cellStyle name="Normal 3 5 3 3 2 3 2" xfId="31568"/>
    <cellStyle name="Normal 3 5 3 3 2 3 2 2" xfId="31569"/>
    <cellStyle name="Normal 3 5 3 3 2 3 3" xfId="31570"/>
    <cellStyle name="Normal 3 5 3 3 2 4" xfId="31571"/>
    <cellStyle name="Normal 3 5 3 3 2 4 2" xfId="31572"/>
    <cellStyle name="Normal 3 5 3 3 2 5" xfId="31573"/>
    <cellStyle name="Normal 3 5 3 3 3" xfId="31574"/>
    <cellStyle name="Normal 3 5 3 3 3 2" xfId="31575"/>
    <cellStyle name="Normal 3 5 3 3 3 2 2" xfId="31576"/>
    <cellStyle name="Normal 3 5 3 3 3 2 2 2" xfId="31577"/>
    <cellStyle name="Normal 3 5 3 3 3 2 2 2 2" xfId="31578"/>
    <cellStyle name="Normal 3 5 3 3 3 2 2 3" xfId="31579"/>
    <cellStyle name="Normal 3 5 3 3 3 2 3" xfId="31580"/>
    <cellStyle name="Normal 3 5 3 3 3 2 3 2" xfId="31581"/>
    <cellStyle name="Normal 3 5 3 3 3 2 4" xfId="31582"/>
    <cellStyle name="Normal 3 5 3 3 3 3" xfId="31583"/>
    <cellStyle name="Normal 3 5 3 3 3 3 2" xfId="31584"/>
    <cellStyle name="Normal 3 5 3 3 3 3 2 2" xfId="31585"/>
    <cellStyle name="Normal 3 5 3 3 3 3 3" xfId="31586"/>
    <cellStyle name="Normal 3 5 3 3 3 4" xfId="31587"/>
    <cellStyle name="Normal 3 5 3 3 3 4 2" xfId="31588"/>
    <cellStyle name="Normal 3 5 3 3 3 5" xfId="31589"/>
    <cellStyle name="Normal 3 5 3 3 4" xfId="31590"/>
    <cellStyle name="Normal 3 5 3 3 4 2" xfId="31591"/>
    <cellStyle name="Normal 3 5 3 3 4 2 2" xfId="31592"/>
    <cellStyle name="Normal 3 5 3 3 4 2 2 2" xfId="31593"/>
    <cellStyle name="Normal 3 5 3 3 4 2 3" xfId="31594"/>
    <cellStyle name="Normal 3 5 3 3 4 3" xfId="31595"/>
    <cellStyle name="Normal 3 5 3 3 4 3 2" xfId="31596"/>
    <cellStyle name="Normal 3 5 3 3 4 4" xfId="31597"/>
    <cellStyle name="Normal 3 5 3 3 5" xfId="31598"/>
    <cellStyle name="Normal 3 5 3 3 5 2" xfId="31599"/>
    <cellStyle name="Normal 3 5 3 3 5 2 2" xfId="31600"/>
    <cellStyle name="Normal 3 5 3 3 5 2 2 2" xfId="31601"/>
    <cellStyle name="Normal 3 5 3 3 5 2 3" xfId="31602"/>
    <cellStyle name="Normal 3 5 3 3 5 3" xfId="31603"/>
    <cellStyle name="Normal 3 5 3 3 5 3 2" xfId="31604"/>
    <cellStyle name="Normal 3 5 3 3 5 4" xfId="31605"/>
    <cellStyle name="Normal 3 5 3 3 6" xfId="31606"/>
    <cellStyle name="Normal 3 5 3 3 6 2" xfId="31607"/>
    <cellStyle name="Normal 3 5 3 3 6 2 2" xfId="31608"/>
    <cellStyle name="Normal 3 5 3 3 6 2 2 2" xfId="31609"/>
    <cellStyle name="Normal 3 5 3 3 6 2 3" xfId="31610"/>
    <cellStyle name="Normal 3 5 3 3 6 3" xfId="31611"/>
    <cellStyle name="Normal 3 5 3 3 6 3 2" xfId="31612"/>
    <cellStyle name="Normal 3 5 3 3 6 4" xfId="31613"/>
    <cellStyle name="Normal 3 5 3 3 7" xfId="31614"/>
    <cellStyle name="Normal 3 5 3 3 7 2" xfId="31615"/>
    <cellStyle name="Normal 3 5 3 3 7 2 2" xfId="31616"/>
    <cellStyle name="Normal 3 5 3 3 7 3" xfId="31617"/>
    <cellStyle name="Normal 3 5 3 3 8" xfId="31618"/>
    <cellStyle name="Normal 3 5 3 3 8 2" xfId="31619"/>
    <cellStyle name="Normal 3 5 3 3 9" xfId="31620"/>
    <cellStyle name="Normal 3 5 3 4" xfId="31621"/>
    <cellStyle name="Normal 3 5 3 4 2" xfId="31622"/>
    <cellStyle name="Normal 3 5 3 4 2 2" xfId="31623"/>
    <cellStyle name="Normal 3 5 3 4 2 2 2" xfId="31624"/>
    <cellStyle name="Normal 3 5 3 4 2 2 2 2" xfId="31625"/>
    <cellStyle name="Normal 3 5 3 4 2 2 3" xfId="31626"/>
    <cellStyle name="Normal 3 5 3 4 2 3" xfId="31627"/>
    <cellStyle name="Normal 3 5 3 4 2 3 2" xfId="31628"/>
    <cellStyle name="Normal 3 5 3 4 2 4" xfId="31629"/>
    <cellStyle name="Normal 3 5 3 4 3" xfId="31630"/>
    <cellStyle name="Normal 3 5 3 4 3 2" xfId="31631"/>
    <cellStyle name="Normal 3 5 3 4 3 2 2" xfId="31632"/>
    <cellStyle name="Normal 3 5 3 4 3 3" xfId="31633"/>
    <cellStyle name="Normal 3 5 3 4 4" xfId="31634"/>
    <cellStyle name="Normal 3 5 3 4 4 2" xfId="31635"/>
    <cellStyle name="Normal 3 5 3 4 5" xfId="31636"/>
    <cellStyle name="Normal 3 5 3 5" xfId="31637"/>
    <cellStyle name="Normal 3 5 3 5 2" xfId="31638"/>
    <cellStyle name="Normal 3 5 3 5 2 2" xfId="31639"/>
    <cellStyle name="Normal 3 5 3 5 2 2 2" xfId="31640"/>
    <cellStyle name="Normal 3 5 3 5 2 2 2 2" xfId="31641"/>
    <cellStyle name="Normal 3 5 3 5 2 2 3" xfId="31642"/>
    <cellStyle name="Normal 3 5 3 5 2 3" xfId="31643"/>
    <cellStyle name="Normal 3 5 3 5 2 3 2" xfId="31644"/>
    <cellStyle name="Normal 3 5 3 5 2 4" xfId="31645"/>
    <cellStyle name="Normal 3 5 3 5 3" xfId="31646"/>
    <cellStyle name="Normal 3 5 3 5 3 2" xfId="31647"/>
    <cellStyle name="Normal 3 5 3 5 3 2 2" xfId="31648"/>
    <cellStyle name="Normal 3 5 3 5 3 3" xfId="31649"/>
    <cellStyle name="Normal 3 5 3 5 4" xfId="31650"/>
    <cellStyle name="Normal 3 5 3 5 4 2" xfId="31651"/>
    <cellStyle name="Normal 3 5 3 5 5" xfId="31652"/>
    <cellStyle name="Normal 3 5 3 6" xfId="31653"/>
    <cellStyle name="Normal 3 5 3 6 2" xfId="31654"/>
    <cellStyle name="Normal 3 5 3 6 2 2" xfId="31655"/>
    <cellStyle name="Normal 3 5 3 6 2 2 2" xfId="31656"/>
    <cellStyle name="Normal 3 5 3 6 2 3" xfId="31657"/>
    <cellStyle name="Normal 3 5 3 6 3" xfId="31658"/>
    <cellStyle name="Normal 3 5 3 6 3 2" xfId="31659"/>
    <cellStyle name="Normal 3 5 3 6 4" xfId="31660"/>
    <cellStyle name="Normal 3 5 3 7" xfId="31661"/>
    <cellStyle name="Normal 3 5 3 7 2" xfId="31662"/>
    <cellStyle name="Normal 3 5 3 7 2 2" xfId="31663"/>
    <cellStyle name="Normal 3 5 3 7 2 2 2" xfId="31664"/>
    <cellStyle name="Normal 3 5 3 7 2 3" xfId="31665"/>
    <cellStyle name="Normal 3 5 3 7 3" xfId="31666"/>
    <cellStyle name="Normal 3 5 3 7 3 2" xfId="31667"/>
    <cellStyle name="Normal 3 5 3 7 4" xfId="31668"/>
    <cellStyle name="Normal 3 5 3 8" xfId="31669"/>
    <cellStyle name="Normal 3 5 3 8 2" xfId="31670"/>
    <cellStyle name="Normal 3 5 3 8 2 2" xfId="31671"/>
    <cellStyle name="Normal 3 5 3 8 2 2 2" xfId="31672"/>
    <cellStyle name="Normal 3 5 3 8 2 3" xfId="31673"/>
    <cellStyle name="Normal 3 5 3 8 3" xfId="31674"/>
    <cellStyle name="Normal 3 5 3 8 3 2" xfId="31675"/>
    <cellStyle name="Normal 3 5 3 8 4" xfId="31676"/>
    <cellStyle name="Normal 3 5 3 9" xfId="31677"/>
    <cellStyle name="Normal 3 5 3 9 2" xfId="31678"/>
    <cellStyle name="Normal 3 5 3 9 2 2" xfId="31679"/>
    <cellStyle name="Normal 3 5 3 9 3" xfId="31680"/>
    <cellStyle name="Normal 3 5 4" xfId="31681"/>
    <cellStyle name="Normal 3 5 4 2" xfId="31682"/>
    <cellStyle name="Normal 3 5 4 2 2" xfId="31683"/>
    <cellStyle name="Normal 3 5 4 2 2 2" xfId="31684"/>
    <cellStyle name="Normal 3 5 4 2 2 2 2" xfId="31685"/>
    <cellStyle name="Normal 3 5 4 2 2 2 2 2" xfId="31686"/>
    <cellStyle name="Normal 3 5 4 2 2 2 3" xfId="31687"/>
    <cellStyle name="Normal 3 5 4 2 2 3" xfId="31688"/>
    <cellStyle name="Normal 3 5 4 2 2 3 2" xfId="31689"/>
    <cellStyle name="Normal 3 5 4 2 2 4" xfId="31690"/>
    <cellStyle name="Normal 3 5 4 2 3" xfId="31691"/>
    <cellStyle name="Normal 3 5 4 2 3 2" xfId="31692"/>
    <cellStyle name="Normal 3 5 4 2 3 2 2" xfId="31693"/>
    <cellStyle name="Normal 3 5 4 2 3 3" xfId="31694"/>
    <cellStyle name="Normal 3 5 4 2 4" xfId="31695"/>
    <cellStyle name="Normal 3 5 4 2 4 2" xfId="31696"/>
    <cellStyle name="Normal 3 5 4 2 5" xfId="31697"/>
    <cellStyle name="Normal 3 5 4 3" xfId="31698"/>
    <cellStyle name="Normal 3 5 4 3 2" xfId="31699"/>
    <cellStyle name="Normal 3 5 4 3 2 2" xfId="31700"/>
    <cellStyle name="Normal 3 5 4 3 2 2 2" xfId="31701"/>
    <cellStyle name="Normal 3 5 4 3 2 2 2 2" xfId="31702"/>
    <cellStyle name="Normal 3 5 4 3 2 2 3" xfId="31703"/>
    <cellStyle name="Normal 3 5 4 3 2 3" xfId="31704"/>
    <cellStyle name="Normal 3 5 4 3 2 3 2" xfId="31705"/>
    <cellStyle name="Normal 3 5 4 3 2 4" xfId="31706"/>
    <cellStyle name="Normal 3 5 4 3 3" xfId="31707"/>
    <cellStyle name="Normal 3 5 4 3 3 2" xfId="31708"/>
    <cellStyle name="Normal 3 5 4 3 3 2 2" xfId="31709"/>
    <cellStyle name="Normal 3 5 4 3 3 3" xfId="31710"/>
    <cellStyle name="Normal 3 5 4 3 4" xfId="31711"/>
    <cellStyle name="Normal 3 5 4 3 4 2" xfId="31712"/>
    <cellStyle name="Normal 3 5 4 3 5" xfId="31713"/>
    <cellStyle name="Normal 3 5 4 4" xfId="31714"/>
    <cellStyle name="Normal 3 5 4 4 2" xfId="31715"/>
    <cellStyle name="Normal 3 5 4 4 2 2" xfId="31716"/>
    <cellStyle name="Normal 3 5 4 4 2 2 2" xfId="31717"/>
    <cellStyle name="Normal 3 5 4 4 2 3" xfId="31718"/>
    <cellStyle name="Normal 3 5 4 4 3" xfId="31719"/>
    <cellStyle name="Normal 3 5 4 4 3 2" xfId="31720"/>
    <cellStyle name="Normal 3 5 4 4 4" xfId="31721"/>
    <cellStyle name="Normal 3 5 4 5" xfId="31722"/>
    <cellStyle name="Normal 3 5 4 5 2" xfId="31723"/>
    <cellStyle name="Normal 3 5 4 5 2 2" xfId="31724"/>
    <cellStyle name="Normal 3 5 4 5 2 2 2" xfId="31725"/>
    <cellStyle name="Normal 3 5 4 5 2 3" xfId="31726"/>
    <cellStyle name="Normal 3 5 4 5 3" xfId="31727"/>
    <cellStyle name="Normal 3 5 4 5 3 2" xfId="31728"/>
    <cellStyle name="Normal 3 5 4 5 4" xfId="31729"/>
    <cellStyle name="Normal 3 5 4 6" xfId="31730"/>
    <cellStyle name="Normal 3 5 4 6 2" xfId="31731"/>
    <cellStyle name="Normal 3 5 4 6 2 2" xfId="31732"/>
    <cellStyle name="Normal 3 5 4 6 2 2 2" xfId="31733"/>
    <cellStyle name="Normal 3 5 4 6 2 3" xfId="31734"/>
    <cellStyle name="Normal 3 5 4 6 3" xfId="31735"/>
    <cellStyle name="Normal 3 5 4 6 3 2" xfId="31736"/>
    <cellStyle name="Normal 3 5 4 6 4" xfId="31737"/>
    <cellStyle name="Normal 3 5 4 7" xfId="31738"/>
    <cellStyle name="Normal 3 5 4 7 2" xfId="31739"/>
    <cellStyle name="Normal 3 5 4 7 2 2" xfId="31740"/>
    <cellStyle name="Normal 3 5 4 7 3" xfId="31741"/>
    <cellStyle name="Normal 3 5 4 8" xfId="31742"/>
    <cellStyle name="Normal 3 5 4 8 2" xfId="31743"/>
    <cellStyle name="Normal 3 5 4 9" xfId="31744"/>
    <cellStyle name="Normal 3 5 5" xfId="31745"/>
    <cellStyle name="Normal 3 5 5 2" xfId="31746"/>
    <cellStyle name="Normal 3 5 5 2 2" xfId="31747"/>
    <cellStyle name="Normal 3 5 5 2 2 2" xfId="31748"/>
    <cellStyle name="Normal 3 5 5 2 2 2 2" xfId="31749"/>
    <cellStyle name="Normal 3 5 5 2 2 2 2 2" xfId="31750"/>
    <cellStyle name="Normal 3 5 5 2 2 2 3" xfId="31751"/>
    <cellStyle name="Normal 3 5 5 2 2 3" xfId="31752"/>
    <cellStyle name="Normal 3 5 5 2 2 3 2" xfId="31753"/>
    <cellStyle name="Normal 3 5 5 2 2 4" xfId="31754"/>
    <cellStyle name="Normal 3 5 5 2 3" xfId="31755"/>
    <cellStyle name="Normal 3 5 5 2 3 2" xfId="31756"/>
    <cellStyle name="Normal 3 5 5 2 3 2 2" xfId="31757"/>
    <cellStyle name="Normal 3 5 5 2 3 3" xfId="31758"/>
    <cellStyle name="Normal 3 5 5 2 4" xfId="31759"/>
    <cellStyle name="Normal 3 5 5 2 4 2" xfId="31760"/>
    <cellStyle name="Normal 3 5 5 2 5" xfId="31761"/>
    <cellStyle name="Normal 3 5 5 3" xfId="31762"/>
    <cellStyle name="Normal 3 5 5 3 2" xfId="31763"/>
    <cellStyle name="Normal 3 5 5 3 2 2" xfId="31764"/>
    <cellStyle name="Normal 3 5 5 3 2 2 2" xfId="31765"/>
    <cellStyle name="Normal 3 5 5 3 2 2 2 2" xfId="31766"/>
    <cellStyle name="Normal 3 5 5 3 2 2 3" xfId="31767"/>
    <cellStyle name="Normal 3 5 5 3 2 3" xfId="31768"/>
    <cellStyle name="Normal 3 5 5 3 2 3 2" xfId="31769"/>
    <cellStyle name="Normal 3 5 5 3 2 4" xfId="31770"/>
    <cellStyle name="Normal 3 5 5 3 3" xfId="31771"/>
    <cellStyle name="Normal 3 5 5 3 3 2" xfId="31772"/>
    <cellStyle name="Normal 3 5 5 3 3 2 2" xfId="31773"/>
    <cellStyle name="Normal 3 5 5 3 3 3" xfId="31774"/>
    <cellStyle name="Normal 3 5 5 3 4" xfId="31775"/>
    <cellStyle name="Normal 3 5 5 3 4 2" xfId="31776"/>
    <cellStyle name="Normal 3 5 5 3 5" xfId="31777"/>
    <cellStyle name="Normal 3 5 5 4" xfId="31778"/>
    <cellStyle name="Normal 3 5 5 4 2" xfId="31779"/>
    <cellStyle name="Normal 3 5 5 4 2 2" xfId="31780"/>
    <cellStyle name="Normal 3 5 5 4 2 2 2" xfId="31781"/>
    <cellStyle name="Normal 3 5 5 4 2 3" xfId="31782"/>
    <cellStyle name="Normal 3 5 5 4 3" xfId="31783"/>
    <cellStyle name="Normal 3 5 5 4 3 2" xfId="31784"/>
    <cellStyle name="Normal 3 5 5 4 4" xfId="31785"/>
    <cellStyle name="Normal 3 5 5 5" xfId="31786"/>
    <cellStyle name="Normal 3 5 5 5 2" xfId="31787"/>
    <cellStyle name="Normal 3 5 5 5 2 2" xfId="31788"/>
    <cellStyle name="Normal 3 5 5 5 2 2 2" xfId="31789"/>
    <cellStyle name="Normal 3 5 5 5 2 3" xfId="31790"/>
    <cellStyle name="Normal 3 5 5 5 3" xfId="31791"/>
    <cellStyle name="Normal 3 5 5 5 3 2" xfId="31792"/>
    <cellStyle name="Normal 3 5 5 5 4" xfId="31793"/>
    <cellStyle name="Normal 3 5 5 6" xfId="31794"/>
    <cellStyle name="Normal 3 5 5 6 2" xfId="31795"/>
    <cellStyle name="Normal 3 5 5 6 2 2" xfId="31796"/>
    <cellStyle name="Normal 3 5 5 6 2 2 2" xfId="31797"/>
    <cellStyle name="Normal 3 5 5 6 2 3" xfId="31798"/>
    <cellStyle name="Normal 3 5 5 6 3" xfId="31799"/>
    <cellStyle name="Normal 3 5 5 6 3 2" xfId="31800"/>
    <cellStyle name="Normal 3 5 5 6 4" xfId="31801"/>
    <cellStyle name="Normal 3 5 5 7" xfId="31802"/>
    <cellStyle name="Normal 3 5 5 7 2" xfId="31803"/>
    <cellStyle name="Normal 3 5 5 7 2 2" xfId="31804"/>
    <cellStyle name="Normal 3 5 5 7 3" xfId="31805"/>
    <cellStyle name="Normal 3 5 5 8" xfId="31806"/>
    <cellStyle name="Normal 3 5 5 8 2" xfId="31807"/>
    <cellStyle name="Normal 3 5 5 9" xfId="31808"/>
    <cellStyle name="Normal 3 5 6" xfId="31809"/>
    <cellStyle name="Normal 3 5 6 2" xfId="31810"/>
    <cellStyle name="Normal 3 5 6 2 2" xfId="31811"/>
    <cellStyle name="Normal 3 5 6 3" xfId="31812"/>
    <cellStyle name="Normal 3 5 7" xfId="31813"/>
    <cellStyle name="Normal 3 5 8" xfId="31814"/>
    <cellStyle name="Normal 3 5 8 2" xfId="31815"/>
    <cellStyle name="Normal 3 5 9" xfId="43178"/>
    <cellStyle name="Normal 3 50" xfId="45853"/>
    <cellStyle name="Normal 3 51" xfId="45854"/>
    <cellStyle name="Normal 3 52" xfId="45855"/>
    <cellStyle name="Normal 3 53" xfId="45856"/>
    <cellStyle name="Normal 3 54" xfId="45786"/>
    <cellStyle name="Normal 3 55" xfId="47844"/>
    <cellStyle name="Normal 3 56" xfId="47843"/>
    <cellStyle name="Normal 3 57" xfId="47868"/>
    <cellStyle name="Normal 3 58" xfId="47869"/>
    <cellStyle name="Normal 3 59" xfId="47870"/>
    <cellStyle name="Normal 3 6" xfId="31816"/>
    <cellStyle name="Normal 3 6 2" xfId="31817"/>
    <cellStyle name="Normal 3 6 2 10" xfId="31818"/>
    <cellStyle name="Normal 3 6 2 10 2" xfId="31819"/>
    <cellStyle name="Normal 3 6 2 11" xfId="31820"/>
    <cellStyle name="Normal 3 6 2 12" xfId="45857"/>
    <cellStyle name="Normal 3 6 2 2" xfId="31821"/>
    <cellStyle name="Normal 3 6 2 2 2" xfId="31822"/>
    <cellStyle name="Normal 3 6 2 2 2 2" xfId="31823"/>
    <cellStyle name="Normal 3 6 2 2 2 2 2" xfId="31824"/>
    <cellStyle name="Normal 3 6 2 2 2 2 2 2" xfId="31825"/>
    <cellStyle name="Normal 3 6 2 2 2 2 2 2 2" xfId="31826"/>
    <cellStyle name="Normal 3 6 2 2 2 2 2 3" xfId="31827"/>
    <cellStyle name="Normal 3 6 2 2 2 2 3" xfId="31828"/>
    <cellStyle name="Normal 3 6 2 2 2 2 3 2" xfId="31829"/>
    <cellStyle name="Normal 3 6 2 2 2 2 4" xfId="31830"/>
    <cellStyle name="Normal 3 6 2 2 2 3" xfId="31831"/>
    <cellStyle name="Normal 3 6 2 2 2 3 2" xfId="31832"/>
    <cellStyle name="Normal 3 6 2 2 2 3 2 2" xfId="31833"/>
    <cellStyle name="Normal 3 6 2 2 2 3 3" xfId="31834"/>
    <cellStyle name="Normal 3 6 2 2 2 4" xfId="31835"/>
    <cellStyle name="Normal 3 6 2 2 2 4 2" xfId="31836"/>
    <cellStyle name="Normal 3 6 2 2 2 5" xfId="31837"/>
    <cellStyle name="Normal 3 6 2 2 3" xfId="31838"/>
    <cellStyle name="Normal 3 6 2 2 3 2" xfId="31839"/>
    <cellStyle name="Normal 3 6 2 2 3 2 2" xfId="31840"/>
    <cellStyle name="Normal 3 6 2 2 3 2 2 2" xfId="31841"/>
    <cellStyle name="Normal 3 6 2 2 3 2 2 2 2" xfId="31842"/>
    <cellStyle name="Normal 3 6 2 2 3 2 2 3" xfId="31843"/>
    <cellStyle name="Normal 3 6 2 2 3 2 3" xfId="31844"/>
    <cellStyle name="Normal 3 6 2 2 3 2 3 2" xfId="31845"/>
    <cellStyle name="Normal 3 6 2 2 3 2 4" xfId="31846"/>
    <cellStyle name="Normal 3 6 2 2 3 3" xfId="31847"/>
    <cellStyle name="Normal 3 6 2 2 3 3 2" xfId="31848"/>
    <cellStyle name="Normal 3 6 2 2 3 3 2 2" xfId="31849"/>
    <cellStyle name="Normal 3 6 2 2 3 3 3" xfId="31850"/>
    <cellStyle name="Normal 3 6 2 2 3 4" xfId="31851"/>
    <cellStyle name="Normal 3 6 2 2 3 4 2" xfId="31852"/>
    <cellStyle name="Normal 3 6 2 2 3 5" xfId="31853"/>
    <cellStyle name="Normal 3 6 2 2 4" xfId="31854"/>
    <cellStyle name="Normal 3 6 2 2 4 2" xfId="31855"/>
    <cellStyle name="Normal 3 6 2 2 4 2 2" xfId="31856"/>
    <cellStyle name="Normal 3 6 2 2 4 2 2 2" xfId="31857"/>
    <cellStyle name="Normal 3 6 2 2 4 2 3" xfId="31858"/>
    <cellStyle name="Normal 3 6 2 2 4 3" xfId="31859"/>
    <cellStyle name="Normal 3 6 2 2 4 3 2" xfId="31860"/>
    <cellStyle name="Normal 3 6 2 2 4 4" xfId="31861"/>
    <cellStyle name="Normal 3 6 2 2 5" xfId="31862"/>
    <cellStyle name="Normal 3 6 2 2 5 2" xfId="31863"/>
    <cellStyle name="Normal 3 6 2 2 5 2 2" xfId="31864"/>
    <cellStyle name="Normal 3 6 2 2 5 2 2 2" xfId="31865"/>
    <cellStyle name="Normal 3 6 2 2 5 2 3" xfId="31866"/>
    <cellStyle name="Normal 3 6 2 2 5 3" xfId="31867"/>
    <cellStyle name="Normal 3 6 2 2 5 3 2" xfId="31868"/>
    <cellStyle name="Normal 3 6 2 2 5 4" xfId="31869"/>
    <cellStyle name="Normal 3 6 2 2 6" xfId="31870"/>
    <cellStyle name="Normal 3 6 2 2 6 2" xfId="31871"/>
    <cellStyle name="Normal 3 6 2 2 6 2 2" xfId="31872"/>
    <cellStyle name="Normal 3 6 2 2 6 2 2 2" xfId="31873"/>
    <cellStyle name="Normal 3 6 2 2 6 2 3" xfId="31874"/>
    <cellStyle name="Normal 3 6 2 2 6 3" xfId="31875"/>
    <cellStyle name="Normal 3 6 2 2 6 3 2" xfId="31876"/>
    <cellStyle name="Normal 3 6 2 2 6 4" xfId="31877"/>
    <cellStyle name="Normal 3 6 2 2 7" xfId="31878"/>
    <cellStyle name="Normal 3 6 2 2 7 2" xfId="31879"/>
    <cellStyle name="Normal 3 6 2 2 7 2 2" xfId="31880"/>
    <cellStyle name="Normal 3 6 2 2 7 3" xfId="31881"/>
    <cellStyle name="Normal 3 6 2 2 8" xfId="31882"/>
    <cellStyle name="Normal 3 6 2 2 8 2" xfId="31883"/>
    <cellStyle name="Normal 3 6 2 2 9" xfId="31884"/>
    <cellStyle name="Normal 3 6 2 3" xfId="31885"/>
    <cellStyle name="Normal 3 6 2 3 2" xfId="31886"/>
    <cellStyle name="Normal 3 6 2 3 2 2" xfId="31887"/>
    <cellStyle name="Normal 3 6 2 3 2 2 2" xfId="31888"/>
    <cellStyle name="Normal 3 6 2 3 2 2 2 2" xfId="31889"/>
    <cellStyle name="Normal 3 6 2 3 2 2 2 2 2" xfId="31890"/>
    <cellStyle name="Normal 3 6 2 3 2 2 2 3" xfId="31891"/>
    <cellStyle name="Normal 3 6 2 3 2 2 3" xfId="31892"/>
    <cellStyle name="Normal 3 6 2 3 2 2 3 2" xfId="31893"/>
    <cellStyle name="Normal 3 6 2 3 2 2 4" xfId="31894"/>
    <cellStyle name="Normal 3 6 2 3 2 3" xfId="31895"/>
    <cellStyle name="Normal 3 6 2 3 2 3 2" xfId="31896"/>
    <cellStyle name="Normal 3 6 2 3 2 3 2 2" xfId="31897"/>
    <cellStyle name="Normal 3 6 2 3 2 3 3" xfId="31898"/>
    <cellStyle name="Normal 3 6 2 3 2 4" xfId="31899"/>
    <cellStyle name="Normal 3 6 2 3 2 4 2" xfId="31900"/>
    <cellStyle name="Normal 3 6 2 3 2 5" xfId="31901"/>
    <cellStyle name="Normal 3 6 2 3 3" xfId="31902"/>
    <cellStyle name="Normal 3 6 2 3 3 2" xfId="31903"/>
    <cellStyle name="Normal 3 6 2 3 3 2 2" xfId="31904"/>
    <cellStyle name="Normal 3 6 2 3 3 2 2 2" xfId="31905"/>
    <cellStyle name="Normal 3 6 2 3 3 2 2 2 2" xfId="31906"/>
    <cellStyle name="Normal 3 6 2 3 3 2 2 3" xfId="31907"/>
    <cellStyle name="Normal 3 6 2 3 3 2 3" xfId="31908"/>
    <cellStyle name="Normal 3 6 2 3 3 2 3 2" xfId="31909"/>
    <cellStyle name="Normal 3 6 2 3 3 2 4" xfId="31910"/>
    <cellStyle name="Normal 3 6 2 3 3 3" xfId="31911"/>
    <cellStyle name="Normal 3 6 2 3 3 3 2" xfId="31912"/>
    <cellStyle name="Normal 3 6 2 3 3 3 2 2" xfId="31913"/>
    <cellStyle name="Normal 3 6 2 3 3 3 3" xfId="31914"/>
    <cellStyle name="Normal 3 6 2 3 3 4" xfId="31915"/>
    <cellStyle name="Normal 3 6 2 3 3 4 2" xfId="31916"/>
    <cellStyle name="Normal 3 6 2 3 3 5" xfId="31917"/>
    <cellStyle name="Normal 3 6 2 3 4" xfId="31918"/>
    <cellStyle name="Normal 3 6 2 3 4 2" xfId="31919"/>
    <cellStyle name="Normal 3 6 2 3 4 2 2" xfId="31920"/>
    <cellStyle name="Normal 3 6 2 3 4 2 2 2" xfId="31921"/>
    <cellStyle name="Normal 3 6 2 3 4 2 3" xfId="31922"/>
    <cellStyle name="Normal 3 6 2 3 4 3" xfId="31923"/>
    <cellStyle name="Normal 3 6 2 3 4 3 2" xfId="31924"/>
    <cellStyle name="Normal 3 6 2 3 4 4" xfId="31925"/>
    <cellStyle name="Normal 3 6 2 3 5" xfId="31926"/>
    <cellStyle name="Normal 3 6 2 3 5 2" xfId="31927"/>
    <cellStyle name="Normal 3 6 2 3 5 2 2" xfId="31928"/>
    <cellStyle name="Normal 3 6 2 3 5 2 2 2" xfId="31929"/>
    <cellStyle name="Normal 3 6 2 3 5 2 3" xfId="31930"/>
    <cellStyle name="Normal 3 6 2 3 5 3" xfId="31931"/>
    <cellStyle name="Normal 3 6 2 3 5 3 2" xfId="31932"/>
    <cellStyle name="Normal 3 6 2 3 5 4" xfId="31933"/>
    <cellStyle name="Normal 3 6 2 3 6" xfId="31934"/>
    <cellStyle name="Normal 3 6 2 3 6 2" xfId="31935"/>
    <cellStyle name="Normal 3 6 2 3 6 2 2" xfId="31936"/>
    <cellStyle name="Normal 3 6 2 3 6 2 2 2" xfId="31937"/>
    <cellStyle name="Normal 3 6 2 3 6 2 3" xfId="31938"/>
    <cellStyle name="Normal 3 6 2 3 6 3" xfId="31939"/>
    <cellStyle name="Normal 3 6 2 3 6 3 2" xfId="31940"/>
    <cellStyle name="Normal 3 6 2 3 6 4" xfId="31941"/>
    <cellStyle name="Normal 3 6 2 3 7" xfId="31942"/>
    <cellStyle name="Normal 3 6 2 3 7 2" xfId="31943"/>
    <cellStyle name="Normal 3 6 2 3 7 2 2" xfId="31944"/>
    <cellStyle name="Normal 3 6 2 3 7 3" xfId="31945"/>
    <cellStyle name="Normal 3 6 2 3 8" xfId="31946"/>
    <cellStyle name="Normal 3 6 2 3 8 2" xfId="31947"/>
    <cellStyle name="Normal 3 6 2 3 9" xfId="31948"/>
    <cellStyle name="Normal 3 6 2 4" xfId="31949"/>
    <cellStyle name="Normal 3 6 2 4 2" xfId="31950"/>
    <cellStyle name="Normal 3 6 2 4 2 2" xfId="31951"/>
    <cellStyle name="Normal 3 6 2 4 2 2 2" xfId="31952"/>
    <cellStyle name="Normal 3 6 2 4 2 2 2 2" xfId="31953"/>
    <cellStyle name="Normal 3 6 2 4 2 2 3" xfId="31954"/>
    <cellStyle name="Normal 3 6 2 4 2 3" xfId="31955"/>
    <cellStyle name="Normal 3 6 2 4 2 3 2" xfId="31956"/>
    <cellStyle name="Normal 3 6 2 4 2 4" xfId="31957"/>
    <cellStyle name="Normal 3 6 2 4 3" xfId="31958"/>
    <cellStyle name="Normal 3 6 2 4 3 2" xfId="31959"/>
    <cellStyle name="Normal 3 6 2 4 3 2 2" xfId="31960"/>
    <cellStyle name="Normal 3 6 2 4 3 3" xfId="31961"/>
    <cellStyle name="Normal 3 6 2 4 4" xfId="31962"/>
    <cellStyle name="Normal 3 6 2 4 4 2" xfId="31963"/>
    <cellStyle name="Normal 3 6 2 4 5" xfId="31964"/>
    <cellStyle name="Normal 3 6 2 5" xfId="31965"/>
    <cellStyle name="Normal 3 6 2 5 2" xfId="31966"/>
    <cellStyle name="Normal 3 6 2 5 2 2" xfId="31967"/>
    <cellStyle name="Normal 3 6 2 5 2 2 2" xfId="31968"/>
    <cellStyle name="Normal 3 6 2 5 2 2 2 2" xfId="31969"/>
    <cellStyle name="Normal 3 6 2 5 2 2 3" xfId="31970"/>
    <cellStyle name="Normal 3 6 2 5 2 3" xfId="31971"/>
    <cellStyle name="Normal 3 6 2 5 2 3 2" xfId="31972"/>
    <cellStyle name="Normal 3 6 2 5 2 4" xfId="31973"/>
    <cellStyle name="Normal 3 6 2 5 3" xfId="31974"/>
    <cellStyle name="Normal 3 6 2 5 3 2" xfId="31975"/>
    <cellStyle name="Normal 3 6 2 5 3 2 2" xfId="31976"/>
    <cellStyle name="Normal 3 6 2 5 3 3" xfId="31977"/>
    <cellStyle name="Normal 3 6 2 5 4" xfId="31978"/>
    <cellStyle name="Normal 3 6 2 5 4 2" xfId="31979"/>
    <cellStyle name="Normal 3 6 2 5 5" xfId="31980"/>
    <cellStyle name="Normal 3 6 2 6" xfId="31981"/>
    <cellStyle name="Normal 3 6 2 6 2" xfId="31982"/>
    <cellStyle name="Normal 3 6 2 6 2 2" xfId="31983"/>
    <cellStyle name="Normal 3 6 2 6 2 2 2" xfId="31984"/>
    <cellStyle name="Normal 3 6 2 6 2 3" xfId="31985"/>
    <cellStyle name="Normal 3 6 2 6 3" xfId="31986"/>
    <cellStyle name="Normal 3 6 2 6 3 2" xfId="31987"/>
    <cellStyle name="Normal 3 6 2 6 4" xfId="31988"/>
    <cellStyle name="Normal 3 6 2 7" xfId="31989"/>
    <cellStyle name="Normal 3 6 2 7 2" xfId="31990"/>
    <cellStyle name="Normal 3 6 2 7 2 2" xfId="31991"/>
    <cellStyle name="Normal 3 6 2 7 2 2 2" xfId="31992"/>
    <cellStyle name="Normal 3 6 2 7 2 3" xfId="31993"/>
    <cellStyle name="Normal 3 6 2 7 3" xfId="31994"/>
    <cellStyle name="Normal 3 6 2 7 3 2" xfId="31995"/>
    <cellStyle name="Normal 3 6 2 7 4" xfId="31996"/>
    <cellStyle name="Normal 3 6 2 8" xfId="31997"/>
    <cellStyle name="Normal 3 6 2 8 2" xfId="31998"/>
    <cellStyle name="Normal 3 6 2 8 2 2" xfId="31999"/>
    <cellStyle name="Normal 3 6 2 8 2 2 2" xfId="32000"/>
    <cellStyle name="Normal 3 6 2 8 2 3" xfId="32001"/>
    <cellStyle name="Normal 3 6 2 8 3" xfId="32002"/>
    <cellStyle name="Normal 3 6 2 8 3 2" xfId="32003"/>
    <cellStyle name="Normal 3 6 2 8 4" xfId="32004"/>
    <cellStyle name="Normal 3 6 2 9" xfId="32005"/>
    <cellStyle name="Normal 3 6 2 9 2" xfId="32006"/>
    <cellStyle name="Normal 3 6 2 9 2 2" xfId="32007"/>
    <cellStyle name="Normal 3 6 2 9 3" xfId="32008"/>
    <cellStyle name="Normal 3 6 3" xfId="32009"/>
    <cellStyle name="Normal 3 6 3 2" xfId="32010"/>
    <cellStyle name="Normal 3 6 3 2 2" xfId="32011"/>
    <cellStyle name="Normal 3 6 3 2 2 2" xfId="32012"/>
    <cellStyle name="Normal 3 6 3 2 2 2 2" xfId="32013"/>
    <cellStyle name="Normal 3 6 3 2 2 2 2 2" xfId="32014"/>
    <cellStyle name="Normal 3 6 3 2 2 2 3" xfId="32015"/>
    <cellStyle name="Normal 3 6 3 2 2 3" xfId="32016"/>
    <cellStyle name="Normal 3 6 3 2 2 3 2" xfId="32017"/>
    <cellStyle name="Normal 3 6 3 2 2 4" xfId="32018"/>
    <cellStyle name="Normal 3 6 3 2 3" xfId="32019"/>
    <cellStyle name="Normal 3 6 3 2 3 2" xfId="32020"/>
    <cellStyle name="Normal 3 6 3 2 3 2 2" xfId="32021"/>
    <cellStyle name="Normal 3 6 3 2 3 3" xfId="32022"/>
    <cellStyle name="Normal 3 6 3 2 4" xfId="32023"/>
    <cellStyle name="Normal 3 6 3 2 4 2" xfId="32024"/>
    <cellStyle name="Normal 3 6 3 2 5" xfId="32025"/>
    <cellStyle name="Normal 3 6 3 3" xfId="32026"/>
    <cellStyle name="Normal 3 6 3 3 2" xfId="32027"/>
    <cellStyle name="Normal 3 6 3 3 2 2" xfId="32028"/>
    <cellStyle name="Normal 3 6 3 3 2 2 2" xfId="32029"/>
    <cellStyle name="Normal 3 6 3 3 2 2 2 2" xfId="32030"/>
    <cellStyle name="Normal 3 6 3 3 2 2 3" xfId="32031"/>
    <cellStyle name="Normal 3 6 3 3 2 3" xfId="32032"/>
    <cellStyle name="Normal 3 6 3 3 2 3 2" xfId="32033"/>
    <cellStyle name="Normal 3 6 3 3 2 4" xfId="32034"/>
    <cellStyle name="Normal 3 6 3 3 3" xfId="32035"/>
    <cellStyle name="Normal 3 6 3 3 3 2" xfId="32036"/>
    <cellStyle name="Normal 3 6 3 3 3 2 2" xfId="32037"/>
    <cellStyle name="Normal 3 6 3 3 3 3" xfId="32038"/>
    <cellStyle name="Normal 3 6 3 3 4" xfId="32039"/>
    <cellStyle name="Normal 3 6 3 3 4 2" xfId="32040"/>
    <cellStyle name="Normal 3 6 3 3 5" xfId="32041"/>
    <cellStyle name="Normal 3 6 3 4" xfId="32042"/>
    <cellStyle name="Normal 3 6 3 4 2" xfId="32043"/>
    <cellStyle name="Normal 3 6 3 4 2 2" xfId="32044"/>
    <cellStyle name="Normal 3 6 3 4 2 2 2" xfId="32045"/>
    <cellStyle name="Normal 3 6 3 4 2 3" xfId="32046"/>
    <cellStyle name="Normal 3 6 3 4 3" xfId="32047"/>
    <cellStyle name="Normal 3 6 3 4 3 2" xfId="32048"/>
    <cellStyle name="Normal 3 6 3 4 4" xfId="32049"/>
    <cellStyle name="Normal 3 6 3 5" xfId="32050"/>
    <cellStyle name="Normal 3 6 3 5 2" xfId="32051"/>
    <cellStyle name="Normal 3 6 3 5 2 2" xfId="32052"/>
    <cellStyle name="Normal 3 6 3 5 2 2 2" xfId="32053"/>
    <cellStyle name="Normal 3 6 3 5 2 3" xfId="32054"/>
    <cellStyle name="Normal 3 6 3 5 3" xfId="32055"/>
    <cellStyle name="Normal 3 6 3 5 3 2" xfId="32056"/>
    <cellStyle name="Normal 3 6 3 5 4" xfId="32057"/>
    <cellStyle name="Normal 3 6 3 6" xfId="32058"/>
    <cellStyle name="Normal 3 6 3 6 2" xfId="32059"/>
    <cellStyle name="Normal 3 6 3 6 2 2" xfId="32060"/>
    <cellStyle name="Normal 3 6 3 6 2 2 2" xfId="32061"/>
    <cellStyle name="Normal 3 6 3 6 2 3" xfId="32062"/>
    <cellStyle name="Normal 3 6 3 6 3" xfId="32063"/>
    <cellStyle name="Normal 3 6 3 6 3 2" xfId="32064"/>
    <cellStyle name="Normal 3 6 3 6 4" xfId="32065"/>
    <cellStyle name="Normal 3 6 3 7" xfId="32066"/>
    <cellStyle name="Normal 3 6 3 7 2" xfId="32067"/>
    <cellStyle name="Normal 3 6 3 7 2 2" xfId="32068"/>
    <cellStyle name="Normal 3 6 3 7 3" xfId="32069"/>
    <cellStyle name="Normal 3 6 3 8" xfId="32070"/>
    <cellStyle name="Normal 3 6 3 8 2" xfId="32071"/>
    <cellStyle name="Normal 3 6 3 9" xfId="32072"/>
    <cellStyle name="Normal 3 6 4" xfId="32073"/>
    <cellStyle name="Normal 3 6 4 2" xfId="32074"/>
    <cellStyle name="Normal 3 6 4 2 2" xfId="32075"/>
    <cellStyle name="Normal 3 6 4 2 2 2" xfId="32076"/>
    <cellStyle name="Normal 3 6 4 2 2 2 2" xfId="32077"/>
    <cellStyle name="Normal 3 6 4 2 2 2 2 2" xfId="32078"/>
    <cellStyle name="Normal 3 6 4 2 2 2 3" xfId="32079"/>
    <cellStyle name="Normal 3 6 4 2 2 3" xfId="32080"/>
    <cellStyle name="Normal 3 6 4 2 2 3 2" xfId="32081"/>
    <cellStyle name="Normal 3 6 4 2 2 4" xfId="32082"/>
    <cellStyle name="Normal 3 6 4 2 3" xfId="32083"/>
    <cellStyle name="Normal 3 6 4 2 3 2" xfId="32084"/>
    <cellStyle name="Normal 3 6 4 2 3 2 2" xfId="32085"/>
    <cellStyle name="Normal 3 6 4 2 3 3" xfId="32086"/>
    <cellStyle name="Normal 3 6 4 2 4" xfId="32087"/>
    <cellStyle name="Normal 3 6 4 2 4 2" xfId="32088"/>
    <cellStyle name="Normal 3 6 4 2 5" xfId="32089"/>
    <cellStyle name="Normal 3 6 4 3" xfId="32090"/>
    <cellStyle name="Normal 3 6 4 3 2" xfId="32091"/>
    <cellStyle name="Normal 3 6 4 3 2 2" xfId="32092"/>
    <cellStyle name="Normal 3 6 4 3 2 2 2" xfId="32093"/>
    <cellStyle name="Normal 3 6 4 3 2 2 2 2" xfId="32094"/>
    <cellStyle name="Normal 3 6 4 3 2 2 3" xfId="32095"/>
    <cellStyle name="Normal 3 6 4 3 2 3" xfId="32096"/>
    <cellStyle name="Normal 3 6 4 3 2 3 2" xfId="32097"/>
    <cellStyle name="Normal 3 6 4 3 2 4" xfId="32098"/>
    <cellStyle name="Normal 3 6 4 3 3" xfId="32099"/>
    <cellStyle name="Normal 3 6 4 3 3 2" xfId="32100"/>
    <cellStyle name="Normal 3 6 4 3 3 2 2" xfId="32101"/>
    <cellStyle name="Normal 3 6 4 3 3 3" xfId="32102"/>
    <cellStyle name="Normal 3 6 4 3 4" xfId="32103"/>
    <cellStyle name="Normal 3 6 4 3 4 2" xfId="32104"/>
    <cellStyle name="Normal 3 6 4 3 5" xfId="32105"/>
    <cellStyle name="Normal 3 6 4 4" xfId="32106"/>
    <cellStyle name="Normal 3 6 4 4 2" xfId="32107"/>
    <cellStyle name="Normal 3 6 4 4 2 2" xfId="32108"/>
    <cellStyle name="Normal 3 6 4 4 2 2 2" xfId="32109"/>
    <cellStyle name="Normal 3 6 4 4 2 3" xfId="32110"/>
    <cellStyle name="Normal 3 6 4 4 3" xfId="32111"/>
    <cellStyle name="Normal 3 6 4 4 3 2" xfId="32112"/>
    <cellStyle name="Normal 3 6 4 4 4" xfId="32113"/>
    <cellStyle name="Normal 3 6 4 5" xfId="32114"/>
    <cellStyle name="Normal 3 6 4 5 2" xfId="32115"/>
    <cellStyle name="Normal 3 6 4 5 2 2" xfId="32116"/>
    <cellStyle name="Normal 3 6 4 5 2 2 2" xfId="32117"/>
    <cellStyle name="Normal 3 6 4 5 2 3" xfId="32118"/>
    <cellStyle name="Normal 3 6 4 5 3" xfId="32119"/>
    <cellStyle name="Normal 3 6 4 5 3 2" xfId="32120"/>
    <cellStyle name="Normal 3 6 4 5 4" xfId="32121"/>
    <cellStyle name="Normal 3 6 4 6" xfId="32122"/>
    <cellStyle name="Normal 3 6 4 6 2" xfId="32123"/>
    <cellStyle name="Normal 3 6 4 6 2 2" xfId="32124"/>
    <cellStyle name="Normal 3 6 4 6 2 2 2" xfId="32125"/>
    <cellStyle name="Normal 3 6 4 6 2 3" xfId="32126"/>
    <cellStyle name="Normal 3 6 4 6 3" xfId="32127"/>
    <cellStyle name="Normal 3 6 4 6 3 2" xfId="32128"/>
    <cellStyle name="Normal 3 6 4 6 4" xfId="32129"/>
    <cellStyle name="Normal 3 6 4 7" xfId="32130"/>
    <cellStyle name="Normal 3 6 4 7 2" xfId="32131"/>
    <cellStyle name="Normal 3 6 4 7 2 2" xfId="32132"/>
    <cellStyle name="Normal 3 6 4 7 3" xfId="32133"/>
    <cellStyle name="Normal 3 6 4 8" xfId="32134"/>
    <cellStyle name="Normal 3 6 4 8 2" xfId="32135"/>
    <cellStyle name="Normal 3 6 4 9" xfId="32136"/>
    <cellStyle name="Normal 3 6 5" xfId="32137"/>
    <cellStyle name="Normal 3 6 5 2" xfId="32138"/>
    <cellStyle name="Normal 3 6 5 2 2" xfId="32139"/>
    <cellStyle name="Normal 3 6 5 3" xfId="32140"/>
    <cellStyle name="Normal 3 6 6" xfId="32141"/>
    <cellStyle name="Normal 3 6 7" xfId="32142"/>
    <cellStyle name="Normal 3 6 7 2" xfId="32143"/>
    <cellStyle name="Normal 3 6 8" xfId="43179"/>
    <cellStyle name="Normal 3 60" xfId="47871"/>
    <cellStyle name="Normal 3 61" xfId="47872"/>
    <cellStyle name="Normal 3 62" xfId="47875"/>
    <cellStyle name="Normal 3 63" xfId="47876"/>
    <cellStyle name="Normal 3 64" xfId="47873"/>
    <cellStyle name="Normal 3 65" xfId="47874"/>
    <cellStyle name="Normal 3 66" xfId="47877"/>
    <cellStyle name="Normal 3 67" xfId="43368"/>
    <cellStyle name="Normal 3 68" xfId="47891"/>
    <cellStyle name="Normal 3 69" xfId="48031"/>
    <cellStyle name="Normal 3 7" xfId="32144"/>
    <cellStyle name="Normal 3 7 2" xfId="32145"/>
    <cellStyle name="Normal 3 7 2 10" xfId="45858"/>
    <cellStyle name="Normal 3 7 2 2" xfId="32146"/>
    <cellStyle name="Normal 3 7 2 2 2" xfId="32147"/>
    <cellStyle name="Normal 3 7 2 2 2 2" xfId="32148"/>
    <cellStyle name="Normal 3 7 2 2 2 2 2" xfId="32149"/>
    <cellStyle name="Normal 3 7 2 2 2 2 2 2" xfId="32150"/>
    <cellStyle name="Normal 3 7 2 2 2 2 3" xfId="32151"/>
    <cellStyle name="Normal 3 7 2 2 2 3" xfId="32152"/>
    <cellStyle name="Normal 3 7 2 2 2 3 2" xfId="32153"/>
    <cellStyle name="Normal 3 7 2 2 2 4" xfId="32154"/>
    <cellStyle name="Normal 3 7 2 2 3" xfId="32155"/>
    <cellStyle name="Normal 3 7 2 2 3 2" xfId="32156"/>
    <cellStyle name="Normal 3 7 2 2 3 2 2" xfId="32157"/>
    <cellStyle name="Normal 3 7 2 2 3 3" xfId="32158"/>
    <cellStyle name="Normal 3 7 2 2 4" xfId="32159"/>
    <cellStyle name="Normal 3 7 2 2 4 2" xfId="32160"/>
    <cellStyle name="Normal 3 7 2 2 5" xfId="32161"/>
    <cellStyle name="Normal 3 7 2 3" xfId="32162"/>
    <cellStyle name="Normal 3 7 2 3 2" xfId="32163"/>
    <cellStyle name="Normal 3 7 2 3 2 2" xfId="32164"/>
    <cellStyle name="Normal 3 7 2 3 2 2 2" xfId="32165"/>
    <cellStyle name="Normal 3 7 2 3 2 2 2 2" xfId="32166"/>
    <cellStyle name="Normal 3 7 2 3 2 2 3" xfId="32167"/>
    <cellStyle name="Normal 3 7 2 3 2 3" xfId="32168"/>
    <cellStyle name="Normal 3 7 2 3 2 3 2" xfId="32169"/>
    <cellStyle name="Normal 3 7 2 3 2 4" xfId="32170"/>
    <cellStyle name="Normal 3 7 2 3 3" xfId="32171"/>
    <cellStyle name="Normal 3 7 2 3 3 2" xfId="32172"/>
    <cellStyle name="Normal 3 7 2 3 3 2 2" xfId="32173"/>
    <cellStyle name="Normal 3 7 2 3 3 3" xfId="32174"/>
    <cellStyle name="Normal 3 7 2 3 4" xfId="32175"/>
    <cellStyle name="Normal 3 7 2 3 4 2" xfId="32176"/>
    <cellStyle name="Normal 3 7 2 3 5" xfId="32177"/>
    <cellStyle name="Normal 3 7 2 4" xfId="32178"/>
    <cellStyle name="Normal 3 7 2 4 2" xfId="32179"/>
    <cellStyle name="Normal 3 7 2 4 2 2" xfId="32180"/>
    <cellStyle name="Normal 3 7 2 4 2 2 2" xfId="32181"/>
    <cellStyle name="Normal 3 7 2 4 2 3" xfId="32182"/>
    <cellStyle name="Normal 3 7 2 4 3" xfId="32183"/>
    <cellStyle name="Normal 3 7 2 4 3 2" xfId="32184"/>
    <cellStyle name="Normal 3 7 2 4 4" xfId="32185"/>
    <cellStyle name="Normal 3 7 2 5" xfId="32186"/>
    <cellStyle name="Normal 3 7 2 5 2" xfId="32187"/>
    <cellStyle name="Normal 3 7 2 5 2 2" xfId="32188"/>
    <cellStyle name="Normal 3 7 2 5 2 2 2" xfId="32189"/>
    <cellStyle name="Normal 3 7 2 5 2 3" xfId="32190"/>
    <cellStyle name="Normal 3 7 2 5 3" xfId="32191"/>
    <cellStyle name="Normal 3 7 2 5 3 2" xfId="32192"/>
    <cellStyle name="Normal 3 7 2 5 4" xfId="32193"/>
    <cellStyle name="Normal 3 7 2 6" xfId="32194"/>
    <cellStyle name="Normal 3 7 2 6 2" xfId="32195"/>
    <cellStyle name="Normal 3 7 2 6 2 2" xfId="32196"/>
    <cellStyle name="Normal 3 7 2 6 2 2 2" xfId="32197"/>
    <cellStyle name="Normal 3 7 2 6 2 3" xfId="32198"/>
    <cellStyle name="Normal 3 7 2 6 3" xfId="32199"/>
    <cellStyle name="Normal 3 7 2 6 3 2" xfId="32200"/>
    <cellStyle name="Normal 3 7 2 6 4" xfId="32201"/>
    <cellStyle name="Normal 3 7 2 7" xfId="32202"/>
    <cellStyle name="Normal 3 7 2 7 2" xfId="32203"/>
    <cellStyle name="Normal 3 7 2 7 2 2" xfId="32204"/>
    <cellStyle name="Normal 3 7 2 7 3" xfId="32205"/>
    <cellStyle name="Normal 3 7 2 8" xfId="32206"/>
    <cellStyle name="Normal 3 7 2 8 2" xfId="32207"/>
    <cellStyle name="Normal 3 7 2 9" xfId="32208"/>
    <cellStyle name="Normal 3 7 3" xfId="32209"/>
    <cellStyle name="Normal 3 7 3 2" xfId="32210"/>
    <cellStyle name="Normal 3 7 3 2 2" xfId="32211"/>
    <cellStyle name="Normal 3 7 3 2 2 2" xfId="32212"/>
    <cellStyle name="Normal 3 7 3 2 2 2 2" xfId="32213"/>
    <cellStyle name="Normal 3 7 3 2 2 2 2 2" xfId="32214"/>
    <cellStyle name="Normal 3 7 3 2 2 2 3" xfId="32215"/>
    <cellStyle name="Normal 3 7 3 2 2 3" xfId="32216"/>
    <cellStyle name="Normal 3 7 3 2 2 3 2" xfId="32217"/>
    <cellStyle name="Normal 3 7 3 2 2 4" xfId="32218"/>
    <cellStyle name="Normal 3 7 3 2 3" xfId="32219"/>
    <cellStyle name="Normal 3 7 3 2 3 2" xfId="32220"/>
    <cellStyle name="Normal 3 7 3 2 3 2 2" xfId="32221"/>
    <cellStyle name="Normal 3 7 3 2 3 3" xfId="32222"/>
    <cellStyle name="Normal 3 7 3 2 4" xfId="32223"/>
    <cellStyle name="Normal 3 7 3 2 4 2" xfId="32224"/>
    <cellStyle name="Normal 3 7 3 2 5" xfId="32225"/>
    <cellStyle name="Normal 3 7 3 3" xfId="32226"/>
    <cellStyle name="Normal 3 7 3 3 2" xfId="32227"/>
    <cellStyle name="Normal 3 7 3 3 2 2" xfId="32228"/>
    <cellStyle name="Normal 3 7 3 3 2 2 2" xfId="32229"/>
    <cellStyle name="Normal 3 7 3 3 2 2 2 2" xfId="32230"/>
    <cellStyle name="Normal 3 7 3 3 2 2 3" xfId="32231"/>
    <cellStyle name="Normal 3 7 3 3 2 3" xfId="32232"/>
    <cellStyle name="Normal 3 7 3 3 2 3 2" xfId="32233"/>
    <cellStyle name="Normal 3 7 3 3 2 4" xfId="32234"/>
    <cellStyle name="Normal 3 7 3 3 3" xfId="32235"/>
    <cellStyle name="Normal 3 7 3 3 3 2" xfId="32236"/>
    <cellStyle name="Normal 3 7 3 3 3 2 2" xfId="32237"/>
    <cellStyle name="Normal 3 7 3 3 3 3" xfId="32238"/>
    <cellStyle name="Normal 3 7 3 3 4" xfId="32239"/>
    <cellStyle name="Normal 3 7 3 3 4 2" xfId="32240"/>
    <cellStyle name="Normal 3 7 3 3 5" xfId="32241"/>
    <cellStyle name="Normal 3 7 3 4" xfId="32242"/>
    <cellStyle name="Normal 3 7 3 4 2" xfId="32243"/>
    <cellStyle name="Normal 3 7 3 4 2 2" xfId="32244"/>
    <cellStyle name="Normal 3 7 3 4 2 2 2" xfId="32245"/>
    <cellStyle name="Normal 3 7 3 4 2 3" xfId="32246"/>
    <cellStyle name="Normal 3 7 3 4 3" xfId="32247"/>
    <cellStyle name="Normal 3 7 3 4 3 2" xfId="32248"/>
    <cellStyle name="Normal 3 7 3 4 4" xfId="32249"/>
    <cellStyle name="Normal 3 7 3 5" xfId="32250"/>
    <cellStyle name="Normal 3 7 3 5 2" xfId="32251"/>
    <cellStyle name="Normal 3 7 3 5 2 2" xfId="32252"/>
    <cellStyle name="Normal 3 7 3 5 2 2 2" xfId="32253"/>
    <cellStyle name="Normal 3 7 3 5 2 3" xfId="32254"/>
    <cellStyle name="Normal 3 7 3 5 3" xfId="32255"/>
    <cellStyle name="Normal 3 7 3 5 3 2" xfId="32256"/>
    <cellStyle name="Normal 3 7 3 5 4" xfId="32257"/>
    <cellStyle name="Normal 3 7 3 6" xfId="32258"/>
    <cellStyle name="Normal 3 7 3 6 2" xfId="32259"/>
    <cellStyle name="Normal 3 7 3 6 2 2" xfId="32260"/>
    <cellStyle name="Normal 3 7 3 6 2 2 2" xfId="32261"/>
    <cellStyle name="Normal 3 7 3 6 2 3" xfId="32262"/>
    <cellStyle name="Normal 3 7 3 6 3" xfId="32263"/>
    <cellStyle name="Normal 3 7 3 6 3 2" xfId="32264"/>
    <cellStyle name="Normal 3 7 3 6 4" xfId="32265"/>
    <cellStyle name="Normal 3 7 3 7" xfId="32266"/>
    <cellStyle name="Normal 3 7 3 7 2" xfId="32267"/>
    <cellStyle name="Normal 3 7 3 7 2 2" xfId="32268"/>
    <cellStyle name="Normal 3 7 3 7 3" xfId="32269"/>
    <cellStyle name="Normal 3 7 3 8" xfId="32270"/>
    <cellStyle name="Normal 3 7 3 8 2" xfId="32271"/>
    <cellStyle name="Normal 3 7 3 9" xfId="32272"/>
    <cellStyle name="Normal 3 7 4" xfId="43180"/>
    <cellStyle name="Normal 3 70" xfId="48100"/>
    <cellStyle name="Normal 3 71" xfId="48122"/>
    <cellStyle name="Normal 3 72" xfId="48128"/>
    <cellStyle name="Normal 3 8" xfId="32273"/>
    <cellStyle name="Normal 3 8 10" xfId="43376"/>
    <cellStyle name="Normal 3 8 2" xfId="32274"/>
    <cellStyle name="Normal 3 8 2 2" xfId="32275"/>
    <cellStyle name="Normal 3 8 2 2 2" xfId="32276"/>
    <cellStyle name="Normal 3 8 2 2 2 2" xfId="32277"/>
    <cellStyle name="Normal 3 8 2 2 2 2 2" xfId="32278"/>
    <cellStyle name="Normal 3 8 2 2 2 3" xfId="32279"/>
    <cellStyle name="Normal 3 8 2 2 3" xfId="32280"/>
    <cellStyle name="Normal 3 8 2 2 3 2" xfId="32281"/>
    <cellStyle name="Normal 3 8 2 2 4" xfId="32282"/>
    <cellStyle name="Normal 3 8 2 3" xfId="32283"/>
    <cellStyle name="Normal 3 8 2 3 2" xfId="32284"/>
    <cellStyle name="Normal 3 8 2 3 2 2" xfId="32285"/>
    <cellStyle name="Normal 3 8 2 3 3" xfId="32286"/>
    <cellStyle name="Normal 3 8 2 4" xfId="32287"/>
    <cellStyle name="Normal 3 8 2 4 2" xfId="32288"/>
    <cellStyle name="Normal 3 8 2 5" xfId="32289"/>
    <cellStyle name="Normal 3 8 2 6" xfId="45859"/>
    <cellStyle name="Normal 3 8 3" xfId="32290"/>
    <cellStyle name="Normal 3 8 3 2" xfId="32291"/>
    <cellStyle name="Normal 3 8 3 2 2" xfId="32292"/>
    <cellStyle name="Normal 3 8 3 2 2 2" xfId="32293"/>
    <cellStyle name="Normal 3 8 3 2 2 2 2" xfId="32294"/>
    <cellStyle name="Normal 3 8 3 2 2 3" xfId="32295"/>
    <cellStyle name="Normal 3 8 3 2 3" xfId="32296"/>
    <cellStyle name="Normal 3 8 3 2 3 2" xfId="32297"/>
    <cellStyle name="Normal 3 8 3 2 4" xfId="32298"/>
    <cellStyle name="Normal 3 8 3 3" xfId="32299"/>
    <cellStyle name="Normal 3 8 3 3 2" xfId="32300"/>
    <cellStyle name="Normal 3 8 3 3 2 2" xfId="32301"/>
    <cellStyle name="Normal 3 8 3 3 3" xfId="32302"/>
    <cellStyle name="Normal 3 8 3 4" xfId="32303"/>
    <cellStyle name="Normal 3 8 3 4 2" xfId="32304"/>
    <cellStyle name="Normal 3 8 3 5" xfId="32305"/>
    <cellStyle name="Normal 3 8 4" xfId="32306"/>
    <cellStyle name="Normal 3 8 4 2" xfId="32307"/>
    <cellStyle name="Normal 3 8 4 2 2" xfId="32308"/>
    <cellStyle name="Normal 3 8 4 2 2 2" xfId="32309"/>
    <cellStyle name="Normal 3 8 4 2 3" xfId="32310"/>
    <cellStyle name="Normal 3 8 4 3" xfId="32311"/>
    <cellStyle name="Normal 3 8 4 3 2" xfId="32312"/>
    <cellStyle name="Normal 3 8 4 4" xfId="32313"/>
    <cellStyle name="Normal 3 8 5" xfId="32314"/>
    <cellStyle name="Normal 3 8 5 2" xfId="32315"/>
    <cellStyle name="Normal 3 8 5 2 2" xfId="32316"/>
    <cellStyle name="Normal 3 8 5 2 2 2" xfId="32317"/>
    <cellStyle name="Normal 3 8 5 2 3" xfId="32318"/>
    <cellStyle name="Normal 3 8 5 3" xfId="32319"/>
    <cellStyle name="Normal 3 8 5 3 2" xfId="32320"/>
    <cellStyle name="Normal 3 8 5 4" xfId="32321"/>
    <cellStyle name="Normal 3 8 6" xfId="32322"/>
    <cellStyle name="Normal 3 8 6 2" xfId="32323"/>
    <cellStyle name="Normal 3 8 6 2 2" xfId="32324"/>
    <cellStyle name="Normal 3 8 6 2 2 2" xfId="32325"/>
    <cellStyle name="Normal 3 8 6 2 3" xfId="32326"/>
    <cellStyle name="Normal 3 8 6 3" xfId="32327"/>
    <cellStyle name="Normal 3 8 6 3 2" xfId="32328"/>
    <cellStyle name="Normal 3 8 6 4" xfId="32329"/>
    <cellStyle name="Normal 3 8 7" xfId="32330"/>
    <cellStyle name="Normal 3 8 7 2" xfId="32331"/>
    <cellStyle name="Normal 3 8 7 2 2" xfId="32332"/>
    <cellStyle name="Normal 3 8 7 3" xfId="32333"/>
    <cellStyle name="Normal 3 8 8" xfId="32334"/>
    <cellStyle name="Normal 3 8 8 2" xfId="32335"/>
    <cellStyle name="Normal 3 8 9" xfId="32336"/>
    <cellStyle name="Normal 3 9" xfId="32337"/>
    <cellStyle name="Normal 3 9 10" xfId="45860"/>
    <cellStyle name="Normal 3 9 2" xfId="32338"/>
    <cellStyle name="Normal 3 9 2 2" xfId="32339"/>
    <cellStyle name="Normal 3 9 2 2 2" xfId="32340"/>
    <cellStyle name="Normal 3 9 2 2 2 2" xfId="32341"/>
    <cellStyle name="Normal 3 9 2 2 2 2 2" xfId="32342"/>
    <cellStyle name="Normal 3 9 2 2 2 3" xfId="32343"/>
    <cellStyle name="Normal 3 9 2 2 3" xfId="32344"/>
    <cellStyle name="Normal 3 9 2 2 3 2" xfId="32345"/>
    <cellStyle name="Normal 3 9 2 2 4" xfId="32346"/>
    <cellStyle name="Normal 3 9 2 3" xfId="32347"/>
    <cellStyle name="Normal 3 9 2 3 2" xfId="32348"/>
    <cellStyle name="Normal 3 9 2 3 2 2" xfId="32349"/>
    <cellStyle name="Normal 3 9 2 3 3" xfId="32350"/>
    <cellStyle name="Normal 3 9 2 4" xfId="32351"/>
    <cellStyle name="Normal 3 9 2 4 2" xfId="32352"/>
    <cellStyle name="Normal 3 9 2 5" xfId="32353"/>
    <cellStyle name="Normal 3 9 3" xfId="32354"/>
    <cellStyle name="Normal 3 9 3 2" xfId="32355"/>
    <cellStyle name="Normal 3 9 3 2 2" xfId="32356"/>
    <cellStyle name="Normal 3 9 3 2 2 2" xfId="32357"/>
    <cellStyle name="Normal 3 9 3 2 2 2 2" xfId="32358"/>
    <cellStyle name="Normal 3 9 3 2 2 3" xfId="32359"/>
    <cellStyle name="Normal 3 9 3 2 3" xfId="32360"/>
    <cellStyle name="Normal 3 9 3 2 3 2" xfId="32361"/>
    <cellStyle name="Normal 3 9 3 2 4" xfId="32362"/>
    <cellStyle name="Normal 3 9 3 3" xfId="32363"/>
    <cellStyle name="Normal 3 9 3 3 2" xfId="32364"/>
    <cellStyle name="Normal 3 9 3 3 2 2" xfId="32365"/>
    <cellStyle name="Normal 3 9 3 3 3" xfId="32366"/>
    <cellStyle name="Normal 3 9 3 4" xfId="32367"/>
    <cellStyle name="Normal 3 9 3 4 2" xfId="32368"/>
    <cellStyle name="Normal 3 9 3 5" xfId="32369"/>
    <cellStyle name="Normal 3 9 4" xfId="32370"/>
    <cellStyle name="Normal 3 9 4 2" xfId="32371"/>
    <cellStyle name="Normal 3 9 4 2 2" xfId="32372"/>
    <cellStyle name="Normal 3 9 4 2 2 2" xfId="32373"/>
    <cellStyle name="Normal 3 9 4 2 3" xfId="32374"/>
    <cellStyle name="Normal 3 9 4 3" xfId="32375"/>
    <cellStyle name="Normal 3 9 4 3 2" xfId="32376"/>
    <cellStyle name="Normal 3 9 4 4" xfId="32377"/>
    <cellStyle name="Normal 3 9 5" xfId="32378"/>
    <cellStyle name="Normal 3 9 5 2" xfId="32379"/>
    <cellStyle name="Normal 3 9 5 2 2" xfId="32380"/>
    <cellStyle name="Normal 3 9 5 2 2 2" xfId="32381"/>
    <cellStyle name="Normal 3 9 5 2 3" xfId="32382"/>
    <cellStyle name="Normal 3 9 5 3" xfId="32383"/>
    <cellStyle name="Normal 3 9 5 3 2" xfId="32384"/>
    <cellStyle name="Normal 3 9 5 4" xfId="32385"/>
    <cellStyle name="Normal 3 9 6" xfId="32386"/>
    <cellStyle name="Normal 3 9 6 2" xfId="32387"/>
    <cellStyle name="Normal 3 9 6 2 2" xfId="32388"/>
    <cellStyle name="Normal 3 9 6 2 2 2" xfId="32389"/>
    <cellStyle name="Normal 3 9 6 2 3" xfId="32390"/>
    <cellStyle name="Normal 3 9 6 3" xfId="32391"/>
    <cellStyle name="Normal 3 9 6 3 2" xfId="32392"/>
    <cellStyle name="Normal 3 9 6 4" xfId="32393"/>
    <cellStyle name="Normal 3 9 7" xfId="32394"/>
    <cellStyle name="Normal 3 9 7 2" xfId="32395"/>
    <cellStyle name="Normal 3 9 7 2 2" xfId="32396"/>
    <cellStyle name="Normal 3 9 7 3" xfId="32397"/>
    <cellStyle name="Normal 3 9 8" xfId="32398"/>
    <cellStyle name="Normal 3 9 8 2" xfId="32399"/>
    <cellStyle name="Normal 3 9 9" xfId="32400"/>
    <cellStyle name="Normal 30" xfId="32401"/>
    <cellStyle name="Normal 30 10" xfId="45862"/>
    <cellStyle name="Normal 30 100" xfId="45863"/>
    <cellStyle name="Normal 30 101" xfId="45864"/>
    <cellStyle name="Normal 30 102" xfId="45865"/>
    <cellStyle name="Normal 30 103" xfId="45866"/>
    <cellStyle name="Normal 30 104" xfId="45867"/>
    <cellStyle name="Normal 30 105" xfId="45868"/>
    <cellStyle name="Normal 30 106" xfId="45869"/>
    <cellStyle name="Normal 30 107" xfId="45870"/>
    <cellStyle name="Normal 30 108" xfId="45871"/>
    <cellStyle name="Normal 30 109" xfId="45872"/>
    <cellStyle name="Normal 30 11" xfId="45873"/>
    <cellStyle name="Normal 30 110" xfId="45861"/>
    <cellStyle name="Normal 30 111" xfId="43181"/>
    <cellStyle name="Normal 30 12" xfId="45874"/>
    <cellStyle name="Normal 30 13" xfId="45875"/>
    <cellStyle name="Normal 30 14" xfId="45876"/>
    <cellStyle name="Normal 30 15" xfId="45877"/>
    <cellStyle name="Normal 30 16" xfId="45878"/>
    <cellStyle name="Normal 30 17" xfId="45879"/>
    <cellStyle name="Normal 30 18" xfId="45880"/>
    <cellStyle name="Normal 30 19" xfId="45881"/>
    <cellStyle name="Normal 30 2" xfId="32402"/>
    <cellStyle name="Normal 30 2 2" xfId="32403"/>
    <cellStyle name="Normal 30 2 2 2" xfId="32404"/>
    <cellStyle name="Normal 30 2 3" xfId="32405"/>
    <cellStyle name="Normal 30 2 4" xfId="45882"/>
    <cellStyle name="Normal 30 20" xfId="45883"/>
    <cellStyle name="Normal 30 21" xfId="45884"/>
    <cellStyle name="Normal 30 22" xfId="45885"/>
    <cellStyle name="Normal 30 23" xfId="45886"/>
    <cellStyle name="Normal 30 24" xfId="45887"/>
    <cellStyle name="Normal 30 25" xfId="45888"/>
    <cellStyle name="Normal 30 26" xfId="45889"/>
    <cellStyle name="Normal 30 27" xfId="45890"/>
    <cellStyle name="Normal 30 28" xfId="45891"/>
    <cellStyle name="Normal 30 29" xfId="45892"/>
    <cellStyle name="Normal 30 3" xfId="32406"/>
    <cellStyle name="Normal 30 3 2" xfId="45893"/>
    <cellStyle name="Normal 30 30" xfId="45894"/>
    <cellStyle name="Normal 30 31" xfId="45895"/>
    <cellStyle name="Normal 30 32" xfId="45896"/>
    <cellStyle name="Normal 30 33" xfId="45897"/>
    <cellStyle name="Normal 30 34" xfId="45898"/>
    <cellStyle name="Normal 30 35" xfId="45899"/>
    <cellStyle name="Normal 30 36" xfId="45900"/>
    <cellStyle name="Normal 30 37" xfId="45901"/>
    <cellStyle name="Normal 30 38" xfId="45902"/>
    <cellStyle name="Normal 30 39" xfId="45903"/>
    <cellStyle name="Normal 30 4" xfId="32407"/>
    <cellStyle name="Normal 30 4 2" xfId="32408"/>
    <cellStyle name="Normal 30 4 3" xfId="45904"/>
    <cellStyle name="Normal 30 40" xfId="45905"/>
    <cellStyle name="Normal 30 41" xfId="45906"/>
    <cellStyle name="Normal 30 42" xfId="45907"/>
    <cellStyle name="Normal 30 43" xfId="45908"/>
    <cellStyle name="Normal 30 44" xfId="45909"/>
    <cellStyle name="Normal 30 45" xfId="45910"/>
    <cellStyle name="Normal 30 46" xfId="45911"/>
    <cellStyle name="Normal 30 47" xfId="45912"/>
    <cellStyle name="Normal 30 48" xfId="45913"/>
    <cellStyle name="Normal 30 49" xfId="45914"/>
    <cellStyle name="Normal 30 5" xfId="45915"/>
    <cellStyle name="Normal 30 50" xfId="45916"/>
    <cellStyle name="Normal 30 51" xfId="45917"/>
    <cellStyle name="Normal 30 52" xfId="45918"/>
    <cellStyle name="Normal 30 53" xfId="45919"/>
    <cellStyle name="Normal 30 54" xfId="45920"/>
    <cellStyle name="Normal 30 55" xfId="45921"/>
    <cellStyle name="Normal 30 56" xfId="45922"/>
    <cellStyle name="Normal 30 57" xfId="45923"/>
    <cellStyle name="Normal 30 58" xfId="45924"/>
    <cellStyle name="Normal 30 59" xfId="45925"/>
    <cellStyle name="Normal 30 6" xfId="45926"/>
    <cellStyle name="Normal 30 60" xfId="45927"/>
    <cellStyle name="Normal 30 61" xfId="45928"/>
    <cellStyle name="Normal 30 62" xfId="45929"/>
    <cellStyle name="Normal 30 63" xfId="45930"/>
    <cellStyle name="Normal 30 64" xfId="45931"/>
    <cellStyle name="Normal 30 65" xfId="45932"/>
    <cellStyle name="Normal 30 66" xfId="45933"/>
    <cellStyle name="Normal 30 67" xfId="45934"/>
    <cellStyle name="Normal 30 68" xfId="45935"/>
    <cellStyle name="Normal 30 69" xfId="45936"/>
    <cellStyle name="Normal 30 7" xfId="45937"/>
    <cellStyle name="Normal 30 70" xfId="45938"/>
    <cellStyle name="Normal 30 71" xfId="45939"/>
    <cellStyle name="Normal 30 72" xfId="45940"/>
    <cellStyle name="Normal 30 73" xfId="45941"/>
    <cellStyle name="Normal 30 74" xfId="45942"/>
    <cellStyle name="Normal 30 75" xfId="45943"/>
    <cellStyle name="Normal 30 76" xfId="45944"/>
    <cellStyle name="Normal 30 77" xfId="45945"/>
    <cellStyle name="Normal 30 78" xfId="45946"/>
    <cellStyle name="Normal 30 79" xfId="45947"/>
    <cellStyle name="Normal 30 8" xfId="45948"/>
    <cellStyle name="Normal 30 80" xfId="45949"/>
    <cellStyle name="Normal 30 81" xfId="45950"/>
    <cellStyle name="Normal 30 82" xfId="45951"/>
    <cellStyle name="Normal 30 83" xfId="45952"/>
    <cellStyle name="Normal 30 84" xfId="45953"/>
    <cellStyle name="Normal 30 85" xfId="45954"/>
    <cellStyle name="Normal 30 86" xfId="45955"/>
    <cellStyle name="Normal 30 87" xfId="45956"/>
    <cellStyle name="Normal 30 88" xfId="45957"/>
    <cellStyle name="Normal 30 89" xfId="45958"/>
    <cellStyle name="Normal 30 9" xfId="45959"/>
    <cellStyle name="Normal 30 90" xfId="45960"/>
    <cellStyle name="Normal 30 91" xfId="45961"/>
    <cellStyle name="Normal 30 92" xfId="45962"/>
    <cellStyle name="Normal 30 93" xfId="45963"/>
    <cellStyle name="Normal 30 94" xfId="45964"/>
    <cellStyle name="Normal 30 95" xfId="45965"/>
    <cellStyle name="Normal 30 96" xfId="45966"/>
    <cellStyle name="Normal 30 97" xfId="45967"/>
    <cellStyle name="Normal 30 98" xfId="45968"/>
    <cellStyle name="Normal 30 99" xfId="45969"/>
    <cellStyle name="Normal 31" xfId="32409"/>
    <cellStyle name="Normal 31 10" xfId="45971"/>
    <cellStyle name="Normal 31 100" xfId="45972"/>
    <cellStyle name="Normal 31 101" xfId="45973"/>
    <cellStyle name="Normal 31 102" xfId="45974"/>
    <cellStyle name="Normal 31 103" xfId="45975"/>
    <cellStyle name="Normal 31 104" xfId="45976"/>
    <cellStyle name="Normal 31 105" xfId="45977"/>
    <cellStyle name="Normal 31 106" xfId="45978"/>
    <cellStyle name="Normal 31 107" xfId="45979"/>
    <cellStyle name="Normal 31 108" xfId="45980"/>
    <cellStyle name="Normal 31 109" xfId="45981"/>
    <cellStyle name="Normal 31 11" xfId="45982"/>
    <cellStyle name="Normal 31 110" xfId="45970"/>
    <cellStyle name="Normal 31 111" xfId="42630"/>
    <cellStyle name="Normal 31 12" xfId="45983"/>
    <cellStyle name="Normal 31 13" xfId="45984"/>
    <cellStyle name="Normal 31 14" xfId="45985"/>
    <cellStyle name="Normal 31 15" xfId="45986"/>
    <cellStyle name="Normal 31 16" xfId="45987"/>
    <cellStyle name="Normal 31 17" xfId="45988"/>
    <cellStyle name="Normal 31 18" xfId="45989"/>
    <cellStyle name="Normal 31 19" xfId="45990"/>
    <cellStyle name="Normal 31 2" xfId="32410"/>
    <cellStyle name="Normal 31 2 2" xfId="32411"/>
    <cellStyle name="Normal 31 2 2 2" xfId="32412"/>
    <cellStyle name="Normal 31 2 3" xfId="32413"/>
    <cellStyle name="Normal 31 2 4" xfId="45991"/>
    <cellStyle name="Normal 31 20" xfId="45992"/>
    <cellStyle name="Normal 31 21" xfId="45993"/>
    <cellStyle name="Normal 31 22" xfId="45994"/>
    <cellStyle name="Normal 31 23" xfId="45995"/>
    <cellStyle name="Normal 31 24" xfId="45996"/>
    <cellStyle name="Normal 31 25" xfId="45997"/>
    <cellStyle name="Normal 31 26" xfId="45998"/>
    <cellStyle name="Normal 31 27" xfId="45999"/>
    <cellStyle name="Normal 31 28" xfId="46000"/>
    <cellStyle name="Normal 31 29" xfId="46001"/>
    <cellStyle name="Normal 31 3" xfId="32414"/>
    <cellStyle name="Normal 31 3 2" xfId="46002"/>
    <cellStyle name="Normal 31 30" xfId="46003"/>
    <cellStyle name="Normal 31 31" xfId="46004"/>
    <cellStyle name="Normal 31 32" xfId="46005"/>
    <cellStyle name="Normal 31 33" xfId="46006"/>
    <cellStyle name="Normal 31 34" xfId="46007"/>
    <cellStyle name="Normal 31 35" xfId="46008"/>
    <cellStyle name="Normal 31 36" xfId="46009"/>
    <cellStyle name="Normal 31 37" xfId="46010"/>
    <cellStyle name="Normal 31 38" xfId="46011"/>
    <cellStyle name="Normal 31 39" xfId="46012"/>
    <cellStyle name="Normal 31 4" xfId="32415"/>
    <cellStyle name="Normal 31 4 2" xfId="32416"/>
    <cellStyle name="Normal 31 4 3" xfId="46013"/>
    <cellStyle name="Normal 31 40" xfId="46014"/>
    <cellStyle name="Normal 31 41" xfId="46015"/>
    <cellStyle name="Normal 31 42" xfId="46016"/>
    <cellStyle name="Normal 31 43" xfId="46017"/>
    <cellStyle name="Normal 31 44" xfId="46018"/>
    <cellStyle name="Normal 31 45" xfId="46019"/>
    <cellStyle name="Normal 31 46" xfId="46020"/>
    <cellStyle name="Normal 31 47" xfId="46021"/>
    <cellStyle name="Normal 31 48" xfId="46022"/>
    <cellStyle name="Normal 31 49" xfId="46023"/>
    <cellStyle name="Normal 31 5" xfId="46024"/>
    <cellStyle name="Normal 31 50" xfId="46025"/>
    <cellStyle name="Normal 31 51" xfId="46026"/>
    <cellStyle name="Normal 31 52" xfId="46027"/>
    <cellStyle name="Normal 31 53" xfId="46028"/>
    <cellStyle name="Normal 31 54" xfId="46029"/>
    <cellStyle name="Normal 31 55" xfId="46030"/>
    <cellStyle name="Normal 31 56" xfId="46031"/>
    <cellStyle name="Normal 31 57" xfId="46032"/>
    <cellStyle name="Normal 31 58" xfId="46033"/>
    <cellStyle name="Normal 31 59" xfId="46034"/>
    <cellStyle name="Normal 31 6" xfId="46035"/>
    <cellStyle name="Normal 31 60" xfId="46036"/>
    <cellStyle name="Normal 31 61" xfId="46037"/>
    <cellStyle name="Normal 31 62" xfId="46038"/>
    <cellStyle name="Normal 31 63" xfId="46039"/>
    <cellStyle name="Normal 31 64" xfId="46040"/>
    <cellStyle name="Normal 31 65" xfId="46041"/>
    <cellStyle name="Normal 31 66" xfId="46042"/>
    <cellStyle name="Normal 31 67" xfId="46043"/>
    <cellStyle name="Normal 31 68" xfId="46044"/>
    <cellStyle name="Normal 31 69" xfId="46045"/>
    <cellStyle name="Normal 31 7" xfId="46046"/>
    <cellStyle name="Normal 31 70" xfId="46047"/>
    <cellStyle name="Normal 31 71" xfId="46048"/>
    <cellStyle name="Normal 31 72" xfId="46049"/>
    <cellStyle name="Normal 31 73" xfId="46050"/>
    <cellStyle name="Normal 31 74" xfId="46051"/>
    <cellStyle name="Normal 31 75" xfId="46052"/>
    <cellStyle name="Normal 31 76" xfId="46053"/>
    <cellStyle name="Normal 31 77" xfId="46054"/>
    <cellStyle name="Normal 31 78" xfId="46055"/>
    <cellStyle name="Normal 31 79" xfId="46056"/>
    <cellStyle name="Normal 31 8" xfId="46057"/>
    <cellStyle name="Normal 31 80" xfId="46058"/>
    <cellStyle name="Normal 31 81" xfId="46059"/>
    <cellStyle name="Normal 31 82" xfId="46060"/>
    <cellStyle name="Normal 31 83" xfId="46061"/>
    <cellStyle name="Normal 31 84" xfId="46062"/>
    <cellStyle name="Normal 31 85" xfId="46063"/>
    <cellStyle name="Normal 31 86" xfId="46064"/>
    <cellStyle name="Normal 31 87" xfId="46065"/>
    <cellStyle name="Normal 31 88" xfId="46066"/>
    <cellStyle name="Normal 31 89" xfId="46067"/>
    <cellStyle name="Normal 31 9" xfId="46068"/>
    <cellStyle name="Normal 31 90" xfId="46069"/>
    <cellStyle name="Normal 31 91" xfId="46070"/>
    <cellStyle name="Normal 31 92" xfId="46071"/>
    <cellStyle name="Normal 31 93" xfId="46072"/>
    <cellStyle name="Normal 31 94" xfId="46073"/>
    <cellStyle name="Normal 31 95" xfId="46074"/>
    <cellStyle name="Normal 31 96" xfId="46075"/>
    <cellStyle name="Normal 31 97" xfId="46076"/>
    <cellStyle name="Normal 31 98" xfId="46077"/>
    <cellStyle name="Normal 31 99" xfId="46078"/>
    <cellStyle name="Normal 32" xfId="32417"/>
    <cellStyle name="Normal 32 2" xfId="32418"/>
    <cellStyle name="Normal 32 2 2" xfId="32419"/>
    <cellStyle name="Normal 32 2 2 2" xfId="32420"/>
    <cellStyle name="Normal 32 2 3" xfId="32421"/>
    <cellStyle name="Normal 32 2 4" xfId="46080"/>
    <cellStyle name="Normal 32 3" xfId="32422"/>
    <cellStyle name="Normal 32 3 2" xfId="46079"/>
    <cellStyle name="Normal 32 4" xfId="32423"/>
    <cellStyle name="Normal 32 4 2" xfId="32424"/>
    <cellStyle name="Normal 33" xfId="32425"/>
    <cellStyle name="Normal 33 2" xfId="46082"/>
    <cellStyle name="Normal 33 3" xfId="46081"/>
    <cellStyle name="Normal 34" xfId="32426"/>
    <cellStyle name="Normal 34 2" xfId="46083"/>
    <cellStyle name="Normal 35" xfId="32427"/>
    <cellStyle name="Normal 35 10" xfId="46085"/>
    <cellStyle name="Normal 35 100" xfId="46086"/>
    <cellStyle name="Normal 35 101" xfId="46087"/>
    <cellStyle name="Normal 35 102" xfId="46088"/>
    <cellStyle name="Normal 35 103" xfId="46089"/>
    <cellStyle name="Normal 35 104" xfId="46090"/>
    <cellStyle name="Normal 35 105" xfId="46091"/>
    <cellStyle name="Normal 35 106" xfId="46092"/>
    <cellStyle name="Normal 35 107" xfId="46093"/>
    <cellStyle name="Normal 35 108" xfId="46094"/>
    <cellStyle name="Normal 35 109" xfId="46095"/>
    <cellStyle name="Normal 35 11" xfId="46096"/>
    <cellStyle name="Normal 35 110" xfId="46084"/>
    <cellStyle name="Normal 35 12" xfId="46097"/>
    <cellStyle name="Normal 35 13" xfId="46098"/>
    <cellStyle name="Normal 35 14" xfId="46099"/>
    <cellStyle name="Normal 35 15" xfId="46100"/>
    <cellStyle name="Normal 35 16" xfId="46101"/>
    <cellStyle name="Normal 35 17" xfId="46102"/>
    <cellStyle name="Normal 35 18" xfId="46103"/>
    <cellStyle name="Normal 35 19" xfId="46104"/>
    <cellStyle name="Normal 35 2" xfId="32428"/>
    <cellStyle name="Normal 35 2 2" xfId="32429"/>
    <cellStyle name="Normal 35 2 2 2" xfId="32430"/>
    <cellStyle name="Normal 35 2 3" xfId="32431"/>
    <cellStyle name="Normal 35 2 4" xfId="46105"/>
    <cellStyle name="Normal 35 20" xfId="46106"/>
    <cellStyle name="Normal 35 21" xfId="46107"/>
    <cellStyle name="Normal 35 22" xfId="46108"/>
    <cellStyle name="Normal 35 23" xfId="46109"/>
    <cellStyle name="Normal 35 24" xfId="46110"/>
    <cellStyle name="Normal 35 25" xfId="46111"/>
    <cellStyle name="Normal 35 26" xfId="46112"/>
    <cellStyle name="Normal 35 27" xfId="46113"/>
    <cellStyle name="Normal 35 28" xfId="46114"/>
    <cellStyle name="Normal 35 29" xfId="46115"/>
    <cellStyle name="Normal 35 3" xfId="32432"/>
    <cellStyle name="Normal 35 3 2" xfId="46116"/>
    <cellStyle name="Normal 35 30" xfId="46117"/>
    <cellStyle name="Normal 35 31" xfId="46118"/>
    <cellStyle name="Normal 35 32" xfId="46119"/>
    <cellStyle name="Normal 35 33" xfId="46120"/>
    <cellStyle name="Normal 35 34" xfId="46121"/>
    <cellStyle name="Normal 35 35" xfId="46122"/>
    <cellStyle name="Normal 35 36" xfId="46123"/>
    <cellStyle name="Normal 35 37" xfId="46124"/>
    <cellStyle name="Normal 35 38" xfId="46125"/>
    <cellStyle name="Normal 35 39" xfId="46126"/>
    <cellStyle name="Normal 35 4" xfId="32433"/>
    <cellStyle name="Normal 35 4 2" xfId="32434"/>
    <cellStyle name="Normal 35 4 3" xfId="46127"/>
    <cellStyle name="Normal 35 40" xfId="46128"/>
    <cellStyle name="Normal 35 41" xfId="46129"/>
    <cellStyle name="Normal 35 42" xfId="46130"/>
    <cellStyle name="Normal 35 43" xfId="46131"/>
    <cellStyle name="Normal 35 44" xfId="46132"/>
    <cellStyle name="Normal 35 45" xfId="46133"/>
    <cellStyle name="Normal 35 46" xfId="46134"/>
    <cellStyle name="Normal 35 47" xfId="46135"/>
    <cellStyle name="Normal 35 48" xfId="46136"/>
    <cellStyle name="Normal 35 49" xfId="46137"/>
    <cellStyle name="Normal 35 5" xfId="46138"/>
    <cellStyle name="Normal 35 50" xfId="46139"/>
    <cellStyle name="Normal 35 51" xfId="46140"/>
    <cellStyle name="Normal 35 52" xfId="46141"/>
    <cellStyle name="Normal 35 53" xfId="46142"/>
    <cellStyle name="Normal 35 54" xfId="46143"/>
    <cellStyle name="Normal 35 55" xfId="46144"/>
    <cellStyle name="Normal 35 56" xfId="46145"/>
    <cellStyle name="Normal 35 57" xfId="46146"/>
    <cellStyle name="Normal 35 58" xfId="46147"/>
    <cellStyle name="Normal 35 59" xfId="46148"/>
    <cellStyle name="Normal 35 6" xfId="46149"/>
    <cellStyle name="Normal 35 60" xfId="46150"/>
    <cellStyle name="Normal 35 61" xfId="46151"/>
    <cellStyle name="Normal 35 62" xfId="46152"/>
    <cellStyle name="Normal 35 63" xfId="46153"/>
    <cellStyle name="Normal 35 64" xfId="46154"/>
    <cellStyle name="Normal 35 65" xfId="46155"/>
    <cellStyle name="Normal 35 66" xfId="46156"/>
    <cellStyle name="Normal 35 67" xfId="46157"/>
    <cellStyle name="Normal 35 68" xfId="46158"/>
    <cellStyle name="Normal 35 69" xfId="46159"/>
    <cellStyle name="Normal 35 7" xfId="46160"/>
    <cellStyle name="Normal 35 70" xfId="46161"/>
    <cellStyle name="Normal 35 71" xfId="46162"/>
    <cellStyle name="Normal 35 72" xfId="46163"/>
    <cellStyle name="Normal 35 73" xfId="46164"/>
    <cellStyle name="Normal 35 74" xfId="46165"/>
    <cellStyle name="Normal 35 75" xfId="46166"/>
    <cellStyle name="Normal 35 76" xfId="46167"/>
    <cellStyle name="Normal 35 77" xfId="46168"/>
    <cellStyle name="Normal 35 78" xfId="46169"/>
    <cellStyle name="Normal 35 79" xfId="46170"/>
    <cellStyle name="Normal 35 8" xfId="46171"/>
    <cellStyle name="Normal 35 80" xfId="46172"/>
    <cellStyle name="Normal 35 81" xfId="46173"/>
    <cellStyle name="Normal 35 82" xfId="46174"/>
    <cellStyle name="Normal 35 83" xfId="46175"/>
    <cellStyle name="Normal 35 84" xfId="46176"/>
    <cellStyle name="Normal 35 85" xfId="46177"/>
    <cellStyle name="Normal 35 86" xfId="46178"/>
    <cellStyle name="Normal 35 87" xfId="46179"/>
    <cellStyle name="Normal 35 88" xfId="46180"/>
    <cellStyle name="Normal 35 89" xfId="46181"/>
    <cellStyle name="Normal 35 9" xfId="46182"/>
    <cellStyle name="Normal 35 90" xfId="46183"/>
    <cellStyle name="Normal 35 91" xfId="46184"/>
    <cellStyle name="Normal 35 92" xfId="46185"/>
    <cellStyle name="Normal 35 93" xfId="46186"/>
    <cellStyle name="Normal 35 94" xfId="46187"/>
    <cellStyle name="Normal 35 95" xfId="46188"/>
    <cellStyle name="Normal 35 96" xfId="46189"/>
    <cellStyle name="Normal 35 97" xfId="46190"/>
    <cellStyle name="Normal 35 98" xfId="46191"/>
    <cellStyle name="Normal 35 99" xfId="46192"/>
    <cellStyle name="Normal 36" xfId="32435"/>
    <cellStyle name="Normal 36 10" xfId="46194"/>
    <cellStyle name="Normal 36 100" xfId="46195"/>
    <cellStyle name="Normal 36 101" xfId="46196"/>
    <cellStyle name="Normal 36 102" xfId="46197"/>
    <cellStyle name="Normal 36 103" xfId="46198"/>
    <cellStyle name="Normal 36 104" xfId="46199"/>
    <cellStyle name="Normal 36 105" xfId="46200"/>
    <cellStyle name="Normal 36 106" xfId="46201"/>
    <cellStyle name="Normal 36 107" xfId="46202"/>
    <cellStyle name="Normal 36 108" xfId="46203"/>
    <cellStyle name="Normal 36 109" xfId="46204"/>
    <cellStyle name="Normal 36 11" xfId="46205"/>
    <cellStyle name="Normal 36 110" xfId="46193"/>
    <cellStyle name="Normal 36 12" xfId="46206"/>
    <cellStyle name="Normal 36 13" xfId="46207"/>
    <cellStyle name="Normal 36 14" xfId="46208"/>
    <cellStyle name="Normal 36 15" xfId="46209"/>
    <cellStyle name="Normal 36 16" xfId="46210"/>
    <cellStyle name="Normal 36 17" xfId="46211"/>
    <cellStyle name="Normal 36 18" xfId="46212"/>
    <cellStyle name="Normal 36 19" xfId="46213"/>
    <cellStyle name="Normal 36 2" xfId="32436"/>
    <cellStyle name="Normal 36 2 2" xfId="32437"/>
    <cellStyle name="Normal 36 2 2 2" xfId="32438"/>
    <cellStyle name="Normal 36 2 3" xfId="32439"/>
    <cellStyle name="Normal 36 2 4" xfId="46214"/>
    <cellStyle name="Normal 36 20" xfId="46215"/>
    <cellStyle name="Normal 36 21" xfId="46216"/>
    <cellStyle name="Normal 36 22" xfId="46217"/>
    <cellStyle name="Normal 36 23" xfId="46218"/>
    <cellStyle name="Normal 36 24" xfId="46219"/>
    <cellStyle name="Normal 36 25" xfId="46220"/>
    <cellStyle name="Normal 36 26" xfId="46221"/>
    <cellStyle name="Normal 36 27" xfId="46222"/>
    <cellStyle name="Normal 36 28" xfId="46223"/>
    <cellStyle name="Normal 36 29" xfId="46224"/>
    <cellStyle name="Normal 36 3" xfId="32440"/>
    <cellStyle name="Normal 36 3 2" xfId="46225"/>
    <cellStyle name="Normal 36 30" xfId="46226"/>
    <cellStyle name="Normal 36 31" xfId="46227"/>
    <cellStyle name="Normal 36 32" xfId="46228"/>
    <cellStyle name="Normal 36 33" xfId="46229"/>
    <cellStyle name="Normal 36 34" xfId="46230"/>
    <cellStyle name="Normal 36 35" xfId="46231"/>
    <cellStyle name="Normal 36 36" xfId="46232"/>
    <cellStyle name="Normal 36 37" xfId="46233"/>
    <cellStyle name="Normal 36 38" xfId="46234"/>
    <cellStyle name="Normal 36 39" xfId="46235"/>
    <cellStyle name="Normal 36 4" xfId="32441"/>
    <cellStyle name="Normal 36 4 2" xfId="32442"/>
    <cellStyle name="Normal 36 4 3" xfId="46236"/>
    <cellStyle name="Normal 36 40" xfId="46237"/>
    <cellStyle name="Normal 36 41" xfId="46238"/>
    <cellStyle name="Normal 36 42" xfId="46239"/>
    <cellStyle name="Normal 36 43" xfId="46240"/>
    <cellStyle name="Normal 36 44" xfId="46241"/>
    <cellStyle name="Normal 36 45" xfId="46242"/>
    <cellStyle name="Normal 36 46" xfId="46243"/>
    <cellStyle name="Normal 36 47" xfId="46244"/>
    <cellStyle name="Normal 36 48" xfId="46245"/>
    <cellStyle name="Normal 36 49" xfId="46246"/>
    <cellStyle name="Normal 36 5" xfId="46247"/>
    <cellStyle name="Normal 36 50" xfId="46248"/>
    <cellStyle name="Normal 36 51" xfId="46249"/>
    <cellStyle name="Normal 36 52" xfId="46250"/>
    <cellStyle name="Normal 36 53" xfId="46251"/>
    <cellStyle name="Normal 36 54" xfId="46252"/>
    <cellStyle name="Normal 36 55" xfId="46253"/>
    <cellStyle name="Normal 36 56" xfId="46254"/>
    <cellStyle name="Normal 36 57" xfId="46255"/>
    <cellStyle name="Normal 36 58" xfId="46256"/>
    <cellStyle name="Normal 36 59" xfId="46257"/>
    <cellStyle name="Normal 36 6" xfId="46258"/>
    <cellStyle name="Normal 36 60" xfId="46259"/>
    <cellStyle name="Normal 36 61" xfId="46260"/>
    <cellStyle name="Normal 36 62" xfId="46261"/>
    <cellStyle name="Normal 36 63" xfId="46262"/>
    <cellStyle name="Normal 36 64" xfId="46263"/>
    <cellStyle name="Normal 36 65" xfId="46264"/>
    <cellStyle name="Normal 36 66" xfId="46265"/>
    <cellStyle name="Normal 36 67" xfId="46266"/>
    <cellStyle name="Normal 36 68" xfId="46267"/>
    <cellStyle name="Normal 36 69" xfId="46268"/>
    <cellStyle name="Normal 36 7" xfId="46269"/>
    <cellStyle name="Normal 36 70" xfId="46270"/>
    <cellStyle name="Normal 36 71" xfId="46271"/>
    <cellStyle name="Normal 36 72" xfId="46272"/>
    <cellStyle name="Normal 36 73" xfId="46273"/>
    <cellStyle name="Normal 36 74" xfId="46274"/>
    <cellStyle name="Normal 36 75" xfId="46275"/>
    <cellStyle name="Normal 36 76" xfId="46276"/>
    <cellStyle name="Normal 36 77" xfId="46277"/>
    <cellStyle name="Normal 36 78" xfId="46278"/>
    <cellStyle name="Normal 36 79" xfId="46279"/>
    <cellStyle name="Normal 36 8" xfId="46280"/>
    <cellStyle name="Normal 36 80" xfId="46281"/>
    <cellStyle name="Normal 36 81" xfId="46282"/>
    <cellStyle name="Normal 36 82" xfId="46283"/>
    <cellStyle name="Normal 36 83" xfId="46284"/>
    <cellStyle name="Normal 36 84" xfId="46285"/>
    <cellStyle name="Normal 36 85" xfId="46286"/>
    <cellStyle name="Normal 36 86" xfId="46287"/>
    <cellStyle name="Normal 36 87" xfId="46288"/>
    <cellStyle name="Normal 36 88" xfId="46289"/>
    <cellStyle name="Normal 36 89" xfId="46290"/>
    <cellStyle name="Normal 36 9" xfId="46291"/>
    <cellStyle name="Normal 36 90" xfId="46292"/>
    <cellStyle name="Normal 36 91" xfId="46293"/>
    <cellStyle name="Normal 36 92" xfId="46294"/>
    <cellStyle name="Normal 36 93" xfId="46295"/>
    <cellStyle name="Normal 36 94" xfId="46296"/>
    <cellStyle name="Normal 36 95" xfId="46297"/>
    <cellStyle name="Normal 36 96" xfId="46298"/>
    <cellStyle name="Normal 36 97" xfId="46299"/>
    <cellStyle name="Normal 36 98" xfId="46300"/>
    <cellStyle name="Normal 36 99" xfId="46301"/>
    <cellStyle name="Normal 37" xfId="32443"/>
    <cellStyle name="Normal 37 2" xfId="32444"/>
    <cellStyle name="Normal 37 2 2" xfId="32445"/>
    <cellStyle name="Normal 37 2 2 2" xfId="32446"/>
    <cellStyle name="Normal 37 2 3" xfId="32447"/>
    <cellStyle name="Normal 37 2 4" xfId="46302"/>
    <cellStyle name="Normal 37 3" xfId="32448"/>
    <cellStyle name="Normal 37 4" xfId="32449"/>
    <cellStyle name="Normal 37 4 2" xfId="32450"/>
    <cellStyle name="Normal 38" xfId="32451"/>
    <cellStyle name="Normal 38 2" xfId="46303"/>
    <cellStyle name="Normal 39" xfId="32452"/>
    <cellStyle name="Normal 39 2" xfId="46304"/>
    <cellStyle name="Normal 4" xfId="32453"/>
    <cellStyle name="Normal-- 4" xfId="46305"/>
    <cellStyle name="Normal 4 10" xfId="32454"/>
    <cellStyle name="Normal 4 10 2" xfId="46307"/>
    <cellStyle name="Normal 4 10 3" xfId="46306"/>
    <cellStyle name="Normal 4 100" xfId="46308"/>
    <cellStyle name="Normal 4 101" xfId="46309"/>
    <cellStyle name="Normal 4 102" xfId="46310"/>
    <cellStyle name="Normal 4 103" xfId="46311"/>
    <cellStyle name="Normal 4 104" xfId="46312"/>
    <cellStyle name="Normal 4 105" xfId="46313"/>
    <cellStyle name="Normal 4 106" xfId="46314"/>
    <cellStyle name="Normal 4 107" xfId="46315"/>
    <cellStyle name="Normal 4 108" xfId="46316"/>
    <cellStyle name="Normal 4 109" xfId="46317"/>
    <cellStyle name="Normal 4 11" xfId="32455"/>
    <cellStyle name="Normal 4 11 10" xfId="46318"/>
    <cellStyle name="Normal 4 11 2" xfId="32456"/>
    <cellStyle name="Normal 4 11 2 2" xfId="32457"/>
    <cellStyle name="Normal 4 11 2 2 2" xfId="32458"/>
    <cellStyle name="Normal 4 11 2 2 2 2" xfId="32459"/>
    <cellStyle name="Normal 4 11 2 2 2 2 2" xfId="32460"/>
    <cellStyle name="Normal 4 11 2 2 2 3" xfId="32461"/>
    <cellStyle name="Normal 4 11 2 2 3" xfId="32462"/>
    <cellStyle name="Normal 4 11 2 2 3 2" xfId="32463"/>
    <cellStyle name="Normal 4 11 2 2 4" xfId="32464"/>
    <cellStyle name="Normal 4 11 2 3" xfId="32465"/>
    <cellStyle name="Normal 4 11 2 3 2" xfId="32466"/>
    <cellStyle name="Normal 4 11 2 3 2 2" xfId="32467"/>
    <cellStyle name="Normal 4 11 2 3 3" xfId="32468"/>
    <cellStyle name="Normal 4 11 2 4" xfId="32469"/>
    <cellStyle name="Normal 4 11 2 4 2" xfId="32470"/>
    <cellStyle name="Normal 4 11 2 5" xfId="32471"/>
    <cellStyle name="Normal 4 11 2 6" xfId="46319"/>
    <cellStyle name="Normal 4 11 3" xfId="32472"/>
    <cellStyle name="Normal 4 11 3 2" xfId="32473"/>
    <cellStyle name="Normal 4 11 3 2 2" xfId="32474"/>
    <cellStyle name="Normal 4 11 3 2 2 2" xfId="32475"/>
    <cellStyle name="Normal 4 11 3 2 2 2 2" xfId="32476"/>
    <cellStyle name="Normal 4 11 3 2 2 3" xfId="32477"/>
    <cellStyle name="Normal 4 11 3 2 3" xfId="32478"/>
    <cellStyle name="Normal 4 11 3 2 3 2" xfId="32479"/>
    <cellStyle name="Normal 4 11 3 2 4" xfId="32480"/>
    <cellStyle name="Normal 4 11 3 3" xfId="32481"/>
    <cellStyle name="Normal 4 11 3 3 2" xfId="32482"/>
    <cellStyle name="Normal 4 11 3 3 2 2" xfId="32483"/>
    <cellStyle name="Normal 4 11 3 3 3" xfId="32484"/>
    <cellStyle name="Normal 4 11 3 4" xfId="32485"/>
    <cellStyle name="Normal 4 11 3 4 2" xfId="32486"/>
    <cellStyle name="Normal 4 11 3 5" xfId="32487"/>
    <cellStyle name="Normal 4 11 4" xfId="32488"/>
    <cellStyle name="Normal 4 11 4 2" xfId="32489"/>
    <cellStyle name="Normal 4 11 4 2 2" xfId="32490"/>
    <cellStyle name="Normal 4 11 4 2 2 2" xfId="32491"/>
    <cellStyle name="Normal 4 11 4 2 3" xfId="32492"/>
    <cellStyle name="Normal 4 11 4 3" xfId="32493"/>
    <cellStyle name="Normal 4 11 4 3 2" xfId="32494"/>
    <cellStyle name="Normal 4 11 4 4" xfId="32495"/>
    <cellStyle name="Normal 4 11 5" xfId="32496"/>
    <cellStyle name="Normal 4 11 5 2" xfId="32497"/>
    <cellStyle name="Normal 4 11 5 2 2" xfId="32498"/>
    <cellStyle name="Normal 4 11 5 2 2 2" xfId="32499"/>
    <cellStyle name="Normal 4 11 5 2 3" xfId="32500"/>
    <cellStyle name="Normal 4 11 5 3" xfId="32501"/>
    <cellStyle name="Normal 4 11 5 3 2" xfId="32502"/>
    <cellStyle name="Normal 4 11 5 4" xfId="32503"/>
    <cellStyle name="Normal 4 11 6" xfId="32504"/>
    <cellStyle name="Normal 4 11 6 2" xfId="32505"/>
    <cellStyle name="Normal 4 11 6 2 2" xfId="32506"/>
    <cellStyle name="Normal 4 11 6 2 2 2" xfId="32507"/>
    <cellStyle name="Normal 4 11 6 2 3" xfId="32508"/>
    <cellStyle name="Normal 4 11 6 3" xfId="32509"/>
    <cellStyle name="Normal 4 11 6 3 2" xfId="32510"/>
    <cellStyle name="Normal 4 11 6 4" xfId="32511"/>
    <cellStyle name="Normal 4 11 7" xfId="32512"/>
    <cellStyle name="Normal 4 11 7 2" xfId="32513"/>
    <cellStyle name="Normal 4 11 7 2 2" xfId="32514"/>
    <cellStyle name="Normal 4 11 7 3" xfId="32515"/>
    <cellStyle name="Normal 4 11 8" xfId="32516"/>
    <cellStyle name="Normal 4 11 8 2" xfId="32517"/>
    <cellStyle name="Normal 4 11 9" xfId="32518"/>
    <cellStyle name="Normal 4 110" xfId="46320"/>
    <cellStyle name="Normal 4 111" xfId="46321"/>
    <cellStyle name="Normal 4 112" xfId="46322"/>
    <cellStyle name="Normal 4 113" xfId="46323"/>
    <cellStyle name="Normal 4 114" xfId="46324"/>
    <cellStyle name="Normal 4 115" xfId="46325"/>
    <cellStyle name="Normal 4 116" xfId="46326"/>
    <cellStyle name="Normal 4 117" xfId="46327"/>
    <cellStyle name="Normal 4 118" xfId="46328"/>
    <cellStyle name="Normal 4 119" xfId="46329"/>
    <cellStyle name="Normal 4 12" xfId="32519"/>
    <cellStyle name="Normal 4 12 2" xfId="32520"/>
    <cellStyle name="Normal 4 12 2 2" xfId="32521"/>
    <cellStyle name="Normal 4 12 2 2 2" xfId="32522"/>
    <cellStyle name="Normal 4 12 2 2 2 2" xfId="32523"/>
    <cellStyle name="Normal 4 12 2 2 2 2 2" xfId="32524"/>
    <cellStyle name="Normal 4 12 2 2 2 3" xfId="32525"/>
    <cellStyle name="Normal 4 12 2 2 3" xfId="32526"/>
    <cellStyle name="Normal 4 12 2 2 3 2" xfId="32527"/>
    <cellStyle name="Normal 4 12 2 2 4" xfId="32528"/>
    <cellStyle name="Normal 4 12 2 3" xfId="32529"/>
    <cellStyle name="Normal 4 12 2 3 2" xfId="32530"/>
    <cellStyle name="Normal 4 12 2 3 2 2" xfId="32531"/>
    <cellStyle name="Normal 4 12 2 3 3" xfId="32532"/>
    <cellStyle name="Normal 4 12 2 4" xfId="32533"/>
    <cellStyle name="Normal 4 12 2 4 2" xfId="32534"/>
    <cellStyle name="Normal 4 12 2 5" xfId="32535"/>
    <cellStyle name="Normal 4 12 2 6" xfId="46331"/>
    <cellStyle name="Normal 4 12 3" xfId="32536"/>
    <cellStyle name="Normal 4 12 3 2" xfId="32537"/>
    <cellStyle name="Normal 4 12 3 2 2" xfId="32538"/>
    <cellStyle name="Normal 4 12 3 2 2 2" xfId="32539"/>
    <cellStyle name="Normal 4 12 3 2 3" xfId="32540"/>
    <cellStyle name="Normal 4 12 3 3" xfId="32541"/>
    <cellStyle name="Normal 4 12 3 3 2" xfId="32542"/>
    <cellStyle name="Normal 4 12 3 4" xfId="32543"/>
    <cellStyle name="Normal 4 12 4" xfId="32544"/>
    <cellStyle name="Normal 4 12 4 2" xfId="32545"/>
    <cellStyle name="Normal 4 12 4 2 2" xfId="32546"/>
    <cellStyle name="Normal 4 12 4 2 2 2" xfId="32547"/>
    <cellStyle name="Normal 4 12 4 2 3" xfId="32548"/>
    <cellStyle name="Normal 4 12 4 3" xfId="32549"/>
    <cellStyle name="Normal 4 12 4 3 2" xfId="32550"/>
    <cellStyle name="Normal 4 12 4 4" xfId="32551"/>
    <cellStyle name="Normal 4 12 5" xfId="32552"/>
    <cellStyle name="Normal 4 12 5 2" xfId="32553"/>
    <cellStyle name="Normal 4 12 5 2 2" xfId="32554"/>
    <cellStyle name="Normal 4 12 5 2 2 2" xfId="32555"/>
    <cellStyle name="Normal 4 12 5 2 3" xfId="32556"/>
    <cellStyle name="Normal 4 12 5 3" xfId="32557"/>
    <cellStyle name="Normal 4 12 5 3 2" xfId="32558"/>
    <cellStyle name="Normal 4 12 5 4" xfId="32559"/>
    <cellStyle name="Normal 4 12 6" xfId="32560"/>
    <cellStyle name="Normal 4 12 6 2" xfId="32561"/>
    <cellStyle name="Normal 4 12 6 2 2" xfId="32562"/>
    <cellStyle name="Normal 4 12 6 3" xfId="32563"/>
    <cellStyle name="Normal 4 12 7" xfId="32564"/>
    <cellStyle name="Normal 4 12 7 2" xfId="32565"/>
    <cellStyle name="Normal 4 12 8" xfId="32566"/>
    <cellStyle name="Normal 4 12 9" xfId="46330"/>
    <cellStyle name="Normal 4 120" xfId="46332"/>
    <cellStyle name="Normal 4 121" xfId="47850"/>
    <cellStyle name="Normal 4 122" xfId="47841"/>
    <cellStyle name="Normal 4 123" xfId="47883"/>
    <cellStyle name="Normal 4 124" xfId="47972"/>
    <cellStyle name="Normal 4 125" xfId="48032"/>
    <cellStyle name="Normal 4 126" xfId="48101"/>
    <cellStyle name="Normal 4 127" xfId="48097"/>
    <cellStyle name="Normal 4 128" xfId="48077"/>
    <cellStyle name="Normal 4 13" xfId="32567"/>
    <cellStyle name="Normal 4 13 2" xfId="32568"/>
    <cellStyle name="Normal 4 13 2 2" xfId="32569"/>
    <cellStyle name="Normal 4 13 2 3" xfId="46334"/>
    <cellStyle name="Normal 4 13 3" xfId="32570"/>
    <cellStyle name="Normal 4 13 4" xfId="46333"/>
    <cellStyle name="Normal 4 14" xfId="32571"/>
    <cellStyle name="Normal 4 14 2" xfId="32572"/>
    <cellStyle name="Normal 4 14 2 2" xfId="32573"/>
    <cellStyle name="Normal 4 14 2 3" xfId="46336"/>
    <cellStyle name="Normal 4 14 3" xfId="32574"/>
    <cellStyle name="Normal 4 14 4" xfId="46335"/>
    <cellStyle name="Normal 4 15" xfId="32575"/>
    <cellStyle name="Normal 4 15 2" xfId="46338"/>
    <cellStyle name="Normal 4 15 3" xfId="46337"/>
    <cellStyle name="Normal 4 16" xfId="32576"/>
    <cellStyle name="Normal 4 16 2" xfId="32577"/>
    <cellStyle name="Normal 4 16 2 2" xfId="46340"/>
    <cellStyle name="Normal 4 16 3" xfId="46339"/>
    <cellStyle name="Normal 4 17" xfId="32578"/>
    <cellStyle name="Normal 4 17 2" xfId="32579"/>
    <cellStyle name="Normal 4 17 2 2" xfId="46342"/>
    <cellStyle name="Normal 4 17 3" xfId="46341"/>
    <cellStyle name="Normal 4 18" xfId="32580"/>
    <cellStyle name="Normal 4 18 2" xfId="46344"/>
    <cellStyle name="Normal 4 18 3" xfId="46343"/>
    <cellStyle name="Normal 4 19" xfId="32581"/>
    <cellStyle name="Normal 4 19 2" xfId="46346"/>
    <cellStyle name="Normal 4 19 3" xfId="46345"/>
    <cellStyle name="Normal 4 2" xfId="32582"/>
    <cellStyle name="Normal 4 2 10" xfId="46347"/>
    <cellStyle name="Normal 4 2 2" xfId="32583"/>
    <cellStyle name="Normal 4 2 3" xfId="32584"/>
    <cellStyle name="Normal 4 2 3 2" xfId="46348"/>
    <cellStyle name="Normal 4 2 4" xfId="32585"/>
    <cellStyle name="Normal 4 2 4 2" xfId="32586"/>
    <cellStyle name="Normal 4 2 4 3" xfId="46349"/>
    <cellStyle name="Normal 4 2 5" xfId="32587"/>
    <cellStyle name="Normal 4 2 5 2" xfId="46350"/>
    <cellStyle name="Normal 4 2 6" xfId="32588"/>
    <cellStyle name="Normal 4 2 6 2" xfId="46351"/>
    <cellStyle name="Normal 4 2 7" xfId="46352"/>
    <cellStyle name="Normal 4 2 8" xfId="46353"/>
    <cellStyle name="Normal 4 2 9" xfId="46354"/>
    <cellStyle name="Normal 4 20" xfId="32589"/>
    <cellStyle name="Normal 4 20 2" xfId="46356"/>
    <cellStyle name="Normal 4 20 3" xfId="46355"/>
    <cellStyle name="Normal 4 21" xfId="32590"/>
    <cellStyle name="Normal 4 21 2" xfId="46358"/>
    <cellStyle name="Normal 4 21 2 2" xfId="46359"/>
    <cellStyle name="Normal 4 21 2 2 2" xfId="46360"/>
    <cellStyle name="Normal 4 21 2 2 2 2" xfId="46361"/>
    <cellStyle name="Normal 4 21 2 2 3" xfId="46362"/>
    <cellStyle name="Normal 4 21 2 3" xfId="46363"/>
    <cellStyle name="Normal 4 21 2 3 2" xfId="46364"/>
    <cellStyle name="Normal 4 21 2 4" xfId="46365"/>
    <cellStyle name="Normal 4 21 3" xfId="46366"/>
    <cellStyle name="Normal 4 21 3 2" xfId="46367"/>
    <cellStyle name="Normal 4 21 3 2 2" xfId="46368"/>
    <cellStyle name="Normal 4 21 3 2 2 2" xfId="46369"/>
    <cellStyle name="Normal 4 21 3 2 3" xfId="46370"/>
    <cellStyle name="Normal 4 21 3 3" xfId="46371"/>
    <cellStyle name="Normal 4 21 3 3 2" xfId="46372"/>
    <cellStyle name="Normal 4 21 3 4" xfId="46373"/>
    <cellStyle name="Normal 4 21 4" xfId="46374"/>
    <cellStyle name="Normal 4 21 4 2" xfId="46375"/>
    <cellStyle name="Normal 4 21 4 2 2" xfId="46376"/>
    <cellStyle name="Normal 4 21 4 2 2 2" xfId="46377"/>
    <cellStyle name="Normal 4 21 4 2 3" xfId="46378"/>
    <cellStyle name="Normal 4 21 4 3" xfId="46379"/>
    <cellStyle name="Normal 4 21 4 3 2" xfId="46380"/>
    <cellStyle name="Normal 4 21 4 4" xfId="46381"/>
    <cellStyle name="Normal 4 21 5" xfId="46382"/>
    <cellStyle name="Normal 4 21 5 2" xfId="46383"/>
    <cellStyle name="Normal 4 21 5 2 2" xfId="46384"/>
    <cellStyle name="Normal 4 21 5 3" xfId="46385"/>
    <cellStyle name="Normal 4 21 6" xfId="46386"/>
    <cellStyle name="Normal 4 21 6 2" xfId="46387"/>
    <cellStyle name="Normal 4 21 7" xfId="46388"/>
    <cellStyle name="Normal 4 21 8" xfId="46389"/>
    <cellStyle name="Normal 4 21 9" xfId="46357"/>
    <cellStyle name="Normal 4 22" xfId="32591"/>
    <cellStyle name="Normal 4 22 2" xfId="46391"/>
    <cellStyle name="Normal 4 22 2 2" xfId="46392"/>
    <cellStyle name="Normal 4 22 2 2 2" xfId="46393"/>
    <cellStyle name="Normal 4 22 2 3" xfId="46394"/>
    <cellStyle name="Normal 4 22 3" xfId="46395"/>
    <cellStyle name="Normal 4 22 3 2" xfId="46396"/>
    <cellStyle name="Normal 4 22 4" xfId="46397"/>
    <cellStyle name="Normal 4 22 5" xfId="46398"/>
    <cellStyle name="Normal 4 22 6" xfId="46390"/>
    <cellStyle name="Normal 4 23" xfId="46399"/>
    <cellStyle name="Normal 4 23 2" xfId="46400"/>
    <cellStyle name="Normal 4 23 2 2" xfId="46401"/>
    <cellStyle name="Normal 4 23 2 2 2" xfId="46402"/>
    <cellStyle name="Normal 4 23 2 3" xfId="46403"/>
    <cellStyle name="Normal 4 23 3" xfId="46404"/>
    <cellStyle name="Normal 4 23 3 2" xfId="46405"/>
    <cellStyle name="Normal 4 23 4" xfId="46406"/>
    <cellStyle name="Normal 4 23 5" xfId="46407"/>
    <cellStyle name="Normal 4 24" xfId="46408"/>
    <cellStyle name="Normal 4 24 2" xfId="46409"/>
    <cellStyle name="Normal 4 24 2 2" xfId="46410"/>
    <cellStyle name="Normal 4 24 2 2 2" xfId="46411"/>
    <cellStyle name="Normal 4 24 2 3" xfId="46412"/>
    <cellStyle name="Normal 4 24 3" xfId="46413"/>
    <cellStyle name="Normal 4 24 3 2" xfId="46414"/>
    <cellStyle name="Normal 4 24 4" xfId="46415"/>
    <cellStyle name="Normal 4 24 5" xfId="46416"/>
    <cellStyle name="Normal 4 25" xfId="46417"/>
    <cellStyle name="Normal 4 25 2" xfId="46418"/>
    <cellStyle name="Normal 4 25 2 2" xfId="46419"/>
    <cellStyle name="Normal 4 25 3" xfId="46420"/>
    <cellStyle name="Normal 4 25 4" xfId="46421"/>
    <cellStyle name="Normal 4 26" xfId="46422"/>
    <cellStyle name="Normal 4 26 2" xfId="46423"/>
    <cellStyle name="Normal 4 27" xfId="46424"/>
    <cellStyle name="Normal 4 27 2" xfId="46425"/>
    <cellStyle name="Normal 4 27 2 2" xfId="46426"/>
    <cellStyle name="Normal 4 27 3" xfId="46427"/>
    <cellStyle name="Normal 4 27 4" xfId="46428"/>
    <cellStyle name="Normal 4 28" xfId="46429"/>
    <cellStyle name="Normal 4 28 2" xfId="46430"/>
    <cellStyle name="Normal 4 28 3" xfId="46431"/>
    <cellStyle name="Normal 4 29" xfId="46432"/>
    <cellStyle name="Normal 4 29 2" xfId="46433"/>
    <cellStyle name="Normal 4 3" xfId="32592"/>
    <cellStyle name="Normal 4 3 10" xfId="32593"/>
    <cellStyle name="Normal 4 3 11" xfId="32594"/>
    <cellStyle name="Normal 4 3 11 2" xfId="32595"/>
    <cellStyle name="Normal 4 3 12" xfId="32596"/>
    <cellStyle name="Normal 4 3 13" xfId="43184"/>
    <cellStyle name="Normal 4 3 2" xfId="32597"/>
    <cellStyle name="Normal 4 3 2 2" xfId="32598"/>
    <cellStyle name="Normal 4 3 2 2 10" xfId="32599"/>
    <cellStyle name="Normal 4 3 2 2 10 2" xfId="32600"/>
    <cellStyle name="Normal 4 3 2 2 10 2 2" xfId="32601"/>
    <cellStyle name="Normal 4 3 2 2 10 3" xfId="32602"/>
    <cellStyle name="Normal 4 3 2 2 11" xfId="32603"/>
    <cellStyle name="Normal 4 3 2 2 11 2" xfId="32604"/>
    <cellStyle name="Normal 4 3 2 2 12" xfId="32605"/>
    <cellStyle name="Normal 4 3 2 2 13" xfId="46436"/>
    <cellStyle name="Normal 4 3 2 2 2" xfId="32606"/>
    <cellStyle name="Normal 4 3 2 2 2 10" xfId="32607"/>
    <cellStyle name="Normal 4 3 2 2 2 10 2" xfId="32608"/>
    <cellStyle name="Normal 4 3 2 2 2 11" xfId="32609"/>
    <cellStyle name="Normal 4 3 2 2 2 12" xfId="46437"/>
    <cellStyle name="Normal 4 3 2 2 2 2" xfId="32610"/>
    <cellStyle name="Normal 4 3 2 2 2 2 2" xfId="32611"/>
    <cellStyle name="Normal 4 3 2 2 2 2 2 2" xfId="32612"/>
    <cellStyle name="Normal 4 3 2 2 2 2 2 2 2" xfId="32613"/>
    <cellStyle name="Normal 4 3 2 2 2 2 2 2 2 2" xfId="32614"/>
    <cellStyle name="Normal 4 3 2 2 2 2 2 2 2 2 2" xfId="32615"/>
    <cellStyle name="Normal 4 3 2 2 2 2 2 2 2 3" xfId="32616"/>
    <cellStyle name="Normal 4 3 2 2 2 2 2 2 3" xfId="32617"/>
    <cellStyle name="Normal 4 3 2 2 2 2 2 2 3 2" xfId="32618"/>
    <cellStyle name="Normal 4 3 2 2 2 2 2 2 4" xfId="32619"/>
    <cellStyle name="Normal 4 3 2 2 2 2 2 3" xfId="32620"/>
    <cellStyle name="Normal 4 3 2 2 2 2 2 3 2" xfId="32621"/>
    <cellStyle name="Normal 4 3 2 2 2 2 2 3 2 2" xfId="32622"/>
    <cellStyle name="Normal 4 3 2 2 2 2 2 3 3" xfId="32623"/>
    <cellStyle name="Normal 4 3 2 2 2 2 2 4" xfId="32624"/>
    <cellStyle name="Normal 4 3 2 2 2 2 2 4 2" xfId="32625"/>
    <cellStyle name="Normal 4 3 2 2 2 2 2 5" xfId="32626"/>
    <cellStyle name="Normal 4 3 2 2 2 2 3" xfId="32627"/>
    <cellStyle name="Normal 4 3 2 2 2 2 3 2" xfId="32628"/>
    <cellStyle name="Normal 4 3 2 2 2 2 3 2 2" xfId="32629"/>
    <cellStyle name="Normal 4 3 2 2 2 2 3 2 2 2" xfId="32630"/>
    <cellStyle name="Normal 4 3 2 2 2 2 3 2 2 2 2" xfId="32631"/>
    <cellStyle name="Normal 4 3 2 2 2 2 3 2 2 3" xfId="32632"/>
    <cellStyle name="Normal 4 3 2 2 2 2 3 2 3" xfId="32633"/>
    <cellStyle name="Normal 4 3 2 2 2 2 3 2 3 2" xfId="32634"/>
    <cellStyle name="Normal 4 3 2 2 2 2 3 2 4" xfId="32635"/>
    <cellStyle name="Normal 4 3 2 2 2 2 3 3" xfId="32636"/>
    <cellStyle name="Normal 4 3 2 2 2 2 3 3 2" xfId="32637"/>
    <cellStyle name="Normal 4 3 2 2 2 2 3 3 2 2" xfId="32638"/>
    <cellStyle name="Normal 4 3 2 2 2 2 3 3 3" xfId="32639"/>
    <cellStyle name="Normal 4 3 2 2 2 2 3 4" xfId="32640"/>
    <cellStyle name="Normal 4 3 2 2 2 2 3 4 2" xfId="32641"/>
    <cellStyle name="Normal 4 3 2 2 2 2 3 5" xfId="32642"/>
    <cellStyle name="Normal 4 3 2 2 2 2 4" xfId="32643"/>
    <cellStyle name="Normal 4 3 2 2 2 2 4 2" xfId="32644"/>
    <cellStyle name="Normal 4 3 2 2 2 2 4 2 2" xfId="32645"/>
    <cellStyle name="Normal 4 3 2 2 2 2 4 2 2 2" xfId="32646"/>
    <cellStyle name="Normal 4 3 2 2 2 2 4 2 3" xfId="32647"/>
    <cellStyle name="Normal 4 3 2 2 2 2 4 3" xfId="32648"/>
    <cellStyle name="Normal 4 3 2 2 2 2 4 3 2" xfId="32649"/>
    <cellStyle name="Normal 4 3 2 2 2 2 4 4" xfId="32650"/>
    <cellStyle name="Normal 4 3 2 2 2 2 5" xfId="32651"/>
    <cellStyle name="Normal 4 3 2 2 2 2 5 2" xfId="32652"/>
    <cellStyle name="Normal 4 3 2 2 2 2 5 2 2" xfId="32653"/>
    <cellStyle name="Normal 4 3 2 2 2 2 5 2 2 2" xfId="32654"/>
    <cellStyle name="Normal 4 3 2 2 2 2 5 2 3" xfId="32655"/>
    <cellStyle name="Normal 4 3 2 2 2 2 5 3" xfId="32656"/>
    <cellStyle name="Normal 4 3 2 2 2 2 5 3 2" xfId="32657"/>
    <cellStyle name="Normal 4 3 2 2 2 2 5 4" xfId="32658"/>
    <cellStyle name="Normal 4 3 2 2 2 2 6" xfId="32659"/>
    <cellStyle name="Normal 4 3 2 2 2 2 6 2" xfId="32660"/>
    <cellStyle name="Normal 4 3 2 2 2 2 6 2 2" xfId="32661"/>
    <cellStyle name="Normal 4 3 2 2 2 2 6 2 2 2" xfId="32662"/>
    <cellStyle name="Normal 4 3 2 2 2 2 6 2 3" xfId="32663"/>
    <cellStyle name="Normal 4 3 2 2 2 2 6 3" xfId="32664"/>
    <cellStyle name="Normal 4 3 2 2 2 2 6 3 2" xfId="32665"/>
    <cellStyle name="Normal 4 3 2 2 2 2 6 4" xfId="32666"/>
    <cellStyle name="Normal 4 3 2 2 2 2 7" xfId="32667"/>
    <cellStyle name="Normal 4 3 2 2 2 2 7 2" xfId="32668"/>
    <cellStyle name="Normal 4 3 2 2 2 2 7 2 2" xfId="32669"/>
    <cellStyle name="Normal 4 3 2 2 2 2 7 3" xfId="32670"/>
    <cellStyle name="Normal 4 3 2 2 2 2 8" xfId="32671"/>
    <cellStyle name="Normal 4 3 2 2 2 2 8 2" xfId="32672"/>
    <cellStyle name="Normal 4 3 2 2 2 2 9" xfId="32673"/>
    <cellStyle name="Normal 4 3 2 2 2 3" xfId="32674"/>
    <cellStyle name="Normal 4 3 2 2 2 3 2" xfId="32675"/>
    <cellStyle name="Normal 4 3 2 2 2 3 2 2" xfId="32676"/>
    <cellStyle name="Normal 4 3 2 2 2 3 2 2 2" xfId="32677"/>
    <cellStyle name="Normal 4 3 2 2 2 3 2 2 2 2" xfId="32678"/>
    <cellStyle name="Normal 4 3 2 2 2 3 2 2 2 2 2" xfId="32679"/>
    <cellStyle name="Normal 4 3 2 2 2 3 2 2 2 3" xfId="32680"/>
    <cellStyle name="Normal 4 3 2 2 2 3 2 2 3" xfId="32681"/>
    <cellStyle name="Normal 4 3 2 2 2 3 2 2 3 2" xfId="32682"/>
    <cellStyle name="Normal 4 3 2 2 2 3 2 2 4" xfId="32683"/>
    <cellStyle name="Normal 4 3 2 2 2 3 2 3" xfId="32684"/>
    <cellStyle name="Normal 4 3 2 2 2 3 2 3 2" xfId="32685"/>
    <cellStyle name="Normal 4 3 2 2 2 3 2 3 2 2" xfId="32686"/>
    <cellStyle name="Normal 4 3 2 2 2 3 2 3 3" xfId="32687"/>
    <cellStyle name="Normal 4 3 2 2 2 3 2 4" xfId="32688"/>
    <cellStyle name="Normal 4 3 2 2 2 3 2 4 2" xfId="32689"/>
    <cellStyle name="Normal 4 3 2 2 2 3 2 5" xfId="32690"/>
    <cellStyle name="Normal 4 3 2 2 2 3 3" xfId="32691"/>
    <cellStyle name="Normal 4 3 2 2 2 3 3 2" xfId="32692"/>
    <cellStyle name="Normal 4 3 2 2 2 3 3 2 2" xfId="32693"/>
    <cellStyle name="Normal 4 3 2 2 2 3 3 2 2 2" xfId="32694"/>
    <cellStyle name="Normal 4 3 2 2 2 3 3 2 2 2 2" xfId="32695"/>
    <cellStyle name="Normal 4 3 2 2 2 3 3 2 2 3" xfId="32696"/>
    <cellStyle name="Normal 4 3 2 2 2 3 3 2 3" xfId="32697"/>
    <cellStyle name="Normal 4 3 2 2 2 3 3 2 3 2" xfId="32698"/>
    <cellStyle name="Normal 4 3 2 2 2 3 3 2 4" xfId="32699"/>
    <cellStyle name="Normal 4 3 2 2 2 3 3 3" xfId="32700"/>
    <cellStyle name="Normal 4 3 2 2 2 3 3 3 2" xfId="32701"/>
    <cellStyle name="Normal 4 3 2 2 2 3 3 3 2 2" xfId="32702"/>
    <cellStyle name="Normal 4 3 2 2 2 3 3 3 3" xfId="32703"/>
    <cellStyle name="Normal 4 3 2 2 2 3 3 4" xfId="32704"/>
    <cellStyle name="Normal 4 3 2 2 2 3 3 4 2" xfId="32705"/>
    <cellStyle name="Normal 4 3 2 2 2 3 3 5" xfId="32706"/>
    <cellStyle name="Normal 4 3 2 2 2 3 4" xfId="32707"/>
    <cellStyle name="Normal 4 3 2 2 2 3 4 2" xfId="32708"/>
    <cellStyle name="Normal 4 3 2 2 2 3 4 2 2" xfId="32709"/>
    <cellStyle name="Normal 4 3 2 2 2 3 4 2 2 2" xfId="32710"/>
    <cellStyle name="Normal 4 3 2 2 2 3 4 2 3" xfId="32711"/>
    <cellStyle name="Normal 4 3 2 2 2 3 4 3" xfId="32712"/>
    <cellStyle name="Normal 4 3 2 2 2 3 4 3 2" xfId="32713"/>
    <cellStyle name="Normal 4 3 2 2 2 3 4 4" xfId="32714"/>
    <cellStyle name="Normal 4 3 2 2 2 3 5" xfId="32715"/>
    <cellStyle name="Normal 4 3 2 2 2 3 5 2" xfId="32716"/>
    <cellStyle name="Normal 4 3 2 2 2 3 5 2 2" xfId="32717"/>
    <cellStyle name="Normal 4 3 2 2 2 3 5 2 2 2" xfId="32718"/>
    <cellStyle name="Normal 4 3 2 2 2 3 5 2 3" xfId="32719"/>
    <cellStyle name="Normal 4 3 2 2 2 3 5 3" xfId="32720"/>
    <cellStyle name="Normal 4 3 2 2 2 3 5 3 2" xfId="32721"/>
    <cellStyle name="Normal 4 3 2 2 2 3 5 4" xfId="32722"/>
    <cellStyle name="Normal 4 3 2 2 2 3 6" xfId="32723"/>
    <cellStyle name="Normal 4 3 2 2 2 3 6 2" xfId="32724"/>
    <cellStyle name="Normal 4 3 2 2 2 3 6 2 2" xfId="32725"/>
    <cellStyle name="Normal 4 3 2 2 2 3 6 2 2 2" xfId="32726"/>
    <cellStyle name="Normal 4 3 2 2 2 3 6 2 3" xfId="32727"/>
    <cellStyle name="Normal 4 3 2 2 2 3 6 3" xfId="32728"/>
    <cellStyle name="Normal 4 3 2 2 2 3 6 3 2" xfId="32729"/>
    <cellStyle name="Normal 4 3 2 2 2 3 6 4" xfId="32730"/>
    <cellStyle name="Normal 4 3 2 2 2 3 7" xfId="32731"/>
    <cellStyle name="Normal 4 3 2 2 2 3 7 2" xfId="32732"/>
    <cellStyle name="Normal 4 3 2 2 2 3 7 2 2" xfId="32733"/>
    <cellStyle name="Normal 4 3 2 2 2 3 7 3" xfId="32734"/>
    <cellStyle name="Normal 4 3 2 2 2 3 8" xfId="32735"/>
    <cellStyle name="Normal 4 3 2 2 2 3 8 2" xfId="32736"/>
    <cellStyle name="Normal 4 3 2 2 2 3 9" xfId="32737"/>
    <cellStyle name="Normal 4 3 2 2 2 4" xfId="32738"/>
    <cellStyle name="Normal 4 3 2 2 2 4 2" xfId="32739"/>
    <cellStyle name="Normal 4 3 2 2 2 4 2 2" xfId="32740"/>
    <cellStyle name="Normal 4 3 2 2 2 4 2 2 2" xfId="32741"/>
    <cellStyle name="Normal 4 3 2 2 2 4 2 2 2 2" xfId="32742"/>
    <cellStyle name="Normal 4 3 2 2 2 4 2 2 3" xfId="32743"/>
    <cellStyle name="Normal 4 3 2 2 2 4 2 3" xfId="32744"/>
    <cellStyle name="Normal 4 3 2 2 2 4 2 3 2" xfId="32745"/>
    <cellStyle name="Normal 4 3 2 2 2 4 2 4" xfId="32746"/>
    <cellStyle name="Normal 4 3 2 2 2 4 3" xfId="32747"/>
    <cellStyle name="Normal 4 3 2 2 2 4 3 2" xfId="32748"/>
    <cellStyle name="Normal 4 3 2 2 2 4 3 2 2" xfId="32749"/>
    <cellStyle name="Normal 4 3 2 2 2 4 3 3" xfId="32750"/>
    <cellStyle name="Normal 4 3 2 2 2 4 4" xfId="32751"/>
    <cellStyle name="Normal 4 3 2 2 2 4 4 2" xfId="32752"/>
    <cellStyle name="Normal 4 3 2 2 2 4 5" xfId="32753"/>
    <cellStyle name="Normal 4 3 2 2 2 5" xfId="32754"/>
    <cellStyle name="Normal 4 3 2 2 2 5 2" xfId="32755"/>
    <cellStyle name="Normal 4 3 2 2 2 5 2 2" xfId="32756"/>
    <cellStyle name="Normal 4 3 2 2 2 5 2 2 2" xfId="32757"/>
    <cellStyle name="Normal 4 3 2 2 2 5 2 2 2 2" xfId="32758"/>
    <cellStyle name="Normal 4 3 2 2 2 5 2 2 3" xfId="32759"/>
    <cellStyle name="Normal 4 3 2 2 2 5 2 3" xfId="32760"/>
    <cellStyle name="Normal 4 3 2 2 2 5 2 3 2" xfId="32761"/>
    <cellStyle name="Normal 4 3 2 2 2 5 2 4" xfId="32762"/>
    <cellStyle name="Normal 4 3 2 2 2 5 3" xfId="32763"/>
    <cellStyle name="Normal 4 3 2 2 2 5 3 2" xfId="32764"/>
    <cellStyle name="Normal 4 3 2 2 2 5 3 2 2" xfId="32765"/>
    <cellStyle name="Normal 4 3 2 2 2 5 3 3" xfId="32766"/>
    <cellStyle name="Normal 4 3 2 2 2 5 4" xfId="32767"/>
    <cellStyle name="Normal 4 3 2 2 2 5 4 2" xfId="32768"/>
    <cellStyle name="Normal 4 3 2 2 2 5 5" xfId="32769"/>
    <cellStyle name="Normal 4 3 2 2 2 6" xfId="32770"/>
    <cellStyle name="Normal 4 3 2 2 2 6 2" xfId="32771"/>
    <cellStyle name="Normal 4 3 2 2 2 6 2 2" xfId="32772"/>
    <cellStyle name="Normal 4 3 2 2 2 6 2 2 2" xfId="32773"/>
    <cellStyle name="Normal 4 3 2 2 2 6 2 3" xfId="32774"/>
    <cellStyle name="Normal 4 3 2 2 2 6 3" xfId="32775"/>
    <cellStyle name="Normal 4 3 2 2 2 6 3 2" xfId="32776"/>
    <cellStyle name="Normal 4 3 2 2 2 6 4" xfId="32777"/>
    <cellStyle name="Normal 4 3 2 2 2 7" xfId="32778"/>
    <cellStyle name="Normal 4 3 2 2 2 7 2" xfId="32779"/>
    <cellStyle name="Normal 4 3 2 2 2 7 2 2" xfId="32780"/>
    <cellStyle name="Normal 4 3 2 2 2 7 2 2 2" xfId="32781"/>
    <cellStyle name="Normal 4 3 2 2 2 7 2 3" xfId="32782"/>
    <cellStyle name="Normal 4 3 2 2 2 7 3" xfId="32783"/>
    <cellStyle name="Normal 4 3 2 2 2 7 3 2" xfId="32784"/>
    <cellStyle name="Normal 4 3 2 2 2 7 4" xfId="32785"/>
    <cellStyle name="Normal 4 3 2 2 2 8" xfId="32786"/>
    <cellStyle name="Normal 4 3 2 2 2 8 2" xfId="32787"/>
    <cellStyle name="Normal 4 3 2 2 2 8 2 2" xfId="32788"/>
    <cellStyle name="Normal 4 3 2 2 2 8 2 2 2" xfId="32789"/>
    <cellStyle name="Normal 4 3 2 2 2 8 2 3" xfId="32790"/>
    <cellStyle name="Normal 4 3 2 2 2 8 3" xfId="32791"/>
    <cellStyle name="Normal 4 3 2 2 2 8 3 2" xfId="32792"/>
    <cellStyle name="Normal 4 3 2 2 2 8 4" xfId="32793"/>
    <cellStyle name="Normal 4 3 2 2 2 9" xfId="32794"/>
    <cellStyle name="Normal 4 3 2 2 2 9 2" xfId="32795"/>
    <cellStyle name="Normal 4 3 2 2 2 9 2 2" xfId="32796"/>
    <cellStyle name="Normal 4 3 2 2 2 9 3" xfId="32797"/>
    <cellStyle name="Normal 4 3 2 2 3" xfId="32798"/>
    <cellStyle name="Normal 4 3 2 2 3 2" xfId="32799"/>
    <cellStyle name="Normal 4 3 2 2 3 2 2" xfId="32800"/>
    <cellStyle name="Normal 4 3 2 2 3 2 2 2" xfId="32801"/>
    <cellStyle name="Normal 4 3 2 2 3 2 2 2 2" xfId="32802"/>
    <cellStyle name="Normal 4 3 2 2 3 2 2 2 2 2" xfId="32803"/>
    <cellStyle name="Normal 4 3 2 2 3 2 2 2 3" xfId="32804"/>
    <cellStyle name="Normal 4 3 2 2 3 2 2 3" xfId="32805"/>
    <cellStyle name="Normal 4 3 2 2 3 2 2 3 2" xfId="32806"/>
    <cellStyle name="Normal 4 3 2 2 3 2 2 4" xfId="32807"/>
    <cellStyle name="Normal 4 3 2 2 3 2 3" xfId="32808"/>
    <cellStyle name="Normal 4 3 2 2 3 2 3 2" xfId="32809"/>
    <cellStyle name="Normal 4 3 2 2 3 2 3 2 2" xfId="32810"/>
    <cellStyle name="Normal 4 3 2 2 3 2 3 3" xfId="32811"/>
    <cellStyle name="Normal 4 3 2 2 3 2 4" xfId="32812"/>
    <cellStyle name="Normal 4 3 2 2 3 2 4 2" xfId="32813"/>
    <cellStyle name="Normal 4 3 2 2 3 2 5" xfId="32814"/>
    <cellStyle name="Normal 4 3 2 2 3 3" xfId="32815"/>
    <cellStyle name="Normal 4 3 2 2 3 3 2" xfId="32816"/>
    <cellStyle name="Normal 4 3 2 2 3 3 2 2" xfId="32817"/>
    <cellStyle name="Normal 4 3 2 2 3 3 2 2 2" xfId="32818"/>
    <cellStyle name="Normal 4 3 2 2 3 3 2 2 2 2" xfId="32819"/>
    <cellStyle name="Normal 4 3 2 2 3 3 2 2 3" xfId="32820"/>
    <cellStyle name="Normal 4 3 2 2 3 3 2 3" xfId="32821"/>
    <cellStyle name="Normal 4 3 2 2 3 3 2 3 2" xfId="32822"/>
    <cellStyle name="Normal 4 3 2 2 3 3 2 4" xfId="32823"/>
    <cellStyle name="Normal 4 3 2 2 3 3 3" xfId="32824"/>
    <cellStyle name="Normal 4 3 2 2 3 3 3 2" xfId="32825"/>
    <cellStyle name="Normal 4 3 2 2 3 3 3 2 2" xfId="32826"/>
    <cellStyle name="Normal 4 3 2 2 3 3 3 3" xfId="32827"/>
    <cellStyle name="Normal 4 3 2 2 3 3 4" xfId="32828"/>
    <cellStyle name="Normal 4 3 2 2 3 3 4 2" xfId="32829"/>
    <cellStyle name="Normal 4 3 2 2 3 3 5" xfId="32830"/>
    <cellStyle name="Normal 4 3 2 2 3 4" xfId="32831"/>
    <cellStyle name="Normal 4 3 2 2 3 4 2" xfId="32832"/>
    <cellStyle name="Normal 4 3 2 2 3 4 2 2" xfId="32833"/>
    <cellStyle name="Normal 4 3 2 2 3 4 2 2 2" xfId="32834"/>
    <cellStyle name="Normal 4 3 2 2 3 4 2 3" xfId="32835"/>
    <cellStyle name="Normal 4 3 2 2 3 4 3" xfId="32836"/>
    <cellStyle name="Normal 4 3 2 2 3 4 3 2" xfId="32837"/>
    <cellStyle name="Normal 4 3 2 2 3 4 4" xfId="32838"/>
    <cellStyle name="Normal 4 3 2 2 3 5" xfId="32839"/>
    <cellStyle name="Normal 4 3 2 2 3 5 2" xfId="32840"/>
    <cellStyle name="Normal 4 3 2 2 3 5 2 2" xfId="32841"/>
    <cellStyle name="Normal 4 3 2 2 3 5 2 2 2" xfId="32842"/>
    <cellStyle name="Normal 4 3 2 2 3 5 2 3" xfId="32843"/>
    <cellStyle name="Normal 4 3 2 2 3 5 3" xfId="32844"/>
    <cellStyle name="Normal 4 3 2 2 3 5 3 2" xfId="32845"/>
    <cellStyle name="Normal 4 3 2 2 3 5 4" xfId="32846"/>
    <cellStyle name="Normal 4 3 2 2 3 6" xfId="32847"/>
    <cellStyle name="Normal 4 3 2 2 3 6 2" xfId="32848"/>
    <cellStyle name="Normal 4 3 2 2 3 6 2 2" xfId="32849"/>
    <cellStyle name="Normal 4 3 2 2 3 6 2 2 2" xfId="32850"/>
    <cellStyle name="Normal 4 3 2 2 3 6 2 3" xfId="32851"/>
    <cellStyle name="Normal 4 3 2 2 3 6 3" xfId="32852"/>
    <cellStyle name="Normal 4 3 2 2 3 6 3 2" xfId="32853"/>
    <cellStyle name="Normal 4 3 2 2 3 6 4" xfId="32854"/>
    <cellStyle name="Normal 4 3 2 2 3 7" xfId="32855"/>
    <cellStyle name="Normal 4 3 2 2 3 7 2" xfId="32856"/>
    <cellStyle name="Normal 4 3 2 2 3 7 2 2" xfId="32857"/>
    <cellStyle name="Normal 4 3 2 2 3 7 3" xfId="32858"/>
    <cellStyle name="Normal 4 3 2 2 3 8" xfId="32859"/>
    <cellStyle name="Normal 4 3 2 2 3 8 2" xfId="32860"/>
    <cellStyle name="Normal 4 3 2 2 3 9" xfId="32861"/>
    <cellStyle name="Normal 4 3 2 2 4" xfId="32862"/>
    <cellStyle name="Normal 4 3 2 2 4 2" xfId="32863"/>
    <cellStyle name="Normal 4 3 2 2 4 2 2" xfId="32864"/>
    <cellStyle name="Normal 4 3 2 2 4 2 2 2" xfId="32865"/>
    <cellStyle name="Normal 4 3 2 2 4 2 2 2 2" xfId="32866"/>
    <cellStyle name="Normal 4 3 2 2 4 2 2 2 2 2" xfId="32867"/>
    <cellStyle name="Normal 4 3 2 2 4 2 2 2 3" xfId="32868"/>
    <cellStyle name="Normal 4 3 2 2 4 2 2 3" xfId="32869"/>
    <cellStyle name="Normal 4 3 2 2 4 2 2 3 2" xfId="32870"/>
    <cellStyle name="Normal 4 3 2 2 4 2 2 4" xfId="32871"/>
    <cellStyle name="Normal 4 3 2 2 4 2 3" xfId="32872"/>
    <cellStyle name="Normal 4 3 2 2 4 2 3 2" xfId="32873"/>
    <cellStyle name="Normal 4 3 2 2 4 2 3 2 2" xfId="32874"/>
    <cellStyle name="Normal 4 3 2 2 4 2 3 3" xfId="32875"/>
    <cellStyle name="Normal 4 3 2 2 4 2 4" xfId="32876"/>
    <cellStyle name="Normal 4 3 2 2 4 2 4 2" xfId="32877"/>
    <cellStyle name="Normal 4 3 2 2 4 2 5" xfId="32878"/>
    <cellStyle name="Normal 4 3 2 2 4 3" xfId="32879"/>
    <cellStyle name="Normal 4 3 2 2 4 3 2" xfId="32880"/>
    <cellStyle name="Normal 4 3 2 2 4 3 2 2" xfId="32881"/>
    <cellStyle name="Normal 4 3 2 2 4 3 2 2 2" xfId="32882"/>
    <cellStyle name="Normal 4 3 2 2 4 3 2 2 2 2" xfId="32883"/>
    <cellStyle name="Normal 4 3 2 2 4 3 2 2 3" xfId="32884"/>
    <cellStyle name="Normal 4 3 2 2 4 3 2 3" xfId="32885"/>
    <cellStyle name="Normal 4 3 2 2 4 3 2 3 2" xfId="32886"/>
    <cellStyle name="Normal 4 3 2 2 4 3 2 4" xfId="32887"/>
    <cellStyle name="Normal 4 3 2 2 4 3 3" xfId="32888"/>
    <cellStyle name="Normal 4 3 2 2 4 3 3 2" xfId="32889"/>
    <cellStyle name="Normal 4 3 2 2 4 3 3 2 2" xfId="32890"/>
    <cellStyle name="Normal 4 3 2 2 4 3 3 3" xfId="32891"/>
    <cellStyle name="Normal 4 3 2 2 4 3 4" xfId="32892"/>
    <cellStyle name="Normal 4 3 2 2 4 3 4 2" xfId="32893"/>
    <cellStyle name="Normal 4 3 2 2 4 3 5" xfId="32894"/>
    <cellStyle name="Normal 4 3 2 2 4 4" xfId="32895"/>
    <cellStyle name="Normal 4 3 2 2 4 4 2" xfId="32896"/>
    <cellStyle name="Normal 4 3 2 2 4 4 2 2" xfId="32897"/>
    <cellStyle name="Normal 4 3 2 2 4 4 2 2 2" xfId="32898"/>
    <cellStyle name="Normal 4 3 2 2 4 4 2 3" xfId="32899"/>
    <cellStyle name="Normal 4 3 2 2 4 4 3" xfId="32900"/>
    <cellStyle name="Normal 4 3 2 2 4 4 3 2" xfId="32901"/>
    <cellStyle name="Normal 4 3 2 2 4 4 4" xfId="32902"/>
    <cellStyle name="Normal 4 3 2 2 4 5" xfId="32903"/>
    <cellStyle name="Normal 4 3 2 2 4 5 2" xfId="32904"/>
    <cellStyle name="Normal 4 3 2 2 4 5 2 2" xfId="32905"/>
    <cellStyle name="Normal 4 3 2 2 4 5 2 2 2" xfId="32906"/>
    <cellStyle name="Normal 4 3 2 2 4 5 2 3" xfId="32907"/>
    <cellStyle name="Normal 4 3 2 2 4 5 3" xfId="32908"/>
    <cellStyle name="Normal 4 3 2 2 4 5 3 2" xfId="32909"/>
    <cellStyle name="Normal 4 3 2 2 4 5 4" xfId="32910"/>
    <cellStyle name="Normal 4 3 2 2 4 6" xfId="32911"/>
    <cellStyle name="Normal 4 3 2 2 4 6 2" xfId="32912"/>
    <cellStyle name="Normal 4 3 2 2 4 6 2 2" xfId="32913"/>
    <cellStyle name="Normal 4 3 2 2 4 6 2 2 2" xfId="32914"/>
    <cellStyle name="Normal 4 3 2 2 4 6 2 3" xfId="32915"/>
    <cellStyle name="Normal 4 3 2 2 4 6 3" xfId="32916"/>
    <cellStyle name="Normal 4 3 2 2 4 6 3 2" xfId="32917"/>
    <cellStyle name="Normal 4 3 2 2 4 6 4" xfId="32918"/>
    <cellStyle name="Normal 4 3 2 2 4 7" xfId="32919"/>
    <cellStyle name="Normal 4 3 2 2 4 7 2" xfId="32920"/>
    <cellStyle name="Normal 4 3 2 2 4 7 2 2" xfId="32921"/>
    <cellStyle name="Normal 4 3 2 2 4 7 3" xfId="32922"/>
    <cellStyle name="Normal 4 3 2 2 4 8" xfId="32923"/>
    <cellStyle name="Normal 4 3 2 2 4 8 2" xfId="32924"/>
    <cellStyle name="Normal 4 3 2 2 4 9" xfId="32925"/>
    <cellStyle name="Normal 4 3 2 2 5" xfId="32926"/>
    <cellStyle name="Normal 4 3 2 2 5 2" xfId="32927"/>
    <cellStyle name="Normal 4 3 2 2 5 2 2" xfId="32928"/>
    <cellStyle name="Normal 4 3 2 2 5 2 2 2" xfId="32929"/>
    <cellStyle name="Normal 4 3 2 2 5 2 2 2 2" xfId="32930"/>
    <cellStyle name="Normal 4 3 2 2 5 2 2 3" xfId="32931"/>
    <cellStyle name="Normal 4 3 2 2 5 2 3" xfId="32932"/>
    <cellStyle name="Normal 4 3 2 2 5 2 3 2" xfId="32933"/>
    <cellStyle name="Normal 4 3 2 2 5 2 4" xfId="32934"/>
    <cellStyle name="Normal 4 3 2 2 5 3" xfId="32935"/>
    <cellStyle name="Normal 4 3 2 2 5 3 2" xfId="32936"/>
    <cellStyle name="Normal 4 3 2 2 5 3 2 2" xfId="32937"/>
    <cellStyle name="Normal 4 3 2 2 5 3 3" xfId="32938"/>
    <cellStyle name="Normal 4 3 2 2 5 4" xfId="32939"/>
    <cellStyle name="Normal 4 3 2 2 5 4 2" xfId="32940"/>
    <cellStyle name="Normal 4 3 2 2 5 5" xfId="32941"/>
    <cellStyle name="Normal 4 3 2 2 6" xfId="32942"/>
    <cellStyle name="Normal 4 3 2 2 6 2" xfId="32943"/>
    <cellStyle name="Normal 4 3 2 2 6 2 2" xfId="32944"/>
    <cellStyle name="Normal 4 3 2 2 6 2 2 2" xfId="32945"/>
    <cellStyle name="Normal 4 3 2 2 6 2 2 2 2" xfId="32946"/>
    <cellStyle name="Normal 4 3 2 2 6 2 2 3" xfId="32947"/>
    <cellStyle name="Normal 4 3 2 2 6 2 3" xfId="32948"/>
    <cellStyle name="Normal 4 3 2 2 6 2 3 2" xfId="32949"/>
    <cellStyle name="Normal 4 3 2 2 6 2 4" xfId="32950"/>
    <cellStyle name="Normal 4 3 2 2 6 3" xfId="32951"/>
    <cellStyle name="Normal 4 3 2 2 6 3 2" xfId="32952"/>
    <cellStyle name="Normal 4 3 2 2 6 3 2 2" xfId="32953"/>
    <cellStyle name="Normal 4 3 2 2 6 3 3" xfId="32954"/>
    <cellStyle name="Normal 4 3 2 2 6 4" xfId="32955"/>
    <cellStyle name="Normal 4 3 2 2 6 4 2" xfId="32956"/>
    <cellStyle name="Normal 4 3 2 2 6 5" xfId="32957"/>
    <cellStyle name="Normal 4 3 2 2 7" xfId="32958"/>
    <cellStyle name="Normal 4 3 2 2 7 2" xfId="32959"/>
    <cellStyle name="Normal 4 3 2 2 7 2 2" xfId="32960"/>
    <cellStyle name="Normal 4 3 2 2 7 2 2 2" xfId="32961"/>
    <cellStyle name="Normal 4 3 2 2 7 2 3" xfId="32962"/>
    <cellStyle name="Normal 4 3 2 2 7 3" xfId="32963"/>
    <cellStyle name="Normal 4 3 2 2 7 3 2" xfId="32964"/>
    <cellStyle name="Normal 4 3 2 2 7 4" xfId="32965"/>
    <cellStyle name="Normal 4 3 2 2 8" xfId="32966"/>
    <cellStyle name="Normal 4 3 2 2 8 2" xfId="32967"/>
    <cellStyle name="Normal 4 3 2 2 8 2 2" xfId="32968"/>
    <cellStyle name="Normal 4 3 2 2 8 2 2 2" xfId="32969"/>
    <cellStyle name="Normal 4 3 2 2 8 2 3" xfId="32970"/>
    <cellStyle name="Normal 4 3 2 2 8 3" xfId="32971"/>
    <cellStyle name="Normal 4 3 2 2 8 3 2" xfId="32972"/>
    <cellStyle name="Normal 4 3 2 2 8 4" xfId="32973"/>
    <cellStyle name="Normal 4 3 2 2 9" xfId="32974"/>
    <cellStyle name="Normal 4 3 2 2 9 2" xfId="32975"/>
    <cellStyle name="Normal 4 3 2 2 9 2 2" xfId="32976"/>
    <cellStyle name="Normal 4 3 2 2 9 2 2 2" xfId="32977"/>
    <cellStyle name="Normal 4 3 2 2 9 2 3" xfId="32978"/>
    <cellStyle name="Normal 4 3 2 2 9 3" xfId="32979"/>
    <cellStyle name="Normal 4 3 2 2 9 3 2" xfId="32980"/>
    <cellStyle name="Normal 4 3 2 2 9 4" xfId="32981"/>
    <cellStyle name="Normal 4 3 2 3" xfId="32982"/>
    <cellStyle name="Normal 4 3 2 3 10" xfId="32983"/>
    <cellStyle name="Normal 4 3 2 3 10 2" xfId="32984"/>
    <cellStyle name="Normal 4 3 2 3 11" xfId="32985"/>
    <cellStyle name="Normal 4 3 2 3 12" xfId="46438"/>
    <cellStyle name="Normal 4 3 2 3 2" xfId="32986"/>
    <cellStyle name="Normal 4 3 2 3 2 2" xfId="32987"/>
    <cellStyle name="Normal 4 3 2 3 2 2 2" xfId="32988"/>
    <cellStyle name="Normal 4 3 2 3 2 2 2 2" xfId="32989"/>
    <cellStyle name="Normal 4 3 2 3 2 2 2 2 2" xfId="32990"/>
    <cellStyle name="Normal 4 3 2 3 2 2 2 2 2 2" xfId="32991"/>
    <cellStyle name="Normal 4 3 2 3 2 2 2 2 3" xfId="32992"/>
    <cellStyle name="Normal 4 3 2 3 2 2 2 3" xfId="32993"/>
    <cellStyle name="Normal 4 3 2 3 2 2 2 3 2" xfId="32994"/>
    <cellStyle name="Normal 4 3 2 3 2 2 2 4" xfId="32995"/>
    <cellStyle name="Normal 4 3 2 3 2 2 3" xfId="32996"/>
    <cellStyle name="Normal 4 3 2 3 2 2 3 2" xfId="32997"/>
    <cellStyle name="Normal 4 3 2 3 2 2 3 2 2" xfId="32998"/>
    <cellStyle name="Normal 4 3 2 3 2 2 3 3" xfId="32999"/>
    <cellStyle name="Normal 4 3 2 3 2 2 4" xfId="33000"/>
    <cellStyle name="Normal 4 3 2 3 2 2 4 2" xfId="33001"/>
    <cellStyle name="Normal 4 3 2 3 2 2 5" xfId="33002"/>
    <cellStyle name="Normal 4 3 2 3 2 3" xfId="33003"/>
    <cellStyle name="Normal 4 3 2 3 2 3 2" xfId="33004"/>
    <cellStyle name="Normal 4 3 2 3 2 3 2 2" xfId="33005"/>
    <cellStyle name="Normal 4 3 2 3 2 3 2 2 2" xfId="33006"/>
    <cellStyle name="Normal 4 3 2 3 2 3 2 2 2 2" xfId="33007"/>
    <cellStyle name="Normal 4 3 2 3 2 3 2 2 3" xfId="33008"/>
    <cellStyle name="Normal 4 3 2 3 2 3 2 3" xfId="33009"/>
    <cellStyle name="Normal 4 3 2 3 2 3 2 3 2" xfId="33010"/>
    <cellStyle name="Normal 4 3 2 3 2 3 2 4" xfId="33011"/>
    <cellStyle name="Normal 4 3 2 3 2 3 3" xfId="33012"/>
    <cellStyle name="Normal 4 3 2 3 2 3 3 2" xfId="33013"/>
    <cellStyle name="Normal 4 3 2 3 2 3 3 2 2" xfId="33014"/>
    <cellStyle name="Normal 4 3 2 3 2 3 3 3" xfId="33015"/>
    <cellStyle name="Normal 4 3 2 3 2 3 4" xfId="33016"/>
    <cellStyle name="Normal 4 3 2 3 2 3 4 2" xfId="33017"/>
    <cellStyle name="Normal 4 3 2 3 2 3 5" xfId="33018"/>
    <cellStyle name="Normal 4 3 2 3 2 4" xfId="33019"/>
    <cellStyle name="Normal 4 3 2 3 2 4 2" xfId="33020"/>
    <cellStyle name="Normal 4 3 2 3 2 4 2 2" xfId="33021"/>
    <cellStyle name="Normal 4 3 2 3 2 4 2 2 2" xfId="33022"/>
    <cellStyle name="Normal 4 3 2 3 2 4 2 3" xfId="33023"/>
    <cellStyle name="Normal 4 3 2 3 2 4 3" xfId="33024"/>
    <cellStyle name="Normal 4 3 2 3 2 4 3 2" xfId="33025"/>
    <cellStyle name="Normal 4 3 2 3 2 4 4" xfId="33026"/>
    <cellStyle name="Normal 4 3 2 3 2 5" xfId="33027"/>
    <cellStyle name="Normal 4 3 2 3 2 5 2" xfId="33028"/>
    <cellStyle name="Normal 4 3 2 3 2 5 2 2" xfId="33029"/>
    <cellStyle name="Normal 4 3 2 3 2 5 2 2 2" xfId="33030"/>
    <cellStyle name="Normal 4 3 2 3 2 5 2 3" xfId="33031"/>
    <cellStyle name="Normal 4 3 2 3 2 5 3" xfId="33032"/>
    <cellStyle name="Normal 4 3 2 3 2 5 3 2" xfId="33033"/>
    <cellStyle name="Normal 4 3 2 3 2 5 4" xfId="33034"/>
    <cellStyle name="Normal 4 3 2 3 2 6" xfId="33035"/>
    <cellStyle name="Normal 4 3 2 3 2 6 2" xfId="33036"/>
    <cellStyle name="Normal 4 3 2 3 2 6 2 2" xfId="33037"/>
    <cellStyle name="Normal 4 3 2 3 2 6 2 2 2" xfId="33038"/>
    <cellStyle name="Normal 4 3 2 3 2 6 2 3" xfId="33039"/>
    <cellStyle name="Normal 4 3 2 3 2 6 3" xfId="33040"/>
    <cellStyle name="Normal 4 3 2 3 2 6 3 2" xfId="33041"/>
    <cellStyle name="Normal 4 3 2 3 2 6 4" xfId="33042"/>
    <cellStyle name="Normal 4 3 2 3 2 7" xfId="33043"/>
    <cellStyle name="Normal 4 3 2 3 2 7 2" xfId="33044"/>
    <cellStyle name="Normal 4 3 2 3 2 7 2 2" xfId="33045"/>
    <cellStyle name="Normal 4 3 2 3 2 7 3" xfId="33046"/>
    <cellStyle name="Normal 4 3 2 3 2 8" xfId="33047"/>
    <cellStyle name="Normal 4 3 2 3 2 8 2" xfId="33048"/>
    <cellStyle name="Normal 4 3 2 3 2 9" xfId="33049"/>
    <cellStyle name="Normal 4 3 2 3 3" xfId="33050"/>
    <cellStyle name="Normal 4 3 2 3 3 2" xfId="33051"/>
    <cellStyle name="Normal 4 3 2 3 3 2 2" xfId="33052"/>
    <cellStyle name="Normal 4 3 2 3 3 2 2 2" xfId="33053"/>
    <cellStyle name="Normal 4 3 2 3 3 2 2 2 2" xfId="33054"/>
    <cellStyle name="Normal 4 3 2 3 3 2 2 2 2 2" xfId="33055"/>
    <cellStyle name="Normal 4 3 2 3 3 2 2 2 3" xfId="33056"/>
    <cellStyle name="Normal 4 3 2 3 3 2 2 3" xfId="33057"/>
    <cellStyle name="Normal 4 3 2 3 3 2 2 3 2" xfId="33058"/>
    <cellStyle name="Normal 4 3 2 3 3 2 2 4" xfId="33059"/>
    <cellStyle name="Normal 4 3 2 3 3 2 3" xfId="33060"/>
    <cellStyle name="Normal 4 3 2 3 3 2 3 2" xfId="33061"/>
    <cellStyle name="Normal 4 3 2 3 3 2 3 2 2" xfId="33062"/>
    <cellStyle name="Normal 4 3 2 3 3 2 3 3" xfId="33063"/>
    <cellStyle name="Normal 4 3 2 3 3 2 4" xfId="33064"/>
    <cellStyle name="Normal 4 3 2 3 3 2 4 2" xfId="33065"/>
    <cellStyle name="Normal 4 3 2 3 3 2 5" xfId="33066"/>
    <cellStyle name="Normal 4 3 2 3 3 3" xfId="33067"/>
    <cellStyle name="Normal 4 3 2 3 3 3 2" xfId="33068"/>
    <cellStyle name="Normal 4 3 2 3 3 3 2 2" xfId="33069"/>
    <cellStyle name="Normal 4 3 2 3 3 3 2 2 2" xfId="33070"/>
    <cellStyle name="Normal 4 3 2 3 3 3 2 2 2 2" xfId="33071"/>
    <cellStyle name="Normal 4 3 2 3 3 3 2 2 3" xfId="33072"/>
    <cellStyle name="Normal 4 3 2 3 3 3 2 3" xfId="33073"/>
    <cellStyle name="Normal 4 3 2 3 3 3 2 3 2" xfId="33074"/>
    <cellStyle name="Normal 4 3 2 3 3 3 2 4" xfId="33075"/>
    <cellStyle name="Normal 4 3 2 3 3 3 3" xfId="33076"/>
    <cellStyle name="Normal 4 3 2 3 3 3 3 2" xfId="33077"/>
    <cellStyle name="Normal 4 3 2 3 3 3 3 2 2" xfId="33078"/>
    <cellStyle name="Normal 4 3 2 3 3 3 3 3" xfId="33079"/>
    <cellStyle name="Normal 4 3 2 3 3 3 4" xfId="33080"/>
    <cellStyle name="Normal 4 3 2 3 3 3 4 2" xfId="33081"/>
    <cellStyle name="Normal 4 3 2 3 3 3 5" xfId="33082"/>
    <cellStyle name="Normal 4 3 2 3 3 4" xfId="33083"/>
    <cellStyle name="Normal 4 3 2 3 3 4 2" xfId="33084"/>
    <cellStyle name="Normal 4 3 2 3 3 4 2 2" xfId="33085"/>
    <cellStyle name="Normal 4 3 2 3 3 4 2 2 2" xfId="33086"/>
    <cellStyle name="Normal 4 3 2 3 3 4 2 3" xfId="33087"/>
    <cellStyle name="Normal 4 3 2 3 3 4 3" xfId="33088"/>
    <cellStyle name="Normal 4 3 2 3 3 4 3 2" xfId="33089"/>
    <cellStyle name="Normal 4 3 2 3 3 4 4" xfId="33090"/>
    <cellStyle name="Normal 4 3 2 3 3 5" xfId="33091"/>
    <cellStyle name="Normal 4 3 2 3 3 5 2" xfId="33092"/>
    <cellStyle name="Normal 4 3 2 3 3 5 2 2" xfId="33093"/>
    <cellStyle name="Normal 4 3 2 3 3 5 2 2 2" xfId="33094"/>
    <cellStyle name="Normal 4 3 2 3 3 5 2 3" xfId="33095"/>
    <cellStyle name="Normal 4 3 2 3 3 5 3" xfId="33096"/>
    <cellStyle name="Normal 4 3 2 3 3 5 3 2" xfId="33097"/>
    <cellStyle name="Normal 4 3 2 3 3 5 4" xfId="33098"/>
    <cellStyle name="Normal 4 3 2 3 3 6" xfId="33099"/>
    <cellStyle name="Normal 4 3 2 3 3 6 2" xfId="33100"/>
    <cellStyle name="Normal 4 3 2 3 3 6 2 2" xfId="33101"/>
    <cellStyle name="Normal 4 3 2 3 3 6 2 2 2" xfId="33102"/>
    <cellStyle name="Normal 4 3 2 3 3 6 2 3" xfId="33103"/>
    <cellStyle name="Normal 4 3 2 3 3 6 3" xfId="33104"/>
    <cellStyle name="Normal 4 3 2 3 3 6 3 2" xfId="33105"/>
    <cellStyle name="Normal 4 3 2 3 3 6 4" xfId="33106"/>
    <cellStyle name="Normal 4 3 2 3 3 7" xfId="33107"/>
    <cellStyle name="Normal 4 3 2 3 3 7 2" xfId="33108"/>
    <cellStyle name="Normal 4 3 2 3 3 7 2 2" xfId="33109"/>
    <cellStyle name="Normal 4 3 2 3 3 7 3" xfId="33110"/>
    <cellStyle name="Normal 4 3 2 3 3 8" xfId="33111"/>
    <cellStyle name="Normal 4 3 2 3 3 8 2" xfId="33112"/>
    <cellStyle name="Normal 4 3 2 3 3 9" xfId="33113"/>
    <cellStyle name="Normal 4 3 2 3 4" xfId="33114"/>
    <cellStyle name="Normal 4 3 2 3 4 2" xfId="33115"/>
    <cellStyle name="Normal 4 3 2 3 4 2 2" xfId="33116"/>
    <cellStyle name="Normal 4 3 2 3 4 2 2 2" xfId="33117"/>
    <cellStyle name="Normal 4 3 2 3 4 2 2 2 2" xfId="33118"/>
    <cellStyle name="Normal 4 3 2 3 4 2 2 3" xfId="33119"/>
    <cellStyle name="Normal 4 3 2 3 4 2 3" xfId="33120"/>
    <cellStyle name="Normal 4 3 2 3 4 2 3 2" xfId="33121"/>
    <cellStyle name="Normal 4 3 2 3 4 2 4" xfId="33122"/>
    <cellStyle name="Normal 4 3 2 3 4 3" xfId="33123"/>
    <cellStyle name="Normal 4 3 2 3 4 3 2" xfId="33124"/>
    <cellStyle name="Normal 4 3 2 3 4 3 2 2" xfId="33125"/>
    <cellStyle name="Normal 4 3 2 3 4 3 3" xfId="33126"/>
    <cellStyle name="Normal 4 3 2 3 4 4" xfId="33127"/>
    <cellStyle name="Normal 4 3 2 3 4 4 2" xfId="33128"/>
    <cellStyle name="Normal 4 3 2 3 4 5" xfId="33129"/>
    <cellStyle name="Normal 4 3 2 3 5" xfId="33130"/>
    <cellStyle name="Normal 4 3 2 3 5 2" xfId="33131"/>
    <cellStyle name="Normal 4 3 2 3 5 2 2" xfId="33132"/>
    <cellStyle name="Normal 4 3 2 3 5 2 2 2" xfId="33133"/>
    <cellStyle name="Normal 4 3 2 3 5 2 2 2 2" xfId="33134"/>
    <cellStyle name="Normal 4 3 2 3 5 2 2 3" xfId="33135"/>
    <cellStyle name="Normal 4 3 2 3 5 2 3" xfId="33136"/>
    <cellStyle name="Normal 4 3 2 3 5 2 3 2" xfId="33137"/>
    <cellStyle name="Normal 4 3 2 3 5 2 4" xfId="33138"/>
    <cellStyle name="Normal 4 3 2 3 5 3" xfId="33139"/>
    <cellStyle name="Normal 4 3 2 3 5 3 2" xfId="33140"/>
    <cellStyle name="Normal 4 3 2 3 5 3 2 2" xfId="33141"/>
    <cellStyle name="Normal 4 3 2 3 5 3 3" xfId="33142"/>
    <cellStyle name="Normal 4 3 2 3 5 4" xfId="33143"/>
    <cellStyle name="Normal 4 3 2 3 5 4 2" xfId="33144"/>
    <cellStyle name="Normal 4 3 2 3 5 5" xfId="33145"/>
    <cellStyle name="Normal 4 3 2 3 6" xfId="33146"/>
    <cellStyle name="Normal 4 3 2 3 6 2" xfId="33147"/>
    <cellStyle name="Normal 4 3 2 3 6 2 2" xfId="33148"/>
    <cellStyle name="Normal 4 3 2 3 6 2 2 2" xfId="33149"/>
    <cellStyle name="Normal 4 3 2 3 6 2 3" xfId="33150"/>
    <cellStyle name="Normal 4 3 2 3 6 3" xfId="33151"/>
    <cellStyle name="Normal 4 3 2 3 6 3 2" xfId="33152"/>
    <cellStyle name="Normal 4 3 2 3 6 4" xfId="33153"/>
    <cellStyle name="Normal 4 3 2 3 7" xfId="33154"/>
    <cellStyle name="Normal 4 3 2 3 7 2" xfId="33155"/>
    <cellStyle name="Normal 4 3 2 3 7 2 2" xfId="33156"/>
    <cellStyle name="Normal 4 3 2 3 7 2 2 2" xfId="33157"/>
    <cellStyle name="Normal 4 3 2 3 7 2 3" xfId="33158"/>
    <cellStyle name="Normal 4 3 2 3 7 3" xfId="33159"/>
    <cellStyle name="Normal 4 3 2 3 7 3 2" xfId="33160"/>
    <cellStyle name="Normal 4 3 2 3 7 4" xfId="33161"/>
    <cellStyle name="Normal 4 3 2 3 8" xfId="33162"/>
    <cellStyle name="Normal 4 3 2 3 8 2" xfId="33163"/>
    <cellStyle name="Normal 4 3 2 3 8 2 2" xfId="33164"/>
    <cellStyle name="Normal 4 3 2 3 8 2 2 2" xfId="33165"/>
    <cellStyle name="Normal 4 3 2 3 8 2 3" xfId="33166"/>
    <cellStyle name="Normal 4 3 2 3 8 3" xfId="33167"/>
    <cellStyle name="Normal 4 3 2 3 8 3 2" xfId="33168"/>
    <cellStyle name="Normal 4 3 2 3 8 4" xfId="33169"/>
    <cellStyle name="Normal 4 3 2 3 9" xfId="33170"/>
    <cellStyle name="Normal 4 3 2 3 9 2" xfId="33171"/>
    <cellStyle name="Normal 4 3 2 3 9 2 2" xfId="33172"/>
    <cellStyle name="Normal 4 3 2 3 9 3" xfId="33173"/>
    <cellStyle name="Normal 4 3 2 4" xfId="33174"/>
    <cellStyle name="Normal 4 3 2 4 10" xfId="46439"/>
    <cellStyle name="Normal 4 3 2 4 2" xfId="33175"/>
    <cellStyle name="Normal 4 3 2 4 2 2" xfId="33176"/>
    <cellStyle name="Normal 4 3 2 4 2 2 2" xfId="33177"/>
    <cellStyle name="Normal 4 3 2 4 2 2 2 2" xfId="33178"/>
    <cellStyle name="Normal 4 3 2 4 2 2 2 2 2" xfId="33179"/>
    <cellStyle name="Normal 4 3 2 4 2 2 2 3" xfId="33180"/>
    <cellStyle name="Normal 4 3 2 4 2 2 3" xfId="33181"/>
    <cellStyle name="Normal 4 3 2 4 2 2 3 2" xfId="33182"/>
    <cellStyle name="Normal 4 3 2 4 2 2 4" xfId="33183"/>
    <cellStyle name="Normal 4 3 2 4 2 3" xfId="33184"/>
    <cellStyle name="Normal 4 3 2 4 2 3 2" xfId="33185"/>
    <cellStyle name="Normal 4 3 2 4 2 3 2 2" xfId="33186"/>
    <cellStyle name="Normal 4 3 2 4 2 3 3" xfId="33187"/>
    <cellStyle name="Normal 4 3 2 4 2 4" xfId="33188"/>
    <cellStyle name="Normal 4 3 2 4 2 4 2" xfId="33189"/>
    <cellStyle name="Normal 4 3 2 4 2 5" xfId="33190"/>
    <cellStyle name="Normal 4 3 2 4 3" xfId="33191"/>
    <cellStyle name="Normal 4 3 2 4 3 2" xfId="33192"/>
    <cellStyle name="Normal 4 3 2 4 3 2 2" xfId="33193"/>
    <cellStyle name="Normal 4 3 2 4 3 2 2 2" xfId="33194"/>
    <cellStyle name="Normal 4 3 2 4 3 2 2 2 2" xfId="33195"/>
    <cellStyle name="Normal 4 3 2 4 3 2 2 3" xfId="33196"/>
    <cellStyle name="Normal 4 3 2 4 3 2 3" xfId="33197"/>
    <cellStyle name="Normal 4 3 2 4 3 2 3 2" xfId="33198"/>
    <cellStyle name="Normal 4 3 2 4 3 2 4" xfId="33199"/>
    <cellStyle name="Normal 4 3 2 4 3 3" xfId="33200"/>
    <cellStyle name="Normal 4 3 2 4 3 3 2" xfId="33201"/>
    <cellStyle name="Normal 4 3 2 4 3 3 2 2" xfId="33202"/>
    <cellStyle name="Normal 4 3 2 4 3 3 3" xfId="33203"/>
    <cellStyle name="Normal 4 3 2 4 3 4" xfId="33204"/>
    <cellStyle name="Normal 4 3 2 4 3 4 2" xfId="33205"/>
    <cellStyle name="Normal 4 3 2 4 3 5" xfId="33206"/>
    <cellStyle name="Normal 4 3 2 4 4" xfId="33207"/>
    <cellStyle name="Normal 4 3 2 4 4 2" xfId="33208"/>
    <cellStyle name="Normal 4 3 2 4 4 2 2" xfId="33209"/>
    <cellStyle name="Normal 4 3 2 4 4 2 2 2" xfId="33210"/>
    <cellStyle name="Normal 4 3 2 4 4 2 3" xfId="33211"/>
    <cellStyle name="Normal 4 3 2 4 4 3" xfId="33212"/>
    <cellStyle name="Normal 4 3 2 4 4 3 2" xfId="33213"/>
    <cellStyle name="Normal 4 3 2 4 4 4" xfId="33214"/>
    <cellStyle name="Normal 4 3 2 4 5" xfId="33215"/>
    <cellStyle name="Normal 4 3 2 4 5 2" xfId="33216"/>
    <cellStyle name="Normal 4 3 2 4 5 2 2" xfId="33217"/>
    <cellStyle name="Normal 4 3 2 4 5 2 2 2" xfId="33218"/>
    <cellStyle name="Normal 4 3 2 4 5 2 3" xfId="33219"/>
    <cellStyle name="Normal 4 3 2 4 5 3" xfId="33220"/>
    <cellStyle name="Normal 4 3 2 4 5 3 2" xfId="33221"/>
    <cellStyle name="Normal 4 3 2 4 5 4" xfId="33222"/>
    <cellStyle name="Normal 4 3 2 4 6" xfId="33223"/>
    <cellStyle name="Normal 4 3 2 4 6 2" xfId="33224"/>
    <cellStyle name="Normal 4 3 2 4 6 2 2" xfId="33225"/>
    <cellStyle name="Normal 4 3 2 4 6 2 2 2" xfId="33226"/>
    <cellStyle name="Normal 4 3 2 4 6 2 3" xfId="33227"/>
    <cellStyle name="Normal 4 3 2 4 6 3" xfId="33228"/>
    <cellStyle name="Normal 4 3 2 4 6 3 2" xfId="33229"/>
    <cellStyle name="Normal 4 3 2 4 6 4" xfId="33230"/>
    <cellStyle name="Normal 4 3 2 4 7" xfId="33231"/>
    <cellStyle name="Normal 4 3 2 4 7 2" xfId="33232"/>
    <cellStyle name="Normal 4 3 2 4 7 2 2" xfId="33233"/>
    <cellStyle name="Normal 4 3 2 4 7 3" xfId="33234"/>
    <cellStyle name="Normal 4 3 2 4 8" xfId="33235"/>
    <cellStyle name="Normal 4 3 2 4 8 2" xfId="33236"/>
    <cellStyle name="Normal 4 3 2 4 9" xfId="33237"/>
    <cellStyle name="Normal 4 3 2 5" xfId="33238"/>
    <cellStyle name="Normal 4 3 2 5 2" xfId="33239"/>
    <cellStyle name="Normal 4 3 2 5 2 2" xfId="33240"/>
    <cellStyle name="Normal 4 3 2 5 2 2 2" xfId="33241"/>
    <cellStyle name="Normal 4 3 2 5 2 2 2 2" xfId="33242"/>
    <cellStyle name="Normal 4 3 2 5 2 2 2 2 2" xfId="33243"/>
    <cellStyle name="Normal 4 3 2 5 2 2 2 3" xfId="33244"/>
    <cellStyle name="Normal 4 3 2 5 2 2 3" xfId="33245"/>
    <cellStyle name="Normal 4 3 2 5 2 2 3 2" xfId="33246"/>
    <cellStyle name="Normal 4 3 2 5 2 2 4" xfId="33247"/>
    <cellStyle name="Normal 4 3 2 5 2 3" xfId="33248"/>
    <cellStyle name="Normal 4 3 2 5 2 3 2" xfId="33249"/>
    <cellStyle name="Normal 4 3 2 5 2 3 2 2" xfId="33250"/>
    <cellStyle name="Normal 4 3 2 5 2 3 3" xfId="33251"/>
    <cellStyle name="Normal 4 3 2 5 2 4" xfId="33252"/>
    <cellStyle name="Normal 4 3 2 5 2 4 2" xfId="33253"/>
    <cellStyle name="Normal 4 3 2 5 2 5" xfId="33254"/>
    <cellStyle name="Normal 4 3 2 5 3" xfId="33255"/>
    <cellStyle name="Normal 4 3 2 5 3 2" xfId="33256"/>
    <cellStyle name="Normal 4 3 2 5 3 2 2" xfId="33257"/>
    <cellStyle name="Normal 4 3 2 5 3 2 2 2" xfId="33258"/>
    <cellStyle name="Normal 4 3 2 5 3 2 2 2 2" xfId="33259"/>
    <cellStyle name="Normal 4 3 2 5 3 2 2 3" xfId="33260"/>
    <cellStyle name="Normal 4 3 2 5 3 2 3" xfId="33261"/>
    <cellStyle name="Normal 4 3 2 5 3 2 3 2" xfId="33262"/>
    <cellStyle name="Normal 4 3 2 5 3 2 4" xfId="33263"/>
    <cellStyle name="Normal 4 3 2 5 3 3" xfId="33264"/>
    <cellStyle name="Normal 4 3 2 5 3 3 2" xfId="33265"/>
    <cellStyle name="Normal 4 3 2 5 3 3 2 2" xfId="33266"/>
    <cellStyle name="Normal 4 3 2 5 3 3 3" xfId="33267"/>
    <cellStyle name="Normal 4 3 2 5 3 4" xfId="33268"/>
    <cellStyle name="Normal 4 3 2 5 3 4 2" xfId="33269"/>
    <cellStyle name="Normal 4 3 2 5 3 5" xfId="33270"/>
    <cellStyle name="Normal 4 3 2 5 4" xfId="33271"/>
    <cellStyle name="Normal 4 3 2 5 4 2" xfId="33272"/>
    <cellStyle name="Normal 4 3 2 5 4 2 2" xfId="33273"/>
    <cellStyle name="Normal 4 3 2 5 4 2 2 2" xfId="33274"/>
    <cellStyle name="Normal 4 3 2 5 4 2 3" xfId="33275"/>
    <cellStyle name="Normal 4 3 2 5 4 3" xfId="33276"/>
    <cellStyle name="Normal 4 3 2 5 4 3 2" xfId="33277"/>
    <cellStyle name="Normal 4 3 2 5 4 4" xfId="33278"/>
    <cellStyle name="Normal 4 3 2 5 5" xfId="33279"/>
    <cellStyle name="Normal 4 3 2 5 5 2" xfId="33280"/>
    <cellStyle name="Normal 4 3 2 5 5 2 2" xfId="33281"/>
    <cellStyle name="Normal 4 3 2 5 5 2 2 2" xfId="33282"/>
    <cellStyle name="Normal 4 3 2 5 5 2 3" xfId="33283"/>
    <cellStyle name="Normal 4 3 2 5 5 3" xfId="33284"/>
    <cellStyle name="Normal 4 3 2 5 5 3 2" xfId="33285"/>
    <cellStyle name="Normal 4 3 2 5 5 4" xfId="33286"/>
    <cellStyle name="Normal 4 3 2 5 6" xfId="33287"/>
    <cellStyle name="Normal 4 3 2 5 6 2" xfId="33288"/>
    <cellStyle name="Normal 4 3 2 5 6 2 2" xfId="33289"/>
    <cellStyle name="Normal 4 3 2 5 6 2 2 2" xfId="33290"/>
    <cellStyle name="Normal 4 3 2 5 6 2 3" xfId="33291"/>
    <cellStyle name="Normal 4 3 2 5 6 3" xfId="33292"/>
    <cellStyle name="Normal 4 3 2 5 6 3 2" xfId="33293"/>
    <cellStyle name="Normal 4 3 2 5 6 4" xfId="33294"/>
    <cellStyle name="Normal 4 3 2 5 7" xfId="33295"/>
    <cellStyle name="Normal 4 3 2 5 7 2" xfId="33296"/>
    <cellStyle name="Normal 4 3 2 5 7 2 2" xfId="33297"/>
    <cellStyle name="Normal 4 3 2 5 7 3" xfId="33298"/>
    <cellStyle name="Normal 4 3 2 5 8" xfId="33299"/>
    <cellStyle name="Normal 4 3 2 5 8 2" xfId="33300"/>
    <cellStyle name="Normal 4 3 2 5 9" xfId="33301"/>
    <cellStyle name="Normal 4 3 2 6" xfId="46435"/>
    <cellStyle name="Normal 4 3 3" xfId="33302"/>
    <cellStyle name="Normal 4 3 3 2" xfId="33303"/>
    <cellStyle name="Normal 4 3 3 2 10" xfId="33304"/>
    <cellStyle name="Normal 4 3 3 2 10 2" xfId="33305"/>
    <cellStyle name="Normal 4 3 3 2 11" xfId="33306"/>
    <cellStyle name="Normal 4 3 3 2 2" xfId="33307"/>
    <cellStyle name="Normal 4 3 3 2 2 2" xfId="33308"/>
    <cellStyle name="Normal 4 3 3 2 2 2 2" xfId="33309"/>
    <cellStyle name="Normal 4 3 3 2 2 2 2 2" xfId="33310"/>
    <cellStyle name="Normal 4 3 3 2 2 2 2 2 2" xfId="33311"/>
    <cellStyle name="Normal 4 3 3 2 2 2 2 2 2 2" xfId="33312"/>
    <cellStyle name="Normal 4 3 3 2 2 2 2 2 3" xfId="33313"/>
    <cellStyle name="Normal 4 3 3 2 2 2 2 3" xfId="33314"/>
    <cellStyle name="Normal 4 3 3 2 2 2 2 3 2" xfId="33315"/>
    <cellStyle name="Normal 4 3 3 2 2 2 2 4" xfId="33316"/>
    <cellStyle name="Normal 4 3 3 2 2 2 3" xfId="33317"/>
    <cellStyle name="Normal 4 3 3 2 2 2 3 2" xfId="33318"/>
    <cellStyle name="Normal 4 3 3 2 2 2 3 2 2" xfId="33319"/>
    <cellStyle name="Normal 4 3 3 2 2 2 3 3" xfId="33320"/>
    <cellStyle name="Normal 4 3 3 2 2 2 4" xfId="33321"/>
    <cellStyle name="Normal 4 3 3 2 2 2 4 2" xfId="33322"/>
    <cellStyle name="Normal 4 3 3 2 2 2 5" xfId="33323"/>
    <cellStyle name="Normal 4 3 3 2 2 3" xfId="33324"/>
    <cellStyle name="Normal 4 3 3 2 2 3 2" xfId="33325"/>
    <cellStyle name="Normal 4 3 3 2 2 3 2 2" xfId="33326"/>
    <cellStyle name="Normal 4 3 3 2 2 3 2 2 2" xfId="33327"/>
    <cellStyle name="Normal 4 3 3 2 2 3 2 2 2 2" xfId="33328"/>
    <cellStyle name="Normal 4 3 3 2 2 3 2 2 3" xfId="33329"/>
    <cellStyle name="Normal 4 3 3 2 2 3 2 3" xfId="33330"/>
    <cellStyle name="Normal 4 3 3 2 2 3 2 3 2" xfId="33331"/>
    <cellStyle name="Normal 4 3 3 2 2 3 2 4" xfId="33332"/>
    <cellStyle name="Normal 4 3 3 2 2 3 3" xfId="33333"/>
    <cellStyle name="Normal 4 3 3 2 2 3 3 2" xfId="33334"/>
    <cellStyle name="Normal 4 3 3 2 2 3 3 2 2" xfId="33335"/>
    <cellStyle name="Normal 4 3 3 2 2 3 3 3" xfId="33336"/>
    <cellStyle name="Normal 4 3 3 2 2 3 4" xfId="33337"/>
    <cellStyle name="Normal 4 3 3 2 2 3 4 2" xfId="33338"/>
    <cellStyle name="Normal 4 3 3 2 2 3 5" xfId="33339"/>
    <cellStyle name="Normal 4 3 3 2 2 4" xfId="33340"/>
    <cellStyle name="Normal 4 3 3 2 2 4 2" xfId="33341"/>
    <cellStyle name="Normal 4 3 3 2 2 4 2 2" xfId="33342"/>
    <cellStyle name="Normal 4 3 3 2 2 4 2 2 2" xfId="33343"/>
    <cellStyle name="Normal 4 3 3 2 2 4 2 3" xfId="33344"/>
    <cellStyle name="Normal 4 3 3 2 2 4 3" xfId="33345"/>
    <cellStyle name="Normal 4 3 3 2 2 4 3 2" xfId="33346"/>
    <cellStyle name="Normal 4 3 3 2 2 4 4" xfId="33347"/>
    <cellStyle name="Normal 4 3 3 2 2 5" xfId="33348"/>
    <cellStyle name="Normal 4 3 3 2 2 5 2" xfId="33349"/>
    <cellStyle name="Normal 4 3 3 2 2 5 2 2" xfId="33350"/>
    <cellStyle name="Normal 4 3 3 2 2 5 2 2 2" xfId="33351"/>
    <cellStyle name="Normal 4 3 3 2 2 5 2 3" xfId="33352"/>
    <cellStyle name="Normal 4 3 3 2 2 5 3" xfId="33353"/>
    <cellStyle name="Normal 4 3 3 2 2 5 3 2" xfId="33354"/>
    <cellStyle name="Normal 4 3 3 2 2 5 4" xfId="33355"/>
    <cellStyle name="Normal 4 3 3 2 2 6" xfId="33356"/>
    <cellStyle name="Normal 4 3 3 2 2 6 2" xfId="33357"/>
    <cellStyle name="Normal 4 3 3 2 2 6 2 2" xfId="33358"/>
    <cellStyle name="Normal 4 3 3 2 2 6 2 2 2" xfId="33359"/>
    <cellStyle name="Normal 4 3 3 2 2 6 2 3" xfId="33360"/>
    <cellStyle name="Normal 4 3 3 2 2 6 3" xfId="33361"/>
    <cellStyle name="Normal 4 3 3 2 2 6 3 2" xfId="33362"/>
    <cellStyle name="Normal 4 3 3 2 2 6 4" xfId="33363"/>
    <cellStyle name="Normal 4 3 3 2 2 7" xfId="33364"/>
    <cellStyle name="Normal 4 3 3 2 2 7 2" xfId="33365"/>
    <cellStyle name="Normal 4 3 3 2 2 7 2 2" xfId="33366"/>
    <cellStyle name="Normal 4 3 3 2 2 7 3" xfId="33367"/>
    <cellStyle name="Normal 4 3 3 2 2 8" xfId="33368"/>
    <cellStyle name="Normal 4 3 3 2 2 8 2" xfId="33369"/>
    <cellStyle name="Normal 4 3 3 2 2 9" xfId="33370"/>
    <cellStyle name="Normal 4 3 3 2 3" xfId="33371"/>
    <cellStyle name="Normal 4 3 3 2 3 2" xfId="33372"/>
    <cellStyle name="Normal 4 3 3 2 3 2 2" xfId="33373"/>
    <cellStyle name="Normal 4 3 3 2 3 2 2 2" xfId="33374"/>
    <cellStyle name="Normal 4 3 3 2 3 2 2 2 2" xfId="33375"/>
    <cellStyle name="Normal 4 3 3 2 3 2 2 2 2 2" xfId="33376"/>
    <cellStyle name="Normal 4 3 3 2 3 2 2 2 3" xfId="33377"/>
    <cellStyle name="Normal 4 3 3 2 3 2 2 3" xfId="33378"/>
    <cellStyle name="Normal 4 3 3 2 3 2 2 3 2" xfId="33379"/>
    <cellStyle name="Normal 4 3 3 2 3 2 2 4" xfId="33380"/>
    <cellStyle name="Normal 4 3 3 2 3 2 3" xfId="33381"/>
    <cellStyle name="Normal 4 3 3 2 3 2 3 2" xfId="33382"/>
    <cellStyle name="Normal 4 3 3 2 3 2 3 2 2" xfId="33383"/>
    <cellStyle name="Normal 4 3 3 2 3 2 3 3" xfId="33384"/>
    <cellStyle name="Normal 4 3 3 2 3 2 4" xfId="33385"/>
    <cellStyle name="Normal 4 3 3 2 3 2 4 2" xfId="33386"/>
    <cellStyle name="Normal 4 3 3 2 3 2 5" xfId="33387"/>
    <cellStyle name="Normal 4 3 3 2 3 3" xfId="33388"/>
    <cellStyle name="Normal 4 3 3 2 3 3 2" xfId="33389"/>
    <cellStyle name="Normal 4 3 3 2 3 3 2 2" xfId="33390"/>
    <cellStyle name="Normal 4 3 3 2 3 3 2 2 2" xfId="33391"/>
    <cellStyle name="Normal 4 3 3 2 3 3 2 2 2 2" xfId="33392"/>
    <cellStyle name="Normal 4 3 3 2 3 3 2 2 3" xfId="33393"/>
    <cellStyle name="Normal 4 3 3 2 3 3 2 3" xfId="33394"/>
    <cellStyle name="Normal 4 3 3 2 3 3 2 3 2" xfId="33395"/>
    <cellStyle name="Normal 4 3 3 2 3 3 2 4" xfId="33396"/>
    <cellStyle name="Normal 4 3 3 2 3 3 3" xfId="33397"/>
    <cellStyle name="Normal 4 3 3 2 3 3 3 2" xfId="33398"/>
    <cellStyle name="Normal 4 3 3 2 3 3 3 2 2" xfId="33399"/>
    <cellStyle name="Normal 4 3 3 2 3 3 3 3" xfId="33400"/>
    <cellStyle name="Normal 4 3 3 2 3 3 4" xfId="33401"/>
    <cellStyle name="Normal 4 3 3 2 3 3 4 2" xfId="33402"/>
    <cellStyle name="Normal 4 3 3 2 3 3 5" xfId="33403"/>
    <cellStyle name="Normal 4 3 3 2 3 4" xfId="33404"/>
    <cellStyle name="Normal 4 3 3 2 3 4 2" xfId="33405"/>
    <cellStyle name="Normal 4 3 3 2 3 4 2 2" xfId="33406"/>
    <cellStyle name="Normal 4 3 3 2 3 4 2 2 2" xfId="33407"/>
    <cellStyle name="Normal 4 3 3 2 3 4 2 3" xfId="33408"/>
    <cellStyle name="Normal 4 3 3 2 3 4 3" xfId="33409"/>
    <cellStyle name="Normal 4 3 3 2 3 4 3 2" xfId="33410"/>
    <cellStyle name="Normal 4 3 3 2 3 4 4" xfId="33411"/>
    <cellStyle name="Normal 4 3 3 2 3 5" xfId="33412"/>
    <cellStyle name="Normal 4 3 3 2 3 5 2" xfId="33413"/>
    <cellStyle name="Normal 4 3 3 2 3 5 2 2" xfId="33414"/>
    <cellStyle name="Normal 4 3 3 2 3 5 2 2 2" xfId="33415"/>
    <cellStyle name="Normal 4 3 3 2 3 5 2 3" xfId="33416"/>
    <cellStyle name="Normal 4 3 3 2 3 5 3" xfId="33417"/>
    <cellStyle name="Normal 4 3 3 2 3 5 3 2" xfId="33418"/>
    <cellStyle name="Normal 4 3 3 2 3 5 4" xfId="33419"/>
    <cellStyle name="Normal 4 3 3 2 3 6" xfId="33420"/>
    <cellStyle name="Normal 4 3 3 2 3 6 2" xfId="33421"/>
    <cellStyle name="Normal 4 3 3 2 3 6 2 2" xfId="33422"/>
    <cellStyle name="Normal 4 3 3 2 3 6 2 2 2" xfId="33423"/>
    <cellStyle name="Normal 4 3 3 2 3 6 2 3" xfId="33424"/>
    <cellStyle name="Normal 4 3 3 2 3 6 3" xfId="33425"/>
    <cellStyle name="Normal 4 3 3 2 3 6 3 2" xfId="33426"/>
    <cellStyle name="Normal 4 3 3 2 3 6 4" xfId="33427"/>
    <cellStyle name="Normal 4 3 3 2 3 7" xfId="33428"/>
    <cellStyle name="Normal 4 3 3 2 3 7 2" xfId="33429"/>
    <cellStyle name="Normal 4 3 3 2 3 7 2 2" xfId="33430"/>
    <cellStyle name="Normal 4 3 3 2 3 7 3" xfId="33431"/>
    <cellStyle name="Normal 4 3 3 2 3 8" xfId="33432"/>
    <cellStyle name="Normal 4 3 3 2 3 8 2" xfId="33433"/>
    <cellStyle name="Normal 4 3 3 2 3 9" xfId="33434"/>
    <cellStyle name="Normal 4 3 3 2 4" xfId="33435"/>
    <cellStyle name="Normal 4 3 3 2 4 2" xfId="33436"/>
    <cellStyle name="Normal 4 3 3 2 4 2 2" xfId="33437"/>
    <cellStyle name="Normal 4 3 3 2 4 2 2 2" xfId="33438"/>
    <cellStyle name="Normal 4 3 3 2 4 2 2 2 2" xfId="33439"/>
    <cellStyle name="Normal 4 3 3 2 4 2 2 3" xfId="33440"/>
    <cellStyle name="Normal 4 3 3 2 4 2 3" xfId="33441"/>
    <cellStyle name="Normal 4 3 3 2 4 2 3 2" xfId="33442"/>
    <cellStyle name="Normal 4 3 3 2 4 2 4" xfId="33443"/>
    <cellStyle name="Normal 4 3 3 2 4 3" xfId="33444"/>
    <cellStyle name="Normal 4 3 3 2 4 3 2" xfId="33445"/>
    <cellStyle name="Normal 4 3 3 2 4 3 2 2" xfId="33446"/>
    <cellStyle name="Normal 4 3 3 2 4 3 3" xfId="33447"/>
    <cellStyle name="Normal 4 3 3 2 4 4" xfId="33448"/>
    <cellStyle name="Normal 4 3 3 2 4 4 2" xfId="33449"/>
    <cellStyle name="Normal 4 3 3 2 4 5" xfId="33450"/>
    <cellStyle name="Normal 4 3 3 2 5" xfId="33451"/>
    <cellStyle name="Normal 4 3 3 2 5 2" xfId="33452"/>
    <cellStyle name="Normal 4 3 3 2 5 2 2" xfId="33453"/>
    <cellStyle name="Normal 4 3 3 2 5 2 2 2" xfId="33454"/>
    <cellStyle name="Normal 4 3 3 2 5 2 2 2 2" xfId="33455"/>
    <cellStyle name="Normal 4 3 3 2 5 2 2 3" xfId="33456"/>
    <cellStyle name="Normal 4 3 3 2 5 2 3" xfId="33457"/>
    <cellStyle name="Normal 4 3 3 2 5 2 3 2" xfId="33458"/>
    <cellStyle name="Normal 4 3 3 2 5 2 4" xfId="33459"/>
    <cellStyle name="Normal 4 3 3 2 5 3" xfId="33460"/>
    <cellStyle name="Normal 4 3 3 2 5 3 2" xfId="33461"/>
    <cellStyle name="Normal 4 3 3 2 5 3 2 2" xfId="33462"/>
    <cellStyle name="Normal 4 3 3 2 5 3 3" xfId="33463"/>
    <cellStyle name="Normal 4 3 3 2 5 4" xfId="33464"/>
    <cellStyle name="Normal 4 3 3 2 5 4 2" xfId="33465"/>
    <cellStyle name="Normal 4 3 3 2 5 5" xfId="33466"/>
    <cellStyle name="Normal 4 3 3 2 6" xfId="33467"/>
    <cellStyle name="Normal 4 3 3 2 6 2" xfId="33468"/>
    <cellStyle name="Normal 4 3 3 2 6 2 2" xfId="33469"/>
    <cellStyle name="Normal 4 3 3 2 6 2 2 2" xfId="33470"/>
    <cellStyle name="Normal 4 3 3 2 6 2 3" xfId="33471"/>
    <cellStyle name="Normal 4 3 3 2 6 3" xfId="33472"/>
    <cellStyle name="Normal 4 3 3 2 6 3 2" xfId="33473"/>
    <cellStyle name="Normal 4 3 3 2 6 4" xfId="33474"/>
    <cellStyle name="Normal 4 3 3 2 7" xfId="33475"/>
    <cellStyle name="Normal 4 3 3 2 7 2" xfId="33476"/>
    <cellStyle name="Normal 4 3 3 2 7 2 2" xfId="33477"/>
    <cellStyle name="Normal 4 3 3 2 7 2 2 2" xfId="33478"/>
    <cellStyle name="Normal 4 3 3 2 7 2 3" xfId="33479"/>
    <cellStyle name="Normal 4 3 3 2 7 3" xfId="33480"/>
    <cellStyle name="Normal 4 3 3 2 7 3 2" xfId="33481"/>
    <cellStyle name="Normal 4 3 3 2 7 4" xfId="33482"/>
    <cellStyle name="Normal 4 3 3 2 8" xfId="33483"/>
    <cellStyle name="Normal 4 3 3 2 8 2" xfId="33484"/>
    <cellStyle name="Normal 4 3 3 2 8 2 2" xfId="33485"/>
    <cellStyle name="Normal 4 3 3 2 8 2 2 2" xfId="33486"/>
    <cellStyle name="Normal 4 3 3 2 8 2 3" xfId="33487"/>
    <cellStyle name="Normal 4 3 3 2 8 3" xfId="33488"/>
    <cellStyle name="Normal 4 3 3 2 8 3 2" xfId="33489"/>
    <cellStyle name="Normal 4 3 3 2 8 4" xfId="33490"/>
    <cellStyle name="Normal 4 3 3 2 9" xfId="33491"/>
    <cellStyle name="Normal 4 3 3 2 9 2" xfId="33492"/>
    <cellStyle name="Normal 4 3 3 2 9 2 2" xfId="33493"/>
    <cellStyle name="Normal 4 3 3 2 9 3" xfId="33494"/>
    <cellStyle name="Normal 4 3 3 3" xfId="33495"/>
    <cellStyle name="Normal 4 3 3 3 10" xfId="33496"/>
    <cellStyle name="Normal 4 3 3 3 10 2" xfId="33497"/>
    <cellStyle name="Normal 4 3 3 3 11" xfId="33498"/>
    <cellStyle name="Normal 4 3 3 3 2" xfId="33499"/>
    <cellStyle name="Normal 4 3 3 3 2 2" xfId="33500"/>
    <cellStyle name="Normal 4 3 3 3 2 2 2" xfId="33501"/>
    <cellStyle name="Normal 4 3 3 3 2 2 2 2" xfId="33502"/>
    <cellStyle name="Normal 4 3 3 3 2 2 2 2 2" xfId="33503"/>
    <cellStyle name="Normal 4 3 3 3 2 2 2 2 2 2" xfId="33504"/>
    <cellStyle name="Normal 4 3 3 3 2 2 2 2 3" xfId="33505"/>
    <cellStyle name="Normal 4 3 3 3 2 2 2 3" xfId="33506"/>
    <cellStyle name="Normal 4 3 3 3 2 2 2 3 2" xfId="33507"/>
    <cellStyle name="Normal 4 3 3 3 2 2 2 4" xfId="33508"/>
    <cellStyle name="Normal 4 3 3 3 2 2 3" xfId="33509"/>
    <cellStyle name="Normal 4 3 3 3 2 2 3 2" xfId="33510"/>
    <cellStyle name="Normal 4 3 3 3 2 2 3 2 2" xfId="33511"/>
    <cellStyle name="Normal 4 3 3 3 2 2 3 3" xfId="33512"/>
    <cellStyle name="Normal 4 3 3 3 2 2 4" xfId="33513"/>
    <cellStyle name="Normal 4 3 3 3 2 2 4 2" xfId="33514"/>
    <cellStyle name="Normal 4 3 3 3 2 2 5" xfId="33515"/>
    <cellStyle name="Normal 4 3 3 3 2 3" xfId="33516"/>
    <cellStyle name="Normal 4 3 3 3 2 3 2" xfId="33517"/>
    <cellStyle name="Normal 4 3 3 3 2 3 2 2" xfId="33518"/>
    <cellStyle name="Normal 4 3 3 3 2 3 2 2 2" xfId="33519"/>
    <cellStyle name="Normal 4 3 3 3 2 3 2 2 2 2" xfId="33520"/>
    <cellStyle name="Normal 4 3 3 3 2 3 2 2 3" xfId="33521"/>
    <cellStyle name="Normal 4 3 3 3 2 3 2 3" xfId="33522"/>
    <cellStyle name="Normal 4 3 3 3 2 3 2 3 2" xfId="33523"/>
    <cellStyle name="Normal 4 3 3 3 2 3 2 4" xfId="33524"/>
    <cellStyle name="Normal 4 3 3 3 2 3 3" xfId="33525"/>
    <cellStyle name="Normal 4 3 3 3 2 3 3 2" xfId="33526"/>
    <cellStyle name="Normal 4 3 3 3 2 3 3 2 2" xfId="33527"/>
    <cellStyle name="Normal 4 3 3 3 2 3 3 3" xfId="33528"/>
    <cellStyle name="Normal 4 3 3 3 2 3 4" xfId="33529"/>
    <cellStyle name="Normal 4 3 3 3 2 3 4 2" xfId="33530"/>
    <cellStyle name="Normal 4 3 3 3 2 3 5" xfId="33531"/>
    <cellStyle name="Normal 4 3 3 3 2 4" xfId="33532"/>
    <cellStyle name="Normal 4 3 3 3 2 4 2" xfId="33533"/>
    <cellStyle name="Normal 4 3 3 3 2 4 2 2" xfId="33534"/>
    <cellStyle name="Normal 4 3 3 3 2 4 2 2 2" xfId="33535"/>
    <cellStyle name="Normal 4 3 3 3 2 4 2 3" xfId="33536"/>
    <cellStyle name="Normal 4 3 3 3 2 4 3" xfId="33537"/>
    <cellStyle name="Normal 4 3 3 3 2 4 3 2" xfId="33538"/>
    <cellStyle name="Normal 4 3 3 3 2 4 4" xfId="33539"/>
    <cellStyle name="Normal 4 3 3 3 2 5" xfId="33540"/>
    <cellStyle name="Normal 4 3 3 3 2 5 2" xfId="33541"/>
    <cellStyle name="Normal 4 3 3 3 2 5 2 2" xfId="33542"/>
    <cellStyle name="Normal 4 3 3 3 2 5 2 2 2" xfId="33543"/>
    <cellStyle name="Normal 4 3 3 3 2 5 2 3" xfId="33544"/>
    <cellStyle name="Normal 4 3 3 3 2 5 3" xfId="33545"/>
    <cellStyle name="Normal 4 3 3 3 2 5 3 2" xfId="33546"/>
    <cellStyle name="Normal 4 3 3 3 2 5 4" xfId="33547"/>
    <cellStyle name="Normal 4 3 3 3 2 6" xfId="33548"/>
    <cellStyle name="Normal 4 3 3 3 2 6 2" xfId="33549"/>
    <cellStyle name="Normal 4 3 3 3 2 6 2 2" xfId="33550"/>
    <cellStyle name="Normal 4 3 3 3 2 6 2 2 2" xfId="33551"/>
    <cellStyle name="Normal 4 3 3 3 2 6 2 3" xfId="33552"/>
    <cellStyle name="Normal 4 3 3 3 2 6 3" xfId="33553"/>
    <cellStyle name="Normal 4 3 3 3 2 6 3 2" xfId="33554"/>
    <cellStyle name="Normal 4 3 3 3 2 6 4" xfId="33555"/>
    <cellStyle name="Normal 4 3 3 3 2 7" xfId="33556"/>
    <cellStyle name="Normal 4 3 3 3 2 7 2" xfId="33557"/>
    <cellStyle name="Normal 4 3 3 3 2 7 2 2" xfId="33558"/>
    <cellStyle name="Normal 4 3 3 3 2 7 3" xfId="33559"/>
    <cellStyle name="Normal 4 3 3 3 2 8" xfId="33560"/>
    <cellStyle name="Normal 4 3 3 3 2 8 2" xfId="33561"/>
    <cellStyle name="Normal 4 3 3 3 2 9" xfId="33562"/>
    <cellStyle name="Normal 4 3 3 3 3" xfId="33563"/>
    <cellStyle name="Normal 4 3 3 3 3 2" xfId="33564"/>
    <cellStyle name="Normal 4 3 3 3 3 2 2" xfId="33565"/>
    <cellStyle name="Normal 4 3 3 3 3 2 2 2" xfId="33566"/>
    <cellStyle name="Normal 4 3 3 3 3 2 2 2 2" xfId="33567"/>
    <cellStyle name="Normal 4 3 3 3 3 2 2 2 2 2" xfId="33568"/>
    <cellStyle name="Normal 4 3 3 3 3 2 2 2 3" xfId="33569"/>
    <cellStyle name="Normal 4 3 3 3 3 2 2 3" xfId="33570"/>
    <cellStyle name="Normal 4 3 3 3 3 2 2 3 2" xfId="33571"/>
    <cellStyle name="Normal 4 3 3 3 3 2 2 4" xfId="33572"/>
    <cellStyle name="Normal 4 3 3 3 3 2 3" xfId="33573"/>
    <cellStyle name="Normal 4 3 3 3 3 2 3 2" xfId="33574"/>
    <cellStyle name="Normal 4 3 3 3 3 2 3 2 2" xfId="33575"/>
    <cellStyle name="Normal 4 3 3 3 3 2 3 3" xfId="33576"/>
    <cellStyle name="Normal 4 3 3 3 3 2 4" xfId="33577"/>
    <cellStyle name="Normal 4 3 3 3 3 2 4 2" xfId="33578"/>
    <cellStyle name="Normal 4 3 3 3 3 2 5" xfId="33579"/>
    <cellStyle name="Normal 4 3 3 3 3 3" xfId="33580"/>
    <cellStyle name="Normal 4 3 3 3 3 3 2" xfId="33581"/>
    <cellStyle name="Normal 4 3 3 3 3 3 2 2" xfId="33582"/>
    <cellStyle name="Normal 4 3 3 3 3 3 2 2 2" xfId="33583"/>
    <cellStyle name="Normal 4 3 3 3 3 3 2 2 2 2" xfId="33584"/>
    <cellStyle name="Normal 4 3 3 3 3 3 2 2 3" xfId="33585"/>
    <cellStyle name="Normal 4 3 3 3 3 3 2 3" xfId="33586"/>
    <cellStyle name="Normal 4 3 3 3 3 3 2 3 2" xfId="33587"/>
    <cellStyle name="Normal 4 3 3 3 3 3 2 4" xfId="33588"/>
    <cellStyle name="Normal 4 3 3 3 3 3 3" xfId="33589"/>
    <cellStyle name="Normal 4 3 3 3 3 3 3 2" xfId="33590"/>
    <cellStyle name="Normal 4 3 3 3 3 3 3 2 2" xfId="33591"/>
    <cellStyle name="Normal 4 3 3 3 3 3 3 3" xfId="33592"/>
    <cellStyle name="Normal 4 3 3 3 3 3 4" xfId="33593"/>
    <cellStyle name="Normal 4 3 3 3 3 3 4 2" xfId="33594"/>
    <cellStyle name="Normal 4 3 3 3 3 3 5" xfId="33595"/>
    <cellStyle name="Normal 4 3 3 3 3 4" xfId="33596"/>
    <cellStyle name="Normal 4 3 3 3 3 4 2" xfId="33597"/>
    <cellStyle name="Normal 4 3 3 3 3 4 2 2" xfId="33598"/>
    <cellStyle name="Normal 4 3 3 3 3 4 2 2 2" xfId="33599"/>
    <cellStyle name="Normal 4 3 3 3 3 4 2 3" xfId="33600"/>
    <cellStyle name="Normal 4 3 3 3 3 4 3" xfId="33601"/>
    <cellStyle name="Normal 4 3 3 3 3 4 3 2" xfId="33602"/>
    <cellStyle name="Normal 4 3 3 3 3 4 4" xfId="33603"/>
    <cellStyle name="Normal 4 3 3 3 3 5" xfId="33604"/>
    <cellStyle name="Normal 4 3 3 3 3 5 2" xfId="33605"/>
    <cellStyle name="Normal 4 3 3 3 3 5 2 2" xfId="33606"/>
    <cellStyle name="Normal 4 3 3 3 3 5 2 2 2" xfId="33607"/>
    <cellStyle name="Normal 4 3 3 3 3 5 2 3" xfId="33608"/>
    <cellStyle name="Normal 4 3 3 3 3 5 3" xfId="33609"/>
    <cellStyle name="Normal 4 3 3 3 3 5 3 2" xfId="33610"/>
    <cellStyle name="Normal 4 3 3 3 3 5 4" xfId="33611"/>
    <cellStyle name="Normal 4 3 3 3 3 6" xfId="33612"/>
    <cellStyle name="Normal 4 3 3 3 3 6 2" xfId="33613"/>
    <cellStyle name="Normal 4 3 3 3 3 6 2 2" xfId="33614"/>
    <cellStyle name="Normal 4 3 3 3 3 6 2 2 2" xfId="33615"/>
    <cellStyle name="Normal 4 3 3 3 3 6 2 3" xfId="33616"/>
    <cellStyle name="Normal 4 3 3 3 3 6 3" xfId="33617"/>
    <cellStyle name="Normal 4 3 3 3 3 6 3 2" xfId="33618"/>
    <cellStyle name="Normal 4 3 3 3 3 6 4" xfId="33619"/>
    <cellStyle name="Normal 4 3 3 3 3 7" xfId="33620"/>
    <cellStyle name="Normal 4 3 3 3 3 7 2" xfId="33621"/>
    <cellStyle name="Normal 4 3 3 3 3 7 2 2" xfId="33622"/>
    <cellStyle name="Normal 4 3 3 3 3 7 3" xfId="33623"/>
    <cellStyle name="Normal 4 3 3 3 3 8" xfId="33624"/>
    <cellStyle name="Normal 4 3 3 3 3 8 2" xfId="33625"/>
    <cellStyle name="Normal 4 3 3 3 3 9" xfId="33626"/>
    <cellStyle name="Normal 4 3 3 3 4" xfId="33627"/>
    <cellStyle name="Normal 4 3 3 3 4 2" xfId="33628"/>
    <cellStyle name="Normal 4 3 3 3 4 2 2" xfId="33629"/>
    <cellStyle name="Normal 4 3 3 3 4 2 2 2" xfId="33630"/>
    <cellStyle name="Normal 4 3 3 3 4 2 2 2 2" xfId="33631"/>
    <cellStyle name="Normal 4 3 3 3 4 2 2 3" xfId="33632"/>
    <cellStyle name="Normal 4 3 3 3 4 2 3" xfId="33633"/>
    <cellStyle name="Normal 4 3 3 3 4 2 3 2" xfId="33634"/>
    <cellStyle name="Normal 4 3 3 3 4 2 4" xfId="33635"/>
    <cellStyle name="Normal 4 3 3 3 4 3" xfId="33636"/>
    <cellStyle name="Normal 4 3 3 3 4 3 2" xfId="33637"/>
    <cellStyle name="Normal 4 3 3 3 4 3 2 2" xfId="33638"/>
    <cellStyle name="Normal 4 3 3 3 4 3 3" xfId="33639"/>
    <cellStyle name="Normal 4 3 3 3 4 4" xfId="33640"/>
    <cellStyle name="Normal 4 3 3 3 4 4 2" xfId="33641"/>
    <cellStyle name="Normal 4 3 3 3 4 5" xfId="33642"/>
    <cellStyle name="Normal 4 3 3 3 5" xfId="33643"/>
    <cellStyle name="Normal 4 3 3 3 5 2" xfId="33644"/>
    <cellStyle name="Normal 4 3 3 3 5 2 2" xfId="33645"/>
    <cellStyle name="Normal 4 3 3 3 5 2 2 2" xfId="33646"/>
    <cellStyle name="Normal 4 3 3 3 5 2 2 2 2" xfId="33647"/>
    <cellStyle name="Normal 4 3 3 3 5 2 2 3" xfId="33648"/>
    <cellStyle name="Normal 4 3 3 3 5 2 3" xfId="33649"/>
    <cellStyle name="Normal 4 3 3 3 5 2 3 2" xfId="33650"/>
    <cellStyle name="Normal 4 3 3 3 5 2 4" xfId="33651"/>
    <cellStyle name="Normal 4 3 3 3 5 3" xfId="33652"/>
    <cellStyle name="Normal 4 3 3 3 5 3 2" xfId="33653"/>
    <cellStyle name="Normal 4 3 3 3 5 3 2 2" xfId="33654"/>
    <cellStyle name="Normal 4 3 3 3 5 3 3" xfId="33655"/>
    <cellStyle name="Normal 4 3 3 3 5 4" xfId="33656"/>
    <cellStyle name="Normal 4 3 3 3 5 4 2" xfId="33657"/>
    <cellStyle name="Normal 4 3 3 3 5 5" xfId="33658"/>
    <cellStyle name="Normal 4 3 3 3 6" xfId="33659"/>
    <cellStyle name="Normal 4 3 3 3 6 2" xfId="33660"/>
    <cellStyle name="Normal 4 3 3 3 6 2 2" xfId="33661"/>
    <cellStyle name="Normal 4 3 3 3 6 2 2 2" xfId="33662"/>
    <cellStyle name="Normal 4 3 3 3 6 2 3" xfId="33663"/>
    <cellStyle name="Normal 4 3 3 3 6 3" xfId="33664"/>
    <cellStyle name="Normal 4 3 3 3 6 3 2" xfId="33665"/>
    <cellStyle name="Normal 4 3 3 3 6 4" xfId="33666"/>
    <cellStyle name="Normal 4 3 3 3 7" xfId="33667"/>
    <cellStyle name="Normal 4 3 3 3 7 2" xfId="33668"/>
    <cellStyle name="Normal 4 3 3 3 7 2 2" xfId="33669"/>
    <cellStyle name="Normal 4 3 3 3 7 2 2 2" xfId="33670"/>
    <cellStyle name="Normal 4 3 3 3 7 2 3" xfId="33671"/>
    <cellStyle name="Normal 4 3 3 3 7 3" xfId="33672"/>
    <cellStyle name="Normal 4 3 3 3 7 3 2" xfId="33673"/>
    <cellStyle name="Normal 4 3 3 3 7 4" xfId="33674"/>
    <cellStyle name="Normal 4 3 3 3 8" xfId="33675"/>
    <cellStyle name="Normal 4 3 3 3 8 2" xfId="33676"/>
    <cellStyle name="Normal 4 3 3 3 8 2 2" xfId="33677"/>
    <cellStyle name="Normal 4 3 3 3 8 2 2 2" xfId="33678"/>
    <cellStyle name="Normal 4 3 3 3 8 2 3" xfId="33679"/>
    <cellStyle name="Normal 4 3 3 3 8 3" xfId="33680"/>
    <cellStyle name="Normal 4 3 3 3 8 3 2" xfId="33681"/>
    <cellStyle name="Normal 4 3 3 3 8 4" xfId="33682"/>
    <cellStyle name="Normal 4 3 3 3 9" xfId="33683"/>
    <cellStyle name="Normal 4 3 3 3 9 2" xfId="33684"/>
    <cellStyle name="Normal 4 3 3 3 9 2 2" xfId="33685"/>
    <cellStyle name="Normal 4 3 3 3 9 3" xfId="33686"/>
    <cellStyle name="Normal 4 3 3 4" xfId="33687"/>
    <cellStyle name="Normal 4 3 3 4 2" xfId="33688"/>
    <cellStyle name="Normal 4 3 3 4 2 2" xfId="33689"/>
    <cellStyle name="Normal 4 3 3 4 2 2 2" xfId="33690"/>
    <cellStyle name="Normal 4 3 3 4 2 2 2 2" xfId="33691"/>
    <cellStyle name="Normal 4 3 3 4 2 2 2 2 2" xfId="33692"/>
    <cellStyle name="Normal 4 3 3 4 2 2 2 3" xfId="33693"/>
    <cellStyle name="Normal 4 3 3 4 2 2 3" xfId="33694"/>
    <cellStyle name="Normal 4 3 3 4 2 2 3 2" xfId="33695"/>
    <cellStyle name="Normal 4 3 3 4 2 2 4" xfId="33696"/>
    <cellStyle name="Normal 4 3 3 4 2 3" xfId="33697"/>
    <cellStyle name="Normal 4 3 3 4 2 3 2" xfId="33698"/>
    <cellStyle name="Normal 4 3 3 4 2 3 2 2" xfId="33699"/>
    <cellStyle name="Normal 4 3 3 4 2 3 3" xfId="33700"/>
    <cellStyle name="Normal 4 3 3 4 2 4" xfId="33701"/>
    <cellStyle name="Normal 4 3 3 4 2 4 2" xfId="33702"/>
    <cellStyle name="Normal 4 3 3 4 2 5" xfId="33703"/>
    <cellStyle name="Normal 4 3 3 4 3" xfId="33704"/>
    <cellStyle name="Normal 4 3 3 4 3 2" xfId="33705"/>
    <cellStyle name="Normal 4 3 3 4 3 2 2" xfId="33706"/>
    <cellStyle name="Normal 4 3 3 4 3 2 2 2" xfId="33707"/>
    <cellStyle name="Normal 4 3 3 4 3 2 2 2 2" xfId="33708"/>
    <cellStyle name="Normal 4 3 3 4 3 2 2 3" xfId="33709"/>
    <cellStyle name="Normal 4 3 3 4 3 2 3" xfId="33710"/>
    <cellStyle name="Normal 4 3 3 4 3 2 3 2" xfId="33711"/>
    <cellStyle name="Normal 4 3 3 4 3 2 4" xfId="33712"/>
    <cellStyle name="Normal 4 3 3 4 3 3" xfId="33713"/>
    <cellStyle name="Normal 4 3 3 4 3 3 2" xfId="33714"/>
    <cellStyle name="Normal 4 3 3 4 3 3 2 2" xfId="33715"/>
    <cellStyle name="Normal 4 3 3 4 3 3 3" xfId="33716"/>
    <cellStyle name="Normal 4 3 3 4 3 4" xfId="33717"/>
    <cellStyle name="Normal 4 3 3 4 3 4 2" xfId="33718"/>
    <cellStyle name="Normal 4 3 3 4 3 5" xfId="33719"/>
    <cellStyle name="Normal 4 3 3 4 4" xfId="33720"/>
    <cellStyle name="Normal 4 3 3 4 4 2" xfId="33721"/>
    <cellStyle name="Normal 4 3 3 4 4 2 2" xfId="33722"/>
    <cellStyle name="Normal 4 3 3 4 4 2 2 2" xfId="33723"/>
    <cellStyle name="Normal 4 3 3 4 4 2 3" xfId="33724"/>
    <cellStyle name="Normal 4 3 3 4 4 3" xfId="33725"/>
    <cellStyle name="Normal 4 3 3 4 4 3 2" xfId="33726"/>
    <cellStyle name="Normal 4 3 3 4 4 4" xfId="33727"/>
    <cellStyle name="Normal 4 3 3 4 5" xfId="33728"/>
    <cellStyle name="Normal 4 3 3 4 5 2" xfId="33729"/>
    <cellStyle name="Normal 4 3 3 4 5 2 2" xfId="33730"/>
    <cellStyle name="Normal 4 3 3 4 5 2 2 2" xfId="33731"/>
    <cellStyle name="Normal 4 3 3 4 5 2 3" xfId="33732"/>
    <cellStyle name="Normal 4 3 3 4 5 3" xfId="33733"/>
    <cellStyle name="Normal 4 3 3 4 5 3 2" xfId="33734"/>
    <cellStyle name="Normal 4 3 3 4 5 4" xfId="33735"/>
    <cellStyle name="Normal 4 3 3 4 6" xfId="33736"/>
    <cellStyle name="Normal 4 3 3 4 6 2" xfId="33737"/>
    <cellStyle name="Normal 4 3 3 4 6 2 2" xfId="33738"/>
    <cellStyle name="Normal 4 3 3 4 6 2 2 2" xfId="33739"/>
    <cellStyle name="Normal 4 3 3 4 6 2 3" xfId="33740"/>
    <cellStyle name="Normal 4 3 3 4 6 3" xfId="33741"/>
    <cellStyle name="Normal 4 3 3 4 6 3 2" xfId="33742"/>
    <cellStyle name="Normal 4 3 3 4 6 4" xfId="33743"/>
    <cellStyle name="Normal 4 3 3 4 7" xfId="33744"/>
    <cellStyle name="Normal 4 3 3 4 7 2" xfId="33745"/>
    <cellStyle name="Normal 4 3 3 4 7 2 2" xfId="33746"/>
    <cellStyle name="Normal 4 3 3 4 7 3" xfId="33747"/>
    <cellStyle name="Normal 4 3 3 4 8" xfId="33748"/>
    <cellStyle name="Normal 4 3 3 4 8 2" xfId="33749"/>
    <cellStyle name="Normal 4 3 3 4 9" xfId="33750"/>
    <cellStyle name="Normal 4 3 3 5" xfId="33751"/>
    <cellStyle name="Normal 4 3 3 5 2" xfId="33752"/>
    <cellStyle name="Normal 4 3 3 5 2 2" xfId="33753"/>
    <cellStyle name="Normal 4 3 3 5 2 2 2" xfId="33754"/>
    <cellStyle name="Normal 4 3 3 5 2 2 2 2" xfId="33755"/>
    <cellStyle name="Normal 4 3 3 5 2 2 2 2 2" xfId="33756"/>
    <cellStyle name="Normal 4 3 3 5 2 2 2 3" xfId="33757"/>
    <cellStyle name="Normal 4 3 3 5 2 2 3" xfId="33758"/>
    <cellStyle name="Normal 4 3 3 5 2 2 3 2" xfId="33759"/>
    <cellStyle name="Normal 4 3 3 5 2 2 4" xfId="33760"/>
    <cellStyle name="Normal 4 3 3 5 2 3" xfId="33761"/>
    <cellStyle name="Normal 4 3 3 5 2 3 2" xfId="33762"/>
    <cellStyle name="Normal 4 3 3 5 2 3 2 2" xfId="33763"/>
    <cellStyle name="Normal 4 3 3 5 2 3 3" xfId="33764"/>
    <cellStyle name="Normal 4 3 3 5 2 4" xfId="33765"/>
    <cellStyle name="Normal 4 3 3 5 2 4 2" xfId="33766"/>
    <cellStyle name="Normal 4 3 3 5 2 5" xfId="33767"/>
    <cellStyle name="Normal 4 3 3 5 3" xfId="33768"/>
    <cellStyle name="Normal 4 3 3 5 3 2" xfId="33769"/>
    <cellStyle name="Normal 4 3 3 5 3 2 2" xfId="33770"/>
    <cellStyle name="Normal 4 3 3 5 3 2 2 2" xfId="33771"/>
    <cellStyle name="Normal 4 3 3 5 3 2 2 2 2" xfId="33772"/>
    <cellStyle name="Normal 4 3 3 5 3 2 2 3" xfId="33773"/>
    <cellStyle name="Normal 4 3 3 5 3 2 3" xfId="33774"/>
    <cellStyle name="Normal 4 3 3 5 3 2 3 2" xfId="33775"/>
    <cellStyle name="Normal 4 3 3 5 3 2 4" xfId="33776"/>
    <cellStyle name="Normal 4 3 3 5 3 3" xfId="33777"/>
    <cellStyle name="Normal 4 3 3 5 3 3 2" xfId="33778"/>
    <cellStyle name="Normal 4 3 3 5 3 3 2 2" xfId="33779"/>
    <cellStyle name="Normal 4 3 3 5 3 3 3" xfId="33780"/>
    <cellStyle name="Normal 4 3 3 5 3 4" xfId="33781"/>
    <cellStyle name="Normal 4 3 3 5 3 4 2" xfId="33782"/>
    <cellStyle name="Normal 4 3 3 5 3 5" xfId="33783"/>
    <cellStyle name="Normal 4 3 3 5 4" xfId="33784"/>
    <cellStyle name="Normal 4 3 3 5 4 2" xfId="33785"/>
    <cellStyle name="Normal 4 3 3 5 4 2 2" xfId="33786"/>
    <cellStyle name="Normal 4 3 3 5 4 2 2 2" xfId="33787"/>
    <cellStyle name="Normal 4 3 3 5 4 2 3" xfId="33788"/>
    <cellStyle name="Normal 4 3 3 5 4 3" xfId="33789"/>
    <cellStyle name="Normal 4 3 3 5 4 3 2" xfId="33790"/>
    <cellStyle name="Normal 4 3 3 5 4 4" xfId="33791"/>
    <cellStyle name="Normal 4 3 3 5 5" xfId="33792"/>
    <cellStyle name="Normal 4 3 3 5 5 2" xfId="33793"/>
    <cellStyle name="Normal 4 3 3 5 5 2 2" xfId="33794"/>
    <cellStyle name="Normal 4 3 3 5 5 2 2 2" xfId="33795"/>
    <cellStyle name="Normal 4 3 3 5 5 2 3" xfId="33796"/>
    <cellStyle name="Normal 4 3 3 5 5 3" xfId="33797"/>
    <cellStyle name="Normal 4 3 3 5 5 3 2" xfId="33798"/>
    <cellStyle name="Normal 4 3 3 5 5 4" xfId="33799"/>
    <cellStyle name="Normal 4 3 3 5 6" xfId="33800"/>
    <cellStyle name="Normal 4 3 3 5 6 2" xfId="33801"/>
    <cellStyle name="Normal 4 3 3 5 6 2 2" xfId="33802"/>
    <cellStyle name="Normal 4 3 3 5 6 2 2 2" xfId="33803"/>
    <cellStyle name="Normal 4 3 3 5 6 2 3" xfId="33804"/>
    <cellStyle name="Normal 4 3 3 5 6 3" xfId="33805"/>
    <cellStyle name="Normal 4 3 3 5 6 3 2" xfId="33806"/>
    <cellStyle name="Normal 4 3 3 5 6 4" xfId="33807"/>
    <cellStyle name="Normal 4 3 3 5 7" xfId="33808"/>
    <cellStyle name="Normal 4 3 3 5 7 2" xfId="33809"/>
    <cellStyle name="Normal 4 3 3 5 7 2 2" xfId="33810"/>
    <cellStyle name="Normal 4 3 3 5 7 3" xfId="33811"/>
    <cellStyle name="Normal 4 3 3 5 8" xfId="33812"/>
    <cellStyle name="Normal 4 3 3 5 8 2" xfId="33813"/>
    <cellStyle name="Normal 4 3 3 5 9" xfId="33814"/>
    <cellStyle name="Normal 4 3 3 6" xfId="46440"/>
    <cellStyle name="Normal 4 3 4" xfId="33815"/>
    <cellStyle name="Normal 4 3 4 10" xfId="33816"/>
    <cellStyle name="Normal 4 3 4 10 2" xfId="33817"/>
    <cellStyle name="Normal 4 3 4 10 2 2" xfId="33818"/>
    <cellStyle name="Normal 4 3 4 10 3" xfId="33819"/>
    <cellStyle name="Normal 4 3 4 11" xfId="33820"/>
    <cellStyle name="Normal 4 3 4 11 2" xfId="33821"/>
    <cellStyle name="Normal 4 3 4 12" xfId="33822"/>
    <cellStyle name="Normal 4 3 4 13" xfId="46441"/>
    <cellStyle name="Normal 4 3 4 2" xfId="33823"/>
    <cellStyle name="Normal 4 3 4 2 10" xfId="33824"/>
    <cellStyle name="Normal 4 3 4 2 10 2" xfId="33825"/>
    <cellStyle name="Normal 4 3 4 2 11" xfId="33826"/>
    <cellStyle name="Normal 4 3 4 2 2" xfId="33827"/>
    <cellStyle name="Normal 4 3 4 2 2 2" xfId="33828"/>
    <cellStyle name="Normal 4 3 4 2 2 2 2" xfId="33829"/>
    <cellStyle name="Normal 4 3 4 2 2 2 2 2" xfId="33830"/>
    <cellStyle name="Normal 4 3 4 2 2 2 2 2 2" xfId="33831"/>
    <cellStyle name="Normal 4 3 4 2 2 2 2 2 2 2" xfId="33832"/>
    <cellStyle name="Normal 4 3 4 2 2 2 2 2 3" xfId="33833"/>
    <cellStyle name="Normal 4 3 4 2 2 2 2 3" xfId="33834"/>
    <cellStyle name="Normal 4 3 4 2 2 2 2 3 2" xfId="33835"/>
    <cellStyle name="Normal 4 3 4 2 2 2 2 4" xfId="33836"/>
    <cellStyle name="Normal 4 3 4 2 2 2 3" xfId="33837"/>
    <cellStyle name="Normal 4 3 4 2 2 2 3 2" xfId="33838"/>
    <cellStyle name="Normal 4 3 4 2 2 2 3 2 2" xfId="33839"/>
    <cellStyle name="Normal 4 3 4 2 2 2 3 3" xfId="33840"/>
    <cellStyle name="Normal 4 3 4 2 2 2 4" xfId="33841"/>
    <cellStyle name="Normal 4 3 4 2 2 2 4 2" xfId="33842"/>
    <cellStyle name="Normal 4 3 4 2 2 2 5" xfId="33843"/>
    <cellStyle name="Normal 4 3 4 2 2 3" xfId="33844"/>
    <cellStyle name="Normal 4 3 4 2 2 3 2" xfId="33845"/>
    <cellStyle name="Normal 4 3 4 2 2 3 2 2" xfId="33846"/>
    <cellStyle name="Normal 4 3 4 2 2 3 2 2 2" xfId="33847"/>
    <cellStyle name="Normal 4 3 4 2 2 3 2 2 2 2" xfId="33848"/>
    <cellStyle name="Normal 4 3 4 2 2 3 2 2 3" xfId="33849"/>
    <cellStyle name="Normal 4 3 4 2 2 3 2 3" xfId="33850"/>
    <cellStyle name="Normal 4 3 4 2 2 3 2 3 2" xfId="33851"/>
    <cellStyle name="Normal 4 3 4 2 2 3 2 4" xfId="33852"/>
    <cellStyle name="Normal 4 3 4 2 2 3 3" xfId="33853"/>
    <cellStyle name="Normal 4 3 4 2 2 3 3 2" xfId="33854"/>
    <cellStyle name="Normal 4 3 4 2 2 3 3 2 2" xfId="33855"/>
    <cellStyle name="Normal 4 3 4 2 2 3 3 3" xfId="33856"/>
    <cellStyle name="Normal 4 3 4 2 2 3 4" xfId="33857"/>
    <cellStyle name="Normal 4 3 4 2 2 3 4 2" xfId="33858"/>
    <cellStyle name="Normal 4 3 4 2 2 3 5" xfId="33859"/>
    <cellStyle name="Normal 4 3 4 2 2 4" xfId="33860"/>
    <cellStyle name="Normal 4 3 4 2 2 4 2" xfId="33861"/>
    <cellStyle name="Normal 4 3 4 2 2 4 2 2" xfId="33862"/>
    <cellStyle name="Normal 4 3 4 2 2 4 2 2 2" xfId="33863"/>
    <cellStyle name="Normal 4 3 4 2 2 4 2 3" xfId="33864"/>
    <cellStyle name="Normal 4 3 4 2 2 4 3" xfId="33865"/>
    <cellStyle name="Normal 4 3 4 2 2 4 3 2" xfId="33866"/>
    <cellStyle name="Normal 4 3 4 2 2 4 4" xfId="33867"/>
    <cellStyle name="Normal 4 3 4 2 2 5" xfId="33868"/>
    <cellStyle name="Normal 4 3 4 2 2 5 2" xfId="33869"/>
    <cellStyle name="Normal 4 3 4 2 2 5 2 2" xfId="33870"/>
    <cellStyle name="Normal 4 3 4 2 2 5 2 2 2" xfId="33871"/>
    <cellStyle name="Normal 4 3 4 2 2 5 2 3" xfId="33872"/>
    <cellStyle name="Normal 4 3 4 2 2 5 3" xfId="33873"/>
    <cellStyle name="Normal 4 3 4 2 2 5 3 2" xfId="33874"/>
    <cellStyle name="Normal 4 3 4 2 2 5 4" xfId="33875"/>
    <cellStyle name="Normal 4 3 4 2 2 6" xfId="33876"/>
    <cellStyle name="Normal 4 3 4 2 2 6 2" xfId="33877"/>
    <cellStyle name="Normal 4 3 4 2 2 6 2 2" xfId="33878"/>
    <cellStyle name="Normal 4 3 4 2 2 6 2 2 2" xfId="33879"/>
    <cellStyle name="Normal 4 3 4 2 2 6 2 3" xfId="33880"/>
    <cellStyle name="Normal 4 3 4 2 2 6 3" xfId="33881"/>
    <cellStyle name="Normal 4 3 4 2 2 6 3 2" xfId="33882"/>
    <cellStyle name="Normal 4 3 4 2 2 6 4" xfId="33883"/>
    <cellStyle name="Normal 4 3 4 2 2 7" xfId="33884"/>
    <cellStyle name="Normal 4 3 4 2 2 7 2" xfId="33885"/>
    <cellStyle name="Normal 4 3 4 2 2 7 2 2" xfId="33886"/>
    <cellStyle name="Normal 4 3 4 2 2 7 3" xfId="33887"/>
    <cellStyle name="Normal 4 3 4 2 2 8" xfId="33888"/>
    <cellStyle name="Normal 4 3 4 2 2 8 2" xfId="33889"/>
    <cellStyle name="Normal 4 3 4 2 2 9" xfId="33890"/>
    <cellStyle name="Normal 4 3 4 2 3" xfId="33891"/>
    <cellStyle name="Normal 4 3 4 2 3 2" xfId="33892"/>
    <cellStyle name="Normal 4 3 4 2 3 2 2" xfId="33893"/>
    <cellStyle name="Normal 4 3 4 2 3 2 2 2" xfId="33894"/>
    <cellStyle name="Normal 4 3 4 2 3 2 2 2 2" xfId="33895"/>
    <cellStyle name="Normal 4 3 4 2 3 2 2 2 2 2" xfId="33896"/>
    <cellStyle name="Normal 4 3 4 2 3 2 2 2 3" xfId="33897"/>
    <cellStyle name="Normal 4 3 4 2 3 2 2 3" xfId="33898"/>
    <cellStyle name="Normal 4 3 4 2 3 2 2 3 2" xfId="33899"/>
    <cellStyle name="Normal 4 3 4 2 3 2 2 4" xfId="33900"/>
    <cellStyle name="Normal 4 3 4 2 3 2 3" xfId="33901"/>
    <cellStyle name="Normal 4 3 4 2 3 2 3 2" xfId="33902"/>
    <cellStyle name="Normal 4 3 4 2 3 2 3 2 2" xfId="33903"/>
    <cellStyle name="Normal 4 3 4 2 3 2 3 3" xfId="33904"/>
    <cellStyle name="Normal 4 3 4 2 3 2 4" xfId="33905"/>
    <cellStyle name="Normal 4 3 4 2 3 2 4 2" xfId="33906"/>
    <cellStyle name="Normal 4 3 4 2 3 2 5" xfId="33907"/>
    <cellStyle name="Normal 4 3 4 2 3 3" xfId="33908"/>
    <cellStyle name="Normal 4 3 4 2 3 3 2" xfId="33909"/>
    <cellStyle name="Normal 4 3 4 2 3 3 2 2" xfId="33910"/>
    <cellStyle name="Normal 4 3 4 2 3 3 2 2 2" xfId="33911"/>
    <cellStyle name="Normal 4 3 4 2 3 3 2 2 2 2" xfId="33912"/>
    <cellStyle name="Normal 4 3 4 2 3 3 2 2 3" xfId="33913"/>
    <cellStyle name="Normal 4 3 4 2 3 3 2 3" xfId="33914"/>
    <cellStyle name="Normal 4 3 4 2 3 3 2 3 2" xfId="33915"/>
    <cellStyle name="Normal 4 3 4 2 3 3 2 4" xfId="33916"/>
    <cellStyle name="Normal 4 3 4 2 3 3 3" xfId="33917"/>
    <cellStyle name="Normal 4 3 4 2 3 3 3 2" xfId="33918"/>
    <cellStyle name="Normal 4 3 4 2 3 3 3 2 2" xfId="33919"/>
    <cellStyle name="Normal 4 3 4 2 3 3 3 3" xfId="33920"/>
    <cellStyle name="Normal 4 3 4 2 3 3 4" xfId="33921"/>
    <cellStyle name="Normal 4 3 4 2 3 3 4 2" xfId="33922"/>
    <cellStyle name="Normal 4 3 4 2 3 3 5" xfId="33923"/>
    <cellStyle name="Normal 4 3 4 2 3 4" xfId="33924"/>
    <cellStyle name="Normal 4 3 4 2 3 4 2" xfId="33925"/>
    <cellStyle name="Normal 4 3 4 2 3 4 2 2" xfId="33926"/>
    <cellStyle name="Normal 4 3 4 2 3 4 2 2 2" xfId="33927"/>
    <cellStyle name="Normal 4 3 4 2 3 4 2 3" xfId="33928"/>
    <cellStyle name="Normal 4 3 4 2 3 4 3" xfId="33929"/>
    <cellStyle name="Normal 4 3 4 2 3 4 3 2" xfId="33930"/>
    <cellStyle name="Normal 4 3 4 2 3 4 4" xfId="33931"/>
    <cellStyle name="Normal 4 3 4 2 3 5" xfId="33932"/>
    <cellStyle name="Normal 4 3 4 2 3 5 2" xfId="33933"/>
    <cellStyle name="Normal 4 3 4 2 3 5 2 2" xfId="33934"/>
    <cellStyle name="Normal 4 3 4 2 3 5 2 2 2" xfId="33935"/>
    <cellStyle name="Normal 4 3 4 2 3 5 2 3" xfId="33936"/>
    <cellStyle name="Normal 4 3 4 2 3 5 3" xfId="33937"/>
    <cellStyle name="Normal 4 3 4 2 3 5 3 2" xfId="33938"/>
    <cellStyle name="Normal 4 3 4 2 3 5 4" xfId="33939"/>
    <cellStyle name="Normal 4 3 4 2 3 6" xfId="33940"/>
    <cellStyle name="Normal 4 3 4 2 3 6 2" xfId="33941"/>
    <cellStyle name="Normal 4 3 4 2 3 6 2 2" xfId="33942"/>
    <cellStyle name="Normal 4 3 4 2 3 6 2 2 2" xfId="33943"/>
    <cellStyle name="Normal 4 3 4 2 3 6 2 3" xfId="33944"/>
    <cellStyle name="Normal 4 3 4 2 3 6 3" xfId="33945"/>
    <cellStyle name="Normal 4 3 4 2 3 6 3 2" xfId="33946"/>
    <cellStyle name="Normal 4 3 4 2 3 6 4" xfId="33947"/>
    <cellStyle name="Normal 4 3 4 2 3 7" xfId="33948"/>
    <cellStyle name="Normal 4 3 4 2 3 7 2" xfId="33949"/>
    <cellStyle name="Normal 4 3 4 2 3 7 2 2" xfId="33950"/>
    <cellStyle name="Normal 4 3 4 2 3 7 3" xfId="33951"/>
    <cellStyle name="Normal 4 3 4 2 3 8" xfId="33952"/>
    <cellStyle name="Normal 4 3 4 2 3 8 2" xfId="33953"/>
    <cellStyle name="Normal 4 3 4 2 3 9" xfId="33954"/>
    <cellStyle name="Normal 4 3 4 2 4" xfId="33955"/>
    <cellStyle name="Normal 4 3 4 2 4 2" xfId="33956"/>
    <cellStyle name="Normal 4 3 4 2 4 2 2" xfId="33957"/>
    <cellStyle name="Normal 4 3 4 2 4 2 2 2" xfId="33958"/>
    <cellStyle name="Normal 4 3 4 2 4 2 2 2 2" xfId="33959"/>
    <cellStyle name="Normal 4 3 4 2 4 2 2 3" xfId="33960"/>
    <cellStyle name="Normal 4 3 4 2 4 2 3" xfId="33961"/>
    <cellStyle name="Normal 4 3 4 2 4 2 3 2" xfId="33962"/>
    <cellStyle name="Normal 4 3 4 2 4 2 4" xfId="33963"/>
    <cellStyle name="Normal 4 3 4 2 4 3" xfId="33964"/>
    <cellStyle name="Normal 4 3 4 2 4 3 2" xfId="33965"/>
    <cellStyle name="Normal 4 3 4 2 4 3 2 2" xfId="33966"/>
    <cellStyle name="Normal 4 3 4 2 4 3 3" xfId="33967"/>
    <cellStyle name="Normal 4 3 4 2 4 4" xfId="33968"/>
    <cellStyle name="Normal 4 3 4 2 4 4 2" xfId="33969"/>
    <cellStyle name="Normal 4 3 4 2 4 5" xfId="33970"/>
    <cellStyle name="Normal 4 3 4 2 5" xfId="33971"/>
    <cellStyle name="Normal 4 3 4 2 5 2" xfId="33972"/>
    <cellStyle name="Normal 4 3 4 2 5 2 2" xfId="33973"/>
    <cellStyle name="Normal 4 3 4 2 5 2 2 2" xfId="33974"/>
    <cellStyle name="Normal 4 3 4 2 5 2 2 2 2" xfId="33975"/>
    <cellStyle name="Normal 4 3 4 2 5 2 2 3" xfId="33976"/>
    <cellStyle name="Normal 4 3 4 2 5 2 3" xfId="33977"/>
    <cellStyle name="Normal 4 3 4 2 5 2 3 2" xfId="33978"/>
    <cellStyle name="Normal 4 3 4 2 5 2 4" xfId="33979"/>
    <cellStyle name="Normal 4 3 4 2 5 3" xfId="33980"/>
    <cellStyle name="Normal 4 3 4 2 5 3 2" xfId="33981"/>
    <cellStyle name="Normal 4 3 4 2 5 3 2 2" xfId="33982"/>
    <cellStyle name="Normal 4 3 4 2 5 3 3" xfId="33983"/>
    <cellStyle name="Normal 4 3 4 2 5 4" xfId="33984"/>
    <cellStyle name="Normal 4 3 4 2 5 4 2" xfId="33985"/>
    <cellStyle name="Normal 4 3 4 2 5 5" xfId="33986"/>
    <cellStyle name="Normal 4 3 4 2 6" xfId="33987"/>
    <cellStyle name="Normal 4 3 4 2 6 2" xfId="33988"/>
    <cellStyle name="Normal 4 3 4 2 6 2 2" xfId="33989"/>
    <cellStyle name="Normal 4 3 4 2 6 2 2 2" xfId="33990"/>
    <cellStyle name="Normal 4 3 4 2 6 2 3" xfId="33991"/>
    <cellStyle name="Normal 4 3 4 2 6 3" xfId="33992"/>
    <cellStyle name="Normal 4 3 4 2 6 3 2" xfId="33993"/>
    <cellStyle name="Normal 4 3 4 2 6 4" xfId="33994"/>
    <cellStyle name="Normal 4 3 4 2 7" xfId="33995"/>
    <cellStyle name="Normal 4 3 4 2 7 2" xfId="33996"/>
    <cellStyle name="Normal 4 3 4 2 7 2 2" xfId="33997"/>
    <cellStyle name="Normal 4 3 4 2 7 2 2 2" xfId="33998"/>
    <cellStyle name="Normal 4 3 4 2 7 2 3" xfId="33999"/>
    <cellStyle name="Normal 4 3 4 2 7 3" xfId="34000"/>
    <cellStyle name="Normal 4 3 4 2 7 3 2" xfId="34001"/>
    <cellStyle name="Normal 4 3 4 2 7 4" xfId="34002"/>
    <cellStyle name="Normal 4 3 4 2 8" xfId="34003"/>
    <cellStyle name="Normal 4 3 4 2 8 2" xfId="34004"/>
    <cellStyle name="Normal 4 3 4 2 8 2 2" xfId="34005"/>
    <cellStyle name="Normal 4 3 4 2 8 2 2 2" xfId="34006"/>
    <cellStyle name="Normal 4 3 4 2 8 2 3" xfId="34007"/>
    <cellStyle name="Normal 4 3 4 2 8 3" xfId="34008"/>
    <cellStyle name="Normal 4 3 4 2 8 3 2" xfId="34009"/>
    <cellStyle name="Normal 4 3 4 2 8 4" xfId="34010"/>
    <cellStyle name="Normal 4 3 4 2 9" xfId="34011"/>
    <cellStyle name="Normal 4 3 4 2 9 2" xfId="34012"/>
    <cellStyle name="Normal 4 3 4 2 9 2 2" xfId="34013"/>
    <cellStyle name="Normal 4 3 4 2 9 3" xfId="34014"/>
    <cellStyle name="Normal 4 3 4 3" xfId="34015"/>
    <cellStyle name="Normal 4 3 4 3 2" xfId="34016"/>
    <cellStyle name="Normal 4 3 4 3 2 2" xfId="34017"/>
    <cellStyle name="Normal 4 3 4 3 2 2 2" xfId="34018"/>
    <cellStyle name="Normal 4 3 4 3 2 2 2 2" xfId="34019"/>
    <cellStyle name="Normal 4 3 4 3 2 2 2 2 2" xfId="34020"/>
    <cellStyle name="Normal 4 3 4 3 2 2 2 3" xfId="34021"/>
    <cellStyle name="Normal 4 3 4 3 2 2 3" xfId="34022"/>
    <cellStyle name="Normal 4 3 4 3 2 2 3 2" xfId="34023"/>
    <cellStyle name="Normal 4 3 4 3 2 2 4" xfId="34024"/>
    <cellStyle name="Normal 4 3 4 3 2 3" xfId="34025"/>
    <cellStyle name="Normal 4 3 4 3 2 3 2" xfId="34026"/>
    <cellStyle name="Normal 4 3 4 3 2 3 2 2" xfId="34027"/>
    <cellStyle name="Normal 4 3 4 3 2 3 3" xfId="34028"/>
    <cellStyle name="Normal 4 3 4 3 2 4" xfId="34029"/>
    <cellStyle name="Normal 4 3 4 3 2 4 2" xfId="34030"/>
    <cellStyle name="Normal 4 3 4 3 2 5" xfId="34031"/>
    <cellStyle name="Normal 4 3 4 3 3" xfId="34032"/>
    <cellStyle name="Normal 4 3 4 3 3 2" xfId="34033"/>
    <cellStyle name="Normal 4 3 4 3 3 2 2" xfId="34034"/>
    <cellStyle name="Normal 4 3 4 3 3 2 2 2" xfId="34035"/>
    <cellStyle name="Normal 4 3 4 3 3 2 2 2 2" xfId="34036"/>
    <cellStyle name="Normal 4 3 4 3 3 2 2 3" xfId="34037"/>
    <cellStyle name="Normal 4 3 4 3 3 2 3" xfId="34038"/>
    <cellStyle name="Normal 4 3 4 3 3 2 3 2" xfId="34039"/>
    <cellStyle name="Normal 4 3 4 3 3 2 4" xfId="34040"/>
    <cellStyle name="Normal 4 3 4 3 3 3" xfId="34041"/>
    <cellStyle name="Normal 4 3 4 3 3 3 2" xfId="34042"/>
    <cellStyle name="Normal 4 3 4 3 3 3 2 2" xfId="34043"/>
    <cellStyle name="Normal 4 3 4 3 3 3 3" xfId="34044"/>
    <cellStyle name="Normal 4 3 4 3 3 4" xfId="34045"/>
    <cellStyle name="Normal 4 3 4 3 3 4 2" xfId="34046"/>
    <cellStyle name="Normal 4 3 4 3 3 5" xfId="34047"/>
    <cellStyle name="Normal 4 3 4 3 4" xfId="34048"/>
    <cellStyle name="Normal 4 3 4 3 4 2" xfId="34049"/>
    <cellStyle name="Normal 4 3 4 3 4 2 2" xfId="34050"/>
    <cellStyle name="Normal 4 3 4 3 4 2 2 2" xfId="34051"/>
    <cellStyle name="Normal 4 3 4 3 4 2 3" xfId="34052"/>
    <cellStyle name="Normal 4 3 4 3 4 3" xfId="34053"/>
    <cellStyle name="Normal 4 3 4 3 4 3 2" xfId="34054"/>
    <cellStyle name="Normal 4 3 4 3 4 4" xfId="34055"/>
    <cellStyle name="Normal 4 3 4 3 5" xfId="34056"/>
    <cellStyle name="Normal 4 3 4 3 5 2" xfId="34057"/>
    <cellStyle name="Normal 4 3 4 3 5 2 2" xfId="34058"/>
    <cellStyle name="Normal 4 3 4 3 5 2 2 2" xfId="34059"/>
    <cellStyle name="Normal 4 3 4 3 5 2 3" xfId="34060"/>
    <cellStyle name="Normal 4 3 4 3 5 3" xfId="34061"/>
    <cellStyle name="Normal 4 3 4 3 5 3 2" xfId="34062"/>
    <cellStyle name="Normal 4 3 4 3 5 4" xfId="34063"/>
    <cellStyle name="Normal 4 3 4 3 6" xfId="34064"/>
    <cellStyle name="Normal 4 3 4 3 6 2" xfId="34065"/>
    <cellStyle name="Normal 4 3 4 3 6 2 2" xfId="34066"/>
    <cellStyle name="Normal 4 3 4 3 6 2 2 2" xfId="34067"/>
    <cellStyle name="Normal 4 3 4 3 6 2 3" xfId="34068"/>
    <cellStyle name="Normal 4 3 4 3 6 3" xfId="34069"/>
    <cellStyle name="Normal 4 3 4 3 6 3 2" xfId="34070"/>
    <cellStyle name="Normal 4 3 4 3 6 4" xfId="34071"/>
    <cellStyle name="Normal 4 3 4 3 7" xfId="34072"/>
    <cellStyle name="Normal 4 3 4 3 7 2" xfId="34073"/>
    <cellStyle name="Normal 4 3 4 3 7 2 2" xfId="34074"/>
    <cellStyle name="Normal 4 3 4 3 7 3" xfId="34075"/>
    <cellStyle name="Normal 4 3 4 3 8" xfId="34076"/>
    <cellStyle name="Normal 4 3 4 3 8 2" xfId="34077"/>
    <cellStyle name="Normal 4 3 4 3 9" xfId="34078"/>
    <cellStyle name="Normal 4 3 4 4" xfId="34079"/>
    <cellStyle name="Normal 4 3 4 4 2" xfId="34080"/>
    <cellStyle name="Normal 4 3 4 4 2 2" xfId="34081"/>
    <cellStyle name="Normal 4 3 4 4 2 2 2" xfId="34082"/>
    <cellStyle name="Normal 4 3 4 4 2 2 2 2" xfId="34083"/>
    <cellStyle name="Normal 4 3 4 4 2 2 2 2 2" xfId="34084"/>
    <cellStyle name="Normal 4 3 4 4 2 2 2 3" xfId="34085"/>
    <cellStyle name="Normal 4 3 4 4 2 2 3" xfId="34086"/>
    <cellStyle name="Normal 4 3 4 4 2 2 3 2" xfId="34087"/>
    <cellStyle name="Normal 4 3 4 4 2 2 4" xfId="34088"/>
    <cellStyle name="Normal 4 3 4 4 2 3" xfId="34089"/>
    <cellStyle name="Normal 4 3 4 4 2 3 2" xfId="34090"/>
    <cellStyle name="Normal 4 3 4 4 2 3 2 2" xfId="34091"/>
    <cellStyle name="Normal 4 3 4 4 2 3 3" xfId="34092"/>
    <cellStyle name="Normal 4 3 4 4 2 4" xfId="34093"/>
    <cellStyle name="Normal 4 3 4 4 2 4 2" xfId="34094"/>
    <cellStyle name="Normal 4 3 4 4 2 5" xfId="34095"/>
    <cellStyle name="Normal 4 3 4 4 3" xfId="34096"/>
    <cellStyle name="Normal 4 3 4 4 3 2" xfId="34097"/>
    <cellStyle name="Normal 4 3 4 4 3 2 2" xfId="34098"/>
    <cellStyle name="Normal 4 3 4 4 3 2 2 2" xfId="34099"/>
    <cellStyle name="Normal 4 3 4 4 3 2 2 2 2" xfId="34100"/>
    <cellStyle name="Normal 4 3 4 4 3 2 2 3" xfId="34101"/>
    <cellStyle name="Normal 4 3 4 4 3 2 3" xfId="34102"/>
    <cellStyle name="Normal 4 3 4 4 3 2 3 2" xfId="34103"/>
    <cellStyle name="Normal 4 3 4 4 3 2 4" xfId="34104"/>
    <cellStyle name="Normal 4 3 4 4 3 3" xfId="34105"/>
    <cellStyle name="Normal 4 3 4 4 3 3 2" xfId="34106"/>
    <cellStyle name="Normal 4 3 4 4 3 3 2 2" xfId="34107"/>
    <cellStyle name="Normal 4 3 4 4 3 3 3" xfId="34108"/>
    <cellStyle name="Normal 4 3 4 4 3 4" xfId="34109"/>
    <cellStyle name="Normal 4 3 4 4 3 4 2" xfId="34110"/>
    <cellStyle name="Normal 4 3 4 4 3 5" xfId="34111"/>
    <cellStyle name="Normal 4 3 4 4 4" xfId="34112"/>
    <cellStyle name="Normal 4 3 4 4 4 2" xfId="34113"/>
    <cellStyle name="Normal 4 3 4 4 4 2 2" xfId="34114"/>
    <cellStyle name="Normal 4 3 4 4 4 2 2 2" xfId="34115"/>
    <cellStyle name="Normal 4 3 4 4 4 2 3" xfId="34116"/>
    <cellStyle name="Normal 4 3 4 4 4 3" xfId="34117"/>
    <cellStyle name="Normal 4 3 4 4 4 3 2" xfId="34118"/>
    <cellStyle name="Normal 4 3 4 4 4 4" xfId="34119"/>
    <cellStyle name="Normal 4 3 4 4 5" xfId="34120"/>
    <cellStyle name="Normal 4 3 4 4 5 2" xfId="34121"/>
    <cellStyle name="Normal 4 3 4 4 5 2 2" xfId="34122"/>
    <cellStyle name="Normal 4 3 4 4 5 2 2 2" xfId="34123"/>
    <cellStyle name="Normal 4 3 4 4 5 2 3" xfId="34124"/>
    <cellStyle name="Normal 4 3 4 4 5 3" xfId="34125"/>
    <cellStyle name="Normal 4 3 4 4 5 3 2" xfId="34126"/>
    <cellStyle name="Normal 4 3 4 4 5 4" xfId="34127"/>
    <cellStyle name="Normal 4 3 4 4 6" xfId="34128"/>
    <cellStyle name="Normal 4 3 4 4 6 2" xfId="34129"/>
    <cellStyle name="Normal 4 3 4 4 6 2 2" xfId="34130"/>
    <cellStyle name="Normal 4 3 4 4 6 2 2 2" xfId="34131"/>
    <cellStyle name="Normal 4 3 4 4 6 2 3" xfId="34132"/>
    <cellStyle name="Normal 4 3 4 4 6 3" xfId="34133"/>
    <cellStyle name="Normal 4 3 4 4 6 3 2" xfId="34134"/>
    <cellStyle name="Normal 4 3 4 4 6 4" xfId="34135"/>
    <cellStyle name="Normal 4 3 4 4 7" xfId="34136"/>
    <cellStyle name="Normal 4 3 4 4 7 2" xfId="34137"/>
    <cellStyle name="Normal 4 3 4 4 7 2 2" xfId="34138"/>
    <cellStyle name="Normal 4 3 4 4 7 3" xfId="34139"/>
    <cellStyle name="Normal 4 3 4 4 8" xfId="34140"/>
    <cellStyle name="Normal 4 3 4 4 8 2" xfId="34141"/>
    <cellStyle name="Normal 4 3 4 4 9" xfId="34142"/>
    <cellStyle name="Normal 4 3 4 5" xfId="34143"/>
    <cellStyle name="Normal 4 3 4 5 2" xfId="34144"/>
    <cellStyle name="Normal 4 3 4 5 2 2" xfId="34145"/>
    <cellStyle name="Normal 4 3 4 5 2 2 2" xfId="34146"/>
    <cellStyle name="Normal 4 3 4 5 2 2 2 2" xfId="34147"/>
    <cellStyle name="Normal 4 3 4 5 2 2 3" xfId="34148"/>
    <cellStyle name="Normal 4 3 4 5 2 3" xfId="34149"/>
    <cellStyle name="Normal 4 3 4 5 2 3 2" xfId="34150"/>
    <cellStyle name="Normal 4 3 4 5 2 4" xfId="34151"/>
    <cellStyle name="Normal 4 3 4 5 3" xfId="34152"/>
    <cellStyle name="Normal 4 3 4 5 3 2" xfId="34153"/>
    <cellStyle name="Normal 4 3 4 5 3 2 2" xfId="34154"/>
    <cellStyle name="Normal 4 3 4 5 3 3" xfId="34155"/>
    <cellStyle name="Normal 4 3 4 5 4" xfId="34156"/>
    <cellStyle name="Normal 4 3 4 5 4 2" xfId="34157"/>
    <cellStyle name="Normal 4 3 4 5 5" xfId="34158"/>
    <cellStyle name="Normal 4 3 4 6" xfId="34159"/>
    <cellStyle name="Normal 4 3 4 6 2" xfId="34160"/>
    <cellStyle name="Normal 4 3 4 6 2 2" xfId="34161"/>
    <cellStyle name="Normal 4 3 4 6 2 2 2" xfId="34162"/>
    <cellStyle name="Normal 4 3 4 6 2 2 2 2" xfId="34163"/>
    <cellStyle name="Normal 4 3 4 6 2 2 3" xfId="34164"/>
    <cellStyle name="Normal 4 3 4 6 2 3" xfId="34165"/>
    <cellStyle name="Normal 4 3 4 6 2 3 2" xfId="34166"/>
    <cellStyle name="Normal 4 3 4 6 2 4" xfId="34167"/>
    <cellStyle name="Normal 4 3 4 6 3" xfId="34168"/>
    <cellStyle name="Normal 4 3 4 6 3 2" xfId="34169"/>
    <cellStyle name="Normal 4 3 4 6 3 2 2" xfId="34170"/>
    <cellStyle name="Normal 4 3 4 6 3 3" xfId="34171"/>
    <cellStyle name="Normal 4 3 4 6 4" xfId="34172"/>
    <cellStyle name="Normal 4 3 4 6 4 2" xfId="34173"/>
    <cellStyle name="Normal 4 3 4 6 5" xfId="34174"/>
    <cellStyle name="Normal 4 3 4 7" xfId="34175"/>
    <cellStyle name="Normal 4 3 4 7 2" xfId="34176"/>
    <cellStyle name="Normal 4 3 4 7 2 2" xfId="34177"/>
    <cellStyle name="Normal 4 3 4 7 2 2 2" xfId="34178"/>
    <cellStyle name="Normal 4 3 4 7 2 3" xfId="34179"/>
    <cellStyle name="Normal 4 3 4 7 3" xfId="34180"/>
    <cellStyle name="Normal 4 3 4 7 3 2" xfId="34181"/>
    <cellStyle name="Normal 4 3 4 7 4" xfId="34182"/>
    <cellStyle name="Normal 4 3 4 8" xfId="34183"/>
    <cellStyle name="Normal 4 3 4 8 2" xfId="34184"/>
    <cellStyle name="Normal 4 3 4 8 2 2" xfId="34185"/>
    <cellStyle name="Normal 4 3 4 8 2 2 2" xfId="34186"/>
    <cellStyle name="Normal 4 3 4 8 2 3" xfId="34187"/>
    <cellStyle name="Normal 4 3 4 8 3" xfId="34188"/>
    <cellStyle name="Normal 4 3 4 8 3 2" xfId="34189"/>
    <cellStyle name="Normal 4 3 4 8 4" xfId="34190"/>
    <cellStyle name="Normal 4 3 4 9" xfId="34191"/>
    <cellStyle name="Normal 4 3 4 9 2" xfId="34192"/>
    <cellStyle name="Normal 4 3 4 9 2 2" xfId="34193"/>
    <cellStyle name="Normal 4 3 4 9 2 2 2" xfId="34194"/>
    <cellStyle name="Normal 4 3 4 9 2 3" xfId="34195"/>
    <cellStyle name="Normal 4 3 4 9 3" xfId="34196"/>
    <cellStyle name="Normal 4 3 4 9 3 2" xfId="34197"/>
    <cellStyle name="Normal 4 3 4 9 4" xfId="34198"/>
    <cellStyle name="Normal 4 3 5" xfId="34199"/>
    <cellStyle name="Normal 4 3 5 10" xfId="34200"/>
    <cellStyle name="Normal 4 3 5 10 2" xfId="34201"/>
    <cellStyle name="Normal 4 3 5 11" xfId="34202"/>
    <cellStyle name="Normal 4 3 5 12" xfId="46434"/>
    <cellStyle name="Normal 4 3 5 2" xfId="34203"/>
    <cellStyle name="Normal 4 3 5 2 2" xfId="34204"/>
    <cellStyle name="Normal 4 3 5 2 2 2" xfId="34205"/>
    <cellStyle name="Normal 4 3 5 2 2 2 2" xfId="34206"/>
    <cellStyle name="Normal 4 3 5 2 2 2 2 2" xfId="34207"/>
    <cellStyle name="Normal 4 3 5 2 2 2 2 2 2" xfId="34208"/>
    <cellStyle name="Normal 4 3 5 2 2 2 2 3" xfId="34209"/>
    <cellStyle name="Normal 4 3 5 2 2 2 3" xfId="34210"/>
    <cellStyle name="Normal 4 3 5 2 2 2 3 2" xfId="34211"/>
    <cellStyle name="Normal 4 3 5 2 2 2 4" xfId="34212"/>
    <cellStyle name="Normal 4 3 5 2 2 3" xfId="34213"/>
    <cellStyle name="Normal 4 3 5 2 2 3 2" xfId="34214"/>
    <cellStyle name="Normal 4 3 5 2 2 3 2 2" xfId="34215"/>
    <cellStyle name="Normal 4 3 5 2 2 3 3" xfId="34216"/>
    <cellStyle name="Normal 4 3 5 2 2 4" xfId="34217"/>
    <cellStyle name="Normal 4 3 5 2 2 4 2" xfId="34218"/>
    <cellStyle name="Normal 4 3 5 2 2 5" xfId="34219"/>
    <cellStyle name="Normal 4 3 5 2 3" xfId="34220"/>
    <cellStyle name="Normal 4 3 5 2 3 2" xfId="34221"/>
    <cellStyle name="Normal 4 3 5 2 3 2 2" xfId="34222"/>
    <cellStyle name="Normal 4 3 5 2 3 2 2 2" xfId="34223"/>
    <cellStyle name="Normal 4 3 5 2 3 2 2 2 2" xfId="34224"/>
    <cellStyle name="Normal 4 3 5 2 3 2 2 3" xfId="34225"/>
    <cellStyle name="Normal 4 3 5 2 3 2 3" xfId="34226"/>
    <cellStyle name="Normal 4 3 5 2 3 2 3 2" xfId="34227"/>
    <cellStyle name="Normal 4 3 5 2 3 2 4" xfId="34228"/>
    <cellStyle name="Normal 4 3 5 2 3 3" xfId="34229"/>
    <cellStyle name="Normal 4 3 5 2 3 3 2" xfId="34230"/>
    <cellStyle name="Normal 4 3 5 2 3 3 2 2" xfId="34231"/>
    <cellStyle name="Normal 4 3 5 2 3 3 3" xfId="34232"/>
    <cellStyle name="Normal 4 3 5 2 3 4" xfId="34233"/>
    <cellStyle name="Normal 4 3 5 2 3 4 2" xfId="34234"/>
    <cellStyle name="Normal 4 3 5 2 3 5" xfId="34235"/>
    <cellStyle name="Normal 4 3 5 2 4" xfId="34236"/>
    <cellStyle name="Normal 4 3 5 2 4 2" xfId="34237"/>
    <cellStyle name="Normal 4 3 5 2 4 2 2" xfId="34238"/>
    <cellStyle name="Normal 4 3 5 2 4 2 2 2" xfId="34239"/>
    <cellStyle name="Normal 4 3 5 2 4 2 3" xfId="34240"/>
    <cellStyle name="Normal 4 3 5 2 4 3" xfId="34241"/>
    <cellStyle name="Normal 4 3 5 2 4 3 2" xfId="34242"/>
    <cellStyle name="Normal 4 3 5 2 4 4" xfId="34243"/>
    <cellStyle name="Normal 4 3 5 2 5" xfId="34244"/>
    <cellStyle name="Normal 4 3 5 2 5 2" xfId="34245"/>
    <cellStyle name="Normal 4 3 5 2 5 2 2" xfId="34246"/>
    <cellStyle name="Normal 4 3 5 2 5 2 2 2" xfId="34247"/>
    <cellStyle name="Normal 4 3 5 2 5 2 3" xfId="34248"/>
    <cellStyle name="Normal 4 3 5 2 5 3" xfId="34249"/>
    <cellStyle name="Normal 4 3 5 2 5 3 2" xfId="34250"/>
    <cellStyle name="Normal 4 3 5 2 5 4" xfId="34251"/>
    <cellStyle name="Normal 4 3 5 2 6" xfId="34252"/>
    <cellStyle name="Normal 4 3 5 2 6 2" xfId="34253"/>
    <cellStyle name="Normal 4 3 5 2 6 2 2" xfId="34254"/>
    <cellStyle name="Normal 4 3 5 2 6 2 2 2" xfId="34255"/>
    <cellStyle name="Normal 4 3 5 2 6 2 3" xfId="34256"/>
    <cellStyle name="Normal 4 3 5 2 6 3" xfId="34257"/>
    <cellStyle name="Normal 4 3 5 2 6 3 2" xfId="34258"/>
    <cellStyle name="Normal 4 3 5 2 6 4" xfId="34259"/>
    <cellStyle name="Normal 4 3 5 2 7" xfId="34260"/>
    <cellStyle name="Normal 4 3 5 2 7 2" xfId="34261"/>
    <cellStyle name="Normal 4 3 5 2 7 2 2" xfId="34262"/>
    <cellStyle name="Normal 4 3 5 2 7 3" xfId="34263"/>
    <cellStyle name="Normal 4 3 5 2 8" xfId="34264"/>
    <cellStyle name="Normal 4 3 5 2 8 2" xfId="34265"/>
    <cellStyle name="Normal 4 3 5 2 9" xfId="34266"/>
    <cellStyle name="Normal 4 3 5 3" xfId="34267"/>
    <cellStyle name="Normal 4 3 5 3 2" xfId="34268"/>
    <cellStyle name="Normal 4 3 5 3 2 2" xfId="34269"/>
    <cellStyle name="Normal 4 3 5 3 2 2 2" xfId="34270"/>
    <cellStyle name="Normal 4 3 5 3 2 2 2 2" xfId="34271"/>
    <cellStyle name="Normal 4 3 5 3 2 2 2 2 2" xfId="34272"/>
    <cellStyle name="Normal 4 3 5 3 2 2 2 3" xfId="34273"/>
    <cellStyle name="Normal 4 3 5 3 2 2 3" xfId="34274"/>
    <cellStyle name="Normal 4 3 5 3 2 2 3 2" xfId="34275"/>
    <cellStyle name="Normal 4 3 5 3 2 2 4" xfId="34276"/>
    <cellStyle name="Normal 4 3 5 3 2 3" xfId="34277"/>
    <cellStyle name="Normal 4 3 5 3 2 3 2" xfId="34278"/>
    <cellStyle name="Normal 4 3 5 3 2 3 2 2" xfId="34279"/>
    <cellStyle name="Normal 4 3 5 3 2 3 3" xfId="34280"/>
    <cellStyle name="Normal 4 3 5 3 2 4" xfId="34281"/>
    <cellStyle name="Normal 4 3 5 3 2 4 2" xfId="34282"/>
    <cellStyle name="Normal 4 3 5 3 2 5" xfId="34283"/>
    <cellStyle name="Normal 4 3 5 3 3" xfId="34284"/>
    <cellStyle name="Normal 4 3 5 3 3 2" xfId="34285"/>
    <cellStyle name="Normal 4 3 5 3 3 2 2" xfId="34286"/>
    <cellStyle name="Normal 4 3 5 3 3 2 2 2" xfId="34287"/>
    <cellStyle name="Normal 4 3 5 3 3 2 2 2 2" xfId="34288"/>
    <cellStyle name="Normal 4 3 5 3 3 2 2 3" xfId="34289"/>
    <cellStyle name="Normal 4 3 5 3 3 2 3" xfId="34290"/>
    <cellStyle name="Normal 4 3 5 3 3 2 3 2" xfId="34291"/>
    <cellStyle name="Normal 4 3 5 3 3 2 4" xfId="34292"/>
    <cellStyle name="Normal 4 3 5 3 3 3" xfId="34293"/>
    <cellStyle name="Normal 4 3 5 3 3 3 2" xfId="34294"/>
    <cellStyle name="Normal 4 3 5 3 3 3 2 2" xfId="34295"/>
    <cellStyle name="Normal 4 3 5 3 3 3 3" xfId="34296"/>
    <cellStyle name="Normal 4 3 5 3 3 4" xfId="34297"/>
    <cellStyle name="Normal 4 3 5 3 3 4 2" xfId="34298"/>
    <cellStyle name="Normal 4 3 5 3 3 5" xfId="34299"/>
    <cellStyle name="Normal 4 3 5 3 4" xfId="34300"/>
    <cellStyle name="Normal 4 3 5 3 4 2" xfId="34301"/>
    <cellStyle name="Normal 4 3 5 3 4 2 2" xfId="34302"/>
    <cellStyle name="Normal 4 3 5 3 4 2 2 2" xfId="34303"/>
    <cellStyle name="Normal 4 3 5 3 4 2 3" xfId="34304"/>
    <cellStyle name="Normal 4 3 5 3 4 3" xfId="34305"/>
    <cellStyle name="Normal 4 3 5 3 4 3 2" xfId="34306"/>
    <cellStyle name="Normal 4 3 5 3 4 4" xfId="34307"/>
    <cellStyle name="Normal 4 3 5 3 5" xfId="34308"/>
    <cellStyle name="Normal 4 3 5 3 5 2" xfId="34309"/>
    <cellStyle name="Normal 4 3 5 3 5 2 2" xfId="34310"/>
    <cellStyle name="Normal 4 3 5 3 5 2 2 2" xfId="34311"/>
    <cellStyle name="Normal 4 3 5 3 5 2 3" xfId="34312"/>
    <cellStyle name="Normal 4 3 5 3 5 3" xfId="34313"/>
    <cellStyle name="Normal 4 3 5 3 5 3 2" xfId="34314"/>
    <cellStyle name="Normal 4 3 5 3 5 4" xfId="34315"/>
    <cellStyle name="Normal 4 3 5 3 6" xfId="34316"/>
    <cellStyle name="Normal 4 3 5 3 6 2" xfId="34317"/>
    <cellStyle name="Normal 4 3 5 3 6 2 2" xfId="34318"/>
    <cellStyle name="Normal 4 3 5 3 6 2 2 2" xfId="34319"/>
    <cellStyle name="Normal 4 3 5 3 6 2 3" xfId="34320"/>
    <cellStyle name="Normal 4 3 5 3 6 3" xfId="34321"/>
    <cellStyle name="Normal 4 3 5 3 6 3 2" xfId="34322"/>
    <cellStyle name="Normal 4 3 5 3 6 4" xfId="34323"/>
    <cellStyle name="Normal 4 3 5 3 7" xfId="34324"/>
    <cellStyle name="Normal 4 3 5 3 7 2" xfId="34325"/>
    <cellStyle name="Normal 4 3 5 3 7 2 2" xfId="34326"/>
    <cellStyle name="Normal 4 3 5 3 7 3" xfId="34327"/>
    <cellStyle name="Normal 4 3 5 3 8" xfId="34328"/>
    <cellStyle name="Normal 4 3 5 3 8 2" xfId="34329"/>
    <cellStyle name="Normal 4 3 5 3 9" xfId="34330"/>
    <cellStyle name="Normal 4 3 5 4" xfId="34331"/>
    <cellStyle name="Normal 4 3 5 4 2" xfId="34332"/>
    <cellStyle name="Normal 4 3 5 4 2 2" xfId="34333"/>
    <cellStyle name="Normal 4 3 5 4 2 2 2" xfId="34334"/>
    <cellStyle name="Normal 4 3 5 4 2 2 2 2" xfId="34335"/>
    <cellStyle name="Normal 4 3 5 4 2 2 3" xfId="34336"/>
    <cellStyle name="Normal 4 3 5 4 2 3" xfId="34337"/>
    <cellStyle name="Normal 4 3 5 4 2 3 2" xfId="34338"/>
    <cellStyle name="Normal 4 3 5 4 2 4" xfId="34339"/>
    <cellStyle name="Normal 4 3 5 4 3" xfId="34340"/>
    <cellStyle name="Normal 4 3 5 4 3 2" xfId="34341"/>
    <cellStyle name="Normal 4 3 5 4 3 2 2" xfId="34342"/>
    <cellStyle name="Normal 4 3 5 4 3 3" xfId="34343"/>
    <cellStyle name="Normal 4 3 5 4 4" xfId="34344"/>
    <cellStyle name="Normal 4 3 5 4 4 2" xfId="34345"/>
    <cellStyle name="Normal 4 3 5 4 5" xfId="34346"/>
    <cellStyle name="Normal 4 3 5 5" xfId="34347"/>
    <cellStyle name="Normal 4 3 5 5 2" xfId="34348"/>
    <cellStyle name="Normal 4 3 5 5 2 2" xfId="34349"/>
    <cellStyle name="Normal 4 3 5 5 2 2 2" xfId="34350"/>
    <cellStyle name="Normal 4 3 5 5 2 2 2 2" xfId="34351"/>
    <cellStyle name="Normal 4 3 5 5 2 2 3" xfId="34352"/>
    <cellStyle name="Normal 4 3 5 5 2 3" xfId="34353"/>
    <cellStyle name="Normal 4 3 5 5 2 3 2" xfId="34354"/>
    <cellStyle name="Normal 4 3 5 5 2 4" xfId="34355"/>
    <cellStyle name="Normal 4 3 5 5 3" xfId="34356"/>
    <cellStyle name="Normal 4 3 5 5 3 2" xfId="34357"/>
    <cellStyle name="Normal 4 3 5 5 3 2 2" xfId="34358"/>
    <cellStyle name="Normal 4 3 5 5 3 3" xfId="34359"/>
    <cellStyle name="Normal 4 3 5 5 4" xfId="34360"/>
    <cellStyle name="Normal 4 3 5 5 4 2" xfId="34361"/>
    <cellStyle name="Normal 4 3 5 5 5" xfId="34362"/>
    <cellStyle name="Normal 4 3 5 6" xfId="34363"/>
    <cellStyle name="Normal 4 3 5 6 2" xfId="34364"/>
    <cellStyle name="Normal 4 3 5 6 2 2" xfId="34365"/>
    <cellStyle name="Normal 4 3 5 6 2 2 2" xfId="34366"/>
    <cellStyle name="Normal 4 3 5 6 2 3" xfId="34367"/>
    <cellStyle name="Normal 4 3 5 6 3" xfId="34368"/>
    <cellStyle name="Normal 4 3 5 6 3 2" xfId="34369"/>
    <cellStyle name="Normal 4 3 5 6 4" xfId="34370"/>
    <cellStyle name="Normal 4 3 5 7" xfId="34371"/>
    <cellStyle name="Normal 4 3 5 7 2" xfId="34372"/>
    <cellStyle name="Normal 4 3 5 7 2 2" xfId="34373"/>
    <cellStyle name="Normal 4 3 5 7 2 2 2" xfId="34374"/>
    <cellStyle name="Normal 4 3 5 7 2 3" xfId="34375"/>
    <cellStyle name="Normal 4 3 5 7 3" xfId="34376"/>
    <cellStyle name="Normal 4 3 5 7 3 2" xfId="34377"/>
    <cellStyle name="Normal 4 3 5 7 4" xfId="34378"/>
    <cellStyle name="Normal 4 3 5 8" xfId="34379"/>
    <cellStyle name="Normal 4 3 5 8 2" xfId="34380"/>
    <cellStyle name="Normal 4 3 5 8 2 2" xfId="34381"/>
    <cellStyle name="Normal 4 3 5 8 2 2 2" xfId="34382"/>
    <cellStyle name="Normal 4 3 5 8 2 3" xfId="34383"/>
    <cellStyle name="Normal 4 3 5 8 3" xfId="34384"/>
    <cellStyle name="Normal 4 3 5 8 3 2" xfId="34385"/>
    <cellStyle name="Normal 4 3 5 8 4" xfId="34386"/>
    <cellStyle name="Normal 4 3 5 9" xfId="34387"/>
    <cellStyle name="Normal 4 3 5 9 2" xfId="34388"/>
    <cellStyle name="Normal 4 3 5 9 2 2" xfId="34389"/>
    <cellStyle name="Normal 4 3 5 9 3" xfId="34390"/>
    <cellStyle name="Normal 4 3 6" xfId="34391"/>
    <cellStyle name="Normal 4 3 6 2" xfId="34392"/>
    <cellStyle name="Normal 4 3 6 2 2" xfId="34393"/>
    <cellStyle name="Normal 4 3 6 2 2 2" xfId="34394"/>
    <cellStyle name="Normal 4 3 6 2 2 2 2" xfId="34395"/>
    <cellStyle name="Normal 4 3 6 2 2 2 2 2" xfId="34396"/>
    <cellStyle name="Normal 4 3 6 2 2 2 3" xfId="34397"/>
    <cellStyle name="Normal 4 3 6 2 2 3" xfId="34398"/>
    <cellStyle name="Normal 4 3 6 2 2 3 2" xfId="34399"/>
    <cellStyle name="Normal 4 3 6 2 2 4" xfId="34400"/>
    <cellStyle name="Normal 4 3 6 2 3" xfId="34401"/>
    <cellStyle name="Normal 4 3 6 2 3 2" xfId="34402"/>
    <cellStyle name="Normal 4 3 6 2 3 2 2" xfId="34403"/>
    <cellStyle name="Normal 4 3 6 2 3 3" xfId="34404"/>
    <cellStyle name="Normal 4 3 6 2 4" xfId="34405"/>
    <cellStyle name="Normal 4 3 6 2 4 2" xfId="34406"/>
    <cellStyle name="Normal 4 3 6 2 5" xfId="34407"/>
    <cellStyle name="Normal 4 3 6 3" xfId="34408"/>
    <cellStyle name="Normal 4 3 6 3 2" xfId="34409"/>
    <cellStyle name="Normal 4 3 6 3 2 2" xfId="34410"/>
    <cellStyle name="Normal 4 3 6 3 2 2 2" xfId="34411"/>
    <cellStyle name="Normal 4 3 6 3 2 2 2 2" xfId="34412"/>
    <cellStyle name="Normal 4 3 6 3 2 2 3" xfId="34413"/>
    <cellStyle name="Normal 4 3 6 3 2 3" xfId="34414"/>
    <cellStyle name="Normal 4 3 6 3 2 3 2" xfId="34415"/>
    <cellStyle name="Normal 4 3 6 3 2 4" xfId="34416"/>
    <cellStyle name="Normal 4 3 6 3 3" xfId="34417"/>
    <cellStyle name="Normal 4 3 6 3 3 2" xfId="34418"/>
    <cellStyle name="Normal 4 3 6 3 3 2 2" xfId="34419"/>
    <cellStyle name="Normal 4 3 6 3 3 3" xfId="34420"/>
    <cellStyle name="Normal 4 3 6 3 4" xfId="34421"/>
    <cellStyle name="Normal 4 3 6 3 4 2" xfId="34422"/>
    <cellStyle name="Normal 4 3 6 3 5" xfId="34423"/>
    <cellStyle name="Normal 4 3 6 4" xfId="34424"/>
    <cellStyle name="Normal 4 3 6 4 2" xfId="34425"/>
    <cellStyle name="Normal 4 3 6 4 2 2" xfId="34426"/>
    <cellStyle name="Normal 4 3 6 4 2 2 2" xfId="34427"/>
    <cellStyle name="Normal 4 3 6 4 2 3" xfId="34428"/>
    <cellStyle name="Normal 4 3 6 4 3" xfId="34429"/>
    <cellStyle name="Normal 4 3 6 4 3 2" xfId="34430"/>
    <cellStyle name="Normal 4 3 6 4 4" xfId="34431"/>
    <cellStyle name="Normal 4 3 6 5" xfId="34432"/>
    <cellStyle name="Normal 4 3 6 5 2" xfId="34433"/>
    <cellStyle name="Normal 4 3 6 5 2 2" xfId="34434"/>
    <cellStyle name="Normal 4 3 6 5 2 2 2" xfId="34435"/>
    <cellStyle name="Normal 4 3 6 5 2 3" xfId="34436"/>
    <cellStyle name="Normal 4 3 6 5 3" xfId="34437"/>
    <cellStyle name="Normal 4 3 6 5 3 2" xfId="34438"/>
    <cellStyle name="Normal 4 3 6 5 4" xfId="34439"/>
    <cellStyle name="Normal 4 3 6 6" xfId="34440"/>
    <cellStyle name="Normal 4 3 6 6 2" xfId="34441"/>
    <cellStyle name="Normal 4 3 6 6 2 2" xfId="34442"/>
    <cellStyle name="Normal 4 3 6 6 2 2 2" xfId="34443"/>
    <cellStyle name="Normal 4 3 6 6 2 3" xfId="34444"/>
    <cellStyle name="Normal 4 3 6 6 3" xfId="34445"/>
    <cellStyle name="Normal 4 3 6 6 3 2" xfId="34446"/>
    <cellStyle name="Normal 4 3 6 6 4" xfId="34447"/>
    <cellStyle name="Normal 4 3 6 7" xfId="34448"/>
    <cellStyle name="Normal 4 3 6 7 2" xfId="34449"/>
    <cellStyle name="Normal 4 3 6 7 2 2" xfId="34450"/>
    <cellStyle name="Normal 4 3 6 7 3" xfId="34451"/>
    <cellStyle name="Normal 4 3 6 8" xfId="34452"/>
    <cellStyle name="Normal 4 3 6 8 2" xfId="34453"/>
    <cellStyle name="Normal 4 3 6 9" xfId="34454"/>
    <cellStyle name="Normal 4 3 7" xfId="34455"/>
    <cellStyle name="Normal 4 3 7 2" xfId="34456"/>
    <cellStyle name="Normal 4 3 7 2 2" xfId="34457"/>
    <cellStyle name="Normal 4 3 7 2 2 2" xfId="34458"/>
    <cellStyle name="Normal 4 3 7 2 2 2 2" xfId="34459"/>
    <cellStyle name="Normal 4 3 7 2 2 2 2 2" xfId="34460"/>
    <cellStyle name="Normal 4 3 7 2 2 2 3" xfId="34461"/>
    <cellStyle name="Normal 4 3 7 2 2 3" xfId="34462"/>
    <cellStyle name="Normal 4 3 7 2 2 3 2" xfId="34463"/>
    <cellStyle name="Normal 4 3 7 2 2 4" xfId="34464"/>
    <cellStyle name="Normal 4 3 7 2 3" xfId="34465"/>
    <cellStyle name="Normal 4 3 7 2 3 2" xfId="34466"/>
    <cellStyle name="Normal 4 3 7 2 3 2 2" xfId="34467"/>
    <cellStyle name="Normal 4 3 7 2 3 3" xfId="34468"/>
    <cellStyle name="Normal 4 3 7 2 4" xfId="34469"/>
    <cellStyle name="Normal 4 3 7 2 4 2" xfId="34470"/>
    <cellStyle name="Normal 4 3 7 2 5" xfId="34471"/>
    <cellStyle name="Normal 4 3 7 3" xfId="34472"/>
    <cellStyle name="Normal 4 3 7 3 2" xfId="34473"/>
    <cellStyle name="Normal 4 3 7 3 2 2" xfId="34474"/>
    <cellStyle name="Normal 4 3 7 3 2 2 2" xfId="34475"/>
    <cellStyle name="Normal 4 3 7 3 2 2 2 2" xfId="34476"/>
    <cellStyle name="Normal 4 3 7 3 2 2 3" xfId="34477"/>
    <cellStyle name="Normal 4 3 7 3 2 3" xfId="34478"/>
    <cellStyle name="Normal 4 3 7 3 2 3 2" xfId="34479"/>
    <cellStyle name="Normal 4 3 7 3 2 4" xfId="34480"/>
    <cellStyle name="Normal 4 3 7 3 3" xfId="34481"/>
    <cellStyle name="Normal 4 3 7 3 3 2" xfId="34482"/>
    <cellStyle name="Normal 4 3 7 3 3 2 2" xfId="34483"/>
    <cellStyle name="Normal 4 3 7 3 3 3" xfId="34484"/>
    <cellStyle name="Normal 4 3 7 3 4" xfId="34485"/>
    <cellStyle name="Normal 4 3 7 3 4 2" xfId="34486"/>
    <cellStyle name="Normal 4 3 7 3 5" xfId="34487"/>
    <cellStyle name="Normal 4 3 7 4" xfId="34488"/>
    <cellStyle name="Normal 4 3 7 4 2" xfId="34489"/>
    <cellStyle name="Normal 4 3 7 4 2 2" xfId="34490"/>
    <cellStyle name="Normal 4 3 7 4 2 2 2" xfId="34491"/>
    <cellStyle name="Normal 4 3 7 4 2 3" xfId="34492"/>
    <cellStyle name="Normal 4 3 7 4 3" xfId="34493"/>
    <cellStyle name="Normal 4 3 7 4 3 2" xfId="34494"/>
    <cellStyle name="Normal 4 3 7 4 4" xfId="34495"/>
    <cellStyle name="Normal 4 3 7 5" xfId="34496"/>
    <cellStyle name="Normal 4 3 7 5 2" xfId="34497"/>
    <cellStyle name="Normal 4 3 7 5 2 2" xfId="34498"/>
    <cellStyle name="Normal 4 3 7 5 2 2 2" xfId="34499"/>
    <cellStyle name="Normal 4 3 7 5 2 3" xfId="34500"/>
    <cellStyle name="Normal 4 3 7 5 3" xfId="34501"/>
    <cellStyle name="Normal 4 3 7 5 3 2" xfId="34502"/>
    <cellStyle name="Normal 4 3 7 5 4" xfId="34503"/>
    <cellStyle name="Normal 4 3 7 6" xfId="34504"/>
    <cellStyle name="Normal 4 3 7 6 2" xfId="34505"/>
    <cellStyle name="Normal 4 3 7 6 2 2" xfId="34506"/>
    <cellStyle name="Normal 4 3 7 6 2 2 2" xfId="34507"/>
    <cellStyle name="Normal 4 3 7 6 2 3" xfId="34508"/>
    <cellStyle name="Normal 4 3 7 6 3" xfId="34509"/>
    <cellStyle name="Normal 4 3 7 6 3 2" xfId="34510"/>
    <cellStyle name="Normal 4 3 7 6 4" xfId="34511"/>
    <cellStyle name="Normal 4 3 7 7" xfId="34512"/>
    <cellStyle name="Normal 4 3 7 7 2" xfId="34513"/>
    <cellStyle name="Normal 4 3 7 7 2 2" xfId="34514"/>
    <cellStyle name="Normal 4 3 7 7 3" xfId="34515"/>
    <cellStyle name="Normal 4 3 7 8" xfId="34516"/>
    <cellStyle name="Normal 4 3 7 8 2" xfId="34517"/>
    <cellStyle name="Normal 4 3 7 9" xfId="34518"/>
    <cellStyle name="Normal 4 3 8" xfId="34519"/>
    <cellStyle name="Normal 4 3 8 2" xfId="34520"/>
    <cellStyle name="Normal 4 3 8 2 2" xfId="34521"/>
    <cellStyle name="Normal 4 3 8 2 2 2" xfId="34522"/>
    <cellStyle name="Normal 4 3 8 2 2 2 2" xfId="34523"/>
    <cellStyle name="Normal 4 3 8 2 2 2 2 2" xfId="34524"/>
    <cellStyle name="Normal 4 3 8 2 2 2 3" xfId="34525"/>
    <cellStyle name="Normal 4 3 8 2 2 3" xfId="34526"/>
    <cellStyle name="Normal 4 3 8 2 2 3 2" xfId="34527"/>
    <cellStyle name="Normal 4 3 8 2 2 4" xfId="34528"/>
    <cellStyle name="Normal 4 3 8 2 3" xfId="34529"/>
    <cellStyle name="Normal 4 3 8 2 3 2" xfId="34530"/>
    <cellStyle name="Normal 4 3 8 2 3 2 2" xfId="34531"/>
    <cellStyle name="Normal 4 3 8 2 3 3" xfId="34532"/>
    <cellStyle name="Normal 4 3 8 2 4" xfId="34533"/>
    <cellStyle name="Normal 4 3 8 2 4 2" xfId="34534"/>
    <cellStyle name="Normal 4 3 8 2 5" xfId="34535"/>
    <cellStyle name="Normal 4 3 8 3" xfId="34536"/>
    <cellStyle name="Normal 4 3 8 3 2" xfId="34537"/>
    <cellStyle name="Normal 4 3 8 3 2 2" xfId="34538"/>
    <cellStyle name="Normal 4 3 8 3 2 2 2" xfId="34539"/>
    <cellStyle name="Normal 4 3 8 3 2 2 2 2" xfId="34540"/>
    <cellStyle name="Normal 4 3 8 3 2 2 3" xfId="34541"/>
    <cellStyle name="Normal 4 3 8 3 2 3" xfId="34542"/>
    <cellStyle name="Normal 4 3 8 3 2 3 2" xfId="34543"/>
    <cellStyle name="Normal 4 3 8 3 2 4" xfId="34544"/>
    <cellStyle name="Normal 4 3 8 3 3" xfId="34545"/>
    <cellStyle name="Normal 4 3 8 3 3 2" xfId="34546"/>
    <cellStyle name="Normal 4 3 8 3 3 2 2" xfId="34547"/>
    <cellStyle name="Normal 4 3 8 3 3 3" xfId="34548"/>
    <cellStyle name="Normal 4 3 8 3 4" xfId="34549"/>
    <cellStyle name="Normal 4 3 8 3 4 2" xfId="34550"/>
    <cellStyle name="Normal 4 3 8 3 5" xfId="34551"/>
    <cellStyle name="Normal 4 3 8 4" xfId="34552"/>
    <cellStyle name="Normal 4 3 8 4 2" xfId="34553"/>
    <cellStyle name="Normal 4 3 8 4 2 2" xfId="34554"/>
    <cellStyle name="Normal 4 3 8 4 2 2 2" xfId="34555"/>
    <cellStyle name="Normal 4 3 8 4 2 3" xfId="34556"/>
    <cellStyle name="Normal 4 3 8 4 3" xfId="34557"/>
    <cellStyle name="Normal 4 3 8 4 3 2" xfId="34558"/>
    <cellStyle name="Normal 4 3 8 4 4" xfId="34559"/>
    <cellStyle name="Normal 4 3 8 5" xfId="34560"/>
    <cellStyle name="Normal 4 3 8 5 2" xfId="34561"/>
    <cellStyle name="Normal 4 3 8 5 2 2" xfId="34562"/>
    <cellStyle name="Normal 4 3 8 5 2 2 2" xfId="34563"/>
    <cellStyle name="Normal 4 3 8 5 2 3" xfId="34564"/>
    <cellStyle name="Normal 4 3 8 5 3" xfId="34565"/>
    <cellStyle name="Normal 4 3 8 5 3 2" xfId="34566"/>
    <cellStyle name="Normal 4 3 8 5 4" xfId="34567"/>
    <cellStyle name="Normal 4 3 8 6" xfId="34568"/>
    <cellStyle name="Normal 4 3 8 6 2" xfId="34569"/>
    <cellStyle name="Normal 4 3 8 6 2 2" xfId="34570"/>
    <cellStyle name="Normal 4 3 8 6 2 2 2" xfId="34571"/>
    <cellStyle name="Normal 4 3 8 6 2 3" xfId="34572"/>
    <cellStyle name="Normal 4 3 8 6 3" xfId="34573"/>
    <cellStyle name="Normal 4 3 8 6 3 2" xfId="34574"/>
    <cellStyle name="Normal 4 3 8 6 4" xfId="34575"/>
    <cellStyle name="Normal 4 3 8 7" xfId="34576"/>
    <cellStyle name="Normal 4 3 8 7 2" xfId="34577"/>
    <cellStyle name="Normal 4 3 8 7 2 2" xfId="34578"/>
    <cellStyle name="Normal 4 3 8 7 3" xfId="34579"/>
    <cellStyle name="Normal 4 3 8 8" xfId="34580"/>
    <cellStyle name="Normal 4 3 8 8 2" xfId="34581"/>
    <cellStyle name="Normal 4 3 8 9" xfId="34582"/>
    <cellStyle name="Normal 4 3 9" xfId="34583"/>
    <cellStyle name="Normal 4 3 9 2" xfId="34584"/>
    <cellStyle name="Normal 4 3 9 2 2" xfId="34585"/>
    <cellStyle name="Normal 4 3 9 3" xfId="34586"/>
    <cellStyle name="Normal 4 30" xfId="46442"/>
    <cellStyle name="Normal 4 30 2" xfId="46443"/>
    <cellStyle name="Normal 4 31" xfId="46444"/>
    <cellStyle name="Normal 4 31 2" xfId="46445"/>
    <cellStyle name="Normal 4 32" xfId="46446"/>
    <cellStyle name="Normal 4 32 2" xfId="46447"/>
    <cellStyle name="Normal 4 33" xfId="46448"/>
    <cellStyle name="Normal 4 33 2" xfId="46449"/>
    <cellStyle name="Normal 4 34" xfId="46450"/>
    <cellStyle name="Normal 4 35" xfId="46451"/>
    <cellStyle name="Normal 4 36" xfId="46452"/>
    <cellStyle name="Normal 4 37" xfId="46453"/>
    <cellStyle name="Normal 4 38" xfId="46454"/>
    <cellStyle name="Normal 4 39" xfId="46455"/>
    <cellStyle name="Normal 4 4" xfId="34587"/>
    <cellStyle name="Normal 4 4 2" xfId="34588"/>
    <cellStyle name="Normal 4 4 2 10" xfId="34589"/>
    <cellStyle name="Normal 4 4 2 10 2" xfId="34590"/>
    <cellStyle name="Normal 4 4 2 10 2 2" xfId="34591"/>
    <cellStyle name="Normal 4 4 2 10 3" xfId="34592"/>
    <cellStyle name="Normal 4 4 2 11" xfId="34593"/>
    <cellStyle name="Normal 4 4 2 11 2" xfId="34594"/>
    <cellStyle name="Normal 4 4 2 12" xfId="34595"/>
    <cellStyle name="Normal 4 4 2 13" xfId="46457"/>
    <cellStyle name="Normal 4 4 2 2" xfId="34596"/>
    <cellStyle name="Normal 4 4 2 2 10" xfId="34597"/>
    <cellStyle name="Normal 4 4 2 2 10 2" xfId="34598"/>
    <cellStyle name="Normal 4 4 2 2 11" xfId="34599"/>
    <cellStyle name="Normal 4 4 2 2 2" xfId="34600"/>
    <cellStyle name="Normal 4 4 2 2 2 2" xfId="34601"/>
    <cellStyle name="Normal 4 4 2 2 2 2 2" xfId="34602"/>
    <cellStyle name="Normal 4 4 2 2 2 2 2 2" xfId="34603"/>
    <cellStyle name="Normal 4 4 2 2 2 2 2 2 2" xfId="34604"/>
    <cellStyle name="Normal 4 4 2 2 2 2 2 2 2 2" xfId="34605"/>
    <cellStyle name="Normal 4 4 2 2 2 2 2 2 3" xfId="34606"/>
    <cellStyle name="Normal 4 4 2 2 2 2 2 3" xfId="34607"/>
    <cellStyle name="Normal 4 4 2 2 2 2 2 3 2" xfId="34608"/>
    <cellStyle name="Normal 4 4 2 2 2 2 2 4" xfId="34609"/>
    <cellStyle name="Normal 4 4 2 2 2 2 3" xfId="34610"/>
    <cellStyle name="Normal 4 4 2 2 2 2 3 2" xfId="34611"/>
    <cellStyle name="Normal 4 4 2 2 2 2 3 2 2" xfId="34612"/>
    <cellStyle name="Normal 4 4 2 2 2 2 3 3" xfId="34613"/>
    <cellStyle name="Normal 4 4 2 2 2 2 4" xfId="34614"/>
    <cellStyle name="Normal 4 4 2 2 2 2 4 2" xfId="34615"/>
    <cellStyle name="Normal 4 4 2 2 2 2 5" xfId="34616"/>
    <cellStyle name="Normal 4 4 2 2 2 3" xfId="34617"/>
    <cellStyle name="Normal 4 4 2 2 2 3 2" xfId="34618"/>
    <cellStyle name="Normal 4 4 2 2 2 3 2 2" xfId="34619"/>
    <cellStyle name="Normal 4 4 2 2 2 3 2 2 2" xfId="34620"/>
    <cellStyle name="Normal 4 4 2 2 2 3 2 2 2 2" xfId="34621"/>
    <cellStyle name="Normal 4 4 2 2 2 3 2 2 3" xfId="34622"/>
    <cellStyle name="Normal 4 4 2 2 2 3 2 3" xfId="34623"/>
    <cellStyle name="Normal 4 4 2 2 2 3 2 3 2" xfId="34624"/>
    <cellStyle name="Normal 4 4 2 2 2 3 2 4" xfId="34625"/>
    <cellStyle name="Normal 4 4 2 2 2 3 3" xfId="34626"/>
    <cellStyle name="Normal 4 4 2 2 2 3 3 2" xfId="34627"/>
    <cellStyle name="Normal 4 4 2 2 2 3 3 2 2" xfId="34628"/>
    <cellStyle name="Normal 4 4 2 2 2 3 3 3" xfId="34629"/>
    <cellStyle name="Normal 4 4 2 2 2 3 4" xfId="34630"/>
    <cellStyle name="Normal 4 4 2 2 2 3 4 2" xfId="34631"/>
    <cellStyle name="Normal 4 4 2 2 2 3 5" xfId="34632"/>
    <cellStyle name="Normal 4 4 2 2 2 4" xfId="34633"/>
    <cellStyle name="Normal 4 4 2 2 2 4 2" xfId="34634"/>
    <cellStyle name="Normal 4 4 2 2 2 4 2 2" xfId="34635"/>
    <cellStyle name="Normal 4 4 2 2 2 4 2 2 2" xfId="34636"/>
    <cellStyle name="Normal 4 4 2 2 2 4 2 3" xfId="34637"/>
    <cellStyle name="Normal 4 4 2 2 2 4 3" xfId="34638"/>
    <cellStyle name="Normal 4 4 2 2 2 4 3 2" xfId="34639"/>
    <cellStyle name="Normal 4 4 2 2 2 4 4" xfId="34640"/>
    <cellStyle name="Normal 4 4 2 2 2 5" xfId="34641"/>
    <cellStyle name="Normal 4 4 2 2 2 5 2" xfId="34642"/>
    <cellStyle name="Normal 4 4 2 2 2 5 2 2" xfId="34643"/>
    <cellStyle name="Normal 4 4 2 2 2 5 2 2 2" xfId="34644"/>
    <cellStyle name="Normal 4 4 2 2 2 5 2 3" xfId="34645"/>
    <cellStyle name="Normal 4 4 2 2 2 5 3" xfId="34646"/>
    <cellStyle name="Normal 4 4 2 2 2 5 3 2" xfId="34647"/>
    <cellStyle name="Normal 4 4 2 2 2 5 4" xfId="34648"/>
    <cellStyle name="Normal 4 4 2 2 2 6" xfId="34649"/>
    <cellStyle name="Normal 4 4 2 2 2 6 2" xfId="34650"/>
    <cellStyle name="Normal 4 4 2 2 2 6 2 2" xfId="34651"/>
    <cellStyle name="Normal 4 4 2 2 2 6 2 2 2" xfId="34652"/>
    <cellStyle name="Normal 4 4 2 2 2 6 2 3" xfId="34653"/>
    <cellStyle name="Normal 4 4 2 2 2 6 3" xfId="34654"/>
    <cellStyle name="Normal 4 4 2 2 2 6 3 2" xfId="34655"/>
    <cellStyle name="Normal 4 4 2 2 2 6 4" xfId="34656"/>
    <cellStyle name="Normal 4 4 2 2 2 7" xfId="34657"/>
    <cellStyle name="Normal 4 4 2 2 2 7 2" xfId="34658"/>
    <cellStyle name="Normal 4 4 2 2 2 7 2 2" xfId="34659"/>
    <cellStyle name="Normal 4 4 2 2 2 7 3" xfId="34660"/>
    <cellStyle name="Normal 4 4 2 2 2 8" xfId="34661"/>
    <cellStyle name="Normal 4 4 2 2 2 8 2" xfId="34662"/>
    <cellStyle name="Normal 4 4 2 2 2 9" xfId="34663"/>
    <cellStyle name="Normal 4 4 2 2 3" xfId="34664"/>
    <cellStyle name="Normal 4 4 2 2 3 2" xfId="34665"/>
    <cellStyle name="Normal 4 4 2 2 3 2 2" xfId="34666"/>
    <cellStyle name="Normal 4 4 2 2 3 2 2 2" xfId="34667"/>
    <cellStyle name="Normal 4 4 2 2 3 2 2 2 2" xfId="34668"/>
    <cellStyle name="Normal 4 4 2 2 3 2 2 2 2 2" xfId="34669"/>
    <cellStyle name="Normal 4 4 2 2 3 2 2 2 3" xfId="34670"/>
    <cellStyle name="Normal 4 4 2 2 3 2 2 3" xfId="34671"/>
    <cellStyle name="Normal 4 4 2 2 3 2 2 3 2" xfId="34672"/>
    <cellStyle name="Normal 4 4 2 2 3 2 2 4" xfId="34673"/>
    <cellStyle name="Normal 4 4 2 2 3 2 3" xfId="34674"/>
    <cellStyle name="Normal 4 4 2 2 3 2 3 2" xfId="34675"/>
    <cellStyle name="Normal 4 4 2 2 3 2 3 2 2" xfId="34676"/>
    <cellStyle name="Normal 4 4 2 2 3 2 3 3" xfId="34677"/>
    <cellStyle name="Normal 4 4 2 2 3 2 4" xfId="34678"/>
    <cellStyle name="Normal 4 4 2 2 3 2 4 2" xfId="34679"/>
    <cellStyle name="Normal 4 4 2 2 3 2 5" xfId="34680"/>
    <cellStyle name="Normal 4 4 2 2 3 3" xfId="34681"/>
    <cellStyle name="Normal 4 4 2 2 3 3 2" xfId="34682"/>
    <cellStyle name="Normal 4 4 2 2 3 3 2 2" xfId="34683"/>
    <cellStyle name="Normal 4 4 2 2 3 3 2 2 2" xfId="34684"/>
    <cellStyle name="Normal 4 4 2 2 3 3 2 2 2 2" xfId="34685"/>
    <cellStyle name="Normal 4 4 2 2 3 3 2 2 3" xfId="34686"/>
    <cellStyle name="Normal 4 4 2 2 3 3 2 3" xfId="34687"/>
    <cellStyle name="Normal 4 4 2 2 3 3 2 3 2" xfId="34688"/>
    <cellStyle name="Normal 4 4 2 2 3 3 2 4" xfId="34689"/>
    <cellStyle name="Normal 4 4 2 2 3 3 3" xfId="34690"/>
    <cellStyle name="Normal 4 4 2 2 3 3 3 2" xfId="34691"/>
    <cellStyle name="Normal 4 4 2 2 3 3 3 2 2" xfId="34692"/>
    <cellStyle name="Normal 4 4 2 2 3 3 3 3" xfId="34693"/>
    <cellStyle name="Normal 4 4 2 2 3 3 4" xfId="34694"/>
    <cellStyle name="Normal 4 4 2 2 3 3 4 2" xfId="34695"/>
    <cellStyle name="Normal 4 4 2 2 3 3 5" xfId="34696"/>
    <cellStyle name="Normal 4 4 2 2 3 4" xfId="34697"/>
    <cellStyle name="Normal 4 4 2 2 3 4 2" xfId="34698"/>
    <cellStyle name="Normal 4 4 2 2 3 4 2 2" xfId="34699"/>
    <cellStyle name="Normal 4 4 2 2 3 4 2 2 2" xfId="34700"/>
    <cellStyle name="Normal 4 4 2 2 3 4 2 3" xfId="34701"/>
    <cellStyle name="Normal 4 4 2 2 3 4 3" xfId="34702"/>
    <cellStyle name="Normal 4 4 2 2 3 4 3 2" xfId="34703"/>
    <cellStyle name="Normal 4 4 2 2 3 4 4" xfId="34704"/>
    <cellStyle name="Normal 4 4 2 2 3 5" xfId="34705"/>
    <cellStyle name="Normal 4 4 2 2 3 5 2" xfId="34706"/>
    <cellStyle name="Normal 4 4 2 2 3 5 2 2" xfId="34707"/>
    <cellStyle name="Normal 4 4 2 2 3 5 2 2 2" xfId="34708"/>
    <cellStyle name="Normal 4 4 2 2 3 5 2 3" xfId="34709"/>
    <cellStyle name="Normal 4 4 2 2 3 5 3" xfId="34710"/>
    <cellStyle name="Normal 4 4 2 2 3 5 3 2" xfId="34711"/>
    <cellStyle name="Normal 4 4 2 2 3 5 4" xfId="34712"/>
    <cellStyle name="Normal 4 4 2 2 3 6" xfId="34713"/>
    <cellStyle name="Normal 4 4 2 2 3 6 2" xfId="34714"/>
    <cellStyle name="Normal 4 4 2 2 3 6 2 2" xfId="34715"/>
    <cellStyle name="Normal 4 4 2 2 3 6 2 2 2" xfId="34716"/>
    <cellStyle name="Normal 4 4 2 2 3 6 2 3" xfId="34717"/>
    <cellStyle name="Normal 4 4 2 2 3 6 3" xfId="34718"/>
    <cellStyle name="Normal 4 4 2 2 3 6 3 2" xfId="34719"/>
    <cellStyle name="Normal 4 4 2 2 3 6 4" xfId="34720"/>
    <cellStyle name="Normal 4 4 2 2 3 7" xfId="34721"/>
    <cellStyle name="Normal 4 4 2 2 3 7 2" xfId="34722"/>
    <cellStyle name="Normal 4 4 2 2 3 7 2 2" xfId="34723"/>
    <cellStyle name="Normal 4 4 2 2 3 7 3" xfId="34724"/>
    <cellStyle name="Normal 4 4 2 2 3 8" xfId="34725"/>
    <cellStyle name="Normal 4 4 2 2 3 8 2" xfId="34726"/>
    <cellStyle name="Normal 4 4 2 2 3 9" xfId="34727"/>
    <cellStyle name="Normal 4 4 2 2 4" xfId="34728"/>
    <cellStyle name="Normal 4 4 2 2 4 2" xfId="34729"/>
    <cellStyle name="Normal 4 4 2 2 4 2 2" xfId="34730"/>
    <cellStyle name="Normal 4 4 2 2 4 2 2 2" xfId="34731"/>
    <cellStyle name="Normal 4 4 2 2 4 2 2 2 2" xfId="34732"/>
    <cellStyle name="Normal 4 4 2 2 4 2 2 3" xfId="34733"/>
    <cellStyle name="Normal 4 4 2 2 4 2 3" xfId="34734"/>
    <cellStyle name="Normal 4 4 2 2 4 2 3 2" xfId="34735"/>
    <cellStyle name="Normal 4 4 2 2 4 2 4" xfId="34736"/>
    <cellStyle name="Normal 4 4 2 2 4 3" xfId="34737"/>
    <cellStyle name="Normal 4 4 2 2 4 3 2" xfId="34738"/>
    <cellStyle name="Normal 4 4 2 2 4 3 2 2" xfId="34739"/>
    <cellStyle name="Normal 4 4 2 2 4 3 3" xfId="34740"/>
    <cellStyle name="Normal 4 4 2 2 4 4" xfId="34741"/>
    <cellStyle name="Normal 4 4 2 2 4 4 2" xfId="34742"/>
    <cellStyle name="Normal 4 4 2 2 4 5" xfId="34743"/>
    <cellStyle name="Normal 4 4 2 2 5" xfId="34744"/>
    <cellStyle name="Normal 4 4 2 2 5 2" xfId="34745"/>
    <cellStyle name="Normal 4 4 2 2 5 2 2" xfId="34746"/>
    <cellStyle name="Normal 4 4 2 2 5 2 2 2" xfId="34747"/>
    <cellStyle name="Normal 4 4 2 2 5 2 2 2 2" xfId="34748"/>
    <cellStyle name="Normal 4 4 2 2 5 2 2 3" xfId="34749"/>
    <cellStyle name="Normal 4 4 2 2 5 2 3" xfId="34750"/>
    <cellStyle name="Normal 4 4 2 2 5 2 3 2" xfId="34751"/>
    <cellStyle name="Normal 4 4 2 2 5 2 4" xfId="34752"/>
    <cellStyle name="Normal 4 4 2 2 5 3" xfId="34753"/>
    <cellStyle name="Normal 4 4 2 2 5 3 2" xfId="34754"/>
    <cellStyle name="Normal 4 4 2 2 5 3 2 2" xfId="34755"/>
    <cellStyle name="Normal 4 4 2 2 5 3 3" xfId="34756"/>
    <cellStyle name="Normal 4 4 2 2 5 4" xfId="34757"/>
    <cellStyle name="Normal 4 4 2 2 5 4 2" xfId="34758"/>
    <cellStyle name="Normal 4 4 2 2 5 5" xfId="34759"/>
    <cellStyle name="Normal 4 4 2 2 6" xfId="34760"/>
    <cellStyle name="Normal 4 4 2 2 6 2" xfId="34761"/>
    <cellStyle name="Normal 4 4 2 2 6 2 2" xfId="34762"/>
    <cellStyle name="Normal 4 4 2 2 6 2 2 2" xfId="34763"/>
    <cellStyle name="Normal 4 4 2 2 6 2 3" xfId="34764"/>
    <cellStyle name="Normal 4 4 2 2 6 3" xfId="34765"/>
    <cellStyle name="Normal 4 4 2 2 6 3 2" xfId="34766"/>
    <cellStyle name="Normal 4 4 2 2 6 4" xfId="34767"/>
    <cellStyle name="Normal 4 4 2 2 7" xfId="34768"/>
    <cellStyle name="Normal 4 4 2 2 7 2" xfId="34769"/>
    <cellStyle name="Normal 4 4 2 2 7 2 2" xfId="34770"/>
    <cellStyle name="Normal 4 4 2 2 7 2 2 2" xfId="34771"/>
    <cellStyle name="Normal 4 4 2 2 7 2 3" xfId="34772"/>
    <cellStyle name="Normal 4 4 2 2 7 3" xfId="34773"/>
    <cellStyle name="Normal 4 4 2 2 7 3 2" xfId="34774"/>
    <cellStyle name="Normal 4 4 2 2 7 4" xfId="34775"/>
    <cellStyle name="Normal 4 4 2 2 8" xfId="34776"/>
    <cellStyle name="Normal 4 4 2 2 8 2" xfId="34777"/>
    <cellStyle name="Normal 4 4 2 2 8 2 2" xfId="34778"/>
    <cellStyle name="Normal 4 4 2 2 8 2 2 2" xfId="34779"/>
    <cellStyle name="Normal 4 4 2 2 8 2 3" xfId="34780"/>
    <cellStyle name="Normal 4 4 2 2 8 3" xfId="34781"/>
    <cellStyle name="Normal 4 4 2 2 8 3 2" xfId="34782"/>
    <cellStyle name="Normal 4 4 2 2 8 4" xfId="34783"/>
    <cellStyle name="Normal 4 4 2 2 9" xfId="34784"/>
    <cellStyle name="Normal 4 4 2 2 9 2" xfId="34785"/>
    <cellStyle name="Normal 4 4 2 2 9 2 2" xfId="34786"/>
    <cellStyle name="Normal 4 4 2 2 9 3" xfId="34787"/>
    <cellStyle name="Normal 4 4 2 3" xfId="34788"/>
    <cellStyle name="Normal 4 4 2 3 2" xfId="34789"/>
    <cellStyle name="Normal 4 4 2 3 2 2" xfId="34790"/>
    <cellStyle name="Normal 4 4 2 3 2 2 2" xfId="34791"/>
    <cellStyle name="Normal 4 4 2 3 2 2 2 2" xfId="34792"/>
    <cellStyle name="Normal 4 4 2 3 2 2 2 2 2" xfId="34793"/>
    <cellStyle name="Normal 4 4 2 3 2 2 2 3" xfId="34794"/>
    <cellStyle name="Normal 4 4 2 3 2 2 3" xfId="34795"/>
    <cellStyle name="Normal 4 4 2 3 2 2 3 2" xfId="34796"/>
    <cellStyle name="Normal 4 4 2 3 2 2 4" xfId="34797"/>
    <cellStyle name="Normal 4 4 2 3 2 3" xfId="34798"/>
    <cellStyle name="Normal 4 4 2 3 2 3 2" xfId="34799"/>
    <cellStyle name="Normal 4 4 2 3 2 3 2 2" xfId="34800"/>
    <cellStyle name="Normal 4 4 2 3 2 3 3" xfId="34801"/>
    <cellStyle name="Normal 4 4 2 3 2 4" xfId="34802"/>
    <cellStyle name="Normal 4 4 2 3 2 4 2" xfId="34803"/>
    <cellStyle name="Normal 4 4 2 3 2 5" xfId="34804"/>
    <cellStyle name="Normal 4 4 2 3 3" xfId="34805"/>
    <cellStyle name="Normal 4 4 2 3 3 2" xfId="34806"/>
    <cellStyle name="Normal 4 4 2 3 3 2 2" xfId="34807"/>
    <cellStyle name="Normal 4 4 2 3 3 2 2 2" xfId="34808"/>
    <cellStyle name="Normal 4 4 2 3 3 2 2 2 2" xfId="34809"/>
    <cellStyle name="Normal 4 4 2 3 3 2 2 3" xfId="34810"/>
    <cellStyle name="Normal 4 4 2 3 3 2 3" xfId="34811"/>
    <cellStyle name="Normal 4 4 2 3 3 2 3 2" xfId="34812"/>
    <cellStyle name="Normal 4 4 2 3 3 2 4" xfId="34813"/>
    <cellStyle name="Normal 4 4 2 3 3 3" xfId="34814"/>
    <cellStyle name="Normal 4 4 2 3 3 3 2" xfId="34815"/>
    <cellStyle name="Normal 4 4 2 3 3 3 2 2" xfId="34816"/>
    <cellStyle name="Normal 4 4 2 3 3 3 3" xfId="34817"/>
    <cellStyle name="Normal 4 4 2 3 3 4" xfId="34818"/>
    <cellStyle name="Normal 4 4 2 3 3 4 2" xfId="34819"/>
    <cellStyle name="Normal 4 4 2 3 3 5" xfId="34820"/>
    <cellStyle name="Normal 4 4 2 3 4" xfId="34821"/>
    <cellStyle name="Normal 4 4 2 3 4 2" xfId="34822"/>
    <cellStyle name="Normal 4 4 2 3 4 2 2" xfId="34823"/>
    <cellStyle name="Normal 4 4 2 3 4 2 2 2" xfId="34824"/>
    <cellStyle name="Normal 4 4 2 3 4 2 3" xfId="34825"/>
    <cellStyle name="Normal 4 4 2 3 4 3" xfId="34826"/>
    <cellStyle name="Normal 4 4 2 3 4 3 2" xfId="34827"/>
    <cellStyle name="Normal 4 4 2 3 4 4" xfId="34828"/>
    <cellStyle name="Normal 4 4 2 3 5" xfId="34829"/>
    <cellStyle name="Normal 4 4 2 3 5 2" xfId="34830"/>
    <cellStyle name="Normal 4 4 2 3 5 2 2" xfId="34831"/>
    <cellStyle name="Normal 4 4 2 3 5 2 2 2" xfId="34832"/>
    <cellStyle name="Normal 4 4 2 3 5 2 3" xfId="34833"/>
    <cellStyle name="Normal 4 4 2 3 5 3" xfId="34834"/>
    <cellStyle name="Normal 4 4 2 3 5 3 2" xfId="34835"/>
    <cellStyle name="Normal 4 4 2 3 5 4" xfId="34836"/>
    <cellStyle name="Normal 4 4 2 3 6" xfId="34837"/>
    <cellStyle name="Normal 4 4 2 3 6 2" xfId="34838"/>
    <cellStyle name="Normal 4 4 2 3 6 2 2" xfId="34839"/>
    <cellStyle name="Normal 4 4 2 3 6 2 2 2" xfId="34840"/>
    <cellStyle name="Normal 4 4 2 3 6 2 3" xfId="34841"/>
    <cellStyle name="Normal 4 4 2 3 6 3" xfId="34842"/>
    <cellStyle name="Normal 4 4 2 3 6 3 2" xfId="34843"/>
    <cellStyle name="Normal 4 4 2 3 6 4" xfId="34844"/>
    <cellStyle name="Normal 4 4 2 3 7" xfId="34845"/>
    <cellStyle name="Normal 4 4 2 3 7 2" xfId="34846"/>
    <cellStyle name="Normal 4 4 2 3 7 2 2" xfId="34847"/>
    <cellStyle name="Normal 4 4 2 3 7 3" xfId="34848"/>
    <cellStyle name="Normal 4 4 2 3 8" xfId="34849"/>
    <cellStyle name="Normal 4 4 2 3 8 2" xfId="34850"/>
    <cellStyle name="Normal 4 4 2 3 9" xfId="34851"/>
    <cellStyle name="Normal 4 4 2 4" xfId="34852"/>
    <cellStyle name="Normal 4 4 2 4 2" xfId="34853"/>
    <cellStyle name="Normal 4 4 2 4 2 2" xfId="34854"/>
    <cellStyle name="Normal 4 4 2 4 2 2 2" xfId="34855"/>
    <cellStyle name="Normal 4 4 2 4 2 2 2 2" xfId="34856"/>
    <cellStyle name="Normal 4 4 2 4 2 2 2 2 2" xfId="34857"/>
    <cellStyle name="Normal 4 4 2 4 2 2 2 3" xfId="34858"/>
    <cellStyle name="Normal 4 4 2 4 2 2 3" xfId="34859"/>
    <cellStyle name="Normal 4 4 2 4 2 2 3 2" xfId="34860"/>
    <cellStyle name="Normal 4 4 2 4 2 2 4" xfId="34861"/>
    <cellStyle name="Normal 4 4 2 4 2 3" xfId="34862"/>
    <cellStyle name="Normal 4 4 2 4 2 3 2" xfId="34863"/>
    <cellStyle name="Normal 4 4 2 4 2 3 2 2" xfId="34864"/>
    <cellStyle name="Normal 4 4 2 4 2 3 3" xfId="34865"/>
    <cellStyle name="Normal 4 4 2 4 2 4" xfId="34866"/>
    <cellStyle name="Normal 4 4 2 4 2 4 2" xfId="34867"/>
    <cellStyle name="Normal 4 4 2 4 2 5" xfId="34868"/>
    <cellStyle name="Normal 4 4 2 4 3" xfId="34869"/>
    <cellStyle name="Normal 4 4 2 4 3 2" xfId="34870"/>
    <cellStyle name="Normal 4 4 2 4 3 2 2" xfId="34871"/>
    <cellStyle name="Normal 4 4 2 4 3 2 2 2" xfId="34872"/>
    <cellStyle name="Normal 4 4 2 4 3 2 2 2 2" xfId="34873"/>
    <cellStyle name="Normal 4 4 2 4 3 2 2 3" xfId="34874"/>
    <cellStyle name="Normal 4 4 2 4 3 2 3" xfId="34875"/>
    <cellStyle name="Normal 4 4 2 4 3 2 3 2" xfId="34876"/>
    <cellStyle name="Normal 4 4 2 4 3 2 4" xfId="34877"/>
    <cellStyle name="Normal 4 4 2 4 3 3" xfId="34878"/>
    <cellStyle name="Normal 4 4 2 4 3 3 2" xfId="34879"/>
    <cellStyle name="Normal 4 4 2 4 3 3 2 2" xfId="34880"/>
    <cellStyle name="Normal 4 4 2 4 3 3 3" xfId="34881"/>
    <cellStyle name="Normal 4 4 2 4 3 4" xfId="34882"/>
    <cellStyle name="Normal 4 4 2 4 3 4 2" xfId="34883"/>
    <cellStyle name="Normal 4 4 2 4 3 5" xfId="34884"/>
    <cellStyle name="Normal 4 4 2 4 4" xfId="34885"/>
    <cellStyle name="Normal 4 4 2 4 4 2" xfId="34886"/>
    <cellStyle name="Normal 4 4 2 4 4 2 2" xfId="34887"/>
    <cellStyle name="Normal 4 4 2 4 4 2 2 2" xfId="34888"/>
    <cellStyle name="Normal 4 4 2 4 4 2 3" xfId="34889"/>
    <cellStyle name="Normal 4 4 2 4 4 3" xfId="34890"/>
    <cellStyle name="Normal 4 4 2 4 4 3 2" xfId="34891"/>
    <cellStyle name="Normal 4 4 2 4 4 4" xfId="34892"/>
    <cellStyle name="Normal 4 4 2 4 5" xfId="34893"/>
    <cellStyle name="Normal 4 4 2 4 5 2" xfId="34894"/>
    <cellStyle name="Normal 4 4 2 4 5 2 2" xfId="34895"/>
    <cellStyle name="Normal 4 4 2 4 5 2 2 2" xfId="34896"/>
    <cellStyle name="Normal 4 4 2 4 5 2 3" xfId="34897"/>
    <cellStyle name="Normal 4 4 2 4 5 3" xfId="34898"/>
    <cellStyle name="Normal 4 4 2 4 5 3 2" xfId="34899"/>
    <cellStyle name="Normal 4 4 2 4 5 4" xfId="34900"/>
    <cellStyle name="Normal 4 4 2 4 6" xfId="34901"/>
    <cellStyle name="Normal 4 4 2 4 6 2" xfId="34902"/>
    <cellStyle name="Normal 4 4 2 4 6 2 2" xfId="34903"/>
    <cellStyle name="Normal 4 4 2 4 6 2 2 2" xfId="34904"/>
    <cellStyle name="Normal 4 4 2 4 6 2 3" xfId="34905"/>
    <cellStyle name="Normal 4 4 2 4 6 3" xfId="34906"/>
    <cellStyle name="Normal 4 4 2 4 6 3 2" xfId="34907"/>
    <cellStyle name="Normal 4 4 2 4 6 4" xfId="34908"/>
    <cellStyle name="Normal 4 4 2 4 7" xfId="34909"/>
    <cellStyle name="Normal 4 4 2 4 7 2" xfId="34910"/>
    <cellStyle name="Normal 4 4 2 4 7 2 2" xfId="34911"/>
    <cellStyle name="Normal 4 4 2 4 7 3" xfId="34912"/>
    <cellStyle name="Normal 4 4 2 4 8" xfId="34913"/>
    <cellStyle name="Normal 4 4 2 4 8 2" xfId="34914"/>
    <cellStyle name="Normal 4 4 2 4 9" xfId="34915"/>
    <cellStyle name="Normal 4 4 2 5" xfId="34916"/>
    <cellStyle name="Normal 4 4 2 5 2" xfId="34917"/>
    <cellStyle name="Normal 4 4 2 5 2 2" xfId="34918"/>
    <cellStyle name="Normal 4 4 2 5 2 2 2" xfId="34919"/>
    <cellStyle name="Normal 4 4 2 5 2 2 2 2" xfId="34920"/>
    <cellStyle name="Normal 4 4 2 5 2 2 3" xfId="34921"/>
    <cellStyle name="Normal 4 4 2 5 2 3" xfId="34922"/>
    <cellStyle name="Normal 4 4 2 5 2 3 2" xfId="34923"/>
    <cellStyle name="Normal 4 4 2 5 2 4" xfId="34924"/>
    <cellStyle name="Normal 4 4 2 5 3" xfId="34925"/>
    <cellStyle name="Normal 4 4 2 5 3 2" xfId="34926"/>
    <cellStyle name="Normal 4 4 2 5 3 2 2" xfId="34927"/>
    <cellStyle name="Normal 4 4 2 5 3 3" xfId="34928"/>
    <cellStyle name="Normal 4 4 2 5 4" xfId="34929"/>
    <cellStyle name="Normal 4 4 2 5 4 2" xfId="34930"/>
    <cellStyle name="Normal 4 4 2 5 5" xfId="34931"/>
    <cellStyle name="Normal 4 4 2 6" xfId="34932"/>
    <cellStyle name="Normal 4 4 2 6 2" xfId="34933"/>
    <cellStyle name="Normal 4 4 2 6 2 2" xfId="34934"/>
    <cellStyle name="Normal 4 4 2 6 2 2 2" xfId="34935"/>
    <cellStyle name="Normal 4 4 2 6 2 2 2 2" xfId="34936"/>
    <cellStyle name="Normal 4 4 2 6 2 2 3" xfId="34937"/>
    <cellStyle name="Normal 4 4 2 6 2 3" xfId="34938"/>
    <cellStyle name="Normal 4 4 2 6 2 3 2" xfId="34939"/>
    <cellStyle name="Normal 4 4 2 6 2 4" xfId="34940"/>
    <cellStyle name="Normal 4 4 2 6 3" xfId="34941"/>
    <cellStyle name="Normal 4 4 2 6 3 2" xfId="34942"/>
    <cellStyle name="Normal 4 4 2 6 3 2 2" xfId="34943"/>
    <cellStyle name="Normal 4 4 2 6 3 3" xfId="34944"/>
    <cellStyle name="Normal 4 4 2 6 4" xfId="34945"/>
    <cellStyle name="Normal 4 4 2 6 4 2" xfId="34946"/>
    <cellStyle name="Normal 4 4 2 6 5" xfId="34947"/>
    <cellStyle name="Normal 4 4 2 7" xfId="34948"/>
    <cellStyle name="Normal 4 4 2 7 2" xfId="34949"/>
    <cellStyle name="Normal 4 4 2 7 2 2" xfId="34950"/>
    <cellStyle name="Normal 4 4 2 7 2 2 2" xfId="34951"/>
    <cellStyle name="Normal 4 4 2 7 2 3" xfId="34952"/>
    <cellStyle name="Normal 4 4 2 7 3" xfId="34953"/>
    <cellStyle name="Normal 4 4 2 7 3 2" xfId="34954"/>
    <cellStyle name="Normal 4 4 2 7 4" xfId="34955"/>
    <cellStyle name="Normal 4 4 2 8" xfId="34956"/>
    <cellStyle name="Normal 4 4 2 8 2" xfId="34957"/>
    <cellStyle name="Normal 4 4 2 8 2 2" xfId="34958"/>
    <cellStyle name="Normal 4 4 2 8 2 2 2" xfId="34959"/>
    <cellStyle name="Normal 4 4 2 8 2 3" xfId="34960"/>
    <cellStyle name="Normal 4 4 2 8 3" xfId="34961"/>
    <cellStyle name="Normal 4 4 2 8 3 2" xfId="34962"/>
    <cellStyle name="Normal 4 4 2 8 4" xfId="34963"/>
    <cellStyle name="Normal 4 4 2 9" xfId="34964"/>
    <cellStyle name="Normal 4 4 2 9 2" xfId="34965"/>
    <cellStyle name="Normal 4 4 2 9 2 2" xfId="34966"/>
    <cellStyle name="Normal 4 4 2 9 2 2 2" xfId="34967"/>
    <cellStyle name="Normal 4 4 2 9 2 3" xfId="34968"/>
    <cellStyle name="Normal 4 4 2 9 3" xfId="34969"/>
    <cellStyle name="Normal 4 4 2 9 3 2" xfId="34970"/>
    <cellStyle name="Normal 4 4 2 9 4" xfId="34971"/>
    <cellStyle name="Normal 4 4 3" xfId="34972"/>
    <cellStyle name="Normal 4 4 3 10" xfId="34973"/>
    <cellStyle name="Normal 4 4 3 10 2" xfId="34974"/>
    <cellStyle name="Normal 4 4 3 11" xfId="34975"/>
    <cellStyle name="Normal 4 4 3 12" xfId="46458"/>
    <cellStyle name="Normal 4 4 3 2" xfId="34976"/>
    <cellStyle name="Normal 4 4 3 2 2" xfId="34977"/>
    <cellStyle name="Normal 4 4 3 2 2 2" xfId="34978"/>
    <cellStyle name="Normal 4 4 3 2 2 2 2" xfId="34979"/>
    <cellStyle name="Normal 4 4 3 2 2 2 2 2" xfId="34980"/>
    <cellStyle name="Normal 4 4 3 2 2 2 2 2 2" xfId="34981"/>
    <cellStyle name="Normal 4 4 3 2 2 2 2 3" xfId="34982"/>
    <cellStyle name="Normal 4 4 3 2 2 2 3" xfId="34983"/>
    <cellStyle name="Normal 4 4 3 2 2 2 3 2" xfId="34984"/>
    <cellStyle name="Normal 4 4 3 2 2 2 4" xfId="34985"/>
    <cellStyle name="Normal 4 4 3 2 2 3" xfId="34986"/>
    <cellStyle name="Normal 4 4 3 2 2 3 2" xfId="34987"/>
    <cellStyle name="Normal 4 4 3 2 2 3 2 2" xfId="34988"/>
    <cellStyle name="Normal 4 4 3 2 2 3 3" xfId="34989"/>
    <cellStyle name="Normal 4 4 3 2 2 4" xfId="34990"/>
    <cellStyle name="Normal 4 4 3 2 2 4 2" xfId="34991"/>
    <cellStyle name="Normal 4 4 3 2 2 5" xfId="34992"/>
    <cellStyle name="Normal 4 4 3 2 3" xfId="34993"/>
    <cellStyle name="Normal 4 4 3 2 3 2" xfId="34994"/>
    <cellStyle name="Normal 4 4 3 2 3 2 2" xfId="34995"/>
    <cellStyle name="Normal 4 4 3 2 3 2 2 2" xfId="34996"/>
    <cellStyle name="Normal 4 4 3 2 3 2 2 2 2" xfId="34997"/>
    <cellStyle name="Normal 4 4 3 2 3 2 2 3" xfId="34998"/>
    <cellStyle name="Normal 4 4 3 2 3 2 3" xfId="34999"/>
    <cellStyle name="Normal 4 4 3 2 3 2 3 2" xfId="35000"/>
    <cellStyle name="Normal 4 4 3 2 3 2 4" xfId="35001"/>
    <cellStyle name="Normal 4 4 3 2 3 3" xfId="35002"/>
    <cellStyle name="Normal 4 4 3 2 3 3 2" xfId="35003"/>
    <cellStyle name="Normal 4 4 3 2 3 3 2 2" xfId="35004"/>
    <cellStyle name="Normal 4 4 3 2 3 3 3" xfId="35005"/>
    <cellStyle name="Normal 4 4 3 2 3 4" xfId="35006"/>
    <cellStyle name="Normal 4 4 3 2 3 4 2" xfId="35007"/>
    <cellStyle name="Normal 4 4 3 2 3 5" xfId="35008"/>
    <cellStyle name="Normal 4 4 3 2 4" xfId="35009"/>
    <cellStyle name="Normal 4 4 3 2 4 2" xfId="35010"/>
    <cellStyle name="Normal 4 4 3 2 4 2 2" xfId="35011"/>
    <cellStyle name="Normal 4 4 3 2 4 2 2 2" xfId="35012"/>
    <cellStyle name="Normal 4 4 3 2 4 2 3" xfId="35013"/>
    <cellStyle name="Normal 4 4 3 2 4 3" xfId="35014"/>
    <cellStyle name="Normal 4 4 3 2 4 3 2" xfId="35015"/>
    <cellStyle name="Normal 4 4 3 2 4 4" xfId="35016"/>
    <cellStyle name="Normal 4 4 3 2 5" xfId="35017"/>
    <cellStyle name="Normal 4 4 3 2 5 2" xfId="35018"/>
    <cellStyle name="Normal 4 4 3 2 5 2 2" xfId="35019"/>
    <cellStyle name="Normal 4 4 3 2 5 2 2 2" xfId="35020"/>
    <cellStyle name="Normal 4 4 3 2 5 2 3" xfId="35021"/>
    <cellStyle name="Normal 4 4 3 2 5 3" xfId="35022"/>
    <cellStyle name="Normal 4 4 3 2 5 3 2" xfId="35023"/>
    <cellStyle name="Normal 4 4 3 2 5 4" xfId="35024"/>
    <cellStyle name="Normal 4 4 3 2 6" xfId="35025"/>
    <cellStyle name="Normal 4 4 3 2 6 2" xfId="35026"/>
    <cellStyle name="Normal 4 4 3 2 6 2 2" xfId="35027"/>
    <cellStyle name="Normal 4 4 3 2 6 2 2 2" xfId="35028"/>
    <cellStyle name="Normal 4 4 3 2 6 2 3" xfId="35029"/>
    <cellStyle name="Normal 4 4 3 2 6 3" xfId="35030"/>
    <cellStyle name="Normal 4 4 3 2 6 3 2" xfId="35031"/>
    <cellStyle name="Normal 4 4 3 2 6 4" xfId="35032"/>
    <cellStyle name="Normal 4 4 3 2 7" xfId="35033"/>
    <cellStyle name="Normal 4 4 3 2 7 2" xfId="35034"/>
    <cellStyle name="Normal 4 4 3 2 7 2 2" xfId="35035"/>
    <cellStyle name="Normal 4 4 3 2 7 3" xfId="35036"/>
    <cellStyle name="Normal 4 4 3 2 8" xfId="35037"/>
    <cellStyle name="Normal 4 4 3 2 8 2" xfId="35038"/>
    <cellStyle name="Normal 4 4 3 2 9" xfId="35039"/>
    <cellStyle name="Normal 4 4 3 3" xfId="35040"/>
    <cellStyle name="Normal 4 4 3 3 2" xfId="35041"/>
    <cellStyle name="Normal 4 4 3 3 2 2" xfId="35042"/>
    <cellStyle name="Normal 4 4 3 3 2 2 2" xfId="35043"/>
    <cellStyle name="Normal 4 4 3 3 2 2 2 2" xfId="35044"/>
    <cellStyle name="Normal 4 4 3 3 2 2 2 2 2" xfId="35045"/>
    <cellStyle name="Normal 4 4 3 3 2 2 2 3" xfId="35046"/>
    <cellStyle name="Normal 4 4 3 3 2 2 3" xfId="35047"/>
    <cellStyle name="Normal 4 4 3 3 2 2 3 2" xfId="35048"/>
    <cellStyle name="Normal 4 4 3 3 2 2 4" xfId="35049"/>
    <cellStyle name="Normal 4 4 3 3 2 3" xfId="35050"/>
    <cellStyle name="Normal 4 4 3 3 2 3 2" xfId="35051"/>
    <cellStyle name="Normal 4 4 3 3 2 3 2 2" xfId="35052"/>
    <cellStyle name="Normal 4 4 3 3 2 3 3" xfId="35053"/>
    <cellStyle name="Normal 4 4 3 3 2 4" xfId="35054"/>
    <cellStyle name="Normal 4 4 3 3 2 4 2" xfId="35055"/>
    <cellStyle name="Normal 4 4 3 3 2 5" xfId="35056"/>
    <cellStyle name="Normal 4 4 3 3 3" xfId="35057"/>
    <cellStyle name="Normal 4 4 3 3 3 2" xfId="35058"/>
    <cellStyle name="Normal 4 4 3 3 3 2 2" xfId="35059"/>
    <cellStyle name="Normal 4 4 3 3 3 2 2 2" xfId="35060"/>
    <cellStyle name="Normal 4 4 3 3 3 2 2 2 2" xfId="35061"/>
    <cellStyle name="Normal 4 4 3 3 3 2 2 3" xfId="35062"/>
    <cellStyle name="Normal 4 4 3 3 3 2 3" xfId="35063"/>
    <cellStyle name="Normal 4 4 3 3 3 2 3 2" xfId="35064"/>
    <cellStyle name="Normal 4 4 3 3 3 2 4" xfId="35065"/>
    <cellStyle name="Normal 4 4 3 3 3 3" xfId="35066"/>
    <cellStyle name="Normal 4 4 3 3 3 3 2" xfId="35067"/>
    <cellStyle name="Normal 4 4 3 3 3 3 2 2" xfId="35068"/>
    <cellStyle name="Normal 4 4 3 3 3 3 3" xfId="35069"/>
    <cellStyle name="Normal 4 4 3 3 3 4" xfId="35070"/>
    <cellStyle name="Normal 4 4 3 3 3 4 2" xfId="35071"/>
    <cellStyle name="Normal 4 4 3 3 3 5" xfId="35072"/>
    <cellStyle name="Normal 4 4 3 3 4" xfId="35073"/>
    <cellStyle name="Normal 4 4 3 3 4 2" xfId="35074"/>
    <cellStyle name="Normal 4 4 3 3 4 2 2" xfId="35075"/>
    <cellStyle name="Normal 4 4 3 3 4 2 2 2" xfId="35076"/>
    <cellStyle name="Normal 4 4 3 3 4 2 3" xfId="35077"/>
    <cellStyle name="Normal 4 4 3 3 4 3" xfId="35078"/>
    <cellStyle name="Normal 4 4 3 3 4 3 2" xfId="35079"/>
    <cellStyle name="Normal 4 4 3 3 4 4" xfId="35080"/>
    <cellStyle name="Normal 4 4 3 3 5" xfId="35081"/>
    <cellStyle name="Normal 4 4 3 3 5 2" xfId="35082"/>
    <cellStyle name="Normal 4 4 3 3 5 2 2" xfId="35083"/>
    <cellStyle name="Normal 4 4 3 3 5 2 2 2" xfId="35084"/>
    <cellStyle name="Normal 4 4 3 3 5 2 3" xfId="35085"/>
    <cellStyle name="Normal 4 4 3 3 5 3" xfId="35086"/>
    <cellStyle name="Normal 4 4 3 3 5 3 2" xfId="35087"/>
    <cellStyle name="Normal 4 4 3 3 5 4" xfId="35088"/>
    <cellStyle name="Normal 4 4 3 3 6" xfId="35089"/>
    <cellStyle name="Normal 4 4 3 3 6 2" xfId="35090"/>
    <cellStyle name="Normal 4 4 3 3 6 2 2" xfId="35091"/>
    <cellStyle name="Normal 4 4 3 3 6 2 2 2" xfId="35092"/>
    <cellStyle name="Normal 4 4 3 3 6 2 3" xfId="35093"/>
    <cellStyle name="Normal 4 4 3 3 6 3" xfId="35094"/>
    <cellStyle name="Normal 4 4 3 3 6 3 2" xfId="35095"/>
    <cellStyle name="Normal 4 4 3 3 6 4" xfId="35096"/>
    <cellStyle name="Normal 4 4 3 3 7" xfId="35097"/>
    <cellStyle name="Normal 4 4 3 3 7 2" xfId="35098"/>
    <cellStyle name="Normal 4 4 3 3 7 2 2" xfId="35099"/>
    <cellStyle name="Normal 4 4 3 3 7 3" xfId="35100"/>
    <cellStyle name="Normal 4 4 3 3 8" xfId="35101"/>
    <cellStyle name="Normal 4 4 3 3 8 2" xfId="35102"/>
    <cellStyle name="Normal 4 4 3 3 9" xfId="35103"/>
    <cellStyle name="Normal 4 4 3 4" xfId="35104"/>
    <cellStyle name="Normal 4 4 3 4 2" xfId="35105"/>
    <cellStyle name="Normal 4 4 3 4 2 2" xfId="35106"/>
    <cellStyle name="Normal 4 4 3 4 2 2 2" xfId="35107"/>
    <cellStyle name="Normal 4 4 3 4 2 2 2 2" xfId="35108"/>
    <cellStyle name="Normal 4 4 3 4 2 2 3" xfId="35109"/>
    <cellStyle name="Normal 4 4 3 4 2 3" xfId="35110"/>
    <cellStyle name="Normal 4 4 3 4 2 3 2" xfId="35111"/>
    <cellStyle name="Normal 4 4 3 4 2 4" xfId="35112"/>
    <cellStyle name="Normal 4 4 3 4 3" xfId="35113"/>
    <cellStyle name="Normal 4 4 3 4 3 2" xfId="35114"/>
    <cellStyle name="Normal 4 4 3 4 3 2 2" xfId="35115"/>
    <cellStyle name="Normal 4 4 3 4 3 3" xfId="35116"/>
    <cellStyle name="Normal 4 4 3 4 4" xfId="35117"/>
    <cellStyle name="Normal 4 4 3 4 4 2" xfId="35118"/>
    <cellStyle name="Normal 4 4 3 4 5" xfId="35119"/>
    <cellStyle name="Normal 4 4 3 5" xfId="35120"/>
    <cellStyle name="Normal 4 4 3 5 2" xfId="35121"/>
    <cellStyle name="Normal 4 4 3 5 2 2" xfId="35122"/>
    <cellStyle name="Normal 4 4 3 5 2 2 2" xfId="35123"/>
    <cellStyle name="Normal 4 4 3 5 2 2 2 2" xfId="35124"/>
    <cellStyle name="Normal 4 4 3 5 2 2 3" xfId="35125"/>
    <cellStyle name="Normal 4 4 3 5 2 3" xfId="35126"/>
    <cellStyle name="Normal 4 4 3 5 2 3 2" xfId="35127"/>
    <cellStyle name="Normal 4 4 3 5 2 4" xfId="35128"/>
    <cellStyle name="Normal 4 4 3 5 3" xfId="35129"/>
    <cellStyle name="Normal 4 4 3 5 3 2" xfId="35130"/>
    <cellStyle name="Normal 4 4 3 5 3 2 2" xfId="35131"/>
    <cellStyle name="Normal 4 4 3 5 3 3" xfId="35132"/>
    <cellStyle name="Normal 4 4 3 5 4" xfId="35133"/>
    <cellStyle name="Normal 4 4 3 5 4 2" xfId="35134"/>
    <cellStyle name="Normal 4 4 3 5 5" xfId="35135"/>
    <cellStyle name="Normal 4 4 3 6" xfId="35136"/>
    <cellStyle name="Normal 4 4 3 6 2" xfId="35137"/>
    <cellStyle name="Normal 4 4 3 6 2 2" xfId="35138"/>
    <cellStyle name="Normal 4 4 3 6 2 2 2" xfId="35139"/>
    <cellStyle name="Normal 4 4 3 6 2 3" xfId="35140"/>
    <cellStyle name="Normal 4 4 3 6 3" xfId="35141"/>
    <cellStyle name="Normal 4 4 3 6 3 2" xfId="35142"/>
    <cellStyle name="Normal 4 4 3 6 4" xfId="35143"/>
    <cellStyle name="Normal 4 4 3 7" xfId="35144"/>
    <cellStyle name="Normal 4 4 3 7 2" xfId="35145"/>
    <cellStyle name="Normal 4 4 3 7 2 2" xfId="35146"/>
    <cellStyle name="Normal 4 4 3 7 2 2 2" xfId="35147"/>
    <cellStyle name="Normal 4 4 3 7 2 3" xfId="35148"/>
    <cellStyle name="Normal 4 4 3 7 3" xfId="35149"/>
    <cellStyle name="Normal 4 4 3 7 3 2" xfId="35150"/>
    <cellStyle name="Normal 4 4 3 7 4" xfId="35151"/>
    <cellStyle name="Normal 4 4 3 8" xfId="35152"/>
    <cellStyle name="Normal 4 4 3 8 2" xfId="35153"/>
    <cellStyle name="Normal 4 4 3 8 2 2" xfId="35154"/>
    <cellStyle name="Normal 4 4 3 8 2 2 2" xfId="35155"/>
    <cellStyle name="Normal 4 4 3 8 2 3" xfId="35156"/>
    <cellStyle name="Normal 4 4 3 8 3" xfId="35157"/>
    <cellStyle name="Normal 4 4 3 8 3 2" xfId="35158"/>
    <cellStyle name="Normal 4 4 3 8 4" xfId="35159"/>
    <cellStyle name="Normal 4 4 3 9" xfId="35160"/>
    <cellStyle name="Normal 4 4 3 9 2" xfId="35161"/>
    <cellStyle name="Normal 4 4 3 9 2 2" xfId="35162"/>
    <cellStyle name="Normal 4 4 3 9 3" xfId="35163"/>
    <cellStyle name="Normal 4 4 4" xfId="35164"/>
    <cellStyle name="Normal 4 4 4 10" xfId="46459"/>
    <cellStyle name="Normal 4 4 4 2" xfId="35165"/>
    <cellStyle name="Normal 4 4 4 2 2" xfId="35166"/>
    <cellStyle name="Normal 4 4 4 2 2 2" xfId="35167"/>
    <cellStyle name="Normal 4 4 4 2 2 2 2" xfId="35168"/>
    <cellStyle name="Normal 4 4 4 2 2 2 2 2" xfId="35169"/>
    <cellStyle name="Normal 4 4 4 2 2 2 3" xfId="35170"/>
    <cellStyle name="Normal 4 4 4 2 2 3" xfId="35171"/>
    <cellStyle name="Normal 4 4 4 2 2 3 2" xfId="35172"/>
    <cellStyle name="Normal 4 4 4 2 2 4" xfId="35173"/>
    <cellStyle name="Normal 4 4 4 2 3" xfId="35174"/>
    <cellStyle name="Normal 4 4 4 2 3 2" xfId="35175"/>
    <cellStyle name="Normal 4 4 4 2 3 2 2" xfId="35176"/>
    <cellStyle name="Normal 4 4 4 2 3 3" xfId="35177"/>
    <cellStyle name="Normal 4 4 4 2 4" xfId="35178"/>
    <cellStyle name="Normal 4 4 4 2 4 2" xfId="35179"/>
    <cellStyle name="Normal 4 4 4 2 5" xfId="35180"/>
    <cellStyle name="Normal 4 4 4 3" xfId="35181"/>
    <cellStyle name="Normal 4 4 4 3 2" xfId="35182"/>
    <cellStyle name="Normal 4 4 4 3 2 2" xfId="35183"/>
    <cellStyle name="Normal 4 4 4 3 2 2 2" xfId="35184"/>
    <cellStyle name="Normal 4 4 4 3 2 2 2 2" xfId="35185"/>
    <cellStyle name="Normal 4 4 4 3 2 2 3" xfId="35186"/>
    <cellStyle name="Normal 4 4 4 3 2 3" xfId="35187"/>
    <cellStyle name="Normal 4 4 4 3 2 3 2" xfId="35188"/>
    <cellStyle name="Normal 4 4 4 3 2 4" xfId="35189"/>
    <cellStyle name="Normal 4 4 4 3 3" xfId="35190"/>
    <cellStyle name="Normal 4 4 4 3 3 2" xfId="35191"/>
    <cellStyle name="Normal 4 4 4 3 3 2 2" xfId="35192"/>
    <cellStyle name="Normal 4 4 4 3 3 3" xfId="35193"/>
    <cellStyle name="Normal 4 4 4 3 4" xfId="35194"/>
    <cellStyle name="Normal 4 4 4 3 4 2" xfId="35195"/>
    <cellStyle name="Normal 4 4 4 3 5" xfId="35196"/>
    <cellStyle name="Normal 4 4 4 4" xfId="35197"/>
    <cellStyle name="Normal 4 4 4 4 2" xfId="35198"/>
    <cellStyle name="Normal 4 4 4 4 2 2" xfId="35199"/>
    <cellStyle name="Normal 4 4 4 4 2 2 2" xfId="35200"/>
    <cellStyle name="Normal 4 4 4 4 2 3" xfId="35201"/>
    <cellStyle name="Normal 4 4 4 4 3" xfId="35202"/>
    <cellStyle name="Normal 4 4 4 4 3 2" xfId="35203"/>
    <cellStyle name="Normal 4 4 4 4 4" xfId="35204"/>
    <cellStyle name="Normal 4 4 4 5" xfId="35205"/>
    <cellStyle name="Normal 4 4 4 5 2" xfId="35206"/>
    <cellStyle name="Normal 4 4 4 5 2 2" xfId="35207"/>
    <cellStyle name="Normal 4 4 4 5 2 2 2" xfId="35208"/>
    <cellStyle name="Normal 4 4 4 5 2 3" xfId="35209"/>
    <cellStyle name="Normal 4 4 4 5 3" xfId="35210"/>
    <cellStyle name="Normal 4 4 4 5 3 2" xfId="35211"/>
    <cellStyle name="Normal 4 4 4 5 4" xfId="35212"/>
    <cellStyle name="Normal 4 4 4 6" xfId="35213"/>
    <cellStyle name="Normal 4 4 4 6 2" xfId="35214"/>
    <cellStyle name="Normal 4 4 4 6 2 2" xfId="35215"/>
    <cellStyle name="Normal 4 4 4 6 2 2 2" xfId="35216"/>
    <cellStyle name="Normal 4 4 4 6 2 3" xfId="35217"/>
    <cellStyle name="Normal 4 4 4 6 3" xfId="35218"/>
    <cellStyle name="Normal 4 4 4 6 3 2" xfId="35219"/>
    <cellStyle name="Normal 4 4 4 6 4" xfId="35220"/>
    <cellStyle name="Normal 4 4 4 7" xfId="35221"/>
    <cellStyle name="Normal 4 4 4 7 2" xfId="35222"/>
    <cellStyle name="Normal 4 4 4 7 2 2" xfId="35223"/>
    <cellStyle name="Normal 4 4 4 7 3" xfId="35224"/>
    <cellStyle name="Normal 4 4 4 8" xfId="35225"/>
    <cellStyle name="Normal 4 4 4 8 2" xfId="35226"/>
    <cellStyle name="Normal 4 4 4 9" xfId="35227"/>
    <cellStyle name="Normal 4 4 5" xfId="35228"/>
    <cellStyle name="Normal 4 4 5 10" xfId="46456"/>
    <cellStyle name="Normal 4 4 5 2" xfId="35229"/>
    <cellStyle name="Normal 4 4 5 2 2" xfId="35230"/>
    <cellStyle name="Normal 4 4 5 2 2 2" xfId="35231"/>
    <cellStyle name="Normal 4 4 5 2 2 2 2" xfId="35232"/>
    <cellStyle name="Normal 4 4 5 2 2 2 2 2" xfId="35233"/>
    <cellStyle name="Normal 4 4 5 2 2 2 3" xfId="35234"/>
    <cellStyle name="Normal 4 4 5 2 2 3" xfId="35235"/>
    <cellStyle name="Normal 4 4 5 2 2 3 2" xfId="35236"/>
    <cellStyle name="Normal 4 4 5 2 2 4" xfId="35237"/>
    <cellStyle name="Normal 4 4 5 2 3" xfId="35238"/>
    <cellStyle name="Normal 4 4 5 2 3 2" xfId="35239"/>
    <cellStyle name="Normal 4 4 5 2 3 2 2" xfId="35240"/>
    <cellStyle name="Normal 4 4 5 2 3 3" xfId="35241"/>
    <cellStyle name="Normal 4 4 5 2 4" xfId="35242"/>
    <cellStyle name="Normal 4 4 5 2 4 2" xfId="35243"/>
    <cellStyle name="Normal 4 4 5 2 5" xfId="35244"/>
    <cellStyle name="Normal 4 4 5 3" xfId="35245"/>
    <cellStyle name="Normal 4 4 5 3 2" xfId="35246"/>
    <cellStyle name="Normal 4 4 5 3 2 2" xfId="35247"/>
    <cellStyle name="Normal 4 4 5 3 2 2 2" xfId="35248"/>
    <cellStyle name="Normal 4 4 5 3 2 2 2 2" xfId="35249"/>
    <cellStyle name="Normal 4 4 5 3 2 2 3" xfId="35250"/>
    <cellStyle name="Normal 4 4 5 3 2 3" xfId="35251"/>
    <cellStyle name="Normal 4 4 5 3 2 3 2" xfId="35252"/>
    <cellStyle name="Normal 4 4 5 3 2 4" xfId="35253"/>
    <cellStyle name="Normal 4 4 5 3 3" xfId="35254"/>
    <cellStyle name="Normal 4 4 5 3 3 2" xfId="35255"/>
    <cellStyle name="Normal 4 4 5 3 3 2 2" xfId="35256"/>
    <cellStyle name="Normal 4 4 5 3 3 3" xfId="35257"/>
    <cellStyle name="Normal 4 4 5 3 4" xfId="35258"/>
    <cellStyle name="Normal 4 4 5 3 4 2" xfId="35259"/>
    <cellStyle name="Normal 4 4 5 3 5" xfId="35260"/>
    <cellStyle name="Normal 4 4 5 4" xfId="35261"/>
    <cellStyle name="Normal 4 4 5 4 2" xfId="35262"/>
    <cellStyle name="Normal 4 4 5 4 2 2" xfId="35263"/>
    <cellStyle name="Normal 4 4 5 4 2 2 2" xfId="35264"/>
    <cellStyle name="Normal 4 4 5 4 2 3" xfId="35265"/>
    <cellStyle name="Normal 4 4 5 4 3" xfId="35266"/>
    <cellStyle name="Normal 4 4 5 4 3 2" xfId="35267"/>
    <cellStyle name="Normal 4 4 5 4 4" xfId="35268"/>
    <cellStyle name="Normal 4 4 5 5" xfId="35269"/>
    <cellStyle name="Normal 4 4 5 5 2" xfId="35270"/>
    <cellStyle name="Normal 4 4 5 5 2 2" xfId="35271"/>
    <cellStyle name="Normal 4 4 5 5 2 2 2" xfId="35272"/>
    <cellStyle name="Normal 4 4 5 5 2 3" xfId="35273"/>
    <cellStyle name="Normal 4 4 5 5 3" xfId="35274"/>
    <cellStyle name="Normal 4 4 5 5 3 2" xfId="35275"/>
    <cellStyle name="Normal 4 4 5 5 4" xfId="35276"/>
    <cellStyle name="Normal 4 4 5 6" xfId="35277"/>
    <cellStyle name="Normal 4 4 5 6 2" xfId="35278"/>
    <cellStyle name="Normal 4 4 5 6 2 2" xfId="35279"/>
    <cellStyle name="Normal 4 4 5 6 2 2 2" xfId="35280"/>
    <cellStyle name="Normal 4 4 5 6 2 3" xfId="35281"/>
    <cellStyle name="Normal 4 4 5 6 3" xfId="35282"/>
    <cellStyle name="Normal 4 4 5 6 3 2" xfId="35283"/>
    <cellStyle name="Normal 4 4 5 6 4" xfId="35284"/>
    <cellStyle name="Normal 4 4 5 7" xfId="35285"/>
    <cellStyle name="Normal 4 4 5 7 2" xfId="35286"/>
    <cellStyle name="Normal 4 4 5 7 2 2" xfId="35287"/>
    <cellStyle name="Normal 4 4 5 7 3" xfId="35288"/>
    <cellStyle name="Normal 4 4 5 8" xfId="35289"/>
    <cellStyle name="Normal 4 4 5 8 2" xfId="35290"/>
    <cellStyle name="Normal 4 4 5 9" xfId="35291"/>
    <cellStyle name="Normal 4 4 6" xfId="35292"/>
    <cellStyle name="Normal 4 4 6 2" xfId="35293"/>
    <cellStyle name="Normal 4 4 6 2 2" xfId="35294"/>
    <cellStyle name="Normal 4 4 6 3" xfId="35295"/>
    <cellStyle name="Normal 4 4 7" xfId="35296"/>
    <cellStyle name="Normal 4 4 8" xfId="35297"/>
    <cellStyle name="Normal 4 4 8 2" xfId="35298"/>
    <cellStyle name="Normal 4 4 9" xfId="43185"/>
    <cellStyle name="Normal 4 40" xfId="46460"/>
    <cellStyle name="Normal 4 41" xfId="46461"/>
    <cellStyle name="Normal 4 42" xfId="46462"/>
    <cellStyle name="Normal 4 43" xfId="46463"/>
    <cellStyle name="Normal 4 44" xfId="46464"/>
    <cellStyle name="Normal 4 45" xfId="46465"/>
    <cellStyle name="Normal 4 46" xfId="46466"/>
    <cellStyle name="Normal 4 47" xfId="46467"/>
    <cellStyle name="Normal 4 48" xfId="46468"/>
    <cellStyle name="Normal 4 49" xfId="46469"/>
    <cellStyle name="Normal 4 5" xfId="35299"/>
    <cellStyle name="Normal 4 5 2" xfId="35300"/>
    <cellStyle name="Normal 4 5 2 10" xfId="35301"/>
    <cellStyle name="Normal 4 5 2 10 2" xfId="35302"/>
    <cellStyle name="Normal 4 5 2 11" xfId="35303"/>
    <cellStyle name="Normal 4 5 2 12" xfId="46471"/>
    <cellStyle name="Normal 4 5 2 2" xfId="35304"/>
    <cellStyle name="Normal 4 5 2 2 2" xfId="35305"/>
    <cellStyle name="Normal 4 5 2 2 2 2" xfId="35306"/>
    <cellStyle name="Normal 4 5 2 2 2 2 2" xfId="35307"/>
    <cellStyle name="Normal 4 5 2 2 2 2 2 2" xfId="35308"/>
    <cellStyle name="Normal 4 5 2 2 2 2 2 2 2" xfId="35309"/>
    <cellStyle name="Normal 4 5 2 2 2 2 2 3" xfId="35310"/>
    <cellStyle name="Normal 4 5 2 2 2 2 3" xfId="35311"/>
    <cellStyle name="Normal 4 5 2 2 2 2 3 2" xfId="35312"/>
    <cellStyle name="Normal 4 5 2 2 2 2 4" xfId="35313"/>
    <cellStyle name="Normal 4 5 2 2 2 3" xfId="35314"/>
    <cellStyle name="Normal 4 5 2 2 2 3 2" xfId="35315"/>
    <cellStyle name="Normal 4 5 2 2 2 3 2 2" xfId="35316"/>
    <cellStyle name="Normal 4 5 2 2 2 3 3" xfId="35317"/>
    <cellStyle name="Normal 4 5 2 2 2 4" xfId="35318"/>
    <cellStyle name="Normal 4 5 2 2 2 4 2" xfId="35319"/>
    <cellStyle name="Normal 4 5 2 2 2 5" xfId="35320"/>
    <cellStyle name="Normal 4 5 2 2 3" xfId="35321"/>
    <cellStyle name="Normal 4 5 2 2 3 2" xfId="35322"/>
    <cellStyle name="Normal 4 5 2 2 3 2 2" xfId="35323"/>
    <cellStyle name="Normal 4 5 2 2 3 2 2 2" xfId="35324"/>
    <cellStyle name="Normal 4 5 2 2 3 2 2 2 2" xfId="35325"/>
    <cellStyle name="Normal 4 5 2 2 3 2 2 3" xfId="35326"/>
    <cellStyle name="Normal 4 5 2 2 3 2 3" xfId="35327"/>
    <cellStyle name="Normal 4 5 2 2 3 2 3 2" xfId="35328"/>
    <cellStyle name="Normal 4 5 2 2 3 2 4" xfId="35329"/>
    <cellStyle name="Normal 4 5 2 2 3 3" xfId="35330"/>
    <cellStyle name="Normal 4 5 2 2 3 3 2" xfId="35331"/>
    <cellStyle name="Normal 4 5 2 2 3 3 2 2" xfId="35332"/>
    <cellStyle name="Normal 4 5 2 2 3 3 3" xfId="35333"/>
    <cellStyle name="Normal 4 5 2 2 3 4" xfId="35334"/>
    <cellStyle name="Normal 4 5 2 2 3 4 2" xfId="35335"/>
    <cellStyle name="Normal 4 5 2 2 3 5" xfId="35336"/>
    <cellStyle name="Normal 4 5 2 2 4" xfId="35337"/>
    <cellStyle name="Normal 4 5 2 2 4 2" xfId="35338"/>
    <cellStyle name="Normal 4 5 2 2 4 2 2" xfId="35339"/>
    <cellStyle name="Normal 4 5 2 2 4 2 2 2" xfId="35340"/>
    <cellStyle name="Normal 4 5 2 2 4 2 3" xfId="35341"/>
    <cellStyle name="Normal 4 5 2 2 4 3" xfId="35342"/>
    <cellStyle name="Normal 4 5 2 2 4 3 2" xfId="35343"/>
    <cellStyle name="Normal 4 5 2 2 4 4" xfId="35344"/>
    <cellStyle name="Normal 4 5 2 2 5" xfId="35345"/>
    <cellStyle name="Normal 4 5 2 2 5 2" xfId="35346"/>
    <cellStyle name="Normal 4 5 2 2 5 2 2" xfId="35347"/>
    <cellStyle name="Normal 4 5 2 2 5 2 2 2" xfId="35348"/>
    <cellStyle name="Normal 4 5 2 2 5 2 3" xfId="35349"/>
    <cellStyle name="Normal 4 5 2 2 5 3" xfId="35350"/>
    <cellStyle name="Normal 4 5 2 2 5 3 2" xfId="35351"/>
    <cellStyle name="Normal 4 5 2 2 5 4" xfId="35352"/>
    <cellStyle name="Normal 4 5 2 2 6" xfId="35353"/>
    <cellStyle name="Normal 4 5 2 2 6 2" xfId="35354"/>
    <cellStyle name="Normal 4 5 2 2 6 2 2" xfId="35355"/>
    <cellStyle name="Normal 4 5 2 2 6 2 2 2" xfId="35356"/>
    <cellStyle name="Normal 4 5 2 2 6 2 3" xfId="35357"/>
    <cellStyle name="Normal 4 5 2 2 6 3" xfId="35358"/>
    <cellStyle name="Normal 4 5 2 2 6 3 2" xfId="35359"/>
    <cellStyle name="Normal 4 5 2 2 6 4" xfId="35360"/>
    <cellStyle name="Normal 4 5 2 2 7" xfId="35361"/>
    <cellStyle name="Normal 4 5 2 2 7 2" xfId="35362"/>
    <cellStyle name="Normal 4 5 2 2 7 2 2" xfId="35363"/>
    <cellStyle name="Normal 4 5 2 2 7 3" xfId="35364"/>
    <cellStyle name="Normal 4 5 2 2 8" xfId="35365"/>
    <cellStyle name="Normal 4 5 2 2 8 2" xfId="35366"/>
    <cellStyle name="Normal 4 5 2 2 9" xfId="35367"/>
    <cellStyle name="Normal 4 5 2 3" xfId="35368"/>
    <cellStyle name="Normal 4 5 2 3 2" xfId="35369"/>
    <cellStyle name="Normal 4 5 2 3 2 2" xfId="35370"/>
    <cellStyle name="Normal 4 5 2 3 2 2 2" xfId="35371"/>
    <cellStyle name="Normal 4 5 2 3 2 2 2 2" xfId="35372"/>
    <cellStyle name="Normal 4 5 2 3 2 2 2 2 2" xfId="35373"/>
    <cellStyle name="Normal 4 5 2 3 2 2 2 3" xfId="35374"/>
    <cellStyle name="Normal 4 5 2 3 2 2 3" xfId="35375"/>
    <cellStyle name="Normal 4 5 2 3 2 2 3 2" xfId="35376"/>
    <cellStyle name="Normal 4 5 2 3 2 2 4" xfId="35377"/>
    <cellStyle name="Normal 4 5 2 3 2 3" xfId="35378"/>
    <cellStyle name="Normal 4 5 2 3 2 3 2" xfId="35379"/>
    <cellStyle name="Normal 4 5 2 3 2 3 2 2" xfId="35380"/>
    <cellStyle name="Normal 4 5 2 3 2 3 3" xfId="35381"/>
    <cellStyle name="Normal 4 5 2 3 2 4" xfId="35382"/>
    <cellStyle name="Normal 4 5 2 3 2 4 2" xfId="35383"/>
    <cellStyle name="Normal 4 5 2 3 2 5" xfId="35384"/>
    <cellStyle name="Normal 4 5 2 3 3" xfId="35385"/>
    <cellStyle name="Normal 4 5 2 3 3 2" xfId="35386"/>
    <cellStyle name="Normal 4 5 2 3 3 2 2" xfId="35387"/>
    <cellStyle name="Normal 4 5 2 3 3 2 2 2" xfId="35388"/>
    <cellStyle name="Normal 4 5 2 3 3 2 2 2 2" xfId="35389"/>
    <cellStyle name="Normal 4 5 2 3 3 2 2 3" xfId="35390"/>
    <cellStyle name="Normal 4 5 2 3 3 2 3" xfId="35391"/>
    <cellStyle name="Normal 4 5 2 3 3 2 3 2" xfId="35392"/>
    <cellStyle name="Normal 4 5 2 3 3 2 4" xfId="35393"/>
    <cellStyle name="Normal 4 5 2 3 3 3" xfId="35394"/>
    <cellStyle name="Normal 4 5 2 3 3 3 2" xfId="35395"/>
    <cellStyle name="Normal 4 5 2 3 3 3 2 2" xfId="35396"/>
    <cellStyle name="Normal 4 5 2 3 3 3 3" xfId="35397"/>
    <cellStyle name="Normal 4 5 2 3 3 4" xfId="35398"/>
    <cellStyle name="Normal 4 5 2 3 3 4 2" xfId="35399"/>
    <cellStyle name="Normal 4 5 2 3 3 5" xfId="35400"/>
    <cellStyle name="Normal 4 5 2 3 4" xfId="35401"/>
    <cellStyle name="Normal 4 5 2 3 4 2" xfId="35402"/>
    <cellStyle name="Normal 4 5 2 3 4 2 2" xfId="35403"/>
    <cellStyle name="Normal 4 5 2 3 4 2 2 2" xfId="35404"/>
    <cellStyle name="Normal 4 5 2 3 4 2 3" xfId="35405"/>
    <cellStyle name="Normal 4 5 2 3 4 3" xfId="35406"/>
    <cellStyle name="Normal 4 5 2 3 4 3 2" xfId="35407"/>
    <cellStyle name="Normal 4 5 2 3 4 4" xfId="35408"/>
    <cellStyle name="Normal 4 5 2 3 5" xfId="35409"/>
    <cellStyle name="Normal 4 5 2 3 5 2" xfId="35410"/>
    <cellStyle name="Normal 4 5 2 3 5 2 2" xfId="35411"/>
    <cellStyle name="Normal 4 5 2 3 5 2 2 2" xfId="35412"/>
    <cellStyle name="Normal 4 5 2 3 5 2 3" xfId="35413"/>
    <cellStyle name="Normal 4 5 2 3 5 3" xfId="35414"/>
    <cellStyle name="Normal 4 5 2 3 5 3 2" xfId="35415"/>
    <cellStyle name="Normal 4 5 2 3 5 4" xfId="35416"/>
    <cellStyle name="Normal 4 5 2 3 6" xfId="35417"/>
    <cellStyle name="Normal 4 5 2 3 6 2" xfId="35418"/>
    <cellStyle name="Normal 4 5 2 3 6 2 2" xfId="35419"/>
    <cellStyle name="Normal 4 5 2 3 6 2 2 2" xfId="35420"/>
    <cellStyle name="Normal 4 5 2 3 6 2 3" xfId="35421"/>
    <cellStyle name="Normal 4 5 2 3 6 3" xfId="35422"/>
    <cellStyle name="Normal 4 5 2 3 6 3 2" xfId="35423"/>
    <cellStyle name="Normal 4 5 2 3 6 4" xfId="35424"/>
    <cellStyle name="Normal 4 5 2 3 7" xfId="35425"/>
    <cellStyle name="Normal 4 5 2 3 7 2" xfId="35426"/>
    <cellStyle name="Normal 4 5 2 3 7 2 2" xfId="35427"/>
    <cellStyle name="Normal 4 5 2 3 7 3" xfId="35428"/>
    <cellStyle name="Normal 4 5 2 3 8" xfId="35429"/>
    <cellStyle name="Normal 4 5 2 3 8 2" xfId="35430"/>
    <cellStyle name="Normal 4 5 2 3 9" xfId="35431"/>
    <cellStyle name="Normal 4 5 2 4" xfId="35432"/>
    <cellStyle name="Normal 4 5 2 4 2" xfId="35433"/>
    <cellStyle name="Normal 4 5 2 4 2 2" xfId="35434"/>
    <cellStyle name="Normal 4 5 2 4 2 2 2" xfId="35435"/>
    <cellStyle name="Normal 4 5 2 4 2 2 2 2" xfId="35436"/>
    <cellStyle name="Normal 4 5 2 4 2 2 3" xfId="35437"/>
    <cellStyle name="Normal 4 5 2 4 2 3" xfId="35438"/>
    <cellStyle name="Normal 4 5 2 4 2 3 2" xfId="35439"/>
    <cellStyle name="Normal 4 5 2 4 2 4" xfId="35440"/>
    <cellStyle name="Normal 4 5 2 4 3" xfId="35441"/>
    <cellStyle name="Normal 4 5 2 4 3 2" xfId="35442"/>
    <cellStyle name="Normal 4 5 2 4 3 2 2" xfId="35443"/>
    <cellStyle name="Normal 4 5 2 4 3 3" xfId="35444"/>
    <cellStyle name="Normal 4 5 2 4 4" xfId="35445"/>
    <cellStyle name="Normal 4 5 2 4 4 2" xfId="35446"/>
    <cellStyle name="Normal 4 5 2 4 5" xfId="35447"/>
    <cellStyle name="Normal 4 5 2 5" xfId="35448"/>
    <cellStyle name="Normal 4 5 2 5 2" xfId="35449"/>
    <cellStyle name="Normal 4 5 2 5 2 2" xfId="35450"/>
    <cellStyle name="Normal 4 5 2 5 2 2 2" xfId="35451"/>
    <cellStyle name="Normal 4 5 2 5 2 2 2 2" xfId="35452"/>
    <cellStyle name="Normal 4 5 2 5 2 2 3" xfId="35453"/>
    <cellStyle name="Normal 4 5 2 5 2 3" xfId="35454"/>
    <cellStyle name="Normal 4 5 2 5 2 3 2" xfId="35455"/>
    <cellStyle name="Normal 4 5 2 5 2 4" xfId="35456"/>
    <cellStyle name="Normal 4 5 2 5 3" xfId="35457"/>
    <cellStyle name="Normal 4 5 2 5 3 2" xfId="35458"/>
    <cellStyle name="Normal 4 5 2 5 3 2 2" xfId="35459"/>
    <cellStyle name="Normal 4 5 2 5 3 3" xfId="35460"/>
    <cellStyle name="Normal 4 5 2 5 4" xfId="35461"/>
    <cellStyle name="Normal 4 5 2 5 4 2" xfId="35462"/>
    <cellStyle name="Normal 4 5 2 5 5" xfId="35463"/>
    <cellStyle name="Normal 4 5 2 6" xfId="35464"/>
    <cellStyle name="Normal 4 5 2 6 2" xfId="35465"/>
    <cellStyle name="Normal 4 5 2 6 2 2" xfId="35466"/>
    <cellStyle name="Normal 4 5 2 6 2 2 2" xfId="35467"/>
    <cellStyle name="Normal 4 5 2 6 2 3" xfId="35468"/>
    <cellStyle name="Normal 4 5 2 6 3" xfId="35469"/>
    <cellStyle name="Normal 4 5 2 6 3 2" xfId="35470"/>
    <cellStyle name="Normal 4 5 2 6 4" xfId="35471"/>
    <cellStyle name="Normal 4 5 2 7" xfId="35472"/>
    <cellStyle name="Normal 4 5 2 7 2" xfId="35473"/>
    <cellStyle name="Normal 4 5 2 7 2 2" xfId="35474"/>
    <cellStyle name="Normal 4 5 2 7 2 2 2" xfId="35475"/>
    <cellStyle name="Normal 4 5 2 7 2 3" xfId="35476"/>
    <cellStyle name="Normal 4 5 2 7 3" xfId="35477"/>
    <cellStyle name="Normal 4 5 2 7 3 2" xfId="35478"/>
    <cellStyle name="Normal 4 5 2 7 4" xfId="35479"/>
    <cellStyle name="Normal 4 5 2 8" xfId="35480"/>
    <cellStyle name="Normal 4 5 2 8 2" xfId="35481"/>
    <cellStyle name="Normal 4 5 2 8 2 2" xfId="35482"/>
    <cellStyle name="Normal 4 5 2 8 2 2 2" xfId="35483"/>
    <cellStyle name="Normal 4 5 2 8 2 3" xfId="35484"/>
    <cellStyle name="Normal 4 5 2 8 3" xfId="35485"/>
    <cellStyle name="Normal 4 5 2 8 3 2" xfId="35486"/>
    <cellStyle name="Normal 4 5 2 8 4" xfId="35487"/>
    <cellStyle name="Normal 4 5 2 9" xfId="35488"/>
    <cellStyle name="Normal 4 5 2 9 2" xfId="35489"/>
    <cellStyle name="Normal 4 5 2 9 2 2" xfId="35490"/>
    <cellStyle name="Normal 4 5 2 9 3" xfId="35491"/>
    <cellStyle name="Normal 4 5 3" xfId="35492"/>
    <cellStyle name="Normal 4 5 3 10" xfId="35493"/>
    <cellStyle name="Normal 4 5 3 10 2" xfId="35494"/>
    <cellStyle name="Normal 4 5 3 11" xfId="35495"/>
    <cellStyle name="Normal 4 5 3 12" xfId="46470"/>
    <cellStyle name="Normal 4 5 3 2" xfId="35496"/>
    <cellStyle name="Normal 4 5 3 2 2" xfId="35497"/>
    <cellStyle name="Normal 4 5 3 2 2 2" xfId="35498"/>
    <cellStyle name="Normal 4 5 3 2 2 2 2" xfId="35499"/>
    <cellStyle name="Normal 4 5 3 2 2 2 2 2" xfId="35500"/>
    <cellStyle name="Normal 4 5 3 2 2 2 2 2 2" xfId="35501"/>
    <cellStyle name="Normal 4 5 3 2 2 2 2 3" xfId="35502"/>
    <cellStyle name="Normal 4 5 3 2 2 2 3" xfId="35503"/>
    <cellStyle name="Normal 4 5 3 2 2 2 3 2" xfId="35504"/>
    <cellStyle name="Normal 4 5 3 2 2 2 4" xfId="35505"/>
    <cellStyle name="Normal 4 5 3 2 2 3" xfId="35506"/>
    <cellStyle name="Normal 4 5 3 2 2 3 2" xfId="35507"/>
    <cellStyle name="Normal 4 5 3 2 2 3 2 2" xfId="35508"/>
    <cellStyle name="Normal 4 5 3 2 2 3 3" xfId="35509"/>
    <cellStyle name="Normal 4 5 3 2 2 4" xfId="35510"/>
    <cellStyle name="Normal 4 5 3 2 2 4 2" xfId="35511"/>
    <cellStyle name="Normal 4 5 3 2 2 5" xfId="35512"/>
    <cellStyle name="Normal 4 5 3 2 3" xfId="35513"/>
    <cellStyle name="Normal 4 5 3 2 3 2" xfId="35514"/>
    <cellStyle name="Normal 4 5 3 2 3 2 2" xfId="35515"/>
    <cellStyle name="Normal 4 5 3 2 3 2 2 2" xfId="35516"/>
    <cellStyle name="Normal 4 5 3 2 3 2 2 2 2" xfId="35517"/>
    <cellStyle name="Normal 4 5 3 2 3 2 2 3" xfId="35518"/>
    <cellStyle name="Normal 4 5 3 2 3 2 3" xfId="35519"/>
    <cellStyle name="Normal 4 5 3 2 3 2 3 2" xfId="35520"/>
    <cellStyle name="Normal 4 5 3 2 3 2 4" xfId="35521"/>
    <cellStyle name="Normal 4 5 3 2 3 3" xfId="35522"/>
    <cellStyle name="Normal 4 5 3 2 3 3 2" xfId="35523"/>
    <cellStyle name="Normal 4 5 3 2 3 3 2 2" xfId="35524"/>
    <cellStyle name="Normal 4 5 3 2 3 3 3" xfId="35525"/>
    <cellStyle name="Normal 4 5 3 2 3 4" xfId="35526"/>
    <cellStyle name="Normal 4 5 3 2 3 4 2" xfId="35527"/>
    <cellStyle name="Normal 4 5 3 2 3 5" xfId="35528"/>
    <cellStyle name="Normal 4 5 3 2 4" xfId="35529"/>
    <cellStyle name="Normal 4 5 3 2 4 2" xfId="35530"/>
    <cellStyle name="Normal 4 5 3 2 4 2 2" xfId="35531"/>
    <cellStyle name="Normal 4 5 3 2 4 2 2 2" xfId="35532"/>
    <cellStyle name="Normal 4 5 3 2 4 2 3" xfId="35533"/>
    <cellStyle name="Normal 4 5 3 2 4 3" xfId="35534"/>
    <cellStyle name="Normal 4 5 3 2 4 3 2" xfId="35535"/>
    <cellStyle name="Normal 4 5 3 2 4 4" xfId="35536"/>
    <cellStyle name="Normal 4 5 3 2 5" xfId="35537"/>
    <cellStyle name="Normal 4 5 3 2 5 2" xfId="35538"/>
    <cellStyle name="Normal 4 5 3 2 5 2 2" xfId="35539"/>
    <cellStyle name="Normal 4 5 3 2 5 2 2 2" xfId="35540"/>
    <cellStyle name="Normal 4 5 3 2 5 2 3" xfId="35541"/>
    <cellStyle name="Normal 4 5 3 2 5 3" xfId="35542"/>
    <cellStyle name="Normal 4 5 3 2 5 3 2" xfId="35543"/>
    <cellStyle name="Normal 4 5 3 2 5 4" xfId="35544"/>
    <cellStyle name="Normal 4 5 3 2 6" xfId="35545"/>
    <cellStyle name="Normal 4 5 3 2 6 2" xfId="35546"/>
    <cellStyle name="Normal 4 5 3 2 6 2 2" xfId="35547"/>
    <cellStyle name="Normal 4 5 3 2 6 2 2 2" xfId="35548"/>
    <cellStyle name="Normal 4 5 3 2 6 2 3" xfId="35549"/>
    <cellStyle name="Normal 4 5 3 2 6 3" xfId="35550"/>
    <cellStyle name="Normal 4 5 3 2 6 3 2" xfId="35551"/>
    <cellStyle name="Normal 4 5 3 2 6 4" xfId="35552"/>
    <cellStyle name="Normal 4 5 3 2 7" xfId="35553"/>
    <cellStyle name="Normal 4 5 3 2 7 2" xfId="35554"/>
    <cellStyle name="Normal 4 5 3 2 7 2 2" xfId="35555"/>
    <cellStyle name="Normal 4 5 3 2 7 3" xfId="35556"/>
    <cellStyle name="Normal 4 5 3 2 8" xfId="35557"/>
    <cellStyle name="Normal 4 5 3 2 8 2" xfId="35558"/>
    <cellStyle name="Normal 4 5 3 2 9" xfId="35559"/>
    <cellStyle name="Normal 4 5 3 3" xfId="35560"/>
    <cellStyle name="Normal 4 5 3 3 2" xfId="35561"/>
    <cellStyle name="Normal 4 5 3 3 2 2" xfId="35562"/>
    <cellStyle name="Normal 4 5 3 3 2 2 2" xfId="35563"/>
    <cellStyle name="Normal 4 5 3 3 2 2 2 2" xfId="35564"/>
    <cellStyle name="Normal 4 5 3 3 2 2 2 2 2" xfId="35565"/>
    <cellStyle name="Normal 4 5 3 3 2 2 2 3" xfId="35566"/>
    <cellStyle name="Normal 4 5 3 3 2 2 3" xfId="35567"/>
    <cellStyle name="Normal 4 5 3 3 2 2 3 2" xfId="35568"/>
    <cellStyle name="Normal 4 5 3 3 2 2 4" xfId="35569"/>
    <cellStyle name="Normal 4 5 3 3 2 3" xfId="35570"/>
    <cellStyle name="Normal 4 5 3 3 2 3 2" xfId="35571"/>
    <cellStyle name="Normal 4 5 3 3 2 3 2 2" xfId="35572"/>
    <cellStyle name="Normal 4 5 3 3 2 3 3" xfId="35573"/>
    <cellStyle name="Normal 4 5 3 3 2 4" xfId="35574"/>
    <cellStyle name="Normal 4 5 3 3 2 4 2" xfId="35575"/>
    <cellStyle name="Normal 4 5 3 3 2 5" xfId="35576"/>
    <cellStyle name="Normal 4 5 3 3 3" xfId="35577"/>
    <cellStyle name="Normal 4 5 3 3 3 2" xfId="35578"/>
    <cellStyle name="Normal 4 5 3 3 3 2 2" xfId="35579"/>
    <cellStyle name="Normal 4 5 3 3 3 2 2 2" xfId="35580"/>
    <cellStyle name="Normal 4 5 3 3 3 2 2 2 2" xfId="35581"/>
    <cellStyle name="Normal 4 5 3 3 3 2 2 3" xfId="35582"/>
    <cellStyle name="Normal 4 5 3 3 3 2 3" xfId="35583"/>
    <cellStyle name="Normal 4 5 3 3 3 2 3 2" xfId="35584"/>
    <cellStyle name="Normal 4 5 3 3 3 2 4" xfId="35585"/>
    <cellStyle name="Normal 4 5 3 3 3 3" xfId="35586"/>
    <cellStyle name="Normal 4 5 3 3 3 3 2" xfId="35587"/>
    <cellStyle name="Normal 4 5 3 3 3 3 2 2" xfId="35588"/>
    <cellStyle name="Normal 4 5 3 3 3 3 3" xfId="35589"/>
    <cellStyle name="Normal 4 5 3 3 3 4" xfId="35590"/>
    <cellStyle name="Normal 4 5 3 3 3 4 2" xfId="35591"/>
    <cellStyle name="Normal 4 5 3 3 3 5" xfId="35592"/>
    <cellStyle name="Normal 4 5 3 3 4" xfId="35593"/>
    <cellStyle name="Normal 4 5 3 3 4 2" xfId="35594"/>
    <cellStyle name="Normal 4 5 3 3 4 2 2" xfId="35595"/>
    <cellStyle name="Normal 4 5 3 3 4 2 2 2" xfId="35596"/>
    <cellStyle name="Normal 4 5 3 3 4 2 3" xfId="35597"/>
    <cellStyle name="Normal 4 5 3 3 4 3" xfId="35598"/>
    <cellStyle name="Normal 4 5 3 3 4 3 2" xfId="35599"/>
    <cellStyle name="Normal 4 5 3 3 4 4" xfId="35600"/>
    <cellStyle name="Normal 4 5 3 3 5" xfId="35601"/>
    <cellStyle name="Normal 4 5 3 3 5 2" xfId="35602"/>
    <cellStyle name="Normal 4 5 3 3 5 2 2" xfId="35603"/>
    <cellStyle name="Normal 4 5 3 3 5 2 2 2" xfId="35604"/>
    <cellStyle name="Normal 4 5 3 3 5 2 3" xfId="35605"/>
    <cellStyle name="Normal 4 5 3 3 5 3" xfId="35606"/>
    <cellStyle name="Normal 4 5 3 3 5 3 2" xfId="35607"/>
    <cellStyle name="Normal 4 5 3 3 5 4" xfId="35608"/>
    <cellStyle name="Normal 4 5 3 3 6" xfId="35609"/>
    <cellStyle name="Normal 4 5 3 3 6 2" xfId="35610"/>
    <cellStyle name="Normal 4 5 3 3 6 2 2" xfId="35611"/>
    <cellStyle name="Normal 4 5 3 3 6 2 2 2" xfId="35612"/>
    <cellStyle name="Normal 4 5 3 3 6 2 3" xfId="35613"/>
    <cellStyle name="Normal 4 5 3 3 6 3" xfId="35614"/>
    <cellStyle name="Normal 4 5 3 3 6 3 2" xfId="35615"/>
    <cellStyle name="Normal 4 5 3 3 6 4" xfId="35616"/>
    <cellStyle name="Normal 4 5 3 3 7" xfId="35617"/>
    <cellStyle name="Normal 4 5 3 3 7 2" xfId="35618"/>
    <cellStyle name="Normal 4 5 3 3 7 2 2" xfId="35619"/>
    <cellStyle name="Normal 4 5 3 3 7 3" xfId="35620"/>
    <cellStyle name="Normal 4 5 3 3 8" xfId="35621"/>
    <cellStyle name="Normal 4 5 3 3 8 2" xfId="35622"/>
    <cellStyle name="Normal 4 5 3 3 9" xfId="35623"/>
    <cellStyle name="Normal 4 5 3 4" xfId="35624"/>
    <cellStyle name="Normal 4 5 3 4 2" xfId="35625"/>
    <cellStyle name="Normal 4 5 3 4 2 2" xfId="35626"/>
    <cellStyle name="Normal 4 5 3 4 2 2 2" xfId="35627"/>
    <cellStyle name="Normal 4 5 3 4 2 2 2 2" xfId="35628"/>
    <cellStyle name="Normal 4 5 3 4 2 2 3" xfId="35629"/>
    <cellStyle name="Normal 4 5 3 4 2 3" xfId="35630"/>
    <cellStyle name="Normal 4 5 3 4 2 3 2" xfId="35631"/>
    <cellStyle name="Normal 4 5 3 4 2 4" xfId="35632"/>
    <cellStyle name="Normal 4 5 3 4 3" xfId="35633"/>
    <cellStyle name="Normal 4 5 3 4 3 2" xfId="35634"/>
    <cellStyle name="Normal 4 5 3 4 3 2 2" xfId="35635"/>
    <cellStyle name="Normal 4 5 3 4 3 3" xfId="35636"/>
    <cellStyle name="Normal 4 5 3 4 4" xfId="35637"/>
    <cellStyle name="Normal 4 5 3 4 4 2" xfId="35638"/>
    <cellStyle name="Normal 4 5 3 4 5" xfId="35639"/>
    <cellStyle name="Normal 4 5 3 5" xfId="35640"/>
    <cellStyle name="Normal 4 5 3 5 2" xfId="35641"/>
    <cellStyle name="Normal 4 5 3 5 2 2" xfId="35642"/>
    <cellStyle name="Normal 4 5 3 5 2 2 2" xfId="35643"/>
    <cellStyle name="Normal 4 5 3 5 2 2 2 2" xfId="35644"/>
    <cellStyle name="Normal 4 5 3 5 2 2 3" xfId="35645"/>
    <cellStyle name="Normal 4 5 3 5 2 3" xfId="35646"/>
    <cellStyle name="Normal 4 5 3 5 2 3 2" xfId="35647"/>
    <cellStyle name="Normal 4 5 3 5 2 4" xfId="35648"/>
    <cellStyle name="Normal 4 5 3 5 3" xfId="35649"/>
    <cellStyle name="Normal 4 5 3 5 3 2" xfId="35650"/>
    <cellStyle name="Normal 4 5 3 5 3 2 2" xfId="35651"/>
    <cellStyle name="Normal 4 5 3 5 3 3" xfId="35652"/>
    <cellStyle name="Normal 4 5 3 5 4" xfId="35653"/>
    <cellStyle name="Normal 4 5 3 5 4 2" xfId="35654"/>
    <cellStyle name="Normal 4 5 3 5 5" xfId="35655"/>
    <cellStyle name="Normal 4 5 3 6" xfId="35656"/>
    <cellStyle name="Normal 4 5 3 6 2" xfId="35657"/>
    <cellStyle name="Normal 4 5 3 6 2 2" xfId="35658"/>
    <cellStyle name="Normal 4 5 3 6 2 2 2" xfId="35659"/>
    <cellStyle name="Normal 4 5 3 6 2 3" xfId="35660"/>
    <cellStyle name="Normal 4 5 3 6 3" xfId="35661"/>
    <cellStyle name="Normal 4 5 3 6 3 2" xfId="35662"/>
    <cellStyle name="Normal 4 5 3 6 4" xfId="35663"/>
    <cellStyle name="Normal 4 5 3 7" xfId="35664"/>
    <cellStyle name="Normal 4 5 3 7 2" xfId="35665"/>
    <cellStyle name="Normal 4 5 3 7 2 2" xfId="35666"/>
    <cellStyle name="Normal 4 5 3 7 2 2 2" xfId="35667"/>
    <cellStyle name="Normal 4 5 3 7 2 3" xfId="35668"/>
    <cellStyle name="Normal 4 5 3 7 3" xfId="35669"/>
    <cellStyle name="Normal 4 5 3 7 3 2" xfId="35670"/>
    <cellStyle name="Normal 4 5 3 7 4" xfId="35671"/>
    <cellStyle name="Normal 4 5 3 8" xfId="35672"/>
    <cellStyle name="Normal 4 5 3 8 2" xfId="35673"/>
    <cellStyle name="Normal 4 5 3 8 2 2" xfId="35674"/>
    <cellStyle name="Normal 4 5 3 8 2 2 2" xfId="35675"/>
    <cellStyle name="Normal 4 5 3 8 2 3" xfId="35676"/>
    <cellStyle name="Normal 4 5 3 8 3" xfId="35677"/>
    <cellStyle name="Normal 4 5 3 8 3 2" xfId="35678"/>
    <cellStyle name="Normal 4 5 3 8 4" xfId="35679"/>
    <cellStyle name="Normal 4 5 3 9" xfId="35680"/>
    <cellStyle name="Normal 4 5 3 9 2" xfId="35681"/>
    <cellStyle name="Normal 4 5 3 9 2 2" xfId="35682"/>
    <cellStyle name="Normal 4 5 3 9 3" xfId="35683"/>
    <cellStyle name="Normal 4 5 4" xfId="35684"/>
    <cellStyle name="Normal 4 5 4 2" xfId="35685"/>
    <cellStyle name="Normal 4 5 4 2 2" xfId="35686"/>
    <cellStyle name="Normal 4 5 4 2 2 2" xfId="35687"/>
    <cellStyle name="Normal 4 5 4 2 2 2 2" xfId="35688"/>
    <cellStyle name="Normal 4 5 4 2 2 2 2 2" xfId="35689"/>
    <cellStyle name="Normal 4 5 4 2 2 2 3" xfId="35690"/>
    <cellStyle name="Normal 4 5 4 2 2 3" xfId="35691"/>
    <cellStyle name="Normal 4 5 4 2 2 3 2" xfId="35692"/>
    <cellStyle name="Normal 4 5 4 2 2 4" xfId="35693"/>
    <cellStyle name="Normal 4 5 4 2 3" xfId="35694"/>
    <cellStyle name="Normal 4 5 4 2 3 2" xfId="35695"/>
    <cellStyle name="Normal 4 5 4 2 3 2 2" xfId="35696"/>
    <cellStyle name="Normal 4 5 4 2 3 3" xfId="35697"/>
    <cellStyle name="Normal 4 5 4 2 4" xfId="35698"/>
    <cellStyle name="Normal 4 5 4 2 4 2" xfId="35699"/>
    <cellStyle name="Normal 4 5 4 2 5" xfId="35700"/>
    <cellStyle name="Normal 4 5 4 3" xfId="35701"/>
    <cellStyle name="Normal 4 5 4 3 2" xfId="35702"/>
    <cellStyle name="Normal 4 5 4 3 2 2" xfId="35703"/>
    <cellStyle name="Normal 4 5 4 3 2 2 2" xfId="35704"/>
    <cellStyle name="Normal 4 5 4 3 2 2 2 2" xfId="35705"/>
    <cellStyle name="Normal 4 5 4 3 2 2 3" xfId="35706"/>
    <cellStyle name="Normal 4 5 4 3 2 3" xfId="35707"/>
    <cellStyle name="Normal 4 5 4 3 2 3 2" xfId="35708"/>
    <cellStyle name="Normal 4 5 4 3 2 4" xfId="35709"/>
    <cellStyle name="Normal 4 5 4 3 3" xfId="35710"/>
    <cellStyle name="Normal 4 5 4 3 3 2" xfId="35711"/>
    <cellStyle name="Normal 4 5 4 3 3 2 2" xfId="35712"/>
    <cellStyle name="Normal 4 5 4 3 3 3" xfId="35713"/>
    <cellStyle name="Normal 4 5 4 3 4" xfId="35714"/>
    <cellStyle name="Normal 4 5 4 3 4 2" xfId="35715"/>
    <cellStyle name="Normal 4 5 4 3 5" xfId="35716"/>
    <cellStyle name="Normal 4 5 4 4" xfId="35717"/>
    <cellStyle name="Normal 4 5 4 4 2" xfId="35718"/>
    <cellStyle name="Normal 4 5 4 4 2 2" xfId="35719"/>
    <cellStyle name="Normal 4 5 4 4 2 2 2" xfId="35720"/>
    <cellStyle name="Normal 4 5 4 4 2 3" xfId="35721"/>
    <cellStyle name="Normal 4 5 4 4 3" xfId="35722"/>
    <cellStyle name="Normal 4 5 4 4 3 2" xfId="35723"/>
    <cellStyle name="Normal 4 5 4 4 4" xfId="35724"/>
    <cellStyle name="Normal 4 5 4 5" xfId="35725"/>
    <cellStyle name="Normal 4 5 4 5 2" xfId="35726"/>
    <cellStyle name="Normal 4 5 4 5 2 2" xfId="35727"/>
    <cellStyle name="Normal 4 5 4 5 2 2 2" xfId="35728"/>
    <cellStyle name="Normal 4 5 4 5 2 3" xfId="35729"/>
    <cellStyle name="Normal 4 5 4 5 3" xfId="35730"/>
    <cellStyle name="Normal 4 5 4 5 3 2" xfId="35731"/>
    <cellStyle name="Normal 4 5 4 5 4" xfId="35732"/>
    <cellStyle name="Normal 4 5 4 6" xfId="35733"/>
    <cellStyle name="Normal 4 5 4 6 2" xfId="35734"/>
    <cellStyle name="Normal 4 5 4 6 2 2" xfId="35735"/>
    <cellStyle name="Normal 4 5 4 6 2 2 2" xfId="35736"/>
    <cellStyle name="Normal 4 5 4 6 2 3" xfId="35737"/>
    <cellStyle name="Normal 4 5 4 6 3" xfId="35738"/>
    <cellStyle name="Normal 4 5 4 6 3 2" xfId="35739"/>
    <cellStyle name="Normal 4 5 4 6 4" xfId="35740"/>
    <cellStyle name="Normal 4 5 4 7" xfId="35741"/>
    <cellStyle name="Normal 4 5 4 7 2" xfId="35742"/>
    <cellStyle name="Normal 4 5 4 7 2 2" xfId="35743"/>
    <cellStyle name="Normal 4 5 4 7 3" xfId="35744"/>
    <cellStyle name="Normal 4 5 4 8" xfId="35745"/>
    <cellStyle name="Normal 4 5 4 8 2" xfId="35746"/>
    <cellStyle name="Normal 4 5 4 9" xfId="35747"/>
    <cellStyle name="Normal 4 5 5" xfId="35748"/>
    <cellStyle name="Normal 4 5 5 2" xfId="35749"/>
    <cellStyle name="Normal 4 5 5 2 2" xfId="35750"/>
    <cellStyle name="Normal 4 5 5 2 2 2" xfId="35751"/>
    <cellStyle name="Normal 4 5 5 2 2 2 2" xfId="35752"/>
    <cellStyle name="Normal 4 5 5 2 2 2 2 2" xfId="35753"/>
    <cellStyle name="Normal 4 5 5 2 2 2 3" xfId="35754"/>
    <cellStyle name="Normal 4 5 5 2 2 3" xfId="35755"/>
    <cellStyle name="Normal 4 5 5 2 2 3 2" xfId="35756"/>
    <cellStyle name="Normal 4 5 5 2 2 4" xfId="35757"/>
    <cellStyle name="Normal 4 5 5 2 3" xfId="35758"/>
    <cellStyle name="Normal 4 5 5 2 3 2" xfId="35759"/>
    <cellStyle name="Normal 4 5 5 2 3 2 2" xfId="35760"/>
    <cellStyle name="Normal 4 5 5 2 3 3" xfId="35761"/>
    <cellStyle name="Normal 4 5 5 2 4" xfId="35762"/>
    <cellStyle name="Normal 4 5 5 2 4 2" xfId="35763"/>
    <cellStyle name="Normal 4 5 5 2 5" xfId="35764"/>
    <cellStyle name="Normal 4 5 5 3" xfId="35765"/>
    <cellStyle name="Normal 4 5 5 3 2" xfId="35766"/>
    <cellStyle name="Normal 4 5 5 3 2 2" xfId="35767"/>
    <cellStyle name="Normal 4 5 5 3 2 2 2" xfId="35768"/>
    <cellStyle name="Normal 4 5 5 3 2 2 2 2" xfId="35769"/>
    <cellStyle name="Normal 4 5 5 3 2 2 3" xfId="35770"/>
    <cellStyle name="Normal 4 5 5 3 2 3" xfId="35771"/>
    <cellStyle name="Normal 4 5 5 3 2 3 2" xfId="35772"/>
    <cellStyle name="Normal 4 5 5 3 2 4" xfId="35773"/>
    <cellStyle name="Normal 4 5 5 3 3" xfId="35774"/>
    <cellStyle name="Normal 4 5 5 3 3 2" xfId="35775"/>
    <cellStyle name="Normal 4 5 5 3 3 2 2" xfId="35776"/>
    <cellStyle name="Normal 4 5 5 3 3 3" xfId="35777"/>
    <cellStyle name="Normal 4 5 5 3 4" xfId="35778"/>
    <cellStyle name="Normal 4 5 5 3 4 2" xfId="35779"/>
    <cellStyle name="Normal 4 5 5 3 5" xfId="35780"/>
    <cellStyle name="Normal 4 5 5 4" xfId="35781"/>
    <cellStyle name="Normal 4 5 5 4 2" xfId="35782"/>
    <cellStyle name="Normal 4 5 5 4 2 2" xfId="35783"/>
    <cellStyle name="Normal 4 5 5 4 2 2 2" xfId="35784"/>
    <cellStyle name="Normal 4 5 5 4 2 3" xfId="35785"/>
    <cellStyle name="Normal 4 5 5 4 3" xfId="35786"/>
    <cellStyle name="Normal 4 5 5 4 3 2" xfId="35787"/>
    <cellStyle name="Normal 4 5 5 4 4" xfId="35788"/>
    <cellStyle name="Normal 4 5 5 5" xfId="35789"/>
    <cellStyle name="Normal 4 5 5 5 2" xfId="35790"/>
    <cellStyle name="Normal 4 5 5 5 2 2" xfId="35791"/>
    <cellStyle name="Normal 4 5 5 5 2 2 2" xfId="35792"/>
    <cellStyle name="Normal 4 5 5 5 2 3" xfId="35793"/>
    <cellStyle name="Normal 4 5 5 5 3" xfId="35794"/>
    <cellStyle name="Normal 4 5 5 5 3 2" xfId="35795"/>
    <cellStyle name="Normal 4 5 5 5 4" xfId="35796"/>
    <cellStyle name="Normal 4 5 5 6" xfId="35797"/>
    <cellStyle name="Normal 4 5 5 6 2" xfId="35798"/>
    <cellStyle name="Normal 4 5 5 6 2 2" xfId="35799"/>
    <cellStyle name="Normal 4 5 5 6 2 2 2" xfId="35800"/>
    <cellStyle name="Normal 4 5 5 6 2 3" xfId="35801"/>
    <cellStyle name="Normal 4 5 5 6 3" xfId="35802"/>
    <cellStyle name="Normal 4 5 5 6 3 2" xfId="35803"/>
    <cellStyle name="Normal 4 5 5 6 4" xfId="35804"/>
    <cellStyle name="Normal 4 5 5 7" xfId="35805"/>
    <cellStyle name="Normal 4 5 5 7 2" xfId="35806"/>
    <cellStyle name="Normal 4 5 5 7 2 2" xfId="35807"/>
    <cellStyle name="Normal 4 5 5 7 3" xfId="35808"/>
    <cellStyle name="Normal 4 5 5 8" xfId="35809"/>
    <cellStyle name="Normal 4 5 5 8 2" xfId="35810"/>
    <cellStyle name="Normal 4 5 5 9" xfId="35811"/>
    <cellStyle name="Normal 4 5 6" xfId="43377"/>
    <cellStyle name="Normal 4 50" xfId="46472"/>
    <cellStyle name="Normal 4 51" xfId="46473"/>
    <cellStyle name="Normal 4 52" xfId="46474"/>
    <cellStyle name="Normal 4 53" xfId="46475"/>
    <cellStyle name="Normal 4 54" xfId="46476"/>
    <cellStyle name="Normal 4 55" xfId="46477"/>
    <cellStyle name="Normal 4 56" xfId="46478"/>
    <cellStyle name="Normal 4 57" xfId="46479"/>
    <cellStyle name="Normal 4 58" xfId="46480"/>
    <cellStyle name="Normal 4 59" xfId="46481"/>
    <cellStyle name="Normal 4 6" xfId="35812"/>
    <cellStyle name="Normal 4 6 2" xfId="35813"/>
    <cellStyle name="Normal 4 6 2 10" xfId="35814"/>
    <cellStyle name="Normal 4 6 2 10 2" xfId="35815"/>
    <cellStyle name="Normal 4 6 2 11" xfId="35816"/>
    <cellStyle name="Normal 4 6 2 12" xfId="46483"/>
    <cellStyle name="Normal 4 6 2 2" xfId="35817"/>
    <cellStyle name="Normal 4 6 2 2 2" xfId="35818"/>
    <cellStyle name="Normal 4 6 2 2 2 2" xfId="35819"/>
    <cellStyle name="Normal 4 6 2 2 2 2 2" xfId="35820"/>
    <cellStyle name="Normal 4 6 2 2 2 2 2 2" xfId="35821"/>
    <cellStyle name="Normal 4 6 2 2 2 2 2 2 2" xfId="35822"/>
    <cellStyle name="Normal 4 6 2 2 2 2 2 3" xfId="35823"/>
    <cellStyle name="Normal 4 6 2 2 2 2 3" xfId="35824"/>
    <cellStyle name="Normal 4 6 2 2 2 2 3 2" xfId="35825"/>
    <cellStyle name="Normal 4 6 2 2 2 2 4" xfId="35826"/>
    <cellStyle name="Normal 4 6 2 2 2 3" xfId="35827"/>
    <cellStyle name="Normal 4 6 2 2 2 3 2" xfId="35828"/>
    <cellStyle name="Normal 4 6 2 2 2 3 2 2" xfId="35829"/>
    <cellStyle name="Normal 4 6 2 2 2 3 3" xfId="35830"/>
    <cellStyle name="Normal 4 6 2 2 2 4" xfId="35831"/>
    <cellStyle name="Normal 4 6 2 2 2 4 2" xfId="35832"/>
    <cellStyle name="Normal 4 6 2 2 2 5" xfId="35833"/>
    <cellStyle name="Normal 4 6 2 2 3" xfId="35834"/>
    <cellStyle name="Normal 4 6 2 2 3 2" xfId="35835"/>
    <cellStyle name="Normal 4 6 2 2 3 2 2" xfId="35836"/>
    <cellStyle name="Normal 4 6 2 2 3 2 2 2" xfId="35837"/>
    <cellStyle name="Normal 4 6 2 2 3 2 2 2 2" xfId="35838"/>
    <cellStyle name="Normal 4 6 2 2 3 2 2 3" xfId="35839"/>
    <cellStyle name="Normal 4 6 2 2 3 2 3" xfId="35840"/>
    <cellStyle name="Normal 4 6 2 2 3 2 3 2" xfId="35841"/>
    <cellStyle name="Normal 4 6 2 2 3 2 4" xfId="35842"/>
    <cellStyle name="Normal 4 6 2 2 3 3" xfId="35843"/>
    <cellStyle name="Normal 4 6 2 2 3 3 2" xfId="35844"/>
    <cellStyle name="Normal 4 6 2 2 3 3 2 2" xfId="35845"/>
    <cellStyle name="Normal 4 6 2 2 3 3 3" xfId="35846"/>
    <cellStyle name="Normal 4 6 2 2 3 4" xfId="35847"/>
    <cellStyle name="Normal 4 6 2 2 3 4 2" xfId="35848"/>
    <cellStyle name="Normal 4 6 2 2 3 5" xfId="35849"/>
    <cellStyle name="Normal 4 6 2 2 4" xfId="35850"/>
    <cellStyle name="Normal 4 6 2 2 4 2" xfId="35851"/>
    <cellStyle name="Normal 4 6 2 2 4 2 2" xfId="35852"/>
    <cellStyle name="Normal 4 6 2 2 4 2 2 2" xfId="35853"/>
    <cellStyle name="Normal 4 6 2 2 4 2 3" xfId="35854"/>
    <cellStyle name="Normal 4 6 2 2 4 3" xfId="35855"/>
    <cellStyle name="Normal 4 6 2 2 4 3 2" xfId="35856"/>
    <cellStyle name="Normal 4 6 2 2 4 4" xfId="35857"/>
    <cellStyle name="Normal 4 6 2 2 5" xfId="35858"/>
    <cellStyle name="Normal 4 6 2 2 5 2" xfId="35859"/>
    <cellStyle name="Normal 4 6 2 2 5 2 2" xfId="35860"/>
    <cellStyle name="Normal 4 6 2 2 5 2 2 2" xfId="35861"/>
    <cellStyle name="Normal 4 6 2 2 5 2 3" xfId="35862"/>
    <cellStyle name="Normal 4 6 2 2 5 3" xfId="35863"/>
    <cellStyle name="Normal 4 6 2 2 5 3 2" xfId="35864"/>
    <cellStyle name="Normal 4 6 2 2 5 4" xfId="35865"/>
    <cellStyle name="Normal 4 6 2 2 6" xfId="35866"/>
    <cellStyle name="Normal 4 6 2 2 6 2" xfId="35867"/>
    <cellStyle name="Normal 4 6 2 2 6 2 2" xfId="35868"/>
    <cellStyle name="Normal 4 6 2 2 6 2 2 2" xfId="35869"/>
    <cellStyle name="Normal 4 6 2 2 6 2 3" xfId="35870"/>
    <cellStyle name="Normal 4 6 2 2 6 3" xfId="35871"/>
    <cellStyle name="Normal 4 6 2 2 6 3 2" xfId="35872"/>
    <cellStyle name="Normal 4 6 2 2 6 4" xfId="35873"/>
    <cellStyle name="Normal 4 6 2 2 7" xfId="35874"/>
    <cellStyle name="Normal 4 6 2 2 7 2" xfId="35875"/>
    <cellStyle name="Normal 4 6 2 2 7 2 2" xfId="35876"/>
    <cellStyle name="Normal 4 6 2 2 7 3" xfId="35877"/>
    <cellStyle name="Normal 4 6 2 2 8" xfId="35878"/>
    <cellStyle name="Normal 4 6 2 2 8 2" xfId="35879"/>
    <cellStyle name="Normal 4 6 2 2 9" xfId="35880"/>
    <cellStyle name="Normal 4 6 2 3" xfId="35881"/>
    <cellStyle name="Normal 4 6 2 3 2" xfId="35882"/>
    <cellStyle name="Normal 4 6 2 3 2 2" xfId="35883"/>
    <cellStyle name="Normal 4 6 2 3 2 2 2" xfId="35884"/>
    <cellStyle name="Normal 4 6 2 3 2 2 2 2" xfId="35885"/>
    <cellStyle name="Normal 4 6 2 3 2 2 2 2 2" xfId="35886"/>
    <cellStyle name="Normal 4 6 2 3 2 2 2 3" xfId="35887"/>
    <cellStyle name="Normal 4 6 2 3 2 2 3" xfId="35888"/>
    <cellStyle name="Normal 4 6 2 3 2 2 3 2" xfId="35889"/>
    <cellStyle name="Normal 4 6 2 3 2 2 4" xfId="35890"/>
    <cellStyle name="Normal 4 6 2 3 2 3" xfId="35891"/>
    <cellStyle name="Normal 4 6 2 3 2 3 2" xfId="35892"/>
    <cellStyle name="Normal 4 6 2 3 2 3 2 2" xfId="35893"/>
    <cellStyle name="Normal 4 6 2 3 2 3 3" xfId="35894"/>
    <cellStyle name="Normal 4 6 2 3 2 4" xfId="35895"/>
    <cellStyle name="Normal 4 6 2 3 2 4 2" xfId="35896"/>
    <cellStyle name="Normal 4 6 2 3 2 5" xfId="35897"/>
    <cellStyle name="Normal 4 6 2 3 3" xfId="35898"/>
    <cellStyle name="Normal 4 6 2 3 3 2" xfId="35899"/>
    <cellStyle name="Normal 4 6 2 3 3 2 2" xfId="35900"/>
    <cellStyle name="Normal 4 6 2 3 3 2 2 2" xfId="35901"/>
    <cellStyle name="Normal 4 6 2 3 3 2 2 2 2" xfId="35902"/>
    <cellStyle name="Normal 4 6 2 3 3 2 2 3" xfId="35903"/>
    <cellStyle name="Normal 4 6 2 3 3 2 3" xfId="35904"/>
    <cellStyle name="Normal 4 6 2 3 3 2 3 2" xfId="35905"/>
    <cellStyle name="Normal 4 6 2 3 3 2 4" xfId="35906"/>
    <cellStyle name="Normal 4 6 2 3 3 3" xfId="35907"/>
    <cellStyle name="Normal 4 6 2 3 3 3 2" xfId="35908"/>
    <cellStyle name="Normal 4 6 2 3 3 3 2 2" xfId="35909"/>
    <cellStyle name="Normal 4 6 2 3 3 3 3" xfId="35910"/>
    <cellStyle name="Normal 4 6 2 3 3 4" xfId="35911"/>
    <cellStyle name="Normal 4 6 2 3 3 4 2" xfId="35912"/>
    <cellStyle name="Normal 4 6 2 3 3 5" xfId="35913"/>
    <cellStyle name="Normal 4 6 2 3 4" xfId="35914"/>
    <cellStyle name="Normal 4 6 2 3 4 2" xfId="35915"/>
    <cellStyle name="Normal 4 6 2 3 4 2 2" xfId="35916"/>
    <cellStyle name="Normal 4 6 2 3 4 2 2 2" xfId="35917"/>
    <cellStyle name="Normal 4 6 2 3 4 2 3" xfId="35918"/>
    <cellStyle name="Normal 4 6 2 3 4 3" xfId="35919"/>
    <cellStyle name="Normal 4 6 2 3 4 3 2" xfId="35920"/>
    <cellStyle name="Normal 4 6 2 3 4 4" xfId="35921"/>
    <cellStyle name="Normal 4 6 2 3 5" xfId="35922"/>
    <cellStyle name="Normal 4 6 2 3 5 2" xfId="35923"/>
    <cellStyle name="Normal 4 6 2 3 5 2 2" xfId="35924"/>
    <cellStyle name="Normal 4 6 2 3 5 2 2 2" xfId="35925"/>
    <cellStyle name="Normal 4 6 2 3 5 2 3" xfId="35926"/>
    <cellStyle name="Normal 4 6 2 3 5 3" xfId="35927"/>
    <cellStyle name="Normal 4 6 2 3 5 3 2" xfId="35928"/>
    <cellStyle name="Normal 4 6 2 3 5 4" xfId="35929"/>
    <cellStyle name="Normal 4 6 2 3 6" xfId="35930"/>
    <cellStyle name="Normal 4 6 2 3 6 2" xfId="35931"/>
    <cellStyle name="Normal 4 6 2 3 6 2 2" xfId="35932"/>
    <cellStyle name="Normal 4 6 2 3 6 2 2 2" xfId="35933"/>
    <cellStyle name="Normal 4 6 2 3 6 2 3" xfId="35934"/>
    <cellStyle name="Normal 4 6 2 3 6 3" xfId="35935"/>
    <cellStyle name="Normal 4 6 2 3 6 3 2" xfId="35936"/>
    <cellStyle name="Normal 4 6 2 3 6 4" xfId="35937"/>
    <cellStyle name="Normal 4 6 2 3 7" xfId="35938"/>
    <cellStyle name="Normal 4 6 2 3 7 2" xfId="35939"/>
    <cellStyle name="Normal 4 6 2 3 7 2 2" xfId="35940"/>
    <cellStyle name="Normal 4 6 2 3 7 3" xfId="35941"/>
    <cellStyle name="Normal 4 6 2 3 8" xfId="35942"/>
    <cellStyle name="Normal 4 6 2 3 8 2" xfId="35943"/>
    <cellStyle name="Normal 4 6 2 3 9" xfId="35944"/>
    <cellStyle name="Normal 4 6 2 4" xfId="35945"/>
    <cellStyle name="Normal 4 6 2 4 2" xfId="35946"/>
    <cellStyle name="Normal 4 6 2 4 2 2" xfId="35947"/>
    <cellStyle name="Normal 4 6 2 4 2 2 2" xfId="35948"/>
    <cellStyle name="Normal 4 6 2 4 2 2 2 2" xfId="35949"/>
    <cellStyle name="Normal 4 6 2 4 2 2 3" xfId="35950"/>
    <cellStyle name="Normal 4 6 2 4 2 3" xfId="35951"/>
    <cellStyle name="Normal 4 6 2 4 2 3 2" xfId="35952"/>
    <cellStyle name="Normal 4 6 2 4 2 4" xfId="35953"/>
    <cellStyle name="Normal 4 6 2 4 3" xfId="35954"/>
    <cellStyle name="Normal 4 6 2 4 3 2" xfId="35955"/>
    <cellStyle name="Normal 4 6 2 4 3 2 2" xfId="35956"/>
    <cellStyle name="Normal 4 6 2 4 3 3" xfId="35957"/>
    <cellStyle name="Normal 4 6 2 4 4" xfId="35958"/>
    <cellStyle name="Normal 4 6 2 4 4 2" xfId="35959"/>
    <cellStyle name="Normal 4 6 2 4 5" xfId="35960"/>
    <cellStyle name="Normal 4 6 2 5" xfId="35961"/>
    <cellStyle name="Normal 4 6 2 5 2" xfId="35962"/>
    <cellStyle name="Normal 4 6 2 5 2 2" xfId="35963"/>
    <cellStyle name="Normal 4 6 2 5 2 2 2" xfId="35964"/>
    <cellStyle name="Normal 4 6 2 5 2 2 2 2" xfId="35965"/>
    <cellStyle name="Normal 4 6 2 5 2 2 3" xfId="35966"/>
    <cellStyle name="Normal 4 6 2 5 2 3" xfId="35967"/>
    <cellStyle name="Normal 4 6 2 5 2 3 2" xfId="35968"/>
    <cellStyle name="Normal 4 6 2 5 2 4" xfId="35969"/>
    <cellStyle name="Normal 4 6 2 5 3" xfId="35970"/>
    <cellStyle name="Normal 4 6 2 5 3 2" xfId="35971"/>
    <cellStyle name="Normal 4 6 2 5 3 2 2" xfId="35972"/>
    <cellStyle name="Normal 4 6 2 5 3 3" xfId="35973"/>
    <cellStyle name="Normal 4 6 2 5 4" xfId="35974"/>
    <cellStyle name="Normal 4 6 2 5 4 2" xfId="35975"/>
    <cellStyle name="Normal 4 6 2 5 5" xfId="35976"/>
    <cellStyle name="Normal 4 6 2 6" xfId="35977"/>
    <cellStyle name="Normal 4 6 2 6 2" xfId="35978"/>
    <cellStyle name="Normal 4 6 2 6 2 2" xfId="35979"/>
    <cellStyle name="Normal 4 6 2 6 2 2 2" xfId="35980"/>
    <cellStyle name="Normal 4 6 2 6 2 3" xfId="35981"/>
    <cellStyle name="Normal 4 6 2 6 3" xfId="35982"/>
    <cellStyle name="Normal 4 6 2 6 3 2" xfId="35983"/>
    <cellStyle name="Normal 4 6 2 6 4" xfId="35984"/>
    <cellStyle name="Normal 4 6 2 7" xfId="35985"/>
    <cellStyle name="Normal 4 6 2 7 2" xfId="35986"/>
    <cellStyle name="Normal 4 6 2 7 2 2" xfId="35987"/>
    <cellStyle name="Normal 4 6 2 7 2 2 2" xfId="35988"/>
    <cellStyle name="Normal 4 6 2 7 2 3" xfId="35989"/>
    <cellStyle name="Normal 4 6 2 7 3" xfId="35990"/>
    <cellStyle name="Normal 4 6 2 7 3 2" xfId="35991"/>
    <cellStyle name="Normal 4 6 2 7 4" xfId="35992"/>
    <cellStyle name="Normal 4 6 2 8" xfId="35993"/>
    <cellStyle name="Normal 4 6 2 8 2" xfId="35994"/>
    <cellStyle name="Normal 4 6 2 8 2 2" xfId="35995"/>
    <cellStyle name="Normal 4 6 2 8 2 2 2" xfId="35996"/>
    <cellStyle name="Normal 4 6 2 8 2 3" xfId="35997"/>
    <cellStyle name="Normal 4 6 2 8 3" xfId="35998"/>
    <cellStyle name="Normal 4 6 2 8 3 2" xfId="35999"/>
    <cellStyle name="Normal 4 6 2 8 4" xfId="36000"/>
    <cellStyle name="Normal 4 6 2 9" xfId="36001"/>
    <cellStyle name="Normal 4 6 2 9 2" xfId="36002"/>
    <cellStyle name="Normal 4 6 2 9 2 2" xfId="36003"/>
    <cellStyle name="Normal 4 6 2 9 3" xfId="36004"/>
    <cellStyle name="Normal 4 6 3" xfId="36005"/>
    <cellStyle name="Normal 4 6 3 2" xfId="36006"/>
    <cellStyle name="Normal 4 6 3 2 2" xfId="36007"/>
    <cellStyle name="Normal 4 6 3 2 2 2" xfId="36008"/>
    <cellStyle name="Normal 4 6 3 2 2 2 2" xfId="36009"/>
    <cellStyle name="Normal 4 6 3 2 2 2 2 2" xfId="36010"/>
    <cellStyle name="Normal 4 6 3 2 2 2 3" xfId="36011"/>
    <cellStyle name="Normal 4 6 3 2 2 3" xfId="36012"/>
    <cellStyle name="Normal 4 6 3 2 2 3 2" xfId="36013"/>
    <cellStyle name="Normal 4 6 3 2 2 4" xfId="36014"/>
    <cellStyle name="Normal 4 6 3 2 3" xfId="36015"/>
    <cellStyle name="Normal 4 6 3 2 3 2" xfId="36016"/>
    <cellStyle name="Normal 4 6 3 2 3 2 2" xfId="36017"/>
    <cellStyle name="Normal 4 6 3 2 3 3" xfId="36018"/>
    <cellStyle name="Normal 4 6 3 2 4" xfId="36019"/>
    <cellStyle name="Normal 4 6 3 2 4 2" xfId="36020"/>
    <cellStyle name="Normal 4 6 3 2 5" xfId="36021"/>
    <cellStyle name="Normal 4 6 3 3" xfId="36022"/>
    <cellStyle name="Normal 4 6 3 3 2" xfId="36023"/>
    <cellStyle name="Normal 4 6 3 3 2 2" xfId="36024"/>
    <cellStyle name="Normal 4 6 3 3 2 2 2" xfId="36025"/>
    <cellStyle name="Normal 4 6 3 3 2 2 2 2" xfId="36026"/>
    <cellStyle name="Normal 4 6 3 3 2 2 3" xfId="36027"/>
    <cellStyle name="Normal 4 6 3 3 2 3" xfId="36028"/>
    <cellStyle name="Normal 4 6 3 3 2 3 2" xfId="36029"/>
    <cellStyle name="Normal 4 6 3 3 2 4" xfId="36030"/>
    <cellStyle name="Normal 4 6 3 3 3" xfId="36031"/>
    <cellStyle name="Normal 4 6 3 3 3 2" xfId="36032"/>
    <cellStyle name="Normal 4 6 3 3 3 2 2" xfId="36033"/>
    <cellStyle name="Normal 4 6 3 3 3 3" xfId="36034"/>
    <cellStyle name="Normal 4 6 3 3 4" xfId="36035"/>
    <cellStyle name="Normal 4 6 3 3 4 2" xfId="36036"/>
    <cellStyle name="Normal 4 6 3 3 5" xfId="36037"/>
    <cellStyle name="Normal 4 6 3 4" xfId="36038"/>
    <cellStyle name="Normal 4 6 3 4 2" xfId="36039"/>
    <cellStyle name="Normal 4 6 3 4 2 2" xfId="36040"/>
    <cellStyle name="Normal 4 6 3 4 2 2 2" xfId="36041"/>
    <cellStyle name="Normal 4 6 3 4 2 3" xfId="36042"/>
    <cellStyle name="Normal 4 6 3 4 3" xfId="36043"/>
    <cellStyle name="Normal 4 6 3 4 3 2" xfId="36044"/>
    <cellStyle name="Normal 4 6 3 4 4" xfId="36045"/>
    <cellStyle name="Normal 4 6 3 5" xfId="36046"/>
    <cellStyle name="Normal 4 6 3 5 2" xfId="36047"/>
    <cellStyle name="Normal 4 6 3 5 2 2" xfId="36048"/>
    <cellStyle name="Normal 4 6 3 5 2 2 2" xfId="36049"/>
    <cellStyle name="Normal 4 6 3 5 2 3" xfId="36050"/>
    <cellStyle name="Normal 4 6 3 5 3" xfId="36051"/>
    <cellStyle name="Normal 4 6 3 5 3 2" xfId="36052"/>
    <cellStyle name="Normal 4 6 3 5 4" xfId="36053"/>
    <cellStyle name="Normal 4 6 3 6" xfId="36054"/>
    <cellStyle name="Normal 4 6 3 6 2" xfId="36055"/>
    <cellStyle name="Normal 4 6 3 6 2 2" xfId="36056"/>
    <cellStyle name="Normal 4 6 3 6 2 2 2" xfId="36057"/>
    <cellStyle name="Normal 4 6 3 6 2 3" xfId="36058"/>
    <cellStyle name="Normal 4 6 3 6 3" xfId="36059"/>
    <cellStyle name="Normal 4 6 3 6 3 2" xfId="36060"/>
    <cellStyle name="Normal 4 6 3 6 4" xfId="36061"/>
    <cellStyle name="Normal 4 6 3 7" xfId="36062"/>
    <cellStyle name="Normal 4 6 3 7 2" xfId="36063"/>
    <cellStyle name="Normal 4 6 3 7 2 2" xfId="36064"/>
    <cellStyle name="Normal 4 6 3 7 3" xfId="36065"/>
    <cellStyle name="Normal 4 6 3 8" xfId="36066"/>
    <cellStyle name="Normal 4 6 3 8 2" xfId="36067"/>
    <cellStyle name="Normal 4 6 3 9" xfId="36068"/>
    <cellStyle name="Normal 4 6 4" xfId="36069"/>
    <cellStyle name="Normal 4 6 4 2" xfId="36070"/>
    <cellStyle name="Normal 4 6 4 2 2" xfId="36071"/>
    <cellStyle name="Normal 4 6 4 2 2 2" xfId="36072"/>
    <cellStyle name="Normal 4 6 4 2 2 2 2" xfId="36073"/>
    <cellStyle name="Normal 4 6 4 2 2 2 2 2" xfId="36074"/>
    <cellStyle name="Normal 4 6 4 2 2 2 3" xfId="36075"/>
    <cellStyle name="Normal 4 6 4 2 2 3" xfId="36076"/>
    <cellStyle name="Normal 4 6 4 2 2 3 2" xfId="36077"/>
    <cellStyle name="Normal 4 6 4 2 2 4" xfId="36078"/>
    <cellStyle name="Normal 4 6 4 2 3" xfId="36079"/>
    <cellStyle name="Normal 4 6 4 2 3 2" xfId="36080"/>
    <cellStyle name="Normal 4 6 4 2 3 2 2" xfId="36081"/>
    <cellStyle name="Normal 4 6 4 2 3 3" xfId="36082"/>
    <cellStyle name="Normal 4 6 4 2 4" xfId="36083"/>
    <cellStyle name="Normal 4 6 4 2 4 2" xfId="36084"/>
    <cellStyle name="Normal 4 6 4 2 5" xfId="36085"/>
    <cellStyle name="Normal 4 6 4 3" xfId="36086"/>
    <cellStyle name="Normal 4 6 4 3 2" xfId="36087"/>
    <cellStyle name="Normal 4 6 4 3 2 2" xfId="36088"/>
    <cellStyle name="Normal 4 6 4 3 2 2 2" xfId="36089"/>
    <cellStyle name="Normal 4 6 4 3 2 2 2 2" xfId="36090"/>
    <cellStyle name="Normal 4 6 4 3 2 2 3" xfId="36091"/>
    <cellStyle name="Normal 4 6 4 3 2 3" xfId="36092"/>
    <cellStyle name="Normal 4 6 4 3 2 3 2" xfId="36093"/>
    <cellStyle name="Normal 4 6 4 3 2 4" xfId="36094"/>
    <cellStyle name="Normal 4 6 4 3 3" xfId="36095"/>
    <cellStyle name="Normal 4 6 4 3 3 2" xfId="36096"/>
    <cellStyle name="Normal 4 6 4 3 3 2 2" xfId="36097"/>
    <cellStyle name="Normal 4 6 4 3 3 3" xfId="36098"/>
    <cellStyle name="Normal 4 6 4 3 4" xfId="36099"/>
    <cellStyle name="Normal 4 6 4 3 4 2" xfId="36100"/>
    <cellStyle name="Normal 4 6 4 3 5" xfId="36101"/>
    <cellStyle name="Normal 4 6 4 4" xfId="36102"/>
    <cellStyle name="Normal 4 6 4 4 2" xfId="36103"/>
    <cellStyle name="Normal 4 6 4 4 2 2" xfId="36104"/>
    <cellStyle name="Normal 4 6 4 4 2 2 2" xfId="36105"/>
    <cellStyle name="Normal 4 6 4 4 2 3" xfId="36106"/>
    <cellStyle name="Normal 4 6 4 4 3" xfId="36107"/>
    <cellStyle name="Normal 4 6 4 4 3 2" xfId="36108"/>
    <cellStyle name="Normal 4 6 4 4 4" xfId="36109"/>
    <cellStyle name="Normal 4 6 4 5" xfId="36110"/>
    <cellStyle name="Normal 4 6 4 5 2" xfId="36111"/>
    <cellStyle name="Normal 4 6 4 5 2 2" xfId="36112"/>
    <cellStyle name="Normal 4 6 4 5 2 2 2" xfId="36113"/>
    <cellStyle name="Normal 4 6 4 5 2 3" xfId="36114"/>
    <cellStyle name="Normal 4 6 4 5 3" xfId="36115"/>
    <cellStyle name="Normal 4 6 4 5 3 2" xfId="36116"/>
    <cellStyle name="Normal 4 6 4 5 4" xfId="36117"/>
    <cellStyle name="Normal 4 6 4 6" xfId="36118"/>
    <cellStyle name="Normal 4 6 4 6 2" xfId="36119"/>
    <cellStyle name="Normal 4 6 4 6 2 2" xfId="36120"/>
    <cellStyle name="Normal 4 6 4 6 2 2 2" xfId="36121"/>
    <cellStyle name="Normal 4 6 4 6 2 3" xfId="36122"/>
    <cellStyle name="Normal 4 6 4 6 3" xfId="36123"/>
    <cellStyle name="Normal 4 6 4 6 3 2" xfId="36124"/>
    <cellStyle name="Normal 4 6 4 6 4" xfId="36125"/>
    <cellStyle name="Normal 4 6 4 7" xfId="36126"/>
    <cellStyle name="Normal 4 6 4 7 2" xfId="36127"/>
    <cellStyle name="Normal 4 6 4 7 2 2" xfId="36128"/>
    <cellStyle name="Normal 4 6 4 7 3" xfId="36129"/>
    <cellStyle name="Normal 4 6 4 8" xfId="36130"/>
    <cellStyle name="Normal 4 6 4 8 2" xfId="36131"/>
    <cellStyle name="Normal 4 6 4 9" xfId="36132"/>
    <cellStyle name="Normal 4 6 5" xfId="46482"/>
    <cellStyle name="Normal 4 60" xfId="46484"/>
    <cellStyle name="Normal 4 61" xfId="46485"/>
    <cellStyle name="Normal 4 62" xfId="46486"/>
    <cellStyle name="Normal 4 63" xfId="46487"/>
    <cellStyle name="Normal 4 64" xfId="46488"/>
    <cellStyle name="Normal 4 65" xfId="46489"/>
    <cellStyle name="Normal 4 66" xfId="46490"/>
    <cellStyle name="Normal 4 67" xfId="46491"/>
    <cellStyle name="Normal 4 68" xfId="46492"/>
    <cellStyle name="Normal 4 69" xfId="46493"/>
    <cellStyle name="Normal 4 7" xfId="36133"/>
    <cellStyle name="Normal 4 7 2" xfId="36134"/>
    <cellStyle name="Normal 4 7 2 10" xfId="46495"/>
    <cellStyle name="Normal 4 7 2 2" xfId="36135"/>
    <cellStyle name="Normal 4 7 2 2 2" xfId="36136"/>
    <cellStyle name="Normal 4 7 2 2 2 2" xfId="36137"/>
    <cellStyle name="Normal 4 7 2 2 2 2 2" xfId="36138"/>
    <cellStyle name="Normal 4 7 2 2 2 2 2 2" xfId="36139"/>
    <cellStyle name="Normal 4 7 2 2 2 2 3" xfId="36140"/>
    <cellStyle name="Normal 4 7 2 2 2 3" xfId="36141"/>
    <cellStyle name="Normal 4 7 2 2 2 3 2" xfId="36142"/>
    <cellStyle name="Normal 4 7 2 2 2 4" xfId="36143"/>
    <cellStyle name="Normal 4 7 2 2 3" xfId="36144"/>
    <cellStyle name="Normal 4 7 2 2 3 2" xfId="36145"/>
    <cellStyle name="Normal 4 7 2 2 3 2 2" xfId="36146"/>
    <cellStyle name="Normal 4 7 2 2 3 3" xfId="36147"/>
    <cellStyle name="Normal 4 7 2 2 4" xfId="36148"/>
    <cellStyle name="Normal 4 7 2 2 4 2" xfId="36149"/>
    <cellStyle name="Normal 4 7 2 2 5" xfId="36150"/>
    <cellStyle name="Normal 4 7 2 3" xfId="36151"/>
    <cellStyle name="Normal 4 7 2 3 2" xfId="36152"/>
    <cellStyle name="Normal 4 7 2 3 2 2" xfId="36153"/>
    <cellStyle name="Normal 4 7 2 3 2 2 2" xfId="36154"/>
    <cellStyle name="Normal 4 7 2 3 2 2 2 2" xfId="36155"/>
    <cellStyle name="Normal 4 7 2 3 2 2 3" xfId="36156"/>
    <cellStyle name="Normal 4 7 2 3 2 3" xfId="36157"/>
    <cellStyle name="Normal 4 7 2 3 2 3 2" xfId="36158"/>
    <cellStyle name="Normal 4 7 2 3 2 4" xfId="36159"/>
    <cellStyle name="Normal 4 7 2 3 3" xfId="36160"/>
    <cellStyle name="Normal 4 7 2 3 3 2" xfId="36161"/>
    <cellStyle name="Normal 4 7 2 3 3 2 2" xfId="36162"/>
    <cellStyle name="Normal 4 7 2 3 3 3" xfId="36163"/>
    <cellStyle name="Normal 4 7 2 3 4" xfId="36164"/>
    <cellStyle name="Normal 4 7 2 3 4 2" xfId="36165"/>
    <cellStyle name="Normal 4 7 2 3 5" xfId="36166"/>
    <cellStyle name="Normal 4 7 2 4" xfId="36167"/>
    <cellStyle name="Normal 4 7 2 4 2" xfId="36168"/>
    <cellStyle name="Normal 4 7 2 4 2 2" xfId="36169"/>
    <cellStyle name="Normal 4 7 2 4 2 2 2" xfId="36170"/>
    <cellStyle name="Normal 4 7 2 4 2 3" xfId="36171"/>
    <cellStyle name="Normal 4 7 2 4 3" xfId="36172"/>
    <cellStyle name="Normal 4 7 2 4 3 2" xfId="36173"/>
    <cellStyle name="Normal 4 7 2 4 4" xfId="36174"/>
    <cellStyle name="Normal 4 7 2 5" xfId="36175"/>
    <cellStyle name="Normal 4 7 2 5 2" xfId="36176"/>
    <cellStyle name="Normal 4 7 2 5 2 2" xfId="36177"/>
    <cellStyle name="Normal 4 7 2 5 2 2 2" xfId="36178"/>
    <cellStyle name="Normal 4 7 2 5 2 3" xfId="36179"/>
    <cellStyle name="Normal 4 7 2 5 3" xfId="36180"/>
    <cellStyle name="Normal 4 7 2 5 3 2" xfId="36181"/>
    <cellStyle name="Normal 4 7 2 5 4" xfId="36182"/>
    <cellStyle name="Normal 4 7 2 6" xfId="36183"/>
    <cellStyle name="Normal 4 7 2 6 2" xfId="36184"/>
    <cellStyle name="Normal 4 7 2 6 2 2" xfId="36185"/>
    <cellStyle name="Normal 4 7 2 6 2 2 2" xfId="36186"/>
    <cellStyle name="Normal 4 7 2 6 2 3" xfId="36187"/>
    <cellStyle name="Normal 4 7 2 6 3" xfId="36188"/>
    <cellStyle name="Normal 4 7 2 6 3 2" xfId="36189"/>
    <cellStyle name="Normal 4 7 2 6 4" xfId="36190"/>
    <cellStyle name="Normal 4 7 2 7" xfId="36191"/>
    <cellStyle name="Normal 4 7 2 7 2" xfId="36192"/>
    <cellStyle name="Normal 4 7 2 7 2 2" xfId="36193"/>
    <cellStyle name="Normal 4 7 2 7 3" xfId="36194"/>
    <cellStyle name="Normal 4 7 2 8" xfId="36195"/>
    <cellStyle name="Normal 4 7 2 8 2" xfId="36196"/>
    <cellStyle name="Normal 4 7 2 9" xfId="36197"/>
    <cellStyle name="Normal 4 7 3" xfId="36198"/>
    <cellStyle name="Normal 4 7 3 2" xfId="36199"/>
    <cellStyle name="Normal 4 7 3 2 2" xfId="36200"/>
    <cellStyle name="Normal 4 7 3 2 2 2" xfId="36201"/>
    <cellStyle name="Normal 4 7 3 2 2 2 2" xfId="36202"/>
    <cellStyle name="Normal 4 7 3 2 2 2 2 2" xfId="36203"/>
    <cellStyle name="Normal 4 7 3 2 2 2 3" xfId="36204"/>
    <cellStyle name="Normal 4 7 3 2 2 3" xfId="36205"/>
    <cellStyle name="Normal 4 7 3 2 2 3 2" xfId="36206"/>
    <cellStyle name="Normal 4 7 3 2 2 4" xfId="36207"/>
    <cellStyle name="Normal 4 7 3 2 3" xfId="36208"/>
    <cellStyle name="Normal 4 7 3 2 3 2" xfId="36209"/>
    <cellStyle name="Normal 4 7 3 2 3 2 2" xfId="36210"/>
    <cellStyle name="Normal 4 7 3 2 3 3" xfId="36211"/>
    <cellStyle name="Normal 4 7 3 2 4" xfId="36212"/>
    <cellStyle name="Normal 4 7 3 2 4 2" xfId="36213"/>
    <cellStyle name="Normal 4 7 3 2 5" xfId="36214"/>
    <cellStyle name="Normal 4 7 3 3" xfId="36215"/>
    <cellStyle name="Normal 4 7 3 3 2" xfId="36216"/>
    <cellStyle name="Normal 4 7 3 3 2 2" xfId="36217"/>
    <cellStyle name="Normal 4 7 3 3 2 2 2" xfId="36218"/>
    <cellStyle name="Normal 4 7 3 3 2 2 2 2" xfId="36219"/>
    <cellStyle name="Normal 4 7 3 3 2 2 3" xfId="36220"/>
    <cellStyle name="Normal 4 7 3 3 2 3" xfId="36221"/>
    <cellStyle name="Normal 4 7 3 3 2 3 2" xfId="36222"/>
    <cellStyle name="Normal 4 7 3 3 2 4" xfId="36223"/>
    <cellStyle name="Normal 4 7 3 3 3" xfId="36224"/>
    <cellStyle name="Normal 4 7 3 3 3 2" xfId="36225"/>
    <cellStyle name="Normal 4 7 3 3 3 2 2" xfId="36226"/>
    <cellStyle name="Normal 4 7 3 3 3 3" xfId="36227"/>
    <cellStyle name="Normal 4 7 3 3 4" xfId="36228"/>
    <cellStyle name="Normal 4 7 3 3 4 2" xfId="36229"/>
    <cellStyle name="Normal 4 7 3 3 5" xfId="36230"/>
    <cellStyle name="Normal 4 7 3 4" xfId="36231"/>
    <cellStyle name="Normal 4 7 3 4 2" xfId="36232"/>
    <cellStyle name="Normal 4 7 3 4 2 2" xfId="36233"/>
    <cellStyle name="Normal 4 7 3 4 2 2 2" xfId="36234"/>
    <cellStyle name="Normal 4 7 3 4 2 3" xfId="36235"/>
    <cellStyle name="Normal 4 7 3 4 3" xfId="36236"/>
    <cellStyle name="Normal 4 7 3 4 3 2" xfId="36237"/>
    <cellStyle name="Normal 4 7 3 4 4" xfId="36238"/>
    <cellStyle name="Normal 4 7 3 5" xfId="36239"/>
    <cellStyle name="Normal 4 7 3 5 2" xfId="36240"/>
    <cellStyle name="Normal 4 7 3 5 2 2" xfId="36241"/>
    <cellStyle name="Normal 4 7 3 5 2 2 2" xfId="36242"/>
    <cellStyle name="Normal 4 7 3 5 2 3" xfId="36243"/>
    <cellStyle name="Normal 4 7 3 5 3" xfId="36244"/>
    <cellStyle name="Normal 4 7 3 5 3 2" xfId="36245"/>
    <cellStyle name="Normal 4 7 3 5 4" xfId="36246"/>
    <cellStyle name="Normal 4 7 3 6" xfId="36247"/>
    <cellStyle name="Normal 4 7 3 6 2" xfId="36248"/>
    <cellStyle name="Normal 4 7 3 6 2 2" xfId="36249"/>
    <cellStyle name="Normal 4 7 3 6 2 2 2" xfId="36250"/>
    <cellStyle name="Normal 4 7 3 6 2 3" xfId="36251"/>
    <cellStyle name="Normal 4 7 3 6 3" xfId="36252"/>
    <cellStyle name="Normal 4 7 3 6 3 2" xfId="36253"/>
    <cellStyle name="Normal 4 7 3 6 4" xfId="36254"/>
    <cellStyle name="Normal 4 7 3 7" xfId="36255"/>
    <cellStyle name="Normal 4 7 3 7 2" xfId="36256"/>
    <cellStyle name="Normal 4 7 3 7 2 2" xfId="36257"/>
    <cellStyle name="Normal 4 7 3 7 3" xfId="36258"/>
    <cellStyle name="Normal 4 7 3 8" xfId="36259"/>
    <cellStyle name="Normal 4 7 3 8 2" xfId="36260"/>
    <cellStyle name="Normal 4 7 3 9" xfId="36261"/>
    <cellStyle name="Normal 4 7 4" xfId="46494"/>
    <cellStyle name="Normal 4 70" xfId="46496"/>
    <cellStyle name="Normal 4 71" xfId="46497"/>
    <cellStyle name="Normal 4 72" xfId="46498"/>
    <cellStyle name="Normal 4 73" xfId="46499"/>
    <cellStyle name="Normal 4 74" xfId="46500"/>
    <cellStyle name="Normal 4 75" xfId="46501"/>
    <cellStyle name="Normal 4 76" xfId="46502"/>
    <cellStyle name="Normal 4 77" xfId="46503"/>
    <cellStyle name="Normal 4 78" xfId="46504"/>
    <cellStyle name="Normal 4 79" xfId="46505"/>
    <cellStyle name="Normal 4 8" xfId="36262"/>
    <cellStyle name="Normal 4 8 10" xfId="46506"/>
    <cellStyle name="Normal 4 8 2" xfId="36263"/>
    <cellStyle name="Normal 4 8 2 2" xfId="36264"/>
    <cellStyle name="Normal 4 8 2 2 2" xfId="36265"/>
    <cellStyle name="Normal 4 8 2 2 2 2" xfId="36266"/>
    <cellStyle name="Normal 4 8 2 2 2 2 2" xfId="36267"/>
    <cellStyle name="Normal 4 8 2 2 2 3" xfId="36268"/>
    <cellStyle name="Normal 4 8 2 2 3" xfId="36269"/>
    <cellStyle name="Normal 4 8 2 2 3 2" xfId="36270"/>
    <cellStyle name="Normal 4 8 2 2 4" xfId="36271"/>
    <cellStyle name="Normal 4 8 2 3" xfId="36272"/>
    <cellStyle name="Normal 4 8 2 3 2" xfId="36273"/>
    <cellStyle name="Normal 4 8 2 3 2 2" xfId="36274"/>
    <cellStyle name="Normal 4 8 2 3 3" xfId="36275"/>
    <cellStyle name="Normal 4 8 2 4" xfId="36276"/>
    <cellStyle name="Normal 4 8 2 4 2" xfId="36277"/>
    <cellStyle name="Normal 4 8 2 5" xfId="36278"/>
    <cellStyle name="Normal 4 8 2 6" xfId="46507"/>
    <cellStyle name="Normal 4 8 3" xfId="36279"/>
    <cellStyle name="Normal 4 8 3 2" xfId="36280"/>
    <cellStyle name="Normal 4 8 3 2 2" xfId="36281"/>
    <cellStyle name="Normal 4 8 3 2 2 2" xfId="36282"/>
    <cellStyle name="Normal 4 8 3 2 2 2 2" xfId="36283"/>
    <cellStyle name="Normal 4 8 3 2 2 3" xfId="36284"/>
    <cellStyle name="Normal 4 8 3 2 3" xfId="36285"/>
    <cellStyle name="Normal 4 8 3 2 3 2" xfId="36286"/>
    <cellStyle name="Normal 4 8 3 2 4" xfId="36287"/>
    <cellStyle name="Normal 4 8 3 3" xfId="36288"/>
    <cellStyle name="Normal 4 8 3 3 2" xfId="36289"/>
    <cellStyle name="Normal 4 8 3 3 2 2" xfId="36290"/>
    <cellStyle name="Normal 4 8 3 3 3" xfId="36291"/>
    <cellStyle name="Normal 4 8 3 4" xfId="36292"/>
    <cellStyle name="Normal 4 8 3 4 2" xfId="36293"/>
    <cellStyle name="Normal 4 8 3 5" xfId="36294"/>
    <cellStyle name="Normal 4 8 4" xfId="36295"/>
    <cellStyle name="Normal 4 8 4 2" xfId="36296"/>
    <cellStyle name="Normal 4 8 4 2 2" xfId="36297"/>
    <cellStyle name="Normal 4 8 4 2 2 2" xfId="36298"/>
    <cellStyle name="Normal 4 8 4 2 3" xfId="36299"/>
    <cellStyle name="Normal 4 8 4 3" xfId="36300"/>
    <cellStyle name="Normal 4 8 4 3 2" xfId="36301"/>
    <cellStyle name="Normal 4 8 4 4" xfId="36302"/>
    <cellStyle name="Normal 4 8 5" xfId="36303"/>
    <cellStyle name="Normal 4 8 5 2" xfId="36304"/>
    <cellStyle name="Normal 4 8 5 2 2" xfId="36305"/>
    <cellStyle name="Normal 4 8 5 2 2 2" xfId="36306"/>
    <cellStyle name="Normal 4 8 5 2 3" xfId="36307"/>
    <cellStyle name="Normal 4 8 5 3" xfId="36308"/>
    <cellStyle name="Normal 4 8 5 3 2" xfId="36309"/>
    <cellStyle name="Normal 4 8 5 4" xfId="36310"/>
    <cellStyle name="Normal 4 8 6" xfId="36311"/>
    <cellStyle name="Normal 4 8 6 2" xfId="36312"/>
    <cellStyle name="Normal 4 8 6 2 2" xfId="36313"/>
    <cellStyle name="Normal 4 8 6 2 2 2" xfId="36314"/>
    <cellStyle name="Normal 4 8 6 2 3" xfId="36315"/>
    <cellStyle name="Normal 4 8 6 3" xfId="36316"/>
    <cellStyle name="Normal 4 8 6 3 2" xfId="36317"/>
    <cellStyle name="Normal 4 8 6 4" xfId="36318"/>
    <cellStyle name="Normal 4 8 7" xfId="36319"/>
    <cellStyle name="Normal 4 8 7 2" xfId="36320"/>
    <cellStyle name="Normal 4 8 7 2 2" xfId="36321"/>
    <cellStyle name="Normal 4 8 7 3" xfId="36322"/>
    <cellStyle name="Normal 4 8 8" xfId="36323"/>
    <cellStyle name="Normal 4 8 8 2" xfId="36324"/>
    <cellStyle name="Normal 4 8 9" xfId="36325"/>
    <cellStyle name="Normal 4 80" xfId="46508"/>
    <cellStyle name="Normal 4 81" xfId="46509"/>
    <cellStyle name="Normal 4 82" xfId="46510"/>
    <cellStyle name="Normal 4 83" xfId="46511"/>
    <cellStyle name="Normal 4 84" xfId="46512"/>
    <cellStyle name="Normal 4 85" xfId="46513"/>
    <cellStyle name="Normal 4 86" xfId="46514"/>
    <cellStyle name="Normal 4 87" xfId="46515"/>
    <cellStyle name="Normal 4 88" xfId="46516"/>
    <cellStyle name="Normal 4 89" xfId="46517"/>
    <cellStyle name="Normal 4 9" xfId="36326"/>
    <cellStyle name="Normal 4 9 10" xfId="46518"/>
    <cellStyle name="Normal 4 9 2" xfId="36327"/>
    <cellStyle name="Normal 4 9 2 2" xfId="36328"/>
    <cellStyle name="Normal 4 9 2 2 2" xfId="36329"/>
    <cellStyle name="Normal 4 9 2 2 2 2" xfId="36330"/>
    <cellStyle name="Normal 4 9 2 2 2 2 2" xfId="36331"/>
    <cellStyle name="Normal 4 9 2 2 2 3" xfId="36332"/>
    <cellStyle name="Normal 4 9 2 2 3" xfId="36333"/>
    <cellStyle name="Normal 4 9 2 2 3 2" xfId="36334"/>
    <cellStyle name="Normal 4 9 2 2 4" xfId="36335"/>
    <cellStyle name="Normal 4 9 2 3" xfId="36336"/>
    <cellStyle name="Normal 4 9 2 3 2" xfId="36337"/>
    <cellStyle name="Normal 4 9 2 3 2 2" xfId="36338"/>
    <cellStyle name="Normal 4 9 2 3 3" xfId="36339"/>
    <cellStyle name="Normal 4 9 2 4" xfId="36340"/>
    <cellStyle name="Normal 4 9 2 4 2" xfId="36341"/>
    <cellStyle name="Normal 4 9 2 5" xfId="36342"/>
    <cellStyle name="Normal 4 9 2 6" xfId="46519"/>
    <cellStyle name="Normal 4 9 3" xfId="36343"/>
    <cellStyle name="Normal 4 9 3 2" xfId="36344"/>
    <cellStyle name="Normal 4 9 3 2 2" xfId="36345"/>
    <cellStyle name="Normal 4 9 3 2 2 2" xfId="36346"/>
    <cellStyle name="Normal 4 9 3 2 2 2 2" xfId="36347"/>
    <cellStyle name="Normal 4 9 3 2 2 3" xfId="36348"/>
    <cellStyle name="Normal 4 9 3 2 3" xfId="36349"/>
    <cellStyle name="Normal 4 9 3 2 3 2" xfId="36350"/>
    <cellStyle name="Normal 4 9 3 2 4" xfId="36351"/>
    <cellStyle name="Normal 4 9 3 3" xfId="36352"/>
    <cellStyle name="Normal 4 9 3 3 2" xfId="36353"/>
    <cellStyle name="Normal 4 9 3 3 2 2" xfId="36354"/>
    <cellStyle name="Normal 4 9 3 3 3" xfId="36355"/>
    <cellStyle name="Normal 4 9 3 4" xfId="36356"/>
    <cellStyle name="Normal 4 9 3 4 2" xfId="36357"/>
    <cellStyle name="Normal 4 9 3 5" xfId="36358"/>
    <cellStyle name="Normal 4 9 4" xfId="36359"/>
    <cellStyle name="Normal 4 9 4 2" xfId="36360"/>
    <cellStyle name="Normal 4 9 4 2 2" xfId="36361"/>
    <cellStyle name="Normal 4 9 4 2 2 2" xfId="36362"/>
    <cellStyle name="Normal 4 9 4 2 3" xfId="36363"/>
    <cellStyle name="Normal 4 9 4 3" xfId="36364"/>
    <cellStyle name="Normal 4 9 4 3 2" xfId="36365"/>
    <cellStyle name="Normal 4 9 4 4" xfId="36366"/>
    <cellStyle name="Normal 4 9 5" xfId="36367"/>
    <cellStyle name="Normal 4 9 5 2" xfId="36368"/>
    <cellStyle name="Normal 4 9 5 2 2" xfId="36369"/>
    <cellStyle name="Normal 4 9 5 2 2 2" xfId="36370"/>
    <cellStyle name="Normal 4 9 5 2 3" xfId="36371"/>
    <cellStyle name="Normal 4 9 5 3" xfId="36372"/>
    <cellStyle name="Normal 4 9 5 3 2" xfId="36373"/>
    <cellStyle name="Normal 4 9 5 4" xfId="36374"/>
    <cellStyle name="Normal 4 9 6" xfId="36375"/>
    <cellStyle name="Normal 4 9 6 2" xfId="36376"/>
    <cellStyle name="Normal 4 9 6 2 2" xfId="36377"/>
    <cellStyle name="Normal 4 9 6 2 2 2" xfId="36378"/>
    <cellStyle name="Normal 4 9 6 2 3" xfId="36379"/>
    <cellStyle name="Normal 4 9 6 3" xfId="36380"/>
    <cellStyle name="Normal 4 9 6 3 2" xfId="36381"/>
    <cellStyle name="Normal 4 9 6 4" xfId="36382"/>
    <cellStyle name="Normal 4 9 7" xfId="36383"/>
    <cellStyle name="Normal 4 9 7 2" xfId="36384"/>
    <cellStyle name="Normal 4 9 7 2 2" xfId="36385"/>
    <cellStyle name="Normal 4 9 7 3" xfId="36386"/>
    <cellStyle name="Normal 4 9 8" xfId="36387"/>
    <cellStyle name="Normal 4 9 8 2" xfId="36388"/>
    <cellStyle name="Normal 4 9 9" xfId="36389"/>
    <cellStyle name="Normal 4 90" xfId="46520"/>
    <cellStyle name="Normal 4 91" xfId="46521"/>
    <cellStyle name="Normal 4 92" xfId="46522"/>
    <cellStyle name="Normal 4 93" xfId="46523"/>
    <cellStyle name="Normal 4 94" xfId="46524"/>
    <cellStyle name="Normal 4 95" xfId="46525"/>
    <cellStyle name="Normal 4 96" xfId="46526"/>
    <cellStyle name="Normal 4 97" xfId="46527"/>
    <cellStyle name="Normal 4 98" xfId="46528"/>
    <cellStyle name="Normal 4 99" xfId="46529"/>
    <cellStyle name="Normal 4_Centre Wellington 2013 Load Foecast-April 4" xfId="43186"/>
    <cellStyle name="Normal 40" xfId="36390"/>
    <cellStyle name="Normal 40 2" xfId="46530"/>
    <cellStyle name="Normal 41" xfId="36391"/>
    <cellStyle name="Normal 41 2" xfId="36392"/>
    <cellStyle name="Normal 41 2 2" xfId="36393"/>
    <cellStyle name="Normal 41 2 2 2" xfId="36394"/>
    <cellStyle name="Normal 41 2 3" xfId="36395"/>
    <cellStyle name="Normal 41 2 4" xfId="46531"/>
    <cellStyle name="Normal 41 3" xfId="36396"/>
    <cellStyle name="Normal 41 4" xfId="36397"/>
    <cellStyle name="Normal 41 4 2" xfId="36398"/>
    <cellStyle name="Normal 42" xfId="36399"/>
    <cellStyle name="Normal 42 2" xfId="36400"/>
    <cellStyle name="Normal 42 2 2" xfId="36401"/>
    <cellStyle name="Normal 42 2 2 2" xfId="36402"/>
    <cellStyle name="Normal 42 2 3" xfId="36403"/>
    <cellStyle name="Normal 42 2 4" xfId="46532"/>
    <cellStyle name="Normal 42 3" xfId="36404"/>
    <cellStyle name="Normal 42 4" xfId="36405"/>
    <cellStyle name="Normal 42 4 2" xfId="36406"/>
    <cellStyle name="Normal 43" xfId="36407"/>
    <cellStyle name="Normal 43 2" xfId="36408"/>
    <cellStyle name="Normal 43 2 2" xfId="36409"/>
    <cellStyle name="Normal 43 2 2 2" xfId="36410"/>
    <cellStyle name="Normal 43 2 3" xfId="36411"/>
    <cellStyle name="Normal 43 2 4" xfId="46533"/>
    <cellStyle name="Normal 43 3" xfId="36412"/>
    <cellStyle name="Normal 43 4" xfId="36413"/>
    <cellStyle name="Normal 43 4 2" xfId="36414"/>
    <cellStyle name="Normal 44" xfId="36415"/>
    <cellStyle name="Normal 44 2" xfId="36416"/>
    <cellStyle name="Normal 44 2 2" xfId="36417"/>
    <cellStyle name="Normal 44 2 2 2" xfId="36418"/>
    <cellStyle name="Normal 44 2 3" xfId="36419"/>
    <cellStyle name="Normal 44 2 4" xfId="46534"/>
    <cellStyle name="Normal 44 3" xfId="36420"/>
    <cellStyle name="Normal 44 4" xfId="36421"/>
    <cellStyle name="Normal 44 4 2" xfId="36422"/>
    <cellStyle name="Normal 45" xfId="36423"/>
    <cellStyle name="Normal 45 2" xfId="36424"/>
    <cellStyle name="Normal 45 2 2" xfId="36425"/>
    <cellStyle name="Normal 45 2 2 2" xfId="36426"/>
    <cellStyle name="Normal 45 2 3" xfId="36427"/>
    <cellStyle name="Normal 45 2 4" xfId="46535"/>
    <cellStyle name="Normal 45 3" xfId="36428"/>
    <cellStyle name="Normal 45 4" xfId="36429"/>
    <cellStyle name="Normal 45 4 2" xfId="36430"/>
    <cellStyle name="Normal 46" xfId="36431"/>
    <cellStyle name="Normal 46 2" xfId="36432"/>
    <cellStyle name="Normal 46 2 2" xfId="36433"/>
    <cellStyle name="Normal 46 2 2 2" xfId="36434"/>
    <cellStyle name="Normal 46 2 3" xfId="36435"/>
    <cellStyle name="Normal 46 2 4" xfId="46536"/>
    <cellStyle name="Normal 46 3" xfId="36436"/>
    <cellStyle name="Normal 46 4" xfId="36437"/>
    <cellStyle name="Normal 46 4 2" xfId="36438"/>
    <cellStyle name="Normal 47" xfId="36439"/>
    <cellStyle name="Normal 47 10" xfId="46538"/>
    <cellStyle name="Normal 47 11" xfId="46539"/>
    <cellStyle name="Normal 47 11 2" xfId="46540"/>
    <cellStyle name="Normal 47 11 3" xfId="46541"/>
    <cellStyle name="Normal 47 11 4" xfId="46542"/>
    <cellStyle name="Normal 47 11 5" xfId="46543"/>
    <cellStyle name="Normal 47 11 6" xfId="46544"/>
    <cellStyle name="Normal 47 11 7" xfId="46545"/>
    <cellStyle name="Normal 47 11 8" xfId="46546"/>
    <cellStyle name="Normal 47 12" xfId="46547"/>
    <cellStyle name="Normal 47 13" xfId="46548"/>
    <cellStyle name="Normal 47 14" xfId="46549"/>
    <cellStyle name="Normal 47 15" xfId="46550"/>
    <cellStyle name="Normal 47 16" xfId="46551"/>
    <cellStyle name="Normal 47 17" xfId="46552"/>
    <cellStyle name="Normal 47 18" xfId="46537"/>
    <cellStyle name="Normal 47 19" xfId="43187"/>
    <cellStyle name="Normal 47 2" xfId="36440"/>
    <cellStyle name="Normal 47 2 2" xfId="36441"/>
    <cellStyle name="Normal 47 2 2 2" xfId="36442"/>
    <cellStyle name="Normal 47 2 3" xfId="36443"/>
    <cellStyle name="Normal 47 2 4" xfId="46553"/>
    <cellStyle name="Normal 47 3" xfId="36444"/>
    <cellStyle name="Normal 47 3 2" xfId="46555"/>
    <cellStyle name="Normal 47 3 3" xfId="46556"/>
    <cellStyle name="Normal 47 3 4" xfId="46557"/>
    <cellStyle name="Normal 47 3 5" xfId="46558"/>
    <cellStyle name="Normal 47 3 6" xfId="46559"/>
    <cellStyle name="Normal 47 3 7" xfId="46560"/>
    <cellStyle name="Normal 47 3 8" xfId="46561"/>
    <cellStyle name="Normal 47 3 9" xfId="46554"/>
    <cellStyle name="Normal 47 4" xfId="36445"/>
    <cellStyle name="Normal 47 4 2" xfId="36446"/>
    <cellStyle name="Normal 47 4 2 2" xfId="46563"/>
    <cellStyle name="Normal 47 4 3" xfId="46564"/>
    <cellStyle name="Normal 47 4 4" xfId="46565"/>
    <cellStyle name="Normal 47 4 5" xfId="46566"/>
    <cellStyle name="Normal 47 4 6" xfId="46567"/>
    <cellStyle name="Normal 47 4 7" xfId="46568"/>
    <cellStyle name="Normal 47 4 8" xfId="46569"/>
    <cellStyle name="Normal 47 4 9" xfId="46562"/>
    <cellStyle name="Normal 47 5" xfId="46570"/>
    <cellStyle name="Normal 47 5 2" xfId="46571"/>
    <cellStyle name="Normal 47 5 3" xfId="46572"/>
    <cellStyle name="Normal 47 5 4" xfId="46573"/>
    <cellStyle name="Normal 47 5 5" xfId="46574"/>
    <cellStyle name="Normal 47 5 6" xfId="46575"/>
    <cellStyle name="Normal 47 5 7" xfId="46576"/>
    <cellStyle name="Normal 47 5 8" xfId="46577"/>
    <cellStyle name="Normal 47 6" xfId="46578"/>
    <cellStyle name="Normal 47 6 2" xfId="46579"/>
    <cellStyle name="Normal 47 6 3" xfId="46580"/>
    <cellStyle name="Normal 47 6 4" xfId="46581"/>
    <cellStyle name="Normal 47 6 5" xfId="46582"/>
    <cellStyle name="Normal 47 6 6" xfId="46583"/>
    <cellStyle name="Normal 47 6 7" xfId="46584"/>
    <cellStyle name="Normal 47 6 8" xfId="46585"/>
    <cellStyle name="Normal 47 7" xfId="46586"/>
    <cellStyle name="Normal 47 7 2" xfId="46587"/>
    <cellStyle name="Normal 47 7 3" xfId="46588"/>
    <cellStyle name="Normal 47 7 4" xfId="46589"/>
    <cellStyle name="Normal 47 7 5" xfId="46590"/>
    <cellStyle name="Normal 47 7 6" xfId="46591"/>
    <cellStyle name="Normal 47 7 7" xfId="46592"/>
    <cellStyle name="Normal 47 7 8" xfId="46593"/>
    <cellStyle name="Normal 47 8" xfId="46594"/>
    <cellStyle name="Normal 47 8 2" xfId="46595"/>
    <cellStyle name="Normal 47 8 3" xfId="46596"/>
    <cellStyle name="Normal 47 8 4" xfId="46597"/>
    <cellStyle name="Normal 47 8 5" xfId="46598"/>
    <cellStyle name="Normal 47 8 6" xfId="46599"/>
    <cellStyle name="Normal 47 8 7" xfId="46600"/>
    <cellStyle name="Normal 47 8 8" xfId="46601"/>
    <cellStyle name="Normal 47 9" xfId="46602"/>
    <cellStyle name="Normal 48" xfId="36447"/>
    <cellStyle name="Normal 48 2" xfId="36448"/>
    <cellStyle name="Normal 48 2 2" xfId="36449"/>
    <cellStyle name="Normal 48 2 2 2" xfId="36450"/>
    <cellStyle name="Normal 48 2 3" xfId="36451"/>
    <cellStyle name="Normal 48 2 4" xfId="46603"/>
    <cellStyle name="Normal 48 3" xfId="36452"/>
    <cellStyle name="Normal 48 4" xfId="36453"/>
    <cellStyle name="Normal 48 4 2" xfId="36454"/>
    <cellStyle name="Normal 48 5" xfId="43188"/>
    <cellStyle name="Normal 49" xfId="36455"/>
    <cellStyle name="Normal 49 10" xfId="43189"/>
    <cellStyle name="Normal 49 2" xfId="36456"/>
    <cellStyle name="Normal 49 2 2" xfId="36457"/>
    <cellStyle name="Normal 49 2 2 2" xfId="36458"/>
    <cellStyle name="Normal 49 2 2 2 2" xfId="46608"/>
    <cellStyle name="Normal 49 2 2 2 3" xfId="46607"/>
    <cellStyle name="Normal 49 2 2 3" xfId="46609"/>
    <cellStyle name="Normal 49 2 2 4" xfId="46606"/>
    <cellStyle name="Normal 49 2 3" xfId="36459"/>
    <cellStyle name="Normal 49 2 3 2" xfId="46611"/>
    <cellStyle name="Normal 49 2 3 3" xfId="46610"/>
    <cellStyle name="Normal 49 2 4" xfId="46612"/>
    <cellStyle name="Normal 49 2 5" xfId="46605"/>
    <cellStyle name="Normal 49 3" xfId="36460"/>
    <cellStyle name="Normal 49 3 2" xfId="46614"/>
    <cellStyle name="Normal 49 3 2 2" xfId="46615"/>
    <cellStyle name="Normal 49 3 2 2 2" xfId="46616"/>
    <cellStyle name="Normal 49 3 2 3" xfId="46617"/>
    <cellStyle name="Normal 49 3 3" xfId="46618"/>
    <cellStyle name="Normal 49 3 3 2" xfId="46619"/>
    <cellStyle name="Normal 49 3 4" xfId="46620"/>
    <cellStyle name="Normal 49 3 5" xfId="46613"/>
    <cellStyle name="Normal 49 4" xfId="36461"/>
    <cellStyle name="Normal 49 4 2" xfId="36462"/>
    <cellStyle name="Normal 49 4 2 2" xfId="46623"/>
    <cellStyle name="Normal 49 4 2 2 2" xfId="46624"/>
    <cellStyle name="Normal 49 4 2 3" xfId="46625"/>
    <cellStyle name="Normal 49 4 2 4" xfId="46622"/>
    <cellStyle name="Normal 49 4 3" xfId="46626"/>
    <cellStyle name="Normal 49 4 3 2" xfId="46627"/>
    <cellStyle name="Normal 49 4 4" xfId="46628"/>
    <cellStyle name="Normal 49 4 5" xfId="46621"/>
    <cellStyle name="Normal 49 5" xfId="46629"/>
    <cellStyle name="Normal 49 5 2" xfId="46630"/>
    <cellStyle name="Normal 49 5 2 2" xfId="46631"/>
    <cellStyle name="Normal 49 5 3" xfId="46632"/>
    <cellStyle name="Normal 49 6" xfId="46633"/>
    <cellStyle name="Normal 49 6 2" xfId="46634"/>
    <cellStyle name="Normal 49 7" xfId="46635"/>
    <cellStyle name="Normal 49 8" xfId="46636"/>
    <cellStyle name="Normal 49 9" xfId="46604"/>
    <cellStyle name="Normal 5" xfId="36463"/>
    <cellStyle name="Normal-- 5" xfId="46638"/>
    <cellStyle name="Normal 5 10" xfId="36464"/>
    <cellStyle name="Normal 5 10 2" xfId="36465"/>
    <cellStyle name="Normal 5 10 2 2" xfId="36466"/>
    <cellStyle name="Normal 5 10 2 3" xfId="46640"/>
    <cellStyle name="Normal 5 10 3" xfId="36467"/>
    <cellStyle name="Normal 5 10 4" xfId="46639"/>
    <cellStyle name="Normal 5 100" xfId="46641"/>
    <cellStyle name="Normal 5 101" xfId="46642"/>
    <cellStyle name="Normal 5 102" xfId="46643"/>
    <cellStyle name="Normal 5 103" xfId="46644"/>
    <cellStyle name="Normal 5 104" xfId="46645"/>
    <cellStyle name="Normal 5 105" xfId="46646"/>
    <cellStyle name="Normal 5 106" xfId="46647"/>
    <cellStyle name="Normal 5 107" xfId="46648"/>
    <cellStyle name="Normal 5 108" xfId="46649"/>
    <cellStyle name="Normal 5 109" xfId="46650"/>
    <cellStyle name="Normal 5 11" xfId="36468"/>
    <cellStyle name="Normal 5 11 2" xfId="36469"/>
    <cellStyle name="Normal 5 11 2 2" xfId="36470"/>
    <cellStyle name="Normal 5 11 2 3" xfId="46652"/>
    <cellStyle name="Normal 5 11 3" xfId="36471"/>
    <cellStyle name="Normal 5 11 4" xfId="46651"/>
    <cellStyle name="Normal 5 110" xfId="46653"/>
    <cellStyle name="Normal 5 111" xfId="46654"/>
    <cellStyle name="Normal 5 112" xfId="46655"/>
    <cellStyle name="Normal 5 113" xfId="46656"/>
    <cellStyle name="Normal 5 114" xfId="46637"/>
    <cellStyle name="Normal 5 115" xfId="47852"/>
    <cellStyle name="Normal 5 116" xfId="47839"/>
    <cellStyle name="Normal 5 117" xfId="47884"/>
    <cellStyle name="Normal 5 118" xfId="47939"/>
    <cellStyle name="Normal 5 119" xfId="48033"/>
    <cellStyle name="Normal 5 12" xfId="36472"/>
    <cellStyle name="Normal 5 12 2" xfId="46658"/>
    <cellStyle name="Normal 5 12 3" xfId="46657"/>
    <cellStyle name="Normal 5 120" xfId="48102"/>
    <cellStyle name="Normal 5 121" xfId="48121"/>
    <cellStyle name="Normal 5 122" xfId="48084"/>
    <cellStyle name="Normal 5 13" xfId="36473"/>
    <cellStyle name="Normal 5 13 2" xfId="46660"/>
    <cellStyle name="Normal 5 13 3" xfId="46659"/>
    <cellStyle name="Normal 5 14" xfId="36474"/>
    <cellStyle name="Normal 5 14 2" xfId="36475"/>
    <cellStyle name="Normal 5 14 2 2" xfId="46662"/>
    <cellStyle name="Normal 5 14 3" xfId="46661"/>
    <cellStyle name="Normal 5 15" xfId="36476"/>
    <cellStyle name="Normal 5 15 2" xfId="36477"/>
    <cellStyle name="Normal 5 15 2 2" xfId="46664"/>
    <cellStyle name="Normal 5 15 3" xfId="46663"/>
    <cellStyle name="Normal 5 16" xfId="36478"/>
    <cellStyle name="Normal 5 16 2" xfId="46666"/>
    <cellStyle name="Normal 5 16 3" xfId="46665"/>
    <cellStyle name="Normal 5 17" xfId="36479"/>
    <cellStyle name="Normal 5 17 2" xfId="46668"/>
    <cellStyle name="Normal 5 17 3" xfId="46667"/>
    <cellStyle name="Normal 5 18" xfId="36480"/>
    <cellStyle name="Normal 5 18 2" xfId="46670"/>
    <cellStyle name="Normal 5 18 3" xfId="46669"/>
    <cellStyle name="Normal 5 19" xfId="36481"/>
    <cellStyle name="Normal 5 19 2" xfId="46672"/>
    <cellStyle name="Normal 5 19 3" xfId="46671"/>
    <cellStyle name="Normal 5 2" xfId="36482"/>
    <cellStyle name="Normal 5 2 10" xfId="36483"/>
    <cellStyle name="Normal 5 2 11" xfId="43190"/>
    <cellStyle name="Normal 5 2 12" xfId="48109"/>
    <cellStyle name="Normal 5 2 2" xfId="36484"/>
    <cellStyle name="Normal 5 2 2 10" xfId="36485"/>
    <cellStyle name="Normal 5 2 2 10 2" xfId="36486"/>
    <cellStyle name="Normal 5 2 2 11" xfId="36487"/>
    <cellStyle name="Normal 5 2 2 12" xfId="36488"/>
    <cellStyle name="Normal 5 2 2 13" xfId="43191"/>
    <cellStyle name="Normal 5 2 2 2" xfId="36489"/>
    <cellStyle name="Normal 5 2 2 2 2" xfId="36490"/>
    <cellStyle name="Normal 5 2 2 2 2 2" xfId="36491"/>
    <cellStyle name="Normal 5 2 2 2 2 2 2" xfId="36492"/>
    <cellStyle name="Normal 5 2 2 2 2 2 2 2" xfId="36493"/>
    <cellStyle name="Normal 5 2 2 2 2 2 3" xfId="36494"/>
    <cellStyle name="Normal 5 2 2 2 2 3" xfId="36495"/>
    <cellStyle name="Normal 5 2 2 2 2 3 2" xfId="36496"/>
    <cellStyle name="Normal 5 2 2 2 2 4" xfId="36497"/>
    <cellStyle name="Normal 5 2 2 2 3" xfId="36498"/>
    <cellStyle name="Normal 5 2 2 2 3 2" xfId="36499"/>
    <cellStyle name="Normal 5 2 2 2 3 2 2" xfId="36500"/>
    <cellStyle name="Normal 5 2 2 2 3 3" xfId="36501"/>
    <cellStyle name="Normal 5 2 2 2 4" xfId="36502"/>
    <cellStyle name="Normal 5 2 2 2 4 2" xfId="36503"/>
    <cellStyle name="Normal 5 2 2 2 5" xfId="36504"/>
    <cellStyle name="Normal 5 2 2 2 6" xfId="46674"/>
    <cellStyle name="Normal 5 2 2 3" xfId="36505"/>
    <cellStyle name="Normal 5 2 2 3 2" xfId="36506"/>
    <cellStyle name="Normal 5 2 2 3 2 2" xfId="36507"/>
    <cellStyle name="Normal 5 2 2 3 2 2 2" xfId="36508"/>
    <cellStyle name="Normal 5 2 2 3 2 2 2 2" xfId="36509"/>
    <cellStyle name="Normal 5 2 2 3 2 2 3" xfId="36510"/>
    <cellStyle name="Normal 5 2 2 3 2 3" xfId="36511"/>
    <cellStyle name="Normal 5 2 2 3 2 3 2" xfId="36512"/>
    <cellStyle name="Normal 5 2 2 3 2 4" xfId="36513"/>
    <cellStyle name="Normal 5 2 2 3 3" xfId="36514"/>
    <cellStyle name="Normal 5 2 2 3 3 2" xfId="36515"/>
    <cellStyle name="Normal 5 2 2 3 3 2 2" xfId="36516"/>
    <cellStyle name="Normal 5 2 2 3 3 3" xfId="36517"/>
    <cellStyle name="Normal 5 2 2 3 4" xfId="36518"/>
    <cellStyle name="Normal 5 2 2 3 4 2" xfId="36519"/>
    <cellStyle name="Normal 5 2 2 3 5" xfId="36520"/>
    <cellStyle name="Normal 5 2 2 4" xfId="36521"/>
    <cellStyle name="Normal 5 2 2 4 2" xfId="36522"/>
    <cellStyle name="Normal 5 2 2 4 2 2" xfId="36523"/>
    <cellStyle name="Normal 5 2 2 4 2 2 2" xfId="36524"/>
    <cellStyle name="Normal 5 2 2 4 2 3" xfId="36525"/>
    <cellStyle name="Normal 5 2 2 4 3" xfId="36526"/>
    <cellStyle name="Normal 5 2 2 4 3 2" xfId="36527"/>
    <cellStyle name="Normal 5 2 2 4 4" xfId="36528"/>
    <cellStyle name="Normal 5 2 2 5" xfId="36529"/>
    <cellStyle name="Normal 5 2 2 5 2" xfId="36530"/>
    <cellStyle name="Normal 5 2 2 5 2 2" xfId="36531"/>
    <cellStyle name="Normal 5 2 2 5 2 2 2" xfId="36532"/>
    <cellStyle name="Normal 5 2 2 5 2 3" xfId="36533"/>
    <cellStyle name="Normal 5 2 2 5 3" xfId="36534"/>
    <cellStyle name="Normal 5 2 2 5 3 2" xfId="36535"/>
    <cellStyle name="Normal 5 2 2 5 4" xfId="36536"/>
    <cellStyle name="Normal 5 2 2 6" xfId="36537"/>
    <cellStyle name="Normal 5 2 2 6 2" xfId="36538"/>
    <cellStyle name="Normal 5 2 2 6 2 2" xfId="36539"/>
    <cellStyle name="Normal 5 2 2 6 2 2 2" xfId="36540"/>
    <cellStyle name="Normal 5 2 2 6 2 3" xfId="36541"/>
    <cellStyle name="Normal 5 2 2 6 3" xfId="36542"/>
    <cellStyle name="Normal 5 2 2 6 3 2" xfId="36543"/>
    <cellStyle name="Normal 5 2 2 6 4" xfId="36544"/>
    <cellStyle name="Normal 5 2 2 7" xfId="36545"/>
    <cellStyle name="Normal 5 2 2 7 2" xfId="36546"/>
    <cellStyle name="Normal 5 2 2 7 2 2" xfId="36547"/>
    <cellStyle name="Normal 5 2 2 7 3" xfId="36548"/>
    <cellStyle name="Normal 5 2 2 8" xfId="36549"/>
    <cellStyle name="Normal 5 2 2 8 2" xfId="36550"/>
    <cellStyle name="Normal 5 2 2 8 2 2" xfId="36551"/>
    <cellStyle name="Normal 5 2 2 8 3" xfId="36552"/>
    <cellStyle name="Normal 5 2 2 9" xfId="36553"/>
    <cellStyle name="Normal 5 2 2 9 2" xfId="36554"/>
    <cellStyle name="Normal 5 2 3" xfId="36555"/>
    <cellStyle name="Normal 5 2 3 2" xfId="36556"/>
    <cellStyle name="Normal 5 2 3 2 2" xfId="36557"/>
    <cellStyle name="Normal 5 2 3 3" xfId="36558"/>
    <cellStyle name="Normal 5 2 3 4" xfId="46675"/>
    <cellStyle name="Normal 5 2 4" xfId="36559"/>
    <cellStyle name="Normal 5 2 4 2" xfId="36560"/>
    <cellStyle name="Normal 5 2 4 2 2" xfId="36561"/>
    <cellStyle name="Normal 5 2 4 3" xfId="36562"/>
    <cellStyle name="Normal 5 2 4 4" xfId="46676"/>
    <cellStyle name="Normal 5 2 5" xfId="36563"/>
    <cellStyle name="Normal 5 2 5 2" xfId="46677"/>
    <cellStyle name="Normal 5 2 6" xfId="36564"/>
    <cellStyle name="Normal 5 2 6 2" xfId="36565"/>
    <cellStyle name="Normal 5 2 6 2 2" xfId="36566"/>
    <cellStyle name="Normal 5 2 6 3" xfId="36567"/>
    <cellStyle name="Normal 5 2 6 4" xfId="46673"/>
    <cellStyle name="Normal 5 2 7" xfId="36568"/>
    <cellStyle name="Normal 5 2 7 2" xfId="36569"/>
    <cellStyle name="Normal 5 2 8" xfId="36570"/>
    <cellStyle name="Normal 5 2 8 2" xfId="36571"/>
    <cellStyle name="Normal 5 2 9" xfId="36572"/>
    <cellStyle name="Normal 5 20" xfId="36573"/>
    <cellStyle name="Normal 5 20 2" xfId="46679"/>
    <cellStyle name="Normal 5 20 3" xfId="46678"/>
    <cellStyle name="Normal 5 21" xfId="46680"/>
    <cellStyle name="Normal 5 21 2" xfId="46681"/>
    <cellStyle name="Normal 5 22" xfId="46682"/>
    <cellStyle name="Normal 5 22 2" xfId="46683"/>
    <cellStyle name="Normal 5 22 2 2" xfId="46684"/>
    <cellStyle name="Normal 5 22 3" xfId="46685"/>
    <cellStyle name="Normal 5 22 4" xfId="46686"/>
    <cellStyle name="Normal 5 23" xfId="46687"/>
    <cellStyle name="Normal 5 23 2" xfId="46688"/>
    <cellStyle name="Normal 5 24" xfId="46689"/>
    <cellStyle name="Normal 5 24 2" xfId="46690"/>
    <cellStyle name="Normal 5 25" xfId="46691"/>
    <cellStyle name="Normal 5 25 2" xfId="46692"/>
    <cellStyle name="Normal 5 26" xfId="46693"/>
    <cellStyle name="Normal 5 26 2" xfId="46694"/>
    <cellStyle name="Normal 5 27" xfId="46695"/>
    <cellStyle name="Normal 5 27 2" xfId="46696"/>
    <cellStyle name="Normal 5 28" xfId="46697"/>
    <cellStyle name="Normal 5 28 2" xfId="46698"/>
    <cellStyle name="Normal 5 29" xfId="46699"/>
    <cellStyle name="Normal 5 29 2" xfId="46700"/>
    <cellStyle name="Normal 5 3" xfId="36574"/>
    <cellStyle name="Normal 5 3 2" xfId="36575"/>
    <cellStyle name="Normal 5 3 2 10" xfId="46702"/>
    <cellStyle name="Normal 5 3 2 2" xfId="36576"/>
    <cellStyle name="Normal 5 3 2 2 2" xfId="36577"/>
    <cellStyle name="Normal 5 3 2 2 2 2" xfId="36578"/>
    <cellStyle name="Normal 5 3 2 2 2 2 2" xfId="36579"/>
    <cellStyle name="Normal 5 3 2 2 2 2 2 2" xfId="36580"/>
    <cellStyle name="Normal 5 3 2 2 2 2 3" xfId="36581"/>
    <cellStyle name="Normal 5 3 2 2 2 3" xfId="36582"/>
    <cellStyle name="Normal 5 3 2 2 2 3 2" xfId="36583"/>
    <cellStyle name="Normal 5 3 2 2 2 4" xfId="36584"/>
    <cellStyle name="Normal 5 3 2 2 3" xfId="36585"/>
    <cellStyle name="Normal 5 3 2 2 3 2" xfId="36586"/>
    <cellStyle name="Normal 5 3 2 2 3 2 2" xfId="36587"/>
    <cellStyle name="Normal 5 3 2 2 3 3" xfId="36588"/>
    <cellStyle name="Normal 5 3 2 2 4" xfId="36589"/>
    <cellStyle name="Normal 5 3 2 2 4 2" xfId="36590"/>
    <cellStyle name="Normal 5 3 2 2 5" xfId="36591"/>
    <cellStyle name="Normal 5 3 2 3" xfId="36592"/>
    <cellStyle name="Normal 5 3 2 3 2" xfId="36593"/>
    <cellStyle name="Normal 5 3 2 3 2 2" xfId="36594"/>
    <cellStyle name="Normal 5 3 2 3 2 2 2" xfId="36595"/>
    <cellStyle name="Normal 5 3 2 3 2 2 2 2" xfId="36596"/>
    <cellStyle name="Normal 5 3 2 3 2 2 3" xfId="36597"/>
    <cellStyle name="Normal 5 3 2 3 2 3" xfId="36598"/>
    <cellStyle name="Normal 5 3 2 3 2 3 2" xfId="36599"/>
    <cellStyle name="Normal 5 3 2 3 2 4" xfId="36600"/>
    <cellStyle name="Normal 5 3 2 3 3" xfId="36601"/>
    <cellStyle name="Normal 5 3 2 3 3 2" xfId="36602"/>
    <cellStyle name="Normal 5 3 2 3 3 2 2" xfId="36603"/>
    <cellStyle name="Normal 5 3 2 3 3 3" xfId="36604"/>
    <cellStyle name="Normal 5 3 2 3 4" xfId="36605"/>
    <cellStyle name="Normal 5 3 2 3 4 2" xfId="36606"/>
    <cellStyle name="Normal 5 3 2 3 5" xfId="36607"/>
    <cellStyle name="Normal 5 3 2 4" xfId="36608"/>
    <cellStyle name="Normal 5 3 2 4 2" xfId="36609"/>
    <cellStyle name="Normal 5 3 2 4 2 2" xfId="36610"/>
    <cellStyle name="Normal 5 3 2 4 2 2 2" xfId="36611"/>
    <cellStyle name="Normal 5 3 2 4 2 3" xfId="36612"/>
    <cellStyle name="Normal 5 3 2 4 3" xfId="36613"/>
    <cellStyle name="Normal 5 3 2 4 3 2" xfId="36614"/>
    <cellStyle name="Normal 5 3 2 4 4" xfId="36615"/>
    <cellStyle name="Normal 5 3 2 5" xfId="36616"/>
    <cellStyle name="Normal 5 3 2 5 2" xfId="36617"/>
    <cellStyle name="Normal 5 3 2 5 2 2" xfId="36618"/>
    <cellStyle name="Normal 5 3 2 5 2 2 2" xfId="36619"/>
    <cellStyle name="Normal 5 3 2 5 2 3" xfId="36620"/>
    <cellStyle name="Normal 5 3 2 5 3" xfId="36621"/>
    <cellStyle name="Normal 5 3 2 5 3 2" xfId="36622"/>
    <cellStyle name="Normal 5 3 2 5 4" xfId="36623"/>
    <cellStyle name="Normal 5 3 2 6" xfId="36624"/>
    <cellStyle name="Normal 5 3 2 6 2" xfId="36625"/>
    <cellStyle name="Normal 5 3 2 6 2 2" xfId="36626"/>
    <cellStyle name="Normal 5 3 2 6 2 2 2" xfId="36627"/>
    <cellStyle name="Normal 5 3 2 6 2 3" xfId="36628"/>
    <cellStyle name="Normal 5 3 2 6 3" xfId="36629"/>
    <cellStyle name="Normal 5 3 2 6 3 2" xfId="36630"/>
    <cellStyle name="Normal 5 3 2 6 4" xfId="36631"/>
    <cellStyle name="Normal 5 3 2 7" xfId="36632"/>
    <cellStyle name="Normal 5 3 2 7 2" xfId="36633"/>
    <cellStyle name="Normal 5 3 2 7 2 2" xfId="36634"/>
    <cellStyle name="Normal 5 3 2 7 3" xfId="36635"/>
    <cellStyle name="Normal 5 3 2 8" xfId="36636"/>
    <cellStyle name="Normal 5 3 2 8 2" xfId="36637"/>
    <cellStyle name="Normal 5 3 2 9" xfId="36638"/>
    <cellStyle name="Normal 5 3 3" xfId="36639"/>
    <cellStyle name="Normal 5 3 3 2" xfId="36640"/>
    <cellStyle name="Normal 5 3 3 2 2" xfId="36641"/>
    <cellStyle name="Normal 5 3 3 3" xfId="36642"/>
    <cellStyle name="Normal 5 3 3 4" xfId="46701"/>
    <cellStyle name="Normal 5 3 4" xfId="36643"/>
    <cellStyle name="Normal 5 3 5" xfId="36644"/>
    <cellStyle name="Normal 5 3 5 2" xfId="36645"/>
    <cellStyle name="Normal 5 3 6" xfId="36646"/>
    <cellStyle name="Normal 5 3 7" xfId="43192"/>
    <cellStyle name="Normal 5 30" xfId="46703"/>
    <cellStyle name="Normal 5 30 2" xfId="46704"/>
    <cellStyle name="Normal 5 31" xfId="46705"/>
    <cellStyle name="Normal 5 31 2" xfId="46706"/>
    <cellStyle name="Normal 5 32" xfId="46707"/>
    <cellStyle name="Normal 5 32 2" xfId="46708"/>
    <cellStyle name="Normal 5 33" xfId="46709"/>
    <cellStyle name="Normal 5 33 2" xfId="46710"/>
    <cellStyle name="Normal 5 34" xfId="46711"/>
    <cellStyle name="Normal 5 34 2" xfId="46712"/>
    <cellStyle name="Normal 5 35" xfId="46713"/>
    <cellStyle name="Normal 5 35 2" xfId="46714"/>
    <cellStyle name="Normal 5 36" xfId="46715"/>
    <cellStyle name="Normal 5 36 2" xfId="46716"/>
    <cellStyle name="Normal 5 37" xfId="46717"/>
    <cellStyle name="Normal 5 37 2" xfId="46718"/>
    <cellStyle name="Normal 5 38" xfId="46719"/>
    <cellStyle name="Normal 5 39" xfId="46720"/>
    <cellStyle name="Normal 5 4" xfId="36647"/>
    <cellStyle name="Normal 5 4 2" xfId="36648"/>
    <cellStyle name="Normal 5 4 2 10" xfId="46722"/>
    <cellStyle name="Normal 5 4 2 2" xfId="36649"/>
    <cellStyle name="Normal 5 4 2 2 2" xfId="36650"/>
    <cellStyle name="Normal 5 4 2 2 2 2" xfId="36651"/>
    <cellStyle name="Normal 5 4 2 2 2 2 2" xfId="36652"/>
    <cellStyle name="Normal 5 4 2 2 2 2 2 2" xfId="36653"/>
    <cellStyle name="Normal 5 4 2 2 2 2 3" xfId="36654"/>
    <cellStyle name="Normal 5 4 2 2 2 3" xfId="36655"/>
    <cellStyle name="Normal 5 4 2 2 2 3 2" xfId="36656"/>
    <cellStyle name="Normal 5 4 2 2 2 4" xfId="36657"/>
    <cellStyle name="Normal 5 4 2 2 3" xfId="36658"/>
    <cellStyle name="Normal 5 4 2 2 3 2" xfId="36659"/>
    <cellStyle name="Normal 5 4 2 2 3 2 2" xfId="36660"/>
    <cellStyle name="Normal 5 4 2 2 3 3" xfId="36661"/>
    <cellStyle name="Normal 5 4 2 2 4" xfId="36662"/>
    <cellStyle name="Normal 5 4 2 2 4 2" xfId="36663"/>
    <cellStyle name="Normal 5 4 2 2 5" xfId="36664"/>
    <cellStyle name="Normal 5 4 2 3" xfId="36665"/>
    <cellStyle name="Normal 5 4 2 3 2" xfId="36666"/>
    <cellStyle name="Normal 5 4 2 3 2 2" xfId="36667"/>
    <cellStyle name="Normal 5 4 2 3 2 2 2" xfId="36668"/>
    <cellStyle name="Normal 5 4 2 3 2 2 2 2" xfId="36669"/>
    <cellStyle name="Normal 5 4 2 3 2 2 3" xfId="36670"/>
    <cellStyle name="Normal 5 4 2 3 2 3" xfId="36671"/>
    <cellStyle name="Normal 5 4 2 3 2 3 2" xfId="36672"/>
    <cellStyle name="Normal 5 4 2 3 2 4" xfId="36673"/>
    <cellStyle name="Normal 5 4 2 3 3" xfId="36674"/>
    <cellStyle name="Normal 5 4 2 3 3 2" xfId="36675"/>
    <cellStyle name="Normal 5 4 2 3 3 2 2" xfId="36676"/>
    <cellStyle name="Normal 5 4 2 3 3 3" xfId="36677"/>
    <cellStyle name="Normal 5 4 2 3 4" xfId="36678"/>
    <cellStyle name="Normal 5 4 2 3 4 2" xfId="36679"/>
    <cellStyle name="Normal 5 4 2 3 5" xfId="36680"/>
    <cellStyle name="Normal 5 4 2 4" xfId="36681"/>
    <cellStyle name="Normal 5 4 2 4 2" xfId="36682"/>
    <cellStyle name="Normal 5 4 2 4 2 2" xfId="36683"/>
    <cellStyle name="Normal 5 4 2 4 2 2 2" xfId="36684"/>
    <cellStyle name="Normal 5 4 2 4 2 3" xfId="36685"/>
    <cellStyle name="Normal 5 4 2 4 3" xfId="36686"/>
    <cellStyle name="Normal 5 4 2 4 3 2" xfId="36687"/>
    <cellStyle name="Normal 5 4 2 4 4" xfId="36688"/>
    <cellStyle name="Normal 5 4 2 5" xfId="36689"/>
    <cellStyle name="Normal 5 4 2 5 2" xfId="36690"/>
    <cellStyle name="Normal 5 4 2 5 2 2" xfId="36691"/>
    <cellStyle name="Normal 5 4 2 5 2 2 2" xfId="36692"/>
    <cellStyle name="Normal 5 4 2 5 2 3" xfId="36693"/>
    <cellStyle name="Normal 5 4 2 5 3" xfId="36694"/>
    <cellStyle name="Normal 5 4 2 5 3 2" xfId="36695"/>
    <cellStyle name="Normal 5 4 2 5 4" xfId="36696"/>
    <cellStyle name="Normal 5 4 2 6" xfId="36697"/>
    <cellStyle name="Normal 5 4 2 6 2" xfId="36698"/>
    <cellStyle name="Normal 5 4 2 6 2 2" xfId="36699"/>
    <cellStyle name="Normal 5 4 2 6 2 2 2" xfId="36700"/>
    <cellStyle name="Normal 5 4 2 6 2 3" xfId="36701"/>
    <cellStyle name="Normal 5 4 2 6 3" xfId="36702"/>
    <cellStyle name="Normal 5 4 2 6 3 2" xfId="36703"/>
    <cellStyle name="Normal 5 4 2 6 4" xfId="36704"/>
    <cellStyle name="Normal 5 4 2 7" xfId="36705"/>
    <cellStyle name="Normal 5 4 2 7 2" xfId="36706"/>
    <cellStyle name="Normal 5 4 2 7 2 2" xfId="36707"/>
    <cellStyle name="Normal 5 4 2 7 3" xfId="36708"/>
    <cellStyle name="Normal 5 4 2 8" xfId="36709"/>
    <cellStyle name="Normal 5 4 2 8 2" xfId="36710"/>
    <cellStyle name="Normal 5 4 2 9" xfId="36711"/>
    <cellStyle name="Normal 5 4 3" xfId="36712"/>
    <cellStyle name="Normal 5 4 3 2" xfId="46721"/>
    <cellStyle name="Normal 5 4 4" xfId="36713"/>
    <cellStyle name="Normal 5 4 5" xfId="43193"/>
    <cellStyle name="Normal 5 40" xfId="46723"/>
    <cellStyle name="Normal 5 41" xfId="46724"/>
    <cellStyle name="Normal 5 42" xfId="46725"/>
    <cellStyle name="Normal 5 43" xfId="46726"/>
    <cellStyle name="Normal 5 44" xfId="46727"/>
    <cellStyle name="Normal 5 45" xfId="46728"/>
    <cellStyle name="Normal 5 46" xfId="46729"/>
    <cellStyle name="Normal 5 47" xfId="46730"/>
    <cellStyle name="Normal 5 48" xfId="46731"/>
    <cellStyle name="Normal 5 49" xfId="46732"/>
    <cellStyle name="Normal 5 5" xfId="36714"/>
    <cellStyle name="Normal 5 5 2" xfId="36715"/>
    <cellStyle name="Normal 5 5 2 10" xfId="46734"/>
    <cellStyle name="Normal 5 5 2 2" xfId="36716"/>
    <cellStyle name="Normal 5 5 2 2 2" xfId="36717"/>
    <cellStyle name="Normal 5 5 2 2 2 2" xfId="36718"/>
    <cellStyle name="Normal 5 5 2 2 2 2 2" xfId="36719"/>
    <cellStyle name="Normal 5 5 2 2 2 2 2 2" xfId="36720"/>
    <cellStyle name="Normal 5 5 2 2 2 2 3" xfId="36721"/>
    <cellStyle name="Normal 5 5 2 2 2 3" xfId="36722"/>
    <cellStyle name="Normal 5 5 2 2 2 3 2" xfId="36723"/>
    <cellStyle name="Normal 5 5 2 2 2 4" xfId="36724"/>
    <cellStyle name="Normal 5 5 2 2 3" xfId="36725"/>
    <cellStyle name="Normal 5 5 2 2 3 2" xfId="36726"/>
    <cellStyle name="Normal 5 5 2 2 3 2 2" xfId="36727"/>
    <cellStyle name="Normal 5 5 2 2 3 3" xfId="36728"/>
    <cellStyle name="Normal 5 5 2 2 4" xfId="36729"/>
    <cellStyle name="Normal 5 5 2 2 4 2" xfId="36730"/>
    <cellStyle name="Normal 5 5 2 2 5" xfId="36731"/>
    <cellStyle name="Normal 5 5 2 3" xfId="36732"/>
    <cellStyle name="Normal 5 5 2 3 2" xfId="36733"/>
    <cellStyle name="Normal 5 5 2 3 2 2" xfId="36734"/>
    <cellStyle name="Normal 5 5 2 3 2 2 2" xfId="36735"/>
    <cellStyle name="Normal 5 5 2 3 2 2 2 2" xfId="36736"/>
    <cellStyle name="Normal 5 5 2 3 2 2 3" xfId="36737"/>
    <cellStyle name="Normal 5 5 2 3 2 3" xfId="36738"/>
    <cellStyle name="Normal 5 5 2 3 2 3 2" xfId="36739"/>
    <cellStyle name="Normal 5 5 2 3 2 4" xfId="36740"/>
    <cellStyle name="Normal 5 5 2 3 3" xfId="36741"/>
    <cellStyle name="Normal 5 5 2 3 3 2" xfId="36742"/>
    <cellStyle name="Normal 5 5 2 3 3 2 2" xfId="36743"/>
    <cellStyle name="Normal 5 5 2 3 3 3" xfId="36744"/>
    <cellStyle name="Normal 5 5 2 3 4" xfId="36745"/>
    <cellStyle name="Normal 5 5 2 3 4 2" xfId="36746"/>
    <cellStyle name="Normal 5 5 2 3 5" xfId="36747"/>
    <cellStyle name="Normal 5 5 2 4" xfId="36748"/>
    <cellStyle name="Normal 5 5 2 4 2" xfId="36749"/>
    <cellStyle name="Normal 5 5 2 4 2 2" xfId="36750"/>
    <cellStyle name="Normal 5 5 2 4 2 2 2" xfId="36751"/>
    <cellStyle name="Normal 5 5 2 4 2 3" xfId="36752"/>
    <cellStyle name="Normal 5 5 2 4 3" xfId="36753"/>
    <cellStyle name="Normal 5 5 2 4 3 2" xfId="36754"/>
    <cellStyle name="Normal 5 5 2 4 4" xfId="36755"/>
    <cellStyle name="Normal 5 5 2 5" xfId="36756"/>
    <cellStyle name="Normal 5 5 2 5 2" xfId="36757"/>
    <cellStyle name="Normal 5 5 2 5 2 2" xfId="36758"/>
    <cellStyle name="Normal 5 5 2 5 2 2 2" xfId="36759"/>
    <cellStyle name="Normal 5 5 2 5 2 3" xfId="36760"/>
    <cellStyle name="Normal 5 5 2 5 3" xfId="36761"/>
    <cellStyle name="Normal 5 5 2 5 3 2" xfId="36762"/>
    <cellStyle name="Normal 5 5 2 5 4" xfId="36763"/>
    <cellStyle name="Normal 5 5 2 6" xfId="36764"/>
    <cellStyle name="Normal 5 5 2 6 2" xfId="36765"/>
    <cellStyle name="Normal 5 5 2 6 2 2" xfId="36766"/>
    <cellStyle name="Normal 5 5 2 6 2 2 2" xfId="36767"/>
    <cellStyle name="Normal 5 5 2 6 2 3" xfId="36768"/>
    <cellStyle name="Normal 5 5 2 6 3" xfId="36769"/>
    <cellStyle name="Normal 5 5 2 6 3 2" xfId="36770"/>
    <cellStyle name="Normal 5 5 2 6 4" xfId="36771"/>
    <cellStyle name="Normal 5 5 2 7" xfId="36772"/>
    <cellStyle name="Normal 5 5 2 7 2" xfId="36773"/>
    <cellStyle name="Normal 5 5 2 7 2 2" xfId="36774"/>
    <cellStyle name="Normal 5 5 2 7 3" xfId="36775"/>
    <cellStyle name="Normal 5 5 2 8" xfId="36776"/>
    <cellStyle name="Normal 5 5 2 8 2" xfId="36777"/>
    <cellStyle name="Normal 5 5 2 9" xfId="36778"/>
    <cellStyle name="Normal 5 5 3" xfId="36779"/>
    <cellStyle name="Normal 5 5 3 2" xfId="36780"/>
    <cellStyle name="Normal 5 5 3 2 2" xfId="36781"/>
    <cellStyle name="Normal 5 5 3 3" xfId="36782"/>
    <cellStyle name="Normal 5 5 3 4" xfId="46733"/>
    <cellStyle name="Normal 5 5 4" xfId="36783"/>
    <cellStyle name="Normal 5 5 5" xfId="36784"/>
    <cellStyle name="Normal 5 5 5 2" xfId="36785"/>
    <cellStyle name="Normal 5 5 6" xfId="43378"/>
    <cellStyle name="Normal 5 50" xfId="46735"/>
    <cellStyle name="Normal 5 51" xfId="46736"/>
    <cellStyle name="Normal 5 52" xfId="46737"/>
    <cellStyle name="Normal 5 53" xfId="46738"/>
    <cellStyle name="Normal 5 54" xfId="46739"/>
    <cellStyle name="Normal 5 55" xfId="46740"/>
    <cellStyle name="Normal 5 56" xfId="46741"/>
    <cellStyle name="Normal 5 57" xfId="46742"/>
    <cellStyle name="Normal 5 58" xfId="46743"/>
    <cellStyle name="Normal 5 59" xfId="46744"/>
    <cellStyle name="Normal 5 6" xfId="36786"/>
    <cellStyle name="Normal 5 6 2" xfId="36787"/>
    <cellStyle name="Normal 5 6 2 2" xfId="46746"/>
    <cellStyle name="Normal 5 6 3" xfId="46745"/>
    <cellStyle name="Normal 5 60" xfId="46747"/>
    <cellStyle name="Normal 5 61" xfId="46748"/>
    <cellStyle name="Normal 5 62" xfId="46749"/>
    <cellStyle name="Normal 5 63" xfId="46750"/>
    <cellStyle name="Normal 5 64" xfId="46751"/>
    <cellStyle name="Normal 5 65" xfId="46752"/>
    <cellStyle name="Normal 5 66" xfId="46753"/>
    <cellStyle name="Normal 5 67" xfId="46754"/>
    <cellStyle name="Normal 5 68" xfId="46755"/>
    <cellStyle name="Normal 5 69" xfId="46756"/>
    <cellStyle name="Normal 5 7" xfId="36788"/>
    <cellStyle name="Normal 5 7 10" xfId="46757"/>
    <cellStyle name="Normal 5 7 2" xfId="36789"/>
    <cellStyle name="Normal 5 7 2 2" xfId="36790"/>
    <cellStyle name="Normal 5 7 2 2 2" xfId="36791"/>
    <cellStyle name="Normal 5 7 2 2 2 2" xfId="36792"/>
    <cellStyle name="Normal 5 7 2 2 2 2 2" xfId="36793"/>
    <cellStyle name="Normal 5 7 2 2 2 3" xfId="36794"/>
    <cellStyle name="Normal 5 7 2 2 3" xfId="36795"/>
    <cellStyle name="Normal 5 7 2 2 3 2" xfId="36796"/>
    <cellStyle name="Normal 5 7 2 2 4" xfId="36797"/>
    <cellStyle name="Normal 5 7 2 3" xfId="36798"/>
    <cellStyle name="Normal 5 7 2 3 2" xfId="36799"/>
    <cellStyle name="Normal 5 7 2 3 2 2" xfId="36800"/>
    <cellStyle name="Normal 5 7 2 3 3" xfId="36801"/>
    <cellStyle name="Normal 5 7 2 4" xfId="36802"/>
    <cellStyle name="Normal 5 7 2 4 2" xfId="36803"/>
    <cellStyle name="Normal 5 7 2 5" xfId="36804"/>
    <cellStyle name="Normal 5 7 2 6" xfId="46758"/>
    <cellStyle name="Normal 5 7 3" xfId="36805"/>
    <cellStyle name="Normal 5 7 3 2" xfId="36806"/>
    <cellStyle name="Normal 5 7 3 2 2" xfId="36807"/>
    <cellStyle name="Normal 5 7 3 2 2 2" xfId="36808"/>
    <cellStyle name="Normal 5 7 3 2 2 2 2" xfId="36809"/>
    <cellStyle name="Normal 5 7 3 2 2 3" xfId="36810"/>
    <cellStyle name="Normal 5 7 3 2 3" xfId="36811"/>
    <cellStyle name="Normal 5 7 3 2 3 2" xfId="36812"/>
    <cellStyle name="Normal 5 7 3 2 4" xfId="36813"/>
    <cellStyle name="Normal 5 7 3 3" xfId="36814"/>
    <cellStyle name="Normal 5 7 3 3 2" xfId="36815"/>
    <cellStyle name="Normal 5 7 3 3 2 2" xfId="36816"/>
    <cellStyle name="Normal 5 7 3 3 3" xfId="36817"/>
    <cellStyle name="Normal 5 7 3 4" xfId="36818"/>
    <cellStyle name="Normal 5 7 3 4 2" xfId="36819"/>
    <cellStyle name="Normal 5 7 3 5" xfId="36820"/>
    <cellStyle name="Normal 5 7 4" xfId="36821"/>
    <cellStyle name="Normal 5 7 4 2" xfId="36822"/>
    <cellStyle name="Normal 5 7 4 2 2" xfId="36823"/>
    <cellStyle name="Normal 5 7 4 2 2 2" xfId="36824"/>
    <cellStyle name="Normal 5 7 4 2 3" xfId="36825"/>
    <cellStyle name="Normal 5 7 4 3" xfId="36826"/>
    <cellStyle name="Normal 5 7 4 3 2" xfId="36827"/>
    <cellStyle name="Normal 5 7 4 4" xfId="36828"/>
    <cellStyle name="Normal 5 7 5" xfId="36829"/>
    <cellStyle name="Normal 5 7 5 2" xfId="36830"/>
    <cellStyle name="Normal 5 7 5 2 2" xfId="36831"/>
    <cellStyle name="Normal 5 7 5 2 2 2" xfId="36832"/>
    <cellStyle name="Normal 5 7 5 2 3" xfId="36833"/>
    <cellStyle name="Normal 5 7 5 3" xfId="36834"/>
    <cellStyle name="Normal 5 7 5 3 2" xfId="36835"/>
    <cellStyle name="Normal 5 7 5 4" xfId="36836"/>
    <cellStyle name="Normal 5 7 6" xfId="36837"/>
    <cellStyle name="Normal 5 7 6 2" xfId="36838"/>
    <cellStyle name="Normal 5 7 6 2 2" xfId="36839"/>
    <cellStyle name="Normal 5 7 6 2 2 2" xfId="36840"/>
    <cellStyle name="Normal 5 7 6 2 3" xfId="36841"/>
    <cellStyle name="Normal 5 7 6 3" xfId="36842"/>
    <cellStyle name="Normal 5 7 6 3 2" xfId="36843"/>
    <cellStyle name="Normal 5 7 6 4" xfId="36844"/>
    <cellStyle name="Normal 5 7 7" xfId="36845"/>
    <cellStyle name="Normal 5 7 7 2" xfId="36846"/>
    <cellStyle name="Normal 5 7 7 2 2" xfId="36847"/>
    <cellStyle name="Normal 5 7 7 3" xfId="36848"/>
    <cellStyle name="Normal 5 7 8" xfId="36849"/>
    <cellStyle name="Normal 5 7 8 2" xfId="36850"/>
    <cellStyle name="Normal 5 7 9" xfId="36851"/>
    <cellStyle name="Normal 5 70" xfId="46759"/>
    <cellStyle name="Normal 5 71" xfId="46760"/>
    <cellStyle name="Normal 5 72" xfId="46761"/>
    <cellStyle name="Normal 5 73" xfId="46762"/>
    <cellStyle name="Normal 5 74" xfId="46763"/>
    <cellStyle name="Normal 5 75" xfId="46764"/>
    <cellStyle name="Normal 5 76" xfId="46765"/>
    <cellStyle name="Normal 5 77" xfId="46766"/>
    <cellStyle name="Normal 5 78" xfId="46767"/>
    <cellStyle name="Normal 5 79" xfId="46768"/>
    <cellStyle name="Normal 5 8" xfId="36852"/>
    <cellStyle name="Normal 5 8 10" xfId="46769"/>
    <cellStyle name="Normal 5 8 2" xfId="36853"/>
    <cellStyle name="Normal 5 8 2 2" xfId="36854"/>
    <cellStyle name="Normal 5 8 2 2 2" xfId="36855"/>
    <cellStyle name="Normal 5 8 2 2 2 2" xfId="36856"/>
    <cellStyle name="Normal 5 8 2 2 2 2 2" xfId="36857"/>
    <cellStyle name="Normal 5 8 2 2 2 3" xfId="36858"/>
    <cellStyle name="Normal 5 8 2 2 3" xfId="36859"/>
    <cellStyle name="Normal 5 8 2 2 3 2" xfId="36860"/>
    <cellStyle name="Normal 5 8 2 2 4" xfId="36861"/>
    <cellStyle name="Normal 5 8 2 3" xfId="36862"/>
    <cellStyle name="Normal 5 8 2 3 2" xfId="36863"/>
    <cellStyle name="Normal 5 8 2 3 2 2" xfId="36864"/>
    <cellStyle name="Normal 5 8 2 3 3" xfId="36865"/>
    <cellStyle name="Normal 5 8 2 4" xfId="36866"/>
    <cellStyle name="Normal 5 8 2 4 2" xfId="36867"/>
    <cellStyle name="Normal 5 8 2 5" xfId="36868"/>
    <cellStyle name="Normal 5 8 2 6" xfId="46770"/>
    <cellStyle name="Normal 5 8 3" xfId="36869"/>
    <cellStyle name="Normal 5 8 3 2" xfId="36870"/>
    <cellStyle name="Normal 5 8 3 2 2" xfId="36871"/>
    <cellStyle name="Normal 5 8 3 2 2 2" xfId="36872"/>
    <cellStyle name="Normal 5 8 3 2 2 2 2" xfId="36873"/>
    <cellStyle name="Normal 5 8 3 2 2 3" xfId="36874"/>
    <cellStyle name="Normal 5 8 3 2 3" xfId="36875"/>
    <cellStyle name="Normal 5 8 3 2 3 2" xfId="36876"/>
    <cellStyle name="Normal 5 8 3 2 4" xfId="36877"/>
    <cellStyle name="Normal 5 8 3 3" xfId="36878"/>
    <cellStyle name="Normal 5 8 3 3 2" xfId="36879"/>
    <cellStyle name="Normal 5 8 3 3 2 2" xfId="36880"/>
    <cellStyle name="Normal 5 8 3 3 3" xfId="36881"/>
    <cellStyle name="Normal 5 8 3 4" xfId="36882"/>
    <cellStyle name="Normal 5 8 3 4 2" xfId="36883"/>
    <cellStyle name="Normal 5 8 3 5" xfId="36884"/>
    <cellStyle name="Normal 5 8 4" xfId="36885"/>
    <cellStyle name="Normal 5 8 4 2" xfId="36886"/>
    <cellStyle name="Normal 5 8 4 2 2" xfId="36887"/>
    <cellStyle name="Normal 5 8 4 2 2 2" xfId="36888"/>
    <cellStyle name="Normal 5 8 4 2 3" xfId="36889"/>
    <cellStyle name="Normal 5 8 4 3" xfId="36890"/>
    <cellStyle name="Normal 5 8 4 3 2" xfId="36891"/>
    <cellStyle name="Normal 5 8 4 4" xfId="36892"/>
    <cellStyle name="Normal 5 8 5" xfId="36893"/>
    <cellStyle name="Normal 5 8 5 2" xfId="36894"/>
    <cellStyle name="Normal 5 8 5 2 2" xfId="36895"/>
    <cellStyle name="Normal 5 8 5 2 2 2" xfId="36896"/>
    <cellStyle name="Normal 5 8 5 2 3" xfId="36897"/>
    <cellStyle name="Normal 5 8 5 3" xfId="36898"/>
    <cellStyle name="Normal 5 8 5 3 2" xfId="36899"/>
    <cellStyle name="Normal 5 8 5 4" xfId="36900"/>
    <cellStyle name="Normal 5 8 6" xfId="36901"/>
    <cellStyle name="Normal 5 8 6 2" xfId="36902"/>
    <cellStyle name="Normal 5 8 6 2 2" xfId="36903"/>
    <cellStyle name="Normal 5 8 6 2 2 2" xfId="36904"/>
    <cellStyle name="Normal 5 8 6 2 3" xfId="36905"/>
    <cellStyle name="Normal 5 8 6 3" xfId="36906"/>
    <cellStyle name="Normal 5 8 6 3 2" xfId="36907"/>
    <cellStyle name="Normal 5 8 6 4" xfId="36908"/>
    <cellStyle name="Normal 5 8 7" xfId="36909"/>
    <cellStyle name="Normal 5 8 7 2" xfId="36910"/>
    <cellStyle name="Normal 5 8 7 2 2" xfId="36911"/>
    <cellStyle name="Normal 5 8 7 3" xfId="36912"/>
    <cellStyle name="Normal 5 8 8" xfId="36913"/>
    <cellStyle name="Normal 5 8 8 2" xfId="36914"/>
    <cellStyle name="Normal 5 8 9" xfId="36915"/>
    <cellStyle name="Normal 5 80" xfId="46771"/>
    <cellStyle name="Normal 5 81" xfId="46772"/>
    <cellStyle name="Normal 5 82" xfId="46773"/>
    <cellStyle name="Normal 5 83" xfId="46774"/>
    <cellStyle name="Normal 5 84" xfId="46775"/>
    <cellStyle name="Normal 5 85" xfId="46776"/>
    <cellStyle name="Normal 5 86" xfId="46777"/>
    <cellStyle name="Normal 5 87" xfId="46778"/>
    <cellStyle name="Normal 5 88" xfId="46779"/>
    <cellStyle name="Normal 5 89" xfId="46780"/>
    <cellStyle name="Normal 5 9" xfId="36916"/>
    <cellStyle name="Normal 5 9 10" xfId="46781"/>
    <cellStyle name="Normal 5 9 2" xfId="36917"/>
    <cellStyle name="Normal 5 9 2 2" xfId="36918"/>
    <cellStyle name="Normal 5 9 2 2 2" xfId="36919"/>
    <cellStyle name="Normal 5 9 2 2 2 2" xfId="36920"/>
    <cellStyle name="Normal 5 9 2 2 2 2 2" xfId="36921"/>
    <cellStyle name="Normal 5 9 2 2 2 3" xfId="36922"/>
    <cellStyle name="Normal 5 9 2 2 3" xfId="36923"/>
    <cellStyle name="Normal 5 9 2 2 3 2" xfId="36924"/>
    <cellStyle name="Normal 5 9 2 2 4" xfId="36925"/>
    <cellStyle name="Normal 5 9 2 3" xfId="36926"/>
    <cellStyle name="Normal 5 9 2 3 2" xfId="36927"/>
    <cellStyle name="Normal 5 9 2 3 2 2" xfId="36928"/>
    <cellStyle name="Normal 5 9 2 3 3" xfId="36929"/>
    <cellStyle name="Normal 5 9 2 4" xfId="36930"/>
    <cellStyle name="Normal 5 9 2 4 2" xfId="36931"/>
    <cellStyle name="Normal 5 9 2 5" xfId="36932"/>
    <cellStyle name="Normal 5 9 2 6" xfId="46782"/>
    <cellStyle name="Normal 5 9 3" xfId="36933"/>
    <cellStyle name="Normal 5 9 3 2" xfId="36934"/>
    <cellStyle name="Normal 5 9 3 2 2" xfId="36935"/>
    <cellStyle name="Normal 5 9 3 2 2 2" xfId="36936"/>
    <cellStyle name="Normal 5 9 3 2 2 2 2" xfId="36937"/>
    <cellStyle name="Normal 5 9 3 2 2 3" xfId="36938"/>
    <cellStyle name="Normal 5 9 3 2 3" xfId="36939"/>
    <cellStyle name="Normal 5 9 3 2 3 2" xfId="36940"/>
    <cellStyle name="Normal 5 9 3 2 4" xfId="36941"/>
    <cellStyle name="Normal 5 9 3 3" xfId="36942"/>
    <cellStyle name="Normal 5 9 3 3 2" xfId="36943"/>
    <cellStyle name="Normal 5 9 3 3 2 2" xfId="36944"/>
    <cellStyle name="Normal 5 9 3 3 3" xfId="36945"/>
    <cellStyle name="Normal 5 9 3 4" xfId="36946"/>
    <cellStyle name="Normal 5 9 3 4 2" xfId="36947"/>
    <cellStyle name="Normal 5 9 3 5" xfId="36948"/>
    <cellStyle name="Normal 5 9 4" xfId="36949"/>
    <cellStyle name="Normal 5 9 4 2" xfId="36950"/>
    <cellStyle name="Normal 5 9 4 2 2" xfId="36951"/>
    <cellStyle name="Normal 5 9 4 2 2 2" xfId="36952"/>
    <cellStyle name="Normal 5 9 4 2 3" xfId="36953"/>
    <cellStyle name="Normal 5 9 4 3" xfId="36954"/>
    <cellStyle name="Normal 5 9 4 3 2" xfId="36955"/>
    <cellStyle name="Normal 5 9 4 4" xfId="36956"/>
    <cellStyle name="Normal 5 9 5" xfId="36957"/>
    <cellStyle name="Normal 5 9 5 2" xfId="36958"/>
    <cellStyle name="Normal 5 9 5 2 2" xfId="36959"/>
    <cellStyle name="Normal 5 9 5 2 2 2" xfId="36960"/>
    <cellStyle name="Normal 5 9 5 2 3" xfId="36961"/>
    <cellStyle name="Normal 5 9 5 3" xfId="36962"/>
    <cellStyle name="Normal 5 9 5 3 2" xfId="36963"/>
    <cellStyle name="Normal 5 9 5 4" xfId="36964"/>
    <cellStyle name="Normal 5 9 6" xfId="36965"/>
    <cellStyle name="Normal 5 9 6 2" xfId="36966"/>
    <cellStyle name="Normal 5 9 6 2 2" xfId="36967"/>
    <cellStyle name="Normal 5 9 6 2 2 2" xfId="36968"/>
    <cellStyle name="Normal 5 9 6 2 3" xfId="36969"/>
    <cellStyle name="Normal 5 9 6 3" xfId="36970"/>
    <cellStyle name="Normal 5 9 6 3 2" xfId="36971"/>
    <cellStyle name="Normal 5 9 6 4" xfId="36972"/>
    <cellStyle name="Normal 5 9 7" xfId="36973"/>
    <cellStyle name="Normal 5 9 7 2" xfId="36974"/>
    <cellStyle name="Normal 5 9 7 2 2" xfId="36975"/>
    <cellStyle name="Normal 5 9 7 3" xfId="36976"/>
    <cellStyle name="Normal 5 9 8" xfId="36977"/>
    <cellStyle name="Normal 5 9 8 2" xfId="36978"/>
    <cellStyle name="Normal 5 9 9" xfId="36979"/>
    <cellStyle name="Normal 5 90" xfId="46783"/>
    <cellStyle name="Normal 5 91" xfId="46784"/>
    <cellStyle name="Normal 5 92" xfId="46785"/>
    <cellStyle name="Normal 5 93" xfId="46786"/>
    <cellStyle name="Normal 5 94" xfId="46787"/>
    <cellStyle name="Normal 5 95" xfId="46788"/>
    <cellStyle name="Normal 5 96" xfId="46789"/>
    <cellStyle name="Normal 5 97" xfId="46790"/>
    <cellStyle name="Normal 5 98" xfId="46791"/>
    <cellStyle name="Normal 5 99" xfId="46792"/>
    <cellStyle name="Normal 50" xfId="36980"/>
    <cellStyle name="Normal 50 10" xfId="43194"/>
    <cellStyle name="Normal 50 2" xfId="36981"/>
    <cellStyle name="Normal 50 2 2" xfId="36982"/>
    <cellStyle name="Normal 50 2 2 2" xfId="36983"/>
    <cellStyle name="Normal 50 2 3" xfId="36984"/>
    <cellStyle name="Normal 50 2 4" xfId="46794"/>
    <cellStyle name="Normal 50 3" xfId="36985"/>
    <cellStyle name="Normal 50 3 2" xfId="46795"/>
    <cellStyle name="Normal 50 4" xfId="36986"/>
    <cellStyle name="Normal 50 4 2" xfId="36987"/>
    <cellStyle name="Normal 50 4 3" xfId="46796"/>
    <cellStyle name="Normal 50 5" xfId="46797"/>
    <cellStyle name="Normal 50 6" xfId="46798"/>
    <cellStyle name="Normal 50 7" xfId="46799"/>
    <cellStyle name="Normal 50 8" xfId="46800"/>
    <cellStyle name="Normal 50 9" xfId="46793"/>
    <cellStyle name="Normal 51" xfId="36988"/>
    <cellStyle name="Normal 51 2" xfId="36989"/>
    <cellStyle name="Normal 51 2 2" xfId="36990"/>
    <cellStyle name="Normal 51 2 2 2" xfId="36991"/>
    <cellStyle name="Normal 51 2 2 2 2" xfId="46805"/>
    <cellStyle name="Normal 51 2 2 2 3" xfId="46804"/>
    <cellStyle name="Normal 51 2 2 3" xfId="46806"/>
    <cellStyle name="Normal 51 2 2 4" xfId="46803"/>
    <cellStyle name="Normal 51 2 3" xfId="36992"/>
    <cellStyle name="Normal 51 2 3 2" xfId="46808"/>
    <cellStyle name="Normal 51 2 3 3" xfId="46807"/>
    <cellStyle name="Normal 51 2 4" xfId="46809"/>
    <cellStyle name="Normal 51 2 5" xfId="46802"/>
    <cellStyle name="Normal 51 3" xfId="36993"/>
    <cellStyle name="Normal 51 3 2" xfId="46811"/>
    <cellStyle name="Normal 51 3 2 2" xfId="46812"/>
    <cellStyle name="Normal 51 3 3" xfId="46813"/>
    <cellStyle name="Normal 51 3 4" xfId="46810"/>
    <cellStyle name="Normal 51 4" xfId="36994"/>
    <cellStyle name="Normal 51 4 2" xfId="36995"/>
    <cellStyle name="Normal 51 4 2 2" xfId="46815"/>
    <cellStyle name="Normal 51 4 3" xfId="46814"/>
    <cellStyle name="Normal 51 5" xfId="46816"/>
    <cellStyle name="Normal 51 6" xfId="46817"/>
    <cellStyle name="Normal 51 7" xfId="46818"/>
    <cellStyle name="Normal 51 8" xfId="46819"/>
    <cellStyle name="Normal 51 9" xfId="46801"/>
    <cellStyle name="Normal 52" xfId="36996"/>
    <cellStyle name="Normal 52 2" xfId="36997"/>
    <cellStyle name="Normal 52 2 2" xfId="36998"/>
    <cellStyle name="Normal 52 2 2 2" xfId="36999"/>
    <cellStyle name="Normal 52 2 2 3" xfId="46822"/>
    <cellStyle name="Normal 52 2 3" xfId="37000"/>
    <cellStyle name="Normal 52 2 4" xfId="46821"/>
    <cellStyle name="Normal 52 3" xfId="37001"/>
    <cellStyle name="Normal 52 3 2" xfId="46823"/>
    <cellStyle name="Normal 52 4" xfId="37002"/>
    <cellStyle name="Normal 52 4 2" xfId="37003"/>
    <cellStyle name="Normal 52 4 3" xfId="46824"/>
    <cellStyle name="Normal 52 5" xfId="46825"/>
    <cellStyle name="Normal 52 6" xfId="46826"/>
    <cellStyle name="Normal 52 7" xfId="46827"/>
    <cellStyle name="Normal 52 8" xfId="46828"/>
    <cellStyle name="Normal 52 9" xfId="46820"/>
    <cellStyle name="Normal 53" xfId="37004"/>
    <cellStyle name="Normal 53 2" xfId="37005"/>
    <cellStyle name="Normal 53 2 2" xfId="37006"/>
    <cellStyle name="Normal 53 2 2 2" xfId="37007"/>
    <cellStyle name="Normal 53 2 2 2 2" xfId="46832"/>
    <cellStyle name="Normal 53 2 2 3" xfId="46831"/>
    <cellStyle name="Normal 53 2 3" xfId="37008"/>
    <cellStyle name="Normal 53 2 3 2" xfId="46833"/>
    <cellStyle name="Normal 53 2 4" xfId="46830"/>
    <cellStyle name="Normal 53 3" xfId="37009"/>
    <cellStyle name="Normal 53 3 2" xfId="46835"/>
    <cellStyle name="Normal 53 3 3" xfId="46834"/>
    <cellStyle name="Normal 53 4" xfId="37010"/>
    <cellStyle name="Normal 53 4 2" xfId="37011"/>
    <cellStyle name="Normal 53 4 3" xfId="46836"/>
    <cellStyle name="Normal 53 5" xfId="46837"/>
    <cellStyle name="Normal 53 6" xfId="46838"/>
    <cellStyle name="Normal 53 7" xfId="46839"/>
    <cellStyle name="Normal 53 8" xfId="46840"/>
    <cellStyle name="Normal 53 9" xfId="46829"/>
    <cellStyle name="Normal 54" xfId="37012"/>
    <cellStyle name="Normal 54 2" xfId="37013"/>
    <cellStyle name="Normal 54 2 2" xfId="37014"/>
    <cellStyle name="Normal 54 2 2 2" xfId="37015"/>
    <cellStyle name="Normal 54 2 3" xfId="37016"/>
    <cellStyle name="Normal 54 2 4" xfId="46842"/>
    <cellStyle name="Normal 54 3" xfId="37017"/>
    <cellStyle name="Normal 54 3 2" xfId="46843"/>
    <cellStyle name="Normal 54 4" xfId="37018"/>
    <cellStyle name="Normal 54 4 2" xfId="37019"/>
    <cellStyle name="Normal 54 4 3" xfId="46844"/>
    <cellStyle name="Normal 54 5" xfId="46845"/>
    <cellStyle name="Normal 54 6" xfId="46846"/>
    <cellStyle name="Normal 54 7" xfId="46847"/>
    <cellStyle name="Normal 54 8" xfId="46848"/>
    <cellStyle name="Normal 55" xfId="37020"/>
    <cellStyle name="Normal 55 2" xfId="37021"/>
    <cellStyle name="Normal 55 2 2" xfId="37022"/>
    <cellStyle name="Normal 55 2 2 2" xfId="37023"/>
    <cellStyle name="Normal 55 2 3" xfId="37024"/>
    <cellStyle name="Normal 55 2 4" xfId="46850"/>
    <cellStyle name="Normal 55 3" xfId="37025"/>
    <cellStyle name="Normal 55 3 2" xfId="46851"/>
    <cellStyle name="Normal 55 4" xfId="37026"/>
    <cellStyle name="Normal 55 4 2" xfId="37027"/>
    <cellStyle name="Normal 55 4 3" xfId="46852"/>
    <cellStyle name="Normal 55 5" xfId="46853"/>
    <cellStyle name="Normal 55 6" xfId="46854"/>
    <cellStyle name="Normal 55 7" xfId="46855"/>
    <cellStyle name="Normal 55 8" xfId="46856"/>
    <cellStyle name="Normal 55 9" xfId="46849"/>
    <cellStyle name="Normal 56" xfId="37028"/>
    <cellStyle name="Normal 56 2" xfId="37029"/>
    <cellStyle name="Normal 56 2 2" xfId="37030"/>
    <cellStyle name="Normal 56 2 2 2" xfId="37031"/>
    <cellStyle name="Normal 56 2 3" xfId="37032"/>
    <cellStyle name="Normal 56 2 4" xfId="46858"/>
    <cellStyle name="Normal 56 3" xfId="37033"/>
    <cellStyle name="Normal 56 3 2" xfId="46859"/>
    <cellStyle name="Normal 56 4" xfId="37034"/>
    <cellStyle name="Normal 56 4 2" xfId="37035"/>
    <cellStyle name="Normal 56 4 3" xfId="46860"/>
    <cellStyle name="Normal 56 5" xfId="46861"/>
    <cellStyle name="Normal 56 6" xfId="46862"/>
    <cellStyle name="Normal 56 7" xfId="46863"/>
    <cellStyle name="Normal 56 8" xfId="46864"/>
    <cellStyle name="Normal 56 9" xfId="46857"/>
    <cellStyle name="Normal 57" xfId="37036"/>
    <cellStyle name="Normal 57 2" xfId="37037"/>
    <cellStyle name="Normal 57 2 2" xfId="37038"/>
    <cellStyle name="Normal 57 2 2 2" xfId="37039"/>
    <cellStyle name="Normal 57 2 3" xfId="37040"/>
    <cellStyle name="Normal 57 2 4" xfId="46866"/>
    <cellStyle name="Normal 57 3" xfId="37041"/>
    <cellStyle name="Normal 57 3 2" xfId="46867"/>
    <cellStyle name="Normal 57 4" xfId="37042"/>
    <cellStyle name="Normal 57 4 2" xfId="37043"/>
    <cellStyle name="Normal 57 4 3" xfId="46868"/>
    <cellStyle name="Normal 57 5" xfId="46869"/>
    <cellStyle name="Normal 57 6" xfId="46870"/>
    <cellStyle name="Normal 57 7" xfId="46871"/>
    <cellStyle name="Normal 57 8" xfId="46872"/>
    <cellStyle name="Normal 57 9" xfId="46865"/>
    <cellStyle name="Normal 58" xfId="37044"/>
    <cellStyle name="Normal 58 2" xfId="37045"/>
    <cellStyle name="Normal 58 2 2" xfId="37046"/>
    <cellStyle name="Normal 58 2 2 2" xfId="37047"/>
    <cellStyle name="Normal 58 2 3" xfId="37048"/>
    <cellStyle name="Normal 58 2 4" xfId="46874"/>
    <cellStyle name="Normal 58 3" xfId="37049"/>
    <cellStyle name="Normal 58 3 2" xfId="46875"/>
    <cellStyle name="Normal 58 4" xfId="37050"/>
    <cellStyle name="Normal 58 4 2" xfId="37051"/>
    <cellStyle name="Normal 58 4 3" xfId="46876"/>
    <cellStyle name="Normal 58 5" xfId="46877"/>
    <cellStyle name="Normal 58 6" xfId="46878"/>
    <cellStyle name="Normal 58 7" xfId="46879"/>
    <cellStyle name="Normal 58 8" xfId="46880"/>
    <cellStyle name="Normal 58 9" xfId="46873"/>
    <cellStyle name="Normal 59" xfId="37052"/>
    <cellStyle name="Normal 59 2" xfId="37053"/>
    <cellStyle name="Normal 59 2 2" xfId="37054"/>
    <cellStyle name="Normal 59 2 2 2" xfId="37055"/>
    <cellStyle name="Normal 59 2 3" xfId="37056"/>
    <cellStyle name="Normal 59 2 4" xfId="46882"/>
    <cellStyle name="Normal 59 3" xfId="37057"/>
    <cellStyle name="Normal 59 3 2" xfId="46883"/>
    <cellStyle name="Normal 59 4" xfId="37058"/>
    <cellStyle name="Normal 59 4 2" xfId="37059"/>
    <cellStyle name="Normal 59 4 3" xfId="46884"/>
    <cellStyle name="Normal 59 5" xfId="46885"/>
    <cellStyle name="Normal 59 6" xfId="46886"/>
    <cellStyle name="Normal 59 7" xfId="46887"/>
    <cellStyle name="Normal 59 8" xfId="46888"/>
    <cellStyle name="Normal 59 9" xfId="46881"/>
    <cellStyle name="Normal 6" xfId="37060"/>
    <cellStyle name="Normal-- 6" xfId="46890"/>
    <cellStyle name="Normal 6 10" xfId="37061"/>
    <cellStyle name="Normal 6 10 2" xfId="37062"/>
    <cellStyle name="Normal 6 10 2 2" xfId="46892"/>
    <cellStyle name="Normal 6 10 3" xfId="46891"/>
    <cellStyle name="Normal 6 100" xfId="46893"/>
    <cellStyle name="Normal 6 101" xfId="46894"/>
    <cellStyle name="Normal 6 102" xfId="46895"/>
    <cellStyle name="Normal 6 103" xfId="46896"/>
    <cellStyle name="Normal 6 104" xfId="46897"/>
    <cellStyle name="Normal 6 105" xfId="46898"/>
    <cellStyle name="Normal 6 106" xfId="46899"/>
    <cellStyle name="Normal 6 107" xfId="46900"/>
    <cellStyle name="Normal 6 108" xfId="46901"/>
    <cellStyle name="Normal 6 109" xfId="46902"/>
    <cellStyle name="Normal 6 11" xfId="37063"/>
    <cellStyle name="Normal 6 11 2" xfId="46904"/>
    <cellStyle name="Normal 6 11 3" xfId="46903"/>
    <cellStyle name="Normal 6 110" xfId="46905"/>
    <cellStyle name="Normal 6 111" xfId="46906"/>
    <cellStyle name="Normal 6 112" xfId="46907"/>
    <cellStyle name="Normal 6 113" xfId="46908"/>
    <cellStyle name="Normal 6 114" xfId="46909"/>
    <cellStyle name="Normal 6 115" xfId="46910"/>
    <cellStyle name="Normal 6 116" xfId="46911"/>
    <cellStyle name="Normal 6 117" xfId="46912"/>
    <cellStyle name="Normal 6 118" xfId="46889"/>
    <cellStyle name="Normal 6 119" xfId="47854"/>
    <cellStyle name="Normal 6 12" xfId="37064"/>
    <cellStyle name="Normal 6 12 2" xfId="46914"/>
    <cellStyle name="Normal 6 12 3" xfId="46913"/>
    <cellStyle name="Normal 6 120" xfId="47838"/>
    <cellStyle name="Normal 6 121" xfId="47885"/>
    <cellStyle name="Normal 6 122" xfId="47936"/>
    <cellStyle name="Normal 6 123" xfId="48005"/>
    <cellStyle name="Normal 6 124" xfId="48012"/>
    <cellStyle name="Normal 6 125" xfId="48107"/>
    <cellStyle name="Normal 6 126" xfId="48124"/>
    <cellStyle name="Normal 6 127" xfId="48119"/>
    <cellStyle name="Normal 6 13" xfId="46915"/>
    <cellStyle name="Normal 6 13 2" xfId="46916"/>
    <cellStyle name="Normal 6 14" xfId="46917"/>
    <cellStyle name="Normal 6 14 2" xfId="46918"/>
    <cellStyle name="Normal 6 15" xfId="46919"/>
    <cellStyle name="Normal 6 15 2" xfId="46920"/>
    <cellStyle name="Normal 6 16" xfId="46921"/>
    <cellStyle name="Normal 6 16 2" xfId="46922"/>
    <cellStyle name="Normal 6 17" xfId="46923"/>
    <cellStyle name="Normal 6 17 2" xfId="46924"/>
    <cellStyle name="Normal 6 18" xfId="46925"/>
    <cellStyle name="Normal 6 18 2" xfId="46926"/>
    <cellStyle name="Normal 6 19" xfId="46927"/>
    <cellStyle name="Normal 6 19 2" xfId="46928"/>
    <cellStyle name="Normal 6 2" xfId="37065"/>
    <cellStyle name="Normal 6 2 2" xfId="37066"/>
    <cellStyle name="Normal 6 2 2 10" xfId="46930"/>
    <cellStyle name="Normal 6 2 2 2" xfId="37067"/>
    <cellStyle name="Normal 6 2 2 2 2" xfId="37068"/>
    <cellStyle name="Normal 6 2 2 2 2 2" xfId="37069"/>
    <cellStyle name="Normal 6 2 2 2 2 2 2" xfId="37070"/>
    <cellStyle name="Normal 6 2 2 2 2 2 2 2" xfId="37071"/>
    <cellStyle name="Normal 6 2 2 2 2 2 3" xfId="37072"/>
    <cellStyle name="Normal 6 2 2 2 2 3" xfId="37073"/>
    <cellStyle name="Normal 6 2 2 2 2 3 2" xfId="37074"/>
    <cellStyle name="Normal 6 2 2 2 2 4" xfId="37075"/>
    <cellStyle name="Normal 6 2 2 2 3" xfId="37076"/>
    <cellStyle name="Normal 6 2 2 2 3 2" xfId="37077"/>
    <cellStyle name="Normal 6 2 2 2 3 2 2" xfId="37078"/>
    <cellStyle name="Normal 6 2 2 2 3 3" xfId="37079"/>
    <cellStyle name="Normal 6 2 2 2 4" xfId="37080"/>
    <cellStyle name="Normal 6 2 2 2 4 2" xfId="37081"/>
    <cellStyle name="Normal 6 2 2 2 5" xfId="37082"/>
    <cellStyle name="Normal 6 2 2 3" xfId="37083"/>
    <cellStyle name="Normal 6 2 2 3 2" xfId="37084"/>
    <cellStyle name="Normal 6 2 2 3 2 2" xfId="37085"/>
    <cellStyle name="Normal 6 2 2 3 2 2 2" xfId="37086"/>
    <cellStyle name="Normal 6 2 2 3 2 2 2 2" xfId="37087"/>
    <cellStyle name="Normal 6 2 2 3 2 2 3" xfId="37088"/>
    <cellStyle name="Normal 6 2 2 3 2 3" xfId="37089"/>
    <cellStyle name="Normal 6 2 2 3 2 3 2" xfId="37090"/>
    <cellStyle name="Normal 6 2 2 3 2 4" xfId="37091"/>
    <cellStyle name="Normal 6 2 2 3 3" xfId="37092"/>
    <cellStyle name="Normal 6 2 2 3 3 2" xfId="37093"/>
    <cellStyle name="Normal 6 2 2 3 3 2 2" xfId="37094"/>
    <cellStyle name="Normal 6 2 2 3 3 3" xfId="37095"/>
    <cellStyle name="Normal 6 2 2 3 4" xfId="37096"/>
    <cellStyle name="Normal 6 2 2 3 4 2" xfId="37097"/>
    <cellStyle name="Normal 6 2 2 3 5" xfId="37098"/>
    <cellStyle name="Normal 6 2 2 4" xfId="37099"/>
    <cellStyle name="Normal 6 2 2 4 2" xfId="37100"/>
    <cellStyle name="Normal 6 2 2 4 2 2" xfId="37101"/>
    <cellStyle name="Normal 6 2 2 4 2 2 2" xfId="37102"/>
    <cellStyle name="Normal 6 2 2 4 2 3" xfId="37103"/>
    <cellStyle name="Normal 6 2 2 4 3" xfId="37104"/>
    <cellStyle name="Normal 6 2 2 4 3 2" xfId="37105"/>
    <cellStyle name="Normal 6 2 2 4 4" xfId="37106"/>
    <cellStyle name="Normal 6 2 2 5" xfId="37107"/>
    <cellStyle name="Normal 6 2 2 5 2" xfId="37108"/>
    <cellStyle name="Normal 6 2 2 5 2 2" xfId="37109"/>
    <cellStyle name="Normal 6 2 2 5 2 2 2" xfId="37110"/>
    <cellStyle name="Normal 6 2 2 5 2 3" xfId="37111"/>
    <cellStyle name="Normal 6 2 2 5 3" xfId="37112"/>
    <cellStyle name="Normal 6 2 2 5 3 2" xfId="37113"/>
    <cellStyle name="Normal 6 2 2 5 4" xfId="37114"/>
    <cellStyle name="Normal 6 2 2 6" xfId="37115"/>
    <cellStyle name="Normal 6 2 2 6 2" xfId="37116"/>
    <cellStyle name="Normal 6 2 2 6 2 2" xfId="37117"/>
    <cellStyle name="Normal 6 2 2 6 2 2 2" xfId="37118"/>
    <cellStyle name="Normal 6 2 2 6 2 3" xfId="37119"/>
    <cellStyle name="Normal 6 2 2 6 3" xfId="37120"/>
    <cellStyle name="Normal 6 2 2 6 3 2" xfId="37121"/>
    <cellStyle name="Normal 6 2 2 6 4" xfId="37122"/>
    <cellStyle name="Normal 6 2 2 7" xfId="37123"/>
    <cellStyle name="Normal 6 2 2 7 2" xfId="37124"/>
    <cellStyle name="Normal 6 2 2 7 2 2" xfId="37125"/>
    <cellStyle name="Normal 6 2 2 7 3" xfId="37126"/>
    <cellStyle name="Normal 6 2 2 8" xfId="37127"/>
    <cellStyle name="Normal 6 2 2 8 2" xfId="37128"/>
    <cellStyle name="Normal 6 2 2 9" xfId="37129"/>
    <cellStyle name="Normal 6 2 3" xfId="37130"/>
    <cellStyle name="Normal 6 2 3 2" xfId="37131"/>
    <cellStyle name="Normal 6 2 3 2 2" xfId="37132"/>
    <cellStyle name="Normal 6 2 3 3" xfId="37133"/>
    <cellStyle name="Normal 6 2 3 4" xfId="46931"/>
    <cellStyle name="Normal 6 2 4" xfId="37134"/>
    <cellStyle name="Normal 6 2 4 2" xfId="46932"/>
    <cellStyle name="Normal 6 2 5" xfId="37135"/>
    <cellStyle name="Normal 6 2 5 2" xfId="37136"/>
    <cellStyle name="Normal 6 2 5 3" xfId="46933"/>
    <cellStyle name="Normal 6 2 6" xfId="37137"/>
    <cellStyle name="Normal 6 2 6 2" xfId="46929"/>
    <cellStyle name="Normal 6 2 7" xfId="43195"/>
    <cellStyle name="Normal 6 20" xfId="46934"/>
    <cellStyle name="Normal 6 20 2" xfId="46935"/>
    <cellStyle name="Normal 6 21" xfId="46936"/>
    <cellStyle name="Normal 6 21 2" xfId="46937"/>
    <cellStyle name="Normal 6 21 2 2" xfId="46938"/>
    <cellStyle name="Normal 6 21 3" xfId="46939"/>
    <cellStyle name="Normal 6 21 4" xfId="46940"/>
    <cellStyle name="Normal 6 22" xfId="46941"/>
    <cellStyle name="Normal 6 22 2" xfId="46942"/>
    <cellStyle name="Normal 6 22 2 2" xfId="46943"/>
    <cellStyle name="Normal 6 22 3" xfId="46944"/>
    <cellStyle name="Normal 6 22 4" xfId="46945"/>
    <cellStyle name="Normal 6 23" xfId="46946"/>
    <cellStyle name="Normal 6 23 2" xfId="46947"/>
    <cellStyle name="Normal 6 24" xfId="46948"/>
    <cellStyle name="Normal 6 24 2" xfId="46949"/>
    <cellStyle name="Normal 6 25" xfId="46950"/>
    <cellStyle name="Normal 6 25 2" xfId="46951"/>
    <cellStyle name="Normal 6 26" xfId="46952"/>
    <cellStyle name="Normal 6 26 2" xfId="46953"/>
    <cellStyle name="Normal 6 27" xfId="46954"/>
    <cellStyle name="Normal 6 27 2" xfId="46955"/>
    <cellStyle name="Normal 6 28" xfId="46956"/>
    <cellStyle name="Normal 6 28 2" xfId="46957"/>
    <cellStyle name="Normal 6 29" xfId="46958"/>
    <cellStyle name="Normal 6 29 2" xfId="46959"/>
    <cellStyle name="Normal 6 3" xfId="37138"/>
    <cellStyle name="Normal 6 3 2" xfId="37139"/>
    <cellStyle name="Normal 6 3 2 2" xfId="46961"/>
    <cellStyle name="Normal 6 3 3" xfId="37140"/>
    <cellStyle name="Normal 6 3 3 2" xfId="37141"/>
    <cellStyle name="Normal 6 3 3 2 2" xfId="37142"/>
    <cellStyle name="Normal 6 3 3 3" xfId="37143"/>
    <cellStyle name="Normal 6 3 3 4" xfId="46962"/>
    <cellStyle name="Normal 6 3 4" xfId="37144"/>
    <cellStyle name="Normal 6 3 4 2" xfId="46963"/>
    <cellStyle name="Normal 6 3 5" xfId="37145"/>
    <cellStyle name="Normal 6 3 5 2" xfId="37146"/>
    <cellStyle name="Normal 6 3 5 3" xfId="46960"/>
    <cellStyle name="Normal 6 3 6" xfId="43196"/>
    <cellStyle name="Normal 6 30" xfId="46964"/>
    <cellStyle name="Normal 6 31" xfId="46965"/>
    <cellStyle name="Normal 6 32" xfId="46966"/>
    <cellStyle name="Normal 6 33" xfId="46967"/>
    <cellStyle name="Normal 6 34" xfId="46968"/>
    <cellStyle name="Normal 6 35" xfId="46969"/>
    <cellStyle name="Normal 6 36" xfId="46970"/>
    <cellStyle name="Normal 6 37" xfId="46971"/>
    <cellStyle name="Normal 6 38" xfId="46972"/>
    <cellStyle name="Normal 6 39" xfId="46973"/>
    <cellStyle name="Normal 6 4" xfId="37147"/>
    <cellStyle name="Normal 6 4 10" xfId="43379"/>
    <cellStyle name="Normal 6 4 2" xfId="37148"/>
    <cellStyle name="Normal 6 4 2 2" xfId="37149"/>
    <cellStyle name="Normal 6 4 2 2 2" xfId="37150"/>
    <cellStyle name="Normal 6 4 2 2 2 2" xfId="37151"/>
    <cellStyle name="Normal 6 4 2 2 2 2 2" xfId="37152"/>
    <cellStyle name="Normal 6 4 2 2 2 3" xfId="37153"/>
    <cellStyle name="Normal 6 4 2 2 3" xfId="37154"/>
    <cellStyle name="Normal 6 4 2 2 3 2" xfId="37155"/>
    <cellStyle name="Normal 6 4 2 2 4" xfId="37156"/>
    <cellStyle name="Normal 6 4 2 3" xfId="37157"/>
    <cellStyle name="Normal 6 4 2 3 2" xfId="37158"/>
    <cellStyle name="Normal 6 4 2 3 2 2" xfId="37159"/>
    <cellStyle name="Normal 6 4 2 3 3" xfId="37160"/>
    <cellStyle name="Normal 6 4 2 4" xfId="37161"/>
    <cellStyle name="Normal 6 4 2 4 2" xfId="37162"/>
    <cellStyle name="Normal 6 4 2 5" xfId="37163"/>
    <cellStyle name="Normal 6 4 2 6" xfId="46975"/>
    <cellStyle name="Normal 6 4 3" xfId="37164"/>
    <cellStyle name="Normal 6 4 3 2" xfId="37165"/>
    <cellStyle name="Normal 6 4 3 2 2" xfId="37166"/>
    <cellStyle name="Normal 6 4 3 2 2 2" xfId="37167"/>
    <cellStyle name="Normal 6 4 3 2 2 2 2" xfId="37168"/>
    <cellStyle name="Normal 6 4 3 2 2 3" xfId="37169"/>
    <cellStyle name="Normal 6 4 3 2 3" xfId="37170"/>
    <cellStyle name="Normal 6 4 3 2 3 2" xfId="37171"/>
    <cellStyle name="Normal 6 4 3 2 4" xfId="37172"/>
    <cellStyle name="Normal 6 4 3 3" xfId="37173"/>
    <cellStyle name="Normal 6 4 3 3 2" xfId="37174"/>
    <cellStyle name="Normal 6 4 3 3 2 2" xfId="37175"/>
    <cellStyle name="Normal 6 4 3 3 3" xfId="37176"/>
    <cellStyle name="Normal 6 4 3 4" xfId="37177"/>
    <cellStyle name="Normal 6 4 3 4 2" xfId="37178"/>
    <cellStyle name="Normal 6 4 3 5" xfId="37179"/>
    <cellStyle name="Normal 6 4 3 6" xfId="46974"/>
    <cellStyle name="Normal 6 4 4" xfId="37180"/>
    <cellStyle name="Normal 6 4 4 2" xfId="37181"/>
    <cellStyle name="Normal 6 4 4 2 2" xfId="37182"/>
    <cellStyle name="Normal 6 4 4 2 2 2" xfId="37183"/>
    <cellStyle name="Normal 6 4 4 2 3" xfId="37184"/>
    <cellStyle name="Normal 6 4 4 3" xfId="37185"/>
    <cellStyle name="Normal 6 4 4 3 2" xfId="37186"/>
    <cellStyle name="Normal 6 4 4 4" xfId="37187"/>
    <cellStyle name="Normal 6 4 5" xfId="37188"/>
    <cellStyle name="Normal 6 4 5 2" xfId="37189"/>
    <cellStyle name="Normal 6 4 5 2 2" xfId="37190"/>
    <cellStyle name="Normal 6 4 5 2 2 2" xfId="37191"/>
    <cellStyle name="Normal 6 4 5 2 3" xfId="37192"/>
    <cellStyle name="Normal 6 4 5 3" xfId="37193"/>
    <cellStyle name="Normal 6 4 5 3 2" xfId="37194"/>
    <cellStyle name="Normal 6 4 5 4" xfId="37195"/>
    <cellStyle name="Normal 6 4 6" xfId="37196"/>
    <cellStyle name="Normal 6 4 6 2" xfId="37197"/>
    <cellStyle name="Normal 6 4 6 2 2" xfId="37198"/>
    <cellStyle name="Normal 6 4 6 2 2 2" xfId="37199"/>
    <cellStyle name="Normal 6 4 6 2 3" xfId="37200"/>
    <cellStyle name="Normal 6 4 6 3" xfId="37201"/>
    <cellStyle name="Normal 6 4 6 3 2" xfId="37202"/>
    <cellStyle name="Normal 6 4 6 4" xfId="37203"/>
    <cellStyle name="Normal 6 4 7" xfId="37204"/>
    <cellStyle name="Normal 6 4 7 2" xfId="37205"/>
    <cellStyle name="Normal 6 4 7 2 2" xfId="37206"/>
    <cellStyle name="Normal 6 4 7 3" xfId="37207"/>
    <cellStyle name="Normal 6 4 8" xfId="37208"/>
    <cellStyle name="Normal 6 4 8 2" xfId="37209"/>
    <cellStyle name="Normal 6 4 9" xfId="37210"/>
    <cellStyle name="Normal 6 40" xfId="46976"/>
    <cellStyle name="Normal 6 41" xfId="46977"/>
    <cellStyle name="Normal 6 42" xfId="46978"/>
    <cellStyle name="Normal 6 43" xfId="46979"/>
    <cellStyle name="Normal 6 44" xfId="46980"/>
    <cellStyle name="Normal 6 45" xfId="46981"/>
    <cellStyle name="Normal 6 46" xfId="46982"/>
    <cellStyle name="Normal 6 47" xfId="46983"/>
    <cellStyle name="Normal 6 48" xfId="46984"/>
    <cellStyle name="Normal 6 49" xfId="46985"/>
    <cellStyle name="Normal 6 5" xfId="37211"/>
    <cellStyle name="Normal 6 5 10" xfId="46986"/>
    <cellStyle name="Normal 6 5 2" xfId="37212"/>
    <cellStyle name="Normal 6 5 2 2" xfId="37213"/>
    <cellStyle name="Normal 6 5 2 2 2" xfId="37214"/>
    <cellStyle name="Normal 6 5 2 2 2 2" xfId="37215"/>
    <cellStyle name="Normal 6 5 2 2 2 2 2" xfId="37216"/>
    <cellStyle name="Normal 6 5 2 2 2 3" xfId="37217"/>
    <cellStyle name="Normal 6 5 2 2 3" xfId="37218"/>
    <cellStyle name="Normal 6 5 2 2 3 2" xfId="37219"/>
    <cellStyle name="Normal 6 5 2 2 4" xfId="37220"/>
    <cellStyle name="Normal 6 5 2 3" xfId="37221"/>
    <cellStyle name="Normal 6 5 2 3 2" xfId="37222"/>
    <cellStyle name="Normal 6 5 2 3 2 2" xfId="37223"/>
    <cellStyle name="Normal 6 5 2 3 3" xfId="37224"/>
    <cellStyle name="Normal 6 5 2 4" xfId="37225"/>
    <cellStyle name="Normal 6 5 2 4 2" xfId="37226"/>
    <cellStyle name="Normal 6 5 2 5" xfId="37227"/>
    <cellStyle name="Normal 6 5 2 6" xfId="46987"/>
    <cellStyle name="Normal 6 5 3" xfId="37228"/>
    <cellStyle name="Normal 6 5 3 2" xfId="37229"/>
    <cellStyle name="Normal 6 5 3 2 2" xfId="37230"/>
    <cellStyle name="Normal 6 5 3 2 2 2" xfId="37231"/>
    <cellStyle name="Normal 6 5 3 2 2 2 2" xfId="37232"/>
    <cellStyle name="Normal 6 5 3 2 2 3" xfId="37233"/>
    <cellStyle name="Normal 6 5 3 2 3" xfId="37234"/>
    <cellStyle name="Normal 6 5 3 2 3 2" xfId="37235"/>
    <cellStyle name="Normal 6 5 3 2 4" xfId="37236"/>
    <cellStyle name="Normal 6 5 3 3" xfId="37237"/>
    <cellStyle name="Normal 6 5 3 3 2" xfId="37238"/>
    <cellStyle name="Normal 6 5 3 3 2 2" xfId="37239"/>
    <cellStyle name="Normal 6 5 3 3 3" xfId="37240"/>
    <cellStyle name="Normal 6 5 3 4" xfId="37241"/>
    <cellStyle name="Normal 6 5 3 4 2" xfId="37242"/>
    <cellStyle name="Normal 6 5 3 5" xfId="37243"/>
    <cellStyle name="Normal 6 5 4" xfId="37244"/>
    <cellStyle name="Normal 6 5 4 2" xfId="37245"/>
    <cellStyle name="Normal 6 5 4 2 2" xfId="37246"/>
    <cellStyle name="Normal 6 5 4 2 2 2" xfId="37247"/>
    <cellStyle name="Normal 6 5 4 2 3" xfId="37248"/>
    <cellStyle name="Normal 6 5 4 3" xfId="37249"/>
    <cellStyle name="Normal 6 5 4 3 2" xfId="37250"/>
    <cellStyle name="Normal 6 5 4 4" xfId="37251"/>
    <cellStyle name="Normal 6 5 5" xfId="37252"/>
    <cellStyle name="Normal 6 5 5 2" xfId="37253"/>
    <cellStyle name="Normal 6 5 5 2 2" xfId="37254"/>
    <cellStyle name="Normal 6 5 5 2 2 2" xfId="37255"/>
    <cellStyle name="Normal 6 5 5 2 3" xfId="37256"/>
    <cellStyle name="Normal 6 5 5 3" xfId="37257"/>
    <cellStyle name="Normal 6 5 5 3 2" xfId="37258"/>
    <cellStyle name="Normal 6 5 5 4" xfId="37259"/>
    <cellStyle name="Normal 6 5 6" xfId="37260"/>
    <cellStyle name="Normal 6 5 6 2" xfId="37261"/>
    <cellStyle name="Normal 6 5 6 2 2" xfId="37262"/>
    <cellStyle name="Normal 6 5 6 2 2 2" xfId="37263"/>
    <cellStyle name="Normal 6 5 6 2 3" xfId="37264"/>
    <cellStyle name="Normal 6 5 6 3" xfId="37265"/>
    <cellStyle name="Normal 6 5 6 3 2" xfId="37266"/>
    <cellStyle name="Normal 6 5 6 4" xfId="37267"/>
    <cellStyle name="Normal 6 5 7" xfId="37268"/>
    <cellStyle name="Normal 6 5 7 2" xfId="37269"/>
    <cellStyle name="Normal 6 5 7 2 2" xfId="37270"/>
    <cellStyle name="Normal 6 5 7 3" xfId="37271"/>
    <cellStyle name="Normal 6 5 8" xfId="37272"/>
    <cellStyle name="Normal 6 5 8 2" xfId="37273"/>
    <cellStyle name="Normal 6 5 9" xfId="37274"/>
    <cellStyle name="Normal 6 50" xfId="46988"/>
    <cellStyle name="Normal 6 51" xfId="46989"/>
    <cellStyle name="Normal 6 52" xfId="46990"/>
    <cellStyle name="Normal 6 53" xfId="46991"/>
    <cellStyle name="Normal 6 54" xfId="46992"/>
    <cellStyle name="Normal 6 55" xfId="46993"/>
    <cellStyle name="Normal 6 56" xfId="46994"/>
    <cellStyle name="Normal 6 57" xfId="46995"/>
    <cellStyle name="Normal 6 58" xfId="46996"/>
    <cellStyle name="Normal 6 59" xfId="46997"/>
    <cellStyle name="Normal 6 6" xfId="37275"/>
    <cellStyle name="Normal 6 6 2" xfId="37276"/>
    <cellStyle name="Normal 6 6 2 2" xfId="37277"/>
    <cellStyle name="Normal 6 6 2 3" xfId="46999"/>
    <cellStyle name="Normal 6 6 3" xfId="37278"/>
    <cellStyle name="Normal 6 6 4" xfId="46998"/>
    <cellStyle name="Normal 6 60" xfId="47000"/>
    <cellStyle name="Normal 6 61" xfId="47001"/>
    <cellStyle name="Normal 6 62" xfId="47002"/>
    <cellStyle name="Normal 6 63" xfId="47003"/>
    <cellStyle name="Normal 6 64" xfId="47004"/>
    <cellStyle name="Normal 6 65" xfId="47005"/>
    <cellStyle name="Normal 6 66" xfId="47006"/>
    <cellStyle name="Normal 6 67" xfId="47007"/>
    <cellStyle name="Normal 6 68" xfId="47008"/>
    <cellStyle name="Normal 6 69" xfId="47009"/>
    <cellStyle name="Normal 6 7" xfId="37279"/>
    <cellStyle name="Normal 6 7 2" xfId="37280"/>
    <cellStyle name="Normal 6 7 2 2" xfId="37281"/>
    <cellStyle name="Normal 6 7 2 3" xfId="47011"/>
    <cellStyle name="Normal 6 7 3" xfId="37282"/>
    <cellStyle name="Normal 6 7 4" xfId="47010"/>
    <cellStyle name="Normal 6 70" xfId="47012"/>
    <cellStyle name="Normal 6 71" xfId="47013"/>
    <cellStyle name="Normal 6 72" xfId="47014"/>
    <cellStyle name="Normal 6 73" xfId="47015"/>
    <cellStyle name="Normal 6 74" xfId="47016"/>
    <cellStyle name="Normal 6 75" xfId="47017"/>
    <cellStyle name="Normal 6 76" xfId="47018"/>
    <cellStyle name="Normal 6 77" xfId="47019"/>
    <cellStyle name="Normal 6 78" xfId="47020"/>
    <cellStyle name="Normal 6 79" xfId="47021"/>
    <cellStyle name="Normal 6 8" xfId="37283"/>
    <cellStyle name="Normal 6 8 2" xfId="47023"/>
    <cellStyle name="Normal 6 8 3" xfId="47022"/>
    <cellStyle name="Normal 6 80" xfId="47024"/>
    <cellStyle name="Normal 6 81" xfId="47025"/>
    <cellStyle name="Normal 6 82" xfId="47026"/>
    <cellStyle name="Normal 6 83" xfId="47027"/>
    <cellStyle name="Normal 6 84" xfId="47028"/>
    <cellStyle name="Normal 6 85" xfId="47029"/>
    <cellStyle name="Normal 6 86" xfId="47030"/>
    <cellStyle name="Normal 6 87" xfId="47031"/>
    <cellStyle name="Normal 6 88" xfId="47032"/>
    <cellStyle name="Normal 6 89" xfId="47033"/>
    <cellStyle name="Normal 6 9" xfId="37284"/>
    <cellStyle name="Normal 6 9 2" xfId="47035"/>
    <cellStyle name="Normal 6 9 3" xfId="47034"/>
    <cellStyle name="Normal 6 90" xfId="47036"/>
    <cellStyle name="Normal 6 91" xfId="47037"/>
    <cellStyle name="Normal 6 92" xfId="47038"/>
    <cellStyle name="Normal 6 93" xfId="47039"/>
    <cellStyle name="Normal 6 94" xfId="47040"/>
    <cellStyle name="Normal 6 95" xfId="47041"/>
    <cellStyle name="Normal 6 96" xfId="47042"/>
    <cellStyle name="Normal 6 97" xfId="47043"/>
    <cellStyle name="Normal 6 98" xfId="47044"/>
    <cellStyle name="Normal 6 99" xfId="47045"/>
    <cellStyle name="Normal 60" xfId="37285"/>
    <cellStyle name="Normal 60 2" xfId="37286"/>
    <cellStyle name="Normal 60 2 2" xfId="37287"/>
    <cellStyle name="Normal 60 2 2 2" xfId="37288"/>
    <cellStyle name="Normal 60 2 3" xfId="37289"/>
    <cellStyle name="Normal 60 2 4" xfId="47046"/>
    <cellStyle name="Normal 60 3" xfId="37290"/>
    <cellStyle name="Normal 60 3 2" xfId="47047"/>
    <cellStyle name="Normal 60 4" xfId="37291"/>
    <cellStyle name="Normal 60 4 2" xfId="37292"/>
    <cellStyle name="Normal 60 4 3" xfId="47048"/>
    <cellStyle name="Normal 60 5" xfId="47049"/>
    <cellStyle name="Normal 60 6" xfId="47050"/>
    <cellStyle name="Normal 60 7" xfId="47051"/>
    <cellStyle name="Normal 60 8" xfId="47052"/>
    <cellStyle name="Normal 61" xfId="37293"/>
    <cellStyle name="Normal 61 2" xfId="37294"/>
    <cellStyle name="Normal 61 2 2" xfId="47053"/>
    <cellStyle name="Normal 61 3" xfId="37295"/>
    <cellStyle name="Normal 61 3 2" xfId="47054"/>
    <cellStyle name="Normal 61 4" xfId="37296"/>
    <cellStyle name="Normal 61 4 2" xfId="37297"/>
    <cellStyle name="Normal 61 4 2 2" xfId="37298"/>
    <cellStyle name="Normal 61 4 3" xfId="37299"/>
    <cellStyle name="Normal 61 4 4" xfId="47055"/>
    <cellStyle name="Normal 61 5" xfId="37300"/>
    <cellStyle name="Normal 61 5 2" xfId="47056"/>
    <cellStyle name="Normal 61 6" xfId="37301"/>
    <cellStyle name="Normal 61 6 2" xfId="37302"/>
    <cellStyle name="Normal 61 6 3" xfId="47057"/>
    <cellStyle name="Normal 61 7" xfId="47058"/>
    <cellStyle name="Normal 61 8" xfId="47059"/>
    <cellStyle name="Normal 62" xfId="37303"/>
    <cellStyle name="Normal 62 2" xfId="37304"/>
    <cellStyle name="Normal 62 2 2" xfId="47060"/>
    <cellStyle name="Normal 62 3" xfId="37305"/>
    <cellStyle name="Normal 62 3 2" xfId="47061"/>
    <cellStyle name="Normal 62 4" xfId="37306"/>
    <cellStyle name="Normal 62 4 2" xfId="37307"/>
    <cellStyle name="Normal 62 4 2 2" xfId="37308"/>
    <cellStyle name="Normal 62 4 3" xfId="37309"/>
    <cellStyle name="Normal 62 4 4" xfId="47062"/>
    <cellStyle name="Normal 62 5" xfId="37310"/>
    <cellStyle name="Normal 62 5 2" xfId="47063"/>
    <cellStyle name="Normal 62 6" xfId="37311"/>
    <cellStyle name="Normal 62 6 2" xfId="37312"/>
    <cellStyle name="Normal 62 6 3" xfId="47064"/>
    <cellStyle name="Normal 62 7" xfId="47065"/>
    <cellStyle name="Normal 62 8" xfId="47066"/>
    <cellStyle name="Normal 63" xfId="37313"/>
    <cellStyle name="Normal 63 2" xfId="37314"/>
    <cellStyle name="Normal 63 2 2" xfId="47067"/>
    <cellStyle name="Normal 63 3" xfId="37315"/>
    <cellStyle name="Normal 63 3 2" xfId="47068"/>
    <cellStyle name="Normal 63 4" xfId="37316"/>
    <cellStyle name="Normal 63 4 2" xfId="37317"/>
    <cellStyle name="Normal 63 4 2 2" xfId="37318"/>
    <cellStyle name="Normal 63 4 3" xfId="37319"/>
    <cellStyle name="Normal 63 4 4" xfId="47069"/>
    <cellStyle name="Normal 63 5" xfId="37320"/>
    <cellStyle name="Normal 63 5 2" xfId="47070"/>
    <cellStyle name="Normal 63 6" xfId="37321"/>
    <cellStyle name="Normal 63 6 2" xfId="37322"/>
    <cellStyle name="Normal 63 6 3" xfId="47071"/>
    <cellStyle name="Normal 63 7" xfId="47072"/>
    <cellStyle name="Normal 63 8" xfId="47073"/>
    <cellStyle name="Normal 64" xfId="37323"/>
    <cellStyle name="Normal 64 2" xfId="37324"/>
    <cellStyle name="Normal 64 2 2" xfId="47074"/>
    <cellStyle name="Normal 64 3" xfId="37325"/>
    <cellStyle name="Normal 64 3 2" xfId="47075"/>
    <cellStyle name="Normal 64 4" xfId="37326"/>
    <cellStyle name="Normal 64 4 2" xfId="37327"/>
    <cellStyle name="Normal 64 4 2 2" xfId="37328"/>
    <cellStyle name="Normal 64 4 3" xfId="37329"/>
    <cellStyle name="Normal 64 4 4" xfId="47076"/>
    <cellStyle name="Normal 64 5" xfId="37330"/>
    <cellStyle name="Normal 64 5 2" xfId="47077"/>
    <cellStyle name="Normal 64 6" xfId="37331"/>
    <cellStyle name="Normal 64 6 2" xfId="37332"/>
    <cellStyle name="Normal 64 6 3" xfId="47078"/>
    <cellStyle name="Normal 64 7" xfId="47079"/>
    <cellStyle name="Normal 64 8" xfId="47080"/>
    <cellStyle name="Normal 64 9" xfId="43385"/>
    <cellStyle name="Normal 65" xfId="37333"/>
    <cellStyle name="Normal 65 2" xfId="37334"/>
    <cellStyle name="Normal 65 3" xfId="37335"/>
    <cellStyle name="Normal 65 4" xfId="37336"/>
    <cellStyle name="Normal 65 4 2" xfId="37337"/>
    <cellStyle name="Normal 65 4 2 2" xfId="37338"/>
    <cellStyle name="Normal 65 4 3" xfId="37339"/>
    <cellStyle name="Normal 65 4 4" xfId="47081"/>
    <cellStyle name="Normal 65 5" xfId="37340"/>
    <cellStyle name="Normal 65 6" xfId="37341"/>
    <cellStyle name="Normal 65 6 2" xfId="37342"/>
    <cellStyle name="Normal 65 6 3" xfId="47082"/>
    <cellStyle name="Normal 65 7" xfId="47083"/>
    <cellStyle name="Normal 65 8" xfId="47084"/>
    <cellStyle name="Normal 66" xfId="37343"/>
    <cellStyle name="Normal 66 2" xfId="37344"/>
    <cellStyle name="Normal 66 3" xfId="37345"/>
    <cellStyle name="Normal 66 4" xfId="37346"/>
    <cellStyle name="Normal 66 4 2" xfId="37347"/>
    <cellStyle name="Normal 66 4 2 2" xfId="37348"/>
    <cellStyle name="Normal 66 4 3" xfId="37349"/>
    <cellStyle name="Normal 66 5" xfId="37350"/>
    <cellStyle name="Normal 66 6" xfId="37351"/>
    <cellStyle name="Normal 66 6 2" xfId="37352"/>
    <cellStyle name="Normal 66 7" xfId="47345"/>
    <cellStyle name="Normal 67" xfId="37353"/>
    <cellStyle name="Normal 67 2" xfId="37354"/>
    <cellStyle name="Normal 67 2 2" xfId="47085"/>
    <cellStyle name="Normal 67 3" xfId="37355"/>
    <cellStyle name="Normal 67 3 2" xfId="47086"/>
    <cellStyle name="Normal 67 4" xfId="37356"/>
    <cellStyle name="Normal 67 4 2" xfId="37357"/>
    <cellStyle name="Normal 67 4 2 2" xfId="37358"/>
    <cellStyle name="Normal 67 4 3" xfId="37359"/>
    <cellStyle name="Normal 67 4 4" xfId="47087"/>
    <cellStyle name="Normal 67 5" xfId="37360"/>
    <cellStyle name="Normal 67 5 2" xfId="47088"/>
    <cellStyle name="Normal 67 6" xfId="37361"/>
    <cellStyle name="Normal 67 6 2" xfId="37362"/>
    <cellStyle name="Normal 67 6 3" xfId="47089"/>
    <cellStyle name="Normal 67 7" xfId="47090"/>
    <cellStyle name="Normal 67 8" xfId="47091"/>
    <cellStyle name="Normal 67 9" xfId="47865"/>
    <cellStyle name="Normal 68" xfId="37363"/>
    <cellStyle name="Normal 68 2" xfId="37364"/>
    <cellStyle name="Normal 68 3" xfId="37365"/>
    <cellStyle name="Normal 68 4" xfId="37366"/>
    <cellStyle name="Normal 68 4 2" xfId="37367"/>
    <cellStyle name="Normal 68 4 2 2" xfId="37368"/>
    <cellStyle name="Normal 68 4 3" xfId="37369"/>
    <cellStyle name="Normal 68 5" xfId="37370"/>
    <cellStyle name="Normal 68 6" xfId="37371"/>
    <cellStyle name="Normal 68 6 2" xfId="37372"/>
    <cellStyle name="Normal 69" xfId="37373"/>
    <cellStyle name="Normal 69 2" xfId="37374"/>
    <cellStyle name="Normal 69 2 2" xfId="37375"/>
    <cellStyle name="Normal 69 2 2 2" xfId="37376"/>
    <cellStyle name="Normal 69 2 3" xfId="37377"/>
    <cellStyle name="Normal 69 2 4" xfId="47092"/>
    <cellStyle name="Normal 69 3" xfId="37378"/>
    <cellStyle name="Normal 69 3 2" xfId="47093"/>
    <cellStyle name="Normal 69 4" xfId="37379"/>
    <cellStyle name="Normal 69 4 2" xfId="37380"/>
    <cellStyle name="Normal 69 4 3" xfId="47094"/>
    <cellStyle name="Normal 69 5" xfId="47095"/>
    <cellStyle name="Normal 69 6" xfId="47096"/>
    <cellStyle name="Normal 69 7" xfId="47097"/>
    <cellStyle name="Normal 69 8" xfId="47098"/>
    <cellStyle name="Normal 7" xfId="37381"/>
    <cellStyle name="Normal-- 7" xfId="47100"/>
    <cellStyle name="Normal 7 10" xfId="47101"/>
    <cellStyle name="Normal 7 11" xfId="47102"/>
    <cellStyle name="Normal 7 12" xfId="47103"/>
    <cellStyle name="Normal 7 13" xfId="47104"/>
    <cellStyle name="Normal 7 14" xfId="47105"/>
    <cellStyle name="Normal 7 15" xfId="47106"/>
    <cellStyle name="Normal 7 16" xfId="47107"/>
    <cellStyle name="Normal 7 17" xfId="47108"/>
    <cellStyle name="Normal 7 18" xfId="47109"/>
    <cellStyle name="Normal 7 19" xfId="47110"/>
    <cellStyle name="Normal 7 2" xfId="37382"/>
    <cellStyle name="Normal 7 2 2" xfId="37383"/>
    <cellStyle name="Normal 7 2 2 10" xfId="47111"/>
    <cellStyle name="Normal 7 2 2 2" xfId="37384"/>
    <cellStyle name="Normal 7 2 2 2 2" xfId="37385"/>
    <cellStyle name="Normal 7 2 2 2 2 2" xfId="37386"/>
    <cellStyle name="Normal 7 2 2 2 2 2 2" xfId="37387"/>
    <cellStyle name="Normal 7 2 2 2 2 2 2 2" xfId="37388"/>
    <cellStyle name="Normal 7 2 2 2 2 2 3" xfId="37389"/>
    <cellStyle name="Normal 7 2 2 2 2 3" xfId="37390"/>
    <cellStyle name="Normal 7 2 2 2 2 3 2" xfId="37391"/>
    <cellStyle name="Normal 7 2 2 2 2 4" xfId="37392"/>
    <cellStyle name="Normal 7 2 2 2 3" xfId="37393"/>
    <cellStyle name="Normal 7 2 2 2 3 2" xfId="37394"/>
    <cellStyle name="Normal 7 2 2 2 3 2 2" xfId="37395"/>
    <cellStyle name="Normal 7 2 2 2 3 3" xfId="37396"/>
    <cellStyle name="Normal 7 2 2 2 4" xfId="37397"/>
    <cellStyle name="Normal 7 2 2 2 4 2" xfId="37398"/>
    <cellStyle name="Normal 7 2 2 2 5" xfId="37399"/>
    <cellStyle name="Normal 7 2 2 3" xfId="37400"/>
    <cellStyle name="Normal 7 2 2 3 2" xfId="37401"/>
    <cellStyle name="Normal 7 2 2 3 2 2" xfId="37402"/>
    <cellStyle name="Normal 7 2 2 3 2 2 2" xfId="37403"/>
    <cellStyle name="Normal 7 2 2 3 2 2 2 2" xfId="37404"/>
    <cellStyle name="Normal 7 2 2 3 2 2 3" xfId="37405"/>
    <cellStyle name="Normal 7 2 2 3 2 3" xfId="37406"/>
    <cellStyle name="Normal 7 2 2 3 2 3 2" xfId="37407"/>
    <cellStyle name="Normal 7 2 2 3 2 4" xfId="37408"/>
    <cellStyle name="Normal 7 2 2 3 3" xfId="37409"/>
    <cellStyle name="Normal 7 2 2 3 3 2" xfId="37410"/>
    <cellStyle name="Normal 7 2 2 3 3 2 2" xfId="37411"/>
    <cellStyle name="Normal 7 2 2 3 3 3" xfId="37412"/>
    <cellStyle name="Normal 7 2 2 3 4" xfId="37413"/>
    <cellStyle name="Normal 7 2 2 3 4 2" xfId="37414"/>
    <cellStyle name="Normal 7 2 2 3 5" xfId="37415"/>
    <cellStyle name="Normal 7 2 2 4" xfId="37416"/>
    <cellStyle name="Normal 7 2 2 4 2" xfId="37417"/>
    <cellStyle name="Normal 7 2 2 4 2 2" xfId="37418"/>
    <cellStyle name="Normal 7 2 2 4 2 2 2" xfId="37419"/>
    <cellStyle name="Normal 7 2 2 4 2 3" xfId="37420"/>
    <cellStyle name="Normal 7 2 2 4 3" xfId="37421"/>
    <cellStyle name="Normal 7 2 2 4 3 2" xfId="37422"/>
    <cellStyle name="Normal 7 2 2 4 4" xfId="37423"/>
    <cellStyle name="Normal 7 2 2 5" xfId="37424"/>
    <cellStyle name="Normal 7 2 2 5 2" xfId="37425"/>
    <cellStyle name="Normal 7 2 2 5 2 2" xfId="37426"/>
    <cellStyle name="Normal 7 2 2 5 2 2 2" xfId="37427"/>
    <cellStyle name="Normal 7 2 2 5 2 3" xfId="37428"/>
    <cellStyle name="Normal 7 2 2 5 3" xfId="37429"/>
    <cellStyle name="Normal 7 2 2 5 3 2" xfId="37430"/>
    <cellStyle name="Normal 7 2 2 5 4" xfId="37431"/>
    <cellStyle name="Normal 7 2 2 6" xfId="37432"/>
    <cellStyle name="Normal 7 2 2 6 2" xfId="37433"/>
    <cellStyle name="Normal 7 2 2 6 2 2" xfId="37434"/>
    <cellStyle name="Normal 7 2 2 6 2 2 2" xfId="37435"/>
    <cellStyle name="Normal 7 2 2 6 2 3" xfId="37436"/>
    <cellStyle name="Normal 7 2 2 6 3" xfId="37437"/>
    <cellStyle name="Normal 7 2 2 6 3 2" xfId="37438"/>
    <cellStyle name="Normal 7 2 2 6 4" xfId="37439"/>
    <cellStyle name="Normal 7 2 2 7" xfId="37440"/>
    <cellStyle name="Normal 7 2 2 7 2" xfId="37441"/>
    <cellStyle name="Normal 7 2 2 7 2 2" xfId="37442"/>
    <cellStyle name="Normal 7 2 2 7 3" xfId="37443"/>
    <cellStyle name="Normal 7 2 2 8" xfId="37444"/>
    <cellStyle name="Normal 7 2 2 8 2" xfId="37445"/>
    <cellStyle name="Normal 7 2 2 9" xfId="37446"/>
    <cellStyle name="Normal 7 2 3" xfId="47112"/>
    <cellStyle name="Normal 7 2 4" xfId="47113"/>
    <cellStyle name="Normal 7 20" xfId="47114"/>
    <cellStyle name="Normal 7 21" xfId="47115"/>
    <cellStyle name="Normal 7 22" xfId="47116"/>
    <cellStyle name="Normal 7 23" xfId="47117"/>
    <cellStyle name="Normal 7 24" xfId="47118"/>
    <cellStyle name="Normal 7 25" xfId="47119"/>
    <cellStyle name="Normal 7 26" xfId="47120"/>
    <cellStyle name="Normal 7 27" xfId="47121"/>
    <cellStyle name="Normal 7 28" xfId="47122"/>
    <cellStyle name="Normal 7 29" xfId="47123"/>
    <cellStyle name="Normal 7 3" xfId="37447"/>
    <cellStyle name="Normal 7 3 10" xfId="47124"/>
    <cellStyle name="Normal 7 3 2" xfId="37448"/>
    <cellStyle name="Normal 7 3 2 2" xfId="37449"/>
    <cellStyle name="Normal 7 3 2 2 2" xfId="37450"/>
    <cellStyle name="Normal 7 3 2 2 2 2" xfId="37451"/>
    <cellStyle name="Normal 7 3 2 2 2 2 2" xfId="37452"/>
    <cellStyle name="Normal 7 3 2 2 2 3" xfId="37453"/>
    <cellStyle name="Normal 7 3 2 2 3" xfId="37454"/>
    <cellStyle name="Normal 7 3 2 2 3 2" xfId="37455"/>
    <cellStyle name="Normal 7 3 2 2 4" xfId="37456"/>
    <cellStyle name="Normal 7 3 2 3" xfId="37457"/>
    <cellStyle name="Normal 7 3 2 3 2" xfId="37458"/>
    <cellStyle name="Normal 7 3 2 3 2 2" xfId="37459"/>
    <cellStyle name="Normal 7 3 2 3 3" xfId="37460"/>
    <cellStyle name="Normal 7 3 2 4" xfId="37461"/>
    <cellStyle name="Normal 7 3 2 4 2" xfId="37462"/>
    <cellStyle name="Normal 7 3 2 5" xfId="37463"/>
    <cellStyle name="Normal 7 3 3" xfId="37464"/>
    <cellStyle name="Normal 7 3 3 2" xfId="37465"/>
    <cellStyle name="Normal 7 3 3 2 2" xfId="37466"/>
    <cellStyle name="Normal 7 3 3 2 2 2" xfId="37467"/>
    <cellStyle name="Normal 7 3 3 2 2 2 2" xfId="37468"/>
    <cellStyle name="Normal 7 3 3 2 2 3" xfId="37469"/>
    <cellStyle name="Normal 7 3 3 2 3" xfId="37470"/>
    <cellStyle name="Normal 7 3 3 2 3 2" xfId="37471"/>
    <cellStyle name="Normal 7 3 3 2 4" xfId="37472"/>
    <cellStyle name="Normal 7 3 3 3" xfId="37473"/>
    <cellStyle name="Normal 7 3 3 3 2" xfId="37474"/>
    <cellStyle name="Normal 7 3 3 3 2 2" xfId="37475"/>
    <cellStyle name="Normal 7 3 3 3 3" xfId="37476"/>
    <cellStyle name="Normal 7 3 3 4" xfId="37477"/>
    <cellStyle name="Normal 7 3 3 4 2" xfId="37478"/>
    <cellStyle name="Normal 7 3 3 5" xfId="37479"/>
    <cellStyle name="Normal 7 3 4" xfId="37480"/>
    <cellStyle name="Normal 7 3 4 2" xfId="37481"/>
    <cellStyle name="Normal 7 3 4 2 2" xfId="37482"/>
    <cellStyle name="Normal 7 3 4 2 2 2" xfId="37483"/>
    <cellStyle name="Normal 7 3 4 2 3" xfId="37484"/>
    <cellStyle name="Normal 7 3 4 3" xfId="37485"/>
    <cellStyle name="Normal 7 3 4 3 2" xfId="37486"/>
    <cellStyle name="Normal 7 3 4 4" xfId="37487"/>
    <cellStyle name="Normal 7 3 5" xfId="37488"/>
    <cellStyle name="Normal 7 3 5 2" xfId="37489"/>
    <cellStyle name="Normal 7 3 5 2 2" xfId="37490"/>
    <cellStyle name="Normal 7 3 5 2 2 2" xfId="37491"/>
    <cellStyle name="Normal 7 3 5 2 3" xfId="37492"/>
    <cellStyle name="Normal 7 3 5 3" xfId="37493"/>
    <cellStyle name="Normal 7 3 5 3 2" xfId="37494"/>
    <cellStyle name="Normal 7 3 5 4" xfId="37495"/>
    <cellStyle name="Normal 7 3 6" xfId="37496"/>
    <cellStyle name="Normal 7 3 6 2" xfId="37497"/>
    <cellStyle name="Normal 7 3 6 2 2" xfId="37498"/>
    <cellStyle name="Normal 7 3 6 2 2 2" xfId="37499"/>
    <cellStyle name="Normal 7 3 6 2 3" xfId="37500"/>
    <cellStyle name="Normal 7 3 6 3" xfId="37501"/>
    <cellStyle name="Normal 7 3 6 3 2" xfId="37502"/>
    <cellStyle name="Normal 7 3 6 4" xfId="37503"/>
    <cellStyle name="Normal 7 3 7" xfId="37504"/>
    <cellStyle name="Normal 7 3 7 2" xfId="37505"/>
    <cellStyle name="Normal 7 3 7 2 2" xfId="37506"/>
    <cellStyle name="Normal 7 3 7 3" xfId="37507"/>
    <cellStyle name="Normal 7 3 8" xfId="37508"/>
    <cellStyle name="Normal 7 3 8 2" xfId="37509"/>
    <cellStyle name="Normal 7 3 9" xfId="37510"/>
    <cellStyle name="Normal 7 30" xfId="47125"/>
    <cellStyle name="Normal 7 31" xfId="47126"/>
    <cellStyle name="Normal 7 32" xfId="47127"/>
    <cellStyle name="Normal 7 33" xfId="47128"/>
    <cellStyle name="Normal 7 34" xfId="47129"/>
    <cellStyle name="Normal 7 35" xfId="47130"/>
    <cellStyle name="Normal 7 36" xfId="47131"/>
    <cellStyle name="Normal 7 37" xfId="47132"/>
    <cellStyle name="Normal 7 38" xfId="47133"/>
    <cellStyle name="Normal 7 39" xfId="47099"/>
    <cellStyle name="Normal 7 4" xfId="37511"/>
    <cellStyle name="Normal 7 4 2" xfId="47134"/>
    <cellStyle name="Normal 7 40" xfId="47855"/>
    <cellStyle name="Normal 7 41" xfId="47837"/>
    <cellStyle name="Normal 7 42" xfId="47886"/>
    <cellStyle name="Normal 7 43" xfId="47938"/>
    <cellStyle name="Normal 7 5" xfId="37512"/>
    <cellStyle name="Normal 7 5 2" xfId="47135"/>
    <cellStyle name="Normal 7 6" xfId="37513"/>
    <cellStyle name="Normal 7 6 2" xfId="47136"/>
    <cellStyle name="Normal 7 7" xfId="47137"/>
    <cellStyle name="Normal 7 8" xfId="47138"/>
    <cellStyle name="Normal 7 9" xfId="47139"/>
    <cellStyle name="Normal 70" xfId="37514"/>
    <cellStyle name="Normal 70 2" xfId="47140"/>
    <cellStyle name="Normal 70 3" xfId="47141"/>
    <cellStyle name="Normal 70 4" xfId="47142"/>
    <cellStyle name="Normal 70 5" xfId="47143"/>
    <cellStyle name="Normal 70 6" xfId="47144"/>
    <cellStyle name="Normal 70 7" xfId="47145"/>
    <cellStyle name="Normal 70 8" xfId="47146"/>
    <cellStyle name="Normal 71" xfId="37515"/>
    <cellStyle name="Normal 71 2" xfId="47147"/>
    <cellStyle name="Normal 71 3" xfId="47148"/>
    <cellStyle name="Normal 71 4" xfId="47149"/>
    <cellStyle name="Normal 71 5" xfId="47150"/>
    <cellStyle name="Normal 71 6" xfId="47151"/>
    <cellStyle name="Normal 71 7" xfId="47152"/>
    <cellStyle name="Normal 71 8" xfId="47153"/>
    <cellStyle name="Normal 72" xfId="37516"/>
    <cellStyle name="Normal 72 2" xfId="47154"/>
    <cellStyle name="Normal 72 3" xfId="47155"/>
    <cellStyle name="Normal 72 4" xfId="47156"/>
    <cellStyle name="Normal 72 5" xfId="47157"/>
    <cellStyle name="Normal 72 6" xfId="47158"/>
    <cellStyle name="Normal 72 7" xfId="47159"/>
    <cellStyle name="Normal 72 8" xfId="47160"/>
    <cellStyle name="Normal 73" xfId="37517"/>
    <cellStyle name="Normal 73 2" xfId="47161"/>
    <cellStyle name="Normal 73 3" xfId="47162"/>
    <cellStyle name="Normal 73 4" xfId="47163"/>
    <cellStyle name="Normal 73 5" xfId="47164"/>
    <cellStyle name="Normal 73 6" xfId="47165"/>
    <cellStyle name="Normal 73 7" xfId="47166"/>
    <cellStyle name="Normal 73 8" xfId="47167"/>
    <cellStyle name="Normal 74" xfId="37518"/>
    <cellStyle name="Normal 74 2" xfId="47168"/>
    <cellStyle name="Normal 74 3" xfId="47169"/>
    <cellStyle name="Normal 74 4" xfId="47170"/>
    <cellStyle name="Normal 74 5" xfId="47171"/>
    <cellStyle name="Normal 74 6" xfId="47172"/>
    <cellStyle name="Normal 74 7" xfId="47173"/>
    <cellStyle name="Normal 74 8" xfId="47174"/>
    <cellStyle name="Normal 75" xfId="37519"/>
    <cellStyle name="Normal 75 2" xfId="47175"/>
    <cellStyle name="Normal 75 3" xfId="47176"/>
    <cellStyle name="Normal 75 4" xfId="47177"/>
    <cellStyle name="Normal 75 5" xfId="47178"/>
    <cellStyle name="Normal 75 6" xfId="47179"/>
    <cellStyle name="Normal 75 7" xfId="47180"/>
    <cellStyle name="Normal 75 8" xfId="47181"/>
    <cellStyle name="Normal 76" xfId="37520"/>
    <cellStyle name="Normal 77" xfId="37521"/>
    <cellStyle name="Normal 77 2" xfId="47182"/>
    <cellStyle name="Normal 78" xfId="37522"/>
    <cellStyle name="Normal 79" xfId="37523"/>
    <cellStyle name="Normal 8" xfId="37524"/>
    <cellStyle name="Normal-- 8" xfId="47184"/>
    <cellStyle name="Normal 8 10" xfId="47185"/>
    <cellStyle name="Normal 8 11" xfId="47186"/>
    <cellStyle name="Normal 8 12" xfId="47187"/>
    <cellStyle name="Normal 8 13" xfId="47188"/>
    <cellStyle name="Normal 8 14" xfId="47189"/>
    <cellStyle name="Normal 8 15" xfId="47190"/>
    <cellStyle name="Normal 8 16" xfId="47191"/>
    <cellStyle name="Normal 8 17" xfId="47192"/>
    <cellStyle name="Normal 8 18" xfId="47193"/>
    <cellStyle name="Normal 8 19" xfId="47194"/>
    <cellStyle name="Normal 8 2" xfId="37525"/>
    <cellStyle name="Normal 8 2 2" xfId="37526"/>
    <cellStyle name="Normal 8 2 2 10" xfId="47196"/>
    <cellStyle name="Normal 8 2 2 2" xfId="37527"/>
    <cellStyle name="Normal 8 2 2 2 2" xfId="37528"/>
    <cellStyle name="Normal 8 2 2 2 2 2" xfId="37529"/>
    <cellStyle name="Normal 8 2 2 2 2 2 2" xfId="37530"/>
    <cellStyle name="Normal 8 2 2 2 2 2 2 2" xfId="37531"/>
    <cellStyle name="Normal 8 2 2 2 2 2 3" xfId="37532"/>
    <cellStyle name="Normal 8 2 2 2 2 3" xfId="37533"/>
    <cellStyle name="Normal 8 2 2 2 2 3 2" xfId="37534"/>
    <cellStyle name="Normal 8 2 2 2 2 4" xfId="37535"/>
    <cellStyle name="Normal 8 2 2 2 3" xfId="37536"/>
    <cellStyle name="Normal 8 2 2 2 3 2" xfId="37537"/>
    <cellStyle name="Normal 8 2 2 2 3 2 2" xfId="37538"/>
    <cellStyle name="Normal 8 2 2 2 3 3" xfId="37539"/>
    <cellStyle name="Normal 8 2 2 2 4" xfId="37540"/>
    <cellStyle name="Normal 8 2 2 2 4 2" xfId="37541"/>
    <cellStyle name="Normal 8 2 2 2 5" xfId="37542"/>
    <cellStyle name="Normal 8 2 2 3" xfId="37543"/>
    <cellStyle name="Normal 8 2 2 3 2" xfId="37544"/>
    <cellStyle name="Normal 8 2 2 3 2 2" xfId="37545"/>
    <cellStyle name="Normal 8 2 2 3 2 2 2" xfId="37546"/>
    <cellStyle name="Normal 8 2 2 3 2 2 2 2" xfId="37547"/>
    <cellStyle name="Normal 8 2 2 3 2 2 3" xfId="37548"/>
    <cellStyle name="Normal 8 2 2 3 2 3" xfId="37549"/>
    <cellStyle name="Normal 8 2 2 3 2 3 2" xfId="37550"/>
    <cellStyle name="Normal 8 2 2 3 2 4" xfId="37551"/>
    <cellStyle name="Normal 8 2 2 3 3" xfId="37552"/>
    <cellStyle name="Normal 8 2 2 3 3 2" xfId="37553"/>
    <cellStyle name="Normal 8 2 2 3 3 2 2" xfId="37554"/>
    <cellStyle name="Normal 8 2 2 3 3 3" xfId="37555"/>
    <cellStyle name="Normal 8 2 2 3 4" xfId="37556"/>
    <cellStyle name="Normal 8 2 2 3 4 2" xfId="37557"/>
    <cellStyle name="Normal 8 2 2 3 5" xfId="37558"/>
    <cellStyle name="Normal 8 2 2 4" xfId="37559"/>
    <cellStyle name="Normal 8 2 2 4 2" xfId="37560"/>
    <cellStyle name="Normal 8 2 2 4 2 2" xfId="37561"/>
    <cellStyle name="Normal 8 2 2 4 2 2 2" xfId="37562"/>
    <cellStyle name="Normal 8 2 2 4 2 3" xfId="37563"/>
    <cellStyle name="Normal 8 2 2 4 3" xfId="37564"/>
    <cellStyle name="Normal 8 2 2 4 3 2" xfId="37565"/>
    <cellStyle name="Normal 8 2 2 4 4" xfId="37566"/>
    <cellStyle name="Normal 8 2 2 5" xfId="37567"/>
    <cellStyle name="Normal 8 2 2 5 2" xfId="37568"/>
    <cellStyle name="Normal 8 2 2 5 2 2" xfId="37569"/>
    <cellStyle name="Normal 8 2 2 5 2 2 2" xfId="37570"/>
    <cellStyle name="Normal 8 2 2 5 2 3" xfId="37571"/>
    <cellStyle name="Normal 8 2 2 5 3" xfId="37572"/>
    <cellStyle name="Normal 8 2 2 5 3 2" xfId="37573"/>
    <cellStyle name="Normal 8 2 2 5 4" xfId="37574"/>
    <cellStyle name="Normal 8 2 2 6" xfId="37575"/>
    <cellStyle name="Normal 8 2 2 6 2" xfId="37576"/>
    <cellStyle name="Normal 8 2 2 6 2 2" xfId="37577"/>
    <cellStyle name="Normal 8 2 2 6 2 2 2" xfId="37578"/>
    <cellStyle name="Normal 8 2 2 6 2 3" xfId="37579"/>
    <cellStyle name="Normal 8 2 2 6 3" xfId="37580"/>
    <cellStyle name="Normal 8 2 2 6 3 2" xfId="37581"/>
    <cellStyle name="Normal 8 2 2 6 4" xfId="37582"/>
    <cellStyle name="Normal 8 2 2 7" xfId="37583"/>
    <cellStyle name="Normal 8 2 2 7 2" xfId="37584"/>
    <cellStyle name="Normal 8 2 2 7 2 2" xfId="37585"/>
    <cellStyle name="Normal 8 2 2 7 3" xfId="37586"/>
    <cellStyle name="Normal 8 2 2 8" xfId="37587"/>
    <cellStyle name="Normal 8 2 2 8 2" xfId="37588"/>
    <cellStyle name="Normal 8 2 2 9" xfId="37589"/>
    <cellStyle name="Normal 8 2 3" xfId="37590"/>
    <cellStyle name="Normal 8 2 4" xfId="47195"/>
    <cellStyle name="Normal 8 20" xfId="47197"/>
    <cellStyle name="Normal 8 21" xfId="47198"/>
    <cellStyle name="Normal 8 21 2" xfId="47199"/>
    <cellStyle name="Normal 8 21 2 2" xfId="47200"/>
    <cellStyle name="Normal 8 21 2 2 2" xfId="47201"/>
    <cellStyle name="Normal 8 21 2 3" xfId="47202"/>
    <cellStyle name="Normal 8 21 3" xfId="47203"/>
    <cellStyle name="Normal 8 21 3 2" xfId="47204"/>
    <cellStyle name="Normal 8 21 4" xfId="47205"/>
    <cellStyle name="Normal 8 22" xfId="47206"/>
    <cellStyle name="Normal 8 22 2" xfId="47207"/>
    <cellStyle name="Normal 8 22 2 2" xfId="47208"/>
    <cellStyle name="Normal 8 22 2 2 2" xfId="47209"/>
    <cellStyle name="Normal 8 22 2 3" xfId="47210"/>
    <cellStyle name="Normal 8 22 3" xfId="47211"/>
    <cellStyle name="Normal 8 22 3 2" xfId="47212"/>
    <cellStyle name="Normal 8 22 4" xfId="47213"/>
    <cellStyle name="Normal 8 23" xfId="47214"/>
    <cellStyle name="Normal 8 23 2" xfId="47215"/>
    <cellStyle name="Normal 8 23 2 2" xfId="47216"/>
    <cellStyle name="Normal 8 23 3" xfId="47217"/>
    <cellStyle name="Normal 8 24" xfId="47218"/>
    <cellStyle name="Normal 8 24 2" xfId="47219"/>
    <cellStyle name="Normal 8 25" xfId="47220"/>
    <cellStyle name="Normal 8 26" xfId="47221"/>
    <cellStyle name="Normal 8 27" xfId="47222"/>
    <cellStyle name="Normal 8 28" xfId="47223"/>
    <cellStyle name="Normal 8 29" xfId="47224"/>
    <cellStyle name="Normal 8 3" xfId="37591"/>
    <cellStyle name="Normal 8 3 10" xfId="47225"/>
    <cellStyle name="Normal 8 3 2" xfId="37592"/>
    <cellStyle name="Normal 8 3 2 2" xfId="37593"/>
    <cellStyle name="Normal 8 3 2 2 2" xfId="37594"/>
    <cellStyle name="Normal 8 3 2 2 2 2" xfId="37595"/>
    <cellStyle name="Normal 8 3 2 2 2 2 2" xfId="37596"/>
    <cellStyle name="Normal 8 3 2 2 2 3" xfId="37597"/>
    <cellStyle name="Normal 8 3 2 2 3" xfId="37598"/>
    <cellStyle name="Normal 8 3 2 2 3 2" xfId="37599"/>
    <cellStyle name="Normal 8 3 2 2 4" xfId="37600"/>
    <cellStyle name="Normal 8 3 2 3" xfId="37601"/>
    <cellStyle name="Normal 8 3 2 3 2" xfId="37602"/>
    <cellStyle name="Normal 8 3 2 3 2 2" xfId="37603"/>
    <cellStyle name="Normal 8 3 2 3 3" xfId="37604"/>
    <cellStyle name="Normal 8 3 2 4" xfId="37605"/>
    <cellStyle name="Normal 8 3 2 4 2" xfId="37606"/>
    <cellStyle name="Normal 8 3 2 5" xfId="37607"/>
    <cellStyle name="Normal 8 3 2 6" xfId="47226"/>
    <cellStyle name="Normal 8 3 3" xfId="37608"/>
    <cellStyle name="Normal 8 3 3 2" xfId="37609"/>
    <cellStyle name="Normal 8 3 3 2 2" xfId="37610"/>
    <cellStyle name="Normal 8 3 3 2 2 2" xfId="37611"/>
    <cellStyle name="Normal 8 3 3 2 2 2 2" xfId="37612"/>
    <cellStyle name="Normal 8 3 3 2 2 3" xfId="37613"/>
    <cellStyle name="Normal 8 3 3 2 3" xfId="37614"/>
    <cellStyle name="Normal 8 3 3 2 3 2" xfId="37615"/>
    <cellStyle name="Normal 8 3 3 2 4" xfId="37616"/>
    <cellStyle name="Normal 8 3 3 3" xfId="37617"/>
    <cellStyle name="Normal 8 3 3 3 2" xfId="37618"/>
    <cellStyle name="Normal 8 3 3 3 2 2" xfId="37619"/>
    <cellStyle name="Normal 8 3 3 3 3" xfId="37620"/>
    <cellStyle name="Normal 8 3 3 4" xfId="37621"/>
    <cellStyle name="Normal 8 3 3 4 2" xfId="37622"/>
    <cellStyle name="Normal 8 3 3 5" xfId="37623"/>
    <cellStyle name="Normal 8 3 4" xfId="37624"/>
    <cellStyle name="Normal 8 3 4 2" xfId="37625"/>
    <cellStyle name="Normal 8 3 4 2 2" xfId="37626"/>
    <cellStyle name="Normal 8 3 4 2 2 2" xfId="37627"/>
    <cellStyle name="Normal 8 3 4 2 3" xfId="37628"/>
    <cellStyle name="Normal 8 3 4 3" xfId="37629"/>
    <cellStyle name="Normal 8 3 4 3 2" xfId="37630"/>
    <cellStyle name="Normal 8 3 4 4" xfId="37631"/>
    <cellStyle name="Normal 8 3 5" xfId="37632"/>
    <cellStyle name="Normal 8 3 5 2" xfId="37633"/>
    <cellStyle name="Normal 8 3 5 2 2" xfId="37634"/>
    <cellStyle name="Normal 8 3 5 2 2 2" xfId="37635"/>
    <cellStyle name="Normal 8 3 5 2 3" xfId="37636"/>
    <cellStyle name="Normal 8 3 5 3" xfId="37637"/>
    <cellStyle name="Normal 8 3 5 3 2" xfId="37638"/>
    <cellStyle name="Normal 8 3 5 4" xfId="37639"/>
    <cellStyle name="Normal 8 3 6" xfId="37640"/>
    <cellStyle name="Normal 8 3 6 2" xfId="37641"/>
    <cellStyle name="Normal 8 3 6 2 2" xfId="37642"/>
    <cellStyle name="Normal 8 3 6 2 2 2" xfId="37643"/>
    <cellStyle name="Normal 8 3 6 2 3" xfId="37644"/>
    <cellStyle name="Normal 8 3 6 3" xfId="37645"/>
    <cellStyle name="Normal 8 3 6 3 2" xfId="37646"/>
    <cellStyle name="Normal 8 3 6 4" xfId="37647"/>
    <cellStyle name="Normal 8 3 7" xfId="37648"/>
    <cellStyle name="Normal 8 3 7 2" xfId="37649"/>
    <cellStyle name="Normal 8 3 7 2 2" xfId="37650"/>
    <cellStyle name="Normal 8 3 7 3" xfId="37651"/>
    <cellStyle name="Normal 8 3 8" xfId="37652"/>
    <cellStyle name="Normal 8 3 8 2" xfId="37653"/>
    <cellStyle name="Normal 8 3 9" xfId="37654"/>
    <cellStyle name="Normal 8 30" xfId="47227"/>
    <cellStyle name="Normal 8 31" xfId="47228"/>
    <cellStyle name="Normal 8 32" xfId="47229"/>
    <cellStyle name="Normal 8 33" xfId="47230"/>
    <cellStyle name="Normal 8 34" xfId="47231"/>
    <cellStyle name="Normal 8 35" xfId="47232"/>
    <cellStyle name="Normal 8 36" xfId="47233"/>
    <cellStyle name="Normal 8 37" xfId="47234"/>
    <cellStyle name="Normal 8 38" xfId="47235"/>
    <cellStyle name="Normal 8 39" xfId="47236"/>
    <cellStyle name="Normal 8 4" xfId="37655"/>
    <cellStyle name="Normal 8 4 10" xfId="47237"/>
    <cellStyle name="Normal 8 4 2" xfId="37656"/>
    <cellStyle name="Normal 8 4 2 2" xfId="37657"/>
    <cellStyle name="Normal 8 4 2 2 2" xfId="37658"/>
    <cellStyle name="Normal 8 4 2 2 2 2" xfId="37659"/>
    <cellStyle name="Normal 8 4 2 2 2 2 2" xfId="37660"/>
    <cellStyle name="Normal 8 4 2 2 2 3" xfId="37661"/>
    <cellStyle name="Normal 8 4 2 2 3" xfId="37662"/>
    <cellStyle name="Normal 8 4 2 2 3 2" xfId="37663"/>
    <cellStyle name="Normal 8 4 2 2 4" xfId="37664"/>
    <cellStyle name="Normal 8 4 2 3" xfId="37665"/>
    <cellStyle name="Normal 8 4 2 3 2" xfId="37666"/>
    <cellStyle name="Normal 8 4 2 3 2 2" xfId="37667"/>
    <cellStyle name="Normal 8 4 2 3 3" xfId="37668"/>
    <cellStyle name="Normal 8 4 2 4" xfId="37669"/>
    <cellStyle name="Normal 8 4 2 4 2" xfId="37670"/>
    <cellStyle name="Normal 8 4 2 5" xfId="37671"/>
    <cellStyle name="Normal 8 4 3" xfId="37672"/>
    <cellStyle name="Normal 8 4 3 2" xfId="37673"/>
    <cellStyle name="Normal 8 4 3 2 2" xfId="37674"/>
    <cellStyle name="Normal 8 4 3 2 2 2" xfId="37675"/>
    <cellStyle name="Normal 8 4 3 2 2 2 2" xfId="37676"/>
    <cellStyle name="Normal 8 4 3 2 2 3" xfId="37677"/>
    <cellStyle name="Normal 8 4 3 2 3" xfId="37678"/>
    <cellStyle name="Normal 8 4 3 2 3 2" xfId="37679"/>
    <cellStyle name="Normal 8 4 3 2 4" xfId="37680"/>
    <cellStyle name="Normal 8 4 3 3" xfId="37681"/>
    <cellStyle name="Normal 8 4 3 3 2" xfId="37682"/>
    <cellStyle name="Normal 8 4 3 3 2 2" xfId="37683"/>
    <cellStyle name="Normal 8 4 3 3 3" xfId="37684"/>
    <cellStyle name="Normal 8 4 3 4" xfId="37685"/>
    <cellStyle name="Normal 8 4 3 4 2" xfId="37686"/>
    <cellStyle name="Normal 8 4 3 5" xfId="37687"/>
    <cellStyle name="Normal 8 4 4" xfId="37688"/>
    <cellStyle name="Normal 8 4 4 2" xfId="37689"/>
    <cellStyle name="Normal 8 4 4 2 2" xfId="37690"/>
    <cellStyle name="Normal 8 4 4 2 2 2" xfId="37691"/>
    <cellStyle name="Normal 8 4 4 2 3" xfId="37692"/>
    <cellStyle name="Normal 8 4 4 3" xfId="37693"/>
    <cellStyle name="Normal 8 4 4 3 2" xfId="37694"/>
    <cellStyle name="Normal 8 4 4 4" xfId="37695"/>
    <cellStyle name="Normal 8 4 5" xfId="37696"/>
    <cellStyle name="Normal 8 4 5 2" xfId="37697"/>
    <cellStyle name="Normal 8 4 5 2 2" xfId="37698"/>
    <cellStyle name="Normal 8 4 5 2 2 2" xfId="37699"/>
    <cellStyle name="Normal 8 4 5 2 3" xfId="37700"/>
    <cellStyle name="Normal 8 4 5 3" xfId="37701"/>
    <cellStyle name="Normal 8 4 5 3 2" xfId="37702"/>
    <cellStyle name="Normal 8 4 5 4" xfId="37703"/>
    <cellStyle name="Normal 8 4 6" xfId="37704"/>
    <cellStyle name="Normal 8 4 6 2" xfId="37705"/>
    <cellStyle name="Normal 8 4 6 2 2" xfId="37706"/>
    <cellStyle name="Normal 8 4 6 2 2 2" xfId="37707"/>
    <cellStyle name="Normal 8 4 6 2 3" xfId="37708"/>
    <cellStyle name="Normal 8 4 6 3" xfId="37709"/>
    <cellStyle name="Normal 8 4 6 3 2" xfId="37710"/>
    <cellStyle name="Normal 8 4 6 4" xfId="37711"/>
    <cellStyle name="Normal 8 4 7" xfId="37712"/>
    <cellStyle name="Normal 8 4 7 2" xfId="37713"/>
    <cellStyle name="Normal 8 4 7 2 2" xfId="37714"/>
    <cellStyle name="Normal 8 4 7 3" xfId="37715"/>
    <cellStyle name="Normal 8 4 8" xfId="37716"/>
    <cellStyle name="Normal 8 4 8 2" xfId="37717"/>
    <cellStyle name="Normal 8 4 9" xfId="37718"/>
    <cellStyle name="Normal 8 40" xfId="47238"/>
    <cellStyle name="Normal 8 41" xfId="47239"/>
    <cellStyle name="Normal 8 42" xfId="47240"/>
    <cellStyle name="Normal 8 43" xfId="47183"/>
    <cellStyle name="Normal 8 44" xfId="47859"/>
    <cellStyle name="Normal 8 45" xfId="47835"/>
    <cellStyle name="Normal 8 46" xfId="47887"/>
    <cellStyle name="Normal 8 47" xfId="47937"/>
    <cellStyle name="Normal 8 5" xfId="37719"/>
    <cellStyle name="Normal 8 5 2" xfId="47241"/>
    <cellStyle name="Normal 8 6" xfId="37720"/>
    <cellStyle name="Normal 8 6 2" xfId="47242"/>
    <cellStyle name="Normal 8 7" xfId="37721"/>
    <cellStyle name="Normal 8 7 2" xfId="47243"/>
    <cellStyle name="Normal 8 8" xfId="47244"/>
    <cellStyle name="Normal 8 9" xfId="47245"/>
    <cellStyle name="Normal 80" xfId="37722"/>
    <cellStyle name="Normal 81" xfId="37723"/>
    <cellStyle name="Normal 82" xfId="37724"/>
    <cellStyle name="Normal 83" xfId="37725"/>
    <cellStyle name="Normal 83 2" xfId="37726"/>
    <cellStyle name="Normal 84" xfId="37727"/>
    <cellStyle name="Normal 84 2" xfId="37728"/>
    <cellStyle name="Normal 85" xfId="37729"/>
    <cellStyle name="Normal 85 2" xfId="37730"/>
    <cellStyle name="Normal 86" xfId="37731"/>
    <cellStyle name="Normal 86 2" xfId="37732"/>
    <cellStyle name="Normal 87" xfId="37733"/>
    <cellStyle name="Normal 87 2" xfId="37734"/>
    <cellStyle name="Normal 88" xfId="37735"/>
    <cellStyle name="Normal 88 2" xfId="37736"/>
    <cellStyle name="Normal 89" xfId="37737"/>
    <cellStyle name="Normal 89 2" xfId="37738"/>
    <cellStyle name="Normal 9" xfId="37739"/>
    <cellStyle name="Normal 9 2" xfId="37740"/>
    <cellStyle name="Normal 9 2 10" xfId="37741"/>
    <cellStyle name="Normal 9 2 11" xfId="47247"/>
    <cellStyle name="Normal 9 2 2" xfId="37742"/>
    <cellStyle name="Normal 9 2 2 10" xfId="47248"/>
    <cellStyle name="Normal 9 2 2 2" xfId="37743"/>
    <cellStyle name="Normal 9 2 2 2 2" xfId="37744"/>
    <cellStyle name="Normal 9 2 2 2 2 2" xfId="37745"/>
    <cellStyle name="Normal 9 2 2 2 2 2 2" xfId="37746"/>
    <cellStyle name="Normal 9 2 2 2 2 2 2 2" xfId="37747"/>
    <cellStyle name="Normal 9 2 2 2 2 2 3" xfId="37748"/>
    <cellStyle name="Normal 9 2 2 2 2 3" xfId="37749"/>
    <cellStyle name="Normal 9 2 2 2 2 3 2" xfId="37750"/>
    <cellStyle name="Normal 9 2 2 2 2 4" xfId="37751"/>
    <cellStyle name="Normal 9 2 2 2 3" xfId="37752"/>
    <cellStyle name="Normal 9 2 2 2 3 2" xfId="37753"/>
    <cellStyle name="Normal 9 2 2 2 3 2 2" xfId="37754"/>
    <cellStyle name="Normal 9 2 2 2 3 3" xfId="37755"/>
    <cellStyle name="Normal 9 2 2 2 4" xfId="37756"/>
    <cellStyle name="Normal 9 2 2 2 4 2" xfId="37757"/>
    <cellStyle name="Normal 9 2 2 2 5" xfId="37758"/>
    <cellStyle name="Normal 9 2 2 3" xfId="37759"/>
    <cellStyle name="Normal 9 2 2 3 2" xfId="37760"/>
    <cellStyle name="Normal 9 2 2 3 2 2" xfId="37761"/>
    <cellStyle name="Normal 9 2 2 3 2 2 2" xfId="37762"/>
    <cellStyle name="Normal 9 2 2 3 2 2 2 2" xfId="37763"/>
    <cellStyle name="Normal 9 2 2 3 2 2 3" xfId="37764"/>
    <cellStyle name="Normal 9 2 2 3 2 3" xfId="37765"/>
    <cellStyle name="Normal 9 2 2 3 2 3 2" xfId="37766"/>
    <cellStyle name="Normal 9 2 2 3 2 4" xfId="37767"/>
    <cellStyle name="Normal 9 2 2 3 3" xfId="37768"/>
    <cellStyle name="Normal 9 2 2 3 3 2" xfId="37769"/>
    <cellStyle name="Normal 9 2 2 3 3 2 2" xfId="37770"/>
    <cellStyle name="Normal 9 2 2 3 3 3" xfId="37771"/>
    <cellStyle name="Normal 9 2 2 3 4" xfId="37772"/>
    <cellStyle name="Normal 9 2 2 3 4 2" xfId="37773"/>
    <cellStyle name="Normal 9 2 2 3 5" xfId="37774"/>
    <cellStyle name="Normal 9 2 2 4" xfId="37775"/>
    <cellStyle name="Normal 9 2 2 4 2" xfId="37776"/>
    <cellStyle name="Normal 9 2 2 4 2 2" xfId="37777"/>
    <cellStyle name="Normal 9 2 2 4 2 2 2" xfId="37778"/>
    <cellStyle name="Normal 9 2 2 4 2 3" xfId="37779"/>
    <cellStyle name="Normal 9 2 2 4 3" xfId="37780"/>
    <cellStyle name="Normal 9 2 2 4 3 2" xfId="37781"/>
    <cellStyle name="Normal 9 2 2 4 4" xfId="37782"/>
    <cellStyle name="Normal 9 2 2 5" xfId="37783"/>
    <cellStyle name="Normal 9 2 2 5 2" xfId="37784"/>
    <cellStyle name="Normal 9 2 2 5 2 2" xfId="37785"/>
    <cellStyle name="Normal 9 2 2 5 2 2 2" xfId="37786"/>
    <cellStyle name="Normal 9 2 2 5 2 3" xfId="37787"/>
    <cellStyle name="Normal 9 2 2 5 3" xfId="37788"/>
    <cellStyle name="Normal 9 2 2 5 3 2" xfId="37789"/>
    <cellStyle name="Normal 9 2 2 5 4" xfId="37790"/>
    <cellStyle name="Normal 9 2 2 6" xfId="37791"/>
    <cellStyle name="Normal 9 2 2 6 2" xfId="37792"/>
    <cellStyle name="Normal 9 2 2 6 2 2" xfId="37793"/>
    <cellStyle name="Normal 9 2 2 6 2 2 2" xfId="37794"/>
    <cellStyle name="Normal 9 2 2 6 2 3" xfId="37795"/>
    <cellStyle name="Normal 9 2 2 6 3" xfId="37796"/>
    <cellStyle name="Normal 9 2 2 6 3 2" xfId="37797"/>
    <cellStyle name="Normal 9 2 2 6 4" xfId="37798"/>
    <cellStyle name="Normal 9 2 2 7" xfId="37799"/>
    <cellStyle name="Normal 9 2 2 7 2" xfId="37800"/>
    <cellStyle name="Normal 9 2 2 7 2 2" xfId="37801"/>
    <cellStyle name="Normal 9 2 2 7 3" xfId="37802"/>
    <cellStyle name="Normal 9 2 2 8" xfId="37803"/>
    <cellStyle name="Normal 9 2 2 8 2" xfId="37804"/>
    <cellStyle name="Normal 9 2 2 9" xfId="37805"/>
    <cellStyle name="Normal 9 2 3" xfId="37806"/>
    <cellStyle name="Normal 9 2 3 2" xfId="37807"/>
    <cellStyle name="Normal 9 2 3 2 2" xfId="37808"/>
    <cellStyle name="Normal 9 2 3 2 2 2" xfId="37809"/>
    <cellStyle name="Normal 9 2 3 2 2 2 2" xfId="37810"/>
    <cellStyle name="Normal 9 2 3 2 2 3" xfId="37811"/>
    <cellStyle name="Normal 9 2 3 2 3" xfId="37812"/>
    <cellStyle name="Normal 9 2 3 2 3 2" xfId="37813"/>
    <cellStyle name="Normal 9 2 3 2 4" xfId="37814"/>
    <cellStyle name="Normal 9 2 3 3" xfId="37815"/>
    <cellStyle name="Normal 9 2 3 3 2" xfId="37816"/>
    <cellStyle name="Normal 9 2 3 3 2 2" xfId="37817"/>
    <cellStyle name="Normal 9 2 3 3 3" xfId="37818"/>
    <cellStyle name="Normal 9 2 3 4" xfId="37819"/>
    <cellStyle name="Normal 9 2 3 4 2" xfId="37820"/>
    <cellStyle name="Normal 9 2 3 5" xfId="37821"/>
    <cellStyle name="Normal 9 2 4" xfId="37822"/>
    <cellStyle name="Normal 9 2 4 2" xfId="37823"/>
    <cellStyle name="Normal 9 2 4 2 2" xfId="37824"/>
    <cellStyle name="Normal 9 2 4 2 2 2" xfId="37825"/>
    <cellStyle name="Normal 9 2 4 2 2 2 2" xfId="37826"/>
    <cellStyle name="Normal 9 2 4 2 2 3" xfId="37827"/>
    <cellStyle name="Normal 9 2 4 2 3" xfId="37828"/>
    <cellStyle name="Normal 9 2 4 2 3 2" xfId="37829"/>
    <cellStyle name="Normal 9 2 4 2 4" xfId="37830"/>
    <cellStyle name="Normal 9 2 4 3" xfId="37831"/>
    <cellStyle name="Normal 9 2 4 3 2" xfId="37832"/>
    <cellStyle name="Normal 9 2 4 3 2 2" xfId="37833"/>
    <cellStyle name="Normal 9 2 4 3 3" xfId="37834"/>
    <cellStyle name="Normal 9 2 4 4" xfId="37835"/>
    <cellStyle name="Normal 9 2 4 4 2" xfId="37836"/>
    <cellStyle name="Normal 9 2 4 5" xfId="37837"/>
    <cellStyle name="Normal 9 2 5" xfId="37838"/>
    <cellStyle name="Normal 9 2 5 2" xfId="37839"/>
    <cellStyle name="Normal 9 2 5 2 2" xfId="37840"/>
    <cellStyle name="Normal 9 2 5 2 2 2" xfId="37841"/>
    <cellStyle name="Normal 9 2 5 2 3" xfId="37842"/>
    <cellStyle name="Normal 9 2 5 3" xfId="37843"/>
    <cellStyle name="Normal 9 2 5 3 2" xfId="37844"/>
    <cellStyle name="Normal 9 2 5 4" xfId="37845"/>
    <cellStyle name="Normal 9 2 6" xfId="37846"/>
    <cellStyle name="Normal 9 2 6 2" xfId="37847"/>
    <cellStyle name="Normal 9 2 6 2 2" xfId="37848"/>
    <cellStyle name="Normal 9 2 6 2 2 2" xfId="37849"/>
    <cellStyle name="Normal 9 2 6 2 3" xfId="37850"/>
    <cellStyle name="Normal 9 2 6 3" xfId="37851"/>
    <cellStyle name="Normal 9 2 6 3 2" xfId="37852"/>
    <cellStyle name="Normal 9 2 6 4" xfId="37853"/>
    <cellStyle name="Normal 9 2 7" xfId="37854"/>
    <cellStyle name="Normal 9 2 7 2" xfId="37855"/>
    <cellStyle name="Normal 9 2 7 2 2" xfId="37856"/>
    <cellStyle name="Normal 9 2 7 2 2 2" xfId="37857"/>
    <cellStyle name="Normal 9 2 7 2 3" xfId="37858"/>
    <cellStyle name="Normal 9 2 7 3" xfId="37859"/>
    <cellStyle name="Normal 9 2 7 3 2" xfId="37860"/>
    <cellStyle name="Normal 9 2 7 4" xfId="37861"/>
    <cellStyle name="Normal 9 2 8" xfId="37862"/>
    <cellStyle name="Normal 9 2 8 2" xfId="37863"/>
    <cellStyle name="Normal 9 2 8 2 2" xfId="37864"/>
    <cellStyle name="Normal 9 2 8 3" xfId="37865"/>
    <cellStyle name="Normal 9 2 9" xfId="37866"/>
    <cellStyle name="Normal 9 2 9 2" xfId="37867"/>
    <cellStyle name="Normal 9 3" xfId="37868"/>
    <cellStyle name="Normal 9 3 10" xfId="47249"/>
    <cellStyle name="Normal 9 3 2" xfId="37869"/>
    <cellStyle name="Normal 9 3 2 2" xfId="37870"/>
    <cellStyle name="Normal 9 3 2 2 2" xfId="37871"/>
    <cellStyle name="Normal 9 3 2 2 2 2" xfId="37872"/>
    <cellStyle name="Normal 9 3 2 2 2 2 2" xfId="37873"/>
    <cellStyle name="Normal 9 3 2 2 2 3" xfId="37874"/>
    <cellStyle name="Normal 9 3 2 2 3" xfId="37875"/>
    <cellStyle name="Normal 9 3 2 2 3 2" xfId="37876"/>
    <cellStyle name="Normal 9 3 2 2 4" xfId="37877"/>
    <cellStyle name="Normal 9 3 2 3" xfId="37878"/>
    <cellStyle name="Normal 9 3 2 3 2" xfId="37879"/>
    <cellStyle name="Normal 9 3 2 3 2 2" xfId="37880"/>
    <cellStyle name="Normal 9 3 2 3 3" xfId="37881"/>
    <cellStyle name="Normal 9 3 2 4" xfId="37882"/>
    <cellStyle name="Normal 9 3 2 4 2" xfId="37883"/>
    <cellStyle name="Normal 9 3 2 5" xfId="37884"/>
    <cellStyle name="Normal 9 3 3" xfId="37885"/>
    <cellStyle name="Normal 9 3 3 2" xfId="37886"/>
    <cellStyle name="Normal 9 3 3 2 2" xfId="37887"/>
    <cellStyle name="Normal 9 3 3 2 2 2" xfId="37888"/>
    <cellStyle name="Normal 9 3 3 2 2 2 2" xfId="37889"/>
    <cellStyle name="Normal 9 3 3 2 2 3" xfId="37890"/>
    <cellStyle name="Normal 9 3 3 2 3" xfId="37891"/>
    <cellStyle name="Normal 9 3 3 2 3 2" xfId="37892"/>
    <cellStyle name="Normal 9 3 3 2 4" xfId="37893"/>
    <cellStyle name="Normal 9 3 3 3" xfId="37894"/>
    <cellStyle name="Normal 9 3 3 3 2" xfId="37895"/>
    <cellStyle name="Normal 9 3 3 3 2 2" xfId="37896"/>
    <cellStyle name="Normal 9 3 3 3 3" xfId="37897"/>
    <cellStyle name="Normal 9 3 3 4" xfId="37898"/>
    <cellStyle name="Normal 9 3 3 4 2" xfId="37899"/>
    <cellStyle name="Normal 9 3 3 5" xfId="37900"/>
    <cellStyle name="Normal 9 3 4" xfId="37901"/>
    <cellStyle name="Normal 9 3 4 2" xfId="37902"/>
    <cellStyle name="Normal 9 3 4 2 2" xfId="37903"/>
    <cellStyle name="Normal 9 3 4 2 2 2" xfId="37904"/>
    <cellStyle name="Normal 9 3 4 2 3" xfId="37905"/>
    <cellStyle name="Normal 9 3 4 3" xfId="37906"/>
    <cellStyle name="Normal 9 3 4 3 2" xfId="37907"/>
    <cellStyle name="Normal 9 3 4 4" xfId="37908"/>
    <cellStyle name="Normal 9 3 5" xfId="37909"/>
    <cellStyle name="Normal 9 3 5 2" xfId="37910"/>
    <cellStyle name="Normal 9 3 5 2 2" xfId="37911"/>
    <cellStyle name="Normal 9 3 5 2 2 2" xfId="37912"/>
    <cellStyle name="Normal 9 3 5 2 3" xfId="37913"/>
    <cellStyle name="Normal 9 3 5 3" xfId="37914"/>
    <cellStyle name="Normal 9 3 5 3 2" xfId="37915"/>
    <cellStyle name="Normal 9 3 5 4" xfId="37916"/>
    <cellStyle name="Normal 9 3 6" xfId="37917"/>
    <cellStyle name="Normal 9 3 6 2" xfId="37918"/>
    <cellStyle name="Normal 9 3 6 2 2" xfId="37919"/>
    <cellStyle name="Normal 9 3 6 2 2 2" xfId="37920"/>
    <cellStyle name="Normal 9 3 6 2 3" xfId="37921"/>
    <cellStyle name="Normal 9 3 6 3" xfId="37922"/>
    <cellStyle name="Normal 9 3 6 3 2" xfId="37923"/>
    <cellStyle name="Normal 9 3 6 4" xfId="37924"/>
    <cellStyle name="Normal 9 3 7" xfId="37925"/>
    <cellStyle name="Normal 9 3 7 2" xfId="37926"/>
    <cellStyle name="Normal 9 3 7 2 2" xfId="37927"/>
    <cellStyle name="Normal 9 3 7 3" xfId="37928"/>
    <cellStyle name="Normal 9 3 8" xfId="37929"/>
    <cellStyle name="Normal 9 3 8 2" xfId="37930"/>
    <cellStyle name="Normal 9 3 9" xfId="37931"/>
    <cellStyle name="Normal 9 4" xfId="37932"/>
    <cellStyle name="Normal 9 4 2" xfId="47250"/>
    <cellStyle name="Normal 9 5" xfId="37933"/>
    <cellStyle name="Normal 9 5 2" xfId="47251"/>
    <cellStyle name="Normal 9 6" xfId="47252"/>
    <cellStyle name="Normal 9 7" xfId="47246"/>
    <cellStyle name="Normal 90" xfId="37934"/>
    <cellStyle name="Normal 90 2" xfId="37935"/>
    <cellStyle name="Normal 91" xfId="37936"/>
    <cellStyle name="Normal 91 2" xfId="37937"/>
    <cellStyle name="Normal 92" xfId="37938"/>
    <cellStyle name="Normal 92 2" xfId="37939"/>
    <cellStyle name="Normal 93" xfId="37940"/>
    <cellStyle name="Normal 93 2" xfId="37941"/>
    <cellStyle name="Normal 94" xfId="37942"/>
    <cellStyle name="Normal 94 2" xfId="37943"/>
    <cellStyle name="Normal 95" xfId="37944"/>
    <cellStyle name="Normal 95 2" xfId="37945"/>
    <cellStyle name="Normal 96" xfId="37946"/>
    <cellStyle name="Normal 96 2" xfId="37947"/>
    <cellStyle name="Normal 97" xfId="37948"/>
    <cellStyle name="Normal 97 2" xfId="37949"/>
    <cellStyle name="Normal 98" xfId="37950"/>
    <cellStyle name="Normal 98 2" xfId="37951"/>
    <cellStyle name="Normal 99" xfId="37952"/>
    <cellStyle name="Normal 99 2" xfId="37953"/>
    <cellStyle name="Normal_Service Revenue Requirement" xfId="16"/>
    <cellStyle name="Normal2" xfId="47253"/>
    <cellStyle name="Normale_97.98.us" xfId="47254"/>
    <cellStyle name="NormalGB" xfId="47255"/>
    <cellStyle name="Normalx" xfId="47256"/>
    <cellStyle name="Note 10" xfId="37954"/>
    <cellStyle name="Note 10 2" xfId="37955"/>
    <cellStyle name="Note 11" xfId="37956"/>
    <cellStyle name="Note 11 2" xfId="37957"/>
    <cellStyle name="Note 12" xfId="37958"/>
    <cellStyle name="Note 12 2" xfId="37959"/>
    <cellStyle name="Note 13" xfId="37960"/>
    <cellStyle name="Note 13 2" xfId="37961"/>
    <cellStyle name="Note 14" xfId="37962"/>
    <cellStyle name="Note 14 2" xfId="37963"/>
    <cellStyle name="Note 15" xfId="37964"/>
    <cellStyle name="Note 15 2" xfId="37965"/>
    <cellStyle name="Note 16" xfId="37966"/>
    <cellStyle name="Note 16 2" xfId="47888"/>
    <cellStyle name="Note 17" xfId="37967"/>
    <cellStyle name="Note 17 2" xfId="37968"/>
    <cellStyle name="Note 17 2 2" xfId="37969"/>
    <cellStyle name="Note 17 3" xfId="37970"/>
    <cellStyle name="Note 17 3 2" xfId="37971"/>
    <cellStyle name="Note 17 4" xfId="37972"/>
    <cellStyle name="Note 18" xfId="37973"/>
    <cellStyle name="Note 18 2" xfId="37974"/>
    <cellStyle name="Note 18 2 2" xfId="37975"/>
    <cellStyle name="Note 18 3" xfId="37976"/>
    <cellStyle name="Note 18 3 2" xfId="37977"/>
    <cellStyle name="Note 18 4" xfId="37978"/>
    <cellStyle name="Note 19" xfId="37979"/>
    <cellStyle name="Note 19 2" xfId="37980"/>
    <cellStyle name="Note 19 2 2" xfId="37981"/>
    <cellStyle name="Note 19 3" xfId="37982"/>
    <cellStyle name="Note 19 3 2" xfId="37983"/>
    <cellStyle name="Note 19 4" xfId="37984"/>
    <cellStyle name="Note 2" xfId="37985"/>
    <cellStyle name="Note 2 10" xfId="37986"/>
    <cellStyle name="Note 2 10 10" xfId="47258"/>
    <cellStyle name="Note 2 10 2" xfId="37987"/>
    <cellStyle name="Note 2 10 2 2" xfId="37988"/>
    <cellStyle name="Note 2 10 2 2 2" xfId="37989"/>
    <cellStyle name="Note 2 10 2 2 2 2" xfId="37990"/>
    <cellStyle name="Note 2 10 2 2 2 2 2" xfId="37991"/>
    <cellStyle name="Note 2 10 2 2 2 3" xfId="37992"/>
    <cellStyle name="Note 2 10 2 2 3" xfId="37993"/>
    <cellStyle name="Note 2 10 2 2 3 2" xfId="37994"/>
    <cellStyle name="Note 2 10 2 2 4" xfId="37995"/>
    <cellStyle name="Note 2 10 2 3" xfId="37996"/>
    <cellStyle name="Note 2 10 2 3 2" xfId="37997"/>
    <cellStyle name="Note 2 10 2 3 2 2" xfId="37998"/>
    <cellStyle name="Note 2 10 2 3 3" xfId="37999"/>
    <cellStyle name="Note 2 10 2 4" xfId="38000"/>
    <cellStyle name="Note 2 10 2 4 2" xfId="38001"/>
    <cellStyle name="Note 2 10 2 5" xfId="38002"/>
    <cellStyle name="Note 2 10 3" xfId="38003"/>
    <cellStyle name="Note 2 10 3 2" xfId="38004"/>
    <cellStyle name="Note 2 10 3 2 2" xfId="38005"/>
    <cellStyle name="Note 2 10 3 2 2 2" xfId="38006"/>
    <cellStyle name="Note 2 10 3 2 2 2 2" xfId="38007"/>
    <cellStyle name="Note 2 10 3 2 2 3" xfId="38008"/>
    <cellStyle name="Note 2 10 3 2 3" xfId="38009"/>
    <cellStyle name="Note 2 10 3 2 3 2" xfId="38010"/>
    <cellStyle name="Note 2 10 3 2 4" xfId="38011"/>
    <cellStyle name="Note 2 10 3 3" xfId="38012"/>
    <cellStyle name="Note 2 10 3 3 2" xfId="38013"/>
    <cellStyle name="Note 2 10 3 3 2 2" xfId="38014"/>
    <cellStyle name="Note 2 10 3 3 3" xfId="38015"/>
    <cellStyle name="Note 2 10 3 4" xfId="38016"/>
    <cellStyle name="Note 2 10 3 4 2" xfId="38017"/>
    <cellStyle name="Note 2 10 3 5" xfId="38018"/>
    <cellStyle name="Note 2 10 4" xfId="38019"/>
    <cellStyle name="Note 2 10 4 2" xfId="38020"/>
    <cellStyle name="Note 2 10 4 2 2" xfId="38021"/>
    <cellStyle name="Note 2 10 4 2 2 2" xfId="38022"/>
    <cellStyle name="Note 2 10 4 2 3" xfId="38023"/>
    <cellStyle name="Note 2 10 4 3" xfId="38024"/>
    <cellStyle name="Note 2 10 4 3 2" xfId="38025"/>
    <cellStyle name="Note 2 10 4 4" xfId="38026"/>
    <cellStyle name="Note 2 10 5" xfId="38027"/>
    <cellStyle name="Note 2 10 5 2" xfId="38028"/>
    <cellStyle name="Note 2 10 5 2 2" xfId="38029"/>
    <cellStyle name="Note 2 10 5 2 2 2" xfId="38030"/>
    <cellStyle name="Note 2 10 5 2 3" xfId="38031"/>
    <cellStyle name="Note 2 10 5 3" xfId="38032"/>
    <cellStyle name="Note 2 10 5 3 2" xfId="38033"/>
    <cellStyle name="Note 2 10 5 4" xfId="38034"/>
    <cellStyle name="Note 2 10 6" xfId="38035"/>
    <cellStyle name="Note 2 10 6 2" xfId="38036"/>
    <cellStyle name="Note 2 10 6 2 2" xfId="38037"/>
    <cellStyle name="Note 2 10 6 2 2 2" xfId="38038"/>
    <cellStyle name="Note 2 10 6 2 3" xfId="38039"/>
    <cellStyle name="Note 2 10 6 3" xfId="38040"/>
    <cellStyle name="Note 2 10 6 3 2" xfId="38041"/>
    <cellStyle name="Note 2 10 6 4" xfId="38042"/>
    <cellStyle name="Note 2 10 7" xfId="38043"/>
    <cellStyle name="Note 2 10 7 2" xfId="38044"/>
    <cellStyle name="Note 2 10 7 2 2" xfId="38045"/>
    <cellStyle name="Note 2 10 7 3" xfId="38046"/>
    <cellStyle name="Note 2 10 8" xfId="38047"/>
    <cellStyle name="Note 2 10 8 2" xfId="38048"/>
    <cellStyle name="Note 2 10 9" xfId="38049"/>
    <cellStyle name="Note 2 11" xfId="38050"/>
    <cellStyle name="Note 2 11 2" xfId="47259"/>
    <cellStyle name="Note 2 12" xfId="38051"/>
    <cellStyle name="Note 2 12 2" xfId="38052"/>
    <cellStyle name="Note 2 12 2 2" xfId="38053"/>
    <cellStyle name="Note 2 12 3" xfId="38054"/>
    <cellStyle name="Note 2 12 4" xfId="47257"/>
    <cellStyle name="Note 2 12 5" xfId="47940"/>
    <cellStyle name="Note 2 12 6" xfId="43157"/>
    <cellStyle name="Note 2 13" xfId="38055"/>
    <cellStyle name="Note 2 13 2" xfId="38056"/>
    <cellStyle name="Note 2 13 2 2" xfId="38057"/>
    <cellStyle name="Note 2 13 3" xfId="38058"/>
    <cellStyle name="Note 2 13 4" xfId="47834"/>
    <cellStyle name="Note 2 13 5" xfId="47970"/>
    <cellStyle name="Note 2 13 6" xfId="47992"/>
    <cellStyle name="Note 2 14" xfId="38059"/>
    <cellStyle name="Note 2 15" xfId="38060"/>
    <cellStyle name="Note 2 15 2" xfId="38061"/>
    <cellStyle name="Note 2 16" xfId="38062"/>
    <cellStyle name="Note 2 16 2" xfId="38063"/>
    <cellStyle name="Note 2 17" xfId="38064"/>
    <cellStyle name="Note 2 18" xfId="38065"/>
    <cellStyle name="Note 2 19" xfId="38066"/>
    <cellStyle name="Note 2 2" xfId="38067"/>
    <cellStyle name="Note 2 2 2" xfId="38068"/>
    <cellStyle name="Note 2 2 2 2" xfId="47262"/>
    <cellStyle name="Note 2 2 2 3" xfId="47263"/>
    <cellStyle name="Note 2 2 2 4" xfId="47261"/>
    <cellStyle name="Note 2 2 3" xfId="38069"/>
    <cellStyle name="Note 2 2 3 2" xfId="47264"/>
    <cellStyle name="Note 2 2 4" xfId="38070"/>
    <cellStyle name="Note 2 2 4 2" xfId="38071"/>
    <cellStyle name="Note 2 2 4 2 2" xfId="38072"/>
    <cellStyle name="Note 2 2 4 3" xfId="38073"/>
    <cellStyle name="Note 2 2 4 4" xfId="47265"/>
    <cellStyle name="Note 2 2 5" xfId="38074"/>
    <cellStyle name="Note 2 2 5 2" xfId="47260"/>
    <cellStyle name="Note 2 2 5 3" xfId="47941"/>
    <cellStyle name="Note 2 2 5 4" xfId="43158"/>
    <cellStyle name="Note 2 2 6" xfId="38075"/>
    <cellStyle name="Note 2 2 6 2" xfId="38076"/>
    <cellStyle name="Note 2 2 6 3" xfId="47833"/>
    <cellStyle name="Note 2 2 6 4" xfId="47969"/>
    <cellStyle name="Note 2 2 6 5" xfId="47991"/>
    <cellStyle name="Note 2 2 7" xfId="38077"/>
    <cellStyle name="Note 2 2 8" xfId="43197"/>
    <cellStyle name="Note 2 20" xfId="38078"/>
    <cellStyle name="Note 2 21" xfId="38079"/>
    <cellStyle name="Note 2 22" xfId="48034"/>
    <cellStyle name="Note 2 23" xfId="48103"/>
    <cellStyle name="Note 2 3" xfId="38080"/>
    <cellStyle name="Note 2 3 2" xfId="38081"/>
    <cellStyle name="Note 2 3 2 10" xfId="38082"/>
    <cellStyle name="Note 2 3 2 10 2" xfId="38083"/>
    <cellStyle name="Note 2 3 2 10 2 2" xfId="38084"/>
    <cellStyle name="Note 2 3 2 10 3" xfId="38085"/>
    <cellStyle name="Note 2 3 2 11" xfId="38086"/>
    <cellStyle name="Note 2 3 2 11 2" xfId="38087"/>
    <cellStyle name="Note 2 3 2 12" xfId="38088"/>
    <cellStyle name="Note 2 3 2 13" xfId="47267"/>
    <cellStyle name="Note 2 3 2 2" xfId="38089"/>
    <cellStyle name="Note 2 3 2 2 10" xfId="38090"/>
    <cellStyle name="Note 2 3 2 2 10 2" xfId="38091"/>
    <cellStyle name="Note 2 3 2 2 11" xfId="38092"/>
    <cellStyle name="Note 2 3 2 2 2" xfId="38093"/>
    <cellStyle name="Note 2 3 2 2 2 2" xfId="38094"/>
    <cellStyle name="Note 2 3 2 2 2 2 2" xfId="38095"/>
    <cellStyle name="Note 2 3 2 2 2 2 2 2" xfId="38096"/>
    <cellStyle name="Note 2 3 2 2 2 2 2 2 2" xfId="38097"/>
    <cellStyle name="Note 2 3 2 2 2 2 2 2 2 2" xfId="38098"/>
    <cellStyle name="Note 2 3 2 2 2 2 2 2 3" xfId="38099"/>
    <cellStyle name="Note 2 3 2 2 2 2 2 3" xfId="38100"/>
    <cellStyle name="Note 2 3 2 2 2 2 2 3 2" xfId="38101"/>
    <cellStyle name="Note 2 3 2 2 2 2 2 4" xfId="38102"/>
    <cellStyle name="Note 2 3 2 2 2 2 3" xfId="38103"/>
    <cellStyle name="Note 2 3 2 2 2 2 3 2" xfId="38104"/>
    <cellStyle name="Note 2 3 2 2 2 2 3 2 2" xfId="38105"/>
    <cellStyle name="Note 2 3 2 2 2 2 3 3" xfId="38106"/>
    <cellStyle name="Note 2 3 2 2 2 2 4" xfId="38107"/>
    <cellStyle name="Note 2 3 2 2 2 2 4 2" xfId="38108"/>
    <cellStyle name="Note 2 3 2 2 2 2 5" xfId="38109"/>
    <cellStyle name="Note 2 3 2 2 2 3" xfId="38110"/>
    <cellStyle name="Note 2 3 2 2 2 3 2" xfId="38111"/>
    <cellStyle name="Note 2 3 2 2 2 3 2 2" xfId="38112"/>
    <cellStyle name="Note 2 3 2 2 2 3 2 2 2" xfId="38113"/>
    <cellStyle name="Note 2 3 2 2 2 3 2 2 2 2" xfId="38114"/>
    <cellStyle name="Note 2 3 2 2 2 3 2 2 3" xfId="38115"/>
    <cellStyle name="Note 2 3 2 2 2 3 2 3" xfId="38116"/>
    <cellStyle name="Note 2 3 2 2 2 3 2 3 2" xfId="38117"/>
    <cellStyle name="Note 2 3 2 2 2 3 2 4" xfId="38118"/>
    <cellStyle name="Note 2 3 2 2 2 3 3" xfId="38119"/>
    <cellStyle name="Note 2 3 2 2 2 3 3 2" xfId="38120"/>
    <cellStyle name="Note 2 3 2 2 2 3 3 2 2" xfId="38121"/>
    <cellStyle name="Note 2 3 2 2 2 3 3 3" xfId="38122"/>
    <cellStyle name="Note 2 3 2 2 2 3 4" xfId="38123"/>
    <cellStyle name="Note 2 3 2 2 2 3 4 2" xfId="38124"/>
    <cellStyle name="Note 2 3 2 2 2 3 5" xfId="38125"/>
    <cellStyle name="Note 2 3 2 2 2 4" xfId="38126"/>
    <cellStyle name="Note 2 3 2 2 2 4 2" xfId="38127"/>
    <cellStyle name="Note 2 3 2 2 2 4 2 2" xfId="38128"/>
    <cellStyle name="Note 2 3 2 2 2 4 2 2 2" xfId="38129"/>
    <cellStyle name="Note 2 3 2 2 2 4 2 3" xfId="38130"/>
    <cellStyle name="Note 2 3 2 2 2 4 3" xfId="38131"/>
    <cellStyle name="Note 2 3 2 2 2 4 3 2" xfId="38132"/>
    <cellStyle name="Note 2 3 2 2 2 4 4" xfId="38133"/>
    <cellStyle name="Note 2 3 2 2 2 5" xfId="38134"/>
    <cellStyle name="Note 2 3 2 2 2 5 2" xfId="38135"/>
    <cellStyle name="Note 2 3 2 2 2 5 2 2" xfId="38136"/>
    <cellStyle name="Note 2 3 2 2 2 5 2 2 2" xfId="38137"/>
    <cellStyle name="Note 2 3 2 2 2 5 2 3" xfId="38138"/>
    <cellStyle name="Note 2 3 2 2 2 5 3" xfId="38139"/>
    <cellStyle name="Note 2 3 2 2 2 5 3 2" xfId="38140"/>
    <cellStyle name="Note 2 3 2 2 2 5 4" xfId="38141"/>
    <cellStyle name="Note 2 3 2 2 2 6" xfId="38142"/>
    <cellStyle name="Note 2 3 2 2 2 6 2" xfId="38143"/>
    <cellStyle name="Note 2 3 2 2 2 6 2 2" xfId="38144"/>
    <cellStyle name="Note 2 3 2 2 2 6 2 2 2" xfId="38145"/>
    <cellStyle name="Note 2 3 2 2 2 6 2 3" xfId="38146"/>
    <cellStyle name="Note 2 3 2 2 2 6 3" xfId="38147"/>
    <cellStyle name="Note 2 3 2 2 2 6 3 2" xfId="38148"/>
    <cellStyle name="Note 2 3 2 2 2 6 4" xfId="38149"/>
    <cellStyle name="Note 2 3 2 2 2 7" xfId="38150"/>
    <cellStyle name="Note 2 3 2 2 2 7 2" xfId="38151"/>
    <cellStyle name="Note 2 3 2 2 2 7 2 2" xfId="38152"/>
    <cellStyle name="Note 2 3 2 2 2 7 3" xfId="38153"/>
    <cellStyle name="Note 2 3 2 2 2 8" xfId="38154"/>
    <cellStyle name="Note 2 3 2 2 2 8 2" xfId="38155"/>
    <cellStyle name="Note 2 3 2 2 2 9" xfId="38156"/>
    <cellStyle name="Note 2 3 2 2 3" xfId="38157"/>
    <cellStyle name="Note 2 3 2 2 3 2" xfId="38158"/>
    <cellStyle name="Note 2 3 2 2 3 2 2" xfId="38159"/>
    <cellStyle name="Note 2 3 2 2 3 2 2 2" xfId="38160"/>
    <cellStyle name="Note 2 3 2 2 3 2 2 2 2" xfId="38161"/>
    <cellStyle name="Note 2 3 2 2 3 2 2 2 2 2" xfId="38162"/>
    <cellStyle name="Note 2 3 2 2 3 2 2 2 3" xfId="38163"/>
    <cellStyle name="Note 2 3 2 2 3 2 2 3" xfId="38164"/>
    <cellStyle name="Note 2 3 2 2 3 2 2 3 2" xfId="38165"/>
    <cellStyle name="Note 2 3 2 2 3 2 2 4" xfId="38166"/>
    <cellStyle name="Note 2 3 2 2 3 2 3" xfId="38167"/>
    <cellStyle name="Note 2 3 2 2 3 2 3 2" xfId="38168"/>
    <cellStyle name="Note 2 3 2 2 3 2 3 2 2" xfId="38169"/>
    <cellStyle name="Note 2 3 2 2 3 2 3 3" xfId="38170"/>
    <cellStyle name="Note 2 3 2 2 3 2 4" xfId="38171"/>
    <cellStyle name="Note 2 3 2 2 3 2 4 2" xfId="38172"/>
    <cellStyle name="Note 2 3 2 2 3 2 5" xfId="38173"/>
    <cellStyle name="Note 2 3 2 2 3 3" xfId="38174"/>
    <cellStyle name="Note 2 3 2 2 3 3 2" xfId="38175"/>
    <cellStyle name="Note 2 3 2 2 3 3 2 2" xfId="38176"/>
    <cellStyle name="Note 2 3 2 2 3 3 2 2 2" xfId="38177"/>
    <cellStyle name="Note 2 3 2 2 3 3 2 2 2 2" xfId="38178"/>
    <cellStyle name="Note 2 3 2 2 3 3 2 2 3" xfId="38179"/>
    <cellStyle name="Note 2 3 2 2 3 3 2 3" xfId="38180"/>
    <cellStyle name="Note 2 3 2 2 3 3 2 3 2" xfId="38181"/>
    <cellStyle name="Note 2 3 2 2 3 3 2 4" xfId="38182"/>
    <cellStyle name="Note 2 3 2 2 3 3 3" xfId="38183"/>
    <cellStyle name="Note 2 3 2 2 3 3 3 2" xfId="38184"/>
    <cellStyle name="Note 2 3 2 2 3 3 3 2 2" xfId="38185"/>
    <cellStyle name="Note 2 3 2 2 3 3 3 3" xfId="38186"/>
    <cellStyle name="Note 2 3 2 2 3 3 4" xfId="38187"/>
    <cellStyle name="Note 2 3 2 2 3 3 4 2" xfId="38188"/>
    <cellStyle name="Note 2 3 2 2 3 3 5" xfId="38189"/>
    <cellStyle name="Note 2 3 2 2 3 4" xfId="38190"/>
    <cellStyle name="Note 2 3 2 2 3 4 2" xfId="38191"/>
    <cellStyle name="Note 2 3 2 2 3 4 2 2" xfId="38192"/>
    <cellStyle name="Note 2 3 2 2 3 4 2 2 2" xfId="38193"/>
    <cellStyle name="Note 2 3 2 2 3 4 2 3" xfId="38194"/>
    <cellStyle name="Note 2 3 2 2 3 4 3" xfId="38195"/>
    <cellStyle name="Note 2 3 2 2 3 4 3 2" xfId="38196"/>
    <cellStyle name="Note 2 3 2 2 3 4 4" xfId="38197"/>
    <cellStyle name="Note 2 3 2 2 3 5" xfId="38198"/>
    <cellStyle name="Note 2 3 2 2 3 5 2" xfId="38199"/>
    <cellStyle name="Note 2 3 2 2 3 5 2 2" xfId="38200"/>
    <cellStyle name="Note 2 3 2 2 3 5 2 2 2" xfId="38201"/>
    <cellStyle name="Note 2 3 2 2 3 5 2 3" xfId="38202"/>
    <cellStyle name="Note 2 3 2 2 3 5 3" xfId="38203"/>
    <cellStyle name="Note 2 3 2 2 3 5 3 2" xfId="38204"/>
    <cellStyle name="Note 2 3 2 2 3 5 4" xfId="38205"/>
    <cellStyle name="Note 2 3 2 2 3 6" xfId="38206"/>
    <cellStyle name="Note 2 3 2 2 3 6 2" xfId="38207"/>
    <cellStyle name="Note 2 3 2 2 3 6 2 2" xfId="38208"/>
    <cellStyle name="Note 2 3 2 2 3 6 2 2 2" xfId="38209"/>
    <cellStyle name="Note 2 3 2 2 3 6 2 3" xfId="38210"/>
    <cellStyle name="Note 2 3 2 2 3 6 3" xfId="38211"/>
    <cellStyle name="Note 2 3 2 2 3 6 3 2" xfId="38212"/>
    <cellStyle name="Note 2 3 2 2 3 6 4" xfId="38213"/>
    <cellStyle name="Note 2 3 2 2 3 7" xfId="38214"/>
    <cellStyle name="Note 2 3 2 2 3 7 2" xfId="38215"/>
    <cellStyle name="Note 2 3 2 2 3 7 2 2" xfId="38216"/>
    <cellStyle name="Note 2 3 2 2 3 7 3" xfId="38217"/>
    <cellStyle name="Note 2 3 2 2 3 8" xfId="38218"/>
    <cellStyle name="Note 2 3 2 2 3 8 2" xfId="38219"/>
    <cellStyle name="Note 2 3 2 2 3 9" xfId="38220"/>
    <cellStyle name="Note 2 3 2 2 4" xfId="38221"/>
    <cellStyle name="Note 2 3 2 2 4 2" xfId="38222"/>
    <cellStyle name="Note 2 3 2 2 4 2 2" xfId="38223"/>
    <cellStyle name="Note 2 3 2 2 4 2 2 2" xfId="38224"/>
    <cellStyle name="Note 2 3 2 2 4 2 2 2 2" xfId="38225"/>
    <cellStyle name="Note 2 3 2 2 4 2 2 3" xfId="38226"/>
    <cellStyle name="Note 2 3 2 2 4 2 3" xfId="38227"/>
    <cellStyle name="Note 2 3 2 2 4 2 3 2" xfId="38228"/>
    <cellStyle name="Note 2 3 2 2 4 2 4" xfId="38229"/>
    <cellStyle name="Note 2 3 2 2 4 3" xfId="38230"/>
    <cellStyle name="Note 2 3 2 2 4 3 2" xfId="38231"/>
    <cellStyle name="Note 2 3 2 2 4 3 2 2" xfId="38232"/>
    <cellStyle name="Note 2 3 2 2 4 3 3" xfId="38233"/>
    <cellStyle name="Note 2 3 2 2 4 4" xfId="38234"/>
    <cellStyle name="Note 2 3 2 2 4 4 2" xfId="38235"/>
    <cellStyle name="Note 2 3 2 2 4 5" xfId="38236"/>
    <cellStyle name="Note 2 3 2 2 5" xfId="38237"/>
    <cellStyle name="Note 2 3 2 2 5 2" xfId="38238"/>
    <cellStyle name="Note 2 3 2 2 5 2 2" xfId="38239"/>
    <cellStyle name="Note 2 3 2 2 5 2 2 2" xfId="38240"/>
    <cellStyle name="Note 2 3 2 2 5 2 2 2 2" xfId="38241"/>
    <cellStyle name="Note 2 3 2 2 5 2 2 3" xfId="38242"/>
    <cellStyle name="Note 2 3 2 2 5 2 3" xfId="38243"/>
    <cellStyle name="Note 2 3 2 2 5 2 3 2" xfId="38244"/>
    <cellStyle name="Note 2 3 2 2 5 2 4" xfId="38245"/>
    <cellStyle name="Note 2 3 2 2 5 3" xfId="38246"/>
    <cellStyle name="Note 2 3 2 2 5 3 2" xfId="38247"/>
    <cellStyle name="Note 2 3 2 2 5 3 2 2" xfId="38248"/>
    <cellStyle name="Note 2 3 2 2 5 3 3" xfId="38249"/>
    <cellStyle name="Note 2 3 2 2 5 4" xfId="38250"/>
    <cellStyle name="Note 2 3 2 2 5 4 2" xfId="38251"/>
    <cellStyle name="Note 2 3 2 2 5 5" xfId="38252"/>
    <cellStyle name="Note 2 3 2 2 6" xfId="38253"/>
    <cellStyle name="Note 2 3 2 2 6 2" xfId="38254"/>
    <cellStyle name="Note 2 3 2 2 6 2 2" xfId="38255"/>
    <cellStyle name="Note 2 3 2 2 6 2 2 2" xfId="38256"/>
    <cellStyle name="Note 2 3 2 2 6 2 3" xfId="38257"/>
    <cellStyle name="Note 2 3 2 2 6 3" xfId="38258"/>
    <cellStyle name="Note 2 3 2 2 6 3 2" xfId="38259"/>
    <cellStyle name="Note 2 3 2 2 6 4" xfId="38260"/>
    <cellStyle name="Note 2 3 2 2 7" xfId="38261"/>
    <cellStyle name="Note 2 3 2 2 7 2" xfId="38262"/>
    <cellStyle name="Note 2 3 2 2 7 2 2" xfId="38263"/>
    <cellStyle name="Note 2 3 2 2 7 2 2 2" xfId="38264"/>
    <cellStyle name="Note 2 3 2 2 7 2 3" xfId="38265"/>
    <cellStyle name="Note 2 3 2 2 7 3" xfId="38266"/>
    <cellStyle name="Note 2 3 2 2 7 3 2" xfId="38267"/>
    <cellStyle name="Note 2 3 2 2 7 4" xfId="38268"/>
    <cellStyle name="Note 2 3 2 2 8" xfId="38269"/>
    <cellStyle name="Note 2 3 2 2 8 2" xfId="38270"/>
    <cellStyle name="Note 2 3 2 2 8 2 2" xfId="38271"/>
    <cellStyle name="Note 2 3 2 2 8 2 2 2" xfId="38272"/>
    <cellStyle name="Note 2 3 2 2 8 2 3" xfId="38273"/>
    <cellStyle name="Note 2 3 2 2 8 3" xfId="38274"/>
    <cellStyle name="Note 2 3 2 2 8 3 2" xfId="38275"/>
    <cellStyle name="Note 2 3 2 2 8 4" xfId="38276"/>
    <cellStyle name="Note 2 3 2 2 9" xfId="38277"/>
    <cellStyle name="Note 2 3 2 2 9 2" xfId="38278"/>
    <cellStyle name="Note 2 3 2 2 9 2 2" xfId="38279"/>
    <cellStyle name="Note 2 3 2 2 9 3" xfId="38280"/>
    <cellStyle name="Note 2 3 2 3" xfId="38281"/>
    <cellStyle name="Note 2 3 2 3 2" xfId="38282"/>
    <cellStyle name="Note 2 3 2 3 2 2" xfId="38283"/>
    <cellStyle name="Note 2 3 2 3 2 2 2" xfId="38284"/>
    <cellStyle name="Note 2 3 2 3 2 2 2 2" xfId="38285"/>
    <cellStyle name="Note 2 3 2 3 2 2 2 2 2" xfId="38286"/>
    <cellStyle name="Note 2 3 2 3 2 2 2 3" xfId="38287"/>
    <cellStyle name="Note 2 3 2 3 2 2 3" xfId="38288"/>
    <cellStyle name="Note 2 3 2 3 2 2 3 2" xfId="38289"/>
    <cellStyle name="Note 2 3 2 3 2 2 4" xfId="38290"/>
    <cellStyle name="Note 2 3 2 3 2 3" xfId="38291"/>
    <cellStyle name="Note 2 3 2 3 2 3 2" xfId="38292"/>
    <cellStyle name="Note 2 3 2 3 2 3 2 2" xfId="38293"/>
    <cellStyle name="Note 2 3 2 3 2 3 3" xfId="38294"/>
    <cellStyle name="Note 2 3 2 3 2 4" xfId="38295"/>
    <cellStyle name="Note 2 3 2 3 2 4 2" xfId="38296"/>
    <cellStyle name="Note 2 3 2 3 2 5" xfId="38297"/>
    <cellStyle name="Note 2 3 2 3 3" xfId="38298"/>
    <cellStyle name="Note 2 3 2 3 3 2" xfId="38299"/>
    <cellStyle name="Note 2 3 2 3 3 2 2" xfId="38300"/>
    <cellStyle name="Note 2 3 2 3 3 2 2 2" xfId="38301"/>
    <cellStyle name="Note 2 3 2 3 3 2 2 2 2" xfId="38302"/>
    <cellStyle name="Note 2 3 2 3 3 2 2 3" xfId="38303"/>
    <cellStyle name="Note 2 3 2 3 3 2 3" xfId="38304"/>
    <cellStyle name="Note 2 3 2 3 3 2 3 2" xfId="38305"/>
    <cellStyle name="Note 2 3 2 3 3 2 4" xfId="38306"/>
    <cellStyle name="Note 2 3 2 3 3 3" xfId="38307"/>
    <cellStyle name="Note 2 3 2 3 3 3 2" xfId="38308"/>
    <cellStyle name="Note 2 3 2 3 3 3 2 2" xfId="38309"/>
    <cellStyle name="Note 2 3 2 3 3 3 3" xfId="38310"/>
    <cellStyle name="Note 2 3 2 3 3 4" xfId="38311"/>
    <cellStyle name="Note 2 3 2 3 3 4 2" xfId="38312"/>
    <cellStyle name="Note 2 3 2 3 3 5" xfId="38313"/>
    <cellStyle name="Note 2 3 2 3 4" xfId="38314"/>
    <cellStyle name="Note 2 3 2 3 4 2" xfId="38315"/>
    <cellStyle name="Note 2 3 2 3 4 2 2" xfId="38316"/>
    <cellStyle name="Note 2 3 2 3 4 2 2 2" xfId="38317"/>
    <cellStyle name="Note 2 3 2 3 4 2 3" xfId="38318"/>
    <cellStyle name="Note 2 3 2 3 4 3" xfId="38319"/>
    <cellStyle name="Note 2 3 2 3 4 3 2" xfId="38320"/>
    <cellStyle name="Note 2 3 2 3 4 4" xfId="38321"/>
    <cellStyle name="Note 2 3 2 3 5" xfId="38322"/>
    <cellStyle name="Note 2 3 2 3 5 2" xfId="38323"/>
    <cellStyle name="Note 2 3 2 3 5 2 2" xfId="38324"/>
    <cellStyle name="Note 2 3 2 3 5 2 2 2" xfId="38325"/>
    <cellStyle name="Note 2 3 2 3 5 2 3" xfId="38326"/>
    <cellStyle name="Note 2 3 2 3 5 3" xfId="38327"/>
    <cellStyle name="Note 2 3 2 3 5 3 2" xfId="38328"/>
    <cellStyle name="Note 2 3 2 3 5 4" xfId="38329"/>
    <cellStyle name="Note 2 3 2 3 6" xfId="38330"/>
    <cellStyle name="Note 2 3 2 3 6 2" xfId="38331"/>
    <cellStyle name="Note 2 3 2 3 6 2 2" xfId="38332"/>
    <cellStyle name="Note 2 3 2 3 6 2 2 2" xfId="38333"/>
    <cellStyle name="Note 2 3 2 3 6 2 3" xfId="38334"/>
    <cellStyle name="Note 2 3 2 3 6 3" xfId="38335"/>
    <cellStyle name="Note 2 3 2 3 6 3 2" xfId="38336"/>
    <cellStyle name="Note 2 3 2 3 6 4" xfId="38337"/>
    <cellStyle name="Note 2 3 2 3 7" xfId="38338"/>
    <cellStyle name="Note 2 3 2 3 7 2" xfId="38339"/>
    <cellStyle name="Note 2 3 2 3 7 2 2" xfId="38340"/>
    <cellStyle name="Note 2 3 2 3 7 3" xfId="38341"/>
    <cellStyle name="Note 2 3 2 3 8" xfId="38342"/>
    <cellStyle name="Note 2 3 2 3 8 2" xfId="38343"/>
    <cellStyle name="Note 2 3 2 3 9" xfId="38344"/>
    <cellStyle name="Note 2 3 2 4" xfId="38345"/>
    <cellStyle name="Note 2 3 2 4 2" xfId="38346"/>
    <cellStyle name="Note 2 3 2 4 2 2" xfId="38347"/>
    <cellStyle name="Note 2 3 2 4 2 2 2" xfId="38348"/>
    <cellStyle name="Note 2 3 2 4 2 2 2 2" xfId="38349"/>
    <cellStyle name="Note 2 3 2 4 2 2 2 2 2" xfId="38350"/>
    <cellStyle name="Note 2 3 2 4 2 2 2 3" xfId="38351"/>
    <cellStyle name="Note 2 3 2 4 2 2 3" xfId="38352"/>
    <cellStyle name="Note 2 3 2 4 2 2 3 2" xfId="38353"/>
    <cellStyle name="Note 2 3 2 4 2 2 4" xfId="38354"/>
    <cellStyle name="Note 2 3 2 4 2 3" xfId="38355"/>
    <cellStyle name="Note 2 3 2 4 2 3 2" xfId="38356"/>
    <cellStyle name="Note 2 3 2 4 2 3 2 2" xfId="38357"/>
    <cellStyle name="Note 2 3 2 4 2 3 3" xfId="38358"/>
    <cellStyle name="Note 2 3 2 4 2 4" xfId="38359"/>
    <cellStyle name="Note 2 3 2 4 2 4 2" xfId="38360"/>
    <cellStyle name="Note 2 3 2 4 2 5" xfId="38361"/>
    <cellStyle name="Note 2 3 2 4 3" xfId="38362"/>
    <cellStyle name="Note 2 3 2 4 3 2" xfId="38363"/>
    <cellStyle name="Note 2 3 2 4 3 2 2" xfId="38364"/>
    <cellStyle name="Note 2 3 2 4 3 2 2 2" xfId="38365"/>
    <cellStyle name="Note 2 3 2 4 3 2 2 2 2" xfId="38366"/>
    <cellStyle name="Note 2 3 2 4 3 2 2 3" xfId="38367"/>
    <cellStyle name="Note 2 3 2 4 3 2 3" xfId="38368"/>
    <cellStyle name="Note 2 3 2 4 3 2 3 2" xfId="38369"/>
    <cellStyle name="Note 2 3 2 4 3 2 4" xfId="38370"/>
    <cellStyle name="Note 2 3 2 4 3 3" xfId="38371"/>
    <cellStyle name="Note 2 3 2 4 3 3 2" xfId="38372"/>
    <cellStyle name="Note 2 3 2 4 3 3 2 2" xfId="38373"/>
    <cellStyle name="Note 2 3 2 4 3 3 3" xfId="38374"/>
    <cellStyle name="Note 2 3 2 4 3 4" xfId="38375"/>
    <cellStyle name="Note 2 3 2 4 3 4 2" xfId="38376"/>
    <cellStyle name="Note 2 3 2 4 3 5" xfId="38377"/>
    <cellStyle name="Note 2 3 2 4 4" xfId="38378"/>
    <cellStyle name="Note 2 3 2 4 4 2" xfId="38379"/>
    <cellStyle name="Note 2 3 2 4 4 2 2" xfId="38380"/>
    <cellStyle name="Note 2 3 2 4 4 2 2 2" xfId="38381"/>
    <cellStyle name="Note 2 3 2 4 4 2 3" xfId="38382"/>
    <cellStyle name="Note 2 3 2 4 4 3" xfId="38383"/>
    <cellStyle name="Note 2 3 2 4 4 3 2" xfId="38384"/>
    <cellStyle name="Note 2 3 2 4 4 4" xfId="38385"/>
    <cellStyle name="Note 2 3 2 4 5" xfId="38386"/>
    <cellStyle name="Note 2 3 2 4 5 2" xfId="38387"/>
    <cellStyle name="Note 2 3 2 4 5 2 2" xfId="38388"/>
    <cellStyle name="Note 2 3 2 4 5 2 2 2" xfId="38389"/>
    <cellStyle name="Note 2 3 2 4 5 2 3" xfId="38390"/>
    <cellStyle name="Note 2 3 2 4 5 3" xfId="38391"/>
    <cellStyle name="Note 2 3 2 4 5 3 2" xfId="38392"/>
    <cellStyle name="Note 2 3 2 4 5 4" xfId="38393"/>
    <cellStyle name="Note 2 3 2 4 6" xfId="38394"/>
    <cellStyle name="Note 2 3 2 4 6 2" xfId="38395"/>
    <cellStyle name="Note 2 3 2 4 6 2 2" xfId="38396"/>
    <cellStyle name="Note 2 3 2 4 6 2 2 2" xfId="38397"/>
    <cellStyle name="Note 2 3 2 4 6 2 3" xfId="38398"/>
    <cellStyle name="Note 2 3 2 4 6 3" xfId="38399"/>
    <cellStyle name="Note 2 3 2 4 6 3 2" xfId="38400"/>
    <cellStyle name="Note 2 3 2 4 6 4" xfId="38401"/>
    <cellStyle name="Note 2 3 2 4 7" xfId="38402"/>
    <cellStyle name="Note 2 3 2 4 7 2" xfId="38403"/>
    <cellStyle name="Note 2 3 2 4 7 2 2" xfId="38404"/>
    <cellStyle name="Note 2 3 2 4 7 3" xfId="38405"/>
    <cellStyle name="Note 2 3 2 4 8" xfId="38406"/>
    <cellStyle name="Note 2 3 2 4 8 2" xfId="38407"/>
    <cellStyle name="Note 2 3 2 4 9" xfId="38408"/>
    <cellStyle name="Note 2 3 2 5" xfId="38409"/>
    <cellStyle name="Note 2 3 2 5 2" xfId="38410"/>
    <cellStyle name="Note 2 3 2 5 2 2" xfId="38411"/>
    <cellStyle name="Note 2 3 2 5 2 2 2" xfId="38412"/>
    <cellStyle name="Note 2 3 2 5 2 2 2 2" xfId="38413"/>
    <cellStyle name="Note 2 3 2 5 2 2 3" xfId="38414"/>
    <cellStyle name="Note 2 3 2 5 2 3" xfId="38415"/>
    <cellStyle name="Note 2 3 2 5 2 3 2" xfId="38416"/>
    <cellStyle name="Note 2 3 2 5 2 4" xfId="38417"/>
    <cellStyle name="Note 2 3 2 5 3" xfId="38418"/>
    <cellStyle name="Note 2 3 2 5 3 2" xfId="38419"/>
    <cellStyle name="Note 2 3 2 5 3 2 2" xfId="38420"/>
    <cellStyle name="Note 2 3 2 5 3 3" xfId="38421"/>
    <cellStyle name="Note 2 3 2 5 4" xfId="38422"/>
    <cellStyle name="Note 2 3 2 5 4 2" xfId="38423"/>
    <cellStyle name="Note 2 3 2 5 5" xfId="38424"/>
    <cellStyle name="Note 2 3 2 6" xfId="38425"/>
    <cellStyle name="Note 2 3 2 6 2" xfId="38426"/>
    <cellStyle name="Note 2 3 2 6 2 2" xfId="38427"/>
    <cellStyle name="Note 2 3 2 6 2 2 2" xfId="38428"/>
    <cellStyle name="Note 2 3 2 6 2 2 2 2" xfId="38429"/>
    <cellStyle name="Note 2 3 2 6 2 2 3" xfId="38430"/>
    <cellStyle name="Note 2 3 2 6 2 3" xfId="38431"/>
    <cellStyle name="Note 2 3 2 6 2 3 2" xfId="38432"/>
    <cellStyle name="Note 2 3 2 6 2 4" xfId="38433"/>
    <cellStyle name="Note 2 3 2 6 3" xfId="38434"/>
    <cellStyle name="Note 2 3 2 6 3 2" xfId="38435"/>
    <cellStyle name="Note 2 3 2 6 3 2 2" xfId="38436"/>
    <cellStyle name="Note 2 3 2 6 3 3" xfId="38437"/>
    <cellStyle name="Note 2 3 2 6 4" xfId="38438"/>
    <cellStyle name="Note 2 3 2 6 4 2" xfId="38439"/>
    <cellStyle name="Note 2 3 2 6 5" xfId="38440"/>
    <cellStyle name="Note 2 3 2 7" xfId="38441"/>
    <cellStyle name="Note 2 3 2 7 2" xfId="38442"/>
    <cellStyle name="Note 2 3 2 7 2 2" xfId="38443"/>
    <cellStyle name="Note 2 3 2 7 2 2 2" xfId="38444"/>
    <cellStyle name="Note 2 3 2 7 2 3" xfId="38445"/>
    <cellStyle name="Note 2 3 2 7 3" xfId="38446"/>
    <cellStyle name="Note 2 3 2 7 3 2" xfId="38447"/>
    <cellStyle name="Note 2 3 2 7 4" xfId="38448"/>
    <cellStyle name="Note 2 3 2 8" xfId="38449"/>
    <cellStyle name="Note 2 3 2 8 2" xfId="38450"/>
    <cellStyle name="Note 2 3 2 8 2 2" xfId="38451"/>
    <cellStyle name="Note 2 3 2 8 2 2 2" xfId="38452"/>
    <cellStyle name="Note 2 3 2 8 2 3" xfId="38453"/>
    <cellStyle name="Note 2 3 2 8 3" xfId="38454"/>
    <cellStyle name="Note 2 3 2 8 3 2" xfId="38455"/>
    <cellStyle name="Note 2 3 2 8 4" xfId="38456"/>
    <cellStyle name="Note 2 3 2 9" xfId="38457"/>
    <cellStyle name="Note 2 3 2 9 2" xfId="38458"/>
    <cellStyle name="Note 2 3 2 9 2 2" xfId="38459"/>
    <cellStyle name="Note 2 3 2 9 2 2 2" xfId="38460"/>
    <cellStyle name="Note 2 3 2 9 2 3" xfId="38461"/>
    <cellStyle name="Note 2 3 2 9 3" xfId="38462"/>
    <cellStyle name="Note 2 3 2 9 3 2" xfId="38463"/>
    <cellStyle name="Note 2 3 2 9 4" xfId="38464"/>
    <cellStyle name="Note 2 3 3" xfId="38465"/>
    <cellStyle name="Note 2 3 3 10" xfId="38466"/>
    <cellStyle name="Note 2 3 3 10 2" xfId="38467"/>
    <cellStyle name="Note 2 3 3 11" xfId="38468"/>
    <cellStyle name="Note 2 3 3 12" xfId="47266"/>
    <cellStyle name="Note 2 3 3 2" xfId="38469"/>
    <cellStyle name="Note 2 3 3 2 2" xfId="38470"/>
    <cellStyle name="Note 2 3 3 2 2 2" xfId="38471"/>
    <cellStyle name="Note 2 3 3 2 2 2 2" xfId="38472"/>
    <cellStyle name="Note 2 3 3 2 2 2 2 2" xfId="38473"/>
    <cellStyle name="Note 2 3 3 2 2 2 2 2 2" xfId="38474"/>
    <cellStyle name="Note 2 3 3 2 2 2 2 3" xfId="38475"/>
    <cellStyle name="Note 2 3 3 2 2 2 3" xfId="38476"/>
    <cellStyle name="Note 2 3 3 2 2 2 3 2" xfId="38477"/>
    <cellStyle name="Note 2 3 3 2 2 2 4" xfId="38478"/>
    <cellStyle name="Note 2 3 3 2 2 3" xfId="38479"/>
    <cellStyle name="Note 2 3 3 2 2 3 2" xfId="38480"/>
    <cellStyle name="Note 2 3 3 2 2 3 2 2" xfId="38481"/>
    <cellStyle name="Note 2 3 3 2 2 3 3" xfId="38482"/>
    <cellStyle name="Note 2 3 3 2 2 4" xfId="38483"/>
    <cellStyle name="Note 2 3 3 2 2 4 2" xfId="38484"/>
    <cellStyle name="Note 2 3 3 2 2 5" xfId="38485"/>
    <cellStyle name="Note 2 3 3 2 3" xfId="38486"/>
    <cellStyle name="Note 2 3 3 2 3 2" xfId="38487"/>
    <cellStyle name="Note 2 3 3 2 3 2 2" xfId="38488"/>
    <cellStyle name="Note 2 3 3 2 3 2 2 2" xfId="38489"/>
    <cellStyle name="Note 2 3 3 2 3 2 2 2 2" xfId="38490"/>
    <cellStyle name="Note 2 3 3 2 3 2 2 3" xfId="38491"/>
    <cellStyle name="Note 2 3 3 2 3 2 3" xfId="38492"/>
    <cellStyle name="Note 2 3 3 2 3 2 3 2" xfId="38493"/>
    <cellStyle name="Note 2 3 3 2 3 2 4" xfId="38494"/>
    <cellStyle name="Note 2 3 3 2 3 3" xfId="38495"/>
    <cellStyle name="Note 2 3 3 2 3 3 2" xfId="38496"/>
    <cellStyle name="Note 2 3 3 2 3 3 2 2" xfId="38497"/>
    <cellStyle name="Note 2 3 3 2 3 3 3" xfId="38498"/>
    <cellStyle name="Note 2 3 3 2 3 4" xfId="38499"/>
    <cellStyle name="Note 2 3 3 2 3 4 2" xfId="38500"/>
    <cellStyle name="Note 2 3 3 2 3 5" xfId="38501"/>
    <cellStyle name="Note 2 3 3 2 4" xfId="38502"/>
    <cellStyle name="Note 2 3 3 2 4 2" xfId="38503"/>
    <cellStyle name="Note 2 3 3 2 4 2 2" xfId="38504"/>
    <cellStyle name="Note 2 3 3 2 4 2 2 2" xfId="38505"/>
    <cellStyle name="Note 2 3 3 2 4 2 3" xfId="38506"/>
    <cellStyle name="Note 2 3 3 2 4 3" xfId="38507"/>
    <cellStyle name="Note 2 3 3 2 4 3 2" xfId="38508"/>
    <cellStyle name="Note 2 3 3 2 4 4" xfId="38509"/>
    <cellStyle name="Note 2 3 3 2 5" xfId="38510"/>
    <cellStyle name="Note 2 3 3 2 5 2" xfId="38511"/>
    <cellStyle name="Note 2 3 3 2 5 2 2" xfId="38512"/>
    <cellStyle name="Note 2 3 3 2 5 2 2 2" xfId="38513"/>
    <cellStyle name="Note 2 3 3 2 5 2 3" xfId="38514"/>
    <cellStyle name="Note 2 3 3 2 5 3" xfId="38515"/>
    <cellStyle name="Note 2 3 3 2 5 3 2" xfId="38516"/>
    <cellStyle name="Note 2 3 3 2 5 4" xfId="38517"/>
    <cellStyle name="Note 2 3 3 2 6" xfId="38518"/>
    <cellStyle name="Note 2 3 3 2 6 2" xfId="38519"/>
    <cellStyle name="Note 2 3 3 2 6 2 2" xfId="38520"/>
    <cellStyle name="Note 2 3 3 2 6 2 2 2" xfId="38521"/>
    <cellStyle name="Note 2 3 3 2 6 2 3" xfId="38522"/>
    <cellStyle name="Note 2 3 3 2 6 3" xfId="38523"/>
    <cellStyle name="Note 2 3 3 2 6 3 2" xfId="38524"/>
    <cellStyle name="Note 2 3 3 2 6 4" xfId="38525"/>
    <cellStyle name="Note 2 3 3 2 7" xfId="38526"/>
    <cellStyle name="Note 2 3 3 2 7 2" xfId="38527"/>
    <cellStyle name="Note 2 3 3 2 7 2 2" xfId="38528"/>
    <cellStyle name="Note 2 3 3 2 7 3" xfId="38529"/>
    <cellStyle name="Note 2 3 3 2 8" xfId="38530"/>
    <cellStyle name="Note 2 3 3 2 8 2" xfId="38531"/>
    <cellStyle name="Note 2 3 3 2 9" xfId="38532"/>
    <cellStyle name="Note 2 3 3 3" xfId="38533"/>
    <cellStyle name="Note 2 3 3 3 2" xfId="38534"/>
    <cellStyle name="Note 2 3 3 3 2 2" xfId="38535"/>
    <cellStyle name="Note 2 3 3 3 2 2 2" xfId="38536"/>
    <cellStyle name="Note 2 3 3 3 2 2 2 2" xfId="38537"/>
    <cellStyle name="Note 2 3 3 3 2 2 2 2 2" xfId="38538"/>
    <cellStyle name="Note 2 3 3 3 2 2 2 3" xfId="38539"/>
    <cellStyle name="Note 2 3 3 3 2 2 3" xfId="38540"/>
    <cellStyle name="Note 2 3 3 3 2 2 3 2" xfId="38541"/>
    <cellStyle name="Note 2 3 3 3 2 2 4" xfId="38542"/>
    <cellStyle name="Note 2 3 3 3 2 3" xfId="38543"/>
    <cellStyle name="Note 2 3 3 3 2 3 2" xfId="38544"/>
    <cellStyle name="Note 2 3 3 3 2 3 2 2" xfId="38545"/>
    <cellStyle name="Note 2 3 3 3 2 3 3" xfId="38546"/>
    <cellStyle name="Note 2 3 3 3 2 4" xfId="38547"/>
    <cellStyle name="Note 2 3 3 3 2 4 2" xfId="38548"/>
    <cellStyle name="Note 2 3 3 3 2 5" xfId="38549"/>
    <cellStyle name="Note 2 3 3 3 3" xfId="38550"/>
    <cellStyle name="Note 2 3 3 3 3 2" xfId="38551"/>
    <cellStyle name="Note 2 3 3 3 3 2 2" xfId="38552"/>
    <cellStyle name="Note 2 3 3 3 3 2 2 2" xfId="38553"/>
    <cellStyle name="Note 2 3 3 3 3 2 2 2 2" xfId="38554"/>
    <cellStyle name="Note 2 3 3 3 3 2 2 3" xfId="38555"/>
    <cellStyle name="Note 2 3 3 3 3 2 3" xfId="38556"/>
    <cellStyle name="Note 2 3 3 3 3 2 3 2" xfId="38557"/>
    <cellStyle name="Note 2 3 3 3 3 2 4" xfId="38558"/>
    <cellStyle name="Note 2 3 3 3 3 3" xfId="38559"/>
    <cellStyle name="Note 2 3 3 3 3 3 2" xfId="38560"/>
    <cellStyle name="Note 2 3 3 3 3 3 2 2" xfId="38561"/>
    <cellStyle name="Note 2 3 3 3 3 3 3" xfId="38562"/>
    <cellStyle name="Note 2 3 3 3 3 4" xfId="38563"/>
    <cellStyle name="Note 2 3 3 3 3 4 2" xfId="38564"/>
    <cellStyle name="Note 2 3 3 3 3 5" xfId="38565"/>
    <cellStyle name="Note 2 3 3 3 4" xfId="38566"/>
    <cellStyle name="Note 2 3 3 3 4 2" xfId="38567"/>
    <cellStyle name="Note 2 3 3 3 4 2 2" xfId="38568"/>
    <cellStyle name="Note 2 3 3 3 4 2 2 2" xfId="38569"/>
    <cellStyle name="Note 2 3 3 3 4 2 3" xfId="38570"/>
    <cellStyle name="Note 2 3 3 3 4 3" xfId="38571"/>
    <cellStyle name="Note 2 3 3 3 4 3 2" xfId="38572"/>
    <cellStyle name="Note 2 3 3 3 4 4" xfId="38573"/>
    <cellStyle name="Note 2 3 3 3 5" xfId="38574"/>
    <cellStyle name="Note 2 3 3 3 5 2" xfId="38575"/>
    <cellStyle name="Note 2 3 3 3 5 2 2" xfId="38576"/>
    <cellStyle name="Note 2 3 3 3 5 2 2 2" xfId="38577"/>
    <cellStyle name="Note 2 3 3 3 5 2 3" xfId="38578"/>
    <cellStyle name="Note 2 3 3 3 5 3" xfId="38579"/>
    <cellStyle name="Note 2 3 3 3 5 3 2" xfId="38580"/>
    <cellStyle name="Note 2 3 3 3 5 4" xfId="38581"/>
    <cellStyle name="Note 2 3 3 3 6" xfId="38582"/>
    <cellStyle name="Note 2 3 3 3 6 2" xfId="38583"/>
    <cellStyle name="Note 2 3 3 3 6 2 2" xfId="38584"/>
    <cellStyle name="Note 2 3 3 3 6 2 2 2" xfId="38585"/>
    <cellStyle name="Note 2 3 3 3 6 2 3" xfId="38586"/>
    <cellStyle name="Note 2 3 3 3 6 3" xfId="38587"/>
    <cellStyle name="Note 2 3 3 3 6 3 2" xfId="38588"/>
    <cellStyle name="Note 2 3 3 3 6 4" xfId="38589"/>
    <cellStyle name="Note 2 3 3 3 7" xfId="38590"/>
    <cellStyle name="Note 2 3 3 3 7 2" xfId="38591"/>
    <cellStyle name="Note 2 3 3 3 7 2 2" xfId="38592"/>
    <cellStyle name="Note 2 3 3 3 7 3" xfId="38593"/>
    <cellStyle name="Note 2 3 3 3 8" xfId="38594"/>
    <cellStyle name="Note 2 3 3 3 8 2" xfId="38595"/>
    <cellStyle name="Note 2 3 3 3 9" xfId="38596"/>
    <cellStyle name="Note 2 3 3 4" xfId="38597"/>
    <cellStyle name="Note 2 3 3 4 2" xfId="38598"/>
    <cellStyle name="Note 2 3 3 4 2 2" xfId="38599"/>
    <cellStyle name="Note 2 3 3 4 2 2 2" xfId="38600"/>
    <cellStyle name="Note 2 3 3 4 2 2 2 2" xfId="38601"/>
    <cellStyle name="Note 2 3 3 4 2 2 3" xfId="38602"/>
    <cellStyle name="Note 2 3 3 4 2 3" xfId="38603"/>
    <cellStyle name="Note 2 3 3 4 2 3 2" xfId="38604"/>
    <cellStyle name="Note 2 3 3 4 2 4" xfId="38605"/>
    <cellStyle name="Note 2 3 3 4 3" xfId="38606"/>
    <cellStyle name="Note 2 3 3 4 3 2" xfId="38607"/>
    <cellStyle name="Note 2 3 3 4 3 2 2" xfId="38608"/>
    <cellStyle name="Note 2 3 3 4 3 3" xfId="38609"/>
    <cellStyle name="Note 2 3 3 4 4" xfId="38610"/>
    <cellStyle name="Note 2 3 3 4 4 2" xfId="38611"/>
    <cellStyle name="Note 2 3 3 4 5" xfId="38612"/>
    <cellStyle name="Note 2 3 3 5" xfId="38613"/>
    <cellStyle name="Note 2 3 3 5 2" xfId="38614"/>
    <cellStyle name="Note 2 3 3 5 2 2" xfId="38615"/>
    <cellStyle name="Note 2 3 3 5 2 2 2" xfId="38616"/>
    <cellStyle name="Note 2 3 3 5 2 2 2 2" xfId="38617"/>
    <cellStyle name="Note 2 3 3 5 2 2 3" xfId="38618"/>
    <cellStyle name="Note 2 3 3 5 2 3" xfId="38619"/>
    <cellStyle name="Note 2 3 3 5 2 3 2" xfId="38620"/>
    <cellStyle name="Note 2 3 3 5 2 4" xfId="38621"/>
    <cellStyle name="Note 2 3 3 5 3" xfId="38622"/>
    <cellStyle name="Note 2 3 3 5 3 2" xfId="38623"/>
    <cellStyle name="Note 2 3 3 5 3 2 2" xfId="38624"/>
    <cellStyle name="Note 2 3 3 5 3 3" xfId="38625"/>
    <cellStyle name="Note 2 3 3 5 4" xfId="38626"/>
    <cellStyle name="Note 2 3 3 5 4 2" xfId="38627"/>
    <cellStyle name="Note 2 3 3 5 5" xfId="38628"/>
    <cellStyle name="Note 2 3 3 6" xfId="38629"/>
    <cellStyle name="Note 2 3 3 6 2" xfId="38630"/>
    <cellStyle name="Note 2 3 3 6 2 2" xfId="38631"/>
    <cellStyle name="Note 2 3 3 6 2 2 2" xfId="38632"/>
    <cellStyle name="Note 2 3 3 6 2 3" xfId="38633"/>
    <cellStyle name="Note 2 3 3 6 3" xfId="38634"/>
    <cellStyle name="Note 2 3 3 6 3 2" xfId="38635"/>
    <cellStyle name="Note 2 3 3 6 4" xfId="38636"/>
    <cellStyle name="Note 2 3 3 7" xfId="38637"/>
    <cellStyle name="Note 2 3 3 7 2" xfId="38638"/>
    <cellStyle name="Note 2 3 3 7 2 2" xfId="38639"/>
    <cellStyle name="Note 2 3 3 7 2 2 2" xfId="38640"/>
    <cellStyle name="Note 2 3 3 7 2 3" xfId="38641"/>
    <cellStyle name="Note 2 3 3 7 3" xfId="38642"/>
    <cellStyle name="Note 2 3 3 7 3 2" xfId="38643"/>
    <cellStyle name="Note 2 3 3 7 4" xfId="38644"/>
    <cellStyle name="Note 2 3 3 8" xfId="38645"/>
    <cellStyle name="Note 2 3 3 8 2" xfId="38646"/>
    <cellStyle name="Note 2 3 3 8 2 2" xfId="38647"/>
    <cellStyle name="Note 2 3 3 8 2 2 2" xfId="38648"/>
    <cellStyle name="Note 2 3 3 8 2 3" xfId="38649"/>
    <cellStyle name="Note 2 3 3 8 3" xfId="38650"/>
    <cellStyle name="Note 2 3 3 8 3 2" xfId="38651"/>
    <cellStyle name="Note 2 3 3 8 4" xfId="38652"/>
    <cellStyle name="Note 2 3 3 9" xfId="38653"/>
    <cellStyle name="Note 2 3 3 9 2" xfId="38654"/>
    <cellStyle name="Note 2 3 3 9 2 2" xfId="38655"/>
    <cellStyle name="Note 2 3 3 9 3" xfId="38656"/>
    <cellStyle name="Note 2 3 4" xfId="38657"/>
    <cellStyle name="Note 2 3 4 2" xfId="38658"/>
    <cellStyle name="Note 2 3 4 2 2" xfId="38659"/>
    <cellStyle name="Note 2 3 4 2 2 2" xfId="38660"/>
    <cellStyle name="Note 2 3 4 2 2 2 2" xfId="38661"/>
    <cellStyle name="Note 2 3 4 2 2 2 2 2" xfId="38662"/>
    <cellStyle name="Note 2 3 4 2 2 2 3" xfId="38663"/>
    <cellStyle name="Note 2 3 4 2 2 3" xfId="38664"/>
    <cellStyle name="Note 2 3 4 2 2 3 2" xfId="38665"/>
    <cellStyle name="Note 2 3 4 2 2 4" xfId="38666"/>
    <cellStyle name="Note 2 3 4 2 3" xfId="38667"/>
    <cellStyle name="Note 2 3 4 2 3 2" xfId="38668"/>
    <cellStyle name="Note 2 3 4 2 3 2 2" xfId="38669"/>
    <cellStyle name="Note 2 3 4 2 3 3" xfId="38670"/>
    <cellStyle name="Note 2 3 4 2 4" xfId="38671"/>
    <cellStyle name="Note 2 3 4 2 4 2" xfId="38672"/>
    <cellStyle name="Note 2 3 4 2 5" xfId="38673"/>
    <cellStyle name="Note 2 3 4 3" xfId="38674"/>
    <cellStyle name="Note 2 3 4 3 2" xfId="38675"/>
    <cellStyle name="Note 2 3 4 3 2 2" xfId="38676"/>
    <cellStyle name="Note 2 3 4 3 2 2 2" xfId="38677"/>
    <cellStyle name="Note 2 3 4 3 2 2 2 2" xfId="38678"/>
    <cellStyle name="Note 2 3 4 3 2 2 3" xfId="38679"/>
    <cellStyle name="Note 2 3 4 3 2 3" xfId="38680"/>
    <cellStyle name="Note 2 3 4 3 2 3 2" xfId="38681"/>
    <cellStyle name="Note 2 3 4 3 2 4" xfId="38682"/>
    <cellStyle name="Note 2 3 4 3 3" xfId="38683"/>
    <cellStyle name="Note 2 3 4 3 3 2" xfId="38684"/>
    <cellStyle name="Note 2 3 4 3 3 2 2" xfId="38685"/>
    <cellStyle name="Note 2 3 4 3 3 3" xfId="38686"/>
    <cellStyle name="Note 2 3 4 3 4" xfId="38687"/>
    <cellStyle name="Note 2 3 4 3 4 2" xfId="38688"/>
    <cellStyle name="Note 2 3 4 3 5" xfId="38689"/>
    <cellStyle name="Note 2 3 4 4" xfId="38690"/>
    <cellStyle name="Note 2 3 4 4 2" xfId="38691"/>
    <cellStyle name="Note 2 3 4 4 2 2" xfId="38692"/>
    <cellStyle name="Note 2 3 4 4 2 2 2" xfId="38693"/>
    <cellStyle name="Note 2 3 4 4 2 3" xfId="38694"/>
    <cellStyle name="Note 2 3 4 4 3" xfId="38695"/>
    <cellStyle name="Note 2 3 4 4 3 2" xfId="38696"/>
    <cellStyle name="Note 2 3 4 4 4" xfId="38697"/>
    <cellStyle name="Note 2 3 4 5" xfId="38698"/>
    <cellStyle name="Note 2 3 4 5 2" xfId="38699"/>
    <cellStyle name="Note 2 3 4 5 2 2" xfId="38700"/>
    <cellStyle name="Note 2 3 4 5 2 2 2" xfId="38701"/>
    <cellStyle name="Note 2 3 4 5 2 3" xfId="38702"/>
    <cellStyle name="Note 2 3 4 5 3" xfId="38703"/>
    <cellStyle name="Note 2 3 4 5 3 2" xfId="38704"/>
    <cellStyle name="Note 2 3 4 5 4" xfId="38705"/>
    <cellStyle name="Note 2 3 4 6" xfId="38706"/>
    <cellStyle name="Note 2 3 4 6 2" xfId="38707"/>
    <cellStyle name="Note 2 3 4 6 2 2" xfId="38708"/>
    <cellStyle name="Note 2 3 4 6 2 2 2" xfId="38709"/>
    <cellStyle name="Note 2 3 4 6 2 3" xfId="38710"/>
    <cellStyle name="Note 2 3 4 6 3" xfId="38711"/>
    <cellStyle name="Note 2 3 4 6 3 2" xfId="38712"/>
    <cellStyle name="Note 2 3 4 6 4" xfId="38713"/>
    <cellStyle name="Note 2 3 4 7" xfId="38714"/>
    <cellStyle name="Note 2 3 4 7 2" xfId="38715"/>
    <cellStyle name="Note 2 3 4 7 2 2" xfId="38716"/>
    <cellStyle name="Note 2 3 4 7 3" xfId="38717"/>
    <cellStyle name="Note 2 3 4 8" xfId="38718"/>
    <cellStyle name="Note 2 3 4 8 2" xfId="38719"/>
    <cellStyle name="Note 2 3 4 9" xfId="38720"/>
    <cellStyle name="Note 2 3 5" xfId="38721"/>
    <cellStyle name="Note 2 3 5 2" xfId="38722"/>
    <cellStyle name="Note 2 3 5 2 2" xfId="38723"/>
    <cellStyle name="Note 2 3 5 2 2 2" xfId="38724"/>
    <cellStyle name="Note 2 3 5 2 2 2 2" xfId="38725"/>
    <cellStyle name="Note 2 3 5 2 2 2 2 2" xfId="38726"/>
    <cellStyle name="Note 2 3 5 2 2 2 3" xfId="38727"/>
    <cellStyle name="Note 2 3 5 2 2 3" xfId="38728"/>
    <cellStyle name="Note 2 3 5 2 2 3 2" xfId="38729"/>
    <cellStyle name="Note 2 3 5 2 2 4" xfId="38730"/>
    <cellStyle name="Note 2 3 5 2 3" xfId="38731"/>
    <cellStyle name="Note 2 3 5 2 3 2" xfId="38732"/>
    <cellStyle name="Note 2 3 5 2 3 2 2" xfId="38733"/>
    <cellStyle name="Note 2 3 5 2 3 3" xfId="38734"/>
    <cellStyle name="Note 2 3 5 2 4" xfId="38735"/>
    <cellStyle name="Note 2 3 5 2 4 2" xfId="38736"/>
    <cellStyle name="Note 2 3 5 2 5" xfId="38737"/>
    <cellStyle name="Note 2 3 5 3" xfId="38738"/>
    <cellStyle name="Note 2 3 5 3 2" xfId="38739"/>
    <cellStyle name="Note 2 3 5 3 2 2" xfId="38740"/>
    <cellStyle name="Note 2 3 5 3 2 2 2" xfId="38741"/>
    <cellStyle name="Note 2 3 5 3 2 2 2 2" xfId="38742"/>
    <cellStyle name="Note 2 3 5 3 2 2 3" xfId="38743"/>
    <cellStyle name="Note 2 3 5 3 2 3" xfId="38744"/>
    <cellStyle name="Note 2 3 5 3 2 3 2" xfId="38745"/>
    <cellStyle name="Note 2 3 5 3 2 4" xfId="38746"/>
    <cellStyle name="Note 2 3 5 3 3" xfId="38747"/>
    <cellStyle name="Note 2 3 5 3 3 2" xfId="38748"/>
    <cellStyle name="Note 2 3 5 3 3 2 2" xfId="38749"/>
    <cellStyle name="Note 2 3 5 3 3 3" xfId="38750"/>
    <cellStyle name="Note 2 3 5 3 4" xfId="38751"/>
    <cellStyle name="Note 2 3 5 3 4 2" xfId="38752"/>
    <cellStyle name="Note 2 3 5 3 5" xfId="38753"/>
    <cellStyle name="Note 2 3 5 4" xfId="38754"/>
    <cellStyle name="Note 2 3 5 4 2" xfId="38755"/>
    <cellStyle name="Note 2 3 5 4 2 2" xfId="38756"/>
    <cellStyle name="Note 2 3 5 4 2 2 2" xfId="38757"/>
    <cellStyle name="Note 2 3 5 4 2 3" xfId="38758"/>
    <cellStyle name="Note 2 3 5 4 3" xfId="38759"/>
    <cellStyle name="Note 2 3 5 4 3 2" xfId="38760"/>
    <cellStyle name="Note 2 3 5 4 4" xfId="38761"/>
    <cellStyle name="Note 2 3 5 5" xfId="38762"/>
    <cellStyle name="Note 2 3 5 5 2" xfId="38763"/>
    <cellStyle name="Note 2 3 5 5 2 2" xfId="38764"/>
    <cellStyle name="Note 2 3 5 5 2 2 2" xfId="38765"/>
    <cellStyle name="Note 2 3 5 5 2 3" xfId="38766"/>
    <cellStyle name="Note 2 3 5 5 3" xfId="38767"/>
    <cellStyle name="Note 2 3 5 5 3 2" xfId="38768"/>
    <cellStyle name="Note 2 3 5 5 4" xfId="38769"/>
    <cellStyle name="Note 2 3 5 6" xfId="38770"/>
    <cellStyle name="Note 2 3 5 6 2" xfId="38771"/>
    <cellStyle name="Note 2 3 5 6 2 2" xfId="38772"/>
    <cellStyle name="Note 2 3 5 6 2 2 2" xfId="38773"/>
    <cellStyle name="Note 2 3 5 6 2 3" xfId="38774"/>
    <cellStyle name="Note 2 3 5 6 3" xfId="38775"/>
    <cellStyle name="Note 2 3 5 6 3 2" xfId="38776"/>
    <cellStyle name="Note 2 3 5 6 4" xfId="38777"/>
    <cellStyle name="Note 2 3 5 7" xfId="38778"/>
    <cellStyle name="Note 2 3 5 7 2" xfId="38779"/>
    <cellStyle name="Note 2 3 5 7 2 2" xfId="38780"/>
    <cellStyle name="Note 2 3 5 7 3" xfId="38781"/>
    <cellStyle name="Note 2 3 5 8" xfId="38782"/>
    <cellStyle name="Note 2 3 5 8 2" xfId="38783"/>
    <cellStyle name="Note 2 3 5 9" xfId="38784"/>
    <cellStyle name="Note 2 3 6" xfId="38785"/>
    <cellStyle name="Note 2 3 6 2" xfId="38786"/>
    <cellStyle name="Note 2 3 6 2 2" xfId="38787"/>
    <cellStyle name="Note 2 3 6 3" xfId="38788"/>
    <cellStyle name="Note 2 3 7" xfId="38789"/>
    <cellStyle name="Note 2 3 8" xfId="38790"/>
    <cellStyle name="Note 2 3 8 2" xfId="38791"/>
    <cellStyle name="Note 2 3 9" xfId="43198"/>
    <cellStyle name="Note 2 4" xfId="38792"/>
    <cellStyle name="Note 2 4 2" xfId="38793"/>
    <cellStyle name="Note 2 4 2 10" xfId="38794"/>
    <cellStyle name="Note 2 4 2 10 2" xfId="38795"/>
    <cellStyle name="Note 2 4 2 11" xfId="38796"/>
    <cellStyle name="Note 2 4 2 12" xfId="47268"/>
    <cellStyle name="Note 2 4 2 2" xfId="38797"/>
    <cellStyle name="Note 2 4 2 2 2" xfId="38798"/>
    <cellStyle name="Note 2 4 2 2 2 2" xfId="38799"/>
    <cellStyle name="Note 2 4 2 2 2 2 2" xfId="38800"/>
    <cellStyle name="Note 2 4 2 2 2 2 2 2" xfId="38801"/>
    <cellStyle name="Note 2 4 2 2 2 2 2 2 2" xfId="38802"/>
    <cellStyle name="Note 2 4 2 2 2 2 2 3" xfId="38803"/>
    <cellStyle name="Note 2 4 2 2 2 2 3" xfId="38804"/>
    <cellStyle name="Note 2 4 2 2 2 2 3 2" xfId="38805"/>
    <cellStyle name="Note 2 4 2 2 2 2 4" xfId="38806"/>
    <cellStyle name="Note 2 4 2 2 2 3" xfId="38807"/>
    <cellStyle name="Note 2 4 2 2 2 3 2" xfId="38808"/>
    <cellStyle name="Note 2 4 2 2 2 3 2 2" xfId="38809"/>
    <cellStyle name="Note 2 4 2 2 2 3 3" xfId="38810"/>
    <cellStyle name="Note 2 4 2 2 2 4" xfId="38811"/>
    <cellStyle name="Note 2 4 2 2 2 4 2" xfId="38812"/>
    <cellStyle name="Note 2 4 2 2 2 5" xfId="38813"/>
    <cellStyle name="Note 2 4 2 2 3" xfId="38814"/>
    <cellStyle name="Note 2 4 2 2 3 2" xfId="38815"/>
    <cellStyle name="Note 2 4 2 2 3 2 2" xfId="38816"/>
    <cellStyle name="Note 2 4 2 2 3 2 2 2" xfId="38817"/>
    <cellStyle name="Note 2 4 2 2 3 2 2 2 2" xfId="38818"/>
    <cellStyle name="Note 2 4 2 2 3 2 2 3" xfId="38819"/>
    <cellStyle name="Note 2 4 2 2 3 2 3" xfId="38820"/>
    <cellStyle name="Note 2 4 2 2 3 2 3 2" xfId="38821"/>
    <cellStyle name="Note 2 4 2 2 3 2 4" xfId="38822"/>
    <cellStyle name="Note 2 4 2 2 3 3" xfId="38823"/>
    <cellStyle name="Note 2 4 2 2 3 3 2" xfId="38824"/>
    <cellStyle name="Note 2 4 2 2 3 3 2 2" xfId="38825"/>
    <cellStyle name="Note 2 4 2 2 3 3 3" xfId="38826"/>
    <cellStyle name="Note 2 4 2 2 3 4" xfId="38827"/>
    <cellStyle name="Note 2 4 2 2 3 4 2" xfId="38828"/>
    <cellStyle name="Note 2 4 2 2 3 5" xfId="38829"/>
    <cellStyle name="Note 2 4 2 2 4" xfId="38830"/>
    <cellStyle name="Note 2 4 2 2 4 2" xfId="38831"/>
    <cellStyle name="Note 2 4 2 2 4 2 2" xfId="38832"/>
    <cellStyle name="Note 2 4 2 2 4 2 2 2" xfId="38833"/>
    <cellStyle name="Note 2 4 2 2 4 2 3" xfId="38834"/>
    <cellStyle name="Note 2 4 2 2 4 3" xfId="38835"/>
    <cellStyle name="Note 2 4 2 2 4 3 2" xfId="38836"/>
    <cellStyle name="Note 2 4 2 2 4 4" xfId="38837"/>
    <cellStyle name="Note 2 4 2 2 5" xfId="38838"/>
    <cellStyle name="Note 2 4 2 2 5 2" xfId="38839"/>
    <cellStyle name="Note 2 4 2 2 5 2 2" xfId="38840"/>
    <cellStyle name="Note 2 4 2 2 5 2 2 2" xfId="38841"/>
    <cellStyle name="Note 2 4 2 2 5 2 3" xfId="38842"/>
    <cellStyle name="Note 2 4 2 2 5 3" xfId="38843"/>
    <cellStyle name="Note 2 4 2 2 5 3 2" xfId="38844"/>
    <cellStyle name="Note 2 4 2 2 5 4" xfId="38845"/>
    <cellStyle name="Note 2 4 2 2 6" xfId="38846"/>
    <cellStyle name="Note 2 4 2 2 6 2" xfId="38847"/>
    <cellStyle name="Note 2 4 2 2 6 2 2" xfId="38848"/>
    <cellStyle name="Note 2 4 2 2 6 2 2 2" xfId="38849"/>
    <cellStyle name="Note 2 4 2 2 6 2 3" xfId="38850"/>
    <cellStyle name="Note 2 4 2 2 6 3" xfId="38851"/>
    <cellStyle name="Note 2 4 2 2 6 3 2" xfId="38852"/>
    <cellStyle name="Note 2 4 2 2 6 4" xfId="38853"/>
    <cellStyle name="Note 2 4 2 2 7" xfId="38854"/>
    <cellStyle name="Note 2 4 2 2 7 2" xfId="38855"/>
    <cellStyle name="Note 2 4 2 2 7 2 2" xfId="38856"/>
    <cellStyle name="Note 2 4 2 2 7 3" xfId="38857"/>
    <cellStyle name="Note 2 4 2 2 8" xfId="38858"/>
    <cellStyle name="Note 2 4 2 2 8 2" xfId="38859"/>
    <cellStyle name="Note 2 4 2 2 9" xfId="38860"/>
    <cellStyle name="Note 2 4 2 3" xfId="38861"/>
    <cellStyle name="Note 2 4 2 3 2" xfId="38862"/>
    <cellStyle name="Note 2 4 2 3 2 2" xfId="38863"/>
    <cellStyle name="Note 2 4 2 3 2 2 2" xfId="38864"/>
    <cellStyle name="Note 2 4 2 3 2 2 2 2" xfId="38865"/>
    <cellStyle name="Note 2 4 2 3 2 2 2 2 2" xfId="38866"/>
    <cellStyle name="Note 2 4 2 3 2 2 2 3" xfId="38867"/>
    <cellStyle name="Note 2 4 2 3 2 2 3" xfId="38868"/>
    <cellStyle name="Note 2 4 2 3 2 2 3 2" xfId="38869"/>
    <cellStyle name="Note 2 4 2 3 2 2 4" xfId="38870"/>
    <cellStyle name="Note 2 4 2 3 2 3" xfId="38871"/>
    <cellStyle name="Note 2 4 2 3 2 3 2" xfId="38872"/>
    <cellStyle name="Note 2 4 2 3 2 3 2 2" xfId="38873"/>
    <cellStyle name="Note 2 4 2 3 2 3 3" xfId="38874"/>
    <cellStyle name="Note 2 4 2 3 2 4" xfId="38875"/>
    <cellStyle name="Note 2 4 2 3 2 4 2" xfId="38876"/>
    <cellStyle name="Note 2 4 2 3 2 5" xfId="38877"/>
    <cellStyle name="Note 2 4 2 3 3" xfId="38878"/>
    <cellStyle name="Note 2 4 2 3 3 2" xfId="38879"/>
    <cellStyle name="Note 2 4 2 3 3 2 2" xfId="38880"/>
    <cellStyle name="Note 2 4 2 3 3 2 2 2" xfId="38881"/>
    <cellStyle name="Note 2 4 2 3 3 2 2 2 2" xfId="38882"/>
    <cellStyle name="Note 2 4 2 3 3 2 2 3" xfId="38883"/>
    <cellStyle name="Note 2 4 2 3 3 2 3" xfId="38884"/>
    <cellStyle name="Note 2 4 2 3 3 2 3 2" xfId="38885"/>
    <cellStyle name="Note 2 4 2 3 3 2 4" xfId="38886"/>
    <cellStyle name="Note 2 4 2 3 3 3" xfId="38887"/>
    <cellStyle name="Note 2 4 2 3 3 3 2" xfId="38888"/>
    <cellStyle name="Note 2 4 2 3 3 3 2 2" xfId="38889"/>
    <cellStyle name="Note 2 4 2 3 3 3 3" xfId="38890"/>
    <cellStyle name="Note 2 4 2 3 3 4" xfId="38891"/>
    <cellStyle name="Note 2 4 2 3 3 4 2" xfId="38892"/>
    <cellStyle name="Note 2 4 2 3 3 5" xfId="38893"/>
    <cellStyle name="Note 2 4 2 3 4" xfId="38894"/>
    <cellStyle name="Note 2 4 2 3 4 2" xfId="38895"/>
    <cellStyle name="Note 2 4 2 3 4 2 2" xfId="38896"/>
    <cellStyle name="Note 2 4 2 3 4 2 2 2" xfId="38897"/>
    <cellStyle name="Note 2 4 2 3 4 2 3" xfId="38898"/>
    <cellStyle name="Note 2 4 2 3 4 3" xfId="38899"/>
    <cellStyle name="Note 2 4 2 3 4 3 2" xfId="38900"/>
    <cellStyle name="Note 2 4 2 3 4 4" xfId="38901"/>
    <cellStyle name="Note 2 4 2 3 5" xfId="38902"/>
    <cellStyle name="Note 2 4 2 3 5 2" xfId="38903"/>
    <cellStyle name="Note 2 4 2 3 5 2 2" xfId="38904"/>
    <cellStyle name="Note 2 4 2 3 5 2 2 2" xfId="38905"/>
    <cellStyle name="Note 2 4 2 3 5 2 3" xfId="38906"/>
    <cellStyle name="Note 2 4 2 3 5 3" xfId="38907"/>
    <cellStyle name="Note 2 4 2 3 5 3 2" xfId="38908"/>
    <cellStyle name="Note 2 4 2 3 5 4" xfId="38909"/>
    <cellStyle name="Note 2 4 2 3 6" xfId="38910"/>
    <cellStyle name="Note 2 4 2 3 6 2" xfId="38911"/>
    <cellStyle name="Note 2 4 2 3 6 2 2" xfId="38912"/>
    <cellStyle name="Note 2 4 2 3 6 2 2 2" xfId="38913"/>
    <cellStyle name="Note 2 4 2 3 6 2 3" xfId="38914"/>
    <cellStyle name="Note 2 4 2 3 6 3" xfId="38915"/>
    <cellStyle name="Note 2 4 2 3 6 3 2" xfId="38916"/>
    <cellStyle name="Note 2 4 2 3 6 4" xfId="38917"/>
    <cellStyle name="Note 2 4 2 3 7" xfId="38918"/>
    <cellStyle name="Note 2 4 2 3 7 2" xfId="38919"/>
    <cellStyle name="Note 2 4 2 3 7 2 2" xfId="38920"/>
    <cellStyle name="Note 2 4 2 3 7 3" xfId="38921"/>
    <cellStyle name="Note 2 4 2 3 8" xfId="38922"/>
    <cellStyle name="Note 2 4 2 3 8 2" xfId="38923"/>
    <cellStyle name="Note 2 4 2 3 9" xfId="38924"/>
    <cellStyle name="Note 2 4 2 4" xfId="38925"/>
    <cellStyle name="Note 2 4 2 4 2" xfId="38926"/>
    <cellStyle name="Note 2 4 2 4 2 2" xfId="38927"/>
    <cellStyle name="Note 2 4 2 4 2 2 2" xfId="38928"/>
    <cellStyle name="Note 2 4 2 4 2 2 2 2" xfId="38929"/>
    <cellStyle name="Note 2 4 2 4 2 2 3" xfId="38930"/>
    <cellStyle name="Note 2 4 2 4 2 3" xfId="38931"/>
    <cellStyle name="Note 2 4 2 4 2 3 2" xfId="38932"/>
    <cellStyle name="Note 2 4 2 4 2 4" xfId="38933"/>
    <cellStyle name="Note 2 4 2 4 3" xfId="38934"/>
    <cellStyle name="Note 2 4 2 4 3 2" xfId="38935"/>
    <cellStyle name="Note 2 4 2 4 3 2 2" xfId="38936"/>
    <cellStyle name="Note 2 4 2 4 3 3" xfId="38937"/>
    <cellStyle name="Note 2 4 2 4 4" xfId="38938"/>
    <cellStyle name="Note 2 4 2 4 4 2" xfId="38939"/>
    <cellStyle name="Note 2 4 2 4 5" xfId="38940"/>
    <cellStyle name="Note 2 4 2 5" xfId="38941"/>
    <cellStyle name="Note 2 4 2 5 2" xfId="38942"/>
    <cellStyle name="Note 2 4 2 5 2 2" xfId="38943"/>
    <cellStyle name="Note 2 4 2 5 2 2 2" xfId="38944"/>
    <cellStyle name="Note 2 4 2 5 2 2 2 2" xfId="38945"/>
    <cellStyle name="Note 2 4 2 5 2 2 3" xfId="38946"/>
    <cellStyle name="Note 2 4 2 5 2 3" xfId="38947"/>
    <cellStyle name="Note 2 4 2 5 2 3 2" xfId="38948"/>
    <cellStyle name="Note 2 4 2 5 2 4" xfId="38949"/>
    <cellStyle name="Note 2 4 2 5 3" xfId="38950"/>
    <cellStyle name="Note 2 4 2 5 3 2" xfId="38951"/>
    <cellStyle name="Note 2 4 2 5 3 2 2" xfId="38952"/>
    <cellStyle name="Note 2 4 2 5 3 3" xfId="38953"/>
    <cellStyle name="Note 2 4 2 5 4" xfId="38954"/>
    <cellStyle name="Note 2 4 2 5 4 2" xfId="38955"/>
    <cellStyle name="Note 2 4 2 5 5" xfId="38956"/>
    <cellStyle name="Note 2 4 2 6" xfId="38957"/>
    <cellStyle name="Note 2 4 2 6 2" xfId="38958"/>
    <cellStyle name="Note 2 4 2 6 2 2" xfId="38959"/>
    <cellStyle name="Note 2 4 2 6 2 2 2" xfId="38960"/>
    <cellStyle name="Note 2 4 2 6 2 3" xfId="38961"/>
    <cellStyle name="Note 2 4 2 6 3" xfId="38962"/>
    <cellStyle name="Note 2 4 2 6 3 2" xfId="38963"/>
    <cellStyle name="Note 2 4 2 6 4" xfId="38964"/>
    <cellStyle name="Note 2 4 2 7" xfId="38965"/>
    <cellStyle name="Note 2 4 2 7 2" xfId="38966"/>
    <cellStyle name="Note 2 4 2 7 2 2" xfId="38967"/>
    <cellStyle name="Note 2 4 2 7 2 2 2" xfId="38968"/>
    <cellStyle name="Note 2 4 2 7 2 3" xfId="38969"/>
    <cellStyle name="Note 2 4 2 7 3" xfId="38970"/>
    <cellStyle name="Note 2 4 2 7 3 2" xfId="38971"/>
    <cellStyle name="Note 2 4 2 7 4" xfId="38972"/>
    <cellStyle name="Note 2 4 2 8" xfId="38973"/>
    <cellStyle name="Note 2 4 2 8 2" xfId="38974"/>
    <cellStyle name="Note 2 4 2 8 2 2" xfId="38975"/>
    <cellStyle name="Note 2 4 2 8 2 2 2" xfId="38976"/>
    <cellStyle name="Note 2 4 2 8 2 3" xfId="38977"/>
    <cellStyle name="Note 2 4 2 8 3" xfId="38978"/>
    <cellStyle name="Note 2 4 2 8 3 2" xfId="38979"/>
    <cellStyle name="Note 2 4 2 8 4" xfId="38980"/>
    <cellStyle name="Note 2 4 2 9" xfId="38981"/>
    <cellStyle name="Note 2 4 2 9 2" xfId="38982"/>
    <cellStyle name="Note 2 4 2 9 2 2" xfId="38983"/>
    <cellStyle name="Note 2 4 2 9 3" xfId="38984"/>
    <cellStyle name="Note 2 4 3" xfId="38985"/>
    <cellStyle name="Note 2 4 3 10" xfId="38986"/>
    <cellStyle name="Note 2 4 3 10 2" xfId="38987"/>
    <cellStyle name="Note 2 4 3 11" xfId="38988"/>
    <cellStyle name="Note 2 4 3 2" xfId="38989"/>
    <cellStyle name="Note 2 4 3 2 2" xfId="38990"/>
    <cellStyle name="Note 2 4 3 2 2 2" xfId="38991"/>
    <cellStyle name="Note 2 4 3 2 2 2 2" xfId="38992"/>
    <cellStyle name="Note 2 4 3 2 2 2 2 2" xfId="38993"/>
    <cellStyle name="Note 2 4 3 2 2 2 2 2 2" xfId="38994"/>
    <cellStyle name="Note 2 4 3 2 2 2 2 3" xfId="38995"/>
    <cellStyle name="Note 2 4 3 2 2 2 3" xfId="38996"/>
    <cellStyle name="Note 2 4 3 2 2 2 3 2" xfId="38997"/>
    <cellStyle name="Note 2 4 3 2 2 2 4" xfId="38998"/>
    <cellStyle name="Note 2 4 3 2 2 3" xfId="38999"/>
    <cellStyle name="Note 2 4 3 2 2 3 2" xfId="39000"/>
    <cellStyle name="Note 2 4 3 2 2 3 2 2" xfId="39001"/>
    <cellStyle name="Note 2 4 3 2 2 3 3" xfId="39002"/>
    <cellStyle name="Note 2 4 3 2 2 4" xfId="39003"/>
    <cellStyle name="Note 2 4 3 2 2 4 2" xfId="39004"/>
    <cellStyle name="Note 2 4 3 2 2 5" xfId="39005"/>
    <cellStyle name="Note 2 4 3 2 3" xfId="39006"/>
    <cellStyle name="Note 2 4 3 2 3 2" xfId="39007"/>
    <cellStyle name="Note 2 4 3 2 3 2 2" xfId="39008"/>
    <cellStyle name="Note 2 4 3 2 3 2 2 2" xfId="39009"/>
    <cellStyle name="Note 2 4 3 2 3 2 2 2 2" xfId="39010"/>
    <cellStyle name="Note 2 4 3 2 3 2 2 3" xfId="39011"/>
    <cellStyle name="Note 2 4 3 2 3 2 3" xfId="39012"/>
    <cellStyle name="Note 2 4 3 2 3 2 3 2" xfId="39013"/>
    <cellStyle name="Note 2 4 3 2 3 2 4" xfId="39014"/>
    <cellStyle name="Note 2 4 3 2 3 3" xfId="39015"/>
    <cellStyle name="Note 2 4 3 2 3 3 2" xfId="39016"/>
    <cellStyle name="Note 2 4 3 2 3 3 2 2" xfId="39017"/>
    <cellStyle name="Note 2 4 3 2 3 3 3" xfId="39018"/>
    <cellStyle name="Note 2 4 3 2 3 4" xfId="39019"/>
    <cellStyle name="Note 2 4 3 2 3 4 2" xfId="39020"/>
    <cellStyle name="Note 2 4 3 2 3 5" xfId="39021"/>
    <cellStyle name="Note 2 4 3 2 4" xfId="39022"/>
    <cellStyle name="Note 2 4 3 2 4 2" xfId="39023"/>
    <cellStyle name="Note 2 4 3 2 4 2 2" xfId="39024"/>
    <cellStyle name="Note 2 4 3 2 4 2 2 2" xfId="39025"/>
    <cellStyle name="Note 2 4 3 2 4 2 3" xfId="39026"/>
    <cellStyle name="Note 2 4 3 2 4 3" xfId="39027"/>
    <cellStyle name="Note 2 4 3 2 4 3 2" xfId="39028"/>
    <cellStyle name="Note 2 4 3 2 4 4" xfId="39029"/>
    <cellStyle name="Note 2 4 3 2 5" xfId="39030"/>
    <cellStyle name="Note 2 4 3 2 5 2" xfId="39031"/>
    <cellStyle name="Note 2 4 3 2 5 2 2" xfId="39032"/>
    <cellStyle name="Note 2 4 3 2 5 2 2 2" xfId="39033"/>
    <cellStyle name="Note 2 4 3 2 5 2 3" xfId="39034"/>
    <cellStyle name="Note 2 4 3 2 5 3" xfId="39035"/>
    <cellStyle name="Note 2 4 3 2 5 3 2" xfId="39036"/>
    <cellStyle name="Note 2 4 3 2 5 4" xfId="39037"/>
    <cellStyle name="Note 2 4 3 2 6" xfId="39038"/>
    <cellStyle name="Note 2 4 3 2 6 2" xfId="39039"/>
    <cellStyle name="Note 2 4 3 2 6 2 2" xfId="39040"/>
    <cellStyle name="Note 2 4 3 2 6 2 2 2" xfId="39041"/>
    <cellStyle name="Note 2 4 3 2 6 2 3" xfId="39042"/>
    <cellStyle name="Note 2 4 3 2 6 3" xfId="39043"/>
    <cellStyle name="Note 2 4 3 2 6 3 2" xfId="39044"/>
    <cellStyle name="Note 2 4 3 2 6 4" xfId="39045"/>
    <cellStyle name="Note 2 4 3 2 7" xfId="39046"/>
    <cellStyle name="Note 2 4 3 2 7 2" xfId="39047"/>
    <cellStyle name="Note 2 4 3 2 7 2 2" xfId="39048"/>
    <cellStyle name="Note 2 4 3 2 7 3" xfId="39049"/>
    <cellStyle name="Note 2 4 3 2 8" xfId="39050"/>
    <cellStyle name="Note 2 4 3 2 8 2" xfId="39051"/>
    <cellStyle name="Note 2 4 3 2 9" xfId="39052"/>
    <cellStyle name="Note 2 4 3 3" xfId="39053"/>
    <cellStyle name="Note 2 4 3 3 2" xfId="39054"/>
    <cellStyle name="Note 2 4 3 3 2 2" xfId="39055"/>
    <cellStyle name="Note 2 4 3 3 2 2 2" xfId="39056"/>
    <cellStyle name="Note 2 4 3 3 2 2 2 2" xfId="39057"/>
    <cellStyle name="Note 2 4 3 3 2 2 2 2 2" xfId="39058"/>
    <cellStyle name="Note 2 4 3 3 2 2 2 3" xfId="39059"/>
    <cellStyle name="Note 2 4 3 3 2 2 3" xfId="39060"/>
    <cellStyle name="Note 2 4 3 3 2 2 3 2" xfId="39061"/>
    <cellStyle name="Note 2 4 3 3 2 2 4" xfId="39062"/>
    <cellStyle name="Note 2 4 3 3 2 3" xfId="39063"/>
    <cellStyle name="Note 2 4 3 3 2 3 2" xfId="39064"/>
    <cellStyle name="Note 2 4 3 3 2 3 2 2" xfId="39065"/>
    <cellStyle name="Note 2 4 3 3 2 3 3" xfId="39066"/>
    <cellStyle name="Note 2 4 3 3 2 4" xfId="39067"/>
    <cellStyle name="Note 2 4 3 3 2 4 2" xfId="39068"/>
    <cellStyle name="Note 2 4 3 3 2 5" xfId="39069"/>
    <cellStyle name="Note 2 4 3 3 3" xfId="39070"/>
    <cellStyle name="Note 2 4 3 3 3 2" xfId="39071"/>
    <cellStyle name="Note 2 4 3 3 3 2 2" xfId="39072"/>
    <cellStyle name="Note 2 4 3 3 3 2 2 2" xfId="39073"/>
    <cellStyle name="Note 2 4 3 3 3 2 2 2 2" xfId="39074"/>
    <cellStyle name="Note 2 4 3 3 3 2 2 3" xfId="39075"/>
    <cellStyle name="Note 2 4 3 3 3 2 3" xfId="39076"/>
    <cellStyle name="Note 2 4 3 3 3 2 3 2" xfId="39077"/>
    <cellStyle name="Note 2 4 3 3 3 2 4" xfId="39078"/>
    <cellStyle name="Note 2 4 3 3 3 3" xfId="39079"/>
    <cellStyle name="Note 2 4 3 3 3 3 2" xfId="39080"/>
    <cellStyle name="Note 2 4 3 3 3 3 2 2" xfId="39081"/>
    <cellStyle name="Note 2 4 3 3 3 3 3" xfId="39082"/>
    <cellStyle name="Note 2 4 3 3 3 4" xfId="39083"/>
    <cellStyle name="Note 2 4 3 3 3 4 2" xfId="39084"/>
    <cellStyle name="Note 2 4 3 3 3 5" xfId="39085"/>
    <cellStyle name="Note 2 4 3 3 4" xfId="39086"/>
    <cellStyle name="Note 2 4 3 3 4 2" xfId="39087"/>
    <cellStyle name="Note 2 4 3 3 4 2 2" xfId="39088"/>
    <cellStyle name="Note 2 4 3 3 4 2 2 2" xfId="39089"/>
    <cellStyle name="Note 2 4 3 3 4 2 3" xfId="39090"/>
    <cellStyle name="Note 2 4 3 3 4 3" xfId="39091"/>
    <cellStyle name="Note 2 4 3 3 4 3 2" xfId="39092"/>
    <cellStyle name="Note 2 4 3 3 4 4" xfId="39093"/>
    <cellStyle name="Note 2 4 3 3 5" xfId="39094"/>
    <cellStyle name="Note 2 4 3 3 5 2" xfId="39095"/>
    <cellStyle name="Note 2 4 3 3 5 2 2" xfId="39096"/>
    <cellStyle name="Note 2 4 3 3 5 2 2 2" xfId="39097"/>
    <cellStyle name="Note 2 4 3 3 5 2 3" xfId="39098"/>
    <cellStyle name="Note 2 4 3 3 5 3" xfId="39099"/>
    <cellStyle name="Note 2 4 3 3 5 3 2" xfId="39100"/>
    <cellStyle name="Note 2 4 3 3 5 4" xfId="39101"/>
    <cellStyle name="Note 2 4 3 3 6" xfId="39102"/>
    <cellStyle name="Note 2 4 3 3 6 2" xfId="39103"/>
    <cellStyle name="Note 2 4 3 3 6 2 2" xfId="39104"/>
    <cellStyle name="Note 2 4 3 3 6 2 2 2" xfId="39105"/>
    <cellStyle name="Note 2 4 3 3 6 2 3" xfId="39106"/>
    <cellStyle name="Note 2 4 3 3 6 3" xfId="39107"/>
    <cellStyle name="Note 2 4 3 3 6 3 2" xfId="39108"/>
    <cellStyle name="Note 2 4 3 3 6 4" xfId="39109"/>
    <cellStyle name="Note 2 4 3 3 7" xfId="39110"/>
    <cellStyle name="Note 2 4 3 3 7 2" xfId="39111"/>
    <cellStyle name="Note 2 4 3 3 7 2 2" xfId="39112"/>
    <cellStyle name="Note 2 4 3 3 7 3" xfId="39113"/>
    <cellStyle name="Note 2 4 3 3 8" xfId="39114"/>
    <cellStyle name="Note 2 4 3 3 8 2" xfId="39115"/>
    <cellStyle name="Note 2 4 3 3 9" xfId="39116"/>
    <cellStyle name="Note 2 4 3 4" xfId="39117"/>
    <cellStyle name="Note 2 4 3 4 2" xfId="39118"/>
    <cellStyle name="Note 2 4 3 4 2 2" xfId="39119"/>
    <cellStyle name="Note 2 4 3 4 2 2 2" xfId="39120"/>
    <cellStyle name="Note 2 4 3 4 2 2 2 2" xfId="39121"/>
    <cellStyle name="Note 2 4 3 4 2 2 3" xfId="39122"/>
    <cellStyle name="Note 2 4 3 4 2 3" xfId="39123"/>
    <cellStyle name="Note 2 4 3 4 2 3 2" xfId="39124"/>
    <cellStyle name="Note 2 4 3 4 2 4" xfId="39125"/>
    <cellStyle name="Note 2 4 3 4 3" xfId="39126"/>
    <cellStyle name="Note 2 4 3 4 3 2" xfId="39127"/>
    <cellStyle name="Note 2 4 3 4 3 2 2" xfId="39128"/>
    <cellStyle name="Note 2 4 3 4 3 3" xfId="39129"/>
    <cellStyle name="Note 2 4 3 4 4" xfId="39130"/>
    <cellStyle name="Note 2 4 3 4 4 2" xfId="39131"/>
    <cellStyle name="Note 2 4 3 4 5" xfId="39132"/>
    <cellStyle name="Note 2 4 3 5" xfId="39133"/>
    <cellStyle name="Note 2 4 3 5 2" xfId="39134"/>
    <cellStyle name="Note 2 4 3 5 2 2" xfId="39135"/>
    <cellStyle name="Note 2 4 3 5 2 2 2" xfId="39136"/>
    <cellStyle name="Note 2 4 3 5 2 2 2 2" xfId="39137"/>
    <cellStyle name="Note 2 4 3 5 2 2 3" xfId="39138"/>
    <cellStyle name="Note 2 4 3 5 2 3" xfId="39139"/>
    <cellStyle name="Note 2 4 3 5 2 3 2" xfId="39140"/>
    <cellStyle name="Note 2 4 3 5 2 4" xfId="39141"/>
    <cellStyle name="Note 2 4 3 5 3" xfId="39142"/>
    <cellStyle name="Note 2 4 3 5 3 2" xfId="39143"/>
    <cellStyle name="Note 2 4 3 5 3 2 2" xfId="39144"/>
    <cellStyle name="Note 2 4 3 5 3 3" xfId="39145"/>
    <cellStyle name="Note 2 4 3 5 4" xfId="39146"/>
    <cellStyle name="Note 2 4 3 5 4 2" xfId="39147"/>
    <cellStyle name="Note 2 4 3 5 5" xfId="39148"/>
    <cellStyle name="Note 2 4 3 6" xfId="39149"/>
    <cellStyle name="Note 2 4 3 6 2" xfId="39150"/>
    <cellStyle name="Note 2 4 3 6 2 2" xfId="39151"/>
    <cellStyle name="Note 2 4 3 6 2 2 2" xfId="39152"/>
    <cellStyle name="Note 2 4 3 6 2 3" xfId="39153"/>
    <cellStyle name="Note 2 4 3 6 3" xfId="39154"/>
    <cellStyle name="Note 2 4 3 6 3 2" xfId="39155"/>
    <cellStyle name="Note 2 4 3 6 4" xfId="39156"/>
    <cellStyle name="Note 2 4 3 7" xfId="39157"/>
    <cellStyle name="Note 2 4 3 7 2" xfId="39158"/>
    <cellStyle name="Note 2 4 3 7 2 2" xfId="39159"/>
    <cellStyle name="Note 2 4 3 7 2 2 2" xfId="39160"/>
    <cellStyle name="Note 2 4 3 7 2 3" xfId="39161"/>
    <cellStyle name="Note 2 4 3 7 3" xfId="39162"/>
    <cellStyle name="Note 2 4 3 7 3 2" xfId="39163"/>
    <cellStyle name="Note 2 4 3 7 4" xfId="39164"/>
    <cellStyle name="Note 2 4 3 8" xfId="39165"/>
    <cellStyle name="Note 2 4 3 8 2" xfId="39166"/>
    <cellStyle name="Note 2 4 3 8 2 2" xfId="39167"/>
    <cellStyle name="Note 2 4 3 8 2 2 2" xfId="39168"/>
    <cellStyle name="Note 2 4 3 8 2 3" xfId="39169"/>
    <cellStyle name="Note 2 4 3 8 3" xfId="39170"/>
    <cellStyle name="Note 2 4 3 8 3 2" xfId="39171"/>
    <cellStyle name="Note 2 4 3 8 4" xfId="39172"/>
    <cellStyle name="Note 2 4 3 9" xfId="39173"/>
    <cellStyle name="Note 2 4 3 9 2" xfId="39174"/>
    <cellStyle name="Note 2 4 3 9 2 2" xfId="39175"/>
    <cellStyle name="Note 2 4 3 9 3" xfId="39176"/>
    <cellStyle name="Note 2 4 4" xfId="39177"/>
    <cellStyle name="Note 2 4 4 2" xfId="39178"/>
    <cellStyle name="Note 2 4 4 2 2" xfId="39179"/>
    <cellStyle name="Note 2 4 4 2 2 2" xfId="39180"/>
    <cellStyle name="Note 2 4 4 2 2 2 2" xfId="39181"/>
    <cellStyle name="Note 2 4 4 2 2 2 2 2" xfId="39182"/>
    <cellStyle name="Note 2 4 4 2 2 2 3" xfId="39183"/>
    <cellStyle name="Note 2 4 4 2 2 3" xfId="39184"/>
    <cellStyle name="Note 2 4 4 2 2 3 2" xfId="39185"/>
    <cellStyle name="Note 2 4 4 2 2 4" xfId="39186"/>
    <cellStyle name="Note 2 4 4 2 3" xfId="39187"/>
    <cellStyle name="Note 2 4 4 2 3 2" xfId="39188"/>
    <cellStyle name="Note 2 4 4 2 3 2 2" xfId="39189"/>
    <cellStyle name="Note 2 4 4 2 3 3" xfId="39190"/>
    <cellStyle name="Note 2 4 4 2 4" xfId="39191"/>
    <cellStyle name="Note 2 4 4 2 4 2" xfId="39192"/>
    <cellStyle name="Note 2 4 4 2 5" xfId="39193"/>
    <cellStyle name="Note 2 4 4 3" xfId="39194"/>
    <cellStyle name="Note 2 4 4 3 2" xfId="39195"/>
    <cellStyle name="Note 2 4 4 3 2 2" xfId="39196"/>
    <cellStyle name="Note 2 4 4 3 2 2 2" xfId="39197"/>
    <cellStyle name="Note 2 4 4 3 2 2 2 2" xfId="39198"/>
    <cellStyle name="Note 2 4 4 3 2 2 3" xfId="39199"/>
    <cellStyle name="Note 2 4 4 3 2 3" xfId="39200"/>
    <cellStyle name="Note 2 4 4 3 2 3 2" xfId="39201"/>
    <cellStyle name="Note 2 4 4 3 2 4" xfId="39202"/>
    <cellStyle name="Note 2 4 4 3 3" xfId="39203"/>
    <cellStyle name="Note 2 4 4 3 3 2" xfId="39204"/>
    <cellStyle name="Note 2 4 4 3 3 2 2" xfId="39205"/>
    <cellStyle name="Note 2 4 4 3 3 3" xfId="39206"/>
    <cellStyle name="Note 2 4 4 3 4" xfId="39207"/>
    <cellStyle name="Note 2 4 4 3 4 2" xfId="39208"/>
    <cellStyle name="Note 2 4 4 3 5" xfId="39209"/>
    <cellStyle name="Note 2 4 4 4" xfId="39210"/>
    <cellStyle name="Note 2 4 4 4 2" xfId="39211"/>
    <cellStyle name="Note 2 4 4 4 2 2" xfId="39212"/>
    <cellStyle name="Note 2 4 4 4 2 2 2" xfId="39213"/>
    <cellStyle name="Note 2 4 4 4 2 3" xfId="39214"/>
    <cellStyle name="Note 2 4 4 4 3" xfId="39215"/>
    <cellStyle name="Note 2 4 4 4 3 2" xfId="39216"/>
    <cellStyle name="Note 2 4 4 4 4" xfId="39217"/>
    <cellStyle name="Note 2 4 4 5" xfId="39218"/>
    <cellStyle name="Note 2 4 4 5 2" xfId="39219"/>
    <cellStyle name="Note 2 4 4 5 2 2" xfId="39220"/>
    <cellStyle name="Note 2 4 4 5 2 2 2" xfId="39221"/>
    <cellStyle name="Note 2 4 4 5 2 3" xfId="39222"/>
    <cellStyle name="Note 2 4 4 5 3" xfId="39223"/>
    <cellStyle name="Note 2 4 4 5 3 2" xfId="39224"/>
    <cellStyle name="Note 2 4 4 5 4" xfId="39225"/>
    <cellStyle name="Note 2 4 4 6" xfId="39226"/>
    <cellStyle name="Note 2 4 4 6 2" xfId="39227"/>
    <cellStyle name="Note 2 4 4 6 2 2" xfId="39228"/>
    <cellStyle name="Note 2 4 4 6 2 2 2" xfId="39229"/>
    <cellStyle name="Note 2 4 4 6 2 3" xfId="39230"/>
    <cellStyle name="Note 2 4 4 6 3" xfId="39231"/>
    <cellStyle name="Note 2 4 4 6 3 2" xfId="39232"/>
    <cellStyle name="Note 2 4 4 6 4" xfId="39233"/>
    <cellStyle name="Note 2 4 4 7" xfId="39234"/>
    <cellStyle name="Note 2 4 4 7 2" xfId="39235"/>
    <cellStyle name="Note 2 4 4 7 2 2" xfId="39236"/>
    <cellStyle name="Note 2 4 4 7 3" xfId="39237"/>
    <cellStyle name="Note 2 4 4 8" xfId="39238"/>
    <cellStyle name="Note 2 4 4 8 2" xfId="39239"/>
    <cellStyle name="Note 2 4 4 9" xfId="39240"/>
    <cellStyle name="Note 2 4 5" xfId="39241"/>
    <cellStyle name="Note 2 4 5 2" xfId="39242"/>
    <cellStyle name="Note 2 4 5 2 2" xfId="39243"/>
    <cellStyle name="Note 2 4 5 2 2 2" xfId="39244"/>
    <cellStyle name="Note 2 4 5 2 2 2 2" xfId="39245"/>
    <cellStyle name="Note 2 4 5 2 2 2 2 2" xfId="39246"/>
    <cellStyle name="Note 2 4 5 2 2 2 3" xfId="39247"/>
    <cellStyle name="Note 2 4 5 2 2 3" xfId="39248"/>
    <cellStyle name="Note 2 4 5 2 2 3 2" xfId="39249"/>
    <cellStyle name="Note 2 4 5 2 2 4" xfId="39250"/>
    <cellStyle name="Note 2 4 5 2 3" xfId="39251"/>
    <cellStyle name="Note 2 4 5 2 3 2" xfId="39252"/>
    <cellStyle name="Note 2 4 5 2 3 2 2" xfId="39253"/>
    <cellStyle name="Note 2 4 5 2 3 3" xfId="39254"/>
    <cellStyle name="Note 2 4 5 2 4" xfId="39255"/>
    <cellStyle name="Note 2 4 5 2 4 2" xfId="39256"/>
    <cellStyle name="Note 2 4 5 2 5" xfId="39257"/>
    <cellStyle name="Note 2 4 5 3" xfId="39258"/>
    <cellStyle name="Note 2 4 5 3 2" xfId="39259"/>
    <cellStyle name="Note 2 4 5 3 2 2" xfId="39260"/>
    <cellStyle name="Note 2 4 5 3 2 2 2" xfId="39261"/>
    <cellStyle name="Note 2 4 5 3 2 2 2 2" xfId="39262"/>
    <cellStyle name="Note 2 4 5 3 2 2 3" xfId="39263"/>
    <cellStyle name="Note 2 4 5 3 2 3" xfId="39264"/>
    <cellStyle name="Note 2 4 5 3 2 3 2" xfId="39265"/>
    <cellStyle name="Note 2 4 5 3 2 4" xfId="39266"/>
    <cellStyle name="Note 2 4 5 3 3" xfId="39267"/>
    <cellStyle name="Note 2 4 5 3 3 2" xfId="39268"/>
    <cellStyle name="Note 2 4 5 3 3 2 2" xfId="39269"/>
    <cellStyle name="Note 2 4 5 3 3 3" xfId="39270"/>
    <cellStyle name="Note 2 4 5 3 4" xfId="39271"/>
    <cellStyle name="Note 2 4 5 3 4 2" xfId="39272"/>
    <cellStyle name="Note 2 4 5 3 5" xfId="39273"/>
    <cellStyle name="Note 2 4 5 4" xfId="39274"/>
    <cellStyle name="Note 2 4 5 4 2" xfId="39275"/>
    <cellStyle name="Note 2 4 5 4 2 2" xfId="39276"/>
    <cellStyle name="Note 2 4 5 4 2 2 2" xfId="39277"/>
    <cellStyle name="Note 2 4 5 4 2 3" xfId="39278"/>
    <cellStyle name="Note 2 4 5 4 3" xfId="39279"/>
    <cellStyle name="Note 2 4 5 4 3 2" xfId="39280"/>
    <cellStyle name="Note 2 4 5 4 4" xfId="39281"/>
    <cellStyle name="Note 2 4 5 5" xfId="39282"/>
    <cellStyle name="Note 2 4 5 5 2" xfId="39283"/>
    <cellStyle name="Note 2 4 5 5 2 2" xfId="39284"/>
    <cellStyle name="Note 2 4 5 5 2 2 2" xfId="39285"/>
    <cellStyle name="Note 2 4 5 5 2 3" xfId="39286"/>
    <cellStyle name="Note 2 4 5 5 3" xfId="39287"/>
    <cellStyle name="Note 2 4 5 5 3 2" xfId="39288"/>
    <cellStyle name="Note 2 4 5 5 4" xfId="39289"/>
    <cellStyle name="Note 2 4 5 6" xfId="39290"/>
    <cellStyle name="Note 2 4 5 6 2" xfId="39291"/>
    <cellStyle name="Note 2 4 5 6 2 2" xfId="39292"/>
    <cellStyle name="Note 2 4 5 6 2 2 2" xfId="39293"/>
    <cellStyle name="Note 2 4 5 6 2 3" xfId="39294"/>
    <cellStyle name="Note 2 4 5 6 3" xfId="39295"/>
    <cellStyle name="Note 2 4 5 6 3 2" xfId="39296"/>
    <cellStyle name="Note 2 4 5 6 4" xfId="39297"/>
    <cellStyle name="Note 2 4 5 7" xfId="39298"/>
    <cellStyle name="Note 2 4 5 7 2" xfId="39299"/>
    <cellStyle name="Note 2 4 5 7 2 2" xfId="39300"/>
    <cellStyle name="Note 2 4 5 7 3" xfId="39301"/>
    <cellStyle name="Note 2 4 5 8" xfId="39302"/>
    <cellStyle name="Note 2 4 5 8 2" xfId="39303"/>
    <cellStyle name="Note 2 4 5 9" xfId="39304"/>
    <cellStyle name="Note 2 4 6" xfId="43371"/>
    <cellStyle name="Note 2 5" xfId="39305"/>
    <cellStyle name="Note 2 5 2" xfId="39306"/>
    <cellStyle name="Note 2 5 2 10" xfId="39307"/>
    <cellStyle name="Note 2 5 2 10 2" xfId="39308"/>
    <cellStyle name="Note 2 5 2 11" xfId="39309"/>
    <cellStyle name="Note 2 5 2 2" xfId="39310"/>
    <cellStyle name="Note 2 5 2 2 2" xfId="39311"/>
    <cellStyle name="Note 2 5 2 2 2 2" xfId="39312"/>
    <cellStyle name="Note 2 5 2 2 2 2 2" xfId="39313"/>
    <cellStyle name="Note 2 5 2 2 2 2 2 2" xfId="39314"/>
    <cellStyle name="Note 2 5 2 2 2 2 2 2 2" xfId="39315"/>
    <cellStyle name="Note 2 5 2 2 2 2 2 3" xfId="39316"/>
    <cellStyle name="Note 2 5 2 2 2 2 3" xfId="39317"/>
    <cellStyle name="Note 2 5 2 2 2 2 3 2" xfId="39318"/>
    <cellStyle name="Note 2 5 2 2 2 2 4" xfId="39319"/>
    <cellStyle name="Note 2 5 2 2 2 3" xfId="39320"/>
    <cellStyle name="Note 2 5 2 2 2 3 2" xfId="39321"/>
    <cellStyle name="Note 2 5 2 2 2 3 2 2" xfId="39322"/>
    <cellStyle name="Note 2 5 2 2 2 3 3" xfId="39323"/>
    <cellStyle name="Note 2 5 2 2 2 4" xfId="39324"/>
    <cellStyle name="Note 2 5 2 2 2 4 2" xfId="39325"/>
    <cellStyle name="Note 2 5 2 2 2 5" xfId="39326"/>
    <cellStyle name="Note 2 5 2 2 3" xfId="39327"/>
    <cellStyle name="Note 2 5 2 2 3 2" xfId="39328"/>
    <cellStyle name="Note 2 5 2 2 3 2 2" xfId="39329"/>
    <cellStyle name="Note 2 5 2 2 3 2 2 2" xfId="39330"/>
    <cellStyle name="Note 2 5 2 2 3 2 2 2 2" xfId="39331"/>
    <cellStyle name="Note 2 5 2 2 3 2 2 3" xfId="39332"/>
    <cellStyle name="Note 2 5 2 2 3 2 3" xfId="39333"/>
    <cellStyle name="Note 2 5 2 2 3 2 3 2" xfId="39334"/>
    <cellStyle name="Note 2 5 2 2 3 2 4" xfId="39335"/>
    <cellStyle name="Note 2 5 2 2 3 3" xfId="39336"/>
    <cellStyle name="Note 2 5 2 2 3 3 2" xfId="39337"/>
    <cellStyle name="Note 2 5 2 2 3 3 2 2" xfId="39338"/>
    <cellStyle name="Note 2 5 2 2 3 3 3" xfId="39339"/>
    <cellStyle name="Note 2 5 2 2 3 4" xfId="39340"/>
    <cellStyle name="Note 2 5 2 2 3 4 2" xfId="39341"/>
    <cellStyle name="Note 2 5 2 2 3 5" xfId="39342"/>
    <cellStyle name="Note 2 5 2 2 4" xfId="39343"/>
    <cellStyle name="Note 2 5 2 2 4 2" xfId="39344"/>
    <cellStyle name="Note 2 5 2 2 4 2 2" xfId="39345"/>
    <cellStyle name="Note 2 5 2 2 4 2 2 2" xfId="39346"/>
    <cellStyle name="Note 2 5 2 2 4 2 3" xfId="39347"/>
    <cellStyle name="Note 2 5 2 2 4 3" xfId="39348"/>
    <cellStyle name="Note 2 5 2 2 4 3 2" xfId="39349"/>
    <cellStyle name="Note 2 5 2 2 4 4" xfId="39350"/>
    <cellStyle name="Note 2 5 2 2 5" xfId="39351"/>
    <cellStyle name="Note 2 5 2 2 5 2" xfId="39352"/>
    <cellStyle name="Note 2 5 2 2 5 2 2" xfId="39353"/>
    <cellStyle name="Note 2 5 2 2 5 2 2 2" xfId="39354"/>
    <cellStyle name="Note 2 5 2 2 5 2 3" xfId="39355"/>
    <cellStyle name="Note 2 5 2 2 5 3" xfId="39356"/>
    <cellStyle name="Note 2 5 2 2 5 3 2" xfId="39357"/>
    <cellStyle name="Note 2 5 2 2 5 4" xfId="39358"/>
    <cellStyle name="Note 2 5 2 2 6" xfId="39359"/>
    <cellStyle name="Note 2 5 2 2 6 2" xfId="39360"/>
    <cellStyle name="Note 2 5 2 2 6 2 2" xfId="39361"/>
    <cellStyle name="Note 2 5 2 2 6 2 2 2" xfId="39362"/>
    <cellStyle name="Note 2 5 2 2 6 2 3" xfId="39363"/>
    <cellStyle name="Note 2 5 2 2 6 3" xfId="39364"/>
    <cellStyle name="Note 2 5 2 2 6 3 2" xfId="39365"/>
    <cellStyle name="Note 2 5 2 2 6 4" xfId="39366"/>
    <cellStyle name="Note 2 5 2 2 7" xfId="39367"/>
    <cellStyle name="Note 2 5 2 2 7 2" xfId="39368"/>
    <cellStyle name="Note 2 5 2 2 7 2 2" xfId="39369"/>
    <cellStyle name="Note 2 5 2 2 7 3" xfId="39370"/>
    <cellStyle name="Note 2 5 2 2 8" xfId="39371"/>
    <cellStyle name="Note 2 5 2 2 8 2" xfId="39372"/>
    <cellStyle name="Note 2 5 2 2 9" xfId="39373"/>
    <cellStyle name="Note 2 5 2 3" xfId="39374"/>
    <cellStyle name="Note 2 5 2 3 2" xfId="39375"/>
    <cellStyle name="Note 2 5 2 3 2 2" xfId="39376"/>
    <cellStyle name="Note 2 5 2 3 2 2 2" xfId="39377"/>
    <cellStyle name="Note 2 5 2 3 2 2 2 2" xfId="39378"/>
    <cellStyle name="Note 2 5 2 3 2 2 2 2 2" xfId="39379"/>
    <cellStyle name="Note 2 5 2 3 2 2 2 3" xfId="39380"/>
    <cellStyle name="Note 2 5 2 3 2 2 3" xfId="39381"/>
    <cellStyle name="Note 2 5 2 3 2 2 3 2" xfId="39382"/>
    <cellStyle name="Note 2 5 2 3 2 2 4" xfId="39383"/>
    <cellStyle name="Note 2 5 2 3 2 3" xfId="39384"/>
    <cellStyle name="Note 2 5 2 3 2 3 2" xfId="39385"/>
    <cellStyle name="Note 2 5 2 3 2 3 2 2" xfId="39386"/>
    <cellStyle name="Note 2 5 2 3 2 3 3" xfId="39387"/>
    <cellStyle name="Note 2 5 2 3 2 4" xfId="39388"/>
    <cellStyle name="Note 2 5 2 3 2 4 2" xfId="39389"/>
    <cellStyle name="Note 2 5 2 3 2 5" xfId="39390"/>
    <cellStyle name="Note 2 5 2 3 3" xfId="39391"/>
    <cellStyle name="Note 2 5 2 3 3 2" xfId="39392"/>
    <cellStyle name="Note 2 5 2 3 3 2 2" xfId="39393"/>
    <cellStyle name="Note 2 5 2 3 3 2 2 2" xfId="39394"/>
    <cellStyle name="Note 2 5 2 3 3 2 2 2 2" xfId="39395"/>
    <cellStyle name="Note 2 5 2 3 3 2 2 3" xfId="39396"/>
    <cellStyle name="Note 2 5 2 3 3 2 3" xfId="39397"/>
    <cellStyle name="Note 2 5 2 3 3 2 3 2" xfId="39398"/>
    <cellStyle name="Note 2 5 2 3 3 2 4" xfId="39399"/>
    <cellStyle name="Note 2 5 2 3 3 3" xfId="39400"/>
    <cellStyle name="Note 2 5 2 3 3 3 2" xfId="39401"/>
    <cellStyle name="Note 2 5 2 3 3 3 2 2" xfId="39402"/>
    <cellStyle name="Note 2 5 2 3 3 3 3" xfId="39403"/>
    <cellStyle name="Note 2 5 2 3 3 4" xfId="39404"/>
    <cellStyle name="Note 2 5 2 3 3 4 2" xfId="39405"/>
    <cellStyle name="Note 2 5 2 3 3 5" xfId="39406"/>
    <cellStyle name="Note 2 5 2 3 4" xfId="39407"/>
    <cellStyle name="Note 2 5 2 3 4 2" xfId="39408"/>
    <cellStyle name="Note 2 5 2 3 4 2 2" xfId="39409"/>
    <cellStyle name="Note 2 5 2 3 4 2 2 2" xfId="39410"/>
    <cellStyle name="Note 2 5 2 3 4 2 3" xfId="39411"/>
    <cellStyle name="Note 2 5 2 3 4 3" xfId="39412"/>
    <cellStyle name="Note 2 5 2 3 4 3 2" xfId="39413"/>
    <cellStyle name="Note 2 5 2 3 4 4" xfId="39414"/>
    <cellStyle name="Note 2 5 2 3 5" xfId="39415"/>
    <cellStyle name="Note 2 5 2 3 5 2" xfId="39416"/>
    <cellStyle name="Note 2 5 2 3 5 2 2" xfId="39417"/>
    <cellStyle name="Note 2 5 2 3 5 2 2 2" xfId="39418"/>
    <cellStyle name="Note 2 5 2 3 5 2 3" xfId="39419"/>
    <cellStyle name="Note 2 5 2 3 5 3" xfId="39420"/>
    <cellStyle name="Note 2 5 2 3 5 3 2" xfId="39421"/>
    <cellStyle name="Note 2 5 2 3 5 4" xfId="39422"/>
    <cellStyle name="Note 2 5 2 3 6" xfId="39423"/>
    <cellStyle name="Note 2 5 2 3 6 2" xfId="39424"/>
    <cellStyle name="Note 2 5 2 3 6 2 2" xfId="39425"/>
    <cellStyle name="Note 2 5 2 3 6 2 2 2" xfId="39426"/>
    <cellStyle name="Note 2 5 2 3 6 2 3" xfId="39427"/>
    <cellStyle name="Note 2 5 2 3 6 3" xfId="39428"/>
    <cellStyle name="Note 2 5 2 3 6 3 2" xfId="39429"/>
    <cellStyle name="Note 2 5 2 3 6 4" xfId="39430"/>
    <cellStyle name="Note 2 5 2 3 7" xfId="39431"/>
    <cellStyle name="Note 2 5 2 3 7 2" xfId="39432"/>
    <cellStyle name="Note 2 5 2 3 7 2 2" xfId="39433"/>
    <cellStyle name="Note 2 5 2 3 7 3" xfId="39434"/>
    <cellStyle name="Note 2 5 2 3 8" xfId="39435"/>
    <cellStyle name="Note 2 5 2 3 8 2" xfId="39436"/>
    <cellStyle name="Note 2 5 2 3 9" xfId="39437"/>
    <cellStyle name="Note 2 5 2 4" xfId="39438"/>
    <cellStyle name="Note 2 5 2 4 2" xfId="39439"/>
    <cellStyle name="Note 2 5 2 4 2 2" xfId="39440"/>
    <cellStyle name="Note 2 5 2 4 2 2 2" xfId="39441"/>
    <cellStyle name="Note 2 5 2 4 2 2 2 2" xfId="39442"/>
    <cellStyle name="Note 2 5 2 4 2 2 3" xfId="39443"/>
    <cellStyle name="Note 2 5 2 4 2 3" xfId="39444"/>
    <cellStyle name="Note 2 5 2 4 2 3 2" xfId="39445"/>
    <cellStyle name="Note 2 5 2 4 2 4" xfId="39446"/>
    <cellStyle name="Note 2 5 2 4 3" xfId="39447"/>
    <cellStyle name="Note 2 5 2 4 3 2" xfId="39448"/>
    <cellStyle name="Note 2 5 2 4 3 2 2" xfId="39449"/>
    <cellStyle name="Note 2 5 2 4 3 3" xfId="39450"/>
    <cellStyle name="Note 2 5 2 4 4" xfId="39451"/>
    <cellStyle name="Note 2 5 2 4 4 2" xfId="39452"/>
    <cellStyle name="Note 2 5 2 4 5" xfId="39453"/>
    <cellStyle name="Note 2 5 2 5" xfId="39454"/>
    <cellStyle name="Note 2 5 2 5 2" xfId="39455"/>
    <cellStyle name="Note 2 5 2 5 2 2" xfId="39456"/>
    <cellStyle name="Note 2 5 2 5 2 2 2" xfId="39457"/>
    <cellStyle name="Note 2 5 2 5 2 2 2 2" xfId="39458"/>
    <cellStyle name="Note 2 5 2 5 2 2 3" xfId="39459"/>
    <cellStyle name="Note 2 5 2 5 2 3" xfId="39460"/>
    <cellStyle name="Note 2 5 2 5 2 3 2" xfId="39461"/>
    <cellStyle name="Note 2 5 2 5 2 4" xfId="39462"/>
    <cellStyle name="Note 2 5 2 5 3" xfId="39463"/>
    <cellStyle name="Note 2 5 2 5 3 2" xfId="39464"/>
    <cellStyle name="Note 2 5 2 5 3 2 2" xfId="39465"/>
    <cellStyle name="Note 2 5 2 5 3 3" xfId="39466"/>
    <cellStyle name="Note 2 5 2 5 4" xfId="39467"/>
    <cellStyle name="Note 2 5 2 5 4 2" xfId="39468"/>
    <cellStyle name="Note 2 5 2 5 5" xfId="39469"/>
    <cellStyle name="Note 2 5 2 6" xfId="39470"/>
    <cellStyle name="Note 2 5 2 6 2" xfId="39471"/>
    <cellStyle name="Note 2 5 2 6 2 2" xfId="39472"/>
    <cellStyle name="Note 2 5 2 6 2 2 2" xfId="39473"/>
    <cellStyle name="Note 2 5 2 6 2 3" xfId="39474"/>
    <cellStyle name="Note 2 5 2 6 3" xfId="39475"/>
    <cellStyle name="Note 2 5 2 6 3 2" xfId="39476"/>
    <cellStyle name="Note 2 5 2 6 4" xfId="39477"/>
    <cellStyle name="Note 2 5 2 7" xfId="39478"/>
    <cellStyle name="Note 2 5 2 7 2" xfId="39479"/>
    <cellStyle name="Note 2 5 2 7 2 2" xfId="39480"/>
    <cellStyle name="Note 2 5 2 7 2 2 2" xfId="39481"/>
    <cellStyle name="Note 2 5 2 7 2 3" xfId="39482"/>
    <cellStyle name="Note 2 5 2 7 3" xfId="39483"/>
    <cellStyle name="Note 2 5 2 7 3 2" xfId="39484"/>
    <cellStyle name="Note 2 5 2 7 4" xfId="39485"/>
    <cellStyle name="Note 2 5 2 8" xfId="39486"/>
    <cellStyle name="Note 2 5 2 8 2" xfId="39487"/>
    <cellStyle name="Note 2 5 2 8 2 2" xfId="39488"/>
    <cellStyle name="Note 2 5 2 8 2 2 2" xfId="39489"/>
    <cellStyle name="Note 2 5 2 8 2 3" xfId="39490"/>
    <cellStyle name="Note 2 5 2 8 3" xfId="39491"/>
    <cellStyle name="Note 2 5 2 8 3 2" xfId="39492"/>
    <cellStyle name="Note 2 5 2 8 4" xfId="39493"/>
    <cellStyle name="Note 2 5 2 9" xfId="39494"/>
    <cellStyle name="Note 2 5 2 9 2" xfId="39495"/>
    <cellStyle name="Note 2 5 2 9 2 2" xfId="39496"/>
    <cellStyle name="Note 2 5 2 9 3" xfId="39497"/>
    <cellStyle name="Note 2 5 3" xfId="39498"/>
    <cellStyle name="Note 2 5 3 2" xfId="39499"/>
    <cellStyle name="Note 2 5 3 2 2" xfId="39500"/>
    <cellStyle name="Note 2 5 3 2 2 2" xfId="39501"/>
    <cellStyle name="Note 2 5 3 2 2 2 2" xfId="39502"/>
    <cellStyle name="Note 2 5 3 2 2 2 2 2" xfId="39503"/>
    <cellStyle name="Note 2 5 3 2 2 2 3" xfId="39504"/>
    <cellStyle name="Note 2 5 3 2 2 3" xfId="39505"/>
    <cellStyle name="Note 2 5 3 2 2 3 2" xfId="39506"/>
    <cellStyle name="Note 2 5 3 2 2 4" xfId="39507"/>
    <cellStyle name="Note 2 5 3 2 3" xfId="39508"/>
    <cellStyle name="Note 2 5 3 2 3 2" xfId="39509"/>
    <cellStyle name="Note 2 5 3 2 3 2 2" xfId="39510"/>
    <cellStyle name="Note 2 5 3 2 3 3" xfId="39511"/>
    <cellStyle name="Note 2 5 3 2 4" xfId="39512"/>
    <cellStyle name="Note 2 5 3 2 4 2" xfId="39513"/>
    <cellStyle name="Note 2 5 3 2 5" xfId="39514"/>
    <cellStyle name="Note 2 5 3 3" xfId="39515"/>
    <cellStyle name="Note 2 5 3 3 2" xfId="39516"/>
    <cellStyle name="Note 2 5 3 3 2 2" xfId="39517"/>
    <cellStyle name="Note 2 5 3 3 2 2 2" xfId="39518"/>
    <cellStyle name="Note 2 5 3 3 2 2 2 2" xfId="39519"/>
    <cellStyle name="Note 2 5 3 3 2 2 3" xfId="39520"/>
    <cellStyle name="Note 2 5 3 3 2 3" xfId="39521"/>
    <cellStyle name="Note 2 5 3 3 2 3 2" xfId="39522"/>
    <cellStyle name="Note 2 5 3 3 2 4" xfId="39523"/>
    <cellStyle name="Note 2 5 3 3 3" xfId="39524"/>
    <cellStyle name="Note 2 5 3 3 3 2" xfId="39525"/>
    <cellStyle name="Note 2 5 3 3 3 2 2" xfId="39526"/>
    <cellStyle name="Note 2 5 3 3 3 3" xfId="39527"/>
    <cellStyle name="Note 2 5 3 3 4" xfId="39528"/>
    <cellStyle name="Note 2 5 3 3 4 2" xfId="39529"/>
    <cellStyle name="Note 2 5 3 3 5" xfId="39530"/>
    <cellStyle name="Note 2 5 3 4" xfId="39531"/>
    <cellStyle name="Note 2 5 3 4 2" xfId="39532"/>
    <cellStyle name="Note 2 5 3 4 2 2" xfId="39533"/>
    <cellStyle name="Note 2 5 3 4 2 2 2" xfId="39534"/>
    <cellStyle name="Note 2 5 3 4 2 3" xfId="39535"/>
    <cellStyle name="Note 2 5 3 4 3" xfId="39536"/>
    <cellStyle name="Note 2 5 3 4 3 2" xfId="39537"/>
    <cellStyle name="Note 2 5 3 4 4" xfId="39538"/>
    <cellStyle name="Note 2 5 3 5" xfId="39539"/>
    <cellStyle name="Note 2 5 3 5 2" xfId="39540"/>
    <cellStyle name="Note 2 5 3 5 2 2" xfId="39541"/>
    <cellStyle name="Note 2 5 3 5 2 2 2" xfId="39542"/>
    <cellStyle name="Note 2 5 3 5 2 3" xfId="39543"/>
    <cellStyle name="Note 2 5 3 5 3" xfId="39544"/>
    <cellStyle name="Note 2 5 3 5 3 2" xfId="39545"/>
    <cellStyle name="Note 2 5 3 5 4" xfId="39546"/>
    <cellStyle name="Note 2 5 3 6" xfId="39547"/>
    <cellStyle name="Note 2 5 3 6 2" xfId="39548"/>
    <cellStyle name="Note 2 5 3 6 2 2" xfId="39549"/>
    <cellStyle name="Note 2 5 3 6 2 2 2" xfId="39550"/>
    <cellStyle name="Note 2 5 3 6 2 3" xfId="39551"/>
    <cellStyle name="Note 2 5 3 6 3" xfId="39552"/>
    <cellStyle name="Note 2 5 3 6 3 2" xfId="39553"/>
    <cellStyle name="Note 2 5 3 6 4" xfId="39554"/>
    <cellStyle name="Note 2 5 3 7" xfId="39555"/>
    <cellStyle name="Note 2 5 3 7 2" xfId="39556"/>
    <cellStyle name="Note 2 5 3 7 2 2" xfId="39557"/>
    <cellStyle name="Note 2 5 3 7 3" xfId="39558"/>
    <cellStyle name="Note 2 5 3 8" xfId="39559"/>
    <cellStyle name="Note 2 5 3 8 2" xfId="39560"/>
    <cellStyle name="Note 2 5 3 9" xfId="39561"/>
    <cellStyle name="Note 2 5 4" xfId="39562"/>
    <cellStyle name="Note 2 5 4 2" xfId="39563"/>
    <cellStyle name="Note 2 5 4 2 2" xfId="39564"/>
    <cellStyle name="Note 2 5 4 2 2 2" xfId="39565"/>
    <cellStyle name="Note 2 5 4 2 2 2 2" xfId="39566"/>
    <cellStyle name="Note 2 5 4 2 2 2 2 2" xfId="39567"/>
    <cellStyle name="Note 2 5 4 2 2 2 3" xfId="39568"/>
    <cellStyle name="Note 2 5 4 2 2 3" xfId="39569"/>
    <cellStyle name="Note 2 5 4 2 2 3 2" xfId="39570"/>
    <cellStyle name="Note 2 5 4 2 2 4" xfId="39571"/>
    <cellStyle name="Note 2 5 4 2 3" xfId="39572"/>
    <cellStyle name="Note 2 5 4 2 3 2" xfId="39573"/>
    <cellStyle name="Note 2 5 4 2 3 2 2" xfId="39574"/>
    <cellStyle name="Note 2 5 4 2 3 3" xfId="39575"/>
    <cellStyle name="Note 2 5 4 2 4" xfId="39576"/>
    <cellStyle name="Note 2 5 4 2 4 2" xfId="39577"/>
    <cellStyle name="Note 2 5 4 2 5" xfId="39578"/>
    <cellStyle name="Note 2 5 4 3" xfId="39579"/>
    <cellStyle name="Note 2 5 4 3 2" xfId="39580"/>
    <cellStyle name="Note 2 5 4 3 2 2" xfId="39581"/>
    <cellStyle name="Note 2 5 4 3 2 2 2" xfId="39582"/>
    <cellStyle name="Note 2 5 4 3 2 2 2 2" xfId="39583"/>
    <cellStyle name="Note 2 5 4 3 2 2 3" xfId="39584"/>
    <cellStyle name="Note 2 5 4 3 2 3" xfId="39585"/>
    <cellStyle name="Note 2 5 4 3 2 3 2" xfId="39586"/>
    <cellStyle name="Note 2 5 4 3 2 4" xfId="39587"/>
    <cellStyle name="Note 2 5 4 3 3" xfId="39588"/>
    <cellStyle name="Note 2 5 4 3 3 2" xfId="39589"/>
    <cellStyle name="Note 2 5 4 3 3 2 2" xfId="39590"/>
    <cellStyle name="Note 2 5 4 3 3 3" xfId="39591"/>
    <cellStyle name="Note 2 5 4 3 4" xfId="39592"/>
    <cellStyle name="Note 2 5 4 3 4 2" xfId="39593"/>
    <cellStyle name="Note 2 5 4 3 5" xfId="39594"/>
    <cellStyle name="Note 2 5 4 4" xfId="39595"/>
    <cellStyle name="Note 2 5 4 4 2" xfId="39596"/>
    <cellStyle name="Note 2 5 4 4 2 2" xfId="39597"/>
    <cellStyle name="Note 2 5 4 4 2 2 2" xfId="39598"/>
    <cellStyle name="Note 2 5 4 4 2 3" xfId="39599"/>
    <cellStyle name="Note 2 5 4 4 3" xfId="39600"/>
    <cellStyle name="Note 2 5 4 4 3 2" xfId="39601"/>
    <cellStyle name="Note 2 5 4 4 4" xfId="39602"/>
    <cellStyle name="Note 2 5 4 5" xfId="39603"/>
    <cellStyle name="Note 2 5 4 5 2" xfId="39604"/>
    <cellStyle name="Note 2 5 4 5 2 2" xfId="39605"/>
    <cellStyle name="Note 2 5 4 5 2 2 2" xfId="39606"/>
    <cellStyle name="Note 2 5 4 5 2 3" xfId="39607"/>
    <cellStyle name="Note 2 5 4 5 3" xfId="39608"/>
    <cellStyle name="Note 2 5 4 5 3 2" xfId="39609"/>
    <cellStyle name="Note 2 5 4 5 4" xfId="39610"/>
    <cellStyle name="Note 2 5 4 6" xfId="39611"/>
    <cellStyle name="Note 2 5 4 6 2" xfId="39612"/>
    <cellStyle name="Note 2 5 4 6 2 2" xfId="39613"/>
    <cellStyle name="Note 2 5 4 6 2 2 2" xfId="39614"/>
    <cellStyle name="Note 2 5 4 6 2 3" xfId="39615"/>
    <cellStyle name="Note 2 5 4 6 3" xfId="39616"/>
    <cellStyle name="Note 2 5 4 6 3 2" xfId="39617"/>
    <cellStyle name="Note 2 5 4 6 4" xfId="39618"/>
    <cellStyle name="Note 2 5 4 7" xfId="39619"/>
    <cellStyle name="Note 2 5 4 7 2" xfId="39620"/>
    <cellStyle name="Note 2 5 4 7 2 2" xfId="39621"/>
    <cellStyle name="Note 2 5 4 7 3" xfId="39622"/>
    <cellStyle name="Note 2 5 4 8" xfId="39623"/>
    <cellStyle name="Note 2 5 4 8 2" xfId="39624"/>
    <cellStyle name="Note 2 5 4 9" xfId="39625"/>
    <cellStyle name="Note 2 5 5" xfId="47269"/>
    <cellStyle name="Note 2 6" xfId="39626"/>
    <cellStyle name="Note 2 6 2" xfId="39627"/>
    <cellStyle name="Note 2 6 2 2" xfId="39628"/>
    <cellStyle name="Note 2 6 2 2 2" xfId="39629"/>
    <cellStyle name="Note 2 6 2 2 2 2" xfId="39630"/>
    <cellStyle name="Note 2 6 2 2 2 2 2" xfId="39631"/>
    <cellStyle name="Note 2 6 2 2 2 2 2 2" xfId="39632"/>
    <cellStyle name="Note 2 6 2 2 2 2 3" xfId="39633"/>
    <cellStyle name="Note 2 6 2 2 2 3" xfId="39634"/>
    <cellStyle name="Note 2 6 2 2 2 3 2" xfId="39635"/>
    <cellStyle name="Note 2 6 2 2 2 4" xfId="39636"/>
    <cellStyle name="Note 2 6 2 2 3" xfId="39637"/>
    <cellStyle name="Note 2 6 2 2 3 2" xfId="39638"/>
    <cellStyle name="Note 2 6 2 2 3 2 2" xfId="39639"/>
    <cellStyle name="Note 2 6 2 2 3 3" xfId="39640"/>
    <cellStyle name="Note 2 6 2 2 4" xfId="39641"/>
    <cellStyle name="Note 2 6 2 2 4 2" xfId="39642"/>
    <cellStyle name="Note 2 6 2 2 5" xfId="39643"/>
    <cellStyle name="Note 2 6 2 3" xfId="39644"/>
    <cellStyle name="Note 2 6 2 3 2" xfId="39645"/>
    <cellStyle name="Note 2 6 2 3 2 2" xfId="39646"/>
    <cellStyle name="Note 2 6 2 3 2 2 2" xfId="39647"/>
    <cellStyle name="Note 2 6 2 3 2 2 2 2" xfId="39648"/>
    <cellStyle name="Note 2 6 2 3 2 2 3" xfId="39649"/>
    <cellStyle name="Note 2 6 2 3 2 3" xfId="39650"/>
    <cellStyle name="Note 2 6 2 3 2 3 2" xfId="39651"/>
    <cellStyle name="Note 2 6 2 3 2 4" xfId="39652"/>
    <cellStyle name="Note 2 6 2 3 3" xfId="39653"/>
    <cellStyle name="Note 2 6 2 3 3 2" xfId="39654"/>
    <cellStyle name="Note 2 6 2 3 3 2 2" xfId="39655"/>
    <cellStyle name="Note 2 6 2 3 3 3" xfId="39656"/>
    <cellStyle name="Note 2 6 2 3 4" xfId="39657"/>
    <cellStyle name="Note 2 6 2 3 4 2" xfId="39658"/>
    <cellStyle name="Note 2 6 2 3 5" xfId="39659"/>
    <cellStyle name="Note 2 6 2 4" xfId="39660"/>
    <cellStyle name="Note 2 6 2 4 2" xfId="39661"/>
    <cellStyle name="Note 2 6 2 4 2 2" xfId="39662"/>
    <cellStyle name="Note 2 6 2 4 2 2 2" xfId="39663"/>
    <cellStyle name="Note 2 6 2 4 2 3" xfId="39664"/>
    <cellStyle name="Note 2 6 2 4 3" xfId="39665"/>
    <cellStyle name="Note 2 6 2 4 3 2" xfId="39666"/>
    <cellStyle name="Note 2 6 2 4 4" xfId="39667"/>
    <cellStyle name="Note 2 6 2 5" xfId="39668"/>
    <cellStyle name="Note 2 6 2 5 2" xfId="39669"/>
    <cellStyle name="Note 2 6 2 5 2 2" xfId="39670"/>
    <cellStyle name="Note 2 6 2 5 2 2 2" xfId="39671"/>
    <cellStyle name="Note 2 6 2 5 2 3" xfId="39672"/>
    <cellStyle name="Note 2 6 2 5 3" xfId="39673"/>
    <cellStyle name="Note 2 6 2 5 3 2" xfId="39674"/>
    <cellStyle name="Note 2 6 2 5 4" xfId="39675"/>
    <cellStyle name="Note 2 6 2 6" xfId="39676"/>
    <cellStyle name="Note 2 6 2 6 2" xfId="39677"/>
    <cellStyle name="Note 2 6 2 6 2 2" xfId="39678"/>
    <cellStyle name="Note 2 6 2 6 2 2 2" xfId="39679"/>
    <cellStyle name="Note 2 6 2 6 2 3" xfId="39680"/>
    <cellStyle name="Note 2 6 2 6 3" xfId="39681"/>
    <cellStyle name="Note 2 6 2 6 3 2" xfId="39682"/>
    <cellStyle name="Note 2 6 2 6 4" xfId="39683"/>
    <cellStyle name="Note 2 6 2 7" xfId="39684"/>
    <cellStyle name="Note 2 6 2 7 2" xfId="39685"/>
    <cellStyle name="Note 2 6 2 7 2 2" xfId="39686"/>
    <cellStyle name="Note 2 6 2 7 3" xfId="39687"/>
    <cellStyle name="Note 2 6 2 8" xfId="39688"/>
    <cellStyle name="Note 2 6 2 8 2" xfId="39689"/>
    <cellStyle name="Note 2 6 2 9" xfId="39690"/>
    <cellStyle name="Note 2 6 3" xfId="39691"/>
    <cellStyle name="Note 2 6 3 2" xfId="39692"/>
    <cellStyle name="Note 2 6 3 2 2" xfId="39693"/>
    <cellStyle name="Note 2 6 3 2 2 2" xfId="39694"/>
    <cellStyle name="Note 2 6 3 2 2 2 2" xfId="39695"/>
    <cellStyle name="Note 2 6 3 2 2 2 2 2" xfId="39696"/>
    <cellStyle name="Note 2 6 3 2 2 2 3" xfId="39697"/>
    <cellStyle name="Note 2 6 3 2 2 3" xfId="39698"/>
    <cellStyle name="Note 2 6 3 2 2 3 2" xfId="39699"/>
    <cellStyle name="Note 2 6 3 2 2 4" xfId="39700"/>
    <cellStyle name="Note 2 6 3 2 3" xfId="39701"/>
    <cellStyle name="Note 2 6 3 2 3 2" xfId="39702"/>
    <cellStyle name="Note 2 6 3 2 3 2 2" xfId="39703"/>
    <cellStyle name="Note 2 6 3 2 3 3" xfId="39704"/>
    <cellStyle name="Note 2 6 3 2 4" xfId="39705"/>
    <cellStyle name="Note 2 6 3 2 4 2" xfId="39706"/>
    <cellStyle name="Note 2 6 3 2 5" xfId="39707"/>
    <cellStyle name="Note 2 6 3 3" xfId="39708"/>
    <cellStyle name="Note 2 6 3 3 2" xfId="39709"/>
    <cellStyle name="Note 2 6 3 3 2 2" xfId="39710"/>
    <cellStyle name="Note 2 6 3 3 2 2 2" xfId="39711"/>
    <cellStyle name="Note 2 6 3 3 2 2 2 2" xfId="39712"/>
    <cellStyle name="Note 2 6 3 3 2 2 3" xfId="39713"/>
    <cellStyle name="Note 2 6 3 3 2 3" xfId="39714"/>
    <cellStyle name="Note 2 6 3 3 2 3 2" xfId="39715"/>
    <cellStyle name="Note 2 6 3 3 2 4" xfId="39716"/>
    <cellStyle name="Note 2 6 3 3 3" xfId="39717"/>
    <cellStyle name="Note 2 6 3 3 3 2" xfId="39718"/>
    <cellStyle name="Note 2 6 3 3 3 2 2" xfId="39719"/>
    <cellStyle name="Note 2 6 3 3 3 3" xfId="39720"/>
    <cellStyle name="Note 2 6 3 3 4" xfId="39721"/>
    <cellStyle name="Note 2 6 3 3 4 2" xfId="39722"/>
    <cellStyle name="Note 2 6 3 3 5" xfId="39723"/>
    <cellStyle name="Note 2 6 3 4" xfId="39724"/>
    <cellStyle name="Note 2 6 3 4 2" xfId="39725"/>
    <cellStyle name="Note 2 6 3 4 2 2" xfId="39726"/>
    <cellStyle name="Note 2 6 3 4 2 2 2" xfId="39727"/>
    <cellStyle name="Note 2 6 3 4 2 3" xfId="39728"/>
    <cellStyle name="Note 2 6 3 4 3" xfId="39729"/>
    <cellStyle name="Note 2 6 3 4 3 2" xfId="39730"/>
    <cellStyle name="Note 2 6 3 4 4" xfId="39731"/>
    <cellStyle name="Note 2 6 3 5" xfId="39732"/>
    <cellStyle name="Note 2 6 3 5 2" xfId="39733"/>
    <cellStyle name="Note 2 6 3 5 2 2" xfId="39734"/>
    <cellStyle name="Note 2 6 3 5 2 2 2" xfId="39735"/>
    <cellStyle name="Note 2 6 3 5 2 3" xfId="39736"/>
    <cellStyle name="Note 2 6 3 5 3" xfId="39737"/>
    <cellStyle name="Note 2 6 3 5 3 2" xfId="39738"/>
    <cellStyle name="Note 2 6 3 5 4" xfId="39739"/>
    <cellStyle name="Note 2 6 3 6" xfId="39740"/>
    <cellStyle name="Note 2 6 3 6 2" xfId="39741"/>
    <cellStyle name="Note 2 6 3 6 2 2" xfId="39742"/>
    <cellStyle name="Note 2 6 3 6 2 2 2" xfId="39743"/>
    <cellStyle name="Note 2 6 3 6 2 3" xfId="39744"/>
    <cellStyle name="Note 2 6 3 6 3" xfId="39745"/>
    <cellStyle name="Note 2 6 3 6 3 2" xfId="39746"/>
    <cellStyle name="Note 2 6 3 6 4" xfId="39747"/>
    <cellStyle name="Note 2 6 3 7" xfId="39748"/>
    <cellStyle name="Note 2 6 3 7 2" xfId="39749"/>
    <cellStyle name="Note 2 6 3 7 2 2" xfId="39750"/>
    <cellStyle name="Note 2 6 3 7 3" xfId="39751"/>
    <cellStyle name="Note 2 6 3 8" xfId="39752"/>
    <cellStyle name="Note 2 6 3 8 2" xfId="39753"/>
    <cellStyle name="Note 2 6 3 9" xfId="39754"/>
    <cellStyle name="Note 2 6 4" xfId="47270"/>
    <cellStyle name="Note 2 7" xfId="39755"/>
    <cellStyle name="Note 2 7 10" xfId="47271"/>
    <cellStyle name="Note 2 7 2" xfId="39756"/>
    <cellStyle name="Note 2 7 2 2" xfId="39757"/>
    <cellStyle name="Note 2 7 2 2 2" xfId="39758"/>
    <cellStyle name="Note 2 7 2 2 2 2" xfId="39759"/>
    <cellStyle name="Note 2 7 2 2 2 2 2" xfId="39760"/>
    <cellStyle name="Note 2 7 2 2 2 3" xfId="39761"/>
    <cellStyle name="Note 2 7 2 2 3" xfId="39762"/>
    <cellStyle name="Note 2 7 2 2 3 2" xfId="39763"/>
    <cellStyle name="Note 2 7 2 2 4" xfId="39764"/>
    <cellStyle name="Note 2 7 2 3" xfId="39765"/>
    <cellStyle name="Note 2 7 2 3 2" xfId="39766"/>
    <cellStyle name="Note 2 7 2 3 2 2" xfId="39767"/>
    <cellStyle name="Note 2 7 2 3 3" xfId="39768"/>
    <cellStyle name="Note 2 7 2 4" xfId="39769"/>
    <cellStyle name="Note 2 7 2 4 2" xfId="39770"/>
    <cellStyle name="Note 2 7 2 5" xfId="39771"/>
    <cellStyle name="Note 2 7 3" xfId="39772"/>
    <cellStyle name="Note 2 7 3 2" xfId="39773"/>
    <cellStyle name="Note 2 7 3 2 2" xfId="39774"/>
    <cellStyle name="Note 2 7 3 2 2 2" xfId="39775"/>
    <cellStyle name="Note 2 7 3 2 2 2 2" xfId="39776"/>
    <cellStyle name="Note 2 7 3 2 2 3" xfId="39777"/>
    <cellStyle name="Note 2 7 3 2 3" xfId="39778"/>
    <cellStyle name="Note 2 7 3 2 3 2" xfId="39779"/>
    <cellStyle name="Note 2 7 3 2 4" xfId="39780"/>
    <cellStyle name="Note 2 7 3 3" xfId="39781"/>
    <cellStyle name="Note 2 7 3 3 2" xfId="39782"/>
    <cellStyle name="Note 2 7 3 3 2 2" xfId="39783"/>
    <cellStyle name="Note 2 7 3 3 3" xfId="39784"/>
    <cellStyle name="Note 2 7 3 4" xfId="39785"/>
    <cellStyle name="Note 2 7 3 4 2" xfId="39786"/>
    <cellStyle name="Note 2 7 3 5" xfId="39787"/>
    <cellStyle name="Note 2 7 4" xfId="39788"/>
    <cellStyle name="Note 2 7 4 2" xfId="39789"/>
    <cellStyle name="Note 2 7 4 2 2" xfId="39790"/>
    <cellStyle name="Note 2 7 4 2 2 2" xfId="39791"/>
    <cellStyle name="Note 2 7 4 2 3" xfId="39792"/>
    <cellStyle name="Note 2 7 4 3" xfId="39793"/>
    <cellStyle name="Note 2 7 4 3 2" xfId="39794"/>
    <cellStyle name="Note 2 7 4 4" xfId="39795"/>
    <cellStyle name="Note 2 7 5" xfId="39796"/>
    <cellStyle name="Note 2 7 5 2" xfId="39797"/>
    <cellStyle name="Note 2 7 5 2 2" xfId="39798"/>
    <cellStyle name="Note 2 7 5 2 2 2" xfId="39799"/>
    <cellStyle name="Note 2 7 5 2 3" xfId="39800"/>
    <cellStyle name="Note 2 7 5 3" xfId="39801"/>
    <cellStyle name="Note 2 7 5 3 2" xfId="39802"/>
    <cellStyle name="Note 2 7 5 4" xfId="39803"/>
    <cellStyle name="Note 2 7 6" xfId="39804"/>
    <cellStyle name="Note 2 7 6 2" xfId="39805"/>
    <cellStyle name="Note 2 7 6 2 2" xfId="39806"/>
    <cellStyle name="Note 2 7 6 2 2 2" xfId="39807"/>
    <cellStyle name="Note 2 7 6 2 3" xfId="39808"/>
    <cellStyle name="Note 2 7 6 3" xfId="39809"/>
    <cellStyle name="Note 2 7 6 3 2" xfId="39810"/>
    <cellStyle name="Note 2 7 6 4" xfId="39811"/>
    <cellStyle name="Note 2 7 7" xfId="39812"/>
    <cellStyle name="Note 2 7 7 2" xfId="39813"/>
    <cellStyle name="Note 2 7 7 2 2" xfId="39814"/>
    <cellStyle name="Note 2 7 7 3" xfId="39815"/>
    <cellStyle name="Note 2 7 8" xfId="39816"/>
    <cellStyle name="Note 2 7 8 2" xfId="39817"/>
    <cellStyle name="Note 2 7 9" xfId="39818"/>
    <cellStyle name="Note 2 8" xfId="39819"/>
    <cellStyle name="Note 2 8 10" xfId="47272"/>
    <cellStyle name="Note 2 8 2" xfId="39820"/>
    <cellStyle name="Note 2 8 2 2" xfId="39821"/>
    <cellStyle name="Note 2 8 2 2 2" xfId="39822"/>
    <cellStyle name="Note 2 8 2 2 2 2" xfId="39823"/>
    <cellStyle name="Note 2 8 2 2 2 2 2" xfId="39824"/>
    <cellStyle name="Note 2 8 2 2 2 3" xfId="39825"/>
    <cellStyle name="Note 2 8 2 2 3" xfId="39826"/>
    <cellStyle name="Note 2 8 2 2 3 2" xfId="39827"/>
    <cellStyle name="Note 2 8 2 2 4" xfId="39828"/>
    <cellStyle name="Note 2 8 2 3" xfId="39829"/>
    <cellStyle name="Note 2 8 2 3 2" xfId="39830"/>
    <cellStyle name="Note 2 8 2 3 2 2" xfId="39831"/>
    <cellStyle name="Note 2 8 2 3 3" xfId="39832"/>
    <cellStyle name="Note 2 8 2 4" xfId="39833"/>
    <cellStyle name="Note 2 8 2 4 2" xfId="39834"/>
    <cellStyle name="Note 2 8 2 5" xfId="39835"/>
    <cellStyle name="Note 2 8 3" xfId="39836"/>
    <cellStyle name="Note 2 8 3 2" xfId="39837"/>
    <cellStyle name="Note 2 8 3 2 2" xfId="39838"/>
    <cellStyle name="Note 2 8 3 2 2 2" xfId="39839"/>
    <cellStyle name="Note 2 8 3 2 2 2 2" xfId="39840"/>
    <cellStyle name="Note 2 8 3 2 2 3" xfId="39841"/>
    <cellStyle name="Note 2 8 3 2 3" xfId="39842"/>
    <cellStyle name="Note 2 8 3 2 3 2" xfId="39843"/>
    <cellStyle name="Note 2 8 3 2 4" xfId="39844"/>
    <cellStyle name="Note 2 8 3 3" xfId="39845"/>
    <cellStyle name="Note 2 8 3 3 2" xfId="39846"/>
    <cellStyle name="Note 2 8 3 3 2 2" xfId="39847"/>
    <cellStyle name="Note 2 8 3 3 3" xfId="39848"/>
    <cellStyle name="Note 2 8 3 4" xfId="39849"/>
    <cellStyle name="Note 2 8 3 4 2" xfId="39850"/>
    <cellStyle name="Note 2 8 3 5" xfId="39851"/>
    <cellStyle name="Note 2 8 4" xfId="39852"/>
    <cellStyle name="Note 2 8 4 2" xfId="39853"/>
    <cellStyle name="Note 2 8 4 2 2" xfId="39854"/>
    <cellStyle name="Note 2 8 4 2 2 2" xfId="39855"/>
    <cellStyle name="Note 2 8 4 2 3" xfId="39856"/>
    <cellStyle name="Note 2 8 4 3" xfId="39857"/>
    <cellStyle name="Note 2 8 4 3 2" xfId="39858"/>
    <cellStyle name="Note 2 8 4 4" xfId="39859"/>
    <cellStyle name="Note 2 8 5" xfId="39860"/>
    <cellStyle name="Note 2 8 5 2" xfId="39861"/>
    <cellStyle name="Note 2 8 5 2 2" xfId="39862"/>
    <cellStyle name="Note 2 8 5 2 2 2" xfId="39863"/>
    <cellStyle name="Note 2 8 5 2 3" xfId="39864"/>
    <cellStyle name="Note 2 8 5 3" xfId="39865"/>
    <cellStyle name="Note 2 8 5 3 2" xfId="39866"/>
    <cellStyle name="Note 2 8 5 4" xfId="39867"/>
    <cellStyle name="Note 2 8 6" xfId="39868"/>
    <cellStyle name="Note 2 8 6 2" xfId="39869"/>
    <cellStyle name="Note 2 8 6 2 2" xfId="39870"/>
    <cellStyle name="Note 2 8 6 2 2 2" xfId="39871"/>
    <cellStyle name="Note 2 8 6 2 3" xfId="39872"/>
    <cellStyle name="Note 2 8 6 3" xfId="39873"/>
    <cellStyle name="Note 2 8 6 3 2" xfId="39874"/>
    <cellStyle name="Note 2 8 6 4" xfId="39875"/>
    <cellStyle name="Note 2 8 7" xfId="39876"/>
    <cellStyle name="Note 2 8 7 2" xfId="39877"/>
    <cellStyle name="Note 2 8 7 2 2" xfId="39878"/>
    <cellStyle name="Note 2 8 7 3" xfId="39879"/>
    <cellStyle name="Note 2 8 8" xfId="39880"/>
    <cellStyle name="Note 2 8 8 2" xfId="39881"/>
    <cellStyle name="Note 2 8 9" xfId="39882"/>
    <cellStyle name="Note 2 9" xfId="39883"/>
    <cellStyle name="Note 2 9 2" xfId="47273"/>
    <cellStyle name="Note 20" xfId="39884"/>
    <cellStyle name="Note 20 2" xfId="39885"/>
    <cellStyle name="Note 20 2 2" xfId="39886"/>
    <cellStyle name="Note 20 3" xfId="39887"/>
    <cellStyle name="Note 20 3 2" xfId="39888"/>
    <cellStyle name="Note 20 4" xfId="39889"/>
    <cellStyle name="Note 21" xfId="39890"/>
    <cellStyle name="Note 21 2" xfId="39891"/>
    <cellStyle name="Note 21 2 2" xfId="39892"/>
    <cellStyle name="Note 21 3" xfId="39893"/>
    <cellStyle name="Note 21 3 2" xfId="39894"/>
    <cellStyle name="Note 21 4" xfId="39895"/>
    <cellStyle name="Note 22" xfId="39896"/>
    <cellStyle name="Note 23" xfId="39897"/>
    <cellStyle name="Note 24" xfId="48120"/>
    <cellStyle name="Note 3" xfId="39898"/>
    <cellStyle name="Note 3 2" xfId="39899"/>
    <cellStyle name="Note 3 2 2" xfId="47275"/>
    <cellStyle name="Note 3 3" xfId="39900"/>
    <cellStyle name="Note 3 3 2" xfId="47276"/>
    <cellStyle name="Note 3 4" xfId="39901"/>
    <cellStyle name="Note 3 4 2" xfId="47274"/>
    <cellStyle name="Note 3 5" xfId="39902"/>
    <cellStyle name="Note 3 6" xfId="39903"/>
    <cellStyle name="Note 3 7" xfId="39904"/>
    <cellStyle name="Note 4" xfId="39905"/>
    <cellStyle name="Note 4 2" xfId="39906"/>
    <cellStyle name="Note 4 2 2" xfId="47278"/>
    <cellStyle name="Note 4 3" xfId="39907"/>
    <cellStyle name="Note 4 3 2" xfId="47277"/>
    <cellStyle name="Note 4 4" xfId="39908"/>
    <cellStyle name="Note 5" xfId="39909"/>
    <cellStyle name="Note 5 2" xfId="39910"/>
    <cellStyle name="Note 5 2 2" xfId="47280"/>
    <cellStyle name="Note 5 3" xfId="39911"/>
    <cellStyle name="Note 5 3 2" xfId="47279"/>
    <cellStyle name="Note 5 4" xfId="39912"/>
    <cellStyle name="Note 6" xfId="39913"/>
    <cellStyle name="Note 6 2" xfId="39914"/>
    <cellStyle name="Note 6 2 2" xfId="47282"/>
    <cellStyle name="Note 6 3" xfId="47281"/>
    <cellStyle name="Note 7" xfId="39915"/>
    <cellStyle name="Note 7 2" xfId="39916"/>
    <cellStyle name="Note 7 2 2" xfId="47284"/>
    <cellStyle name="Note 7 3" xfId="47283"/>
    <cellStyle name="Note 8" xfId="39917"/>
    <cellStyle name="Note 8 2" xfId="39918"/>
    <cellStyle name="Note 8 2 2" xfId="47287"/>
    <cellStyle name="Note 8 2 2 2" xfId="47288"/>
    <cellStyle name="Note 8 2 2 2 2" xfId="47289"/>
    <cellStyle name="Note 8 2 2 3" xfId="47290"/>
    <cellStyle name="Note 8 2 3" xfId="47291"/>
    <cellStyle name="Note 8 2 3 2" xfId="47292"/>
    <cellStyle name="Note 8 2 4" xfId="47293"/>
    <cellStyle name="Note 8 2 5" xfId="47286"/>
    <cellStyle name="Note 8 3" xfId="47294"/>
    <cellStyle name="Note 8 3 2" xfId="47295"/>
    <cellStyle name="Note 8 3 2 2" xfId="47296"/>
    <cellStyle name="Note 8 3 2 2 2" xfId="47297"/>
    <cellStyle name="Note 8 3 2 3" xfId="47298"/>
    <cellStyle name="Note 8 3 3" xfId="47299"/>
    <cellStyle name="Note 8 3 3 2" xfId="47300"/>
    <cellStyle name="Note 8 3 4" xfId="47301"/>
    <cellStyle name="Note 8 4" xfId="47302"/>
    <cellStyle name="Note 8 4 2" xfId="47303"/>
    <cellStyle name="Note 8 4 2 2" xfId="47304"/>
    <cellStyle name="Note 8 4 3" xfId="47305"/>
    <cellStyle name="Note 8 5" xfId="47306"/>
    <cellStyle name="Note 8 5 2" xfId="47307"/>
    <cellStyle name="Note 8 6" xfId="47308"/>
    <cellStyle name="Note 8 7" xfId="47285"/>
    <cellStyle name="Note 9" xfId="39919"/>
    <cellStyle name="Note 9 2" xfId="39920"/>
    <cellStyle name="Nr 0 dec" xfId="47309"/>
    <cellStyle name="Nr 0 dec - Input" xfId="47310"/>
    <cellStyle name="Nr 0 dec - Subtotal" xfId="47311"/>
    <cellStyle name="Nr 0 dec_Data" xfId="47312"/>
    <cellStyle name="Nr 1 dec" xfId="47313"/>
    <cellStyle name="Nr 1 dec - Input" xfId="47314"/>
    <cellStyle name="Nr, 0 dec" xfId="47315"/>
    <cellStyle name="number" xfId="47316"/>
    <cellStyle name="Number, 1 dec" xfId="47317"/>
    <cellStyle name="Output" xfId="48046" builtinId="21" customBuiltin="1"/>
    <cellStyle name="Output (1dp#)" xfId="47318"/>
    <cellStyle name="Output (1dpx)_ Pies " xfId="47319"/>
    <cellStyle name="Output 10" xfId="39921"/>
    <cellStyle name="Output 11" xfId="39922"/>
    <cellStyle name="Output 12" xfId="39923"/>
    <cellStyle name="Output 13" xfId="39924"/>
    <cellStyle name="Output 14" xfId="39925"/>
    <cellStyle name="Output 15" xfId="39926"/>
    <cellStyle name="Output 16" xfId="39927"/>
    <cellStyle name="Output 16 2" xfId="47889"/>
    <cellStyle name="Output 17" xfId="39928"/>
    <cellStyle name="Output 18" xfId="39929"/>
    <cellStyle name="Output 2" xfId="39930"/>
    <cellStyle name="Output 2 10" xfId="47320"/>
    <cellStyle name="Output 2 10 2" xfId="47942"/>
    <cellStyle name="Output 2 10 3" xfId="43182"/>
    <cellStyle name="Output 2 11" xfId="47832"/>
    <cellStyle name="Output 2 11 2" xfId="47968"/>
    <cellStyle name="Output 2 11 3" xfId="47990"/>
    <cellStyle name="Output 2 2" xfId="39931"/>
    <cellStyle name="Output 2 2 2" xfId="39932"/>
    <cellStyle name="Output 2 2 2 2" xfId="47322"/>
    <cellStyle name="Output 2 2 3" xfId="39933"/>
    <cellStyle name="Output 2 2 3 2" xfId="47321"/>
    <cellStyle name="Output 2 2 3 3" xfId="47943"/>
    <cellStyle name="Output 2 2 3 4" xfId="43183"/>
    <cellStyle name="Output 2 2 4" xfId="39934"/>
    <cellStyle name="Output 2 2 4 2" xfId="47831"/>
    <cellStyle name="Output 2 2 4 3" xfId="47967"/>
    <cellStyle name="Output 2 2 4 4" xfId="47989"/>
    <cellStyle name="Output 2 2 5" xfId="39935"/>
    <cellStyle name="Output 2 2 6" xfId="39936"/>
    <cellStyle name="Output 2 3" xfId="39937"/>
    <cellStyle name="Output 2 3 2" xfId="39938"/>
    <cellStyle name="Output 2 3 3" xfId="39939"/>
    <cellStyle name="Output 2 3 4" xfId="39940"/>
    <cellStyle name="Output 2 3 5" xfId="47323"/>
    <cellStyle name="Output 2 4" xfId="39941"/>
    <cellStyle name="Output 2 4 2" xfId="47324"/>
    <cellStyle name="Output 2 5" xfId="39942"/>
    <cellStyle name="Output 2 5 2" xfId="47325"/>
    <cellStyle name="Output 2 6" xfId="39943"/>
    <cellStyle name="Output 2 6 2" xfId="47326"/>
    <cellStyle name="Output 2 7" xfId="39944"/>
    <cellStyle name="Output 2 7 2" xfId="47327"/>
    <cellStyle name="Output 2 8" xfId="39945"/>
    <cellStyle name="Output 2 8 2" xfId="47328"/>
    <cellStyle name="Output 2 9" xfId="47329"/>
    <cellStyle name="Output 3" xfId="39946"/>
    <cellStyle name="Output 3 2" xfId="39947"/>
    <cellStyle name="Output 3 3" xfId="39948"/>
    <cellStyle name="Output 3 4" xfId="39949"/>
    <cellStyle name="Output 3 5" xfId="39950"/>
    <cellStyle name="Output 4" xfId="39951"/>
    <cellStyle name="Output 4 2" xfId="39952"/>
    <cellStyle name="Output 4 3" xfId="39953"/>
    <cellStyle name="Output 4 4" xfId="39954"/>
    <cellStyle name="Output 5" xfId="39955"/>
    <cellStyle name="Output 5 2" xfId="39956"/>
    <cellStyle name="Output 5 3" xfId="39957"/>
    <cellStyle name="Output 6" xfId="39958"/>
    <cellStyle name="Output 6 2" xfId="39959"/>
    <cellStyle name="Output 6 3" xfId="39960"/>
    <cellStyle name="Output 7" xfId="39961"/>
    <cellStyle name="Output 8" xfId="39962"/>
    <cellStyle name="Output 9" xfId="39963"/>
    <cellStyle name="Page Heading" xfId="47330"/>
    <cellStyle name="Page Heading Large" xfId="47331"/>
    <cellStyle name="Page Heading Small" xfId="47332"/>
    <cellStyle name="Page Number" xfId="47333"/>
    <cellStyle name="pb_page_heading_LS" xfId="47334"/>
    <cellStyle name="Per aandeel" xfId="47335"/>
    <cellStyle name="Percent" xfId="10" builtinId="5"/>
    <cellStyle name="Percent (1)" xfId="47336"/>
    <cellStyle name="Percent [0]" xfId="47337"/>
    <cellStyle name="Percent [00]" xfId="47338"/>
    <cellStyle name="Percent [1]" xfId="47339"/>
    <cellStyle name="Percent [1] 2" xfId="47944"/>
    <cellStyle name="Percent [2]" xfId="39964"/>
    <cellStyle name="Percent [2] 2" xfId="39965"/>
    <cellStyle name="Percent [2] 2 2" xfId="39966"/>
    <cellStyle name="Percent [2] 3" xfId="39967"/>
    <cellStyle name="Percent [2] 4" xfId="39968"/>
    <cellStyle name="Percent [2] 4 2" xfId="47340"/>
    <cellStyle name="Percent 1 dec" xfId="47341"/>
    <cellStyle name="Percent 1 dec - Input" xfId="47342"/>
    <cellStyle name="Percent 1 dec_Data" xfId="47343"/>
    <cellStyle name="Percent 10" xfId="39969"/>
    <cellStyle name="Percent 10 2" xfId="39970"/>
    <cellStyle name="Percent 10 2 2" xfId="39971"/>
    <cellStyle name="Percent 10 2 2 2" xfId="39972"/>
    <cellStyle name="Percent 10 2 2 2 2" xfId="39973"/>
    <cellStyle name="Percent 10 2 2 2 2 2" xfId="39974"/>
    <cellStyle name="Percent 10 2 2 2 2 2 2" xfId="39975"/>
    <cellStyle name="Percent 10 2 2 2 2 3" xfId="39976"/>
    <cellStyle name="Percent 10 2 2 2 3" xfId="39977"/>
    <cellStyle name="Percent 10 2 2 2 3 2" xfId="39978"/>
    <cellStyle name="Percent 10 2 2 2 4" xfId="39979"/>
    <cellStyle name="Percent 10 2 2 3" xfId="39980"/>
    <cellStyle name="Percent 10 2 2 3 2" xfId="39981"/>
    <cellStyle name="Percent 10 2 2 3 2 2" xfId="39982"/>
    <cellStyle name="Percent 10 2 2 3 3" xfId="39983"/>
    <cellStyle name="Percent 10 2 2 4" xfId="39984"/>
    <cellStyle name="Percent 10 2 2 4 2" xfId="39985"/>
    <cellStyle name="Percent 10 2 2 5" xfId="39986"/>
    <cellStyle name="Percent 10 2 3" xfId="39987"/>
    <cellStyle name="Percent 10 2 3 2" xfId="39988"/>
    <cellStyle name="Percent 10 2 3 2 2" xfId="39989"/>
    <cellStyle name="Percent 10 2 3 2 2 2" xfId="39990"/>
    <cellStyle name="Percent 10 2 3 2 2 2 2" xfId="39991"/>
    <cellStyle name="Percent 10 2 3 2 2 3" xfId="39992"/>
    <cellStyle name="Percent 10 2 3 2 3" xfId="39993"/>
    <cellStyle name="Percent 10 2 3 2 3 2" xfId="39994"/>
    <cellStyle name="Percent 10 2 3 2 4" xfId="39995"/>
    <cellStyle name="Percent 10 2 3 3" xfId="39996"/>
    <cellStyle name="Percent 10 2 3 3 2" xfId="39997"/>
    <cellStyle name="Percent 10 2 3 3 2 2" xfId="39998"/>
    <cellStyle name="Percent 10 2 3 3 3" xfId="39999"/>
    <cellStyle name="Percent 10 2 3 4" xfId="40000"/>
    <cellStyle name="Percent 10 2 3 4 2" xfId="40001"/>
    <cellStyle name="Percent 10 2 3 5" xfId="40002"/>
    <cellStyle name="Percent 10 2 4" xfId="40003"/>
    <cellStyle name="Percent 10 2 4 2" xfId="40004"/>
    <cellStyle name="Percent 10 2 4 2 2" xfId="40005"/>
    <cellStyle name="Percent 10 2 4 2 2 2" xfId="40006"/>
    <cellStyle name="Percent 10 2 4 2 3" xfId="40007"/>
    <cellStyle name="Percent 10 2 4 3" xfId="40008"/>
    <cellStyle name="Percent 10 2 4 3 2" xfId="40009"/>
    <cellStyle name="Percent 10 2 4 4" xfId="40010"/>
    <cellStyle name="Percent 10 2 5" xfId="40011"/>
    <cellStyle name="Percent 10 2 5 2" xfId="40012"/>
    <cellStyle name="Percent 10 2 5 2 2" xfId="40013"/>
    <cellStyle name="Percent 10 2 5 2 2 2" xfId="40014"/>
    <cellStyle name="Percent 10 2 5 2 3" xfId="40015"/>
    <cellStyle name="Percent 10 2 5 3" xfId="40016"/>
    <cellStyle name="Percent 10 2 5 3 2" xfId="40017"/>
    <cellStyle name="Percent 10 2 5 4" xfId="40018"/>
    <cellStyle name="Percent 10 2 6" xfId="40019"/>
    <cellStyle name="Percent 10 2 6 2" xfId="40020"/>
    <cellStyle name="Percent 10 2 6 2 2" xfId="40021"/>
    <cellStyle name="Percent 10 2 6 2 2 2" xfId="40022"/>
    <cellStyle name="Percent 10 2 6 2 3" xfId="40023"/>
    <cellStyle name="Percent 10 2 6 3" xfId="40024"/>
    <cellStyle name="Percent 10 2 6 3 2" xfId="40025"/>
    <cellStyle name="Percent 10 2 6 4" xfId="40026"/>
    <cellStyle name="Percent 10 2 7" xfId="40027"/>
    <cellStyle name="Percent 10 2 7 2" xfId="40028"/>
    <cellStyle name="Percent 10 2 7 2 2" xfId="40029"/>
    <cellStyle name="Percent 10 2 7 3" xfId="40030"/>
    <cellStyle name="Percent 10 2 8" xfId="40031"/>
    <cellStyle name="Percent 10 2 8 2" xfId="40032"/>
    <cellStyle name="Percent 10 2 9" xfId="40033"/>
    <cellStyle name="Percent 10 3" xfId="40034"/>
    <cellStyle name="Percent 10 4" xfId="40035"/>
    <cellStyle name="Percent 100" xfId="40036"/>
    <cellStyle name="Percent 101" xfId="40037"/>
    <cellStyle name="Percent 102" xfId="40038"/>
    <cellStyle name="Percent 103" xfId="40039"/>
    <cellStyle name="Percent 104" xfId="40040"/>
    <cellStyle name="Percent 105" xfId="40041"/>
    <cellStyle name="Percent 106" xfId="40042"/>
    <cellStyle name="Percent 107" xfId="40043"/>
    <cellStyle name="Percent 108" xfId="40044"/>
    <cellStyle name="Percent 109" xfId="40045"/>
    <cellStyle name="Percent 11" xfId="40046"/>
    <cellStyle name="Percent 11 2" xfId="40047"/>
    <cellStyle name="Percent 11 2 2" xfId="40048"/>
    <cellStyle name="Percent 11 2 2 2" xfId="40049"/>
    <cellStyle name="Percent 11 2 2 2 2" xfId="40050"/>
    <cellStyle name="Percent 11 2 2 2 2 2" xfId="40051"/>
    <cellStyle name="Percent 11 2 2 2 2 2 2" xfId="40052"/>
    <cellStyle name="Percent 11 2 2 2 2 3" xfId="40053"/>
    <cellStyle name="Percent 11 2 2 2 3" xfId="40054"/>
    <cellStyle name="Percent 11 2 2 2 3 2" xfId="40055"/>
    <cellStyle name="Percent 11 2 2 2 4" xfId="40056"/>
    <cellStyle name="Percent 11 2 2 3" xfId="40057"/>
    <cellStyle name="Percent 11 2 2 3 2" xfId="40058"/>
    <cellStyle name="Percent 11 2 2 3 2 2" xfId="40059"/>
    <cellStyle name="Percent 11 2 2 3 3" xfId="40060"/>
    <cellStyle name="Percent 11 2 2 4" xfId="40061"/>
    <cellStyle name="Percent 11 2 2 4 2" xfId="40062"/>
    <cellStyle name="Percent 11 2 2 5" xfId="40063"/>
    <cellStyle name="Percent 11 2 3" xfId="40064"/>
    <cellStyle name="Percent 11 2 3 2" xfId="40065"/>
    <cellStyle name="Percent 11 2 3 2 2" xfId="40066"/>
    <cellStyle name="Percent 11 2 3 2 2 2" xfId="40067"/>
    <cellStyle name="Percent 11 2 3 2 2 2 2" xfId="40068"/>
    <cellStyle name="Percent 11 2 3 2 2 3" xfId="40069"/>
    <cellStyle name="Percent 11 2 3 2 3" xfId="40070"/>
    <cellStyle name="Percent 11 2 3 2 3 2" xfId="40071"/>
    <cellStyle name="Percent 11 2 3 2 4" xfId="40072"/>
    <cellStyle name="Percent 11 2 3 3" xfId="40073"/>
    <cellStyle name="Percent 11 2 3 3 2" xfId="40074"/>
    <cellStyle name="Percent 11 2 3 3 2 2" xfId="40075"/>
    <cellStyle name="Percent 11 2 3 3 3" xfId="40076"/>
    <cellStyle name="Percent 11 2 3 4" xfId="40077"/>
    <cellStyle name="Percent 11 2 3 4 2" xfId="40078"/>
    <cellStyle name="Percent 11 2 3 5" xfId="40079"/>
    <cellStyle name="Percent 11 2 4" xfId="40080"/>
    <cellStyle name="Percent 11 2 4 2" xfId="40081"/>
    <cellStyle name="Percent 11 2 4 2 2" xfId="40082"/>
    <cellStyle name="Percent 11 2 4 2 2 2" xfId="40083"/>
    <cellStyle name="Percent 11 2 4 2 3" xfId="40084"/>
    <cellStyle name="Percent 11 2 4 3" xfId="40085"/>
    <cellStyle name="Percent 11 2 4 3 2" xfId="40086"/>
    <cellStyle name="Percent 11 2 4 4" xfId="40087"/>
    <cellStyle name="Percent 11 2 5" xfId="40088"/>
    <cellStyle name="Percent 11 2 5 2" xfId="40089"/>
    <cellStyle name="Percent 11 2 5 2 2" xfId="40090"/>
    <cellStyle name="Percent 11 2 5 2 2 2" xfId="40091"/>
    <cellStyle name="Percent 11 2 5 2 3" xfId="40092"/>
    <cellStyle name="Percent 11 2 5 3" xfId="40093"/>
    <cellStyle name="Percent 11 2 5 3 2" xfId="40094"/>
    <cellStyle name="Percent 11 2 5 4" xfId="40095"/>
    <cellStyle name="Percent 11 2 6" xfId="40096"/>
    <cellStyle name="Percent 11 2 6 2" xfId="40097"/>
    <cellStyle name="Percent 11 2 6 2 2" xfId="40098"/>
    <cellStyle name="Percent 11 2 6 2 2 2" xfId="40099"/>
    <cellStyle name="Percent 11 2 6 2 3" xfId="40100"/>
    <cellStyle name="Percent 11 2 6 3" xfId="40101"/>
    <cellStyle name="Percent 11 2 6 3 2" xfId="40102"/>
    <cellStyle name="Percent 11 2 6 4" xfId="40103"/>
    <cellStyle name="Percent 11 2 7" xfId="40104"/>
    <cellStyle name="Percent 11 2 7 2" xfId="40105"/>
    <cellStyle name="Percent 11 2 7 2 2" xfId="40106"/>
    <cellStyle name="Percent 11 2 7 3" xfId="40107"/>
    <cellStyle name="Percent 11 2 8" xfId="40108"/>
    <cellStyle name="Percent 11 2 8 2" xfId="40109"/>
    <cellStyle name="Percent 11 2 9" xfId="40110"/>
    <cellStyle name="Percent 11 3" xfId="40111"/>
    <cellStyle name="Percent 11 4" xfId="40112"/>
    <cellStyle name="Percent 11 5" xfId="40113"/>
    <cellStyle name="Percent 110" xfId="40114"/>
    <cellStyle name="Percent 111" xfId="40115"/>
    <cellStyle name="Percent 112" xfId="40116"/>
    <cellStyle name="Percent 112 2" xfId="40117"/>
    <cellStyle name="Percent 112 3" xfId="40118"/>
    <cellStyle name="Percent 113" xfId="40119"/>
    <cellStyle name="Percent 114" xfId="40120"/>
    <cellStyle name="Percent 115" xfId="40121"/>
    <cellStyle name="Percent 116" xfId="40122"/>
    <cellStyle name="Percent 117" xfId="40123"/>
    <cellStyle name="Percent 118" xfId="40124"/>
    <cellStyle name="Percent 119" xfId="40125"/>
    <cellStyle name="Percent 12" xfId="40126"/>
    <cellStyle name="Percent 12 2" xfId="40127"/>
    <cellStyle name="Percent 12 2 2" xfId="40128"/>
    <cellStyle name="Percent 12 2 2 2" xfId="40129"/>
    <cellStyle name="Percent 12 2 2 2 2" xfId="40130"/>
    <cellStyle name="Percent 12 2 2 2 2 2" xfId="40131"/>
    <cellStyle name="Percent 12 2 2 2 2 2 2" xfId="40132"/>
    <cellStyle name="Percent 12 2 2 2 2 3" xfId="40133"/>
    <cellStyle name="Percent 12 2 2 2 3" xfId="40134"/>
    <cellStyle name="Percent 12 2 2 2 3 2" xfId="40135"/>
    <cellStyle name="Percent 12 2 2 2 4" xfId="40136"/>
    <cellStyle name="Percent 12 2 2 3" xfId="40137"/>
    <cellStyle name="Percent 12 2 2 3 2" xfId="40138"/>
    <cellStyle name="Percent 12 2 2 3 2 2" xfId="40139"/>
    <cellStyle name="Percent 12 2 2 3 3" xfId="40140"/>
    <cellStyle name="Percent 12 2 2 4" xfId="40141"/>
    <cellStyle name="Percent 12 2 2 4 2" xfId="40142"/>
    <cellStyle name="Percent 12 2 2 5" xfId="40143"/>
    <cellStyle name="Percent 12 2 3" xfId="40144"/>
    <cellStyle name="Percent 12 2 3 2" xfId="40145"/>
    <cellStyle name="Percent 12 2 3 2 2" xfId="40146"/>
    <cellStyle name="Percent 12 2 3 2 2 2" xfId="40147"/>
    <cellStyle name="Percent 12 2 3 2 2 2 2" xfId="40148"/>
    <cellStyle name="Percent 12 2 3 2 2 3" xfId="40149"/>
    <cellStyle name="Percent 12 2 3 2 3" xfId="40150"/>
    <cellStyle name="Percent 12 2 3 2 3 2" xfId="40151"/>
    <cellStyle name="Percent 12 2 3 2 4" xfId="40152"/>
    <cellStyle name="Percent 12 2 3 3" xfId="40153"/>
    <cellStyle name="Percent 12 2 3 3 2" xfId="40154"/>
    <cellStyle name="Percent 12 2 3 3 2 2" xfId="40155"/>
    <cellStyle name="Percent 12 2 3 3 3" xfId="40156"/>
    <cellStyle name="Percent 12 2 3 4" xfId="40157"/>
    <cellStyle name="Percent 12 2 3 4 2" xfId="40158"/>
    <cellStyle name="Percent 12 2 3 5" xfId="40159"/>
    <cellStyle name="Percent 12 2 4" xfId="40160"/>
    <cellStyle name="Percent 12 2 4 2" xfId="40161"/>
    <cellStyle name="Percent 12 2 4 2 2" xfId="40162"/>
    <cellStyle name="Percent 12 2 4 2 2 2" xfId="40163"/>
    <cellStyle name="Percent 12 2 4 2 3" xfId="40164"/>
    <cellStyle name="Percent 12 2 4 3" xfId="40165"/>
    <cellStyle name="Percent 12 2 4 3 2" xfId="40166"/>
    <cellStyle name="Percent 12 2 4 4" xfId="40167"/>
    <cellStyle name="Percent 12 2 5" xfId="40168"/>
    <cellStyle name="Percent 12 2 5 2" xfId="40169"/>
    <cellStyle name="Percent 12 2 5 2 2" xfId="40170"/>
    <cellStyle name="Percent 12 2 5 2 2 2" xfId="40171"/>
    <cellStyle name="Percent 12 2 5 2 3" xfId="40172"/>
    <cellStyle name="Percent 12 2 5 3" xfId="40173"/>
    <cellStyle name="Percent 12 2 5 3 2" xfId="40174"/>
    <cellStyle name="Percent 12 2 5 4" xfId="40175"/>
    <cellStyle name="Percent 12 2 6" xfId="40176"/>
    <cellStyle name="Percent 12 2 6 2" xfId="40177"/>
    <cellStyle name="Percent 12 2 6 2 2" xfId="40178"/>
    <cellStyle name="Percent 12 2 6 2 2 2" xfId="40179"/>
    <cellStyle name="Percent 12 2 6 2 3" xfId="40180"/>
    <cellStyle name="Percent 12 2 6 3" xfId="40181"/>
    <cellStyle name="Percent 12 2 6 3 2" xfId="40182"/>
    <cellStyle name="Percent 12 2 6 4" xfId="40183"/>
    <cellStyle name="Percent 12 2 7" xfId="40184"/>
    <cellStyle name="Percent 12 2 7 2" xfId="40185"/>
    <cellStyle name="Percent 12 2 7 2 2" xfId="40186"/>
    <cellStyle name="Percent 12 2 7 3" xfId="40187"/>
    <cellStyle name="Percent 12 2 8" xfId="40188"/>
    <cellStyle name="Percent 12 2 8 2" xfId="40189"/>
    <cellStyle name="Percent 12 2 9" xfId="40190"/>
    <cellStyle name="Percent 12 3" xfId="40191"/>
    <cellStyle name="Percent 12 4" xfId="40192"/>
    <cellStyle name="Percent 12 5" xfId="43199"/>
    <cellStyle name="Percent 120" xfId="40193"/>
    <cellStyle name="Percent 121" xfId="40194"/>
    <cellStyle name="Percent 122" xfId="40195"/>
    <cellStyle name="Percent 123" xfId="40196"/>
    <cellStyle name="Percent 124" xfId="40197"/>
    <cellStyle name="Percent 125" xfId="40198"/>
    <cellStyle name="Percent 126" xfId="40199"/>
    <cellStyle name="Percent 127" xfId="40200"/>
    <cellStyle name="Percent 128" xfId="40201"/>
    <cellStyle name="Percent 128 2" xfId="40202"/>
    <cellStyle name="Percent 129" xfId="40203"/>
    <cellStyle name="Percent 129 2" xfId="40204"/>
    <cellStyle name="Percent 13" xfId="40205"/>
    <cellStyle name="Percent 13 2" xfId="40206"/>
    <cellStyle name="Percent 13 2 2" xfId="40207"/>
    <cellStyle name="Percent 13 2 2 2" xfId="40208"/>
    <cellStyle name="Percent 13 2 2 2 2" xfId="40209"/>
    <cellStyle name="Percent 13 2 2 2 2 2" xfId="40210"/>
    <cellStyle name="Percent 13 2 2 2 2 2 2" xfId="40211"/>
    <cellStyle name="Percent 13 2 2 2 2 3" xfId="40212"/>
    <cellStyle name="Percent 13 2 2 2 3" xfId="40213"/>
    <cellStyle name="Percent 13 2 2 2 3 2" xfId="40214"/>
    <cellStyle name="Percent 13 2 2 2 4" xfId="40215"/>
    <cellStyle name="Percent 13 2 2 3" xfId="40216"/>
    <cellStyle name="Percent 13 2 2 3 2" xfId="40217"/>
    <cellStyle name="Percent 13 2 2 3 2 2" xfId="40218"/>
    <cellStyle name="Percent 13 2 2 3 3" xfId="40219"/>
    <cellStyle name="Percent 13 2 2 4" xfId="40220"/>
    <cellStyle name="Percent 13 2 2 4 2" xfId="40221"/>
    <cellStyle name="Percent 13 2 2 5" xfId="40222"/>
    <cellStyle name="Percent 13 2 3" xfId="40223"/>
    <cellStyle name="Percent 13 2 3 2" xfId="40224"/>
    <cellStyle name="Percent 13 2 3 2 2" xfId="40225"/>
    <cellStyle name="Percent 13 2 3 2 2 2" xfId="40226"/>
    <cellStyle name="Percent 13 2 3 2 2 2 2" xfId="40227"/>
    <cellStyle name="Percent 13 2 3 2 2 3" xfId="40228"/>
    <cellStyle name="Percent 13 2 3 2 3" xfId="40229"/>
    <cellStyle name="Percent 13 2 3 2 3 2" xfId="40230"/>
    <cellStyle name="Percent 13 2 3 2 4" xfId="40231"/>
    <cellStyle name="Percent 13 2 3 3" xfId="40232"/>
    <cellStyle name="Percent 13 2 3 3 2" xfId="40233"/>
    <cellStyle name="Percent 13 2 3 3 2 2" xfId="40234"/>
    <cellStyle name="Percent 13 2 3 3 3" xfId="40235"/>
    <cellStyle name="Percent 13 2 3 4" xfId="40236"/>
    <cellStyle name="Percent 13 2 3 4 2" xfId="40237"/>
    <cellStyle name="Percent 13 2 3 5" xfId="40238"/>
    <cellStyle name="Percent 13 2 4" xfId="40239"/>
    <cellStyle name="Percent 13 2 4 2" xfId="40240"/>
    <cellStyle name="Percent 13 2 4 2 2" xfId="40241"/>
    <cellStyle name="Percent 13 2 4 2 2 2" xfId="40242"/>
    <cellStyle name="Percent 13 2 4 2 3" xfId="40243"/>
    <cellStyle name="Percent 13 2 4 3" xfId="40244"/>
    <cellStyle name="Percent 13 2 4 3 2" xfId="40245"/>
    <cellStyle name="Percent 13 2 4 4" xfId="40246"/>
    <cellStyle name="Percent 13 2 5" xfId="40247"/>
    <cellStyle name="Percent 13 2 5 2" xfId="40248"/>
    <cellStyle name="Percent 13 2 5 2 2" xfId="40249"/>
    <cellStyle name="Percent 13 2 5 2 2 2" xfId="40250"/>
    <cellStyle name="Percent 13 2 5 2 3" xfId="40251"/>
    <cellStyle name="Percent 13 2 5 3" xfId="40252"/>
    <cellStyle name="Percent 13 2 5 3 2" xfId="40253"/>
    <cellStyle name="Percent 13 2 5 4" xfId="40254"/>
    <cellStyle name="Percent 13 2 6" xfId="40255"/>
    <cellStyle name="Percent 13 2 6 2" xfId="40256"/>
    <cellStyle name="Percent 13 2 6 2 2" xfId="40257"/>
    <cellStyle name="Percent 13 2 6 2 2 2" xfId="40258"/>
    <cellStyle name="Percent 13 2 6 2 3" xfId="40259"/>
    <cellStyle name="Percent 13 2 6 3" xfId="40260"/>
    <cellStyle name="Percent 13 2 6 3 2" xfId="40261"/>
    <cellStyle name="Percent 13 2 6 4" xfId="40262"/>
    <cellStyle name="Percent 13 2 7" xfId="40263"/>
    <cellStyle name="Percent 13 2 7 2" xfId="40264"/>
    <cellStyle name="Percent 13 2 7 2 2" xfId="40265"/>
    <cellStyle name="Percent 13 2 7 3" xfId="40266"/>
    <cellStyle name="Percent 13 2 8" xfId="40267"/>
    <cellStyle name="Percent 13 2 8 2" xfId="40268"/>
    <cellStyle name="Percent 13 2 9" xfId="40269"/>
    <cellStyle name="Percent 13 3" xfId="40270"/>
    <cellStyle name="Percent 13 4" xfId="40271"/>
    <cellStyle name="Percent 13 5" xfId="43200"/>
    <cellStyle name="Percent 130" xfId="40272"/>
    <cellStyle name="Percent 130 2" xfId="40273"/>
    <cellStyle name="Percent 131" xfId="40274"/>
    <cellStyle name="Percent 131 2" xfId="40275"/>
    <cellStyle name="Percent 132" xfId="40276"/>
    <cellStyle name="Percent 132 2" xfId="40277"/>
    <cellStyle name="Percent 133" xfId="40278"/>
    <cellStyle name="Percent 133 2" xfId="40279"/>
    <cellStyle name="Percent 134" xfId="40280"/>
    <cellStyle name="Percent 134 2" xfId="40281"/>
    <cellStyle name="Percent 135" xfId="40282"/>
    <cellStyle name="Percent 135 2" xfId="40283"/>
    <cellStyle name="Percent 136" xfId="40284"/>
    <cellStyle name="Percent 136 2" xfId="40285"/>
    <cellStyle name="Percent 137" xfId="40286"/>
    <cellStyle name="Percent 137 2" xfId="40287"/>
    <cellStyle name="Percent 138" xfId="40288"/>
    <cellStyle name="Percent 138 2" xfId="40289"/>
    <cellStyle name="Percent 139" xfId="40290"/>
    <cellStyle name="Percent 139 2" xfId="40291"/>
    <cellStyle name="Percent 14" xfId="40292"/>
    <cellStyle name="Percent 14 2" xfId="40293"/>
    <cellStyle name="Percent 14 2 2" xfId="40294"/>
    <cellStyle name="Percent 14 2 2 2" xfId="40295"/>
    <cellStyle name="Percent 14 2 2 2 2" xfId="40296"/>
    <cellStyle name="Percent 14 2 2 2 2 2" xfId="40297"/>
    <cellStyle name="Percent 14 2 2 2 2 2 2" xfId="40298"/>
    <cellStyle name="Percent 14 2 2 2 2 3" xfId="40299"/>
    <cellStyle name="Percent 14 2 2 2 3" xfId="40300"/>
    <cellStyle name="Percent 14 2 2 2 3 2" xfId="40301"/>
    <cellStyle name="Percent 14 2 2 2 4" xfId="40302"/>
    <cellStyle name="Percent 14 2 2 3" xfId="40303"/>
    <cellStyle name="Percent 14 2 2 3 2" xfId="40304"/>
    <cellStyle name="Percent 14 2 2 3 2 2" xfId="40305"/>
    <cellStyle name="Percent 14 2 2 3 3" xfId="40306"/>
    <cellStyle name="Percent 14 2 2 4" xfId="40307"/>
    <cellStyle name="Percent 14 2 2 4 2" xfId="40308"/>
    <cellStyle name="Percent 14 2 2 5" xfId="40309"/>
    <cellStyle name="Percent 14 2 3" xfId="40310"/>
    <cellStyle name="Percent 14 2 3 2" xfId="40311"/>
    <cellStyle name="Percent 14 2 3 2 2" xfId="40312"/>
    <cellStyle name="Percent 14 2 3 2 2 2" xfId="40313"/>
    <cellStyle name="Percent 14 2 3 2 2 2 2" xfId="40314"/>
    <cellStyle name="Percent 14 2 3 2 2 3" xfId="40315"/>
    <cellStyle name="Percent 14 2 3 2 3" xfId="40316"/>
    <cellStyle name="Percent 14 2 3 2 3 2" xfId="40317"/>
    <cellStyle name="Percent 14 2 3 2 4" xfId="40318"/>
    <cellStyle name="Percent 14 2 3 3" xfId="40319"/>
    <cellStyle name="Percent 14 2 3 3 2" xfId="40320"/>
    <cellStyle name="Percent 14 2 3 3 2 2" xfId="40321"/>
    <cellStyle name="Percent 14 2 3 3 3" xfId="40322"/>
    <cellStyle name="Percent 14 2 3 4" xfId="40323"/>
    <cellStyle name="Percent 14 2 3 4 2" xfId="40324"/>
    <cellStyle name="Percent 14 2 3 5" xfId="40325"/>
    <cellStyle name="Percent 14 2 4" xfId="40326"/>
    <cellStyle name="Percent 14 2 4 2" xfId="40327"/>
    <cellStyle name="Percent 14 2 4 2 2" xfId="40328"/>
    <cellStyle name="Percent 14 2 4 2 2 2" xfId="40329"/>
    <cellStyle name="Percent 14 2 4 2 3" xfId="40330"/>
    <cellStyle name="Percent 14 2 4 3" xfId="40331"/>
    <cellStyle name="Percent 14 2 4 3 2" xfId="40332"/>
    <cellStyle name="Percent 14 2 4 4" xfId="40333"/>
    <cellStyle name="Percent 14 2 5" xfId="40334"/>
    <cellStyle name="Percent 14 2 5 2" xfId="40335"/>
    <cellStyle name="Percent 14 2 5 2 2" xfId="40336"/>
    <cellStyle name="Percent 14 2 5 2 2 2" xfId="40337"/>
    <cellStyle name="Percent 14 2 5 2 3" xfId="40338"/>
    <cellStyle name="Percent 14 2 5 3" xfId="40339"/>
    <cellStyle name="Percent 14 2 5 3 2" xfId="40340"/>
    <cellStyle name="Percent 14 2 5 4" xfId="40341"/>
    <cellStyle name="Percent 14 2 6" xfId="40342"/>
    <cellStyle name="Percent 14 2 6 2" xfId="40343"/>
    <cellStyle name="Percent 14 2 6 2 2" xfId="40344"/>
    <cellStyle name="Percent 14 2 6 2 2 2" xfId="40345"/>
    <cellStyle name="Percent 14 2 6 2 3" xfId="40346"/>
    <cellStyle name="Percent 14 2 6 3" xfId="40347"/>
    <cellStyle name="Percent 14 2 6 3 2" xfId="40348"/>
    <cellStyle name="Percent 14 2 6 4" xfId="40349"/>
    <cellStyle name="Percent 14 2 7" xfId="40350"/>
    <cellStyle name="Percent 14 2 7 2" xfId="40351"/>
    <cellStyle name="Percent 14 2 7 2 2" xfId="40352"/>
    <cellStyle name="Percent 14 2 7 3" xfId="40353"/>
    <cellStyle name="Percent 14 2 8" xfId="40354"/>
    <cellStyle name="Percent 14 2 8 2" xfId="40355"/>
    <cellStyle name="Percent 14 2 9" xfId="40356"/>
    <cellStyle name="Percent 14 3" xfId="40357"/>
    <cellStyle name="Percent 14 4" xfId="40358"/>
    <cellStyle name="Percent 14 5" xfId="43201"/>
    <cellStyle name="Percent 140" xfId="40359"/>
    <cellStyle name="Percent 140 2" xfId="40360"/>
    <cellStyle name="Percent 141" xfId="40361"/>
    <cellStyle name="Percent 141 2" xfId="40362"/>
    <cellStyle name="Percent 142" xfId="40363"/>
    <cellStyle name="Percent 142 2" xfId="40364"/>
    <cellStyle name="Percent 143" xfId="40365"/>
    <cellStyle name="Percent 143 2" xfId="40366"/>
    <cellStyle name="Percent 144" xfId="40367"/>
    <cellStyle name="Percent 144 2" xfId="40368"/>
    <cellStyle name="Percent 145" xfId="40369"/>
    <cellStyle name="Percent 145 2" xfId="40370"/>
    <cellStyle name="Percent 146" xfId="40371"/>
    <cellStyle name="Percent 146 2" xfId="40372"/>
    <cellStyle name="Percent 147" xfId="40373"/>
    <cellStyle name="Percent 147 2" xfId="40374"/>
    <cellStyle name="Percent 148" xfId="40375"/>
    <cellStyle name="Percent 148 2" xfId="40376"/>
    <cellStyle name="Percent 149" xfId="40377"/>
    <cellStyle name="Percent 149 2" xfId="40378"/>
    <cellStyle name="Percent 15" xfId="40379"/>
    <cellStyle name="Percent 15 2" xfId="40380"/>
    <cellStyle name="Percent 15 2 2" xfId="40381"/>
    <cellStyle name="Percent 15 2 2 2" xfId="40382"/>
    <cellStyle name="Percent 15 2 2 2 2" xfId="40383"/>
    <cellStyle name="Percent 15 2 2 2 2 2" xfId="40384"/>
    <cellStyle name="Percent 15 2 2 2 2 2 2" xfId="40385"/>
    <cellStyle name="Percent 15 2 2 2 2 3" xfId="40386"/>
    <cellStyle name="Percent 15 2 2 2 3" xfId="40387"/>
    <cellStyle name="Percent 15 2 2 2 3 2" xfId="40388"/>
    <cellStyle name="Percent 15 2 2 2 4" xfId="40389"/>
    <cellStyle name="Percent 15 2 2 3" xfId="40390"/>
    <cellStyle name="Percent 15 2 2 3 2" xfId="40391"/>
    <cellStyle name="Percent 15 2 2 3 2 2" xfId="40392"/>
    <cellStyle name="Percent 15 2 2 3 3" xfId="40393"/>
    <cellStyle name="Percent 15 2 2 4" xfId="40394"/>
    <cellStyle name="Percent 15 2 2 4 2" xfId="40395"/>
    <cellStyle name="Percent 15 2 2 5" xfId="40396"/>
    <cellStyle name="Percent 15 2 3" xfId="40397"/>
    <cellStyle name="Percent 15 2 3 2" xfId="40398"/>
    <cellStyle name="Percent 15 2 3 2 2" xfId="40399"/>
    <cellStyle name="Percent 15 2 3 2 2 2" xfId="40400"/>
    <cellStyle name="Percent 15 2 3 2 2 2 2" xfId="40401"/>
    <cellStyle name="Percent 15 2 3 2 2 3" xfId="40402"/>
    <cellStyle name="Percent 15 2 3 2 3" xfId="40403"/>
    <cellStyle name="Percent 15 2 3 2 3 2" xfId="40404"/>
    <cellStyle name="Percent 15 2 3 2 4" xfId="40405"/>
    <cellStyle name="Percent 15 2 3 3" xfId="40406"/>
    <cellStyle name="Percent 15 2 3 3 2" xfId="40407"/>
    <cellStyle name="Percent 15 2 3 3 2 2" xfId="40408"/>
    <cellStyle name="Percent 15 2 3 3 3" xfId="40409"/>
    <cellStyle name="Percent 15 2 3 4" xfId="40410"/>
    <cellStyle name="Percent 15 2 3 4 2" xfId="40411"/>
    <cellStyle name="Percent 15 2 3 5" xfId="40412"/>
    <cellStyle name="Percent 15 2 4" xfId="40413"/>
    <cellStyle name="Percent 15 2 4 2" xfId="40414"/>
    <cellStyle name="Percent 15 2 4 2 2" xfId="40415"/>
    <cellStyle name="Percent 15 2 4 2 2 2" xfId="40416"/>
    <cellStyle name="Percent 15 2 4 2 3" xfId="40417"/>
    <cellStyle name="Percent 15 2 4 3" xfId="40418"/>
    <cellStyle name="Percent 15 2 4 3 2" xfId="40419"/>
    <cellStyle name="Percent 15 2 4 4" xfId="40420"/>
    <cellStyle name="Percent 15 2 5" xfId="40421"/>
    <cellStyle name="Percent 15 2 5 2" xfId="40422"/>
    <cellStyle name="Percent 15 2 5 2 2" xfId="40423"/>
    <cellStyle name="Percent 15 2 5 2 2 2" xfId="40424"/>
    <cellStyle name="Percent 15 2 5 2 3" xfId="40425"/>
    <cellStyle name="Percent 15 2 5 3" xfId="40426"/>
    <cellStyle name="Percent 15 2 5 3 2" xfId="40427"/>
    <cellStyle name="Percent 15 2 5 4" xfId="40428"/>
    <cellStyle name="Percent 15 2 6" xfId="40429"/>
    <cellStyle name="Percent 15 2 6 2" xfId="40430"/>
    <cellStyle name="Percent 15 2 6 2 2" xfId="40431"/>
    <cellStyle name="Percent 15 2 6 2 2 2" xfId="40432"/>
    <cellStyle name="Percent 15 2 6 2 3" xfId="40433"/>
    <cellStyle name="Percent 15 2 6 3" xfId="40434"/>
    <cellStyle name="Percent 15 2 6 3 2" xfId="40435"/>
    <cellStyle name="Percent 15 2 6 4" xfId="40436"/>
    <cellStyle name="Percent 15 2 7" xfId="40437"/>
    <cellStyle name="Percent 15 2 7 2" xfId="40438"/>
    <cellStyle name="Percent 15 2 7 2 2" xfId="40439"/>
    <cellStyle name="Percent 15 2 7 3" xfId="40440"/>
    <cellStyle name="Percent 15 2 8" xfId="40441"/>
    <cellStyle name="Percent 15 2 8 2" xfId="40442"/>
    <cellStyle name="Percent 15 2 9" xfId="40443"/>
    <cellStyle name="Percent 15 3" xfId="40444"/>
    <cellStyle name="Percent 15 4" xfId="40445"/>
    <cellStyle name="Percent 15 5" xfId="43202"/>
    <cellStyle name="Percent 150" xfId="40446"/>
    <cellStyle name="Percent 150 2" xfId="40447"/>
    <cellStyle name="Percent 151" xfId="40448"/>
    <cellStyle name="Percent 151 2" xfId="40449"/>
    <cellStyle name="Percent 152" xfId="40450"/>
    <cellStyle name="Percent 152 2" xfId="40451"/>
    <cellStyle name="Percent 153" xfId="40452"/>
    <cellStyle name="Percent 153 2" xfId="40453"/>
    <cellStyle name="Percent 154" xfId="40454"/>
    <cellStyle name="Percent 154 2" xfId="40455"/>
    <cellStyle name="Percent 155" xfId="40456"/>
    <cellStyle name="Percent 155 2" xfId="40457"/>
    <cellStyle name="Percent 156" xfId="40458"/>
    <cellStyle name="Percent 156 2" xfId="40459"/>
    <cellStyle name="Percent 157" xfId="40460"/>
    <cellStyle name="Percent 157 2" xfId="40461"/>
    <cellStyle name="Percent 158" xfId="40462"/>
    <cellStyle name="Percent 158 2" xfId="40463"/>
    <cellStyle name="Percent 159" xfId="40464"/>
    <cellStyle name="Percent 159 2" xfId="40465"/>
    <cellStyle name="Percent 16" xfId="40466"/>
    <cellStyle name="Percent 16 2" xfId="40467"/>
    <cellStyle name="Percent 16 2 2" xfId="40468"/>
    <cellStyle name="Percent 16 2 2 2" xfId="40469"/>
    <cellStyle name="Percent 16 2 2 2 2" xfId="40470"/>
    <cellStyle name="Percent 16 2 2 2 2 2" xfId="40471"/>
    <cellStyle name="Percent 16 2 2 2 2 2 2" xfId="40472"/>
    <cellStyle name="Percent 16 2 2 2 2 3" xfId="40473"/>
    <cellStyle name="Percent 16 2 2 2 3" xfId="40474"/>
    <cellStyle name="Percent 16 2 2 2 3 2" xfId="40475"/>
    <cellStyle name="Percent 16 2 2 2 4" xfId="40476"/>
    <cellStyle name="Percent 16 2 2 3" xfId="40477"/>
    <cellStyle name="Percent 16 2 2 3 2" xfId="40478"/>
    <cellStyle name="Percent 16 2 2 3 2 2" xfId="40479"/>
    <cellStyle name="Percent 16 2 2 3 3" xfId="40480"/>
    <cellStyle name="Percent 16 2 2 4" xfId="40481"/>
    <cellStyle name="Percent 16 2 2 4 2" xfId="40482"/>
    <cellStyle name="Percent 16 2 2 5" xfId="40483"/>
    <cellStyle name="Percent 16 2 3" xfId="40484"/>
    <cellStyle name="Percent 16 2 3 2" xfId="40485"/>
    <cellStyle name="Percent 16 2 3 2 2" xfId="40486"/>
    <cellStyle name="Percent 16 2 3 2 2 2" xfId="40487"/>
    <cellStyle name="Percent 16 2 3 2 2 2 2" xfId="40488"/>
    <cellStyle name="Percent 16 2 3 2 2 3" xfId="40489"/>
    <cellStyle name="Percent 16 2 3 2 3" xfId="40490"/>
    <cellStyle name="Percent 16 2 3 2 3 2" xfId="40491"/>
    <cellStyle name="Percent 16 2 3 2 4" xfId="40492"/>
    <cellStyle name="Percent 16 2 3 3" xfId="40493"/>
    <cellStyle name="Percent 16 2 3 3 2" xfId="40494"/>
    <cellStyle name="Percent 16 2 3 3 2 2" xfId="40495"/>
    <cellStyle name="Percent 16 2 3 3 3" xfId="40496"/>
    <cellStyle name="Percent 16 2 3 4" xfId="40497"/>
    <cellStyle name="Percent 16 2 3 4 2" xfId="40498"/>
    <cellStyle name="Percent 16 2 3 5" xfId="40499"/>
    <cellStyle name="Percent 16 2 4" xfId="40500"/>
    <cellStyle name="Percent 16 2 4 2" xfId="40501"/>
    <cellStyle name="Percent 16 2 4 2 2" xfId="40502"/>
    <cellStyle name="Percent 16 2 4 2 2 2" xfId="40503"/>
    <cellStyle name="Percent 16 2 4 2 3" xfId="40504"/>
    <cellStyle name="Percent 16 2 4 3" xfId="40505"/>
    <cellStyle name="Percent 16 2 4 3 2" xfId="40506"/>
    <cellStyle name="Percent 16 2 4 4" xfId="40507"/>
    <cellStyle name="Percent 16 2 5" xfId="40508"/>
    <cellStyle name="Percent 16 2 5 2" xfId="40509"/>
    <cellStyle name="Percent 16 2 5 2 2" xfId="40510"/>
    <cellStyle name="Percent 16 2 5 2 2 2" xfId="40511"/>
    <cellStyle name="Percent 16 2 5 2 3" xfId="40512"/>
    <cellStyle name="Percent 16 2 5 3" xfId="40513"/>
    <cellStyle name="Percent 16 2 5 3 2" xfId="40514"/>
    <cellStyle name="Percent 16 2 5 4" xfId="40515"/>
    <cellStyle name="Percent 16 2 6" xfId="40516"/>
    <cellStyle name="Percent 16 2 6 2" xfId="40517"/>
    <cellStyle name="Percent 16 2 6 2 2" xfId="40518"/>
    <cellStyle name="Percent 16 2 6 2 2 2" xfId="40519"/>
    <cellStyle name="Percent 16 2 6 2 3" xfId="40520"/>
    <cellStyle name="Percent 16 2 6 3" xfId="40521"/>
    <cellStyle name="Percent 16 2 6 3 2" xfId="40522"/>
    <cellStyle name="Percent 16 2 6 4" xfId="40523"/>
    <cellStyle name="Percent 16 2 7" xfId="40524"/>
    <cellStyle name="Percent 16 2 7 2" xfId="40525"/>
    <cellStyle name="Percent 16 2 7 2 2" xfId="40526"/>
    <cellStyle name="Percent 16 2 7 3" xfId="40527"/>
    <cellStyle name="Percent 16 2 8" xfId="40528"/>
    <cellStyle name="Percent 16 2 8 2" xfId="40529"/>
    <cellStyle name="Percent 16 2 9" xfId="40530"/>
    <cellStyle name="Percent 16 3" xfId="40531"/>
    <cellStyle name="Percent 16 4" xfId="40532"/>
    <cellStyle name="Percent 16 5" xfId="43203"/>
    <cellStyle name="Percent 160" xfId="40533"/>
    <cellStyle name="Percent 160 2" xfId="40534"/>
    <cellStyle name="Percent 161" xfId="40535"/>
    <cellStyle name="Percent 162" xfId="40536"/>
    <cellStyle name="Percent 163" xfId="40537"/>
    <cellStyle name="Percent 164" xfId="40538"/>
    <cellStyle name="Percent 165" xfId="40539"/>
    <cellStyle name="Percent 166" xfId="40540"/>
    <cellStyle name="Percent 167" xfId="40541"/>
    <cellStyle name="Percent 168" xfId="40542"/>
    <cellStyle name="Percent 169" xfId="40543"/>
    <cellStyle name="Percent 17" xfId="40544"/>
    <cellStyle name="Percent 17 2" xfId="40545"/>
    <cellStyle name="Percent 17 2 2" xfId="40546"/>
    <cellStyle name="Percent 17 2 2 2" xfId="40547"/>
    <cellStyle name="Percent 17 2 2 2 2" xfId="40548"/>
    <cellStyle name="Percent 17 2 2 2 2 2" xfId="40549"/>
    <cellStyle name="Percent 17 2 2 2 2 2 2" xfId="40550"/>
    <cellStyle name="Percent 17 2 2 2 2 3" xfId="40551"/>
    <cellStyle name="Percent 17 2 2 2 3" xfId="40552"/>
    <cellStyle name="Percent 17 2 2 2 3 2" xfId="40553"/>
    <cellStyle name="Percent 17 2 2 2 4" xfId="40554"/>
    <cellStyle name="Percent 17 2 2 3" xfId="40555"/>
    <cellStyle name="Percent 17 2 2 3 2" xfId="40556"/>
    <cellStyle name="Percent 17 2 2 3 2 2" xfId="40557"/>
    <cellStyle name="Percent 17 2 2 3 3" xfId="40558"/>
    <cellStyle name="Percent 17 2 2 4" xfId="40559"/>
    <cellStyle name="Percent 17 2 2 4 2" xfId="40560"/>
    <cellStyle name="Percent 17 2 2 5" xfId="40561"/>
    <cellStyle name="Percent 17 2 3" xfId="40562"/>
    <cellStyle name="Percent 17 2 3 2" xfId="40563"/>
    <cellStyle name="Percent 17 2 3 2 2" xfId="40564"/>
    <cellStyle name="Percent 17 2 3 2 2 2" xfId="40565"/>
    <cellStyle name="Percent 17 2 3 2 2 2 2" xfId="40566"/>
    <cellStyle name="Percent 17 2 3 2 2 3" xfId="40567"/>
    <cellStyle name="Percent 17 2 3 2 3" xfId="40568"/>
    <cellStyle name="Percent 17 2 3 2 3 2" xfId="40569"/>
    <cellStyle name="Percent 17 2 3 2 4" xfId="40570"/>
    <cellStyle name="Percent 17 2 3 3" xfId="40571"/>
    <cellStyle name="Percent 17 2 3 3 2" xfId="40572"/>
    <cellStyle name="Percent 17 2 3 3 2 2" xfId="40573"/>
    <cellStyle name="Percent 17 2 3 3 3" xfId="40574"/>
    <cellStyle name="Percent 17 2 3 4" xfId="40575"/>
    <cellStyle name="Percent 17 2 3 4 2" xfId="40576"/>
    <cellStyle name="Percent 17 2 3 5" xfId="40577"/>
    <cellStyle name="Percent 17 2 4" xfId="40578"/>
    <cellStyle name="Percent 17 2 4 2" xfId="40579"/>
    <cellStyle name="Percent 17 2 4 2 2" xfId="40580"/>
    <cellStyle name="Percent 17 2 4 2 2 2" xfId="40581"/>
    <cellStyle name="Percent 17 2 4 2 3" xfId="40582"/>
    <cellStyle name="Percent 17 2 4 3" xfId="40583"/>
    <cellStyle name="Percent 17 2 4 3 2" xfId="40584"/>
    <cellStyle name="Percent 17 2 4 4" xfId="40585"/>
    <cellStyle name="Percent 17 2 5" xfId="40586"/>
    <cellStyle name="Percent 17 2 5 2" xfId="40587"/>
    <cellStyle name="Percent 17 2 5 2 2" xfId="40588"/>
    <cellStyle name="Percent 17 2 5 2 2 2" xfId="40589"/>
    <cellStyle name="Percent 17 2 5 2 3" xfId="40590"/>
    <cellStyle name="Percent 17 2 5 3" xfId="40591"/>
    <cellStyle name="Percent 17 2 5 3 2" xfId="40592"/>
    <cellStyle name="Percent 17 2 5 4" xfId="40593"/>
    <cellStyle name="Percent 17 2 6" xfId="40594"/>
    <cellStyle name="Percent 17 2 6 2" xfId="40595"/>
    <cellStyle name="Percent 17 2 6 2 2" xfId="40596"/>
    <cellStyle name="Percent 17 2 6 2 2 2" xfId="40597"/>
    <cellStyle name="Percent 17 2 6 2 3" xfId="40598"/>
    <cellStyle name="Percent 17 2 6 3" xfId="40599"/>
    <cellStyle name="Percent 17 2 6 3 2" xfId="40600"/>
    <cellStyle name="Percent 17 2 6 4" xfId="40601"/>
    <cellStyle name="Percent 17 2 7" xfId="40602"/>
    <cellStyle name="Percent 17 2 7 2" xfId="40603"/>
    <cellStyle name="Percent 17 2 7 2 2" xfId="40604"/>
    <cellStyle name="Percent 17 2 7 3" xfId="40605"/>
    <cellStyle name="Percent 17 2 8" xfId="40606"/>
    <cellStyle name="Percent 17 2 8 2" xfId="40607"/>
    <cellStyle name="Percent 17 2 9" xfId="40608"/>
    <cellStyle name="Percent 17 3" xfId="40609"/>
    <cellStyle name="Percent 17 4" xfId="40610"/>
    <cellStyle name="Percent 17 4 2" xfId="40611"/>
    <cellStyle name="Percent 17 4 2 2" xfId="40612"/>
    <cellStyle name="Percent 17 4 3" xfId="40613"/>
    <cellStyle name="Percent 17 5" xfId="40614"/>
    <cellStyle name="Percent 17 6" xfId="40615"/>
    <cellStyle name="Percent 17 6 2" xfId="40616"/>
    <cellStyle name="Percent 17 7" xfId="43204"/>
    <cellStyle name="Percent 170" xfId="40617"/>
    <cellStyle name="Percent 171" xfId="40618"/>
    <cellStyle name="Percent 172" xfId="40619"/>
    <cellStyle name="Percent 173" xfId="40620"/>
    <cellStyle name="Percent 174" xfId="40621"/>
    <cellStyle name="Percent 175" xfId="40622"/>
    <cellStyle name="Percent 176" xfId="40623"/>
    <cellStyle name="Percent 177" xfId="40624"/>
    <cellStyle name="Percent 178" xfId="40625"/>
    <cellStyle name="Percent 179" xfId="40626"/>
    <cellStyle name="Percent 18" xfId="40627"/>
    <cellStyle name="Percent 18 2" xfId="40628"/>
    <cellStyle name="Percent 18 2 2" xfId="40629"/>
    <cellStyle name="Percent 18 2 2 2" xfId="40630"/>
    <cellStyle name="Percent 18 2 2 2 2" xfId="40631"/>
    <cellStyle name="Percent 18 2 2 2 2 2" xfId="40632"/>
    <cellStyle name="Percent 18 2 2 2 2 2 2" xfId="40633"/>
    <cellStyle name="Percent 18 2 2 2 2 3" xfId="40634"/>
    <cellStyle name="Percent 18 2 2 2 3" xfId="40635"/>
    <cellStyle name="Percent 18 2 2 2 3 2" xfId="40636"/>
    <cellStyle name="Percent 18 2 2 2 4" xfId="40637"/>
    <cellStyle name="Percent 18 2 2 3" xfId="40638"/>
    <cellStyle name="Percent 18 2 2 3 2" xfId="40639"/>
    <cellStyle name="Percent 18 2 2 3 2 2" xfId="40640"/>
    <cellStyle name="Percent 18 2 2 3 3" xfId="40641"/>
    <cellStyle name="Percent 18 2 2 4" xfId="40642"/>
    <cellStyle name="Percent 18 2 2 4 2" xfId="40643"/>
    <cellStyle name="Percent 18 2 2 5" xfId="40644"/>
    <cellStyle name="Percent 18 2 3" xfId="40645"/>
    <cellStyle name="Percent 18 2 3 2" xfId="40646"/>
    <cellStyle name="Percent 18 2 3 2 2" xfId="40647"/>
    <cellStyle name="Percent 18 2 3 2 2 2" xfId="40648"/>
    <cellStyle name="Percent 18 2 3 2 2 2 2" xfId="40649"/>
    <cellStyle name="Percent 18 2 3 2 2 3" xfId="40650"/>
    <cellStyle name="Percent 18 2 3 2 3" xfId="40651"/>
    <cellStyle name="Percent 18 2 3 2 3 2" xfId="40652"/>
    <cellStyle name="Percent 18 2 3 2 4" xfId="40653"/>
    <cellStyle name="Percent 18 2 3 3" xfId="40654"/>
    <cellStyle name="Percent 18 2 3 3 2" xfId="40655"/>
    <cellStyle name="Percent 18 2 3 3 2 2" xfId="40656"/>
    <cellStyle name="Percent 18 2 3 3 3" xfId="40657"/>
    <cellStyle name="Percent 18 2 3 4" xfId="40658"/>
    <cellStyle name="Percent 18 2 3 4 2" xfId="40659"/>
    <cellStyle name="Percent 18 2 3 5" xfId="40660"/>
    <cellStyle name="Percent 18 2 4" xfId="40661"/>
    <cellStyle name="Percent 18 2 4 2" xfId="40662"/>
    <cellStyle name="Percent 18 2 4 2 2" xfId="40663"/>
    <cellStyle name="Percent 18 2 4 2 2 2" xfId="40664"/>
    <cellStyle name="Percent 18 2 4 2 3" xfId="40665"/>
    <cellStyle name="Percent 18 2 4 3" xfId="40666"/>
    <cellStyle name="Percent 18 2 4 3 2" xfId="40667"/>
    <cellStyle name="Percent 18 2 4 4" xfId="40668"/>
    <cellStyle name="Percent 18 2 5" xfId="40669"/>
    <cellStyle name="Percent 18 2 5 2" xfId="40670"/>
    <cellStyle name="Percent 18 2 5 2 2" xfId="40671"/>
    <cellStyle name="Percent 18 2 5 2 2 2" xfId="40672"/>
    <cellStyle name="Percent 18 2 5 2 3" xfId="40673"/>
    <cellStyle name="Percent 18 2 5 3" xfId="40674"/>
    <cellStyle name="Percent 18 2 5 3 2" xfId="40675"/>
    <cellStyle name="Percent 18 2 5 4" xfId="40676"/>
    <cellStyle name="Percent 18 2 6" xfId="40677"/>
    <cellStyle name="Percent 18 2 6 2" xfId="40678"/>
    <cellStyle name="Percent 18 2 6 2 2" xfId="40679"/>
    <cellStyle name="Percent 18 2 6 2 2 2" xfId="40680"/>
    <cellStyle name="Percent 18 2 6 2 3" xfId="40681"/>
    <cellStyle name="Percent 18 2 6 3" xfId="40682"/>
    <cellStyle name="Percent 18 2 6 3 2" xfId="40683"/>
    <cellStyle name="Percent 18 2 6 4" xfId="40684"/>
    <cellStyle name="Percent 18 2 7" xfId="40685"/>
    <cellStyle name="Percent 18 2 7 2" xfId="40686"/>
    <cellStyle name="Percent 18 2 7 2 2" xfId="40687"/>
    <cellStyle name="Percent 18 2 7 3" xfId="40688"/>
    <cellStyle name="Percent 18 2 8" xfId="40689"/>
    <cellStyle name="Percent 18 2 8 2" xfId="40690"/>
    <cellStyle name="Percent 18 2 9" xfId="40691"/>
    <cellStyle name="Percent 18 3" xfId="40692"/>
    <cellStyle name="Percent 18 4" xfId="40693"/>
    <cellStyle name="Percent 18 4 2" xfId="40694"/>
    <cellStyle name="Percent 18 4 2 2" xfId="40695"/>
    <cellStyle name="Percent 18 4 3" xfId="40696"/>
    <cellStyle name="Percent 18 5" xfId="40697"/>
    <cellStyle name="Percent 18 6" xfId="40698"/>
    <cellStyle name="Percent 18 6 2" xfId="40699"/>
    <cellStyle name="Percent 18 7" xfId="43205"/>
    <cellStyle name="Percent 180" xfId="40700"/>
    <cellStyle name="Percent 181" xfId="40701"/>
    <cellStyle name="Percent 182" xfId="40702"/>
    <cellStyle name="Percent 183" xfId="40703"/>
    <cellStyle name="Percent 184" xfId="40704"/>
    <cellStyle name="Percent 185" xfId="40705"/>
    <cellStyle name="Percent 186" xfId="40706"/>
    <cellStyle name="Percent 187" xfId="40707"/>
    <cellStyle name="Percent 188" xfId="40708"/>
    <cellStyle name="Percent 189" xfId="40709"/>
    <cellStyle name="Percent 19" xfId="40710"/>
    <cellStyle name="Percent 19 2" xfId="40711"/>
    <cellStyle name="Percent 19 2 2" xfId="40712"/>
    <cellStyle name="Percent 19 2 2 2" xfId="40713"/>
    <cellStyle name="Percent 19 2 2 2 2" xfId="40714"/>
    <cellStyle name="Percent 19 2 2 2 2 2" xfId="40715"/>
    <cellStyle name="Percent 19 2 2 2 2 2 2" xfId="40716"/>
    <cellStyle name="Percent 19 2 2 2 2 3" xfId="40717"/>
    <cellStyle name="Percent 19 2 2 2 3" xfId="40718"/>
    <cellStyle name="Percent 19 2 2 2 3 2" xfId="40719"/>
    <cellStyle name="Percent 19 2 2 2 4" xfId="40720"/>
    <cellStyle name="Percent 19 2 2 3" xfId="40721"/>
    <cellStyle name="Percent 19 2 2 3 2" xfId="40722"/>
    <cellStyle name="Percent 19 2 2 3 2 2" xfId="40723"/>
    <cellStyle name="Percent 19 2 2 3 3" xfId="40724"/>
    <cellStyle name="Percent 19 2 2 4" xfId="40725"/>
    <cellStyle name="Percent 19 2 2 4 2" xfId="40726"/>
    <cellStyle name="Percent 19 2 2 5" xfId="40727"/>
    <cellStyle name="Percent 19 2 3" xfId="40728"/>
    <cellStyle name="Percent 19 2 3 2" xfId="40729"/>
    <cellStyle name="Percent 19 2 3 2 2" xfId="40730"/>
    <cellStyle name="Percent 19 2 3 2 2 2" xfId="40731"/>
    <cellStyle name="Percent 19 2 3 2 2 2 2" xfId="40732"/>
    <cellStyle name="Percent 19 2 3 2 2 3" xfId="40733"/>
    <cellStyle name="Percent 19 2 3 2 3" xfId="40734"/>
    <cellStyle name="Percent 19 2 3 2 3 2" xfId="40735"/>
    <cellStyle name="Percent 19 2 3 2 4" xfId="40736"/>
    <cellStyle name="Percent 19 2 3 3" xfId="40737"/>
    <cellStyle name="Percent 19 2 3 3 2" xfId="40738"/>
    <cellStyle name="Percent 19 2 3 3 2 2" xfId="40739"/>
    <cellStyle name="Percent 19 2 3 3 3" xfId="40740"/>
    <cellStyle name="Percent 19 2 3 4" xfId="40741"/>
    <cellStyle name="Percent 19 2 3 4 2" xfId="40742"/>
    <cellStyle name="Percent 19 2 3 5" xfId="40743"/>
    <cellStyle name="Percent 19 2 4" xfId="40744"/>
    <cellStyle name="Percent 19 2 4 2" xfId="40745"/>
    <cellStyle name="Percent 19 2 4 2 2" xfId="40746"/>
    <cellStyle name="Percent 19 2 4 2 2 2" xfId="40747"/>
    <cellStyle name="Percent 19 2 4 2 3" xfId="40748"/>
    <cellStyle name="Percent 19 2 4 3" xfId="40749"/>
    <cellStyle name="Percent 19 2 4 3 2" xfId="40750"/>
    <cellStyle name="Percent 19 2 4 4" xfId="40751"/>
    <cellStyle name="Percent 19 2 5" xfId="40752"/>
    <cellStyle name="Percent 19 2 5 2" xfId="40753"/>
    <cellStyle name="Percent 19 2 5 2 2" xfId="40754"/>
    <cellStyle name="Percent 19 2 5 2 2 2" xfId="40755"/>
    <cellStyle name="Percent 19 2 5 2 3" xfId="40756"/>
    <cellStyle name="Percent 19 2 5 3" xfId="40757"/>
    <cellStyle name="Percent 19 2 5 3 2" xfId="40758"/>
    <cellStyle name="Percent 19 2 5 4" xfId="40759"/>
    <cellStyle name="Percent 19 2 6" xfId="40760"/>
    <cellStyle name="Percent 19 2 6 2" xfId="40761"/>
    <cellStyle name="Percent 19 2 6 2 2" xfId="40762"/>
    <cellStyle name="Percent 19 2 6 2 2 2" xfId="40763"/>
    <cellStyle name="Percent 19 2 6 2 3" xfId="40764"/>
    <cellStyle name="Percent 19 2 6 3" xfId="40765"/>
    <cellStyle name="Percent 19 2 6 3 2" xfId="40766"/>
    <cellStyle name="Percent 19 2 6 4" xfId="40767"/>
    <cellStyle name="Percent 19 2 7" xfId="40768"/>
    <cellStyle name="Percent 19 2 7 2" xfId="40769"/>
    <cellStyle name="Percent 19 2 7 2 2" xfId="40770"/>
    <cellStyle name="Percent 19 2 7 3" xfId="40771"/>
    <cellStyle name="Percent 19 2 8" xfId="40772"/>
    <cellStyle name="Percent 19 2 8 2" xfId="40773"/>
    <cellStyle name="Percent 19 2 9" xfId="40774"/>
    <cellStyle name="Percent 19 3" xfId="40775"/>
    <cellStyle name="Percent 19 4" xfId="40776"/>
    <cellStyle name="Percent 19 4 2" xfId="40777"/>
    <cellStyle name="Percent 19 4 2 2" xfId="40778"/>
    <cellStyle name="Percent 19 4 3" xfId="40779"/>
    <cellStyle name="Percent 19 5" xfId="40780"/>
    <cellStyle name="Percent 19 6" xfId="40781"/>
    <cellStyle name="Percent 19 6 2" xfId="40782"/>
    <cellStyle name="Percent 19 7" xfId="43206"/>
    <cellStyle name="Percent 190" xfId="40783"/>
    <cellStyle name="Percent 191" xfId="40784"/>
    <cellStyle name="Percent 192" xfId="40785"/>
    <cellStyle name="Percent 193" xfId="40786"/>
    <cellStyle name="Percent 194" xfId="40787"/>
    <cellStyle name="Percent 195" xfId="40788"/>
    <cellStyle name="Percent 196" xfId="40789"/>
    <cellStyle name="Percent 197" xfId="40790"/>
    <cellStyle name="Percent 198" xfId="40791"/>
    <cellStyle name="Percent 199" xfId="40792"/>
    <cellStyle name="Percent 2" xfId="19"/>
    <cellStyle name="Percent 2 10" xfId="40793"/>
    <cellStyle name="Percent 2 10 2" xfId="47347"/>
    <cellStyle name="Percent 2 10 2 2" xfId="47348"/>
    <cellStyle name="Percent 2 10 3" xfId="47349"/>
    <cellStyle name="Percent 2 10 4" xfId="47346"/>
    <cellStyle name="Percent 2 11" xfId="40794"/>
    <cellStyle name="Percent 2 11 2" xfId="40795"/>
    <cellStyle name="Percent 2 11 3" xfId="47350"/>
    <cellStyle name="Percent 2 12" xfId="40796"/>
    <cellStyle name="Percent 2 12 2" xfId="47352"/>
    <cellStyle name="Percent 2 12 2 2" xfId="47353"/>
    <cellStyle name="Percent 2 12 3" xfId="47354"/>
    <cellStyle name="Percent 2 12 4" xfId="47351"/>
    <cellStyle name="Percent 2 13" xfId="40797"/>
    <cellStyle name="Percent 2 13 2" xfId="47356"/>
    <cellStyle name="Percent 2 13 3" xfId="47355"/>
    <cellStyle name="Percent 2 14" xfId="47357"/>
    <cellStyle name="Percent 2 15" xfId="47358"/>
    <cellStyle name="Percent 2 16" xfId="47359"/>
    <cellStyle name="Percent 2 17" xfId="47360"/>
    <cellStyle name="Percent 2 18" xfId="47361"/>
    <cellStyle name="Percent 2 19" xfId="47362"/>
    <cellStyle name="Percent 2 2" xfId="40798"/>
    <cellStyle name="Percent 2 2 10" xfId="40799"/>
    <cellStyle name="Percent 2 2 11" xfId="43207"/>
    <cellStyle name="Percent 2 2 2" xfId="40800"/>
    <cellStyle name="Percent 2 2 2 2" xfId="40801"/>
    <cellStyle name="Percent 2 2 2 2 2" xfId="40802"/>
    <cellStyle name="Percent 2 2 2 2 2 2" xfId="40803"/>
    <cellStyle name="Percent 2 2 2 2 2 2 2" xfId="40804"/>
    <cellStyle name="Percent 2 2 2 2 2 2 2 2" xfId="43212"/>
    <cellStyle name="Percent 2 2 2 2 2 2 3" xfId="43211"/>
    <cellStyle name="Percent 2 2 2 2 2 3" xfId="40805"/>
    <cellStyle name="Percent 2 2 2 2 2 3 2" xfId="40806"/>
    <cellStyle name="Percent 2 2 2 2 2 3 3" xfId="43213"/>
    <cellStyle name="Percent 2 2 2 2 2 4" xfId="40807"/>
    <cellStyle name="Percent 2 2 2 2 2 4 2" xfId="43214"/>
    <cellStyle name="Percent 2 2 2 2 2 5" xfId="43210"/>
    <cellStyle name="Percent 2 2 2 2 3" xfId="40808"/>
    <cellStyle name="Percent 2 2 2 2 3 2" xfId="40809"/>
    <cellStyle name="Percent 2 2 2 2 3 2 2" xfId="40810"/>
    <cellStyle name="Percent 2 2 2 2 3 2 3" xfId="43216"/>
    <cellStyle name="Percent 2 2 2 2 3 3" xfId="40811"/>
    <cellStyle name="Percent 2 2 2 2 3 3 2" xfId="40812"/>
    <cellStyle name="Percent 2 2 2 2 3 3 3" xfId="43217"/>
    <cellStyle name="Percent 2 2 2 2 3 4" xfId="40813"/>
    <cellStyle name="Percent 2 2 2 2 3 5" xfId="43215"/>
    <cellStyle name="Percent 2 2 2 2 4" xfId="40814"/>
    <cellStyle name="Percent 2 2 2 2 4 2" xfId="40815"/>
    <cellStyle name="Percent 2 2 2 2 4 3" xfId="43218"/>
    <cellStyle name="Percent 2 2 2 2 5" xfId="40816"/>
    <cellStyle name="Percent 2 2 2 2 5 2" xfId="40817"/>
    <cellStyle name="Percent 2 2 2 2 5 3" xfId="43219"/>
    <cellStyle name="Percent 2 2 2 2 6" xfId="40818"/>
    <cellStyle name="Percent 2 2 2 2 7" xfId="43209"/>
    <cellStyle name="Percent 2 2 2 3" xfId="40819"/>
    <cellStyle name="Percent 2 2 2 3 2" xfId="40820"/>
    <cellStyle name="Percent 2 2 2 3 2 2" xfId="40821"/>
    <cellStyle name="Percent 2 2 2 3 2 2 2" xfId="43222"/>
    <cellStyle name="Percent 2 2 2 3 2 3" xfId="43221"/>
    <cellStyle name="Percent 2 2 2 3 3" xfId="40822"/>
    <cellStyle name="Percent 2 2 2 3 3 2" xfId="40823"/>
    <cellStyle name="Percent 2 2 2 3 3 3" xfId="43223"/>
    <cellStyle name="Percent 2 2 2 3 4" xfId="40824"/>
    <cellStyle name="Percent 2 2 2 3 4 2" xfId="43224"/>
    <cellStyle name="Percent 2 2 2 3 5" xfId="43220"/>
    <cellStyle name="Percent 2 2 2 4" xfId="40825"/>
    <cellStyle name="Percent 2 2 2 4 2" xfId="40826"/>
    <cellStyle name="Percent 2 2 2 4 2 2" xfId="40827"/>
    <cellStyle name="Percent 2 2 2 4 2 3" xfId="43226"/>
    <cellStyle name="Percent 2 2 2 4 3" xfId="40828"/>
    <cellStyle name="Percent 2 2 2 4 3 2" xfId="40829"/>
    <cellStyle name="Percent 2 2 2 4 3 3" xfId="43227"/>
    <cellStyle name="Percent 2 2 2 4 4" xfId="40830"/>
    <cellStyle name="Percent 2 2 2 4 5" xfId="43225"/>
    <cellStyle name="Percent 2 2 2 5" xfId="40831"/>
    <cellStyle name="Percent 2 2 2 5 2" xfId="40832"/>
    <cellStyle name="Percent 2 2 2 5 2 2" xfId="40833"/>
    <cellStyle name="Percent 2 2 2 5 3" xfId="40834"/>
    <cellStyle name="Percent 2 2 2 5 4" xfId="43228"/>
    <cellStyle name="Percent 2 2 2 6" xfId="40835"/>
    <cellStyle name="Percent 2 2 2 6 2" xfId="43229"/>
    <cellStyle name="Percent 2 2 2 7" xfId="40836"/>
    <cellStyle name="Percent 2 2 2 7 2" xfId="40837"/>
    <cellStyle name="Percent 2 2 2 7 3" xfId="47364"/>
    <cellStyle name="Percent 2 2 2 8" xfId="43208"/>
    <cellStyle name="Percent 2 2 3" xfId="40838"/>
    <cellStyle name="Percent 2 2 3 2" xfId="40839"/>
    <cellStyle name="Percent 2 2 3 2 2" xfId="40840"/>
    <cellStyle name="Percent 2 2 3 2 2 2" xfId="40841"/>
    <cellStyle name="Percent 2 2 3 2 2 2 2" xfId="40842"/>
    <cellStyle name="Percent 2 2 3 2 2 2 2 2" xfId="43234"/>
    <cellStyle name="Percent 2 2 3 2 2 2 3" xfId="43233"/>
    <cellStyle name="Percent 2 2 3 2 2 3" xfId="40843"/>
    <cellStyle name="Percent 2 2 3 2 2 3 2" xfId="40844"/>
    <cellStyle name="Percent 2 2 3 2 2 3 3" xfId="43235"/>
    <cellStyle name="Percent 2 2 3 2 2 4" xfId="40845"/>
    <cellStyle name="Percent 2 2 3 2 2 4 2" xfId="43236"/>
    <cellStyle name="Percent 2 2 3 2 2 5" xfId="43232"/>
    <cellStyle name="Percent 2 2 3 2 3" xfId="40846"/>
    <cellStyle name="Percent 2 2 3 2 3 2" xfId="40847"/>
    <cellStyle name="Percent 2 2 3 2 3 2 2" xfId="40848"/>
    <cellStyle name="Percent 2 2 3 2 3 2 3" xfId="43238"/>
    <cellStyle name="Percent 2 2 3 2 3 3" xfId="40849"/>
    <cellStyle name="Percent 2 2 3 2 3 3 2" xfId="40850"/>
    <cellStyle name="Percent 2 2 3 2 3 3 3" xfId="43239"/>
    <cellStyle name="Percent 2 2 3 2 3 4" xfId="40851"/>
    <cellStyle name="Percent 2 2 3 2 3 5" xfId="43237"/>
    <cellStyle name="Percent 2 2 3 2 4" xfId="40852"/>
    <cellStyle name="Percent 2 2 3 2 4 2" xfId="40853"/>
    <cellStyle name="Percent 2 2 3 2 4 3" xfId="43240"/>
    <cellStyle name="Percent 2 2 3 2 5" xfId="40854"/>
    <cellStyle name="Percent 2 2 3 2 5 2" xfId="40855"/>
    <cellStyle name="Percent 2 2 3 2 5 3" xfId="43241"/>
    <cellStyle name="Percent 2 2 3 2 6" xfId="40856"/>
    <cellStyle name="Percent 2 2 3 2 7" xfId="43231"/>
    <cellStyle name="Percent 2 2 3 3" xfId="40857"/>
    <cellStyle name="Percent 2 2 3 3 2" xfId="40858"/>
    <cellStyle name="Percent 2 2 3 3 2 2" xfId="40859"/>
    <cellStyle name="Percent 2 2 3 3 2 2 2" xfId="43244"/>
    <cellStyle name="Percent 2 2 3 3 2 3" xfId="43243"/>
    <cellStyle name="Percent 2 2 3 3 3" xfId="40860"/>
    <cellStyle name="Percent 2 2 3 3 3 2" xfId="40861"/>
    <cellStyle name="Percent 2 2 3 3 3 3" xfId="43245"/>
    <cellStyle name="Percent 2 2 3 3 4" xfId="40862"/>
    <cellStyle name="Percent 2 2 3 3 4 2" xfId="43246"/>
    <cellStyle name="Percent 2 2 3 3 5" xfId="43242"/>
    <cellStyle name="Percent 2 2 3 4" xfId="40863"/>
    <cellStyle name="Percent 2 2 3 4 2" xfId="40864"/>
    <cellStyle name="Percent 2 2 3 4 2 2" xfId="40865"/>
    <cellStyle name="Percent 2 2 3 4 2 3" xfId="43248"/>
    <cellStyle name="Percent 2 2 3 4 3" xfId="40866"/>
    <cellStyle name="Percent 2 2 3 4 3 2" xfId="40867"/>
    <cellStyle name="Percent 2 2 3 4 3 3" xfId="43249"/>
    <cellStyle name="Percent 2 2 3 4 4" xfId="40868"/>
    <cellStyle name="Percent 2 2 3 4 5" xfId="43247"/>
    <cellStyle name="Percent 2 2 3 5" xfId="40869"/>
    <cellStyle name="Percent 2 2 3 5 2" xfId="40870"/>
    <cellStyle name="Percent 2 2 3 5 2 2" xfId="40871"/>
    <cellStyle name="Percent 2 2 3 5 3" xfId="40872"/>
    <cellStyle name="Percent 2 2 3 5 4" xfId="43250"/>
    <cellStyle name="Percent 2 2 3 6" xfId="40873"/>
    <cellStyle name="Percent 2 2 3 6 2" xfId="43251"/>
    <cellStyle name="Percent 2 2 3 7" xfId="40874"/>
    <cellStyle name="Percent 2 2 3 7 2" xfId="40875"/>
    <cellStyle name="Percent 2 2 3 7 3" xfId="47365"/>
    <cellStyle name="Percent 2 2 3 8" xfId="43230"/>
    <cellStyle name="Percent 2 2 4" xfId="40876"/>
    <cellStyle name="Percent 2 2 4 2" xfId="40877"/>
    <cellStyle name="Percent 2 2 4 2 2" xfId="40878"/>
    <cellStyle name="Percent 2 2 4 2 2 2" xfId="40879"/>
    <cellStyle name="Percent 2 2 4 2 2 2 2" xfId="47369"/>
    <cellStyle name="Percent 2 2 4 2 2 2 3" xfId="43255"/>
    <cellStyle name="Percent 2 2 4 2 2 3" xfId="47368"/>
    <cellStyle name="Percent 2 2 4 2 2 4" xfId="43254"/>
    <cellStyle name="Percent 2 2 4 2 3" xfId="40880"/>
    <cellStyle name="Percent 2 2 4 2 3 2" xfId="40881"/>
    <cellStyle name="Percent 2 2 4 2 3 2 2" xfId="47370"/>
    <cellStyle name="Percent 2 2 4 2 3 3" xfId="43256"/>
    <cellStyle name="Percent 2 2 4 2 4" xfId="40882"/>
    <cellStyle name="Percent 2 2 4 2 4 2" xfId="43257"/>
    <cellStyle name="Percent 2 2 4 2 5" xfId="47367"/>
    <cellStyle name="Percent 2 2 4 2 6" xfId="43253"/>
    <cellStyle name="Percent 2 2 4 3" xfId="40883"/>
    <cellStyle name="Percent 2 2 4 3 2" xfId="40884"/>
    <cellStyle name="Percent 2 2 4 3 2 2" xfId="40885"/>
    <cellStyle name="Percent 2 2 4 3 2 2 2" xfId="47372"/>
    <cellStyle name="Percent 2 2 4 3 2 3" xfId="43259"/>
    <cellStyle name="Percent 2 2 4 3 3" xfId="40886"/>
    <cellStyle name="Percent 2 2 4 3 3 2" xfId="40887"/>
    <cellStyle name="Percent 2 2 4 3 3 3" xfId="43260"/>
    <cellStyle name="Percent 2 2 4 3 4" xfId="40888"/>
    <cellStyle name="Percent 2 2 4 3 4 2" xfId="47371"/>
    <cellStyle name="Percent 2 2 4 3 5" xfId="43258"/>
    <cellStyle name="Percent 2 2 4 4" xfId="40889"/>
    <cellStyle name="Percent 2 2 4 4 2" xfId="40890"/>
    <cellStyle name="Percent 2 2 4 4 2 2" xfId="40891"/>
    <cellStyle name="Percent 2 2 4 4 2 3" xfId="47373"/>
    <cellStyle name="Percent 2 2 4 4 3" xfId="40892"/>
    <cellStyle name="Percent 2 2 4 4 4" xfId="43261"/>
    <cellStyle name="Percent 2 2 4 5" xfId="40893"/>
    <cellStyle name="Percent 2 2 4 5 2" xfId="43262"/>
    <cellStyle name="Percent 2 2 4 6" xfId="40894"/>
    <cellStyle name="Percent 2 2 4 6 2" xfId="40895"/>
    <cellStyle name="Percent 2 2 4 6 3" xfId="47366"/>
    <cellStyle name="Percent 2 2 4 7" xfId="43252"/>
    <cellStyle name="Percent 2 2 5" xfId="40896"/>
    <cellStyle name="Percent 2 2 5 2" xfId="40897"/>
    <cellStyle name="Percent 2 2 5 2 2" xfId="40898"/>
    <cellStyle name="Percent 2 2 5 2 2 2" xfId="43265"/>
    <cellStyle name="Percent 2 2 5 2 3" xfId="43264"/>
    <cellStyle name="Percent 2 2 5 3" xfId="40899"/>
    <cellStyle name="Percent 2 2 5 3 2" xfId="40900"/>
    <cellStyle name="Percent 2 2 5 3 3" xfId="43266"/>
    <cellStyle name="Percent 2 2 5 4" xfId="40901"/>
    <cellStyle name="Percent 2 2 5 4 2" xfId="43267"/>
    <cellStyle name="Percent 2 2 5 5" xfId="47374"/>
    <cellStyle name="Percent 2 2 5 6" xfId="43263"/>
    <cellStyle name="Percent 2 2 6" xfId="40902"/>
    <cellStyle name="Percent 2 2 6 2" xfId="40903"/>
    <cellStyle name="Percent 2 2 6 2 2" xfId="40904"/>
    <cellStyle name="Percent 2 2 6 2 3" xfId="43269"/>
    <cellStyle name="Percent 2 2 6 3" xfId="40905"/>
    <cellStyle name="Percent 2 2 6 3 2" xfId="40906"/>
    <cellStyle name="Percent 2 2 6 3 3" xfId="43270"/>
    <cellStyle name="Percent 2 2 6 4" xfId="40907"/>
    <cellStyle name="Percent 2 2 6 4 2" xfId="47375"/>
    <cellStyle name="Percent 2 2 6 5" xfId="43268"/>
    <cellStyle name="Percent 2 2 7" xfId="40908"/>
    <cellStyle name="Percent 2 2 7 2" xfId="40909"/>
    <cellStyle name="Percent 2 2 7 2 2" xfId="40910"/>
    <cellStyle name="Percent 2 2 7 3" xfId="40911"/>
    <cellStyle name="Percent 2 2 7 4" xfId="43271"/>
    <cellStyle name="Percent 2 2 8" xfId="40912"/>
    <cellStyle name="Percent 2 2 8 2" xfId="43272"/>
    <cellStyle name="Percent 2 2 9" xfId="40913"/>
    <cellStyle name="Percent 2 2 9 2" xfId="40914"/>
    <cellStyle name="Percent 2 2 9 3" xfId="47363"/>
    <cellStyle name="Percent 2 3" xfId="40915"/>
    <cellStyle name="Percent 2 3 10" xfId="43273"/>
    <cellStyle name="Percent 2 3 2" xfId="40916"/>
    <cellStyle name="Percent 2 3 2 10" xfId="40917"/>
    <cellStyle name="Percent 2 3 2 10 2" xfId="40918"/>
    <cellStyle name="Percent 2 3 2 11" xfId="40919"/>
    <cellStyle name="Percent 2 3 2 12" xfId="43274"/>
    <cellStyle name="Percent 2 3 2 2" xfId="40920"/>
    <cellStyle name="Percent 2 3 2 2 2" xfId="40921"/>
    <cellStyle name="Percent 2 3 2 2 2 2" xfId="40922"/>
    <cellStyle name="Percent 2 3 2 2 2 2 2" xfId="40923"/>
    <cellStyle name="Percent 2 3 2 2 2 2 2 2" xfId="40924"/>
    <cellStyle name="Percent 2 3 2 2 2 2 2 3" xfId="43278"/>
    <cellStyle name="Percent 2 3 2 2 2 2 3" xfId="40925"/>
    <cellStyle name="Percent 2 3 2 2 2 2 4" xfId="43277"/>
    <cellStyle name="Percent 2 3 2 2 2 3" xfId="40926"/>
    <cellStyle name="Percent 2 3 2 2 2 3 2" xfId="40927"/>
    <cellStyle name="Percent 2 3 2 2 2 3 2 2" xfId="40928"/>
    <cellStyle name="Percent 2 3 2 2 2 3 3" xfId="40929"/>
    <cellStyle name="Percent 2 3 2 2 2 3 4" xfId="43279"/>
    <cellStyle name="Percent 2 3 2 2 2 4" xfId="40930"/>
    <cellStyle name="Percent 2 3 2 2 2 4 2" xfId="40931"/>
    <cellStyle name="Percent 2 3 2 2 2 4 3" xfId="43280"/>
    <cellStyle name="Percent 2 3 2 2 2 5" xfId="40932"/>
    <cellStyle name="Percent 2 3 2 2 2 5 2" xfId="40933"/>
    <cellStyle name="Percent 2 3 2 2 2 6" xfId="40934"/>
    <cellStyle name="Percent 2 3 2 2 2 7" xfId="43276"/>
    <cellStyle name="Percent 2 3 2 2 3" xfId="40935"/>
    <cellStyle name="Percent 2 3 2 2 3 2" xfId="40936"/>
    <cellStyle name="Percent 2 3 2 2 3 2 2" xfId="40937"/>
    <cellStyle name="Percent 2 3 2 2 3 2 2 2" xfId="40938"/>
    <cellStyle name="Percent 2 3 2 2 3 2 3" xfId="40939"/>
    <cellStyle name="Percent 2 3 2 2 3 2 4" xfId="43282"/>
    <cellStyle name="Percent 2 3 2 2 3 3" xfId="40940"/>
    <cellStyle name="Percent 2 3 2 2 3 3 2" xfId="40941"/>
    <cellStyle name="Percent 2 3 2 2 3 3 3" xfId="43283"/>
    <cellStyle name="Percent 2 3 2 2 3 4" xfId="40942"/>
    <cellStyle name="Percent 2 3 2 2 3 4 2" xfId="40943"/>
    <cellStyle name="Percent 2 3 2 2 3 5" xfId="40944"/>
    <cellStyle name="Percent 2 3 2 2 3 6" xfId="43281"/>
    <cellStyle name="Percent 2 3 2 2 4" xfId="40945"/>
    <cellStyle name="Percent 2 3 2 2 4 2" xfId="40946"/>
    <cellStyle name="Percent 2 3 2 2 4 2 2" xfId="40947"/>
    <cellStyle name="Percent 2 3 2 2 4 3" xfId="40948"/>
    <cellStyle name="Percent 2 3 2 2 4 4" xfId="43284"/>
    <cellStyle name="Percent 2 3 2 2 5" xfId="40949"/>
    <cellStyle name="Percent 2 3 2 2 5 2" xfId="40950"/>
    <cellStyle name="Percent 2 3 2 2 5 3" xfId="43285"/>
    <cellStyle name="Percent 2 3 2 2 6" xfId="40951"/>
    <cellStyle name="Percent 2 3 2 2 6 2" xfId="40952"/>
    <cellStyle name="Percent 2 3 2 2 7" xfId="40953"/>
    <cellStyle name="Percent 2 3 2 2 8" xfId="43275"/>
    <cellStyle name="Percent 2 3 2 3" xfId="40954"/>
    <cellStyle name="Percent 2 3 2 3 2" xfId="40955"/>
    <cellStyle name="Percent 2 3 2 3 2 2" xfId="40956"/>
    <cellStyle name="Percent 2 3 2 3 2 2 2" xfId="40957"/>
    <cellStyle name="Percent 2 3 2 3 2 2 2 2" xfId="40958"/>
    <cellStyle name="Percent 2 3 2 3 2 2 3" xfId="40959"/>
    <cellStyle name="Percent 2 3 2 3 2 2 4" xfId="43288"/>
    <cellStyle name="Percent 2 3 2 3 2 3" xfId="40960"/>
    <cellStyle name="Percent 2 3 2 3 2 3 2" xfId="40961"/>
    <cellStyle name="Percent 2 3 2 3 2 4" xfId="40962"/>
    <cellStyle name="Percent 2 3 2 3 2 5" xfId="43287"/>
    <cellStyle name="Percent 2 3 2 3 3" xfId="40963"/>
    <cellStyle name="Percent 2 3 2 3 3 2" xfId="40964"/>
    <cellStyle name="Percent 2 3 2 3 3 2 2" xfId="40965"/>
    <cellStyle name="Percent 2 3 2 3 3 3" xfId="40966"/>
    <cellStyle name="Percent 2 3 2 3 3 4" xfId="43289"/>
    <cellStyle name="Percent 2 3 2 3 4" xfId="40967"/>
    <cellStyle name="Percent 2 3 2 3 4 2" xfId="40968"/>
    <cellStyle name="Percent 2 3 2 3 4 2 2" xfId="40969"/>
    <cellStyle name="Percent 2 3 2 3 4 3" xfId="40970"/>
    <cellStyle name="Percent 2 3 2 3 4 4" xfId="43290"/>
    <cellStyle name="Percent 2 3 2 3 5" xfId="40971"/>
    <cellStyle name="Percent 2 3 2 3 5 2" xfId="40972"/>
    <cellStyle name="Percent 2 3 2 3 6" xfId="40973"/>
    <cellStyle name="Percent 2 3 2 3 6 2" xfId="40974"/>
    <cellStyle name="Percent 2 3 2 3 7" xfId="40975"/>
    <cellStyle name="Percent 2 3 2 3 8" xfId="43286"/>
    <cellStyle name="Percent 2 3 2 4" xfId="40976"/>
    <cellStyle name="Percent 2 3 2 4 2" xfId="40977"/>
    <cellStyle name="Percent 2 3 2 4 2 2" xfId="40978"/>
    <cellStyle name="Percent 2 3 2 4 2 2 2" xfId="40979"/>
    <cellStyle name="Percent 2 3 2 4 2 3" xfId="40980"/>
    <cellStyle name="Percent 2 3 2 4 2 4" xfId="43292"/>
    <cellStyle name="Percent 2 3 2 4 3" xfId="40981"/>
    <cellStyle name="Percent 2 3 2 4 3 2" xfId="40982"/>
    <cellStyle name="Percent 2 3 2 4 3 2 2" xfId="40983"/>
    <cellStyle name="Percent 2 3 2 4 3 3" xfId="40984"/>
    <cellStyle name="Percent 2 3 2 4 3 4" xfId="43293"/>
    <cellStyle name="Percent 2 3 2 4 4" xfId="40985"/>
    <cellStyle name="Percent 2 3 2 4 4 2" xfId="40986"/>
    <cellStyle name="Percent 2 3 2 4 5" xfId="40987"/>
    <cellStyle name="Percent 2 3 2 4 5 2" xfId="40988"/>
    <cellStyle name="Percent 2 3 2 4 6" xfId="40989"/>
    <cellStyle name="Percent 2 3 2 4 7" xfId="43291"/>
    <cellStyle name="Percent 2 3 2 5" xfId="40990"/>
    <cellStyle name="Percent 2 3 2 5 2" xfId="40991"/>
    <cellStyle name="Percent 2 3 2 5 2 2" xfId="40992"/>
    <cellStyle name="Percent 2 3 2 5 2 2 2" xfId="40993"/>
    <cellStyle name="Percent 2 3 2 5 2 3" xfId="40994"/>
    <cellStyle name="Percent 2 3 2 5 3" xfId="40995"/>
    <cellStyle name="Percent 2 3 2 5 3 2" xfId="40996"/>
    <cellStyle name="Percent 2 3 2 5 4" xfId="40997"/>
    <cellStyle name="Percent 2 3 2 5 5" xfId="43294"/>
    <cellStyle name="Percent 2 3 2 6" xfId="40998"/>
    <cellStyle name="Percent 2 3 2 6 2" xfId="40999"/>
    <cellStyle name="Percent 2 3 2 6 2 2" xfId="41000"/>
    <cellStyle name="Percent 2 3 2 6 2 2 2" xfId="41001"/>
    <cellStyle name="Percent 2 3 2 6 2 3" xfId="41002"/>
    <cellStyle name="Percent 2 3 2 6 3" xfId="41003"/>
    <cellStyle name="Percent 2 3 2 6 3 2" xfId="41004"/>
    <cellStyle name="Percent 2 3 2 6 4" xfId="41005"/>
    <cellStyle name="Percent 2 3 2 6 5" xfId="43295"/>
    <cellStyle name="Percent 2 3 2 7" xfId="41006"/>
    <cellStyle name="Percent 2 3 2 7 2" xfId="41007"/>
    <cellStyle name="Percent 2 3 2 7 2 2" xfId="41008"/>
    <cellStyle name="Percent 2 3 2 7 3" xfId="41009"/>
    <cellStyle name="Percent 2 3 2 8" xfId="41010"/>
    <cellStyle name="Percent 2 3 2 8 2" xfId="41011"/>
    <cellStyle name="Percent 2 3 2 8 2 2" xfId="41012"/>
    <cellStyle name="Percent 2 3 2 8 3" xfId="41013"/>
    <cellStyle name="Percent 2 3 2 9" xfId="41014"/>
    <cellStyle name="Percent 2 3 2 9 2" xfId="41015"/>
    <cellStyle name="Percent 2 3 3" xfId="41016"/>
    <cellStyle name="Percent 2 3 3 2" xfId="41017"/>
    <cellStyle name="Percent 2 3 3 2 2" xfId="41018"/>
    <cellStyle name="Percent 2 3 3 2 2 2" xfId="41019"/>
    <cellStyle name="Percent 2 3 3 2 2 2 2" xfId="41020"/>
    <cellStyle name="Percent 2 3 3 2 2 2 2 2" xfId="43300"/>
    <cellStyle name="Percent 2 3 3 2 2 2 3" xfId="43299"/>
    <cellStyle name="Percent 2 3 3 2 2 3" xfId="41021"/>
    <cellStyle name="Percent 2 3 3 2 2 3 2" xfId="41022"/>
    <cellStyle name="Percent 2 3 3 2 2 3 3" xfId="43301"/>
    <cellStyle name="Percent 2 3 3 2 2 4" xfId="41023"/>
    <cellStyle name="Percent 2 3 3 2 2 4 2" xfId="43302"/>
    <cellStyle name="Percent 2 3 3 2 2 5" xfId="43298"/>
    <cellStyle name="Percent 2 3 3 2 3" xfId="41024"/>
    <cellStyle name="Percent 2 3 3 2 3 2" xfId="41025"/>
    <cellStyle name="Percent 2 3 3 2 3 2 2" xfId="41026"/>
    <cellStyle name="Percent 2 3 3 2 3 2 3" xfId="43304"/>
    <cellStyle name="Percent 2 3 3 2 3 3" xfId="41027"/>
    <cellStyle name="Percent 2 3 3 2 3 3 2" xfId="41028"/>
    <cellStyle name="Percent 2 3 3 2 3 3 3" xfId="43305"/>
    <cellStyle name="Percent 2 3 3 2 3 4" xfId="41029"/>
    <cellStyle name="Percent 2 3 3 2 3 5" xfId="43303"/>
    <cellStyle name="Percent 2 3 3 2 4" xfId="41030"/>
    <cellStyle name="Percent 2 3 3 2 4 2" xfId="41031"/>
    <cellStyle name="Percent 2 3 3 2 4 3" xfId="43306"/>
    <cellStyle name="Percent 2 3 3 2 5" xfId="41032"/>
    <cellStyle name="Percent 2 3 3 2 5 2" xfId="41033"/>
    <cellStyle name="Percent 2 3 3 2 5 3" xfId="43307"/>
    <cellStyle name="Percent 2 3 3 2 6" xfId="41034"/>
    <cellStyle name="Percent 2 3 3 2 7" xfId="43297"/>
    <cellStyle name="Percent 2 3 3 3" xfId="41035"/>
    <cellStyle name="Percent 2 3 3 3 2" xfId="41036"/>
    <cellStyle name="Percent 2 3 3 3 2 2" xfId="41037"/>
    <cellStyle name="Percent 2 3 3 3 2 2 2" xfId="43310"/>
    <cellStyle name="Percent 2 3 3 3 2 3" xfId="43309"/>
    <cellStyle name="Percent 2 3 3 3 3" xfId="41038"/>
    <cellStyle name="Percent 2 3 3 3 3 2" xfId="41039"/>
    <cellStyle name="Percent 2 3 3 3 3 3" xfId="43311"/>
    <cellStyle name="Percent 2 3 3 3 4" xfId="41040"/>
    <cellStyle name="Percent 2 3 3 3 4 2" xfId="43312"/>
    <cellStyle name="Percent 2 3 3 3 5" xfId="43308"/>
    <cellStyle name="Percent 2 3 3 4" xfId="41041"/>
    <cellStyle name="Percent 2 3 3 4 2" xfId="41042"/>
    <cellStyle name="Percent 2 3 3 4 2 2" xfId="41043"/>
    <cellStyle name="Percent 2 3 3 4 2 3" xfId="43314"/>
    <cellStyle name="Percent 2 3 3 4 3" xfId="41044"/>
    <cellStyle name="Percent 2 3 3 4 3 2" xfId="41045"/>
    <cellStyle name="Percent 2 3 3 4 3 3" xfId="43315"/>
    <cellStyle name="Percent 2 3 3 4 4" xfId="41046"/>
    <cellStyle name="Percent 2 3 3 4 5" xfId="43313"/>
    <cellStyle name="Percent 2 3 3 5" xfId="41047"/>
    <cellStyle name="Percent 2 3 3 5 2" xfId="41048"/>
    <cellStyle name="Percent 2 3 3 5 3" xfId="43316"/>
    <cellStyle name="Percent 2 3 3 6" xfId="41049"/>
    <cellStyle name="Percent 2 3 3 6 2" xfId="41050"/>
    <cellStyle name="Percent 2 3 3 6 3" xfId="43317"/>
    <cellStyle name="Percent 2 3 3 7" xfId="41051"/>
    <cellStyle name="Percent 2 3 3 8" xfId="43296"/>
    <cellStyle name="Percent 2 3 4" xfId="41052"/>
    <cellStyle name="Percent 2 3 4 2" xfId="41053"/>
    <cellStyle name="Percent 2 3 4 2 2" xfId="41054"/>
    <cellStyle name="Percent 2 3 4 2 2 2" xfId="41055"/>
    <cellStyle name="Percent 2 3 4 2 2 2 2" xfId="43321"/>
    <cellStyle name="Percent 2 3 4 2 2 3" xfId="43320"/>
    <cellStyle name="Percent 2 3 4 2 3" xfId="41056"/>
    <cellStyle name="Percent 2 3 4 2 3 2" xfId="41057"/>
    <cellStyle name="Percent 2 3 4 2 3 3" xfId="43322"/>
    <cellStyle name="Percent 2 3 4 2 4" xfId="41058"/>
    <cellStyle name="Percent 2 3 4 2 4 2" xfId="43323"/>
    <cellStyle name="Percent 2 3 4 2 5" xfId="43319"/>
    <cellStyle name="Percent 2 3 4 3" xfId="41059"/>
    <cellStyle name="Percent 2 3 4 3 2" xfId="41060"/>
    <cellStyle name="Percent 2 3 4 3 2 2" xfId="41061"/>
    <cellStyle name="Percent 2 3 4 3 2 3" xfId="43325"/>
    <cellStyle name="Percent 2 3 4 3 3" xfId="41062"/>
    <cellStyle name="Percent 2 3 4 3 3 2" xfId="41063"/>
    <cellStyle name="Percent 2 3 4 3 3 3" xfId="43326"/>
    <cellStyle name="Percent 2 3 4 3 4" xfId="41064"/>
    <cellStyle name="Percent 2 3 4 3 5" xfId="43324"/>
    <cellStyle name="Percent 2 3 4 4" xfId="41065"/>
    <cellStyle name="Percent 2 3 4 4 2" xfId="41066"/>
    <cellStyle name="Percent 2 3 4 4 3" xfId="43327"/>
    <cellStyle name="Percent 2 3 4 5" xfId="41067"/>
    <cellStyle name="Percent 2 3 4 5 2" xfId="41068"/>
    <cellStyle name="Percent 2 3 4 5 3" xfId="43328"/>
    <cellStyle name="Percent 2 3 4 6" xfId="41069"/>
    <cellStyle name="Percent 2 3 4 7" xfId="43318"/>
    <cellStyle name="Percent 2 3 5" xfId="41070"/>
    <cellStyle name="Percent 2 3 5 2" xfId="41071"/>
    <cellStyle name="Percent 2 3 5 2 2" xfId="41072"/>
    <cellStyle name="Percent 2 3 5 2 2 2" xfId="43331"/>
    <cellStyle name="Percent 2 3 5 2 3" xfId="43330"/>
    <cellStyle name="Percent 2 3 5 3" xfId="41073"/>
    <cellStyle name="Percent 2 3 5 3 2" xfId="41074"/>
    <cellStyle name="Percent 2 3 5 3 3" xfId="43332"/>
    <cellStyle name="Percent 2 3 5 4" xfId="41075"/>
    <cellStyle name="Percent 2 3 5 4 2" xfId="43333"/>
    <cellStyle name="Percent 2 3 5 5" xfId="43329"/>
    <cellStyle name="Percent 2 3 6" xfId="41076"/>
    <cellStyle name="Percent 2 3 6 2" xfId="41077"/>
    <cellStyle name="Percent 2 3 6 2 2" xfId="41078"/>
    <cellStyle name="Percent 2 3 6 2 3" xfId="43335"/>
    <cellStyle name="Percent 2 3 6 3" xfId="41079"/>
    <cellStyle name="Percent 2 3 6 3 2" xfId="41080"/>
    <cellStyle name="Percent 2 3 6 3 3" xfId="43336"/>
    <cellStyle name="Percent 2 3 6 4" xfId="41081"/>
    <cellStyle name="Percent 2 3 6 5" xfId="43334"/>
    <cellStyle name="Percent 2 3 7" xfId="41082"/>
    <cellStyle name="Percent 2 3 7 2" xfId="41083"/>
    <cellStyle name="Percent 2 3 7 2 2" xfId="41084"/>
    <cellStyle name="Percent 2 3 7 3" xfId="41085"/>
    <cellStyle name="Percent 2 3 7 4" xfId="43337"/>
    <cellStyle name="Percent 2 3 8" xfId="41086"/>
    <cellStyle name="Percent 2 3 8 2" xfId="43338"/>
    <cellStyle name="Percent 2 3 9" xfId="41087"/>
    <cellStyle name="Percent 2 3 9 2" xfId="41088"/>
    <cellStyle name="Percent 2 3 9 3" xfId="47376"/>
    <cellStyle name="Percent 2 4" xfId="41089"/>
    <cellStyle name="Percent 2 4 2" xfId="41090"/>
    <cellStyle name="Percent 2 4 2 2" xfId="41091"/>
    <cellStyle name="Percent 2 4 2 2 2" xfId="41092"/>
    <cellStyle name="Percent 2 4 2 3" xfId="41093"/>
    <cellStyle name="Percent 2 4 3" xfId="41094"/>
    <cellStyle name="Percent 2 4 4" xfId="41095"/>
    <cellStyle name="Percent 2 4 4 2" xfId="41096"/>
    <cellStyle name="Percent 2 5" xfId="41097"/>
    <cellStyle name="Percent 2 5 10" xfId="41098"/>
    <cellStyle name="Percent 2 5 10 2" xfId="41099"/>
    <cellStyle name="Percent 2 5 11" xfId="41100"/>
    <cellStyle name="Percent 2 5 12" xfId="43339"/>
    <cellStyle name="Percent 2 5 2" xfId="41101"/>
    <cellStyle name="Percent 2 5 2 2" xfId="41102"/>
    <cellStyle name="Percent 2 5 2 2 2" xfId="41103"/>
    <cellStyle name="Percent 2 5 2 2 2 2" xfId="41104"/>
    <cellStyle name="Percent 2 5 2 2 2 2 2" xfId="41105"/>
    <cellStyle name="Percent 2 5 2 2 2 2 3" xfId="47381"/>
    <cellStyle name="Percent 2 5 2 2 2 3" xfId="41106"/>
    <cellStyle name="Percent 2 5 2 2 2 4" xfId="47380"/>
    <cellStyle name="Percent 2 5 2 2 3" xfId="41107"/>
    <cellStyle name="Percent 2 5 2 2 3 2" xfId="41108"/>
    <cellStyle name="Percent 2 5 2 2 3 3" xfId="47382"/>
    <cellStyle name="Percent 2 5 2 2 4" xfId="41109"/>
    <cellStyle name="Percent 2 5 2 2 5" xfId="47379"/>
    <cellStyle name="Percent 2 5 2 3" xfId="41110"/>
    <cellStyle name="Percent 2 5 2 3 2" xfId="41111"/>
    <cellStyle name="Percent 2 5 2 3 2 2" xfId="41112"/>
    <cellStyle name="Percent 2 5 2 3 2 3" xfId="47384"/>
    <cellStyle name="Percent 2 5 2 3 3" xfId="41113"/>
    <cellStyle name="Percent 2 5 2 3 4" xfId="47383"/>
    <cellStyle name="Percent 2 5 2 4" xfId="41114"/>
    <cellStyle name="Percent 2 5 2 4 2" xfId="41115"/>
    <cellStyle name="Percent 2 5 2 4 3" xfId="47385"/>
    <cellStyle name="Percent 2 5 2 5" xfId="41116"/>
    <cellStyle name="Percent 2 5 2 6" xfId="47378"/>
    <cellStyle name="Percent 2 5 3" xfId="41117"/>
    <cellStyle name="Percent 2 5 3 2" xfId="41118"/>
    <cellStyle name="Percent 2 5 3 2 2" xfId="41119"/>
    <cellStyle name="Percent 2 5 3 2 2 2" xfId="41120"/>
    <cellStyle name="Percent 2 5 3 2 2 2 2" xfId="41121"/>
    <cellStyle name="Percent 2 5 3 2 2 2 3" xfId="47389"/>
    <cellStyle name="Percent 2 5 3 2 2 3" xfId="41122"/>
    <cellStyle name="Percent 2 5 3 2 2 4" xfId="47388"/>
    <cellStyle name="Percent 2 5 3 2 3" xfId="41123"/>
    <cellStyle name="Percent 2 5 3 2 3 2" xfId="41124"/>
    <cellStyle name="Percent 2 5 3 2 3 3" xfId="47390"/>
    <cellStyle name="Percent 2 5 3 2 4" xfId="41125"/>
    <cellStyle name="Percent 2 5 3 2 5" xfId="47387"/>
    <cellStyle name="Percent 2 5 3 3" xfId="41126"/>
    <cellStyle name="Percent 2 5 3 3 2" xfId="41127"/>
    <cellStyle name="Percent 2 5 3 3 2 2" xfId="41128"/>
    <cellStyle name="Percent 2 5 3 3 2 3" xfId="47392"/>
    <cellStyle name="Percent 2 5 3 3 3" xfId="41129"/>
    <cellStyle name="Percent 2 5 3 3 4" xfId="47391"/>
    <cellStyle name="Percent 2 5 3 4" xfId="41130"/>
    <cellStyle name="Percent 2 5 3 4 2" xfId="41131"/>
    <cellStyle name="Percent 2 5 3 4 3" xfId="47393"/>
    <cellStyle name="Percent 2 5 3 5" xfId="41132"/>
    <cellStyle name="Percent 2 5 3 6" xfId="47386"/>
    <cellStyle name="Percent 2 5 4" xfId="41133"/>
    <cellStyle name="Percent 2 5 4 2" xfId="41134"/>
    <cellStyle name="Percent 2 5 4 2 2" xfId="41135"/>
    <cellStyle name="Percent 2 5 4 2 2 2" xfId="41136"/>
    <cellStyle name="Percent 2 5 4 2 2 3" xfId="47396"/>
    <cellStyle name="Percent 2 5 4 2 3" xfId="41137"/>
    <cellStyle name="Percent 2 5 4 2 4" xfId="47395"/>
    <cellStyle name="Percent 2 5 4 3" xfId="41138"/>
    <cellStyle name="Percent 2 5 4 3 2" xfId="41139"/>
    <cellStyle name="Percent 2 5 4 3 3" xfId="47397"/>
    <cellStyle name="Percent 2 5 4 4" xfId="41140"/>
    <cellStyle name="Percent 2 5 4 5" xfId="47394"/>
    <cellStyle name="Percent 2 5 5" xfId="41141"/>
    <cellStyle name="Percent 2 5 5 2" xfId="41142"/>
    <cellStyle name="Percent 2 5 5 2 2" xfId="41143"/>
    <cellStyle name="Percent 2 5 5 2 2 2" xfId="41144"/>
    <cellStyle name="Percent 2 5 5 2 3" xfId="41145"/>
    <cellStyle name="Percent 2 5 5 2 4" xfId="47399"/>
    <cellStyle name="Percent 2 5 5 3" xfId="41146"/>
    <cellStyle name="Percent 2 5 5 3 2" xfId="41147"/>
    <cellStyle name="Percent 2 5 5 4" xfId="41148"/>
    <cellStyle name="Percent 2 5 5 5" xfId="47398"/>
    <cellStyle name="Percent 2 5 6" xfId="41149"/>
    <cellStyle name="Percent 2 5 6 2" xfId="41150"/>
    <cellStyle name="Percent 2 5 6 2 2" xfId="41151"/>
    <cellStyle name="Percent 2 5 6 2 2 2" xfId="41152"/>
    <cellStyle name="Percent 2 5 6 2 3" xfId="41153"/>
    <cellStyle name="Percent 2 5 6 3" xfId="41154"/>
    <cellStyle name="Percent 2 5 6 3 2" xfId="41155"/>
    <cellStyle name="Percent 2 5 6 4" xfId="41156"/>
    <cellStyle name="Percent 2 5 6 5" xfId="47400"/>
    <cellStyle name="Percent 2 5 7" xfId="41157"/>
    <cellStyle name="Percent 2 5 7 2" xfId="41158"/>
    <cellStyle name="Percent 2 5 7 2 2" xfId="41159"/>
    <cellStyle name="Percent 2 5 7 3" xfId="41160"/>
    <cellStyle name="Percent 2 5 7 4" xfId="47377"/>
    <cellStyle name="Percent 2 5 8" xfId="41161"/>
    <cellStyle name="Percent 2 5 8 2" xfId="41162"/>
    <cellStyle name="Percent 2 5 8 2 2" xfId="41163"/>
    <cellStyle name="Percent 2 5 8 3" xfId="41164"/>
    <cellStyle name="Percent 2 5 9" xfId="41165"/>
    <cellStyle name="Percent 2 5 9 2" xfId="41166"/>
    <cellStyle name="Percent 2 6" xfId="41167"/>
    <cellStyle name="Percent 2 6 10" xfId="41168"/>
    <cellStyle name="Percent 2 6 11" xfId="47401"/>
    <cellStyle name="Percent 2 6 2" xfId="41169"/>
    <cellStyle name="Percent 2 6 2 2" xfId="41170"/>
    <cellStyle name="Percent 2 6 2 2 2" xfId="41171"/>
    <cellStyle name="Percent 2 6 2 2 2 2" xfId="41172"/>
    <cellStyle name="Percent 2 6 2 2 2 2 2" xfId="41173"/>
    <cellStyle name="Percent 2 6 2 2 2 2 3" xfId="47405"/>
    <cellStyle name="Percent 2 6 2 2 2 3" xfId="41174"/>
    <cellStyle name="Percent 2 6 2 2 2 4" xfId="47404"/>
    <cellStyle name="Percent 2 6 2 2 3" xfId="41175"/>
    <cellStyle name="Percent 2 6 2 2 3 2" xfId="41176"/>
    <cellStyle name="Percent 2 6 2 2 3 3" xfId="47406"/>
    <cellStyle name="Percent 2 6 2 2 4" xfId="41177"/>
    <cellStyle name="Percent 2 6 2 2 5" xfId="47403"/>
    <cellStyle name="Percent 2 6 2 3" xfId="41178"/>
    <cellStyle name="Percent 2 6 2 3 2" xfId="41179"/>
    <cellStyle name="Percent 2 6 2 3 2 2" xfId="41180"/>
    <cellStyle name="Percent 2 6 2 3 2 3" xfId="47408"/>
    <cellStyle name="Percent 2 6 2 3 3" xfId="41181"/>
    <cellStyle name="Percent 2 6 2 3 4" xfId="47407"/>
    <cellStyle name="Percent 2 6 2 4" xfId="41182"/>
    <cellStyle name="Percent 2 6 2 4 2" xfId="41183"/>
    <cellStyle name="Percent 2 6 2 4 3" xfId="47409"/>
    <cellStyle name="Percent 2 6 2 5" xfId="41184"/>
    <cellStyle name="Percent 2 6 2 6" xfId="47402"/>
    <cellStyle name="Percent 2 6 3" xfId="41185"/>
    <cellStyle name="Percent 2 6 3 2" xfId="41186"/>
    <cellStyle name="Percent 2 6 3 2 2" xfId="41187"/>
    <cellStyle name="Percent 2 6 3 2 2 2" xfId="41188"/>
    <cellStyle name="Percent 2 6 3 2 2 2 2" xfId="47413"/>
    <cellStyle name="Percent 2 6 3 2 2 3" xfId="47412"/>
    <cellStyle name="Percent 2 6 3 2 3" xfId="41189"/>
    <cellStyle name="Percent 2 6 3 2 3 2" xfId="47414"/>
    <cellStyle name="Percent 2 6 3 2 4" xfId="47411"/>
    <cellStyle name="Percent 2 6 3 3" xfId="41190"/>
    <cellStyle name="Percent 2 6 3 3 2" xfId="41191"/>
    <cellStyle name="Percent 2 6 3 3 2 2" xfId="47416"/>
    <cellStyle name="Percent 2 6 3 3 3" xfId="47415"/>
    <cellStyle name="Percent 2 6 3 4" xfId="41192"/>
    <cellStyle name="Percent 2 6 3 4 2" xfId="47417"/>
    <cellStyle name="Percent 2 6 3 5" xfId="47410"/>
    <cellStyle name="Percent 2 6 4" xfId="41193"/>
    <cellStyle name="Percent 2 6 4 2" xfId="41194"/>
    <cellStyle name="Percent 2 6 4 2 2" xfId="41195"/>
    <cellStyle name="Percent 2 6 4 2 2 2" xfId="41196"/>
    <cellStyle name="Percent 2 6 4 2 2 3" xfId="47420"/>
    <cellStyle name="Percent 2 6 4 2 3" xfId="41197"/>
    <cellStyle name="Percent 2 6 4 2 4" xfId="47419"/>
    <cellStyle name="Percent 2 6 4 3" xfId="41198"/>
    <cellStyle name="Percent 2 6 4 3 2" xfId="41199"/>
    <cellStyle name="Percent 2 6 4 3 3" xfId="47421"/>
    <cellStyle name="Percent 2 6 4 4" xfId="41200"/>
    <cellStyle name="Percent 2 6 4 5" xfId="47418"/>
    <cellStyle name="Percent 2 6 5" xfId="41201"/>
    <cellStyle name="Percent 2 6 5 2" xfId="41202"/>
    <cellStyle name="Percent 2 6 5 2 2" xfId="41203"/>
    <cellStyle name="Percent 2 6 5 2 2 2" xfId="41204"/>
    <cellStyle name="Percent 2 6 5 2 3" xfId="41205"/>
    <cellStyle name="Percent 2 6 5 2 4" xfId="47423"/>
    <cellStyle name="Percent 2 6 5 3" xfId="41206"/>
    <cellStyle name="Percent 2 6 5 3 2" xfId="41207"/>
    <cellStyle name="Percent 2 6 5 4" xfId="41208"/>
    <cellStyle name="Percent 2 6 5 5" xfId="47422"/>
    <cellStyle name="Percent 2 6 6" xfId="41209"/>
    <cellStyle name="Percent 2 6 6 2" xfId="41210"/>
    <cellStyle name="Percent 2 6 6 2 2" xfId="41211"/>
    <cellStyle name="Percent 2 6 6 3" xfId="41212"/>
    <cellStyle name="Percent 2 6 6 4" xfId="47424"/>
    <cellStyle name="Percent 2 6 7" xfId="41213"/>
    <cellStyle name="Percent 2 6 7 2" xfId="41214"/>
    <cellStyle name="Percent 2 6 7 2 2" xfId="41215"/>
    <cellStyle name="Percent 2 6 7 3" xfId="41216"/>
    <cellStyle name="Percent 2 6 8" xfId="41217"/>
    <cellStyle name="Percent 2 6 8 2" xfId="41218"/>
    <cellStyle name="Percent 2 6 9" xfId="41219"/>
    <cellStyle name="Percent 2 6 9 2" xfId="41220"/>
    <cellStyle name="Percent 2 7" xfId="41221"/>
    <cellStyle name="Percent 2 7 2" xfId="41222"/>
    <cellStyle name="Percent 2 7 2 2" xfId="41223"/>
    <cellStyle name="Percent 2 7 2 3" xfId="47426"/>
    <cellStyle name="Percent 2 7 3" xfId="41224"/>
    <cellStyle name="Percent 2 7 3 2" xfId="47427"/>
    <cellStyle name="Percent 2 7 4" xfId="47428"/>
    <cellStyle name="Percent 2 7 4 2" xfId="47429"/>
    <cellStyle name="Percent 2 7 4 2 2" xfId="47430"/>
    <cellStyle name="Percent 2 7 4 3" xfId="47431"/>
    <cellStyle name="Percent 2 7 5" xfId="47432"/>
    <cellStyle name="Percent 2 7 5 2" xfId="47433"/>
    <cellStyle name="Percent 2 7 6" xfId="47434"/>
    <cellStyle name="Percent 2 7 7" xfId="47425"/>
    <cellStyle name="Percent 2 8" xfId="41225"/>
    <cellStyle name="Percent 2 8 2" xfId="41226"/>
    <cellStyle name="Percent 2 8 2 2" xfId="41227"/>
    <cellStyle name="Percent 2 8 2 2 2" xfId="47438"/>
    <cellStyle name="Percent 2 8 2 2 3" xfId="47437"/>
    <cellStyle name="Percent 2 8 2 3" xfId="47439"/>
    <cellStyle name="Percent 2 8 2 4" xfId="47436"/>
    <cellStyle name="Percent 2 8 3" xfId="41228"/>
    <cellStyle name="Percent 2 8 3 2" xfId="47441"/>
    <cellStyle name="Percent 2 8 3 3" xfId="47440"/>
    <cellStyle name="Percent 2 8 4" xfId="47442"/>
    <cellStyle name="Percent 2 8 5" xfId="47435"/>
    <cellStyle name="Percent 2 9" xfId="41229"/>
    <cellStyle name="Percent 2 9 2" xfId="47443"/>
    <cellStyle name="Percent 20" xfId="41230"/>
    <cellStyle name="Percent 20 2" xfId="41231"/>
    <cellStyle name="Percent 20 2 2" xfId="41232"/>
    <cellStyle name="Percent 20 2 2 2" xfId="41233"/>
    <cellStyle name="Percent 20 2 2 2 2" xfId="41234"/>
    <cellStyle name="Percent 20 2 2 2 2 2" xfId="41235"/>
    <cellStyle name="Percent 20 2 2 2 2 2 2" xfId="41236"/>
    <cellStyle name="Percent 20 2 2 2 2 3" xfId="41237"/>
    <cellStyle name="Percent 20 2 2 2 3" xfId="41238"/>
    <cellStyle name="Percent 20 2 2 2 3 2" xfId="41239"/>
    <cellStyle name="Percent 20 2 2 2 4" xfId="41240"/>
    <cellStyle name="Percent 20 2 2 3" xfId="41241"/>
    <cellStyle name="Percent 20 2 2 3 2" xfId="41242"/>
    <cellStyle name="Percent 20 2 2 3 2 2" xfId="41243"/>
    <cellStyle name="Percent 20 2 2 3 3" xfId="41244"/>
    <cellStyle name="Percent 20 2 2 4" xfId="41245"/>
    <cellStyle name="Percent 20 2 2 4 2" xfId="41246"/>
    <cellStyle name="Percent 20 2 2 5" xfId="41247"/>
    <cellStyle name="Percent 20 2 3" xfId="41248"/>
    <cellStyle name="Percent 20 2 3 2" xfId="41249"/>
    <cellStyle name="Percent 20 2 3 2 2" xfId="41250"/>
    <cellStyle name="Percent 20 2 3 2 2 2" xfId="41251"/>
    <cellStyle name="Percent 20 2 3 2 2 2 2" xfId="41252"/>
    <cellStyle name="Percent 20 2 3 2 2 3" xfId="41253"/>
    <cellStyle name="Percent 20 2 3 2 3" xfId="41254"/>
    <cellStyle name="Percent 20 2 3 2 3 2" xfId="41255"/>
    <cellStyle name="Percent 20 2 3 2 4" xfId="41256"/>
    <cellStyle name="Percent 20 2 3 3" xfId="41257"/>
    <cellStyle name="Percent 20 2 3 3 2" xfId="41258"/>
    <cellStyle name="Percent 20 2 3 3 2 2" xfId="41259"/>
    <cellStyle name="Percent 20 2 3 3 3" xfId="41260"/>
    <cellStyle name="Percent 20 2 3 4" xfId="41261"/>
    <cellStyle name="Percent 20 2 3 4 2" xfId="41262"/>
    <cellStyle name="Percent 20 2 3 5" xfId="41263"/>
    <cellStyle name="Percent 20 2 4" xfId="41264"/>
    <cellStyle name="Percent 20 2 4 2" xfId="41265"/>
    <cellStyle name="Percent 20 2 4 2 2" xfId="41266"/>
    <cellStyle name="Percent 20 2 4 2 2 2" xfId="41267"/>
    <cellStyle name="Percent 20 2 4 2 3" xfId="41268"/>
    <cellStyle name="Percent 20 2 4 3" xfId="41269"/>
    <cellStyle name="Percent 20 2 4 3 2" xfId="41270"/>
    <cellStyle name="Percent 20 2 4 4" xfId="41271"/>
    <cellStyle name="Percent 20 2 5" xfId="41272"/>
    <cellStyle name="Percent 20 2 5 2" xfId="41273"/>
    <cellStyle name="Percent 20 2 5 2 2" xfId="41274"/>
    <cellStyle name="Percent 20 2 5 2 2 2" xfId="41275"/>
    <cellStyle name="Percent 20 2 5 2 3" xfId="41276"/>
    <cellStyle name="Percent 20 2 5 3" xfId="41277"/>
    <cellStyle name="Percent 20 2 5 3 2" xfId="41278"/>
    <cellStyle name="Percent 20 2 5 4" xfId="41279"/>
    <cellStyle name="Percent 20 2 6" xfId="41280"/>
    <cellStyle name="Percent 20 2 6 2" xfId="41281"/>
    <cellStyle name="Percent 20 2 6 2 2" xfId="41282"/>
    <cellStyle name="Percent 20 2 6 2 2 2" xfId="41283"/>
    <cellStyle name="Percent 20 2 6 2 3" xfId="41284"/>
    <cellStyle name="Percent 20 2 6 3" xfId="41285"/>
    <cellStyle name="Percent 20 2 6 3 2" xfId="41286"/>
    <cellStyle name="Percent 20 2 6 4" xfId="41287"/>
    <cellStyle name="Percent 20 2 7" xfId="41288"/>
    <cellStyle name="Percent 20 2 7 2" xfId="41289"/>
    <cellStyle name="Percent 20 2 7 2 2" xfId="41290"/>
    <cellStyle name="Percent 20 2 7 3" xfId="41291"/>
    <cellStyle name="Percent 20 2 8" xfId="41292"/>
    <cellStyle name="Percent 20 2 8 2" xfId="41293"/>
    <cellStyle name="Percent 20 2 9" xfId="41294"/>
    <cellStyle name="Percent 20 3" xfId="41295"/>
    <cellStyle name="Percent 20 4" xfId="41296"/>
    <cellStyle name="Percent 20 4 2" xfId="41297"/>
    <cellStyle name="Percent 20 4 2 2" xfId="41298"/>
    <cellStyle name="Percent 20 4 3" xfId="41299"/>
    <cellStyle name="Percent 20 5" xfId="41300"/>
    <cellStyle name="Percent 20 6" xfId="41301"/>
    <cellStyle name="Percent 20 6 2" xfId="41302"/>
    <cellStyle name="Percent 20 7" xfId="43340"/>
    <cellStyle name="Percent 200" xfId="41303"/>
    <cellStyle name="Percent 201" xfId="41304"/>
    <cellStyle name="Percent 202" xfId="41305"/>
    <cellStyle name="Percent 203" xfId="41306"/>
    <cellStyle name="Percent 204" xfId="41307"/>
    <cellStyle name="Percent 205" xfId="41308"/>
    <cellStyle name="Percent 206" xfId="41309"/>
    <cellStyle name="Percent 207" xfId="41310"/>
    <cellStyle name="Percent 208" xfId="41311"/>
    <cellStyle name="Percent 209" xfId="41312"/>
    <cellStyle name="Percent 21" xfId="41313"/>
    <cellStyle name="Percent 21 2" xfId="41314"/>
    <cellStyle name="Percent 21 3" xfId="41315"/>
    <cellStyle name="Percent 21 3 2" xfId="41316"/>
    <cellStyle name="Percent 21 3 2 2" xfId="41317"/>
    <cellStyle name="Percent 21 3 3" xfId="41318"/>
    <cellStyle name="Percent 21 4" xfId="41319"/>
    <cellStyle name="Percent 21 5" xfId="41320"/>
    <cellStyle name="Percent 21 5 2" xfId="41321"/>
    <cellStyle name="Percent 21 6" xfId="43341"/>
    <cellStyle name="Percent 210" xfId="41322"/>
    <cellStyle name="Percent 211" xfId="41323"/>
    <cellStyle name="Percent 212" xfId="41324"/>
    <cellStyle name="Percent 213" xfId="41325"/>
    <cellStyle name="Percent 214" xfId="41326"/>
    <cellStyle name="Percent 215" xfId="41327"/>
    <cellStyle name="Percent 216" xfId="48015"/>
    <cellStyle name="Percent 217" xfId="48037"/>
    <cellStyle name="Percent 218" xfId="48079"/>
    <cellStyle name="Percent 219" xfId="48117"/>
    <cellStyle name="Percent 22" xfId="41328"/>
    <cellStyle name="Percent 22 2" xfId="41329"/>
    <cellStyle name="Percent 22 3" xfId="41330"/>
    <cellStyle name="Percent 22 3 2" xfId="41331"/>
    <cellStyle name="Percent 22 3 2 2" xfId="41332"/>
    <cellStyle name="Percent 22 3 3" xfId="41333"/>
    <cellStyle name="Percent 22 4" xfId="41334"/>
    <cellStyle name="Percent 22 5" xfId="41335"/>
    <cellStyle name="Percent 22 5 2" xfId="41336"/>
    <cellStyle name="Percent 22 6" xfId="43342"/>
    <cellStyle name="Percent 220" xfId="48118"/>
    <cellStyle name="Percent 23" xfId="41337"/>
    <cellStyle name="Percent 23 2" xfId="41338"/>
    <cellStyle name="Percent 23 3" xfId="41339"/>
    <cellStyle name="Percent 23 3 2" xfId="41340"/>
    <cellStyle name="Percent 23 3 2 2" xfId="41341"/>
    <cellStyle name="Percent 23 3 3" xfId="41342"/>
    <cellStyle name="Percent 23 4" xfId="41343"/>
    <cellStyle name="Percent 23 5" xfId="41344"/>
    <cellStyle name="Percent 23 5 2" xfId="41345"/>
    <cellStyle name="Percent 23 6" xfId="43343"/>
    <cellStyle name="Percent 24" xfId="41346"/>
    <cellStyle name="Percent 24 2" xfId="41347"/>
    <cellStyle name="Percent 24 3" xfId="41348"/>
    <cellStyle name="Percent 24 3 2" xfId="41349"/>
    <cellStyle name="Percent 24 3 2 2" xfId="41350"/>
    <cellStyle name="Percent 24 3 3" xfId="41351"/>
    <cellStyle name="Percent 24 4" xfId="41352"/>
    <cellStyle name="Percent 24 5" xfId="41353"/>
    <cellStyle name="Percent 24 5 2" xfId="41354"/>
    <cellStyle name="Percent 24 6" xfId="43344"/>
    <cellStyle name="Percent 25" xfId="41355"/>
    <cellStyle name="Percent 25 2" xfId="41356"/>
    <cellStyle name="Percent 25 3" xfId="41357"/>
    <cellStyle name="Percent 25 3 2" xfId="41358"/>
    <cellStyle name="Percent 25 3 2 2" xfId="41359"/>
    <cellStyle name="Percent 25 3 3" xfId="41360"/>
    <cellStyle name="Percent 25 4" xfId="41361"/>
    <cellStyle name="Percent 25 5" xfId="41362"/>
    <cellStyle name="Percent 25 5 2" xfId="41363"/>
    <cellStyle name="Percent 25 6" xfId="43345"/>
    <cellStyle name="Percent 26" xfId="41364"/>
    <cellStyle name="Percent 26 2" xfId="41365"/>
    <cellStyle name="Percent 26 3" xfId="41366"/>
    <cellStyle name="Percent 26 3 2" xfId="41367"/>
    <cellStyle name="Percent 26 3 2 2" xfId="41368"/>
    <cellStyle name="Percent 26 3 3" xfId="41369"/>
    <cellStyle name="Percent 26 4" xfId="41370"/>
    <cellStyle name="Percent 26 5" xfId="41371"/>
    <cellStyle name="Percent 26 5 2" xfId="41372"/>
    <cellStyle name="Percent 26 6" xfId="43346"/>
    <cellStyle name="Percent 27" xfId="41373"/>
    <cellStyle name="Percent 27 2" xfId="41374"/>
    <cellStyle name="Percent 27 3" xfId="41375"/>
    <cellStyle name="Percent 27 3 2" xfId="41376"/>
    <cellStyle name="Percent 27 3 2 2" xfId="41377"/>
    <cellStyle name="Percent 27 3 3" xfId="41378"/>
    <cellStyle name="Percent 27 4" xfId="41379"/>
    <cellStyle name="Percent 27 5" xfId="41380"/>
    <cellStyle name="Percent 27 5 2" xfId="41381"/>
    <cellStyle name="Percent 27 6" xfId="43347"/>
    <cellStyle name="Percent 28" xfId="41382"/>
    <cellStyle name="Percent 28 2" xfId="41383"/>
    <cellStyle name="Percent 28 3" xfId="41384"/>
    <cellStyle name="Percent 28 3 2" xfId="41385"/>
    <cellStyle name="Percent 28 3 2 2" xfId="41386"/>
    <cellStyle name="Percent 28 3 3" xfId="41387"/>
    <cellStyle name="Percent 28 4" xfId="41388"/>
    <cellStyle name="Percent 28 5" xfId="41389"/>
    <cellStyle name="Percent 28 5 2" xfId="41390"/>
    <cellStyle name="Percent 28 6" xfId="43348"/>
    <cellStyle name="Percent 29" xfId="41391"/>
    <cellStyle name="Percent 29 2" xfId="41392"/>
    <cellStyle name="Percent 29 3" xfId="41393"/>
    <cellStyle name="Percent 29 3 2" xfId="41394"/>
    <cellStyle name="Percent 29 3 2 2" xfId="41395"/>
    <cellStyle name="Percent 29 3 3" xfId="41396"/>
    <cellStyle name="Percent 29 4" xfId="41397"/>
    <cellStyle name="Percent 29 5" xfId="41398"/>
    <cellStyle name="Percent 29 5 2" xfId="41399"/>
    <cellStyle name="Percent 29 6" xfId="43349"/>
    <cellStyle name="Percent 3" xfId="41400"/>
    <cellStyle name="Percent 3 10" xfId="41401"/>
    <cellStyle name="Percent 3 10 2" xfId="41402"/>
    <cellStyle name="Percent 3 11" xfId="41403"/>
    <cellStyle name="Percent 3 11 2" xfId="41404"/>
    <cellStyle name="Percent 3 12" xfId="41405"/>
    <cellStyle name="Percent 3 13" xfId="41406"/>
    <cellStyle name="Percent 3 14" xfId="41407"/>
    <cellStyle name="Percent 3 15" xfId="41408"/>
    <cellStyle name="Percent 3 16" xfId="41409"/>
    <cellStyle name="Percent 3 17" xfId="48035"/>
    <cellStyle name="Percent 3 18" xfId="48104"/>
    <cellStyle name="Percent 3 2" xfId="41410"/>
    <cellStyle name="Percent 3 2 10" xfId="41411"/>
    <cellStyle name="Percent 3 2 11" xfId="48110"/>
    <cellStyle name="Percent 3 2 2" xfId="41412"/>
    <cellStyle name="Percent 3 2 2 10" xfId="41413"/>
    <cellStyle name="Percent 3 2 2 10 2" xfId="41414"/>
    <cellStyle name="Percent 3 2 2 11" xfId="41415"/>
    <cellStyle name="Percent 3 2 2 12" xfId="41416"/>
    <cellStyle name="Percent 3 2 2 13" xfId="43350"/>
    <cellStyle name="Percent 3 2 2 2" xfId="41417"/>
    <cellStyle name="Percent 3 2 2 2 2" xfId="41418"/>
    <cellStyle name="Percent 3 2 2 2 2 2" xfId="41419"/>
    <cellStyle name="Percent 3 2 2 2 2 2 2" xfId="41420"/>
    <cellStyle name="Percent 3 2 2 2 2 2 2 2" xfId="41421"/>
    <cellStyle name="Percent 3 2 2 2 2 2 3" xfId="41422"/>
    <cellStyle name="Percent 3 2 2 2 2 3" xfId="41423"/>
    <cellStyle name="Percent 3 2 2 2 2 3 2" xfId="41424"/>
    <cellStyle name="Percent 3 2 2 2 2 4" xfId="41425"/>
    <cellStyle name="Percent 3 2 2 2 3" xfId="41426"/>
    <cellStyle name="Percent 3 2 2 2 3 2" xfId="41427"/>
    <cellStyle name="Percent 3 2 2 2 3 2 2" xfId="41428"/>
    <cellStyle name="Percent 3 2 2 2 3 3" xfId="41429"/>
    <cellStyle name="Percent 3 2 2 2 4" xfId="41430"/>
    <cellStyle name="Percent 3 2 2 2 4 2" xfId="41431"/>
    <cellStyle name="Percent 3 2 2 2 5" xfId="41432"/>
    <cellStyle name="Percent 3 2 2 2 6" xfId="47447"/>
    <cellStyle name="Percent 3 2 2 3" xfId="41433"/>
    <cellStyle name="Percent 3 2 2 3 2" xfId="41434"/>
    <cellStyle name="Percent 3 2 2 3 2 2" xfId="41435"/>
    <cellStyle name="Percent 3 2 2 3 2 2 2" xfId="41436"/>
    <cellStyle name="Percent 3 2 2 3 2 2 2 2" xfId="41437"/>
    <cellStyle name="Percent 3 2 2 3 2 2 3" xfId="41438"/>
    <cellStyle name="Percent 3 2 2 3 2 3" xfId="41439"/>
    <cellStyle name="Percent 3 2 2 3 2 3 2" xfId="41440"/>
    <cellStyle name="Percent 3 2 2 3 2 4" xfId="41441"/>
    <cellStyle name="Percent 3 2 2 3 3" xfId="41442"/>
    <cellStyle name="Percent 3 2 2 3 3 2" xfId="41443"/>
    <cellStyle name="Percent 3 2 2 3 3 2 2" xfId="41444"/>
    <cellStyle name="Percent 3 2 2 3 3 3" xfId="41445"/>
    <cellStyle name="Percent 3 2 2 3 4" xfId="41446"/>
    <cellStyle name="Percent 3 2 2 3 4 2" xfId="41447"/>
    <cellStyle name="Percent 3 2 2 3 5" xfId="41448"/>
    <cellStyle name="Percent 3 2 2 3 6" xfId="47446"/>
    <cellStyle name="Percent 3 2 2 4" xfId="41449"/>
    <cellStyle name="Percent 3 2 2 4 2" xfId="41450"/>
    <cellStyle name="Percent 3 2 2 4 2 2" xfId="41451"/>
    <cellStyle name="Percent 3 2 2 4 2 2 2" xfId="41452"/>
    <cellStyle name="Percent 3 2 2 4 2 3" xfId="41453"/>
    <cellStyle name="Percent 3 2 2 4 3" xfId="41454"/>
    <cellStyle name="Percent 3 2 2 4 3 2" xfId="41455"/>
    <cellStyle name="Percent 3 2 2 4 4" xfId="41456"/>
    <cellStyle name="Percent 3 2 2 5" xfId="41457"/>
    <cellStyle name="Percent 3 2 2 5 2" xfId="41458"/>
    <cellStyle name="Percent 3 2 2 5 2 2" xfId="41459"/>
    <cellStyle name="Percent 3 2 2 5 2 2 2" xfId="41460"/>
    <cellStyle name="Percent 3 2 2 5 2 3" xfId="41461"/>
    <cellStyle name="Percent 3 2 2 5 3" xfId="41462"/>
    <cellStyle name="Percent 3 2 2 5 3 2" xfId="41463"/>
    <cellStyle name="Percent 3 2 2 5 4" xfId="41464"/>
    <cellStyle name="Percent 3 2 2 6" xfId="41465"/>
    <cellStyle name="Percent 3 2 2 6 2" xfId="41466"/>
    <cellStyle name="Percent 3 2 2 6 2 2" xfId="41467"/>
    <cellStyle name="Percent 3 2 2 6 2 2 2" xfId="41468"/>
    <cellStyle name="Percent 3 2 2 6 2 3" xfId="41469"/>
    <cellStyle name="Percent 3 2 2 6 3" xfId="41470"/>
    <cellStyle name="Percent 3 2 2 6 3 2" xfId="41471"/>
    <cellStyle name="Percent 3 2 2 6 4" xfId="41472"/>
    <cellStyle name="Percent 3 2 2 7" xfId="41473"/>
    <cellStyle name="Percent 3 2 2 7 2" xfId="41474"/>
    <cellStyle name="Percent 3 2 2 7 2 2" xfId="41475"/>
    <cellStyle name="Percent 3 2 2 7 3" xfId="41476"/>
    <cellStyle name="Percent 3 2 2 8" xfId="41477"/>
    <cellStyle name="Percent 3 2 2 8 2" xfId="41478"/>
    <cellStyle name="Percent 3 2 2 8 2 2" xfId="41479"/>
    <cellStyle name="Percent 3 2 2 8 3" xfId="41480"/>
    <cellStyle name="Percent 3 2 2 9" xfId="41481"/>
    <cellStyle name="Percent 3 2 2 9 2" xfId="41482"/>
    <cellStyle name="Percent 3 2 3" xfId="41483"/>
    <cellStyle name="Percent 3 2 3 2" xfId="41484"/>
    <cellStyle name="Percent 3 2 3 2 2" xfId="41485"/>
    <cellStyle name="Percent 3 2 3 2 2 2" xfId="41486"/>
    <cellStyle name="Percent 3 2 3 2 3" xfId="41487"/>
    <cellStyle name="Percent 3 2 3 2 4" xfId="47448"/>
    <cellStyle name="Percent 3 2 3 3" xfId="41488"/>
    <cellStyle name="Percent 3 2 3 4" xfId="41489"/>
    <cellStyle name="Percent 3 2 3 4 2" xfId="41490"/>
    <cellStyle name="Percent 3 2 3 5" xfId="43351"/>
    <cellStyle name="Percent 3 2 4" xfId="41491"/>
    <cellStyle name="Percent 3 2 4 2" xfId="41492"/>
    <cellStyle name="Percent 3 2 4 2 2" xfId="41493"/>
    <cellStyle name="Percent 3 2 4 3" xfId="41494"/>
    <cellStyle name="Percent 3 2 4 4" xfId="47449"/>
    <cellStyle name="Percent 3 2 5" xfId="41495"/>
    <cellStyle name="Percent 3 2 5 2" xfId="41496"/>
    <cellStyle name="Percent 3 2 5 2 2" xfId="41497"/>
    <cellStyle name="Percent 3 2 5 3" xfId="41498"/>
    <cellStyle name="Percent 3 2 5 4" xfId="47445"/>
    <cellStyle name="Percent 3 2 6" xfId="41499"/>
    <cellStyle name="Percent 3 2 7" xfId="41500"/>
    <cellStyle name="Percent 3 2 8" xfId="41501"/>
    <cellStyle name="Percent 3 2 8 2" xfId="41502"/>
    <cellStyle name="Percent 3 2 9" xfId="41503"/>
    <cellStyle name="Percent 3 3" xfId="41504"/>
    <cellStyle name="Percent 3 3 2" xfId="41505"/>
    <cellStyle name="Percent 3 3 2 10" xfId="47450"/>
    <cellStyle name="Percent 3 3 2 2" xfId="41506"/>
    <cellStyle name="Percent 3 3 2 2 2" xfId="41507"/>
    <cellStyle name="Percent 3 3 2 2 2 2" xfId="41508"/>
    <cellStyle name="Percent 3 3 2 2 2 2 2" xfId="41509"/>
    <cellStyle name="Percent 3 3 2 2 2 2 2 2" xfId="41510"/>
    <cellStyle name="Percent 3 3 2 2 2 2 3" xfId="41511"/>
    <cellStyle name="Percent 3 3 2 2 2 3" xfId="41512"/>
    <cellStyle name="Percent 3 3 2 2 2 3 2" xfId="41513"/>
    <cellStyle name="Percent 3 3 2 2 2 4" xfId="41514"/>
    <cellStyle name="Percent 3 3 2 2 3" xfId="41515"/>
    <cellStyle name="Percent 3 3 2 2 3 2" xfId="41516"/>
    <cellStyle name="Percent 3 3 2 2 3 2 2" xfId="41517"/>
    <cellStyle name="Percent 3 3 2 2 3 3" xfId="41518"/>
    <cellStyle name="Percent 3 3 2 2 4" xfId="41519"/>
    <cellStyle name="Percent 3 3 2 2 4 2" xfId="41520"/>
    <cellStyle name="Percent 3 3 2 2 5" xfId="41521"/>
    <cellStyle name="Percent 3 3 2 3" xfId="41522"/>
    <cellStyle name="Percent 3 3 2 3 2" xfId="41523"/>
    <cellStyle name="Percent 3 3 2 3 2 2" xfId="41524"/>
    <cellStyle name="Percent 3 3 2 3 2 2 2" xfId="41525"/>
    <cellStyle name="Percent 3 3 2 3 2 2 2 2" xfId="41526"/>
    <cellStyle name="Percent 3 3 2 3 2 2 3" xfId="41527"/>
    <cellStyle name="Percent 3 3 2 3 2 3" xfId="41528"/>
    <cellStyle name="Percent 3 3 2 3 2 3 2" xfId="41529"/>
    <cellStyle name="Percent 3 3 2 3 2 4" xfId="41530"/>
    <cellStyle name="Percent 3 3 2 3 3" xfId="41531"/>
    <cellStyle name="Percent 3 3 2 3 3 2" xfId="41532"/>
    <cellStyle name="Percent 3 3 2 3 3 2 2" xfId="41533"/>
    <cellStyle name="Percent 3 3 2 3 3 3" xfId="41534"/>
    <cellStyle name="Percent 3 3 2 3 4" xfId="41535"/>
    <cellStyle name="Percent 3 3 2 3 4 2" xfId="41536"/>
    <cellStyle name="Percent 3 3 2 3 5" xfId="41537"/>
    <cellStyle name="Percent 3 3 2 4" xfId="41538"/>
    <cellStyle name="Percent 3 3 2 4 2" xfId="41539"/>
    <cellStyle name="Percent 3 3 2 4 2 2" xfId="41540"/>
    <cellStyle name="Percent 3 3 2 4 2 2 2" xfId="41541"/>
    <cellStyle name="Percent 3 3 2 4 2 3" xfId="41542"/>
    <cellStyle name="Percent 3 3 2 4 3" xfId="41543"/>
    <cellStyle name="Percent 3 3 2 4 3 2" xfId="41544"/>
    <cellStyle name="Percent 3 3 2 4 4" xfId="41545"/>
    <cellStyle name="Percent 3 3 2 5" xfId="41546"/>
    <cellStyle name="Percent 3 3 2 5 2" xfId="41547"/>
    <cellStyle name="Percent 3 3 2 5 2 2" xfId="41548"/>
    <cellStyle name="Percent 3 3 2 5 2 2 2" xfId="41549"/>
    <cellStyle name="Percent 3 3 2 5 2 3" xfId="41550"/>
    <cellStyle name="Percent 3 3 2 5 3" xfId="41551"/>
    <cellStyle name="Percent 3 3 2 5 3 2" xfId="41552"/>
    <cellStyle name="Percent 3 3 2 5 4" xfId="41553"/>
    <cellStyle name="Percent 3 3 2 6" xfId="41554"/>
    <cellStyle name="Percent 3 3 2 6 2" xfId="41555"/>
    <cellStyle name="Percent 3 3 2 6 2 2" xfId="41556"/>
    <cellStyle name="Percent 3 3 2 6 2 2 2" xfId="41557"/>
    <cellStyle name="Percent 3 3 2 6 2 3" xfId="41558"/>
    <cellStyle name="Percent 3 3 2 6 3" xfId="41559"/>
    <cellStyle name="Percent 3 3 2 6 3 2" xfId="41560"/>
    <cellStyle name="Percent 3 3 2 6 4" xfId="41561"/>
    <cellStyle name="Percent 3 3 2 7" xfId="41562"/>
    <cellStyle name="Percent 3 3 2 7 2" xfId="41563"/>
    <cellStyle name="Percent 3 3 2 7 2 2" xfId="41564"/>
    <cellStyle name="Percent 3 3 2 7 3" xfId="41565"/>
    <cellStyle name="Percent 3 3 2 8" xfId="41566"/>
    <cellStyle name="Percent 3 3 2 8 2" xfId="41567"/>
    <cellStyle name="Percent 3 3 2 9" xfId="41568"/>
    <cellStyle name="Percent 3 3 3" xfId="41569"/>
    <cellStyle name="Percent 3 3 4" xfId="41570"/>
    <cellStyle name="Percent 3 3 5" xfId="41571"/>
    <cellStyle name="Percent 3 4" xfId="41572"/>
    <cellStyle name="Percent 3 4 2" xfId="41573"/>
    <cellStyle name="Percent 3 4 2 2" xfId="47451"/>
    <cellStyle name="Percent 3 4 3" xfId="41574"/>
    <cellStyle name="Percent 3 4 3 2" xfId="41575"/>
    <cellStyle name="Percent 3 4 3 2 2" xfId="41576"/>
    <cellStyle name="Percent 3 4 3 3" xfId="41577"/>
    <cellStyle name="Percent 3 4 4" xfId="41578"/>
    <cellStyle name="Percent 3 4 5" xfId="41579"/>
    <cellStyle name="Percent 3 4 5 2" xfId="41580"/>
    <cellStyle name="Percent 3 4 6" xfId="43352"/>
    <cellStyle name="Percent 3 5" xfId="41581"/>
    <cellStyle name="Percent 3 5 2" xfId="41582"/>
    <cellStyle name="Percent 3 5 2 2" xfId="41583"/>
    <cellStyle name="Percent 3 5 2 2 2" xfId="41584"/>
    <cellStyle name="Percent 3 5 2 3" xfId="41585"/>
    <cellStyle name="Percent 3 5 3" xfId="41586"/>
    <cellStyle name="Percent 3 5 4" xfId="41587"/>
    <cellStyle name="Percent 3 5 4 2" xfId="41588"/>
    <cellStyle name="Percent 3 5 5" xfId="43353"/>
    <cellStyle name="Percent 3 6" xfId="41589"/>
    <cellStyle name="Percent 3 6 10" xfId="43383"/>
    <cellStyle name="Percent 3 6 2" xfId="41590"/>
    <cellStyle name="Percent 3 6 2 2" xfId="41591"/>
    <cellStyle name="Percent 3 6 2 2 2" xfId="41592"/>
    <cellStyle name="Percent 3 6 2 2 2 2" xfId="41593"/>
    <cellStyle name="Percent 3 6 2 2 2 2 2" xfId="41594"/>
    <cellStyle name="Percent 3 6 2 2 2 3" xfId="41595"/>
    <cellStyle name="Percent 3 6 2 2 3" xfId="41596"/>
    <cellStyle name="Percent 3 6 2 2 3 2" xfId="41597"/>
    <cellStyle name="Percent 3 6 2 2 4" xfId="41598"/>
    <cellStyle name="Percent 3 6 2 3" xfId="41599"/>
    <cellStyle name="Percent 3 6 2 3 2" xfId="41600"/>
    <cellStyle name="Percent 3 6 2 3 2 2" xfId="41601"/>
    <cellStyle name="Percent 3 6 2 3 3" xfId="41602"/>
    <cellStyle name="Percent 3 6 2 4" xfId="41603"/>
    <cellStyle name="Percent 3 6 2 4 2" xfId="41604"/>
    <cellStyle name="Percent 3 6 2 5" xfId="41605"/>
    <cellStyle name="Percent 3 6 3" xfId="41606"/>
    <cellStyle name="Percent 3 6 3 2" xfId="41607"/>
    <cellStyle name="Percent 3 6 3 2 2" xfId="41608"/>
    <cellStyle name="Percent 3 6 3 2 2 2" xfId="41609"/>
    <cellStyle name="Percent 3 6 3 2 2 2 2" xfId="41610"/>
    <cellStyle name="Percent 3 6 3 2 2 3" xfId="41611"/>
    <cellStyle name="Percent 3 6 3 2 3" xfId="41612"/>
    <cellStyle name="Percent 3 6 3 2 3 2" xfId="41613"/>
    <cellStyle name="Percent 3 6 3 2 4" xfId="41614"/>
    <cellStyle name="Percent 3 6 3 3" xfId="41615"/>
    <cellStyle name="Percent 3 6 3 3 2" xfId="41616"/>
    <cellStyle name="Percent 3 6 3 3 2 2" xfId="41617"/>
    <cellStyle name="Percent 3 6 3 3 3" xfId="41618"/>
    <cellStyle name="Percent 3 6 3 4" xfId="41619"/>
    <cellStyle name="Percent 3 6 3 4 2" xfId="41620"/>
    <cellStyle name="Percent 3 6 3 5" xfId="41621"/>
    <cellStyle name="Percent 3 6 4" xfId="41622"/>
    <cellStyle name="Percent 3 6 4 2" xfId="41623"/>
    <cellStyle name="Percent 3 6 4 2 2" xfId="41624"/>
    <cellStyle name="Percent 3 6 4 2 2 2" xfId="41625"/>
    <cellStyle name="Percent 3 6 4 2 3" xfId="41626"/>
    <cellStyle name="Percent 3 6 4 3" xfId="41627"/>
    <cellStyle name="Percent 3 6 4 3 2" xfId="41628"/>
    <cellStyle name="Percent 3 6 4 4" xfId="41629"/>
    <cellStyle name="Percent 3 6 5" xfId="41630"/>
    <cellStyle name="Percent 3 6 5 2" xfId="41631"/>
    <cellStyle name="Percent 3 6 5 2 2" xfId="41632"/>
    <cellStyle name="Percent 3 6 5 2 2 2" xfId="41633"/>
    <cellStyle name="Percent 3 6 5 2 3" xfId="41634"/>
    <cellStyle name="Percent 3 6 5 3" xfId="41635"/>
    <cellStyle name="Percent 3 6 5 3 2" xfId="41636"/>
    <cellStyle name="Percent 3 6 5 4" xfId="41637"/>
    <cellStyle name="Percent 3 6 6" xfId="41638"/>
    <cellStyle name="Percent 3 6 6 2" xfId="41639"/>
    <cellStyle name="Percent 3 6 6 2 2" xfId="41640"/>
    <cellStyle name="Percent 3 6 6 2 2 2" xfId="41641"/>
    <cellStyle name="Percent 3 6 6 2 3" xfId="41642"/>
    <cellStyle name="Percent 3 6 6 3" xfId="41643"/>
    <cellStyle name="Percent 3 6 6 3 2" xfId="41644"/>
    <cellStyle name="Percent 3 6 6 4" xfId="41645"/>
    <cellStyle name="Percent 3 6 7" xfId="41646"/>
    <cellStyle name="Percent 3 6 7 2" xfId="41647"/>
    <cellStyle name="Percent 3 6 7 2 2" xfId="41648"/>
    <cellStyle name="Percent 3 6 7 3" xfId="41649"/>
    <cellStyle name="Percent 3 6 8" xfId="41650"/>
    <cellStyle name="Percent 3 6 8 2" xfId="41651"/>
    <cellStyle name="Percent 3 6 9" xfId="41652"/>
    <cellStyle name="Percent 3 7" xfId="41653"/>
    <cellStyle name="Percent 3 7 2" xfId="41654"/>
    <cellStyle name="Percent 3 7 2 2" xfId="41655"/>
    <cellStyle name="Percent 3 7 3" xfId="41656"/>
    <cellStyle name="Percent 3 7 4" xfId="47444"/>
    <cellStyle name="Percent 3 8" xfId="41657"/>
    <cellStyle name="Percent 3 8 2" xfId="41658"/>
    <cellStyle name="Percent 3 8 2 2" xfId="41659"/>
    <cellStyle name="Percent 3 8 3" xfId="41660"/>
    <cellStyle name="Percent 3 9" xfId="41661"/>
    <cellStyle name="Percent 30" xfId="41662"/>
    <cellStyle name="Percent 30 2" xfId="41663"/>
    <cellStyle name="Percent 30 3" xfId="41664"/>
    <cellStyle name="Percent 30 3 2" xfId="41665"/>
    <cellStyle name="Percent 30 3 2 2" xfId="41666"/>
    <cellStyle name="Percent 30 3 3" xfId="41667"/>
    <cellStyle name="Percent 30 4" xfId="41668"/>
    <cellStyle name="Percent 30 5" xfId="41669"/>
    <cellStyle name="Percent 30 5 2" xfId="41670"/>
    <cellStyle name="Percent 30 6" xfId="43354"/>
    <cellStyle name="Percent 31" xfId="41671"/>
    <cellStyle name="Percent 31 2" xfId="41672"/>
    <cellStyle name="Percent 31 3" xfId="41673"/>
    <cellStyle name="Percent 31 3 2" xfId="41674"/>
    <cellStyle name="Percent 31 3 2 2" xfId="41675"/>
    <cellStyle name="Percent 31 3 3" xfId="41676"/>
    <cellStyle name="Percent 31 4" xfId="41677"/>
    <cellStyle name="Percent 31 5" xfId="41678"/>
    <cellStyle name="Percent 31 5 2" xfId="41679"/>
    <cellStyle name="Percent 31 6" xfId="43355"/>
    <cellStyle name="Percent 32" xfId="41680"/>
    <cellStyle name="Percent 32 2" xfId="41681"/>
    <cellStyle name="Percent 32 3" xfId="41682"/>
    <cellStyle name="Percent 32 3 2" xfId="41683"/>
    <cellStyle name="Percent 32 3 2 2" xfId="41684"/>
    <cellStyle name="Percent 32 3 3" xfId="41685"/>
    <cellStyle name="Percent 32 4" xfId="41686"/>
    <cellStyle name="Percent 32 5" xfId="41687"/>
    <cellStyle name="Percent 32 5 2" xfId="41688"/>
    <cellStyle name="Percent 32 6" xfId="42631"/>
    <cellStyle name="Percent 33" xfId="41689"/>
    <cellStyle name="Percent 33 2" xfId="41690"/>
    <cellStyle name="Percent 33 3" xfId="41691"/>
    <cellStyle name="Percent 33 3 2" xfId="41692"/>
    <cellStyle name="Percent 33 3 2 2" xfId="41693"/>
    <cellStyle name="Percent 33 3 3" xfId="41694"/>
    <cellStyle name="Percent 33 4" xfId="41695"/>
    <cellStyle name="Percent 33 5" xfId="41696"/>
    <cellStyle name="Percent 33 5 2" xfId="41697"/>
    <cellStyle name="Percent 33 6" xfId="43356"/>
    <cellStyle name="Percent 34" xfId="41698"/>
    <cellStyle name="Percent 34 2" xfId="41699"/>
    <cellStyle name="Percent 34 2 2" xfId="41700"/>
    <cellStyle name="Percent 34 2 2 2" xfId="41701"/>
    <cellStyle name="Percent 34 2 3" xfId="41702"/>
    <cellStyle name="Percent 34 3" xfId="41703"/>
    <cellStyle name="Percent 34 4" xfId="41704"/>
    <cellStyle name="Percent 34 4 2" xfId="41705"/>
    <cellStyle name="Percent 35" xfId="41706"/>
    <cellStyle name="Percent 35 2" xfId="41707"/>
    <cellStyle name="Percent 35 3" xfId="41708"/>
    <cellStyle name="Percent 35 3 2" xfId="41709"/>
    <cellStyle name="Percent 35 3 2 2" xfId="41710"/>
    <cellStyle name="Percent 35 3 3" xfId="41711"/>
    <cellStyle name="Percent 35 4" xfId="41712"/>
    <cellStyle name="Percent 35 5" xfId="41713"/>
    <cellStyle name="Percent 35 5 2" xfId="41714"/>
    <cellStyle name="Percent 36" xfId="41715"/>
    <cellStyle name="Percent 36 2" xfId="41716"/>
    <cellStyle name="Percent 36 2 2" xfId="41717"/>
    <cellStyle name="Percent 36 2 2 2" xfId="41718"/>
    <cellStyle name="Percent 36 2 3" xfId="41719"/>
    <cellStyle name="Percent 36 3" xfId="41720"/>
    <cellStyle name="Percent 36 4" xfId="41721"/>
    <cellStyle name="Percent 36 4 2" xfId="41722"/>
    <cellStyle name="Percent 37" xfId="41723"/>
    <cellStyle name="Percent 37 2" xfId="41724"/>
    <cellStyle name="Percent 37 2 2" xfId="41725"/>
    <cellStyle name="Percent 37 2 2 2" xfId="41726"/>
    <cellStyle name="Percent 37 2 3" xfId="41727"/>
    <cellStyle name="Percent 37 3" xfId="41728"/>
    <cellStyle name="Percent 37 4" xfId="41729"/>
    <cellStyle name="Percent 37 4 2" xfId="41730"/>
    <cellStyle name="Percent 38" xfId="41731"/>
    <cellStyle name="Percent 38 2" xfId="41732"/>
    <cellStyle name="Percent 38 2 2" xfId="41733"/>
    <cellStyle name="Percent 38 2 2 2" xfId="41734"/>
    <cellStyle name="Percent 38 2 3" xfId="41735"/>
    <cellStyle name="Percent 38 3" xfId="41736"/>
    <cellStyle name="Percent 38 4" xfId="41737"/>
    <cellStyle name="Percent 38 4 2" xfId="41738"/>
    <cellStyle name="Percent 39" xfId="41739"/>
    <cellStyle name="Percent 4" xfId="41740"/>
    <cellStyle name="Percent 4 10" xfId="41741"/>
    <cellStyle name="Percent 4 10 2" xfId="41742"/>
    <cellStyle name="Percent 4 11" xfId="41743"/>
    <cellStyle name="Percent 4 12" xfId="41744"/>
    <cellStyle name="Percent 4 13" xfId="48111"/>
    <cellStyle name="Percent 4 2" xfId="41745"/>
    <cellStyle name="Percent 4 2 2" xfId="41746"/>
    <cellStyle name="Percent 4 2 2 2" xfId="47454"/>
    <cellStyle name="Percent 4 2 3" xfId="41747"/>
    <cellStyle name="Percent 4 2 3 2" xfId="41748"/>
    <cellStyle name="Percent 4 2 3 2 2" xfId="41749"/>
    <cellStyle name="Percent 4 2 3 3" xfId="41750"/>
    <cellStyle name="Percent 4 2 3 4" xfId="47453"/>
    <cellStyle name="Percent 4 2 4" xfId="41751"/>
    <cellStyle name="Percent 4 2 5" xfId="41752"/>
    <cellStyle name="Percent 4 2 5 2" xfId="41753"/>
    <cellStyle name="Percent 4 2 6" xfId="41754"/>
    <cellStyle name="Percent 4 2 7" xfId="43357"/>
    <cellStyle name="Percent 4 3" xfId="41755"/>
    <cellStyle name="Percent 4 3 2" xfId="41756"/>
    <cellStyle name="Percent 4 3 2 10" xfId="47456"/>
    <cellStyle name="Percent 4 3 2 2" xfId="41757"/>
    <cellStyle name="Percent 4 3 2 2 2" xfId="41758"/>
    <cellStyle name="Percent 4 3 2 2 2 2" xfId="41759"/>
    <cellStyle name="Percent 4 3 2 2 2 2 2" xfId="41760"/>
    <cellStyle name="Percent 4 3 2 2 2 2 2 2" xfId="41761"/>
    <cellStyle name="Percent 4 3 2 2 2 2 3" xfId="41762"/>
    <cellStyle name="Percent 4 3 2 2 2 3" xfId="41763"/>
    <cellStyle name="Percent 4 3 2 2 2 3 2" xfId="41764"/>
    <cellStyle name="Percent 4 3 2 2 2 4" xfId="41765"/>
    <cellStyle name="Percent 4 3 2 2 3" xfId="41766"/>
    <cellStyle name="Percent 4 3 2 2 3 2" xfId="41767"/>
    <cellStyle name="Percent 4 3 2 2 3 2 2" xfId="41768"/>
    <cellStyle name="Percent 4 3 2 2 3 3" xfId="41769"/>
    <cellStyle name="Percent 4 3 2 2 4" xfId="41770"/>
    <cellStyle name="Percent 4 3 2 2 4 2" xfId="41771"/>
    <cellStyle name="Percent 4 3 2 2 5" xfId="41772"/>
    <cellStyle name="Percent 4 3 2 2 6" xfId="47457"/>
    <cellStyle name="Percent 4 3 2 3" xfId="41773"/>
    <cellStyle name="Percent 4 3 2 3 2" xfId="41774"/>
    <cellStyle name="Percent 4 3 2 3 2 2" xfId="41775"/>
    <cellStyle name="Percent 4 3 2 3 2 2 2" xfId="41776"/>
    <cellStyle name="Percent 4 3 2 3 2 2 2 2" xfId="41777"/>
    <cellStyle name="Percent 4 3 2 3 2 2 3" xfId="41778"/>
    <cellStyle name="Percent 4 3 2 3 2 3" xfId="41779"/>
    <cellStyle name="Percent 4 3 2 3 2 3 2" xfId="41780"/>
    <cellStyle name="Percent 4 3 2 3 2 4" xfId="41781"/>
    <cellStyle name="Percent 4 3 2 3 3" xfId="41782"/>
    <cellStyle name="Percent 4 3 2 3 3 2" xfId="41783"/>
    <cellStyle name="Percent 4 3 2 3 3 2 2" xfId="41784"/>
    <cellStyle name="Percent 4 3 2 3 3 3" xfId="41785"/>
    <cellStyle name="Percent 4 3 2 3 4" xfId="41786"/>
    <cellStyle name="Percent 4 3 2 3 4 2" xfId="41787"/>
    <cellStyle name="Percent 4 3 2 3 5" xfId="41788"/>
    <cellStyle name="Percent 4 3 2 4" xfId="41789"/>
    <cellStyle name="Percent 4 3 2 4 2" xfId="41790"/>
    <cellStyle name="Percent 4 3 2 4 2 2" xfId="41791"/>
    <cellStyle name="Percent 4 3 2 4 2 2 2" xfId="41792"/>
    <cellStyle name="Percent 4 3 2 4 2 3" xfId="41793"/>
    <cellStyle name="Percent 4 3 2 4 3" xfId="41794"/>
    <cellStyle name="Percent 4 3 2 4 3 2" xfId="41795"/>
    <cellStyle name="Percent 4 3 2 4 4" xfId="41796"/>
    <cellStyle name="Percent 4 3 2 5" xfId="41797"/>
    <cellStyle name="Percent 4 3 2 5 2" xfId="41798"/>
    <cellStyle name="Percent 4 3 2 5 2 2" xfId="41799"/>
    <cellStyle name="Percent 4 3 2 5 2 2 2" xfId="41800"/>
    <cellStyle name="Percent 4 3 2 5 2 3" xfId="41801"/>
    <cellStyle name="Percent 4 3 2 5 3" xfId="41802"/>
    <cellStyle name="Percent 4 3 2 5 3 2" xfId="41803"/>
    <cellStyle name="Percent 4 3 2 5 4" xfId="41804"/>
    <cellStyle name="Percent 4 3 2 6" xfId="41805"/>
    <cellStyle name="Percent 4 3 2 6 2" xfId="41806"/>
    <cellStyle name="Percent 4 3 2 6 2 2" xfId="41807"/>
    <cellStyle name="Percent 4 3 2 6 2 2 2" xfId="41808"/>
    <cellStyle name="Percent 4 3 2 6 2 3" xfId="41809"/>
    <cellStyle name="Percent 4 3 2 6 3" xfId="41810"/>
    <cellStyle name="Percent 4 3 2 6 3 2" xfId="41811"/>
    <cellStyle name="Percent 4 3 2 6 4" xfId="41812"/>
    <cellStyle name="Percent 4 3 2 7" xfId="41813"/>
    <cellStyle name="Percent 4 3 2 7 2" xfId="41814"/>
    <cellStyle name="Percent 4 3 2 7 2 2" xfId="41815"/>
    <cellStyle name="Percent 4 3 2 7 3" xfId="41816"/>
    <cellStyle name="Percent 4 3 2 8" xfId="41817"/>
    <cellStyle name="Percent 4 3 2 8 2" xfId="41818"/>
    <cellStyle name="Percent 4 3 2 9" xfId="41819"/>
    <cellStyle name="Percent 4 3 3" xfId="41820"/>
    <cellStyle name="Percent 4 3 3 2" xfId="47458"/>
    <cellStyle name="Percent 4 3 4" xfId="41821"/>
    <cellStyle name="Percent 4 3 4 2" xfId="41822"/>
    <cellStyle name="Percent 4 3 4 2 2" xfId="41823"/>
    <cellStyle name="Percent 4 3 4 3" xfId="41824"/>
    <cellStyle name="Percent 4 3 4 4" xfId="47455"/>
    <cellStyle name="Percent 4 3 5" xfId="41825"/>
    <cellStyle name="Percent 4 3 6" xfId="41826"/>
    <cellStyle name="Percent 4 3 6 2" xfId="41827"/>
    <cellStyle name="Percent 4 3 7" xfId="43358"/>
    <cellStyle name="Percent 4 4" xfId="41828"/>
    <cellStyle name="Percent 4 4 2" xfId="41829"/>
    <cellStyle name="Percent 4 4 2 2" xfId="41830"/>
    <cellStyle name="Percent 4 4 2 2 2" xfId="41831"/>
    <cellStyle name="Percent 4 4 2 2 2 2" xfId="41832"/>
    <cellStyle name="Percent 4 4 2 2 2 2 2" xfId="41833"/>
    <cellStyle name="Percent 4 4 2 2 2 2 2 2" xfId="41834"/>
    <cellStyle name="Percent 4 4 2 2 2 2 3" xfId="41835"/>
    <cellStyle name="Percent 4 4 2 2 2 3" xfId="41836"/>
    <cellStyle name="Percent 4 4 2 2 2 3 2" xfId="41837"/>
    <cellStyle name="Percent 4 4 2 2 2 4" xfId="41838"/>
    <cellStyle name="Percent 4 4 2 2 3" xfId="41839"/>
    <cellStyle name="Percent 4 4 2 2 3 2" xfId="41840"/>
    <cellStyle name="Percent 4 4 2 2 3 2 2" xfId="41841"/>
    <cellStyle name="Percent 4 4 2 2 3 3" xfId="41842"/>
    <cellStyle name="Percent 4 4 2 2 4" xfId="41843"/>
    <cellStyle name="Percent 4 4 2 2 4 2" xfId="41844"/>
    <cellStyle name="Percent 4 4 2 2 5" xfId="41845"/>
    <cellStyle name="Percent 4 4 2 3" xfId="41846"/>
    <cellStyle name="Percent 4 4 2 3 2" xfId="41847"/>
    <cellStyle name="Percent 4 4 2 3 2 2" xfId="41848"/>
    <cellStyle name="Percent 4 4 2 3 2 2 2" xfId="41849"/>
    <cellStyle name="Percent 4 4 2 3 2 2 2 2" xfId="41850"/>
    <cellStyle name="Percent 4 4 2 3 2 2 3" xfId="41851"/>
    <cellStyle name="Percent 4 4 2 3 2 3" xfId="41852"/>
    <cellStyle name="Percent 4 4 2 3 2 3 2" xfId="41853"/>
    <cellStyle name="Percent 4 4 2 3 2 4" xfId="41854"/>
    <cellStyle name="Percent 4 4 2 3 3" xfId="41855"/>
    <cellStyle name="Percent 4 4 2 3 3 2" xfId="41856"/>
    <cellStyle name="Percent 4 4 2 3 3 2 2" xfId="41857"/>
    <cellStyle name="Percent 4 4 2 3 3 3" xfId="41858"/>
    <cellStyle name="Percent 4 4 2 3 4" xfId="41859"/>
    <cellStyle name="Percent 4 4 2 3 4 2" xfId="41860"/>
    <cellStyle name="Percent 4 4 2 3 5" xfId="41861"/>
    <cellStyle name="Percent 4 4 2 4" xfId="41862"/>
    <cellStyle name="Percent 4 4 2 4 2" xfId="41863"/>
    <cellStyle name="Percent 4 4 2 4 2 2" xfId="41864"/>
    <cellStyle name="Percent 4 4 2 4 2 2 2" xfId="41865"/>
    <cellStyle name="Percent 4 4 2 4 2 3" xfId="41866"/>
    <cellStyle name="Percent 4 4 2 4 3" xfId="41867"/>
    <cellStyle name="Percent 4 4 2 4 3 2" xfId="41868"/>
    <cellStyle name="Percent 4 4 2 4 4" xfId="41869"/>
    <cellStyle name="Percent 4 4 2 5" xfId="41870"/>
    <cellStyle name="Percent 4 4 2 5 2" xfId="41871"/>
    <cellStyle name="Percent 4 4 2 5 2 2" xfId="41872"/>
    <cellStyle name="Percent 4 4 2 5 2 2 2" xfId="41873"/>
    <cellStyle name="Percent 4 4 2 5 2 3" xfId="41874"/>
    <cellStyle name="Percent 4 4 2 5 3" xfId="41875"/>
    <cellStyle name="Percent 4 4 2 5 3 2" xfId="41876"/>
    <cellStyle name="Percent 4 4 2 5 4" xfId="41877"/>
    <cellStyle name="Percent 4 4 2 6" xfId="41878"/>
    <cellStyle name="Percent 4 4 2 6 2" xfId="41879"/>
    <cellStyle name="Percent 4 4 2 6 2 2" xfId="41880"/>
    <cellStyle name="Percent 4 4 2 6 2 2 2" xfId="41881"/>
    <cellStyle name="Percent 4 4 2 6 2 3" xfId="41882"/>
    <cellStyle name="Percent 4 4 2 6 3" xfId="41883"/>
    <cellStyle name="Percent 4 4 2 6 3 2" xfId="41884"/>
    <cellStyle name="Percent 4 4 2 6 4" xfId="41885"/>
    <cellStyle name="Percent 4 4 2 7" xfId="41886"/>
    <cellStyle name="Percent 4 4 2 7 2" xfId="41887"/>
    <cellStyle name="Percent 4 4 2 7 2 2" xfId="41888"/>
    <cellStyle name="Percent 4 4 2 7 3" xfId="41889"/>
    <cellStyle name="Percent 4 4 2 8" xfId="41890"/>
    <cellStyle name="Percent 4 4 2 8 2" xfId="41891"/>
    <cellStyle name="Percent 4 4 2 9" xfId="41892"/>
    <cellStyle name="Percent 4 4 3" xfId="47452"/>
    <cellStyle name="Percent 4 5" xfId="41893"/>
    <cellStyle name="Percent 4 6" xfId="41894"/>
    <cellStyle name="Percent 4 6 2" xfId="41895"/>
    <cellStyle name="Percent 4 6 2 2" xfId="41896"/>
    <cellStyle name="Percent 4 6 2 2 2" xfId="41897"/>
    <cellStyle name="Percent 4 6 2 2 2 2" xfId="41898"/>
    <cellStyle name="Percent 4 6 2 2 2 2 2" xfId="41899"/>
    <cellStyle name="Percent 4 6 2 2 2 3" xfId="41900"/>
    <cellStyle name="Percent 4 6 2 2 3" xfId="41901"/>
    <cellStyle name="Percent 4 6 2 2 3 2" xfId="41902"/>
    <cellStyle name="Percent 4 6 2 2 4" xfId="41903"/>
    <cellStyle name="Percent 4 6 2 3" xfId="41904"/>
    <cellStyle name="Percent 4 6 2 3 2" xfId="41905"/>
    <cellStyle name="Percent 4 6 2 3 2 2" xfId="41906"/>
    <cellStyle name="Percent 4 6 2 3 3" xfId="41907"/>
    <cellStyle name="Percent 4 6 2 4" xfId="41908"/>
    <cellStyle name="Percent 4 6 2 4 2" xfId="41909"/>
    <cellStyle name="Percent 4 6 2 5" xfId="41910"/>
    <cellStyle name="Percent 4 6 3" xfId="41911"/>
    <cellStyle name="Percent 4 6 3 2" xfId="41912"/>
    <cellStyle name="Percent 4 6 3 2 2" xfId="41913"/>
    <cellStyle name="Percent 4 6 3 2 2 2" xfId="41914"/>
    <cellStyle name="Percent 4 6 3 2 2 2 2" xfId="41915"/>
    <cellStyle name="Percent 4 6 3 2 2 3" xfId="41916"/>
    <cellStyle name="Percent 4 6 3 2 3" xfId="41917"/>
    <cellStyle name="Percent 4 6 3 2 3 2" xfId="41918"/>
    <cellStyle name="Percent 4 6 3 2 4" xfId="41919"/>
    <cellStyle name="Percent 4 6 3 3" xfId="41920"/>
    <cellStyle name="Percent 4 6 3 3 2" xfId="41921"/>
    <cellStyle name="Percent 4 6 3 3 2 2" xfId="41922"/>
    <cellStyle name="Percent 4 6 3 3 3" xfId="41923"/>
    <cellStyle name="Percent 4 6 3 4" xfId="41924"/>
    <cellStyle name="Percent 4 6 3 4 2" xfId="41925"/>
    <cellStyle name="Percent 4 6 3 5" xfId="41926"/>
    <cellStyle name="Percent 4 6 4" xfId="41927"/>
    <cellStyle name="Percent 4 6 4 2" xfId="41928"/>
    <cellStyle name="Percent 4 6 4 2 2" xfId="41929"/>
    <cellStyle name="Percent 4 6 4 2 2 2" xfId="41930"/>
    <cellStyle name="Percent 4 6 4 2 3" xfId="41931"/>
    <cellStyle name="Percent 4 6 4 3" xfId="41932"/>
    <cellStyle name="Percent 4 6 4 3 2" xfId="41933"/>
    <cellStyle name="Percent 4 6 4 4" xfId="41934"/>
    <cellStyle name="Percent 4 6 5" xfId="41935"/>
    <cellStyle name="Percent 4 6 5 2" xfId="41936"/>
    <cellStyle name="Percent 4 6 5 2 2" xfId="41937"/>
    <cellStyle name="Percent 4 6 5 2 2 2" xfId="41938"/>
    <cellStyle name="Percent 4 6 5 2 3" xfId="41939"/>
    <cellStyle name="Percent 4 6 5 3" xfId="41940"/>
    <cellStyle name="Percent 4 6 5 3 2" xfId="41941"/>
    <cellStyle name="Percent 4 6 5 4" xfId="41942"/>
    <cellStyle name="Percent 4 6 6" xfId="41943"/>
    <cellStyle name="Percent 4 6 6 2" xfId="41944"/>
    <cellStyle name="Percent 4 6 6 2 2" xfId="41945"/>
    <cellStyle name="Percent 4 6 6 2 2 2" xfId="41946"/>
    <cellStyle name="Percent 4 6 6 2 3" xfId="41947"/>
    <cellStyle name="Percent 4 6 6 3" xfId="41948"/>
    <cellStyle name="Percent 4 6 6 3 2" xfId="41949"/>
    <cellStyle name="Percent 4 6 6 4" xfId="41950"/>
    <cellStyle name="Percent 4 6 7" xfId="41951"/>
    <cellStyle name="Percent 4 6 7 2" xfId="41952"/>
    <cellStyle name="Percent 4 6 7 2 2" xfId="41953"/>
    <cellStyle name="Percent 4 6 7 3" xfId="41954"/>
    <cellStyle name="Percent 4 6 8" xfId="41955"/>
    <cellStyle name="Percent 4 6 8 2" xfId="41956"/>
    <cellStyle name="Percent 4 6 9" xfId="41957"/>
    <cellStyle name="Percent 4 7" xfId="41958"/>
    <cellStyle name="Percent 4 7 2" xfId="41959"/>
    <cellStyle name="Percent 4 7 2 2" xfId="41960"/>
    <cellStyle name="Percent 4 7 3" xfId="41961"/>
    <cellStyle name="Percent 4 8" xfId="41962"/>
    <cellStyle name="Percent 4 8 2" xfId="41963"/>
    <cellStyle name="Percent 4 8 2 2" xfId="41964"/>
    <cellStyle name="Percent 4 8 3" xfId="41965"/>
    <cellStyle name="Percent 4 9" xfId="41966"/>
    <cellStyle name="Percent 40" xfId="41967"/>
    <cellStyle name="Percent 41" xfId="41968"/>
    <cellStyle name="Percent 42" xfId="41969"/>
    <cellStyle name="Percent 43" xfId="41970"/>
    <cellStyle name="Percent 44" xfId="41971"/>
    <cellStyle name="Percent 45" xfId="41972"/>
    <cellStyle name="Percent 46" xfId="41973"/>
    <cellStyle name="Percent 47" xfId="41974"/>
    <cellStyle name="Percent 48" xfId="41975"/>
    <cellStyle name="Percent 49" xfId="41976"/>
    <cellStyle name="Percent 5" xfId="41977"/>
    <cellStyle name="Percent 5 2" xfId="41978"/>
    <cellStyle name="Percent 5 2 2" xfId="41979"/>
    <cellStyle name="Percent 5 2 2 10" xfId="47461"/>
    <cellStyle name="Percent 5 2 2 2" xfId="41980"/>
    <cellStyle name="Percent 5 2 2 2 2" xfId="41981"/>
    <cellStyle name="Percent 5 2 2 2 2 2" xfId="41982"/>
    <cellStyle name="Percent 5 2 2 2 2 2 2" xfId="41983"/>
    <cellStyle name="Percent 5 2 2 2 2 2 2 2" xfId="41984"/>
    <cellStyle name="Percent 5 2 2 2 2 2 3" xfId="41985"/>
    <cellStyle name="Percent 5 2 2 2 2 3" xfId="41986"/>
    <cellStyle name="Percent 5 2 2 2 2 3 2" xfId="41987"/>
    <cellStyle name="Percent 5 2 2 2 2 4" xfId="41988"/>
    <cellStyle name="Percent 5 2 2 2 3" xfId="41989"/>
    <cellStyle name="Percent 5 2 2 2 3 2" xfId="41990"/>
    <cellStyle name="Percent 5 2 2 2 3 2 2" xfId="41991"/>
    <cellStyle name="Percent 5 2 2 2 3 3" xfId="41992"/>
    <cellStyle name="Percent 5 2 2 2 4" xfId="41993"/>
    <cellStyle name="Percent 5 2 2 2 4 2" xfId="41994"/>
    <cellStyle name="Percent 5 2 2 2 5" xfId="41995"/>
    <cellStyle name="Percent 5 2 2 2 6" xfId="47462"/>
    <cellStyle name="Percent 5 2 2 3" xfId="41996"/>
    <cellStyle name="Percent 5 2 2 3 2" xfId="41997"/>
    <cellStyle name="Percent 5 2 2 3 2 2" xfId="41998"/>
    <cellStyle name="Percent 5 2 2 3 2 2 2" xfId="41999"/>
    <cellStyle name="Percent 5 2 2 3 2 2 2 2" xfId="42000"/>
    <cellStyle name="Percent 5 2 2 3 2 2 3" xfId="42001"/>
    <cellStyle name="Percent 5 2 2 3 2 3" xfId="42002"/>
    <cellStyle name="Percent 5 2 2 3 2 3 2" xfId="42003"/>
    <cellStyle name="Percent 5 2 2 3 2 4" xfId="42004"/>
    <cellStyle name="Percent 5 2 2 3 3" xfId="42005"/>
    <cellStyle name="Percent 5 2 2 3 3 2" xfId="42006"/>
    <cellStyle name="Percent 5 2 2 3 3 2 2" xfId="42007"/>
    <cellStyle name="Percent 5 2 2 3 3 3" xfId="42008"/>
    <cellStyle name="Percent 5 2 2 3 4" xfId="42009"/>
    <cellStyle name="Percent 5 2 2 3 4 2" xfId="42010"/>
    <cellStyle name="Percent 5 2 2 3 5" xfId="42011"/>
    <cellStyle name="Percent 5 2 2 4" xfId="42012"/>
    <cellStyle name="Percent 5 2 2 4 2" xfId="42013"/>
    <cellStyle name="Percent 5 2 2 4 2 2" xfId="42014"/>
    <cellStyle name="Percent 5 2 2 4 2 2 2" xfId="42015"/>
    <cellStyle name="Percent 5 2 2 4 2 3" xfId="42016"/>
    <cellStyle name="Percent 5 2 2 4 3" xfId="42017"/>
    <cellStyle name="Percent 5 2 2 4 3 2" xfId="42018"/>
    <cellStyle name="Percent 5 2 2 4 4" xfId="42019"/>
    <cellStyle name="Percent 5 2 2 5" xfId="42020"/>
    <cellStyle name="Percent 5 2 2 5 2" xfId="42021"/>
    <cellStyle name="Percent 5 2 2 5 2 2" xfId="42022"/>
    <cellStyle name="Percent 5 2 2 5 2 2 2" xfId="42023"/>
    <cellStyle name="Percent 5 2 2 5 2 3" xfId="42024"/>
    <cellStyle name="Percent 5 2 2 5 3" xfId="42025"/>
    <cellStyle name="Percent 5 2 2 5 3 2" xfId="42026"/>
    <cellStyle name="Percent 5 2 2 5 4" xfId="42027"/>
    <cellStyle name="Percent 5 2 2 6" xfId="42028"/>
    <cellStyle name="Percent 5 2 2 6 2" xfId="42029"/>
    <cellStyle name="Percent 5 2 2 6 2 2" xfId="42030"/>
    <cellStyle name="Percent 5 2 2 6 2 2 2" xfId="42031"/>
    <cellStyle name="Percent 5 2 2 6 2 3" xfId="42032"/>
    <cellStyle name="Percent 5 2 2 6 3" xfId="42033"/>
    <cellStyle name="Percent 5 2 2 6 3 2" xfId="42034"/>
    <cellStyle name="Percent 5 2 2 6 4" xfId="42035"/>
    <cellStyle name="Percent 5 2 2 7" xfId="42036"/>
    <cellStyle name="Percent 5 2 2 7 2" xfId="42037"/>
    <cellStyle name="Percent 5 2 2 7 2 2" xfId="42038"/>
    <cellStyle name="Percent 5 2 2 7 3" xfId="42039"/>
    <cellStyle name="Percent 5 2 2 8" xfId="42040"/>
    <cellStyle name="Percent 5 2 2 8 2" xfId="42041"/>
    <cellStyle name="Percent 5 2 2 9" xfId="42042"/>
    <cellStyle name="Percent 5 2 3" xfId="47463"/>
    <cellStyle name="Percent 5 2 4" xfId="47460"/>
    <cellStyle name="Percent 5 3" xfId="42043"/>
    <cellStyle name="Percent 5 3 2" xfId="47459"/>
    <cellStyle name="Percent 5 4" xfId="42044"/>
    <cellStyle name="Percent 50" xfId="42045"/>
    <cellStyle name="Percent 51" xfId="42046"/>
    <cellStyle name="Percent 52" xfId="42047"/>
    <cellStyle name="Percent 53" xfId="42048"/>
    <cellStyle name="Percent 54" xfId="42049"/>
    <cellStyle name="Percent 55" xfId="42050"/>
    <cellStyle name="Percent 55 2" xfId="43381"/>
    <cellStyle name="Percent 56" xfId="42051"/>
    <cellStyle name="Percent 57" xfId="42052"/>
    <cellStyle name="Percent 58" xfId="42053"/>
    <cellStyle name="Percent 59" xfId="42054"/>
    <cellStyle name="Percent 59 2" xfId="43384"/>
    <cellStyle name="Percent 6" xfId="42055"/>
    <cellStyle name="Percent 6 2" xfId="42056"/>
    <cellStyle name="Percent 6 2 2" xfId="42057"/>
    <cellStyle name="Percent 6 2 2 10" xfId="43361"/>
    <cellStyle name="Percent 6 2 2 2" xfId="42058"/>
    <cellStyle name="Percent 6 2 2 2 2" xfId="42059"/>
    <cellStyle name="Percent 6 2 2 2 2 2" xfId="42060"/>
    <cellStyle name="Percent 6 2 2 2 2 2 2" xfId="42061"/>
    <cellStyle name="Percent 6 2 2 2 2 2 2 2" xfId="42062"/>
    <cellStyle name="Percent 6 2 2 2 2 2 3" xfId="42063"/>
    <cellStyle name="Percent 6 2 2 2 2 3" xfId="42064"/>
    <cellStyle name="Percent 6 2 2 2 2 3 2" xfId="42065"/>
    <cellStyle name="Percent 6 2 2 2 2 4" xfId="42066"/>
    <cellStyle name="Percent 6 2 2 2 3" xfId="42067"/>
    <cellStyle name="Percent 6 2 2 2 3 2" xfId="42068"/>
    <cellStyle name="Percent 6 2 2 2 3 2 2" xfId="42069"/>
    <cellStyle name="Percent 6 2 2 2 3 3" xfId="42070"/>
    <cellStyle name="Percent 6 2 2 2 4" xfId="42071"/>
    <cellStyle name="Percent 6 2 2 2 4 2" xfId="42072"/>
    <cellStyle name="Percent 6 2 2 2 5" xfId="42073"/>
    <cellStyle name="Percent 6 2 2 2 6" xfId="47467"/>
    <cellStyle name="Percent 6 2 2 3" xfId="42074"/>
    <cellStyle name="Percent 6 2 2 3 2" xfId="42075"/>
    <cellStyle name="Percent 6 2 2 3 2 2" xfId="42076"/>
    <cellStyle name="Percent 6 2 2 3 2 2 2" xfId="42077"/>
    <cellStyle name="Percent 6 2 2 3 2 2 2 2" xfId="42078"/>
    <cellStyle name="Percent 6 2 2 3 2 2 3" xfId="42079"/>
    <cellStyle name="Percent 6 2 2 3 2 3" xfId="42080"/>
    <cellStyle name="Percent 6 2 2 3 2 3 2" xfId="42081"/>
    <cellStyle name="Percent 6 2 2 3 2 4" xfId="42082"/>
    <cellStyle name="Percent 6 2 2 3 3" xfId="42083"/>
    <cellStyle name="Percent 6 2 2 3 3 2" xfId="42084"/>
    <cellStyle name="Percent 6 2 2 3 3 2 2" xfId="42085"/>
    <cellStyle name="Percent 6 2 2 3 3 3" xfId="42086"/>
    <cellStyle name="Percent 6 2 2 3 4" xfId="42087"/>
    <cellStyle name="Percent 6 2 2 3 4 2" xfId="42088"/>
    <cellStyle name="Percent 6 2 2 3 5" xfId="42089"/>
    <cellStyle name="Percent 6 2 2 3 6" xfId="47466"/>
    <cellStyle name="Percent 6 2 2 4" xfId="42090"/>
    <cellStyle name="Percent 6 2 2 4 2" xfId="42091"/>
    <cellStyle name="Percent 6 2 2 4 2 2" xfId="42092"/>
    <cellStyle name="Percent 6 2 2 4 2 2 2" xfId="42093"/>
    <cellStyle name="Percent 6 2 2 4 2 3" xfId="42094"/>
    <cellStyle name="Percent 6 2 2 4 3" xfId="42095"/>
    <cellStyle name="Percent 6 2 2 4 3 2" xfId="42096"/>
    <cellStyle name="Percent 6 2 2 4 4" xfId="42097"/>
    <cellStyle name="Percent 6 2 2 5" xfId="42098"/>
    <cellStyle name="Percent 6 2 2 5 2" xfId="42099"/>
    <cellStyle name="Percent 6 2 2 5 2 2" xfId="42100"/>
    <cellStyle name="Percent 6 2 2 5 2 2 2" xfId="42101"/>
    <cellStyle name="Percent 6 2 2 5 2 3" xfId="42102"/>
    <cellStyle name="Percent 6 2 2 5 3" xfId="42103"/>
    <cellStyle name="Percent 6 2 2 5 3 2" xfId="42104"/>
    <cellStyle name="Percent 6 2 2 5 4" xfId="42105"/>
    <cellStyle name="Percent 6 2 2 6" xfId="42106"/>
    <cellStyle name="Percent 6 2 2 6 2" xfId="42107"/>
    <cellStyle name="Percent 6 2 2 6 2 2" xfId="42108"/>
    <cellStyle name="Percent 6 2 2 6 2 2 2" xfId="42109"/>
    <cellStyle name="Percent 6 2 2 6 2 3" xfId="42110"/>
    <cellStyle name="Percent 6 2 2 6 3" xfId="42111"/>
    <cellStyle name="Percent 6 2 2 6 3 2" xfId="42112"/>
    <cellStyle name="Percent 6 2 2 6 4" xfId="42113"/>
    <cellStyle name="Percent 6 2 2 7" xfId="42114"/>
    <cellStyle name="Percent 6 2 2 7 2" xfId="42115"/>
    <cellStyle name="Percent 6 2 2 7 2 2" xfId="42116"/>
    <cellStyle name="Percent 6 2 2 7 3" xfId="42117"/>
    <cellStyle name="Percent 6 2 2 8" xfId="42118"/>
    <cellStyle name="Percent 6 2 2 8 2" xfId="42119"/>
    <cellStyle name="Percent 6 2 2 9" xfId="42120"/>
    <cellStyle name="Percent 6 2 3" xfId="42121"/>
    <cellStyle name="Percent 6 2 3 2" xfId="42122"/>
    <cellStyle name="Percent 6 2 3 2 2" xfId="42123"/>
    <cellStyle name="Percent 6 2 3 2 3" xfId="47468"/>
    <cellStyle name="Percent 6 2 3 3" xfId="42124"/>
    <cellStyle name="Percent 6 2 3 4" xfId="43362"/>
    <cellStyle name="Percent 6 2 4" xfId="42125"/>
    <cellStyle name="Percent 6 2 4 2" xfId="47465"/>
    <cellStyle name="Percent 6 2 5" xfId="42126"/>
    <cellStyle name="Percent 6 2 5 2" xfId="42127"/>
    <cellStyle name="Percent 6 2 6" xfId="43360"/>
    <cellStyle name="Percent 6 3" xfId="42128"/>
    <cellStyle name="Percent 6 3 2" xfId="42129"/>
    <cellStyle name="Percent 6 3 2 10" xfId="43364"/>
    <cellStyle name="Percent 6 3 2 2" xfId="42130"/>
    <cellStyle name="Percent 6 3 2 2 2" xfId="42131"/>
    <cellStyle name="Percent 6 3 2 2 2 2" xfId="42132"/>
    <cellStyle name="Percent 6 3 2 2 2 2 2" xfId="42133"/>
    <cellStyle name="Percent 6 3 2 2 2 2 2 2" xfId="42134"/>
    <cellStyle name="Percent 6 3 2 2 2 2 3" xfId="42135"/>
    <cellStyle name="Percent 6 3 2 2 2 3" xfId="42136"/>
    <cellStyle name="Percent 6 3 2 2 2 3 2" xfId="42137"/>
    <cellStyle name="Percent 6 3 2 2 2 4" xfId="42138"/>
    <cellStyle name="Percent 6 3 2 2 3" xfId="42139"/>
    <cellStyle name="Percent 6 3 2 2 3 2" xfId="42140"/>
    <cellStyle name="Percent 6 3 2 2 3 2 2" xfId="42141"/>
    <cellStyle name="Percent 6 3 2 2 3 3" xfId="42142"/>
    <cellStyle name="Percent 6 3 2 2 4" xfId="42143"/>
    <cellStyle name="Percent 6 3 2 2 4 2" xfId="42144"/>
    <cellStyle name="Percent 6 3 2 2 5" xfId="42145"/>
    <cellStyle name="Percent 6 3 2 2 6" xfId="47471"/>
    <cellStyle name="Percent 6 3 2 3" xfId="42146"/>
    <cellStyle name="Percent 6 3 2 3 2" xfId="42147"/>
    <cellStyle name="Percent 6 3 2 3 2 2" xfId="42148"/>
    <cellStyle name="Percent 6 3 2 3 2 2 2" xfId="42149"/>
    <cellStyle name="Percent 6 3 2 3 2 2 2 2" xfId="42150"/>
    <cellStyle name="Percent 6 3 2 3 2 2 3" xfId="42151"/>
    <cellStyle name="Percent 6 3 2 3 2 3" xfId="42152"/>
    <cellStyle name="Percent 6 3 2 3 2 3 2" xfId="42153"/>
    <cellStyle name="Percent 6 3 2 3 2 4" xfId="42154"/>
    <cellStyle name="Percent 6 3 2 3 3" xfId="42155"/>
    <cellStyle name="Percent 6 3 2 3 3 2" xfId="42156"/>
    <cellStyle name="Percent 6 3 2 3 3 2 2" xfId="42157"/>
    <cellStyle name="Percent 6 3 2 3 3 3" xfId="42158"/>
    <cellStyle name="Percent 6 3 2 3 4" xfId="42159"/>
    <cellStyle name="Percent 6 3 2 3 4 2" xfId="42160"/>
    <cellStyle name="Percent 6 3 2 3 5" xfId="42161"/>
    <cellStyle name="Percent 6 3 2 3 6" xfId="47470"/>
    <cellStyle name="Percent 6 3 2 4" xfId="42162"/>
    <cellStyle name="Percent 6 3 2 4 2" xfId="42163"/>
    <cellStyle name="Percent 6 3 2 4 2 2" xfId="42164"/>
    <cellStyle name="Percent 6 3 2 4 2 2 2" xfId="42165"/>
    <cellStyle name="Percent 6 3 2 4 2 3" xfId="42166"/>
    <cellStyle name="Percent 6 3 2 4 3" xfId="42167"/>
    <cellStyle name="Percent 6 3 2 4 3 2" xfId="42168"/>
    <cellStyle name="Percent 6 3 2 4 4" xfId="42169"/>
    <cellStyle name="Percent 6 3 2 5" xfId="42170"/>
    <cellStyle name="Percent 6 3 2 5 2" xfId="42171"/>
    <cellStyle name="Percent 6 3 2 5 2 2" xfId="42172"/>
    <cellStyle name="Percent 6 3 2 5 2 2 2" xfId="42173"/>
    <cellStyle name="Percent 6 3 2 5 2 3" xfId="42174"/>
    <cellStyle name="Percent 6 3 2 5 3" xfId="42175"/>
    <cellStyle name="Percent 6 3 2 5 3 2" xfId="42176"/>
    <cellStyle name="Percent 6 3 2 5 4" xfId="42177"/>
    <cellStyle name="Percent 6 3 2 6" xfId="42178"/>
    <cellStyle name="Percent 6 3 2 6 2" xfId="42179"/>
    <cellStyle name="Percent 6 3 2 6 2 2" xfId="42180"/>
    <cellStyle name="Percent 6 3 2 6 2 2 2" xfId="42181"/>
    <cellStyle name="Percent 6 3 2 6 2 3" xfId="42182"/>
    <cellStyle name="Percent 6 3 2 6 3" xfId="42183"/>
    <cellStyle name="Percent 6 3 2 6 3 2" xfId="42184"/>
    <cellStyle name="Percent 6 3 2 6 4" xfId="42185"/>
    <cellStyle name="Percent 6 3 2 7" xfId="42186"/>
    <cellStyle name="Percent 6 3 2 7 2" xfId="42187"/>
    <cellStyle name="Percent 6 3 2 7 2 2" xfId="42188"/>
    <cellStyle name="Percent 6 3 2 7 3" xfId="42189"/>
    <cellStyle name="Percent 6 3 2 8" xfId="42190"/>
    <cellStyle name="Percent 6 3 2 8 2" xfId="42191"/>
    <cellStyle name="Percent 6 3 2 9" xfId="42192"/>
    <cellStyle name="Percent 6 3 3" xfId="42193"/>
    <cellStyle name="Percent 6 3 3 2" xfId="42194"/>
    <cellStyle name="Percent 6 3 3 2 2" xfId="42195"/>
    <cellStyle name="Percent 6 3 3 3" xfId="42196"/>
    <cellStyle name="Percent 6 3 3 4" xfId="47472"/>
    <cellStyle name="Percent 6 3 4" xfId="42197"/>
    <cellStyle name="Percent 6 3 4 2" xfId="47469"/>
    <cellStyle name="Percent 6 3 5" xfId="42198"/>
    <cellStyle name="Percent 6 3 5 2" xfId="42199"/>
    <cellStyle name="Percent 6 3 6" xfId="43363"/>
    <cellStyle name="Percent 6 4" xfId="42200"/>
    <cellStyle name="Percent 6 4 2" xfId="42201"/>
    <cellStyle name="Percent 6 4 3" xfId="43365"/>
    <cellStyle name="Percent 6 5" xfId="42202"/>
    <cellStyle name="Percent 6 5 10" xfId="47464"/>
    <cellStyle name="Percent 6 5 2" xfId="42203"/>
    <cellStyle name="Percent 6 5 2 2" xfId="42204"/>
    <cellStyle name="Percent 6 5 2 2 2" xfId="42205"/>
    <cellStyle name="Percent 6 5 2 2 2 2" xfId="42206"/>
    <cellStyle name="Percent 6 5 2 2 2 2 2" xfId="42207"/>
    <cellStyle name="Percent 6 5 2 2 2 3" xfId="42208"/>
    <cellStyle name="Percent 6 5 2 2 3" xfId="42209"/>
    <cellStyle name="Percent 6 5 2 2 3 2" xfId="42210"/>
    <cellStyle name="Percent 6 5 2 2 4" xfId="42211"/>
    <cellStyle name="Percent 6 5 2 3" xfId="42212"/>
    <cellStyle name="Percent 6 5 2 3 2" xfId="42213"/>
    <cellStyle name="Percent 6 5 2 3 2 2" xfId="42214"/>
    <cellStyle name="Percent 6 5 2 3 3" xfId="42215"/>
    <cellStyle name="Percent 6 5 2 4" xfId="42216"/>
    <cellStyle name="Percent 6 5 2 4 2" xfId="42217"/>
    <cellStyle name="Percent 6 5 2 5" xfId="42218"/>
    <cellStyle name="Percent 6 5 3" xfId="42219"/>
    <cellStyle name="Percent 6 5 3 2" xfId="42220"/>
    <cellStyle name="Percent 6 5 3 2 2" xfId="42221"/>
    <cellStyle name="Percent 6 5 3 2 2 2" xfId="42222"/>
    <cellStyle name="Percent 6 5 3 2 2 2 2" xfId="42223"/>
    <cellStyle name="Percent 6 5 3 2 2 3" xfId="42224"/>
    <cellStyle name="Percent 6 5 3 2 3" xfId="42225"/>
    <cellStyle name="Percent 6 5 3 2 3 2" xfId="42226"/>
    <cellStyle name="Percent 6 5 3 2 4" xfId="42227"/>
    <cellStyle name="Percent 6 5 3 3" xfId="42228"/>
    <cellStyle name="Percent 6 5 3 3 2" xfId="42229"/>
    <cellStyle name="Percent 6 5 3 3 2 2" xfId="42230"/>
    <cellStyle name="Percent 6 5 3 3 3" xfId="42231"/>
    <cellStyle name="Percent 6 5 3 4" xfId="42232"/>
    <cellStyle name="Percent 6 5 3 4 2" xfId="42233"/>
    <cellStyle name="Percent 6 5 3 5" xfId="42234"/>
    <cellStyle name="Percent 6 5 4" xfId="42235"/>
    <cellStyle name="Percent 6 5 4 2" xfId="42236"/>
    <cellStyle name="Percent 6 5 4 2 2" xfId="42237"/>
    <cellStyle name="Percent 6 5 4 2 2 2" xfId="42238"/>
    <cellStyle name="Percent 6 5 4 2 3" xfId="42239"/>
    <cellStyle name="Percent 6 5 4 3" xfId="42240"/>
    <cellStyle name="Percent 6 5 4 3 2" xfId="42241"/>
    <cellStyle name="Percent 6 5 4 4" xfId="42242"/>
    <cellStyle name="Percent 6 5 5" xfId="42243"/>
    <cellStyle name="Percent 6 5 5 2" xfId="42244"/>
    <cellStyle name="Percent 6 5 5 2 2" xfId="42245"/>
    <cellStyle name="Percent 6 5 5 2 2 2" xfId="42246"/>
    <cellStyle name="Percent 6 5 5 2 3" xfId="42247"/>
    <cellStyle name="Percent 6 5 5 3" xfId="42248"/>
    <cellStyle name="Percent 6 5 5 3 2" xfId="42249"/>
    <cellStyle name="Percent 6 5 5 4" xfId="42250"/>
    <cellStyle name="Percent 6 5 6" xfId="42251"/>
    <cellStyle name="Percent 6 5 6 2" xfId="42252"/>
    <cellStyle name="Percent 6 5 6 2 2" xfId="42253"/>
    <cellStyle name="Percent 6 5 6 2 2 2" xfId="42254"/>
    <cellStyle name="Percent 6 5 6 2 3" xfId="42255"/>
    <cellStyle name="Percent 6 5 6 3" xfId="42256"/>
    <cellStyle name="Percent 6 5 6 3 2" xfId="42257"/>
    <cellStyle name="Percent 6 5 6 4" xfId="42258"/>
    <cellStyle name="Percent 6 5 7" xfId="42259"/>
    <cellStyle name="Percent 6 5 7 2" xfId="42260"/>
    <cellStyle name="Percent 6 5 7 2 2" xfId="42261"/>
    <cellStyle name="Percent 6 5 7 3" xfId="42262"/>
    <cellStyle name="Percent 6 5 8" xfId="42263"/>
    <cellStyle name="Percent 6 5 8 2" xfId="42264"/>
    <cellStyle name="Percent 6 5 9" xfId="42265"/>
    <cellStyle name="Percent 6 6" xfId="42266"/>
    <cellStyle name="Percent 6 6 2" xfId="42267"/>
    <cellStyle name="Percent 6 6 2 2" xfId="42268"/>
    <cellStyle name="Percent 6 6 3" xfId="42269"/>
    <cellStyle name="Percent 6 7" xfId="42270"/>
    <cellStyle name="Percent 6 8" xfId="42271"/>
    <cellStyle name="Percent 6 8 2" xfId="42272"/>
    <cellStyle name="Percent 6 9" xfId="43359"/>
    <cellStyle name="Percent 60" xfId="42273"/>
    <cellStyle name="Percent 60 2" xfId="43387"/>
    <cellStyle name="Percent 61" xfId="42274"/>
    <cellStyle name="Percent 61 2" xfId="46841"/>
    <cellStyle name="Percent 62" xfId="42275"/>
    <cellStyle name="Percent 62 2" xfId="47863"/>
    <cellStyle name="Percent 63" xfId="42276"/>
    <cellStyle name="Percent 64" xfId="42277"/>
    <cellStyle name="Percent 65" xfId="42278"/>
    <cellStyle name="Percent 66" xfId="42279"/>
    <cellStyle name="Percent 67" xfId="42280"/>
    <cellStyle name="Percent 68" xfId="42281"/>
    <cellStyle name="Percent 69" xfId="42282"/>
    <cellStyle name="Percent 7" xfId="42283"/>
    <cellStyle name="Percent 7 2" xfId="42284"/>
    <cellStyle name="Percent 7 2 10" xfId="43366"/>
    <cellStyle name="Percent 7 2 2" xfId="42285"/>
    <cellStyle name="Percent 7 2 2 2" xfId="42286"/>
    <cellStyle name="Percent 7 2 2 2 2" xfId="42287"/>
    <cellStyle name="Percent 7 2 2 2 2 2" xfId="42288"/>
    <cellStyle name="Percent 7 2 2 2 2 2 2" xfId="42289"/>
    <cellStyle name="Percent 7 2 2 2 2 3" xfId="42290"/>
    <cellStyle name="Percent 7 2 2 2 3" xfId="42291"/>
    <cellStyle name="Percent 7 2 2 2 3 2" xfId="42292"/>
    <cellStyle name="Percent 7 2 2 2 4" xfId="42293"/>
    <cellStyle name="Percent 7 2 2 2 5" xfId="47476"/>
    <cellStyle name="Percent 7 2 2 3" xfId="42294"/>
    <cellStyle name="Percent 7 2 2 3 2" xfId="42295"/>
    <cellStyle name="Percent 7 2 2 3 2 2" xfId="42296"/>
    <cellStyle name="Percent 7 2 2 3 3" xfId="42297"/>
    <cellStyle name="Percent 7 2 2 4" xfId="42298"/>
    <cellStyle name="Percent 7 2 2 4 2" xfId="42299"/>
    <cellStyle name="Percent 7 2 2 5" xfId="42300"/>
    <cellStyle name="Percent 7 2 2 6" xfId="47475"/>
    <cellStyle name="Percent 7 2 3" xfId="42301"/>
    <cellStyle name="Percent 7 2 3 2" xfId="42302"/>
    <cellStyle name="Percent 7 2 3 2 2" xfId="42303"/>
    <cellStyle name="Percent 7 2 3 2 2 2" xfId="42304"/>
    <cellStyle name="Percent 7 2 3 2 2 2 2" xfId="42305"/>
    <cellStyle name="Percent 7 2 3 2 2 3" xfId="42306"/>
    <cellStyle name="Percent 7 2 3 2 3" xfId="42307"/>
    <cellStyle name="Percent 7 2 3 2 3 2" xfId="42308"/>
    <cellStyle name="Percent 7 2 3 2 4" xfId="42309"/>
    <cellStyle name="Percent 7 2 3 3" xfId="42310"/>
    <cellStyle name="Percent 7 2 3 3 2" xfId="42311"/>
    <cellStyle name="Percent 7 2 3 3 2 2" xfId="42312"/>
    <cellStyle name="Percent 7 2 3 3 3" xfId="42313"/>
    <cellStyle name="Percent 7 2 3 4" xfId="42314"/>
    <cellStyle name="Percent 7 2 3 4 2" xfId="42315"/>
    <cellStyle name="Percent 7 2 3 5" xfId="42316"/>
    <cellStyle name="Percent 7 2 3 6" xfId="47477"/>
    <cellStyle name="Percent 7 2 4" xfId="42317"/>
    <cellStyle name="Percent 7 2 4 2" xfId="42318"/>
    <cellStyle name="Percent 7 2 4 2 2" xfId="42319"/>
    <cellStyle name="Percent 7 2 4 2 2 2" xfId="42320"/>
    <cellStyle name="Percent 7 2 4 2 3" xfId="42321"/>
    <cellStyle name="Percent 7 2 4 3" xfId="42322"/>
    <cellStyle name="Percent 7 2 4 3 2" xfId="42323"/>
    <cellStyle name="Percent 7 2 4 4" xfId="42324"/>
    <cellStyle name="Percent 7 2 4 5" xfId="47474"/>
    <cellStyle name="Percent 7 2 5" xfId="42325"/>
    <cellStyle name="Percent 7 2 5 2" xfId="42326"/>
    <cellStyle name="Percent 7 2 5 2 2" xfId="42327"/>
    <cellStyle name="Percent 7 2 5 2 2 2" xfId="42328"/>
    <cellStyle name="Percent 7 2 5 2 3" xfId="42329"/>
    <cellStyle name="Percent 7 2 5 3" xfId="42330"/>
    <cellStyle name="Percent 7 2 5 3 2" xfId="42331"/>
    <cellStyle name="Percent 7 2 5 4" xfId="42332"/>
    <cellStyle name="Percent 7 2 6" xfId="42333"/>
    <cellStyle name="Percent 7 2 6 2" xfId="42334"/>
    <cellStyle name="Percent 7 2 6 2 2" xfId="42335"/>
    <cellStyle name="Percent 7 2 6 2 2 2" xfId="42336"/>
    <cellStyle name="Percent 7 2 6 2 3" xfId="42337"/>
    <cellStyle name="Percent 7 2 6 3" xfId="42338"/>
    <cellStyle name="Percent 7 2 6 3 2" xfId="42339"/>
    <cellStyle name="Percent 7 2 6 4" xfId="42340"/>
    <cellStyle name="Percent 7 2 7" xfId="42341"/>
    <cellStyle name="Percent 7 2 7 2" xfId="42342"/>
    <cellStyle name="Percent 7 2 7 2 2" xfId="42343"/>
    <cellStyle name="Percent 7 2 7 3" xfId="42344"/>
    <cellStyle name="Percent 7 2 8" xfId="42345"/>
    <cellStyle name="Percent 7 2 8 2" xfId="42346"/>
    <cellStyle name="Percent 7 2 9" xfId="42347"/>
    <cellStyle name="Percent 7 3" xfId="42348"/>
    <cellStyle name="Percent 7 3 2" xfId="47479"/>
    <cellStyle name="Percent 7 3 3" xfId="47478"/>
    <cellStyle name="Percent 7 4" xfId="42349"/>
    <cellStyle name="Percent 7 4 2" xfId="47480"/>
    <cellStyle name="Percent 7 5" xfId="47473"/>
    <cellStyle name="Percent 70" xfId="42350"/>
    <cellStyle name="Percent 71" xfId="42351"/>
    <cellStyle name="Percent 72" xfId="42352"/>
    <cellStyle name="Percent 73" xfId="42353"/>
    <cellStyle name="Percent 74" xfId="42354"/>
    <cellStyle name="Percent 75" xfId="42355"/>
    <cellStyle name="Percent 76" xfId="42356"/>
    <cellStyle name="Percent 77" xfId="42357"/>
    <cellStyle name="Percent 78" xfId="42358"/>
    <cellStyle name="Percent 79" xfId="42359"/>
    <cellStyle name="Percent 8" xfId="42360"/>
    <cellStyle name="Percent 8 2" xfId="42361"/>
    <cellStyle name="Percent 8 2 10" xfId="43367"/>
    <cellStyle name="Percent 8 2 2" xfId="42362"/>
    <cellStyle name="Percent 8 2 2 2" xfId="42363"/>
    <cellStyle name="Percent 8 2 2 2 2" xfId="42364"/>
    <cellStyle name="Percent 8 2 2 2 2 2" xfId="42365"/>
    <cellStyle name="Percent 8 2 2 2 2 2 2" xfId="42366"/>
    <cellStyle name="Percent 8 2 2 2 2 3" xfId="42367"/>
    <cellStyle name="Percent 8 2 2 2 3" xfId="42368"/>
    <cellStyle name="Percent 8 2 2 2 3 2" xfId="42369"/>
    <cellStyle name="Percent 8 2 2 2 4" xfId="42370"/>
    <cellStyle name="Percent 8 2 2 3" xfId="42371"/>
    <cellStyle name="Percent 8 2 2 3 2" xfId="42372"/>
    <cellStyle name="Percent 8 2 2 3 2 2" xfId="42373"/>
    <cellStyle name="Percent 8 2 2 3 3" xfId="42374"/>
    <cellStyle name="Percent 8 2 2 4" xfId="42375"/>
    <cellStyle name="Percent 8 2 2 4 2" xfId="42376"/>
    <cellStyle name="Percent 8 2 2 5" xfId="42377"/>
    <cellStyle name="Percent 8 2 3" xfId="42378"/>
    <cellStyle name="Percent 8 2 3 2" xfId="42379"/>
    <cellStyle name="Percent 8 2 3 2 2" xfId="42380"/>
    <cellStyle name="Percent 8 2 3 2 2 2" xfId="42381"/>
    <cellStyle name="Percent 8 2 3 2 2 2 2" xfId="42382"/>
    <cellStyle name="Percent 8 2 3 2 2 3" xfId="42383"/>
    <cellStyle name="Percent 8 2 3 2 3" xfId="42384"/>
    <cellStyle name="Percent 8 2 3 2 3 2" xfId="42385"/>
    <cellStyle name="Percent 8 2 3 2 4" xfId="42386"/>
    <cellStyle name="Percent 8 2 3 3" xfId="42387"/>
    <cellStyle name="Percent 8 2 3 3 2" xfId="42388"/>
    <cellStyle name="Percent 8 2 3 3 2 2" xfId="42389"/>
    <cellStyle name="Percent 8 2 3 3 3" xfId="42390"/>
    <cellStyle name="Percent 8 2 3 4" xfId="42391"/>
    <cellStyle name="Percent 8 2 3 4 2" xfId="42392"/>
    <cellStyle name="Percent 8 2 3 5" xfId="42393"/>
    <cellStyle name="Percent 8 2 4" xfId="42394"/>
    <cellStyle name="Percent 8 2 4 2" xfId="42395"/>
    <cellStyle name="Percent 8 2 4 2 2" xfId="42396"/>
    <cellStyle name="Percent 8 2 4 2 2 2" xfId="42397"/>
    <cellStyle name="Percent 8 2 4 2 3" xfId="42398"/>
    <cellStyle name="Percent 8 2 4 3" xfId="42399"/>
    <cellStyle name="Percent 8 2 4 3 2" xfId="42400"/>
    <cellStyle name="Percent 8 2 4 4" xfId="42401"/>
    <cellStyle name="Percent 8 2 5" xfId="42402"/>
    <cellStyle name="Percent 8 2 5 2" xfId="42403"/>
    <cellStyle name="Percent 8 2 5 2 2" xfId="42404"/>
    <cellStyle name="Percent 8 2 5 2 2 2" xfId="42405"/>
    <cellStyle name="Percent 8 2 5 2 3" xfId="42406"/>
    <cellStyle name="Percent 8 2 5 3" xfId="42407"/>
    <cellStyle name="Percent 8 2 5 3 2" xfId="42408"/>
    <cellStyle name="Percent 8 2 5 4" xfId="42409"/>
    <cellStyle name="Percent 8 2 6" xfId="42410"/>
    <cellStyle name="Percent 8 2 6 2" xfId="42411"/>
    <cellStyle name="Percent 8 2 6 2 2" xfId="42412"/>
    <cellStyle name="Percent 8 2 6 2 2 2" xfId="42413"/>
    <cellStyle name="Percent 8 2 6 2 3" xfId="42414"/>
    <cellStyle name="Percent 8 2 6 3" xfId="42415"/>
    <cellStyle name="Percent 8 2 6 3 2" xfId="42416"/>
    <cellStyle name="Percent 8 2 6 4" xfId="42417"/>
    <cellStyle name="Percent 8 2 7" xfId="42418"/>
    <cellStyle name="Percent 8 2 7 2" xfId="42419"/>
    <cellStyle name="Percent 8 2 7 2 2" xfId="42420"/>
    <cellStyle name="Percent 8 2 7 3" xfId="42421"/>
    <cellStyle name="Percent 8 2 8" xfId="42422"/>
    <cellStyle name="Percent 8 2 8 2" xfId="42423"/>
    <cellStyle name="Percent 8 2 9" xfId="42424"/>
    <cellStyle name="Percent 8 3" xfId="42425"/>
    <cellStyle name="Percent 8 3 2" xfId="47481"/>
    <cellStyle name="Percent 8 4" xfId="42426"/>
    <cellStyle name="Percent 80" xfId="42427"/>
    <cellStyle name="Percent 81" xfId="42428"/>
    <cellStyle name="Percent 82" xfId="42429"/>
    <cellStyle name="Percent 83" xfId="42430"/>
    <cellStyle name="Percent 84" xfId="42431"/>
    <cellStyle name="Percent 85" xfId="42432"/>
    <cellStyle name="Percent 86" xfId="42433"/>
    <cellStyle name="Percent 87" xfId="42434"/>
    <cellStyle name="Percent 88" xfId="42435"/>
    <cellStyle name="Percent 89" xfId="42436"/>
    <cellStyle name="Percent 9" xfId="42437"/>
    <cellStyle name="Percent 9 2" xfId="42438"/>
    <cellStyle name="Percent 9 2 10" xfId="47482"/>
    <cellStyle name="Percent 9 2 2" xfId="42439"/>
    <cellStyle name="Percent 9 2 2 2" xfId="42440"/>
    <cellStyle name="Percent 9 2 2 2 2" xfId="42441"/>
    <cellStyle name="Percent 9 2 2 2 2 2" xfId="42442"/>
    <cellStyle name="Percent 9 2 2 2 2 2 2" xfId="42443"/>
    <cellStyle name="Percent 9 2 2 2 2 3" xfId="42444"/>
    <cellStyle name="Percent 9 2 2 2 3" xfId="42445"/>
    <cellStyle name="Percent 9 2 2 2 3 2" xfId="42446"/>
    <cellStyle name="Percent 9 2 2 2 4" xfId="42447"/>
    <cellStyle name="Percent 9 2 2 3" xfId="42448"/>
    <cellStyle name="Percent 9 2 2 3 2" xfId="42449"/>
    <cellStyle name="Percent 9 2 2 3 2 2" xfId="42450"/>
    <cellStyle name="Percent 9 2 2 3 3" xfId="42451"/>
    <cellStyle name="Percent 9 2 2 4" xfId="42452"/>
    <cellStyle name="Percent 9 2 2 4 2" xfId="42453"/>
    <cellStyle name="Percent 9 2 2 5" xfId="42454"/>
    <cellStyle name="Percent 9 2 3" xfId="42455"/>
    <cellStyle name="Percent 9 2 3 2" xfId="42456"/>
    <cellStyle name="Percent 9 2 3 2 2" xfId="42457"/>
    <cellStyle name="Percent 9 2 3 2 2 2" xfId="42458"/>
    <cellStyle name="Percent 9 2 3 2 2 2 2" xfId="42459"/>
    <cellStyle name="Percent 9 2 3 2 2 3" xfId="42460"/>
    <cellStyle name="Percent 9 2 3 2 3" xfId="42461"/>
    <cellStyle name="Percent 9 2 3 2 3 2" xfId="42462"/>
    <cellStyle name="Percent 9 2 3 2 4" xfId="42463"/>
    <cellStyle name="Percent 9 2 3 3" xfId="42464"/>
    <cellStyle name="Percent 9 2 3 3 2" xfId="42465"/>
    <cellStyle name="Percent 9 2 3 3 2 2" xfId="42466"/>
    <cellStyle name="Percent 9 2 3 3 3" xfId="42467"/>
    <cellStyle name="Percent 9 2 3 4" xfId="42468"/>
    <cellStyle name="Percent 9 2 3 4 2" xfId="42469"/>
    <cellStyle name="Percent 9 2 3 5" xfId="42470"/>
    <cellStyle name="Percent 9 2 4" xfId="42471"/>
    <cellStyle name="Percent 9 2 4 2" xfId="42472"/>
    <cellStyle name="Percent 9 2 4 2 2" xfId="42473"/>
    <cellStyle name="Percent 9 2 4 2 2 2" xfId="42474"/>
    <cellStyle name="Percent 9 2 4 2 3" xfId="42475"/>
    <cellStyle name="Percent 9 2 4 3" xfId="42476"/>
    <cellStyle name="Percent 9 2 4 3 2" xfId="42477"/>
    <cellStyle name="Percent 9 2 4 4" xfId="42478"/>
    <cellStyle name="Percent 9 2 5" xfId="42479"/>
    <cellStyle name="Percent 9 2 5 2" xfId="42480"/>
    <cellStyle name="Percent 9 2 5 2 2" xfId="42481"/>
    <cellStyle name="Percent 9 2 5 2 2 2" xfId="42482"/>
    <cellStyle name="Percent 9 2 5 2 3" xfId="42483"/>
    <cellStyle name="Percent 9 2 5 3" xfId="42484"/>
    <cellStyle name="Percent 9 2 5 3 2" xfId="42485"/>
    <cellStyle name="Percent 9 2 5 4" xfId="42486"/>
    <cellStyle name="Percent 9 2 6" xfId="42487"/>
    <cellStyle name="Percent 9 2 6 2" xfId="42488"/>
    <cellStyle name="Percent 9 2 6 2 2" xfId="42489"/>
    <cellStyle name="Percent 9 2 6 2 2 2" xfId="42490"/>
    <cellStyle name="Percent 9 2 6 2 3" xfId="42491"/>
    <cellStyle name="Percent 9 2 6 3" xfId="42492"/>
    <cellStyle name="Percent 9 2 6 3 2" xfId="42493"/>
    <cellStyle name="Percent 9 2 6 4" xfId="42494"/>
    <cellStyle name="Percent 9 2 7" xfId="42495"/>
    <cellStyle name="Percent 9 2 7 2" xfId="42496"/>
    <cellStyle name="Percent 9 2 7 2 2" xfId="42497"/>
    <cellStyle name="Percent 9 2 7 3" xfId="42498"/>
    <cellStyle name="Percent 9 2 8" xfId="42499"/>
    <cellStyle name="Percent 9 2 8 2" xfId="42500"/>
    <cellStyle name="Percent 9 2 9" xfId="42501"/>
    <cellStyle name="Percent 9 3" xfId="42502"/>
    <cellStyle name="Percent 9 4" xfId="42503"/>
    <cellStyle name="Percent 90" xfId="42504"/>
    <cellStyle name="Percent 91" xfId="42505"/>
    <cellStyle name="Percent 92" xfId="42506"/>
    <cellStyle name="Percent 93" xfId="42507"/>
    <cellStyle name="Percent 94" xfId="42508"/>
    <cellStyle name="Percent 95" xfId="42509"/>
    <cellStyle name="Percent 96" xfId="42510"/>
    <cellStyle name="Percent 97" xfId="42511"/>
    <cellStyle name="Percent 98" xfId="42512"/>
    <cellStyle name="Percent 99" xfId="42513"/>
    <cellStyle name="Percent Hard" xfId="47483"/>
    <cellStyle name="percentage" xfId="47484"/>
    <cellStyle name="PercentChange" xfId="47485"/>
    <cellStyle name="PLAN1" xfId="47486"/>
    <cellStyle name="Porcentaje" xfId="47487"/>
    <cellStyle name="Pourcentage_Profit &amp; Loss" xfId="47488"/>
    <cellStyle name="PrePop Currency (0)" xfId="47489"/>
    <cellStyle name="PrePop Currency (2)" xfId="47490"/>
    <cellStyle name="PrePop Units (0)" xfId="47491"/>
    <cellStyle name="PrePop Units (1)" xfId="47492"/>
    <cellStyle name="PrePop Units (2)" xfId="47493"/>
    <cellStyle name="Procenten" xfId="47494"/>
    <cellStyle name="Procenten estimate" xfId="47495"/>
    <cellStyle name="Procenten_EMI" xfId="47496"/>
    <cellStyle name="Profit figure" xfId="47497"/>
    <cellStyle name="Protected" xfId="47498"/>
    <cellStyle name="ProtectedDates" xfId="47499"/>
    <cellStyle name="PSChar" xfId="42514"/>
    <cellStyle name="PSChar 2" xfId="42515"/>
    <cellStyle name="PSDate" xfId="47500"/>
    <cellStyle name="PSDec" xfId="47501"/>
    <cellStyle name="PSHeading" xfId="47502"/>
    <cellStyle name="PSInt" xfId="47503"/>
    <cellStyle name="PSSpacer" xfId="47504"/>
    <cellStyle name="RatioX" xfId="47505"/>
    <cellStyle name="Red font" xfId="47506"/>
    <cellStyle name="ref" xfId="47507"/>
    <cellStyle name="Right" xfId="47508"/>
    <cellStyle name="Salomon Logo" xfId="47509"/>
    <cellStyle name="ScripFactor" xfId="47510"/>
    <cellStyle name="SectionHeading" xfId="47511"/>
    <cellStyle name="SectionHeading 2" xfId="47945"/>
    <cellStyle name="Shade" xfId="47512"/>
    <cellStyle name="Shaded" xfId="47513"/>
    <cellStyle name="Single Accounting" xfId="47514"/>
    <cellStyle name="SingleLineAcctgn" xfId="47515"/>
    <cellStyle name="SingleLinePercent" xfId="47516"/>
    <cellStyle name="Source Superscript" xfId="47517"/>
    <cellStyle name="Source Text" xfId="47518"/>
    <cellStyle name="ssp " xfId="47519"/>
    <cellStyle name="ssp  2" xfId="47946"/>
    <cellStyle name="ssp  3" xfId="47899"/>
    <cellStyle name="Standard" xfId="47520"/>
    <cellStyle name="Style 1" xfId="47521"/>
    <cellStyle name="Style 10" xfId="47522"/>
    <cellStyle name="Style 100" xfId="47523"/>
    <cellStyle name="Style 101" xfId="47524"/>
    <cellStyle name="Style 102" xfId="47525"/>
    <cellStyle name="Style 103" xfId="47526"/>
    <cellStyle name="Style 104" xfId="47527"/>
    <cellStyle name="Style 105" xfId="47528"/>
    <cellStyle name="Style 106" xfId="47529"/>
    <cellStyle name="Style 107" xfId="47530"/>
    <cellStyle name="Style 108" xfId="47531"/>
    <cellStyle name="Style 109" xfId="47532"/>
    <cellStyle name="Style 11" xfId="47533"/>
    <cellStyle name="Style 110" xfId="47534"/>
    <cellStyle name="Style 111" xfId="47535"/>
    <cellStyle name="Style 112" xfId="47536"/>
    <cellStyle name="Style 113" xfId="47537"/>
    <cellStyle name="Style 114" xfId="47538"/>
    <cellStyle name="Style 115" xfId="47539"/>
    <cellStyle name="Style 116" xfId="47540"/>
    <cellStyle name="Style 117" xfId="47541"/>
    <cellStyle name="Style 118" xfId="47542"/>
    <cellStyle name="Style 119" xfId="47543"/>
    <cellStyle name="Style 12" xfId="47544"/>
    <cellStyle name="Style 120" xfId="47545"/>
    <cellStyle name="Style 121" xfId="47546"/>
    <cellStyle name="Style 122" xfId="47547"/>
    <cellStyle name="Style 123" xfId="47548"/>
    <cellStyle name="Style 124" xfId="47549"/>
    <cellStyle name="Style 125" xfId="47550"/>
    <cellStyle name="Style 126" xfId="47551"/>
    <cellStyle name="Style 127" xfId="47552"/>
    <cellStyle name="Style 128" xfId="47553"/>
    <cellStyle name="Style 129" xfId="47554"/>
    <cellStyle name="Style 13" xfId="47555"/>
    <cellStyle name="Style 130" xfId="47556"/>
    <cellStyle name="Style 131" xfId="47557"/>
    <cellStyle name="Style 132" xfId="47558"/>
    <cellStyle name="Style 133" xfId="47559"/>
    <cellStyle name="Style 134" xfId="47560"/>
    <cellStyle name="Style 135" xfId="47561"/>
    <cellStyle name="Style 136" xfId="47562"/>
    <cellStyle name="Style 137" xfId="47563"/>
    <cellStyle name="Style 138" xfId="47564"/>
    <cellStyle name="Style 139" xfId="47565"/>
    <cellStyle name="Style 14" xfId="47566"/>
    <cellStyle name="Style 140" xfId="47567"/>
    <cellStyle name="Style 141" xfId="47568"/>
    <cellStyle name="Style 142" xfId="47569"/>
    <cellStyle name="Style 143" xfId="47570"/>
    <cellStyle name="Style 144" xfId="47571"/>
    <cellStyle name="Style 145" xfId="47572"/>
    <cellStyle name="Style 146" xfId="47573"/>
    <cellStyle name="Style 147" xfId="47574"/>
    <cellStyle name="Style 148" xfId="47575"/>
    <cellStyle name="Style 149" xfId="47576"/>
    <cellStyle name="Style 15" xfId="47577"/>
    <cellStyle name="Style 150" xfId="47578"/>
    <cellStyle name="Style 151" xfId="47579"/>
    <cellStyle name="Style 152" xfId="47580"/>
    <cellStyle name="Style 153" xfId="47581"/>
    <cellStyle name="Style 154" xfId="47582"/>
    <cellStyle name="Style 155" xfId="47583"/>
    <cellStyle name="Style 156" xfId="47584"/>
    <cellStyle name="Style 157" xfId="47585"/>
    <cellStyle name="Style 158" xfId="47586"/>
    <cellStyle name="Style 159" xfId="47587"/>
    <cellStyle name="Style 16" xfId="47588"/>
    <cellStyle name="Style 160" xfId="47589"/>
    <cellStyle name="Style 161" xfId="47590"/>
    <cellStyle name="Style 162" xfId="47591"/>
    <cellStyle name="Style 163" xfId="47592"/>
    <cellStyle name="Style 164" xfId="47593"/>
    <cellStyle name="Style 165" xfId="47594"/>
    <cellStyle name="Style 166" xfId="47595"/>
    <cellStyle name="Style 167" xfId="47596"/>
    <cellStyle name="Style 168" xfId="47597"/>
    <cellStyle name="Style 169" xfId="47598"/>
    <cellStyle name="Style 17" xfId="47599"/>
    <cellStyle name="Style 170" xfId="47600"/>
    <cellStyle name="Style 171" xfId="47601"/>
    <cellStyle name="Style 172" xfId="47602"/>
    <cellStyle name="Style 173" xfId="47603"/>
    <cellStyle name="Style 174" xfId="47604"/>
    <cellStyle name="Style 175" xfId="47605"/>
    <cellStyle name="Style 176" xfId="47606"/>
    <cellStyle name="Style 177" xfId="47607"/>
    <cellStyle name="Style 178" xfId="47608"/>
    <cellStyle name="Style 179" xfId="47609"/>
    <cellStyle name="Style 18" xfId="47610"/>
    <cellStyle name="Style 180" xfId="47611"/>
    <cellStyle name="Style 181" xfId="47612"/>
    <cellStyle name="Style 182" xfId="47613"/>
    <cellStyle name="Style 183" xfId="47614"/>
    <cellStyle name="Style 184" xfId="47615"/>
    <cellStyle name="Style 185" xfId="47616"/>
    <cellStyle name="Style 186" xfId="47617"/>
    <cellStyle name="Style 187" xfId="47618"/>
    <cellStyle name="Style 188" xfId="47619"/>
    <cellStyle name="Style 189" xfId="47620"/>
    <cellStyle name="Style 19" xfId="47621"/>
    <cellStyle name="Style 190" xfId="47622"/>
    <cellStyle name="Style 191" xfId="47623"/>
    <cellStyle name="Style 192" xfId="47624"/>
    <cellStyle name="Style 193" xfId="47625"/>
    <cellStyle name="Style 194" xfId="47626"/>
    <cellStyle name="Style 195" xfId="47627"/>
    <cellStyle name="Style 196" xfId="47628"/>
    <cellStyle name="Style 197" xfId="47629"/>
    <cellStyle name="Style 198" xfId="47630"/>
    <cellStyle name="Style 199" xfId="47631"/>
    <cellStyle name="Style 2" xfId="47632"/>
    <cellStyle name="Style 20" xfId="47633"/>
    <cellStyle name="Style 200" xfId="47634"/>
    <cellStyle name="Style 201" xfId="47635"/>
    <cellStyle name="Style 202" xfId="47636"/>
    <cellStyle name="Style 203" xfId="47637"/>
    <cellStyle name="Style 204" xfId="47638"/>
    <cellStyle name="Style 205" xfId="47639"/>
    <cellStyle name="Style 206" xfId="47640"/>
    <cellStyle name="Style 207" xfId="47641"/>
    <cellStyle name="Style 208" xfId="47642"/>
    <cellStyle name="Style 209" xfId="47643"/>
    <cellStyle name="Style 21" xfId="47644"/>
    <cellStyle name="Style 21 2" xfId="47645"/>
    <cellStyle name="Style 21 3" xfId="47947"/>
    <cellStyle name="Style 22" xfId="47646"/>
    <cellStyle name="Style 22 2" xfId="47647"/>
    <cellStyle name="Style 22 3" xfId="47648"/>
    <cellStyle name="Style 22 4" xfId="47649"/>
    <cellStyle name="Style 22 5" xfId="47948"/>
    <cellStyle name="Style 23" xfId="42516"/>
    <cellStyle name="Style 23 2" xfId="42517"/>
    <cellStyle name="Style 23 2 2" xfId="47890"/>
    <cellStyle name="Style 23 3" xfId="42518"/>
    <cellStyle name="Style 23 3 2" xfId="42519"/>
    <cellStyle name="Style 23 3 3" xfId="47650"/>
    <cellStyle name="Style 23 4" xfId="43369"/>
    <cellStyle name="Style 24" xfId="47651"/>
    <cellStyle name="Style 24 2" xfId="47652"/>
    <cellStyle name="Style 24 3" xfId="47653"/>
    <cellStyle name="Style 24 4" xfId="47654"/>
    <cellStyle name="Style 24 5" xfId="47949"/>
    <cellStyle name="Style 25" xfId="47655"/>
    <cellStyle name="Style 25 2" xfId="47656"/>
    <cellStyle name="Style 25 2 2" xfId="47951"/>
    <cellStyle name="Style 25 3" xfId="47657"/>
    <cellStyle name="Style 25 4" xfId="47950"/>
    <cellStyle name="Style 26" xfId="47658"/>
    <cellStyle name="Style 26 2" xfId="47659"/>
    <cellStyle name="Style 26 3" xfId="47660"/>
    <cellStyle name="Style 26 4" xfId="47661"/>
    <cellStyle name="Style 26 5" xfId="47952"/>
    <cellStyle name="Style 27" xfId="47662"/>
    <cellStyle name="Style 28" xfId="47663"/>
    <cellStyle name="Style 29" xfId="47664"/>
    <cellStyle name="Style 3" xfId="47665"/>
    <cellStyle name="Style 30" xfId="47666"/>
    <cellStyle name="Style 31" xfId="47667"/>
    <cellStyle name="Style 32" xfId="47668"/>
    <cellStyle name="Style 33" xfId="47669"/>
    <cellStyle name="Style 34" xfId="47670"/>
    <cellStyle name="Style 35" xfId="47671"/>
    <cellStyle name="Style 36" xfId="47672"/>
    <cellStyle name="Style 37" xfId="47673"/>
    <cellStyle name="Style 38" xfId="47674"/>
    <cellStyle name="Style 39" xfId="47675"/>
    <cellStyle name="Style 4" xfId="47676"/>
    <cellStyle name="Style 40" xfId="47677"/>
    <cellStyle name="Style 41" xfId="47678"/>
    <cellStyle name="Style 42" xfId="47679"/>
    <cellStyle name="Style 43" xfId="47680"/>
    <cellStyle name="Style 44" xfId="47681"/>
    <cellStyle name="Style 45" xfId="47682"/>
    <cellStyle name="Style 46" xfId="47683"/>
    <cellStyle name="Style 47" xfId="47684"/>
    <cellStyle name="Style 48" xfId="47685"/>
    <cellStyle name="Style 49" xfId="47686"/>
    <cellStyle name="Style 5" xfId="47687"/>
    <cellStyle name="Style 50" xfId="47688"/>
    <cellStyle name="Style 51" xfId="47689"/>
    <cellStyle name="Style 52" xfId="47690"/>
    <cellStyle name="Style 53" xfId="47691"/>
    <cellStyle name="Style 54" xfId="47692"/>
    <cellStyle name="Style 55" xfId="47693"/>
    <cellStyle name="Style 56" xfId="47694"/>
    <cellStyle name="Style 57" xfId="47695"/>
    <cellStyle name="Style 58" xfId="47696"/>
    <cellStyle name="Style 59" xfId="47697"/>
    <cellStyle name="Style 6" xfId="47698"/>
    <cellStyle name="Style 60" xfId="47699"/>
    <cellStyle name="Style 61" xfId="47700"/>
    <cellStyle name="Style 62" xfId="47701"/>
    <cellStyle name="Style 63" xfId="47702"/>
    <cellStyle name="Style 64" xfId="47703"/>
    <cellStyle name="Style 65" xfId="47704"/>
    <cellStyle name="Style 66" xfId="47705"/>
    <cellStyle name="Style 67" xfId="47706"/>
    <cellStyle name="Style 68" xfId="47707"/>
    <cellStyle name="Style 69" xfId="47708"/>
    <cellStyle name="Style 7" xfId="47709"/>
    <cellStyle name="Style 70" xfId="47710"/>
    <cellStyle name="Style 71" xfId="47711"/>
    <cellStyle name="Style 72" xfId="47712"/>
    <cellStyle name="Style 73" xfId="47713"/>
    <cellStyle name="Style 74" xfId="47714"/>
    <cellStyle name="Style 75" xfId="47715"/>
    <cellStyle name="Style 76" xfId="47716"/>
    <cellStyle name="Style 77" xfId="47717"/>
    <cellStyle name="Style 78" xfId="47718"/>
    <cellStyle name="Style 79" xfId="47719"/>
    <cellStyle name="Style 8" xfId="47720"/>
    <cellStyle name="Style 80" xfId="47721"/>
    <cellStyle name="Style 81" xfId="47722"/>
    <cellStyle name="Style 82" xfId="47723"/>
    <cellStyle name="Style 83" xfId="47724"/>
    <cellStyle name="Style 84" xfId="47725"/>
    <cellStyle name="Style 85" xfId="47726"/>
    <cellStyle name="Style 86" xfId="47727"/>
    <cellStyle name="Style 87" xfId="47728"/>
    <cellStyle name="Style 88" xfId="47729"/>
    <cellStyle name="Style 89" xfId="47730"/>
    <cellStyle name="Style 9" xfId="47731"/>
    <cellStyle name="Style 90" xfId="47732"/>
    <cellStyle name="Style 91" xfId="47733"/>
    <cellStyle name="Style 92" xfId="47734"/>
    <cellStyle name="Style 93" xfId="47735"/>
    <cellStyle name="Style 94" xfId="47736"/>
    <cellStyle name="Style 95" xfId="47737"/>
    <cellStyle name="Style 96" xfId="47738"/>
    <cellStyle name="Style 97" xfId="47739"/>
    <cellStyle name="Style 98" xfId="47740"/>
    <cellStyle name="Style 99" xfId="47741"/>
    <cellStyle name="STYLE1" xfId="42520"/>
    <cellStyle name="STYLE1 2" xfId="47742"/>
    <cellStyle name="STYLE2" xfId="42521"/>
    <cellStyle name="STYLE2 2" xfId="47743"/>
    <cellStyle name="STYLE3" xfId="42522"/>
    <cellStyle name="STYLE3 2" xfId="47744"/>
    <cellStyle name="Subhead" xfId="47745"/>
    <cellStyle name="Subtotal_left" xfId="47746"/>
    <cellStyle name="SwitchCell" xfId="47747"/>
    <cellStyle name="t" xfId="47748"/>
    <cellStyle name="Table Col Head" xfId="47749"/>
    <cellStyle name="Table Head" xfId="47750"/>
    <cellStyle name="Table Head Aligned" xfId="47751"/>
    <cellStyle name="Table Head Aligned 2" xfId="47953"/>
    <cellStyle name="Table Head Blue" xfId="47752"/>
    <cellStyle name="Table Head Green" xfId="47753"/>
    <cellStyle name="Table Head Green 2" xfId="47954"/>
    <cellStyle name="Table Head_Val_Sum_Graph" xfId="47754"/>
    <cellStyle name="Table Sub Head" xfId="47755"/>
    <cellStyle name="Table Text" xfId="47756"/>
    <cellStyle name="Table Title" xfId="47757"/>
    <cellStyle name="Table Units" xfId="47758"/>
    <cellStyle name="Table_Header" xfId="47759"/>
    <cellStyle name="TableBorder" xfId="47760"/>
    <cellStyle name="TableBorder 2" xfId="47955"/>
    <cellStyle name="TableBorder 3" xfId="47898"/>
    <cellStyle name="TableColumnHeader" xfId="47761"/>
    <cellStyle name="TableColumnHeader 2" xfId="47830"/>
    <cellStyle name="TableColumnHeader 2 2" xfId="47966"/>
    <cellStyle name="TableColumnHeader 2 3" xfId="47988"/>
    <cellStyle name="TableColumnHeader 3" xfId="47956"/>
    <cellStyle name="TableColumnHeader 4" xfId="47897"/>
    <cellStyle name="TableHeading" xfId="47762"/>
    <cellStyle name="TableHeading 2" xfId="47957"/>
    <cellStyle name="TableHeading 3" xfId="47896"/>
    <cellStyle name="TableHighlight" xfId="47763"/>
    <cellStyle name="TableNote" xfId="47764"/>
    <cellStyle name="test a style" xfId="47765"/>
    <cellStyle name="test a style 2" xfId="47958"/>
    <cellStyle name="Text 1" xfId="47766"/>
    <cellStyle name="Text Head 1" xfId="47767"/>
    <cellStyle name="Text Indent A" xfId="47768"/>
    <cellStyle name="Text Indent B" xfId="47769"/>
    <cellStyle name="Text Indent C" xfId="47770"/>
    <cellStyle name="Text Wrap" xfId="47771"/>
    <cellStyle name="Time" xfId="47772"/>
    <cellStyle name="Times 10" xfId="47773"/>
    <cellStyle name="Times 12" xfId="47774"/>
    <cellStyle name="Times New Roman" xfId="47775"/>
    <cellStyle name="Title" xfId="48039" builtinId="15" customBuiltin="1"/>
    <cellStyle name="Title 2" xfId="42523"/>
    <cellStyle name="Title 2 2" xfId="42524"/>
    <cellStyle name="Title 2 2 2" xfId="42525"/>
    <cellStyle name="Title 2 2 2 2" xfId="47776"/>
    <cellStyle name="Title 2 2 3" xfId="42526"/>
    <cellStyle name="Title 2 3" xfId="42527"/>
    <cellStyle name="Title 2 3 2" xfId="42528"/>
    <cellStyle name="Title 2 4" xfId="42529"/>
    <cellStyle name="Title 2 5" xfId="42530"/>
    <cellStyle name="Title 2 6" xfId="42531"/>
    <cellStyle name="Title 3" xfId="42532"/>
    <cellStyle name="Title 3 2" xfId="42533"/>
    <cellStyle name="Title 3 2 2" xfId="47777"/>
    <cellStyle name="Title 3 3" xfId="42534"/>
    <cellStyle name="Title 4" xfId="42535"/>
    <cellStyle name="Title 5" xfId="42536"/>
    <cellStyle name="Title 6" xfId="42537"/>
    <cellStyle name="Title 7" xfId="42538"/>
    <cellStyle name="title1" xfId="47778"/>
    <cellStyle name="title2" xfId="47779"/>
    <cellStyle name="Title-2" xfId="47780"/>
    <cellStyle name="Titles" xfId="47781"/>
    <cellStyle name="titre_col" xfId="47782"/>
    <cellStyle name="TOC" xfId="47783"/>
    <cellStyle name="Total" xfId="11" builtinId="25" customBuiltin="1"/>
    <cellStyle name="Total 10" xfId="42539"/>
    <cellStyle name="Total 11" xfId="42540"/>
    <cellStyle name="Total 12" xfId="42541"/>
    <cellStyle name="Total 13" xfId="42542"/>
    <cellStyle name="Total 14" xfId="42543"/>
    <cellStyle name="Total 15" xfId="42544"/>
    <cellStyle name="Total 16" xfId="42545"/>
    <cellStyle name="Total 16 2" xfId="42546"/>
    <cellStyle name="Total 16 3" xfId="42547"/>
    <cellStyle name="Total 16 4" xfId="42548"/>
    <cellStyle name="Total 16 5" xfId="42549"/>
    <cellStyle name="Total 16 6" xfId="47935"/>
    <cellStyle name="Total 17" xfId="42550"/>
    <cellStyle name="Total 18" xfId="42551"/>
    <cellStyle name="Total 19" xfId="42552"/>
    <cellStyle name="Total 2" xfId="22"/>
    <cellStyle name="Total 2 10" xfId="47785"/>
    <cellStyle name="Total 2 11" xfId="47784"/>
    <cellStyle name="Total 2 11 2" xfId="47959"/>
    <cellStyle name="Total 2 11 3" xfId="47983"/>
    <cellStyle name="Total 2 12" xfId="47829"/>
    <cellStyle name="Total 2 12 2" xfId="47965"/>
    <cellStyle name="Total 2 12 3" xfId="47987"/>
    <cellStyle name="Total 2 2" xfId="42553"/>
    <cellStyle name="Total 2 2 2" xfId="42554"/>
    <cellStyle name="Total 2 2 2 2" xfId="47787"/>
    <cellStyle name="Total 2 2 3" xfId="42555"/>
    <cellStyle name="Total 2 2 3 2" xfId="47786"/>
    <cellStyle name="Total 2 2 3 3" xfId="47960"/>
    <cellStyle name="Total 2 2 3 4" xfId="47893"/>
    <cellStyle name="Total 2 2 4" xfId="42556"/>
    <cellStyle name="Total 2 2 4 2" xfId="47828"/>
    <cellStyle name="Total 2 2 4 3" xfId="47964"/>
    <cellStyle name="Total 2 2 4 4" xfId="47986"/>
    <cellStyle name="Total 2 2 5" xfId="42557"/>
    <cellStyle name="Total 2 3" xfId="42558"/>
    <cellStyle name="Total 2 3 2" xfId="42559"/>
    <cellStyle name="Total 2 3 3" xfId="47788"/>
    <cellStyle name="Total 2 4" xfId="42560"/>
    <cellStyle name="Total 2 4 2" xfId="42561"/>
    <cellStyle name="Total 2 4 3" xfId="47789"/>
    <cellStyle name="Total 2 5" xfId="42562"/>
    <cellStyle name="Total 2 5 2" xfId="47790"/>
    <cellStyle name="Total 2 6" xfId="42563"/>
    <cellStyle name="Total 2 6 2" xfId="47791"/>
    <cellStyle name="Total 2 7" xfId="42564"/>
    <cellStyle name="Total 2 7 2" xfId="47792"/>
    <cellStyle name="Total 2 8" xfId="42565"/>
    <cellStyle name="Total 2 8 2" xfId="47793"/>
    <cellStyle name="Total 2 9" xfId="47794"/>
    <cellStyle name="Total 3" xfId="42566"/>
    <cellStyle name="Total 3 2" xfId="42567"/>
    <cellStyle name="Total 3 2 2" xfId="47795"/>
    <cellStyle name="Total 3 3" xfId="42568"/>
    <cellStyle name="Total 3 4" xfId="42569"/>
    <cellStyle name="Total 3 5" xfId="42570"/>
    <cellStyle name="Total 3 6" xfId="42571"/>
    <cellStyle name="Total 4" xfId="42572"/>
    <cellStyle name="Total 4 2" xfId="42573"/>
    <cellStyle name="Total 4 3" xfId="42574"/>
    <cellStyle name="Total 4 4" xfId="42575"/>
    <cellStyle name="Total 4 5" xfId="42576"/>
    <cellStyle name="Total 4 6" xfId="42577"/>
    <cellStyle name="Total 5" xfId="42578"/>
    <cellStyle name="Total 5 2" xfId="42579"/>
    <cellStyle name="Total 5 3" xfId="42580"/>
    <cellStyle name="Total 6" xfId="42581"/>
    <cellStyle name="Total 6 2" xfId="42582"/>
    <cellStyle name="Total 6 3" xfId="42583"/>
    <cellStyle name="Total 7" xfId="42584"/>
    <cellStyle name="Total 7 2" xfId="42585"/>
    <cellStyle name="Total 7 3" xfId="42586"/>
    <cellStyle name="Total 8" xfId="42587"/>
    <cellStyle name="Total 9" xfId="42588"/>
    <cellStyle name="Total Bold" xfId="47796"/>
    <cellStyle name="Totals" xfId="47797"/>
    <cellStyle name="Underline_Single" xfId="47798"/>
    <cellStyle name="UnProtectedCalc" xfId="47799"/>
    <cellStyle name="UnProtectedCalc 2" xfId="47961"/>
    <cellStyle name="Valuta (0)_Sheet1" xfId="47800"/>
    <cellStyle name="Valuta_piv_polio" xfId="47801"/>
    <cellStyle name="Währung [0]_A17 - 31.03.1998" xfId="47802"/>
    <cellStyle name="Währung_A17 - 31.03.1998" xfId="47803"/>
    <cellStyle name="Warburg" xfId="47804"/>
    <cellStyle name="Warning Text" xfId="48050" builtinId="11" customBuiltin="1"/>
    <cellStyle name="Warning Text 10" xfId="42589"/>
    <cellStyle name="Warning Text 11" xfId="42590"/>
    <cellStyle name="Warning Text 12" xfId="42591"/>
    <cellStyle name="Warning Text 13" xfId="42592"/>
    <cellStyle name="Warning Text 14" xfId="42593"/>
    <cellStyle name="Warning Text 15" xfId="42594"/>
    <cellStyle name="Warning Text 16" xfId="42595"/>
    <cellStyle name="Warning Text 17" xfId="42596"/>
    <cellStyle name="Warning Text 18" xfId="42597"/>
    <cellStyle name="Warning Text 2" xfId="42598"/>
    <cellStyle name="Warning Text 2 10" xfId="47805"/>
    <cellStyle name="Warning Text 2 2" xfId="42599"/>
    <cellStyle name="Warning Text 2 2 2" xfId="42600"/>
    <cellStyle name="Warning Text 2 2 2 2" xfId="47806"/>
    <cellStyle name="Warning Text 2 2 3" xfId="42601"/>
    <cellStyle name="Warning Text 2 2 4" xfId="42602"/>
    <cellStyle name="Warning Text 2 2 5" xfId="42603"/>
    <cellStyle name="Warning Text 2 2 6" xfId="42604"/>
    <cellStyle name="Warning Text 2 3" xfId="42605"/>
    <cellStyle name="Warning Text 2 3 2" xfId="42606"/>
    <cellStyle name="Warning Text 2 3 3" xfId="47807"/>
    <cellStyle name="Warning Text 2 4" xfId="42607"/>
    <cellStyle name="Warning Text 2 4 2" xfId="47808"/>
    <cellStyle name="Warning Text 2 5" xfId="42608"/>
    <cellStyle name="Warning Text 2 5 2" xfId="47809"/>
    <cellStyle name="Warning Text 2 6" xfId="42609"/>
    <cellStyle name="Warning Text 2 6 2" xfId="47810"/>
    <cellStyle name="Warning Text 2 7" xfId="42610"/>
    <cellStyle name="Warning Text 2 7 2" xfId="47811"/>
    <cellStyle name="Warning Text 2 8" xfId="47812"/>
    <cellStyle name="Warning Text 2 9" xfId="47813"/>
    <cellStyle name="Warning Text 3" xfId="42611"/>
    <cellStyle name="Warning Text 3 2" xfId="42612"/>
    <cellStyle name="Warning Text 3 3" xfId="42613"/>
    <cellStyle name="Warning Text 3 4" xfId="42614"/>
    <cellStyle name="Warning Text 3 5" xfId="42615"/>
    <cellStyle name="Warning Text 4" xfId="42616"/>
    <cellStyle name="Warning Text 4 2" xfId="42617"/>
    <cellStyle name="Warning Text 4 3" xfId="42618"/>
    <cellStyle name="Warning Text 4 4" xfId="42619"/>
    <cellStyle name="Warning Text 5" xfId="42620"/>
    <cellStyle name="Warning Text 5 2" xfId="42621"/>
    <cellStyle name="Warning Text 5 3" xfId="42622"/>
    <cellStyle name="Warning Text 6" xfId="42623"/>
    <cellStyle name="Warning Text 6 2" xfId="42624"/>
    <cellStyle name="Warning Text 6 3" xfId="42625"/>
    <cellStyle name="Warning Text 7" xfId="42626"/>
    <cellStyle name="Warning Text 8" xfId="42627"/>
    <cellStyle name="Warning Text 9" xfId="42628"/>
    <cellStyle name="wild guess" xfId="47814"/>
    <cellStyle name="Wildguess" xfId="47815"/>
    <cellStyle name="Year" xfId="47816"/>
    <cellStyle name="Year Estimate" xfId="47817"/>
    <cellStyle name="Year, Actual" xfId="47818"/>
    <cellStyle name="YearE_ Pies " xfId="47819"/>
    <cellStyle name="YearFormat" xfId="47820"/>
    <cellStyle name="YearFormat 2" xfId="47962"/>
    <cellStyle name="Yen" xfId="47821"/>
    <cellStyle name="YesNo" xfId="47822"/>
    <cellStyle name="쬞\?1@" xfId="47823"/>
    <cellStyle name="常规 2" xfId="47824"/>
    <cellStyle name="標準_car_JP" xfId="47825"/>
  </cellStyles>
  <dxfs count="3">
    <dxf>
      <font>
        <b/>
        <i val="0"/>
        <color rgb="FFFF0000"/>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s>
</file>

<file path=xl/ctrlProps/ctrlProp1.xml><?xml version="1.0" encoding="utf-8"?>
<formControlPr xmlns="http://schemas.microsoft.com/office/spreadsheetml/2009/9/main" objectType="Button" lockText="1"/>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te%20Submission\2014%20Filing\1.%20Models\Orangeville_2014_Cost_Allocation_Model_V3.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16%20COS/RSL/2016%20RSL%20Load%20Forecast%20Used/2016%20RSL%20Load%20Forecast%20Mode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gulatory%20Asset%20Accounting/2012/155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gulatory%20Asset%20Accounting/2013/1550%20Revised%20for%202013%20with%20Hydro%20One%20chang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gulatory%20Asset%20Accounting/2014/1550%20Revis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gulatory%20Asset%20Accounting/2015/155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gulatory%20Asset%20Accounting/2014/Hydro%20One%20Accrual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016%20COS/RSL/Interrogatories/Revised%20Models/RSLOEB%202016%20Model%20Final/2017_DVA_Continuity_Schedule_CoS_v2_7.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016%20COS/RSL/Interrogatories/Revised%20Models/RSLOEB%202016%20Model%20Final/2016_Smart_Meter_Model_V6_DRAFT.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jwei\My%20Documents\Downloads\dec_rate_order_Rideau_2015%20IRM_Rate%20Generator_Final_20150319%20(5).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016%20COS/RSL/2012%20RSL%20COS/RideauStL_Exhibit%208%20Rate%20Design%20Model_Settlement_20120726%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hm.utility.local\Finances\Documents%20and%20Settings\mmaw\Local%20Settings\Temporary%20Internet%20Files\OLKBC\Exhibit%203%20Distribution%20Revenue%20Throughputs%20-%20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soules/Desktop/Allan%20stick%20July%2016/2012%20COS%20MIFRS/FINAL%20DSP%20July%2013%20RSL%20Weather%20Model%20Regression%20MIFR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16%20COS/RSL/2012%20RSL%20COS/RideauStL_Revenue%20Requirement%20Model%202012%20Settlement_2012072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016%20COS/RSL/Interrogatories/Revised%20Models/RSLOEB%202016%20Model%20Final/2016_Test_year_Income_Tax_PILs_Workform_DRAFT.xlsm"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RideauStL_APPL_Rev_Reqt_Work_Form_Settlement_2012072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016%20COS/RSL/OMA/OMA%20including%202015%20forecast%20and%202016%20budg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COS/RSL/RSLOEB%202016%20Model%20Final/2016_Rev_Reqt_Work_Form_V6_DRAF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6%20COS/RSL/RSLOEB%202016%20Model%20Final/2016_Filing_Requirements_Chapter2_Appendices_DRAFT.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6%20COS/RSL/RSLOEB%202016%20Model%20Final/2016_EDDVAR_Continuity_Schedule_CoS_v2_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6%20COS/RSL/Interrogatories/Revised%20Models/RSLOEB%202016%20Model%20Final/2016_Filing_Requirements_Chapter2_Appendices_DRAFT.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16%20COS/RSL/Interrogatories/Revised%20Models/RSLOEB%202016%20Model%20Final/2016_Cost_Allocation_Model_V3_3_FINA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6%20COS/RSL/Interrogatories/Revised%20Models/2016%20RSL%20Load%20Forecast%20Used/2017%20RSL%20Load%20Forecast%20Mod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6%20COS/RSL/Interrogatories/Revised%20Models/RSLOEB%202016%20Model%20Final/2016_Rev_Reqt_Work_Form_V6_DRAFT.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1 Intro"/>
      <sheetName val="I2 LDC class"/>
      <sheetName val="I3 TB Data"/>
      <sheetName val="I4 BO ASSETS"/>
      <sheetName val="I5.1 Misc Data"/>
      <sheetName val="I5.2 Weighting Factors"/>
      <sheetName val="I6.1 Revenue"/>
      <sheetName val="I6.2 Customer Data"/>
      <sheetName val="I7.1 Meter Capital"/>
      <sheetName val="I7.2 Meter Reading"/>
      <sheetName val="I8 Demand Data"/>
      <sheetName val="I9 Direct Allocation"/>
      <sheetName val="O1 Revenue to cost|RR"/>
      <sheetName val="O2 Fixed Charge|Floor|Ceiling"/>
      <sheetName val="O2.1 Line Tran PLCC Adj"/>
      <sheetName val="O2.2 Primary Cost PLCC Adj"/>
      <sheetName val="O2.3 Secondary Cost PLCC Adj"/>
      <sheetName val="O3.1 Line Tran Unit Cost"/>
      <sheetName val="O3.2 Substat Tran Unit Cost "/>
      <sheetName val="O3.3 Primary Cost Pool"/>
      <sheetName val="O3.4 Secondary Cost Pool"/>
      <sheetName val="O3.5 USL Metering Credit"/>
      <sheetName val="O3.6 MicroFIT Charge"/>
      <sheetName val="O4 Summary by Class &amp; Accounts"/>
      <sheetName val="O5 Details by Class &amp; Accounts"/>
      <sheetName val="O6 Source Data for E2"/>
      <sheetName val="O7 Amortization"/>
      <sheetName val="E1 Categorization"/>
      <sheetName val="E2 Allocators"/>
      <sheetName val="E3 PLCC"/>
      <sheetName val="E4 TB Allocation Details"/>
      <sheetName val="E5 Reconciliation"/>
      <sheetName val="Click here if completed"/>
    </sheetNames>
    <sheetDataSet>
      <sheetData sheetId="0"/>
      <sheetData sheetId="1"/>
      <sheetData sheetId="2"/>
      <sheetData sheetId="3"/>
      <sheetData sheetId="4"/>
      <sheetData sheetId="5"/>
      <sheetData sheetId="6"/>
      <sheetData sheetId="7"/>
      <sheetData sheetId="8">
        <row r="21">
          <cell r="D21">
            <v>10324.921892397642</v>
          </cell>
        </row>
      </sheetData>
      <sheetData sheetId="9"/>
      <sheetData sheetId="10"/>
      <sheetData sheetId="11"/>
      <sheetData sheetId="12"/>
      <sheetData sheetId="13">
        <row r="19">
          <cell r="D19">
            <v>313323.30285044858</v>
          </cell>
        </row>
      </sheetData>
      <sheetData sheetId="14">
        <row r="17">
          <cell r="D17">
            <v>18.799013174377716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Exhibit 3 Tables 1"/>
      <sheetName val="Exhibit 3 Tables 2"/>
      <sheetName val="Summary"/>
      <sheetName val="Purchased Power Model"/>
      <sheetName val="Rate Class Energy Model "/>
      <sheetName val="Rate Class Customer Model"/>
      <sheetName val="Rate Class Load Model"/>
      <sheetName val="CDM Activity"/>
      <sheetName val="LRAMVA"/>
      <sheetName val="HDD &amp; CDD"/>
      <sheetName val="2016 COP Forecast"/>
      <sheetName val="Commodity Price"/>
      <sheetName val="Regression Senarios"/>
      <sheetName val="2015 COP Forecast"/>
      <sheetName val="App.2-R_Loss Factors"/>
      <sheetName val="Sheet2"/>
      <sheetName val="Purchased Power Model Populatio"/>
      <sheetName val="Sheet1"/>
      <sheetName val="Purchased Power Model (3)"/>
      <sheetName val="Tables Exhibit 3"/>
      <sheetName val="Tables 2"/>
    </sheetNames>
    <sheetDataSet>
      <sheetData sheetId="0"/>
      <sheetData sheetId="1"/>
      <sheetData sheetId="2">
        <row r="15">
          <cell r="L15">
            <v>5054</v>
          </cell>
        </row>
        <row r="16">
          <cell r="L16">
            <v>40938310.960000001</v>
          </cell>
        </row>
        <row r="19">
          <cell r="L19">
            <v>742</v>
          </cell>
        </row>
        <row r="20">
          <cell r="L20">
            <v>20653133.002</v>
          </cell>
        </row>
        <row r="23">
          <cell r="L23">
            <v>64</v>
          </cell>
        </row>
        <row r="24">
          <cell r="L24">
            <v>40918077</v>
          </cell>
        </row>
        <row r="25">
          <cell r="L25">
            <v>125734.44</v>
          </cell>
        </row>
        <row r="28">
          <cell r="L28">
            <v>1711</v>
          </cell>
        </row>
        <row r="29">
          <cell r="L29">
            <v>1052678</v>
          </cell>
        </row>
        <row r="30">
          <cell r="L30">
            <v>2861.6</v>
          </cell>
        </row>
        <row r="33">
          <cell r="L33">
            <v>75</v>
          </cell>
        </row>
        <row r="34">
          <cell r="L34">
            <v>109502</v>
          </cell>
        </row>
        <row r="35">
          <cell r="L35">
            <v>302</v>
          </cell>
        </row>
        <row r="38">
          <cell r="L38">
            <v>59</v>
          </cell>
        </row>
        <row r="39">
          <cell r="L39">
            <v>543571</v>
          </cell>
        </row>
      </sheetData>
      <sheetData sheetId="3"/>
      <sheetData sheetId="4"/>
      <sheetData sheetId="5"/>
      <sheetData sheetId="6"/>
      <sheetData sheetId="7"/>
      <sheetData sheetId="8"/>
      <sheetData sheetId="9"/>
      <sheetData sheetId="10">
        <row r="113">
          <cell r="C113">
            <v>15036504.579253072</v>
          </cell>
        </row>
      </sheetData>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V"/>
      <sheetName val="Sheet1"/>
    </sheetNames>
    <sheetDataSet>
      <sheetData sheetId="0">
        <row r="14">
          <cell r="N14">
            <v>235617.55000000002</v>
          </cell>
        </row>
      </sheetData>
      <sheetData sheetId="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LV"/>
      <sheetName val="Hydro One"/>
      <sheetName val="year end accrual"/>
    </sheetNames>
    <sheetDataSet>
      <sheetData sheetId="0">
        <row r="14">
          <cell r="N14">
            <v>524736.36193548387</v>
          </cell>
        </row>
      </sheetData>
      <sheetData sheetId="1">
        <row r="67">
          <cell r="P67">
            <v>-153679.94999999995</v>
          </cell>
        </row>
      </sheetData>
      <sheetData sheetId="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LV"/>
      <sheetName val="Hydro One"/>
      <sheetName val="year end accrual"/>
      <sheetName val="Sheet1"/>
    </sheetNames>
    <sheetDataSet>
      <sheetData sheetId="0">
        <row r="14">
          <cell r="N14">
            <v>291179.70000000007</v>
          </cell>
        </row>
      </sheetData>
      <sheetData sheetId="1"/>
      <sheetData sheetId="2"/>
      <sheetData sheetId="3"/>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LV"/>
      <sheetName val="Hydro One"/>
      <sheetName val="year end accrual"/>
    </sheetNames>
    <sheetDataSet>
      <sheetData sheetId="0">
        <row r="14">
          <cell r="N14">
            <v>458992.30000000005</v>
          </cell>
        </row>
      </sheetData>
      <sheetData sheetId="1"/>
      <sheetData sheetId="2"/>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heet1"/>
      <sheetName val=" for RTSR"/>
      <sheetName val="Sheet3"/>
    </sheetNames>
    <sheetDataSet>
      <sheetData sheetId="0"/>
      <sheetData sheetId="1">
        <row r="29">
          <cell r="B29">
            <v>24949.498637770899</v>
          </cell>
        </row>
        <row r="42">
          <cell r="C42"/>
        </row>
        <row r="70">
          <cell r="C70"/>
        </row>
        <row r="71">
          <cell r="C71" t="str">
            <v>Network</v>
          </cell>
        </row>
        <row r="72">
          <cell r="C72" t="str">
            <v>Rate</v>
          </cell>
        </row>
        <row r="73">
          <cell r="C73"/>
        </row>
        <row r="82">
          <cell r="C82">
            <v>3.4121000000000001</v>
          </cell>
        </row>
        <row r="83">
          <cell r="C83">
            <v>3.4121000000000001</v>
          </cell>
        </row>
        <row r="84">
          <cell r="C84">
            <v>3.4121000000000001</v>
          </cell>
        </row>
        <row r="85">
          <cell r="C85">
            <v>3.4121000000000001</v>
          </cell>
        </row>
        <row r="86">
          <cell r="C86"/>
        </row>
        <row r="87">
          <cell r="C87"/>
        </row>
        <row r="93">
          <cell r="C93"/>
        </row>
        <row r="102">
          <cell r="C102">
            <v>3.23</v>
          </cell>
        </row>
        <row r="103">
          <cell r="C103">
            <v>3.23</v>
          </cell>
        </row>
        <row r="104">
          <cell r="C104">
            <v>3.23</v>
          </cell>
        </row>
        <row r="105">
          <cell r="C105">
            <v>3.23</v>
          </cell>
        </row>
        <row r="106">
          <cell r="C106">
            <v>3.23</v>
          </cell>
        </row>
        <row r="107">
          <cell r="C107">
            <v>3.23</v>
          </cell>
        </row>
        <row r="108">
          <cell r="C108">
            <v>3.23</v>
          </cell>
        </row>
        <row r="109">
          <cell r="C109"/>
        </row>
        <row r="110">
          <cell r="C110"/>
        </row>
      </sheetData>
      <sheetData sheetId="2"/>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1. Information Sheet"/>
      <sheetName val="2. 2016 Continuity Schedule"/>
      <sheetName val="3. Appendix A"/>
      <sheetName val="4. Billing Determinants"/>
      <sheetName val="5. Allocation of Balances"/>
      <sheetName val="5a. GA Allocation Class A"/>
      <sheetName val="6. Rate Rider Calculations"/>
      <sheetName val="Summary Sheet"/>
    </sheetNames>
    <sheetDataSet>
      <sheetData sheetId="0"/>
      <sheetData sheetId="1"/>
      <sheetData sheetId="2"/>
      <sheetData sheetId="3"/>
      <sheetData sheetId="4"/>
      <sheetData sheetId="5"/>
      <sheetData sheetId="6">
        <row r="20">
          <cell r="F20">
            <v>-6.8582765533375034E-4</v>
          </cell>
        </row>
        <row r="21">
          <cell r="F21">
            <v>-6.8230153665678321E-4</v>
          </cell>
        </row>
        <row r="22">
          <cell r="F22">
            <v>-0.23000535773882602</v>
          </cell>
        </row>
        <row r="23">
          <cell r="F23">
            <v>-6.9011675211312227E-4</v>
          </cell>
        </row>
        <row r="24">
          <cell r="F24">
            <v>-0.24061288005540191</v>
          </cell>
        </row>
        <row r="25">
          <cell r="F25">
            <v>-0.23050788789737692</v>
          </cell>
        </row>
        <row r="46">
          <cell r="F46">
            <v>-4.339507666457988E-3</v>
          </cell>
        </row>
        <row r="47">
          <cell r="F47">
            <v>-4.339507666457988E-3</v>
          </cell>
        </row>
        <row r="48">
          <cell r="F48">
            <v>-1.4827168781524636</v>
          </cell>
        </row>
        <row r="49">
          <cell r="F49">
            <v>-4.339507666457988E-3</v>
          </cell>
        </row>
        <row r="50">
          <cell r="F50">
            <v>-1.5345045139361424</v>
          </cell>
        </row>
        <row r="51">
          <cell r="F51">
            <v>-1.620833366368756</v>
          </cell>
        </row>
        <row r="72">
          <cell r="F72">
            <v>5.9863438138526345E-3</v>
          </cell>
        </row>
        <row r="73">
          <cell r="F73">
            <v>5.9863438138526353E-3</v>
          </cell>
        </row>
        <row r="74">
          <cell r="F74">
            <v>5.9863438138526353E-3</v>
          </cell>
        </row>
        <row r="75">
          <cell r="F75">
            <v>5.9863438138526353E-3</v>
          </cell>
        </row>
        <row r="76">
          <cell r="F76">
            <v>5.9863438138526345E-3</v>
          </cell>
        </row>
        <row r="77">
          <cell r="F77">
            <v>5.9863438138526353E-3</v>
          </cell>
        </row>
        <row r="125">
          <cell r="F125">
            <v>4.1158589499295357E-2</v>
          </cell>
        </row>
        <row r="126">
          <cell r="F126">
            <v>1.3036678383511934E-5</v>
          </cell>
        </row>
        <row r="127">
          <cell r="F127">
            <v>-1.1668511535034057E-3</v>
          </cell>
        </row>
        <row r="128">
          <cell r="F128">
            <v>5.6870029679000234E-5</v>
          </cell>
        </row>
        <row r="129">
          <cell r="F129">
            <v>0.1384203592592555</v>
          </cell>
        </row>
        <row r="130">
          <cell r="F130">
            <v>0.47977072140316701</v>
          </cell>
        </row>
        <row r="181">
          <cell r="F181">
            <v>-4.0125635582913427E-5</v>
          </cell>
        </row>
        <row r="182">
          <cell r="F182">
            <v>9.9043557122118777E-4</v>
          </cell>
        </row>
        <row r="183">
          <cell r="F183">
            <v>5.575136174303108E-2</v>
          </cell>
        </row>
      </sheetData>
      <sheetData sheetId="7"/>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1. Utility_Info_"/>
      <sheetName val="2. Smart_Meter_Costs"/>
      <sheetName val="3. Cost_of_Service_Parameters"/>
      <sheetName val="4. SM_Assets_and_Rate_Base"/>
      <sheetName val="5. SM_Rev_Reqt"/>
      <sheetName val="6. UCC_Calculation"/>
      <sheetName val="7_Taxes_PILs"/>
      <sheetName val="8. Funding_Adder_Revs"/>
      <sheetName val="8A. Opex_Interest_monthly"/>
      <sheetName val="8B. Opex_Interest_annual"/>
      <sheetName val="9. SMFA_SMDR_SMIRR"/>
      <sheetName val="10A. Cost_Alloc_SMDR"/>
      <sheetName val="10B. Cost_Alloc_SMIRR"/>
    </sheetNames>
    <sheetDataSet>
      <sheetData sheetId="0"/>
      <sheetData sheetId="1"/>
      <sheetData sheetId="2"/>
      <sheetData sheetId="3"/>
      <sheetData sheetId="4"/>
      <sheetData sheetId="5"/>
      <sheetData sheetId="6"/>
      <sheetData sheetId="7"/>
      <sheetData sheetId="8"/>
      <sheetData sheetId="9"/>
      <sheetData sheetId="10"/>
      <sheetData sheetId="11">
        <row r="61">
          <cell r="Z61">
            <v>0.66</v>
          </cell>
          <cell r="AB61">
            <v>0.68</v>
          </cell>
        </row>
      </sheetData>
      <sheetData sheetId="12"/>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1. Information Sheet"/>
      <sheetName val="2. Related Link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STS - Billing Det &amp; Rates"/>
      <sheetName val="10. STS - Rebased Rev"/>
      <sheetName val="9. STS - Billing Det &amp; Rate HID"/>
      <sheetName val="11. STS - Tax Change"/>
      <sheetName val="12. STS - Tax Change Rate Rider"/>
      <sheetName val="13. RTSR Rate Sheet"/>
      <sheetName val="14. RTSR RRR Data"/>
      <sheetName val="14. RTSR RRR Data Copy"/>
      <sheetName val="15. RTSR - UTRs &amp; Sub-Tx"/>
      <sheetName val="16. RTSR - Historical Wholesale"/>
      <sheetName val="17. RTSR - Current Wholesale"/>
      <sheetName val="18. RTSR - Forecast Wholesale"/>
      <sheetName val="19. RTSR Ntwrk to Curren WS"/>
      <sheetName val="20. RTSR Adj Conn to Current WS"/>
      <sheetName val="21. RTSR Adj Ntwk to Forcast WS"/>
      <sheetName val="22. RTSR Adj Conn. to Forcst WS"/>
      <sheetName val="23. RTSR Final 2015 RTS Rates"/>
      <sheetName val="24. Rev2Cost_GDPIPI"/>
      <sheetName val="24. hidden"/>
      <sheetName val="25. Other Charges &amp; LF"/>
      <sheetName val="26. Proposed Rates"/>
      <sheetName val="26. Hidden"/>
      <sheetName val="27. Final Tariff Schedule"/>
      <sheetName val="14. Bill Impacts"/>
      <sheetName val="28. Bill Impacts"/>
      <sheetName val="lists"/>
      <sheetName val="Sheet1"/>
      <sheetName val="dec_rate_order_Rideau_2015 IRM_"/>
    </sheetNames>
    <definedNames>
      <definedName name="copysheettonew"/>
    </definedNames>
    <sheetDataSet>
      <sheetData sheetId="0">
        <row r="14">
          <cell r="F14" t="str">
            <v>Rideau St. Lawrence Distribution Inc.</v>
          </cell>
        </row>
        <row r="18">
          <cell r="F18" t="str">
            <v>EB-2014-0111</v>
          </cell>
        </row>
        <row r="26">
          <cell r="F26">
            <v>42125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venue Input"/>
      <sheetName val="Transformer Allowance"/>
      <sheetName val="Ex 8 Existing F V Rates"/>
      <sheetName val="2011 Existing Rates"/>
      <sheetName val="2011 Bridge Yr On Existing Ra"/>
      <sheetName val="Forecast Data For 2012"/>
      <sheetName val="2012 Test Yr On Existing Rates"/>
      <sheetName val="Cost Allocation Study"/>
      <sheetName val="Ex 7 Rev Split for RC Ratio"/>
      <sheetName val="Rates By Rate Class"/>
      <sheetName val="Ex 8 Prop F V Charge"/>
      <sheetName val="Allocation Low Voltage Costs"/>
      <sheetName val="Low Voltage Rates"/>
      <sheetName val="LRAM and SSM Rate Rider"/>
      <sheetName val="2012 Rate Rider"/>
      <sheetName val="Distribution Rate Schedule"/>
      <sheetName val="Other Electriciy Rates"/>
      <sheetName val="Bill Impact - Res."/>
      <sheetName val="Bill Impact - Com."/>
      <sheetName val="Bill Impact - Ind."/>
      <sheetName val="Bill Impact - Scat"/>
      <sheetName val="Bill Impact - Sent."/>
      <sheetName val="Bill Impact - Street"/>
      <sheetName val="Rate Schedule (Part 1)"/>
      <sheetName val="Rate Schedule (Part 2)"/>
      <sheetName val="Dist. Rev. Reconciliation"/>
      <sheetName val="Revenue Deficiency Analysis"/>
      <sheetName val="Customer Impact"/>
    </sheetNames>
    <sheetDataSet>
      <sheetData sheetId="0">
        <row r="1">
          <cell r="A1" t="str">
            <v>Rideau St. Lawrence Distribution Inc.</v>
          </cell>
        </row>
        <row r="2">
          <cell r="A2" t="str">
            <v xml:space="preserve"> License Number ED-2003-0003, File Number EB-2011-0274</v>
          </cell>
        </row>
        <row r="8">
          <cell r="B8">
            <v>2630848.2085197233</v>
          </cell>
        </row>
        <row r="9">
          <cell r="B9">
            <v>207543</v>
          </cell>
        </row>
      </sheetData>
      <sheetData sheetId="1">
        <row r="12">
          <cell r="B12">
            <v>62907.92303874444</v>
          </cell>
          <cell r="C12">
            <v>-37744.753823246661</v>
          </cell>
        </row>
        <row r="13">
          <cell r="C13">
            <v>0</v>
          </cell>
        </row>
      </sheetData>
      <sheetData sheetId="2"/>
      <sheetData sheetId="3">
        <row r="8">
          <cell r="C8">
            <v>10.28</v>
          </cell>
          <cell r="E8">
            <v>1.17E-2</v>
          </cell>
        </row>
        <row r="9">
          <cell r="C9">
            <v>24.34</v>
          </cell>
          <cell r="E9">
            <v>7.4000000000000003E-3</v>
          </cell>
        </row>
        <row r="10">
          <cell r="C10">
            <v>281.39</v>
          </cell>
          <cell r="D10">
            <v>1.2473000000000001</v>
          </cell>
        </row>
        <row r="12">
          <cell r="B12">
            <v>1.24</v>
          </cell>
          <cell r="D12">
            <v>9.0716000000000001</v>
          </cell>
        </row>
        <row r="13">
          <cell r="B13">
            <v>2.29</v>
          </cell>
          <cell r="D13">
            <v>8.7393000000000001</v>
          </cell>
        </row>
        <row r="14">
          <cell r="C14">
            <v>7.41</v>
          </cell>
          <cell r="E14">
            <v>3.4000000000000002E-2</v>
          </cell>
        </row>
        <row r="68">
          <cell r="D68">
            <v>0</v>
          </cell>
        </row>
      </sheetData>
      <sheetData sheetId="4"/>
      <sheetData sheetId="5">
        <row r="7">
          <cell r="C7">
            <v>5016.3125647164925</v>
          </cell>
        </row>
        <row r="8">
          <cell r="C8">
            <v>44584446.109923698</v>
          </cell>
        </row>
        <row r="9">
          <cell r="C9">
            <v>770</v>
          </cell>
        </row>
        <row r="10">
          <cell r="C10">
            <v>19806494.852236252</v>
          </cell>
        </row>
        <row r="11">
          <cell r="C11">
            <v>65.60419165447685</v>
          </cell>
        </row>
        <row r="12">
          <cell r="C12">
            <v>126651.74761172628</v>
          </cell>
        </row>
        <row r="13">
          <cell r="C13">
            <v>38166400.631784104</v>
          </cell>
        </row>
        <row r="17">
          <cell r="C17">
            <v>74.995857530932085</v>
          </cell>
        </row>
        <row r="18">
          <cell r="C18">
            <v>301</v>
          </cell>
        </row>
        <row r="19">
          <cell r="C19">
            <v>108277</v>
          </cell>
        </row>
        <row r="20">
          <cell r="C20">
            <v>1708.9044233692141</v>
          </cell>
        </row>
        <row r="21">
          <cell r="C21">
            <v>3842.80283763019</v>
          </cell>
        </row>
        <row r="22">
          <cell r="C22">
            <v>1441721.8703075722</v>
          </cell>
        </row>
        <row r="23">
          <cell r="C23">
            <v>57.564584141602559</v>
          </cell>
        </row>
        <row r="24">
          <cell r="C24">
            <v>429960.73618043843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ummary for Rate App"/>
      <sheetName val="Summary"/>
      <sheetName val="Purchased Power Model"/>
      <sheetName val="StLawrence"/>
      <sheetName val="Rate Class Energy Model"/>
      <sheetName val="Rate Class Customer Model"/>
      <sheetName val="Rate Class Load Model"/>
      <sheetName val="Weather data"/>
      <sheetName val="Tables Used for Exhibits"/>
      <sheetName val="Exhibit 3 Energy by Rate Class"/>
      <sheetName val="RSL Loss Factor"/>
      <sheetName val="2011 COP"/>
      <sheetName val="2012 COP"/>
      <sheetName val="Sheet 1"/>
    </sheetNames>
    <sheetDataSet>
      <sheetData sheetId="0"/>
      <sheetData sheetId="1">
        <row r="12">
          <cell r="K12">
            <v>5006</v>
          </cell>
        </row>
      </sheetData>
      <sheetData sheetId="2"/>
      <sheetData sheetId="3"/>
      <sheetData sheetId="4"/>
      <sheetData sheetId="5"/>
      <sheetData sheetId="6"/>
      <sheetData sheetId="7"/>
      <sheetData sheetId="8"/>
      <sheetData sheetId="9"/>
      <sheetData sheetId="10">
        <row r="28">
          <cell r="C28">
            <v>1.034</v>
          </cell>
        </row>
        <row r="30">
          <cell r="C30">
            <v>1.044214627570067</v>
          </cell>
        </row>
        <row r="35">
          <cell r="C35" t="str">
            <v>n/a</v>
          </cell>
        </row>
      </sheetData>
      <sheetData sheetId="11">
        <row r="14">
          <cell r="C14">
            <v>1.0764</v>
          </cell>
        </row>
        <row r="36">
          <cell r="E36">
            <v>5.5999999999999999E-3</v>
          </cell>
        </row>
        <row r="37">
          <cell r="E37">
            <v>5.1000000000000004E-3</v>
          </cell>
        </row>
        <row r="38">
          <cell r="E38">
            <v>2.1206999999999998</v>
          </cell>
        </row>
        <row r="40">
          <cell r="E40">
            <v>1.5993999999999999</v>
          </cell>
        </row>
        <row r="41">
          <cell r="E41">
            <v>1.6074999999999999</v>
          </cell>
        </row>
        <row r="42">
          <cell r="E42">
            <v>5.1000000000000004E-3</v>
          </cell>
        </row>
        <row r="47">
          <cell r="E47">
            <v>4.4000000000000003E-3</v>
          </cell>
        </row>
        <row r="48">
          <cell r="E48">
            <v>4.1000000000000003E-3</v>
          </cell>
        </row>
        <row r="49">
          <cell r="E49">
            <v>1.6355999999999999</v>
          </cell>
        </row>
        <row r="51">
          <cell r="E51">
            <v>1.2645</v>
          </cell>
        </row>
        <row r="52">
          <cell r="E52">
            <v>1.2907999999999999</v>
          </cell>
        </row>
        <row r="53">
          <cell r="E53">
            <v>4.1000000000000003E-3</v>
          </cell>
        </row>
      </sheetData>
      <sheetData sheetId="12">
        <row r="14">
          <cell r="C14">
            <v>1.0797179249074493</v>
          </cell>
        </row>
        <row r="36">
          <cell r="E36">
            <v>5.4907018474035681E-3</v>
          </cell>
        </row>
        <row r="37">
          <cell r="E37">
            <v>5.0004606110282523E-3</v>
          </cell>
        </row>
        <row r="38">
          <cell r="E38">
            <v>2.0793091799622765</v>
          </cell>
        </row>
        <row r="40">
          <cell r="E40">
            <v>1.5681836669173697</v>
          </cell>
        </row>
        <row r="41">
          <cell r="E41">
            <v>1.5761255749466494</v>
          </cell>
        </row>
        <row r="42">
          <cell r="E42">
            <v>5.0004606110282514E-3</v>
          </cell>
        </row>
        <row r="47">
          <cell r="E47">
            <v>4.7455740777120224E-3</v>
          </cell>
        </row>
        <row r="48">
          <cell r="E48">
            <v>4.4220122087771123E-3</v>
          </cell>
        </row>
        <row r="49">
          <cell r="E49">
            <v>1.7640593094331327</v>
          </cell>
        </row>
        <row r="51">
          <cell r="E51">
            <v>1.3638132775606482</v>
          </cell>
        </row>
        <row r="52">
          <cell r="E52">
            <v>1.3921788680706086</v>
          </cell>
        </row>
        <row r="53">
          <cell r="E53">
            <v>4.4220122087771114E-3</v>
          </cell>
        </row>
      </sheetData>
      <sheetData sheetId="13"/>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Notes"/>
      <sheetName val="FA Continuity 2008"/>
      <sheetName val="FA Continuity 2009"/>
      <sheetName val="FA Continuity 2010"/>
      <sheetName val="FA Continuity MIFRS 2011"/>
      <sheetName val="MIFRS 2012"/>
      <sheetName val="FA Continuity 2012"/>
      <sheetName val="Trial Balance"/>
      <sheetName val="2008 Balance Sheet"/>
      <sheetName val="2008 Income Statement"/>
      <sheetName val="2009 Balance Sheet"/>
      <sheetName val="2009 Income Statement"/>
      <sheetName val="2010 Balance Sheet"/>
      <sheetName val="2010 Income Statement"/>
      <sheetName val="2011 Balance Sheet"/>
      <sheetName val="2011 Income Statement"/>
      <sheetName val="2012 Balance Shee"/>
      <sheetName val="2012 Income Statement"/>
      <sheetName val="Return on Capital"/>
      <sheetName val="Debt &amp; Capital Structure"/>
      <sheetName val="Tax rates"/>
      <sheetName val="CCA Continuity 2011"/>
      <sheetName val="CCA Continuity 2012"/>
      <sheetName val="Reserves Continuity"/>
      <sheetName val="Corporation Loss Continuity"/>
      <sheetName val="Tax Adjustments 2011"/>
      <sheetName val="Tax Adjustments 2012"/>
      <sheetName val="2012 Rev Deficiency"/>
      <sheetName val="Capital Tax &amp; Expense Schedules"/>
      <sheetName val="Revenue Requirement"/>
      <sheetName val="Ex 8 BRR"/>
    </sheetNames>
    <sheetDataSet>
      <sheetData sheetId="0">
        <row r="4">
          <cell r="B4" t="str">
            <v>Rideau St. Lawrence Distribution Inc.</v>
          </cell>
        </row>
      </sheetData>
      <sheetData sheetId="1">
        <row r="47">
          <cell r="D47">
            <v>4639530.04</v>
          </cell>
          <cell r="I47">
            <v>1138603.6199999999</v>
          </cell>
          <cell r="M47">
            <v>3848479.6</v>
          </cell>
        </row>
      </sheetData>
      <sheetData sheetId="2">
        <row r="47">
          <cell r="M47">
            <v>4115105.5200000009</v>
          </cell>
        </row>
      </sheetData>
      <sheetData sheetId="3">
        <row r="47">
          <cell r="M47">
            <v>5147592.2156666685</v>
          </cell>
        </row>
      </sheetData>
      <sheetData sheetId="4">
        <row r="47">
          <cell r="M47">
            <v>5349238.0070598852</v>
          </cell>
        </row>
      </sheetData>
      <sheetData sheetId="5"/>
      <sheetData sheetId="6"/>
      <sheetData sheetId="7">
        <row r="1">
          <cell r="A1" t="str">
            <v>Rideau St. Lawrence Distribution Inc.</v>
          </cell>
        </row>
        <row r="2">
          <cell r="A2" t="str">
            <v xml:space="preserve"> License Number ED-2003-0003, File Number EB-2011-0274</v>
          </cell>
        </row>
      </sheetData>
      <sheetData sheetId="8"/>
      <sheetData sheetId="9">
        <row r="85">
          <cell r="B85">
            <v>8771341.0899999999</v>
          </cell>
        </row>
        <row r="111">
          <cell r="B111">
            <v>189497.52</v>
          </cell>
        </row>
        <row r="132">
          <cell r="B132">
            <v>268547.73</v>
          </cell>
        </row>
        <row r="143">
          <cell r="B143">
            <v>395414.00000000006</v>
          </cell>
        </row>
        <row r="151">
          <cell r="B151">
            <v>485.87</v>
          </cell>
        </row>
        <row r="172">
          <cell r="B172">
            <v>629125.30000000005</v>
          </cell>
        </row>
        <row r="200">
          <cell r="B200">
            <v>21292.42</v>
          </cell>
        </row>
      </sheetData>
      <sheetData sheetId="10"/>
      <sheetData sheetId="11">
        <row r="85">
          <cell r="B85">
            <v>8978754.2700000014</v>
          </cell>
        </row>
        <row r="111">
          <cell r="B111">
            <v>232774.02999999997</v>
          </cell>
        </row>
        <row r="132">
          <cell r="B132">
            <v>292592.31</v>
          </cell>
        </row>
        <row r="143">
          <cell r="B143">
            <v>429850.54000000004</v>
          </cell>
        </row>
        <row r="151">
          <cell r="B151">
            <v>9219.77</v>
          </cell>
        </row>
        <row r="172">
          <cell r="B172">
            <v>653416.03</v>
          </cell>
        </row>
        <row r="200">
          <cell r="B200">
            <v>20754.740000000002</v>
          </cell>
        </row>
      </sheetData>
      <sheetData sheetId="12"/>
      <sheetData sheetId="13">
        <row r="86">
          <cell r="B86">
            <v>9131848.9299999997</v>
          </cell>
        </row>
        <row r="112">
          <cell r="B112">
            <v>178302.21</v>
          </cell>
        </row>
        <row r="133">
          <cell r="B133">
            <v>346408.46</v>
          </cell>
        </row>
        <row r="144">
          <cell r="B144">
            <v>422655.49</v>
          </cell>
        </row>
        <row r="152">
          <cell r="B152">
            <v>450</v>
          </cell>
        </row>
        <row r="174">
          <cell r="B174">
            <v>695208.46</v>
          </cell>
        </row>
        <row r="202">
          <cell r="B202">
            <v>21558.3</v>
          </cell>
        </row>
      </sheetData>
      <sheetData sheetId="14"/>
      <sheetData sheetId="15">
        <row r="31">
          <cell r="B31">
            <v>-1951875.6821998083</v>
          </cell>
        </row>
        <row r="43">
          <cell r="B43">
            <v>-171953.28</v>
          </cell>
        </row>
        <row r="85">
          <cell r="B85">
            <v>9835044.9640147313</v>
          </cell>
        </row>
        <row r="111">
          <cell r="B111">
            <v>310045.43</v>
          </cell>
        </row>
        <row r="132">
          <cell r="B132">
            <v>401700</v>
          </cell>
        </row>
        <row r="143">
          <cell r="B143">
            <v>422000</v>
          </cell>
        </row>
        <row r="151">
          <cell r="B151">
            <v>3500</v>
          </cell>
        </row>
        <row r="172">
          <cell r="B172">
            <v>669264</v>
          </cell>
        </row>
        <row r="183">
          <cell r="B183">
            <v>334223.37026666664</v>
          </cell>
        </row>
        <row r="200">
          <cell r="B200">
            <v>22400</v>
          </cell>
        </row>
      </sheetData>
      <sheetData sheetId="16"/>
      <sheetData sheetId="17"/>
      <sheetData sheetId="18">
        <row r="10">
          <cell r="W10">
            <v>8.5699999999999998E-2</v>
          </cell>
        </row>
        <row r="11">
          <cell r="W11">
            <v>4.9553333333333324E-2</v>
          </cell>
        </row>
        <row r="38">
          <cell r="W38">
            <v>6998008.2704654867</v>
          </cell>
        </row>
        <row r="41">
          <cell r="W41">
            <v>208064.78189747984</v>
          </cell>
        </row>
        <row r="42">
          <cell r="W42">
            <v>239891.72351155689</v>
          </cell>
        </row>
      </sheetData>
      <sheetData sheetId="19">
        <row r="34">
          <cell r="M34">
            <v>4.99E-2</v>
          </cell>
        </row>
      </sheetData>
      <sheetData sheetId="20">
        <row r="7">
          <cell r="B7">
            <v>15000000</v>
          </cell>
          <cell r="C7">
            <v>15000000</v>
          </cell>
        </row>
        <row r="13">
          <cell r="B13">
            <v>0.155</v>
          </cell>
          <cell r="C13">
            <v>0.155</v>
          </cell>
        </row>
        <row r="15">
          <cell r="C15">
            <v>0</v>
          </cell>
        </row>
      </sheetData>
      <sheetData sheetId="21"/>
      <sheetData sheetId="22"/>
      <sheetData sheetId="23"/>
      <sheetData sheetId="24"/>
      <sheetData sheetId="25">
        <row r="78">
          <cell r="F78">
            <v>-51023.168533333344</v>
          </cell>
        </row>
      </sheetData>
      <sheetData sheetId="26"/>
      <sheetData sheetId="27"/>
      <sheetData sheetId="28">
        <row r="8">
          <cell r="H8">
            <v>-298391.78849767125</v>
          </cell>
        </row>
        <row r="12">
          <cell r="C12">
            <v>0</v>
          </cell>
        </row>
        <row r="13">
          <cell r="H13">
            <v>0</v>
          </cell>
        </row>
        <row r="21">
          <cell r="H21">
            <v>236609.49044547247</v>
          </cell>
        </row>
        <row r="26">
          <cell r="H26">
            <v>0</v>
          </cell>
        </row>
      </sheetData>
      <sheetData sheetId="29"/>
      <sheetData sheetId="30"/>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1. Info and Instructions"/>
      <sheetName val="Table of Contents"/>
      <sheetName val="S. Summary "/>
      <sheetName val="A. Data Input Sheet"/>
      <sheetName val="B. Tax Rates &amp; Exemptions"/>
      <sheetName val="H0 PILs,Tax Provision Historic"/>
      <sheetName val="H1 Adj. Taxable Income Historic"/>
      <sheetName val="H4 Sch 4 Loss Cfwd Hist"/>
      <sheetName val="H8 Sch 8 Historical"/>
      <sheetName val="H10 Schedule 10 CEC Hist"/>
      <sheetName val="H13 Sch 13 Tax Reserves Histori"/>
      <sheetName val="B0 PILs,Tax Provision Bridge"/>
      <sheetName val="B1 Adj. Taxable Income Bridge"/>
      <sheetName val="B4 Sch 4 Loss Cfwd Bridge"/>
      <sheetName val="B8 Schedule 8 CCA Bridge Year"/>
      <sheetName val="B10 Schedule 10 CEC Bridge Year"/>
      <sheetName val="B13 Sch 13 Tax Reserves Bridge"/>
      <sheetName val="T0 PILs,Tax Provision "/>
      <sheetName val="T1 Taxable Income Test Year"/>
      <sheetName val="T4 Sch 4 Loss Cfwd"/>
      <sheetName val="T8 Schedule 8 CCA Test Year  "/>
      <sheetName val="T10 Schedule 10 CEC Test Year"/>
      <sheetName val="T13 Sch 13 Reserve Test 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5">
          <cell r="F75">
            <v>377172.70999999996</v>
          </cell>
        </row>
        <row r="114">
          <cell r="F114">
            <v>488272.31640000001</v>
          </cell>
        </row>
      </sheetData>
      <sheetData sheetId="19"/>
      <sheetData sheetId="20"/>
      <sheetData sheetId="21"/>
      <sheetData sheetId="2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RideauStL_APPL_Rev_Reqt_Work_Fo"/>
      <sheetName val="1. Info"/>
      <sheetName val="2. Table of Contents"/>
      <sheetName val="3. Data_Input_Sheet"/>
      <sheetName val="4. Rate_Base"/>
      <sheetName val="5. Utility Income"/>
      <sheetName val="6. Taxes_PILs"/>
      <sheetName val="7. Cost_of_Capital"/>
      <sheetName val="8. Rev_Def_Suff"/>
      <sheetName val="9. Rev_Reqt"/>
      <sheetName val="10A. Bill Impacts - Residential"/>
      <sheetName val="10B. Bill Impacts - GS_LT_50kW"/>
    </sheetNames>
    <sheetDataSet>
      <sheetData sheetId="0" refreshError="1"/>
      <sheetData sheetId="1"/>
      <sheetData sheetId="2"/>
      <sheetData sheetId="3"/>
      <sheetData sheetId="4"/>
      <sheetData sheetId="5"/>
      <sheetData sheetId="6"/>
      <sheetData sheetId="7"/>
      <sheetData sheetId="8">
        <row r="17">
          <cell r="J17">
            <v>1957800</v>
          </cell>
        </row>
      </sheetData>
      <sheetData sheetId="9">
        <row r="16">
          <cell r="J16">
            <v>36674.55621301775</v>
          </cell>
        </row>
        <row r="19">
          <cell r="J19">
            <v>154964.9103902918</v>
          </cell>
        </row>
        <row r="20">
          <cell r="J20">
            <v>258732.34542021138</v>
          </cell>
        </row>
      </sheetData>
      <sheetData sheetId="10"/>
      <sheetData sheetId="1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heet1"/>
      <sheetName val="Billing"/>
      <sheetName val="Meter Reading"/>
      <sheetName val="Collecting"/>
      <sheetName val="Admin"/>
      <sheetName val="Operations"/>
      <sheetName val="Maintenance"/>
      <sheetName val="Comm Rel"/>
      <sheetName val="Labour + Benefits"/>
      <sheetName val="Cost Drivers"/>
      <sheetName val="Outside Serv"/>
      <sheetName val="Corporate Charge"/>
      <sheetName val="Sheet2"/>
    </sheetNames>
    <sheetDataSet>
      <sheetData sheetId="0">
        <row r="140">
          <cell r="F140">
            <v>311123.46482422238</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 Info"/>
      <sheetName val="2. Table of Contents"/>
      <sheetName val="3. Data_Input_Sheet"/>
      <sheetName val="4. Rate_Base"/>
      <sheetName val="5. Utility Income"/>
      <sheetName val="6. Taxes_PILs"/>
      <sheetName val="7. Cost_of_Capital"/>
      <sheetName val="8. Rev_Def_Suff"/>
      <sheetName val="9. Rev_Reqt"/>
      <sheetName val="10. Tracking_Sheet"/>
    </sheetNames>
    <sheetDataSet>
      <sheetData sheetId="0"/>
      <sheetData sheetId="1"/>
      <sheetData sheetId="2">
        <row r="20">
          <cell r="E20">
            <v>15036504.579253072</v>
          </cell>
        </row>
        <row r="33">
          <cell r="E33">
            <v>267571.97677360044</v>
          </cell>
        </row>
        <row r="36">
          <cell r="E36">
            <v>2182786.6547630583</v>
          </cell>
        </row>
        <row r="37">
          <cell r="E37">
            <v>389439.0199999999</v>
          </cell>
        </row>
        <row r="38">
          <cell r="E38">
            <v>18400</v>
          </cell>
        </row>
        <row r="47">
          <cell r="E47">
            <v>20245.306930945033</v>
          </cell>
        </row>
        <row r="49">
          <cell r="E49">
            <v>0.105</v>
          </cell>
        </row>
        <row r="50">
          <cell r="E50">
            <v>4.4999999999999998E-2</v>
          </cell>
        </row>
      </sheetData>
      <sheetData sheetId="3">
        <row r="17">
          <cell r="G17">
            <v>1292826.8425512097</v>
          </cell>
        </row>
        <row r="18">
          <cell r="G18">
            <v>7040704.9788580108</v>
          </cell>
        </row>
      </sheetData>
      <sheetData sheetId="4"/>
      <sheetData sheetId="5"/>
      <sheetData sheetId="6">
        <row r="26">
          <cell r="P26">
            <v>395941.08519105916</v>
          </cell>
        </row>
      </sheetData>
      <sheetData sheetId="7"/>
      <sheetData sheetId="8">
        <row r="17">
          <cell r="F17">
            <v>18400</v>
          </cell>
        </row>
        <row r="28">
          <cell r="F28">
            <v>2739240.0901114624</v>
          </cell>
        </row>
      </sheetData>
      <sheetData sheetId="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sheetData sheetId="1"/>
      <sheetData sheetId="2"/>
      <sheetData sheetId="3"/>
      <sheetData sheetId="4"/>
      <sheetData sheetId="5"/>
      <sheetData sheetId="6"/>
      <sheetData sheetId="7"/>
      <sheetData sheetId="8">
        <row r="341">
          <cell r="K341">
            <v>-362803.53099999996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5">
          <cell r="C15">
            <v>113461.25</v>
          </cell>
        </row>
      </sheetData>
      <sheetData sheetId="30"/>
      <sheetData sheetId="31"/>
      <sheetData sheetId="32"/>
      <sheetData sheetId="33"/>
      <sheetData sheetId="34"/>
      <sheetData sheetId="35"/>
      <sheetData sheetId="36"/>
      <sheetData sheetId="37"/>
      <sheetData sheetId="38"/>
      <sheetData sheetId="39"/>
      <sheetData sheetId="40"/>
      <sheetData sheetId="41">
        <row r="49">
          <cell r="E49">
            <v>2553651.542061503</v>
          </cell>
        </row>
      </sheetData>
      <sheetData sheetId="42"/>
      <sheetData sheetId="43"/>
      <sheetData sheetId="44"/>
      <sheetData sheetId="45"/>
      <sheetData sheetId="46"/>
      <sheetData sheetId="47"/>
      <sheetData sheetId="48"/>
      <sheetData sheetId="49"/>
      <sheetData sheetId="50">
        <row r="132">
          <cell r="H132">
            <v>145.87137908</v>
          </cell>
          <cell r="K132">
            <v>145.95283376773972</v>
          </cell>
          <cell r="L132">
            <v>8.1454687739721976E-2</v>
          </cell>
          <cell r="M132">
            <v>5.584007517681033E-4</v>
          </cell>
        </row>
        <row r="208">
          <cell r="H208">
            <v>131.78361709999999</v>
          </cell>
          <cell r="K208">
            <v>134.27460581773971</v>
          </cell>
          <cell r="L208">
            <v>2.4909887177397252</v>
          </cell>
          <cell r="M208">
            <v>1.8902112209057929E-2</v>
          </cell>
        </row>
        <row r="272">
          <cell r="H272">
            <v>68.688712853760009</v>
          </cell>
          <cell r="K272">
            <v>71.947201153857165</v>
          </cell>
          <cell r="L272">
            <v>3.2584883000971558</v>
          </cell>
          <cell r="M272">
            <v>4.7438482462679989E-2</v>
          </cell>
        </row>
        <row r="348">
          <cell r="H348">
            <v>62.977226353599995</v>
          </cell>
          <cell r="K348">
            <v>67.213626091457158</v>
          </cell>
          <cell r="L348">
            <v>4.2363997378571625</v>
          </cell>
          <cell r="M348">
            <v>6.7268757027674264E-2</v>
          </cell>
        </row>
        <row r="412">
          <cell r="H412">
            <v>380.87926447999996</v>
          </cell>
          <cell r="K412">
            <v>372.37794364897258</v>
          </cell>
          <cell r="L412">
            <v>-8.5013208310273853</v>
          </cell>
          <cell r="M412">
            <v>-2.2320251123762059E-2</v>
          </cell>
        </row>
        <row r="488">
          <cell r="H488">
            <v>343.30369539999992</v>
          </cell>
          <cell r="K488">
            <v>341.23600244897256</v>
          </cell>
          <cell r="L488">
            <v>-2.0676929510273681</v>
          </cell>
          <cell r="M488">
            <v>-6.0229265770594103E-3</v>
          </cell>
        </row>
        <row r="564">
          <cell r="H564">
            <v>22046.793604125407</v>
          </cell>
          <cell r="K564">
            <v>21947.664393808867</v>
          </cell>
          <cell r="L564">
            <v>-99.129210316539684</v>
          </cell>
          <cell r="M564">
            <v>-4.4963096265386443E-3</v>
          </cell>
        </row>
        <row r="634">
          <cell r="H634">
            <v>7111.6934804549983</v>
          </cell>
          <cell r="K634">
            <v>8849.6557845132229</v>
          </cell>
          <cell r="L634">
            <v>1737.9623040582246</v>
          </cell>
          <cell r="M634">
            <v>0.24438093526311988</v>
          </cell>
        </row>
        <row r="692">
          <cell r="H692">
            <v>70.773219807490023</v>
          </cell>
          <cell r="K692">
            <v>87.572035773448675</v>
          </cell>
          <cell r="L692">
            <v>16.798815965958653</v>
          </cell>
          <cell r="M692">
            <v>0.23736119413039355</v>
          </cell>
        </row>
        <row r="762">
          <cell r="H762">
            <v>137.75312583848</v>
          </cell>
          <cell r="K762">
            <v>133.62725372447946</v>
          </cell>
          <cell r="L762">
            <v>-4.1258721140005434</v>
          </cell>
          <cell r="M762">
            <v>-2.9951205019029929E-2</v>
          </cell>
        </row>
      </sheetData>
      <sheetData sheetId="51"/>
      <sheetData sheetId="52"/>
      <sheetData sheetId="53">
        <row r="219">
          <cell r="A219" t="str">
            <v>Service Charge</v>
          </cell>
        </row>
        <row r="220">
          <cell r="A220" t="str">
            <v>Distribution Volumetric Rate</v>
          </cell>
        </row>
        <row r="221">
          <cell r="A221" t="str">
            <v>Low Voltage Service Rate</v>
          </cell>
        </row>
        <row r="222">
          <cell r="A222" t="str">
            <v>Rate Rider for Disposition of Deferral/Variance Accounts (2015) - effective until April 30, 2017</v>
          </cell>
        </row>
        <row r="223">
          <cell r="A223" t="str">
            <v>Rate Rider for Disposition of Global Adjustment Account (2015) - effective until April 30, 2017                             Applicable only for Non-RPP Customers</v>
          </cell>
        </row>
        <row r="224">
          <cell r="A224" t="str">
            <v>Rate Rider for Disposition of Deferral/Variance Accounts (2016) - effective until April 30, 2017</v>
          </cell>
        </row>
        <row r="225">
          <cell r="A225" t="str">
            <v>Rate Rider for Disposition of Global Adjustment Account (2016) - effective until April 30, 2017                             Applicable only for Non-RPP Customers</v>
          </cell>
        </row>
        <row r="226">
          <cell r="A226" t="str">
            <v>Rate Rider for Disposition of Group 2 Accounts (2016) - effective until April 30, 2017</v>
          </cell>
        </row>
        <row r="227">
          <cell r="A227" t="str">
            <v>Rate Rider for Disposition of Account 1592 ( PILS-HST) - effective until April 30, 2017</v>
          </cell>
        </row>
        <row r="228">
          <cell r="A228" t="str">
            <v>Retail Transmission Rate - Network Service Rate</v>
          </cell>
        </row>
        <row r="229">
          <cell r="A229" t="str">
            <v>Retail Transmission Rate - Line and Transformation Connection Service Rate</v>
          </cell>
        </row>
      </sheetData>
      <sheetData sheetId="54"/>
      <sheetData sheetId="55"/>
      <sheetData sheetId="5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1. Information Sheet"/>
      <sheetName val="2. 2015 Continuity Schedule"/>
      <sheetName val="3. Appendix A"/>
      <sheetName val="4. Billing Determinants"/>
      <sheetName val="5. Allocation of Balances"/>
      <sheetName val="6. Rate Rider Calculations"/>
      <sheetName val="Summary Sheet"/>
    </sheetNames>
    <sheetDataSet>
      <sheetData sheetId="0"/>
      <sheetData sheetId="1">
        <row r="24">
          <cell r="AT24">
            <v>261845</v>
          </cell>
          <cell r="BD24">
            <v>-121177.19</v>
          </cell>
        </row>
      </sheetData>
      <sheetData sheetId="2"/>
      <sheetData sheetId="3"/>
      <sheetData sheetId="4"/>
      <sheetData sheetId="5"/>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06">
          <cell r="F206">
            <v>-9063.9700000000012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5">
          <cell r="H15">
            <v>116376</v>
          </cell>
        </row>
        <row r="35">
          <cell r="H35">
            <v>270254.02</v>
          </cell>
        </row>
      </sheetData>
      <sheetData sheetId="30" refreshError="1"/>
      <sheetData sheetId="31">
        <row r="16">
          <cell r="G16">
            <v>5071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ow r="22">
          <cell r="K22">
            <v>0.03</v>
          </cell>
        </row>
      </sheetData>
      <sheetData sheetId="40" refreshError="1"/>
      <sheetData sheetId="41" refreshError="1"/>
      <sheetData sheetId="42">
        <row r="43">
          <cell r="D43">
            <v>17.03</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ow r="30">
          <cell r="L30">
            <v>750</v>
          </cell>
        </row>
        <row r="31">
          <cell r="L31">
            <v>750</v>
          </cell>
        </row>
        <row r="32">
          <cell r="L32">
            <v>304</v>
          </cell>
        </row>
        <row r="33">
          <cell r="L33">
            <v>304</v>
          </cell>
        </row>
        <row r="34">
          <cell r="L34">
            <v>2000</v>
          </cell>
        </row>
        <row r="35">
          <cell r="L35">
            <v>2000</v>
          </cell>
        </row>
        <row r="36">
          <cell r="L36">
            <v>147135</v>
          </cell>
          <cell r="M36">
            <v>297</v>
          </cell>
        </row>
        <row r="37">
          <cell r="L37">
            <v>22825</v>
          </cell>
          <cell r="M37">
            <v>62</v>
          </cell>
        </row>
        <row r="38">
          <cell r="L38">
            <v>293.51010201246379</v>
          </cell>
          <cell r="M38">
            <v>1</v>
          </cell>
        </row>
        <row r="39">
          <cell r="L39">
            <v>727</v>
          </cell>
        </row>
      </sheetData>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ons"/>
      <sheetName val="I1 Intro"/>
      <sheetName val="I2 LDC class"/>
      <sheetName val="I3 TB Data"/>
      <sheetName val="I4 BO ASSETS"/>
      <sheetName val="I5.1 Misc Data"/>
      <sheetName val="I5.2 Weighting Factors"/>
      <sheetName val="I6.1 Revenue"/>
      <sheetName val="I6.2 Customer Data"/>
      <sheetName val="I7.1 Meter Capital"/>
      <sheetName val="I7.2 Meter Reading"/>
      <sheetName val="I8 Demand Data"/>
      <sheetName val="I9 Direct Allocation"/>
      <sheetName val="O1 Revenue to cost|RR"/>
      <sheetName val="O2 Fixed Charge|Floor|Ceiling"/>
      <sheetName val="O2.1 Line Tran PLCC Adj"/>
      <sheetName val="O2.2 Primary Cost PLCC Adj"/>
      <sheetName val="O2.3 Secondary Cost PLCC Adj"/>
      <sheetName val="O3.1 Line Tran Unit Cost"/>
      <sheetName val="O3.2 Substat Tran Unit Cost "/>
      <sheetName val="O3.3 Primary Cost Pool"/>
      <sheetName val="O3.4 Secondary Cost Pool"/>
      <sheetName val="O3.5 USL Metering Credit"/>
      <sheetName val="O3.6 MicroFIT Charge"/>
      <sheetName val="O4 Summary by Class &amp; Accounts"/>
      <sheetName val="O5 Details by Class &amp; Accounts"/>
      <sheetName val="O6 Source Data for E2"/>
      <sheetName val="O7 Amortization"/>
      <sheetName val="E1 Categorization"/>
      <sheetName val="E2 Allocators"/>
      <sheetName val="E3 PLCC"/>
      <sheetName val="E4 TB Allocation Details"/>
      <sheetName val="E5 Reconciliation"/>
      <sheetName val="Click here if comple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D19">
            <v>177787.13443429669</v>
          </cell>
          <cell r="E19">
            <v>44401.902877232969</v>
          </cell>
          <cell r="F19">
            <v>35482.573908012673</v>
          </cell>
          <cell r="J19">
            <v>10394.260482348835</v>
          </cell>
          <cell r="K19">
            <v>925.63527576581498</v>
          </cell>
          <cell r="L19">
            <v>1262.5130223430137</v>
          </cell>
        </row>
        <row r="25">
          <cell r="C25">
            <v>2862688.6247893963</v>
          </cell>
        </row>
        <row r="40">
          <cell r="D40">
            <v>1844476.2918681039</v>
          </cell>
          <cell r="E40">
            <v>481308.83677521313</v>
          </cell>
          <cell r="F40">
            <v>425452.36589929706</v>
          </cell>
          <cell r="J40">
            <v>87751.193962075733</v>
          </cell>
          <cell r="K40">
            <v>9873.4661338785136</v>
          </cell>
          <cell r="L40">
            <v>13826.470150828167</v>
          </cell>
        </row>
        <row r="75">
          <cell r="D75">
            <v>0.9211288823678816</v>
          </cell>
          <cell r="E75">
            <v>1.1195011237041628</v>
          </cell>
          <cell r="F75">
            <v>1.1420027710899776</v>
          </cell>
          <cell r="J75">
            <v>1.321220519457412</v>
          </cell>
          <cell r="K75">
            <v>0.81109774602056506</v>
          </cell>
          <cell r="L75">
            <v>1.0883219436462026</v>
          </cell>
        </row>
      </sheetData>
      <sheetData sheetId="14">
        <row r="14">
          <cell r="D14">
            <v>7.0177237596614761</v>
          </cell>
          <cell r="E14">
            <v>8.1113542237960932</v>
          </cell>
          <cell r="F14">
            <v>49.895170426594738</v>
          </cell>
          <cell r="J14">
            <v>0.44792632056069998</v>
          </cell>
          <cell r="K14">
            <v>1.9611689706081636</v>
          </cell>
          <cell r="L14">
            <v>4.0086267235327551</v>
          </cell>
        </row>
        <row r="16">
          <cell r="D16">
            <v>12.110341172758304</v>
          </cell>
          <cell r="E16">
            <v>13.793702231008661</v>
          </cell>
          <cell r="F16">
            <v>89.40781127628884</v>
          </cell>
          <cell r="J16">
            <v>0.81775564817639179</v>
          </cell>
          <cell r="K16">
            <v>3.5089801817817143</v>
          </cell>
          <cell r="L16">
            <v>7.2433955223833566</v>
          </cell>
        </row>
        <row r="17">
          <cell r="D17">
            <v>20.02510539308976</v>
          </cell>
          <cell r="E17">
            <v>22.852814953338839</v>
          </cell>
          <cell r="F17">
            <v>149.8704090906823</v>
          </cell>
          <cell r="J17">
            <v>3.9526494250490831</v>
          </cell>
          <cell r="K17">
            <v>11.113342246705272</v>
          </cell>
          <cell r="L17">
            <v>13.944607108531335</v>
          </cell>
        </row>
      </sheetData>
      <sheetData sheetId="15"/>
      <sheetData sheetId="16"/>
      <sheetData sheetId="17"/>
      <sheetData sheetId="18"/>
      <sheetData sheetId="19"/>
      <sheetData sheetId="20"/>
      <sheetData sheetId="21"/>
      <sheetData sheetId="22"/>
      <sheetData sheetId="23">
        <row r="27">
          <cell r="G27">
            <v>17.194467193427485</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Exhibit 3 Tables 1"/>
      <sheetName val="Exhibit 3 Tables 2"/>
      <sheetName val="Sheet1"/>
      <sheetName val="Summary"/>
      <sheetName val="Purchased Power Model"/>
      <sheetName val="Rate Class Energy Model "/>
      <sheetName val="Rate Class Customer Model"/>
      <sheetName val="Rate Class Load Model"/>
      <sheetName val="CDM Activity"/>
      <sheetName val="LRAMVA"/>
      <sheetName val="HDD &amp; CDD"/>
      <sheetName val="2017 COP Forecast"/>
      <sheetName val="Commodity Price"/>
      <sheetName val="Regression Senarios"/>
      <sheetName val="2015 COP Forecast"/>
      <sheetName val="App.2-R_Loss Factors"/>
      <sheetName val="Sheet2"/>
    </sheetNames>
    <sheetDataSet>
      <sheetData sheetId="0"/>
      <sheetData sheetId="1"/>
      <sheetData sheetId="2"/>
      <sheetData sheetId="3">
        <row r="15">
          <cell r="I15">
            <v>5025</v>
          </cell>
        </row>
        <row r="23">
          <cell r="N23">
            <v>64</v>
          </cell>
        </row>
        <row r="28">
          <cell r="N28">
            <v>1711</v>
          </cell>
        </row>
        <row r="33">
          <cell r="N33">
            <v>73</v>
          </cell>
        </row>
        <row r="38">
          <cell r="N38">
            <v>58</v>
          </cell>
        </row>
        <row r="42">
          <cell r="M42">
            <v>7717</v>
          </cell>
        </row>
        <row r="47">
          <cell r="M47">
            <v>101711018.28400001</v>
          </cell>
        </row>
        <row r="48">
          <cell r="M48">
            <v>117849</v>
          </cell>
        </row>
      </sheetData>
      <sheetData sheetId="4">
        <row r="90">
          <cell r="C90">
            <v>11698538</v>
          </cell>
        </row>
      </sheetData>
      <sheetData sheetId="5">
        <row r="10">
          <cell r="D10">
            <v>106397501</v>
          </cell>
        </row>
        <row r="17">
          <cell r="C17">
            <v>1.0819000000000001</v>
          </cell>
        </row>
      </sheetData>
      <sheetData sheetId="6">
        <row r="45">
          <cell r="H45">
            <v>7569</v>
          </cell>
        </row>
      </sheetData>
      <sheetData sheetId="7"/>
      <sheetData sheetId="8"/>
      <sheetData sheetId="9"/>
      <sheetData sheetId="10"/>
      <sheetData sheetId="11">
        <row r="4">
          <cell r="C4">
            <v>40480043.329000004</v>
          </cell>
        </row>
        <row r="35">
          <cell r="F35">
            <v>7.3000000000000001E-3</v>
          </cell>
        </row>
        <row r="36">
          <cell r="F36">
            <v>6.7000000000000002E-3</v>
          </cell>
        </row>
        <row r="37">
          <cell r="F37">
            <v>2.7968999999999999</v>
          </cell>
        </row>
        <row r="38">
          <cell r="F38">
            <v>3.1248</v>
          </cell>
        </row>
        <row r="39">
          <cell r="F39">
            <v>2.1093000000000002</v>
          </cell>
        </row>
        <row r="40">
          <cell r="F40">
            <v>2.12</v>
          </cell>
        </row>
        <row r="41">
          <cell r="F41">
            <v>6.7000000000000002E-3</v>
          </cell>
        </row>
        <row r="46">
          <cell r="E46">
            <v>43795358.877645105</v>
          </cell>
          <cell r="F46">
            <v>6.1000000000000004E-3</v>
          </cell>
        </row>
        <row r="47">
          <cell r="E47">
            <v>22015175.175014503</v>
          </cell>
          <cell r="F47">
            <v>5.5999999999999999E-3</v>
          </cell>
        </row>
        <row r="48">
          <cell r="E48">
            <v>105146</v>
          </cell>
          <cell r="F48">
            <v>2.2303999999999999</v>
          </cell>
        </row>
        <row r="49">
          <cell r="E49">
            <v>10331</v>
          </cell>
          <cell r="F49">
            <v>2.4861</v>
          </cell>
        </row>
        <row r="50">
          <cell r="E50">
            <v>2070</v>
          </cell>
          <cell r="F50">
            <v>1.7243999999999999</v>
          </cell>
        </row>
        <row r="51">
          <cell r="E51">
            <v>302</v>
          </cell>
          <cell r="F51">
            <v>1.7602</v>
          </cell>
        </row>
        <row r="52">
          <cell r="E52">
            <v>591132.84960000007</v>
          </cell>
          <cell r="F52">
            <v>5.5999999999999999E-3</v>
          </cell>
        </row>
        <row r="53">
          <cell r="G53">
            <v>658049.63999147655</v>
          </cell>
        </row>
        <row r="57">
          <cell r="F57">
            <v>3.5999999999999999E-3</v>
          </cell>
        </row>
        <row r="67">
          <cell r="F67">
            <v>0</v>
          </cell>
        </row>
        <row r="77">
          <cell r="F77">
            <v>2.0999999999999999E-3</v>
          </cell>
        </row>
      </sheetData>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1. Info"/>
      <sheetName val="2. Table of Contents"/>
      <sheetName val="3. Data_Input_Sheet"/>
      <sheetName val="4. Rate_Base"/>
      <sheetName val="5. Utility Income"/>
      <sheetName val="6. Taxes_PILs"/>
      <sheetName val="7. Cost_of_Capital"/>
      <sheetName val="8. Rev_Def_Suff"/>
      <sheetName val="9. Rev_Reqt"/>
      <sheetName val="10. Tracking_Sheet"/>
    </sheetNames>
    <sheetDataSet>
      <sheetData sheetId="0"/>
      <sheetData sheetId="1"/>
      <sheetData sheetId="2">
        <row r="16">
          <cell r="M16">
            <v>9454203.3099999987</v>
          </cell>
        </row>
        <row r="17">
          <cell r="M17">
            <v>-3827814.9979999997</v>
          </cell>
        </row>
        <row r="20">
          <cell r="M20">
            <v>14946516.579253072</v>
          </cell>
        </row>
        <row r="33">
          <cell r="M33">
            <v>270254.02</v>
          </cell>
        </row>
        <row r="36">
          <cell r="M36">
            <v>2172824</v>
          </cell>
        </row>
        <row r="37">
          <cell r="M37">
            <v>365941.70999999996</v>
          </cell>
        </row>
        <row r="38">
          <cell r="M38">
            <v>18187.02</v>
          </cell>
        </row>
      </sheetData>
      <sheetData sheetId="3"/>
      <sheetData sheetId="4"/>
      <sheetData sheetId="5">
        <row r="33">
          <cell r="K33">
            <v>23230.588235294119</v>
          </cell>
        </row>
      </sheetData>
      <sheetData sheetId="6">
        <row r="42">
          <cell r="P42">
            <v>377655.44546941901</v>
          </cell>
        </row>
      </sheetData>
      <sheetData sheetId="7"/>
      <sheetData sheetId="8">
        <row r="31">
          <cell r="N31">
            <v>2592434.4305819622</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ile:///C:\Documents%20and%20Settings\Allan%20stick%20July%2016\2012%20COS%20MIFRS\RSL%20Deferral%20and%20Variance%20Account%20Rider%20Calculation%20-%202012%20MIFRS.xlsx"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C147"/>
  <sheetViews>
    <sheetView topLeftCell="A120" workbookViewId="0">
      <selection activeCell="A153" sqref="A153"/>
    </sheetView>
  </sheetViews>
  <sheetFormatPr defaultRowHeight="12.75"/>
  <cols>
    <col min="1" max="1" width="29.42578125" style="288" customWidth="1"/>
    <col min="2" max="2" width="9" style="288" customWidth="1"/>
    <col min="3" max="3" width="6.85546875" style="288" customWidth="1"/>
    <col min="4" max="4" width="10.85546875" style="288" customWidth="1"/>
    <col min="5" max="5" width="12.42578125" style="288" customWidth="1"/>
    <col min="6" max="6" width="9.28515625" style="288" customWidth="1"/>
    <col min="7" max="7" width="9.140625" style="288" customWidth="1"/>
    <col min="8" max="8" width="9.28515625" style="288" customWidth="1"/>
    <col min="9" max="9" width="12.85546875" style="288" customWidth="1"/>
    <col min="10" max="10" width="11.140625" style="288" customWidth="1"/>
    <col min="11" max="11" width="9.140625" style="288" customWidth="1"/>
    <col min="12" max="12" width="8.42578125" style="288" customWidth="1"/>
    <col min="13" max="25" width="9.140625" style="288"/>
    <col min="26" max="26" width="7.7109375" style="288" customWidth="1"/>
    <col min="27" max="27" width="9.140625" style="288" customWidth="1"/>
    <col min="28" max="256" width="9.140625" style="288"/>
    <col min="257" max="257" width="45.28515625" style="288" customWidth="1"/>
    <col min="258" max="258" width="9.7109375" style="288" bestFit="1" customWidth="1"/>
    <col min="259" max="512" width="9.140625" style="288"/>
    <col min="513" max="513" width="45.28515625" style="288" customWidth="1"/>
    <col min="514" max="514" width="9.7109375" style="288" bestFit="1" customWidth="1"/>
    <col min="515" max="768" width="9.140625" style="288"/>
    <col min="769" max="769" width="45.28515625" style="288" customWidth="1"/>
    <col min="770" max="770" width="9.7109375" style="288" bestFit="1" customWidth="1"/>
    <col min="771" max="1024" width="9.140625" style="288"/>
    <col min="1025" max="1025" width="45.28515625" style="288" customWidth="1"/>
    <col min="1026" max="1026" width="9.7109375" style="288" bestFit="1" customWidth="1"/>
    <col min="1027" max="1280" width="9.140625" style="288"/>
    <col min="1281" max="1281" width="45.28515625" style="288" customWidth="1"/>
    <col min="1282" max="1282" width="9.7109375" style="288" bestFit="1" customWidth="1"/>
    <col min="1283" max="1536" width="9.140625" style="288"/>
    <col min="1537" max="1537" width="45.28515625" style="288" customWidth="1"/>
    <col min="1538" max="1538" width="9.7109375" style="288" bestFit="1" customWidth="1"/>
    <col min="1539" max="1792" width="9.140625" style="288"/>
    <col min="1793" max="1793" width="45.28515625" style="288" customWidth="1"/>
    <col min="1794" max="1794" width="9.7109375" style="288" bestFit="1" customWidth="1"/>
    <col min="1795" max="2048" width="9.140625" style="288"/>
    <col min="2049" max="2049" width="45.28515625" style="288" customWidth="1"/>
    <col min="2050" max="2050" width="9.7109375" style="288" bestFit="1" customWidth="1"/>
    <col min="2051" max="2304" width="9.140625" style="288"/>
    <col min="2305" max="2305" width="45.28515625" style="288" customWidth="1"/>
    <col min="2306" max="2306" width="9.7109375" style="288" bestFit="1" customWidth="1"/>
    <col min="2307" max="2560" width="9.140625" style="288"/>
    <col min="2561" max="2561" width="45.28515625" style="288" customWidth="1"/>
    <col min="2562" max="2562" width="9.7109375" style="288" bestFit="1" customWidth="1"/>
    <col min="2563" max="2816" width="9.140625" style="288"/>
    <col min="2817" max="2817" width="45.28515625" style="288" customWidth="1"/>
    <col min="2818" max="2818" width="9.7109375" style="288" bestFit="1" customWidth="1"/>
    <col min="2819" max="3072" width="9.140625" style="288"/>
    <col min="3073" max="3073" width="45.28515625" style="288" customWidth="1"/>
    <col min="3074" max="3074" width="9.7109375" style="288" bestFit="1" customWidth="1"/>
    <col min="3075" max="3328" width="9.140625" style="288"/>
    <col min="3329" max="3329" width="45.28515625" style="288" customWidth="1"/>
    <col min="3330" max="3330" width="9.7109375" style="288" bestFit="1" customWidth="1"/>
    <col min="3331" max="3584" width="9.140625" style="288"/>
    <col min="3585" max="3585" width="45.28515625" style="288" customWidth="1"/>
    <col min="3586" max="3586" width="9.7109375" style="288" bestFit="1" customWidth="1"/>
    <col min="3587" max="3840" width="9.140625" style="288"/>
    <col min="3841" max="3841" width="45.28515625" style="288" customWidth="1"/>
    <col min="3842" max="3842" width="9.7109375" style="288" bestFit="1" customWidth="1"/>
    <col min="3843" max="4096" width="9.140625" style="288"/>
    <col min="4097" max="4097" width="45.28515625" style="288" customWidth="1"/>
    <col min="4098" max="4098" width="9.7109375" style="288" bestFit="1" customWidth="1"/>
    <col min="4099" max="4352" width="9.140625" style="288"/>
    <col min="4353" max="4353" width="45.28515625" style="288" customWidth="1"/>
    <col min="4354" max="4354" width="9.7109375" style="288" bestFit="1" customWidth="1"/>
    <col min="4355" max="4608" width="9.140625" style="288"/>
    <col min="4609" max="4609" width="45.28515625" style="288" customWidth="1"/>
    <col min="4610" max="4610" width="9.7109375" style="288" bestFit="1" customWidth="1"/>
    <col min="4611" max="4864" width="9.140625" style="288"/>
    <col min="4865" max="4865" width="45.28515625" style="288" customWidth="1"/>
    <col min="4866" max="4866" width="9.7109375" style="288" bestFit="1" customWidth="1"/>
    <col min="4867" max="5120" width="9.140625" style="288"/>
    <col min="5121" max="5121" width="45.28515625" style="288" customWidth="1"/>
    <col min="5122" max="5122" width="9.7109375" style="288" bestFit="1" customWidth="1"/>
    <col min="5123" max="5376" width="9.140625" style="288"/>
    <col min="5377" max="5377" width="45.28515625" style="288" customWidth="1"/>
    <col min="5378" max="5378" width="9.7109375" style="288" bestFit="1" customWidth="1"/>
    <col min="5379" max="5632" width="9.140625" style="288"/>
    <col min="5633" max="5633" width="45.28515625" style="288" customWidth="1"/>
    <col min="5634" max="5634" width="9.7109375" style="288" bestFit="1" customWidth="1"/>
    <col min="5635" max="5888" width="9.140625" style="288"/>
    <col min="5889" max="5889" width="45.28515625" style="288" customWidth="1"/>
    <col min="5890" max="5890" width="9.7109375" style="288" bestFit="1" customWidth="1"/>
    <col min="5891" max="6144" width="9.140625" style="288"/>
    <col min="6145" max="6145" width="45.28515625" style="288" customWidth="1"/>
    <col min="6146" max="6146" width="9.7109375" style="288" bestFit="1" customWidth="1"/>
    <col min="6147" max="6400" width="9.140625" style="288"/>
    <col min="6401" max="6401" width="45.28515625" style="288" customWidth="1"/>
    <col min="6402" max="6402" width="9.7109375" style="288" bestFit="1" customWidth="1"/>
    <col min="6403" max="6656" width="9.140625" style="288"/>
    <col min="6657" max="6657" width="45.28515625" style="288" customWidth="1"/>
    <col min="6658" max="6658" width="9.7109375" style="288" bestFit="1" customWidth="1"/>
    <col min="6659" max="6912" width="9.140625" style="288"/>
    <col min="6913" max="6913" width="45.28515625" style="288" customWidth="1"/>
    <col min="6914" max="6914" width="9.7109375" style="288" bestFit="1" customWidth="1"/>
    <col min="6915" max="7168" width="9.140625" style="288"/>
    <col min="7169" max="7169" width="45.28515625" style="288" customWidth="1"/>
    <col min="7170" max="7170" width="9.7109375" style="288" bestFit="1" customWidth="1"/>
    <col min="7171" max="7424" width="9.140625" style="288"/>
    <col min="7425" max="7425" width="45.28515625" style="288" customWidth="1"/>
    <col min="7426" max="7426" width="9.7109375" style="288" bestFit="1" customWidth="1"/>
    <col min="7427" max="7680" width="9.140625" style="288"/>
    <col min="7681" max="7681" width="45.28515625" style="288" customWidth="1"/>
    <col min="7682" max="7682" width="9.7109375" style="288" bestFit="1" customWidth="1"/>
    <col min="7683" max="7936" width="9.140625" style="288"/>
    <col min="7937" max="7937" width="45.28515625" style="288" customWidth="1"/>
    <col min="7938" max="7938" width="9.7109375" style="288" bestFit="1" customWidth="1"/>
    <col min="7939" max="8192" width="9.140625" style="288"/>
    <col min="8193" max="8193" width="45.28515625" style="288" customWidth="1"/>
    <col min="8194" max="8194" width="9.7109375" style="288" bestFit="1" customWidth="1"/>
    <col min="8195" max="8448" width="9.140625" style="288"/>
    <col min="8449" max="8449" width="45.28515625" style="288" customWidth="1"/>
    <col min="8450" max="8450" width="9.7109375" style="288" bestFit="1" customWidth="1"/>
    <col min="8451" max="8704" width="9.140625" style="288"/>
    <col min="8705" max="8705" width="45.28515625" style="288" customWidth="1"/>
    <col min="8706" max="8706" width="9.7109375" style="288" bestFit="1" customWidth="1"/>
    <col min="8707" max="8960" width="9.140625" style="288"/>
    <col min="8961" max="8961" width="45.28515625" style="288" customWidth="1"/>
    <col min="8962" max="8962" width="9.7109375" style="288" bestFit="1" customWidth="1"/>
    <col min="8963" max="9216" width="9.140625" style="288"/>
    <col min="9217" max="9217" width="45.28515625" style="288" customWidth="1"/>
    <col min="9218" max="9218" width="9.7109375" style="288" bestFit="1" customWidth="1"/>
    <col min="9219" max="9472" width="9.140625" style="288"/>
    <col min="9473" max="9473" width="45.28515625" style="288" customWidth="1"/>
    <col min="9474" max="9474" width="9.7109375" style="288" bestFit="1" customWidth="1"/>
    <col min="9475" max="9728" width="9.140625" style="288"/>
    <col min="9729" max="9729" width="45.28515625" style="288" customWidth="1"/>
    <col min="9730" max="9730" width="9.7109375" style="288" bestFit="1" customWidth="1"/>
    <col min="9731" max="9984" width="9.140625" style="288"/>
    <col min="9985" max="9985" width="45.28515625" style="288" customWidth="1"/>
    <col min="9986" max="9986" width="9.7109375" style="288" bestFit="1" customWidth="1"/>
    <col min="9987" max="10240" width="9.140625" style="288"/>
    <col min="10241" max="10241" width="45.28515625" style="288" customWidth="1"/>
    <col min="10242" max="10242" width="9.7109375" style="288" bestFit="1" customWidth="1"/>
    <col min="10243" max="10496" width="9.140625" style="288"/>
    <col min="10497" max="10497" width="45.28515625" style="288" customWidth="1"/>
    <col min="10498" max="10498" width="9.7109375" style="288" bestFit="1" customWidth="1"/>
    <col min="10499" max="10752" width="9.140625" style="288"/>
    <col min="10753" max="10753" width="45.28515625" style="288" customWidth="1"/>
    <col min="10754" max="10754" width="9.7109375" style="288" bestFit="1" customWidth="1"/>
    <col min="10755" max="11008" width="9.140625" style="288"/>
    <col min="11009" max="11009" width="45.28515625" style="288" customWidth="1"/>
    <col min="11010" max="11010" width="9.7109375" style="288" bestFit="1" customWidth="1"/>
    <col min="11011" max="11264" width="9.140625" style="288"/>
    <col min="11265" max="11265" width="45.28515625" style="288" customWidth="1"/>
    <col min="11266" max="11266" width="9.7109375" style="288" bestFit="1" customWidth="1"/>
    <col min="11267" max="11520" width="9.140625" style="288"/>
    <col min="11521" max="11521" width="45.28515625" style="288" customWidth="1"/>
    <col min="11522" max="11522" width="9.7109375" style="288" bestFit="1" customWidth="1"/>
    <col min="11523" max="11776" width="9.140625" style="288"/>
    <col min="11777" max="11777" width="45.28515625" style="288" customWidth="1"/>
    <col min="11778" max="11778" width="9.7109375" style="288" bestFit="1" customWidth="1"/>
    <col min="11779" max="12032" width="9.140625" style="288"/>
    <col min="12033" max="12033" width="45.28515625" style="288" customWidth="1"/>
    <col min="12034" max="12034" width="9.7109375" style="288" bestFit="1" customWidth="1"/>
    <col min="12035" max="12288" width="9.140625" style="288"/>
    <col min="12289" max="12289" width="45.28515625" style="288" customWidth="1"/>
    <col min="12290" max="12290" width="9.7109375" style="288" bestFit="1" customWidth="1"/>
    <col min="12291" max="12544" width="9.140625" style="288"/>
    <col min="12545" max="12545" width="45.28515625" style="288" customWidth="1"/>
    <col min="12546" max="12546" width="9.7109375" style="288" bestFit="1" customWidth="1"/>
    <col min="12547" max="12800" width="9.140625" style="288"/>
    <col min="12801" max="12801" width="45.28515625" style="288" customWidth="1"/>
    <col min="12802" max="12802" width="9.7109375" style="288" bestFit="1" customWidth="1"/>
    <col min="12803" max="13056" width="9.140625" style="288"/>
    <col min="13057" max="13057" width="45.28515625" style="288" customWidth="1"/>
    <col min="13058" max="13058" width="9.7109375" style="288" bestFit="1" customWidth="1"/>
    <col min="13059" max="13312" width="9.140625" style="288"/>
    <col min="13313" max="13313" width="45.28515625" style="288" customWidth="1"/>
    <col min="13314" max="13314" width="9.7109375" style="288" bestFit="1" customWidth="1"/>
    <col min="13315" max="13568" width="9.140625" style="288"/>
    <col min="13569" max="13569" width="45.28515625" style="288" customWidth="1"/>
    <col min="13570" max="13570" width="9.7109375" style="288" bestFit="1" customWidth="1"/>
    <col min="13571" max="13824" width="9.140625" style="288"/>
    <col min="13825" max="13825" width="45.28515625" style="288" customWidth="1"/>
    <col min="13826" max="13826" width="9.7109375" style="288" bestFit="1" customWidth="1"/>
    <col min="13827" max="14080" width="9.140625" style="288"/>
    <col min="14081" max="14081" width="45.28515625" style="288" customWidth="1"/>
    <col min="14082" max="14082" width="9.7109375" style="288" bestFit="1" customWidth="1"/>
    <col min="14083" max="14336" width="9.140625" style="288"/>
    <col min="14337" max="14337" width="45.28515625" style="288" customWidth="1"/>
    <col min="14338" max="14338" width="9.7109375" style="288" bestFit="1" customWidth="1"/>
    <col min="14339" max="14592" width="9.140625" style="288"/>
    <col min="14593" max="14593" width="45.28515625" style="288" customWidth="1"/>
    <col min="14594" max="14594" width="9.7109375" style="288" bestFit="1" customWidth="1"/>
    <col min="14595" max="14848" width="9.140625" style="288"/>
    <col min="14849" max="14849" width="45.28515625" style="288" customWidth="1"/>
    <col min="14850" max="14850" width="9.7109375" style="288" bestFit="1" customWidth="1"/>
    <col min="14851" max="15104" width="9.140625" style="288"/>
    <col min="15105" max="15105" width="45.28515625" style="288" customWidth="1"/>
    <col min="15106" max="15106" width="9.7109375" style="288" bestFit="1" customWidth="1"/>
    <col min="15107" max="15360" width="9.140625" style="288"/>
    <col min="15361" max="15361" width="45.28515625" style="288" customWidth="1"/>
    <col min="15362" max="15362" width="9.7109375" style="288" bestFit="1" customWidth="1"/>
    <col min="15363" max="15616" width="9.140625" style="288"/>
    <col min="15617" max="15617" width="45.28515625" style="288" customWidth="1"/>
    <col min="15618" max="15618" width="9.7109375" style="288" bestFit="1" customWidth="1"/>
    <col min="15619" max="15872" width="9.140625" style="288"/>
    <col min="15873" max="15873" width="45.28515625" style="288" customWidth="1"/>
    <col min="15874" max="15874" width="9.7109375" style="288" bestFit="1" customWidth="1"/>
    <col min="15875" max="16128" width="9.140625" style="288"/>
    <col min="16129" max="16129" width="45.28515625" style="288" customWidth="1"/>
    <col min="16130" max="16130" width="9.7109375" style="288" bestFit="1" customWidth="1"/>
    <col min="16131" max="16384" width="9.140625" style="288"/>
  </cols>
  <sheetData>
    <row r="1" spans="1:7" ht="15">
      <c r="A1" s="664" t="s">
        <v>774</v>
      </c>
    </row>
    <row r="2" spans="1:7" ht="16.5" thickBot="1">
      <c r="A2" s="313"/>
    </row>
    <row r="3" spans="1:7" ht="13.5" thickTop="1">
      <c r="A3" s="993" t="s">
        <v>90</v>
      </c>
      <c r="B3" s="994" t="s">
        <v>186</v>
      </c>
    </row>
    <row r="4" spans="1:7">
      <c r="A4" s="987" t="s">
        <v>192</v>
      </c>
      <c r="B4" s="1157">
        <f>'[3]3. Data_Input_Sheet'!$E$36</f>
        <v>2182786.6547630583</v>
      </c>
    </row>
    <row r="5" spans="1:7">
      <c r="A5" s="987" t="s">
        <v>770</v>
      </c>
      <c r="B5" s="1157">
        <f>'[3]3. Data_Input_Sheet'!$E$37</f>
        <v>389439.0199999999</v>
      </c>
    </row>
    <row r="6" spans="1:7">
      <c r="A6" s="987" t="s">
        <v>771</v>
      </c>
      <c r="B6" s="1157">
        <f>'[3]3. Data_Input_Sheet'!$E$38</f>
        <v>18400</v>
      </c>
    </row>
    <row r="7" spans="1:7">
      <c r="A7" s="987" t="s">
        <v>772</v>
      </c>
      <c r="B7" s="1157">
        <f>'[3]3. Data_Input_Sheet'!$E$47</f>
        <v>20245.306930945033</v>
      </c>
    </row>
    <row r="8" spans="1:7">
      <c r="A8" s="987" t="s">
        <v>194</v>
      </c>
      <c r="B8" s="1157">
        <f>'[3]7. Cost_of_Capital'!$P$26</f>
        <v>395941.08519105916</v>
      </c>
    </row>
    <row r="9" spans="1:7">
      <c r="A9" s="990" t="s">
        <v>34</v>
      </c>
      <c r="B9" s="1158">
        <f>SUM(B4:B8)</f>
        <v>3006812.0668850625</v>
      </c>
    </row>
    <row r="10" spans="1:7">
      <c r="A10" s="987" t="s">
        <v>37</v>
      </c>
      <c r="B10" s="1157">
        <f>'[3]3. Data_Input_Sheet'!$E$33</f>
        <v>267571.97677360044</v>
      </c>
    </row>
    <row r="11" spans="1:7">
      <c r="A11" s="990" t="s">
        <v>773</v>
      </c>
      <c r="B11" s="1158">
        <f>B9-B10</f>
        <v>2739240.0901114619</v>
      </c>
    </row>
    <row r="12" spans="1:7">
      <c r="B12" s="448">
        <f>'[3]9. Rev_Reqt'!$F$28</f>
        <v>2739240.0901114624</v>
      </c>
    </row>
    <row r="13" spans="1:7">
      <c r="A13" s="1156" t="s">
        <v>769</v>
      </c>
      <c r="B13" s="448">
        <f>B11-B12</f>
        <v>0</v>
      </c>
    </row>
    <row r="14" spans="1:7">
      <c r="B14" s="448"/>
    </row>
    <row r="15" spans="1:7" ht="15">
      <c r="A15" s="664" t="s">
        <v>778</v>
      </c>
      <c r="C15" s="996"/>
      <c r="D15" s="996"/>
      <c r="E15" s="996"/>
      <c r="F15" s="996"/>
      <c r="G15" s="996"/>
    </row>
    <row r="16" spans="1:7" ht="13.5" thickBot="1">
      <c r="A16" s="996"/>
      <c r="B16" s="996"/>
      <c r="C16" s="996"/>
      <c r="D16" s="996"/>
      <c r="E16" s="996"/>
      <c r="F16" s="996"/>
      <c r="G16" s="996"/>
    </row>
    <row r="17" spans="1:7" ht="36" customHeight="1" thickTop="1">
      <c r="A17" s="1008" t="s">
        <v>0</v>
      </c>
      <c r="B17" s="1009" t="s">
        <v>777</v>
      </c>
      <c r="D17" s="288" t="s">
        <v>769</v>
      </c>
    </row>
    <row r="18" spans="1:7">
      <c r="A18" s="1010" t="s">
        <v>108</v>
      </c>
      <c r="B18" s="1157">
        <f>'Cost Allocation Study'!K5</f>
        <v>1530713.254027508</v>
      </c>
      <c r="C18" s="336">
        <f>'Rates By Rate Class'!B6</f>
        <v>1530713.254027508</v>
      </c>
      <c r="D18" s="1003">
        <f t="shared" ref="D18:D23" si="0">B18-C18</f>
        <v>0</v>
      </c>
    </row>
    <row r="19" spans="1:7">
      <c r="A19" s="1010" t="s">
        <v>109</v>
      </c>
      <c r="B19" s="1157">
        <f>'Cost Allocation Study'!K6</f>
        <v>494423.88074136153</v>
      </c>
      <c r="C19" s="336">
        <f>'Rates By Rate Class'!B7</f>
        <v>494423.88074136153</v>
      </c>
      <c r="D19" s="1003">
        <f t="shared" si="0"/>
        <v>0</v>
      </c>
    </row>
    <row r="20" spans="1:7">
      <c r="A20" s="1010" t="s">
        <v>764</v>
      </c>
      <c r="B20" s="1157">
        <f>'Cost Allocation Study'!K7</f>
        <v>450385.20691577171</v>
      </c>
      <c r="C20" s="336">
        <f>'Rates By Rate Class'!B8</f>
        <v>450385.20691577171</v>
      </c>
      <c r="D20" s="1003">
        <f t="shared" si="0"/>
        <v>0</v>
      </c>
    </row>
    <row r="21" spans="1:7">
      <c r="A21" s="1010" t="s">
        <v>112</v>
      </c>
      <c r="B21" s="1157">
        <f>'Cost Allocation Study'!K8</f>
        <v>94907.172272142037</v>
      </c>
      <c r="C21" s="336">
        <f>'Rates By Rate Class'!B9</f>
        <v>94907.172272142037</v>
      </c>
      <c r="D21" s="1003">
        <f t="shared" si="0"/>
        <v>0</v>
      </c>
    </row>
    <row r="22" spans="1:7">
      <c r="A22" s="1010" t="s">
        <v>775</v>
      </c>
      <c r="B22" s="1157">
        <f>'Cost Allocation Study'!K9</f>
        <v>8219.9529866406392</v>
      </c>
      <c r="C22" s="336">
        <f>'Rates By Rate Class'!B10</f>
        <v>8219.9529866406392</v>
      </c>
      <c r="D22" s="1003">
        <f t="shared" si="0"/>
        <v>0</v>
      </c>
    </row>
    <row r="23" spans="1:7">
      <c r="A23" s="1010" t="s">
        <v>776</v>
      </c>
      <c r="B23" s="1157">
        <f>'Cost Allocation Study'!K10</f>
        <v>13785.137845972502</v>
      </c>
      <c r="C23" s="1001">
        <f>'Rates By Rate Class'!B11</f>
        <v>13785.137845972502</v>
      </c>
      <c r="D23" s="1003">
        <f t="shared" si="0"/>
        <v>0</v>
      </c>
    </row>
    <row r="24" spans="1:7">
      <c r="A24" s="1010"/>
      <c r="B24" s="1138"/>
      <c r="D24" s="1003"/>
    </row>
    <row r="25" spans="1:7">
      <c r="A25" s="1010" t="s">
        <v>1</v>
      </c>
      <c r="B25" s="1158">
        <f>SUM(B18:B24)</f>
        <v>2592434.6047893967</v>
      </c>
      <c r="C25" s="336">
        <f>SUM(C18:C24)</f>
        <v>2592434.6047893967</v>
      </c>
      <c r="D25" s="1003">
        <f>SUM(D18:D24)</f>
        <v>0</v>
      </c>
    </row>
    <row r="26" spans="1:7">
      <c r="A26" s="998"/>
      <c r="B26" s="999">
        <f>'[4]App.2-P_Cost_Allocation'!$E$49</f>
        <v>2553651.542061503</v>
      </c>
      <c r="C26" s="1000"/>
      <c r="D26" s="999"/>
      <c r="E26" s="999"/>
      <c r="F26" s="999"/>
      <c r="G26" s="1000"/>
    </row>
    <row r="27" spans="1:7">
      <c r="A27" s="998"/>
      <c r="B27" s="999"/>
      <c r="C27" s="1000"/>
      <c r="D27" s="999"/>
      <c r="E27" s="999"/>
      <c r="F27" s="999"/>
      <c r="G27" s="1000"/>
    </row>
    <row r="28" spans="1:7">
      <c r="A28" s="998"/>
      <c r="B28" s="999"/>
      <c r="C28" s="1000"/>
      <c r="D28" s="999"/>
      <c r="E28" s="999"/>
      <c r="F28" s="999"/>
      <c r="G28" s="1000"/>
    </row>
    <row r="29" spans="1:7" ht="15">
      <c r="A29" s="664" t="s">
        <v>825</v>
      </c>
      <c r="B29" s="999"/>
      <c r="C29" s="1000"/>
      <c r="D29" s="999"/>
      <c r="E29" s="999"/>
      <c r="F29" s="999"/>
      <c r="G29" s="1000"/>
    </row>
    <row r="30" spans="1:7" ht="14.25">
      <c r="A30" s="643" t="s">
        <v>826</v>
      </c>
      <c r="B30" s="999"/>
      <c r="C30" s="1000"/>
      <c r="D30" s="999"/>
      <c r="E30" s="999"/>
      <c r="F30" s="999"/>
      <c r="G30" s="1000"/>
    </row>
    <row r="31" spans="1:7" ht="14.25">
      <c r="A31" s="643"/>
      <c r="B31" s="999"/>
      <c r="C31" s="1000"/>
      <c r="D31" s="999"/>
      <c r="E31" s="999"/>
      <c r="F31" s="999"/>
      <c r="G31" s="1000"/>
    </row>
    <row r="32" spans="1:7">
      <c r="A32" s="998"/>
      <c r="B32" s="999"/>
      <c r="C32" s="1000"/>
      <c r="D32" s="999"/>
      <c r="E32" s="999"/>
      <c r="F32" s="999"/>
      <c r="G32" s="1000"/>
    </row>
    <row r="33" spans="1:9" ht="15">
      <c r="A33" s="998"/>
      <c r="B33" s="1007" t="s">
        <v>827</v>
      </c>
      <c r="C33" s="1000"/>
      <c r="D33" s="999"/>
      <c r="E33" s="999"/>
      <c r="F33" s="999"/>
      <c r="G33" s="1000"/>
    </row>
    <row r="34" spans="1:9" ht="13.5" thickBot="1">
      <c r="A34" s="998"/>
      <c r="B34" s="999"/>
      <c r="C34" s="1000"/>
      <c r="D34" s="999"/>
      <c r="E34" s="999"/>
      <c r="F34" s="999"/>
      <c r="G34" s="1000"/>
    </row>
    <row r="35" spans="1:9" ht="60.75" customHeight="1" thickTop="1">
      <c r="A35" s="1008" t="s">
        <v>779</v>
      </c>
      <c r="B35" s="1009" t="s">
        <v>780</v>
      </c>
      <c r="C35" s="1009" t="s">
        <v>807</v>
      </c>
      <c r="D35" s="1009" t="s">
        <v>35</v>
      </c>
      <c r="E35" s="1009" t="s">
        <v>781</v>
      </c>
      <c r="F35" s="1009" t="s">
        <v>782</v>
      </c>
      <c r="G35" s="1006" t="s">
        <v>769</v>
      </c>
      <c r="H35" s="1005" t="s">
        <v>781</v>
      </c>
      <c r="I35" s="1005" t="s">
        <v>782</v>
      </c>
    </row>
    <row r="36" spans="1:9">
      <c r="A36" s="1010" t="s">
        <v>108</v>
      </c>
      <c r="B36" s="1138">
        <f>'2016 Test Yr On Existing Rates'!G8</f>
        <v>802637.88</v>
      </c>
      <c r="C36" s="1138">
        <f>'2016 Test Yr On Existing Rates'!H8</f>
        <v>607200.64500000002</v>
      </c>
      <c r="D36" s="1138">
        <f t="shared" ref="D36:D41" si="1">SUM(B36:C36)</f>
        <v>1409838.5249999999</v>
      </c>
      <c r="E36" s="1140">
        <f>B36/D36</f>
        <v>0.56931192173231338</v>
      </c>
      <c r="F36" s="1141">
        <f>1-E36</f>
        <v>0.43068807826768662</v>
      </c>
      <c r="H36" s="1003">
        <f>E36-'2016 Test Yr On Existing Rates'!L8</f>
        <v>0</v>
      </c>
      <c r="I36" s="1003">
        <f>F36-'2016 Test Yr On Existing Rates'!M8</f>
        <v>0</v>
      </c>
    </row>
    <row r="37" spans="1:9">
      <c r="A37" s="1010" t="s">
        <v>109</v>
      </c>
      <c r="B37" s="1138">
        <f>'2016 Test Yr On Existing Rates'!G9</f>
        <v>271017.59999999998</v>
      </c>
      <c r="C37" s="1138">
        <f>'2016 Test Yr On Existing Rates'!H9</f>
        <v>187207.3316</v>
      </c>
      <c r="D37" s="1138">
        <f t="shared" si="1"/>
        <v>458224.93160000001</v>
      </c>
      <c r="E37" s="1140">
        <f t="shared" ref="E37:E43" si="2">B37/D37</f>
        <v>0.59145101305090131</v>
      </c>
      <c r="F37" s="1141">
        <f t="shared" ref="F37:F43" si="3">1-E37</f>
        <v>0.40854898694909869</v>
      </c>
      <c r="H37" s="1003">
        <f>E37-'2016 Test Yr On Existing Rates'!L9</f>
        <v>0</v>
      </c>
      <c r="I37" s="1003">
        <f>F37-'2016 Test Yr On Existing Rates'!M9</f>
        <v>0</v>
      </c>
    </row>
    <row r="38" spans="1:9">
      <c r="A38" s="1010" t="s">
        <v>764</v>
      </c>
      <c r="B38" s="1138">
        <f>'2016 Test Yr On Existing Rates'!G10</f>
        <v>223372.80000000002</v>
      </c>
      <c r="C38" s="1138">
        <f>SUM('2016 Test Yr On Existing Rates'!H10:I10)</f>
        <v>194037.72260000001</v>
      </c>
      <c r="D38" s="1138">
        <f t="shared" si="1"/>
        <v>417410.52260000003</v>
      </c>
      <c r="E38" s="1140">
        <f t="shared" si="2"/>
        <v>0.53513936018823305</v>
      </c>
      <c r="F38" s="1141">
        <f t="shared" si="3"/>
        <v>0.46486063981176695</v>
      </c>
      <c r="H38" s="1004">
        <f>E38-'2016 Test Yr On Existing Rates'!L10</f>
        <v>0</v>
      </c>
      <c r="I38" s="1004">
        <f>F38-'2016 Test Yr On Existing Rates'!M10</f>
        <v>0</v>
      </c>
    </row>
    <row r="39" spans="1:9">
      <c r="A39" s="1010" t="s">
        <v>112</v>
      </c>
      <c r="B39" s="1138">
        <f>'2016 Test Yr On Existing Rates'!G11</f>
        <v>70630.080000000002</v>
      </c>
      <c r="C39" s="1138">
        <f>'2016 Test Yr On Existing Rates'!H11</f>
        <v>27186.966</v>
      </c>
      <c r="D39" s="1138">
        <f t="shared" si="1"/>
        <v>97817.046000000002</v>
      </c>
      <c r="E39" s="1140">
        <f t="shared" si="2"/>
        <v>0.72206310544278751</v>
      </c>
      <c r="F39" s="1141">
        <f t="shared" si="3"/>
        <v>0.27793689455721249</v>
      </c>
      <c r="H39" s="1003">
        <f>E39-'2016 Test Yr On Existing Rates'!L11</f>
        <v>0</v>
      </c>
      <c r="I39" s="1003">
        <f>F39-'2016 Test Yr On Existing Rates'!M11</f>
        <v>0</v>
      </c>
    </row>
    <row r="40" spans="1:9">
      <c r="A40" s="1010" t="s">
        <v>775</v>
      </c>
      <c r="B40" s="1138">
        <f>'2016 Test Yr On Existing Rates'!G12</f>
        <v>1865.8799999999999</v>
      </c>
      <c r="C40" s="1138">
        <f>'2016 Test Yr On Existing Rates'!H12</f>
        <v>4698.2744000000002</v>
      </c>
      <c r="D40" s="1138">
        <f t="shared" si="1"/>
        <v>6564.1544000000004</v>
      </c>
      <c r="E40" s="1140">
        <f t="shared" si="2"/>
        <v>0.28425291154028914</v>
      </c>
      <c r="F40" s="1141">
        <f t="shared" si="3"/>
        <v>0.7157470884597108</v>
      </c>
      <c r="H40" s="1003">
        <f>E40-'2016 Test Yr On Existing Rates'!L12</f>
        <v>0</v>
      </c>
      <c r="I40" s="1003">
        <f>F40-'2016 Test Yr On Existing Rates'!M12</f>
        <v>0</v>
      </c>
    </row>
    <row r="41" spans="1:9">
      <c r="A41" s="1010" t="s">
        <v>776</v>
      </c>
      <c r="B41" s="1138">
        <f>'2016 Test Yr On Existing Rates'!G13</f>
        <v>2777.04</v>
      </c>
      <c r="C41" s="1138">
        <f>'2016 Test Yr On Existing Rates'!H13</f>
        <v>9998.8271999999997</v>
      </c>
      <c r="D41" s="1138">
        <f t="shared" si="1"/>
        <v>12775.867200000001</v>
      </c>
      <c r="E41" s="1140">
        <f t="shared" si="2"/>
        <v>0.2173660665477174</v>
      </c>
      <c r="F41" s="1141">
        <f t="shared" si="3"/>
        <v>0.7826339334522826</v>
      </c>
      <c r="H41" s="1003">
        <f>E41-'2016 Test Yr On Existing Rates'!L13</f>
        <v>0</v>
      </c>
      <c r="I41" s="1003">
        <f>F41-'2016 Test Yr On Existing Rates'!M13</f>
        <v>0</v>
      </c>
    </row>
    <row r="42" spans="1:9">
      <c r="A42" s="1010"/>
      <c r="B42" s="997"/>
      <c r="C42" s="1012"/>
      <c r="D42" s="997"/>
      <c r="E42" s="1011"/>
      <c r="F42" s="997"/>
      <c r="H42" s="1003">
        <f>E42-'2016 Test Yr On Existing Rates'!L14</f>
        <v>0</v>
      </c>
      <c r="I42" s="1003">
        <f>F42-'2016 Test Yr On Existing Rates'!M14</f>
        <v>0</v>
      </c>
    </row>
    <row r="43" spans="1:9">
      <c r="A43" s="1010" t="s">
        <v>1</v>
      </c>
      <c r="B43" s="1013">
        <f>SUM(B36:B42)</f>
        <v>1372301.28</v>
      </c>
      <c r="C43" s="1013">
        <f>SUM(C36:C42)</f>
        <v>1030329.7668000001</v>
      </c>
      <c r="D43" s="1013">
        <f>SUM(D36:D42)</f>
        <v>2402631.0468000001</v>
      </c>
      <c r="E43" s="1011">
        <f t="shared" si="2"/>
        <v>0.57116604808205207</v>
      </c>
      <c r="F43" s="1002">
        <f t="shared" si="3"/>
        <v>0.42883395191794793</v>
      </c>
      <c r="H43" s="1003"/>
      <c r="I43" s="1003"/>
    </row>
    <row r="44" spans="1:9">
      <c r="A44" s="1016"/>
      <c r="B44" s="1017"/>
      <c r="C44" s="1017"/>
      <c r="D44" s="1017"/>
      <c r="E44" s="1018"/>
      <c r="F44" s="1019"/>
      <c r="H44" s="1003"/>
      <c r="I44" s="1003"/>
    </row>
    <row r="46" spans="1:9">
      <c r="A46" s="1024"/>
      <c r="B46" s="1032" t="s">
        <v>828</v>
      </c>
      <c r="C46" s="1024"/>
      <c r="D46" s="1024"/>
      <c r="E46" s="1024"/>
      <c r="F46" s="1024"/>
    </row>
    <row r="47" spans="1:9" ht="13.5" thickBot="1">
      <c r="A47" s="1024"/>
      <c r="B47" s="1024"/>
      <c r="C47" s="1024"/>
      <c r="D47" s="1024"/>
      <c r="E47" s="1024"/>
      <c r="F47" s="1024"/>
    </row>
    <row r="48" spans="1:9" ht="51.75" thickTop="1">
      <c r="A48" s="1031" t="s">
        <v>801</v>
      </c>
      <c r="B48" s="1030" t="s">
        <v>800</v>
      </c>
      <c r="C48" s="1030" t="s">
        <v>381</v>
      </c>
      <c r="D48" s="1030" t="s">
        <v>799</v>
      </c>
      <c r="E48" s="1029" t="s">
        <v>802</v>
      </c>
      <c r="F48" s="1029" t="s">
        <v>798</v>
      </c>
    </row>
    <row r="49" spans="1:6">
      <c r="A49" s="1028"/>
      <c r="B49" s="1027"/>
      <c r="C49" s="1027"/>
      <c r="D49" s="1027"/>
      <c r="E49" s="1027"/>
      <c r="F49" s="1027"/>
    </row>
    <row r="50" spans="1:6">
      <c r="A50" s="1028" t="s">
        <v>108</v>
      </c>
      <c r="B50" s="1027" t="s">
        <v>796</v>
      </c>
      <c r="C50" s="1027" t="s">
        <v>796</v>
      </c>
      <c r="D50" s="1027" t="s">
        <v>795</v>
      </c>
      <c r="E50" s="1027" t="s">
        <v>23</v>
      </c>
      <c r="F50" s="1027" t="s">
        <v>13</v>
      </c>
    </row>
    <row r="51" spans="1:6">
      <c r="A51" s="1028" t="s">
        <v>794</v>
      </c>
      <c r="B51" s="1027" t="s">
        <v>796</v>
      </c>
      <c r="C51" s="1027" t="s">
        <v>796</v>
      </c>
      <c r="D51" s="1027" t="s">
        <v>795</v>
      </c>
      <c r="E51" s="1027" t="s">
        <v>23</v>
      </c>
      <c r="F51" s="1027" t="s">
        <v>13</v>
      </c>
    </row>
    <row r="52" spans="1:6">
      <c r="A52" s="1028" t="s">
        <v>793</v>
      </c>
      <c r="B52" s="1027" t="s">
        <v>796</v>
      </c>
      <c r="C52" s="1027" t="s">
        <v>796</v>
      </c>
      <c r="D52" s="1027" t="s">
        <v>795</v>
      </c>
      <c r="E52" s="1027" t="s">
        <v>23</v>
      </c>
      <c r="F52" s="1027" t="s">
        <v>14</v>
      </c>
    </row>
    <row r="53" spans="1:6">
      <c r="A53" s="1028" t="s">
        <v>797</v>
      </c>
      <c r="B53" s="1027" t="s">
        <v>796</v>
      </c>
      <c r="C53" s="1027" t="s">
        <v>796</v>
      </c>
      <c r="D53" s="1027" t="s">
        <v>795</v>
      </c>
      <c r="E53" s="1027" t="s">
        <v>22</v>
      </c>
      <c r="F53" s="1027" t="s">
        <v>14</v>
      </c>
    </row>
    <row r="54" spans="1:6">
      <c r="A54" s="1028" t="s">
        <v>775</v>
      </c>
      <c r="B54" s="1027" t="s">
        <v>796</v>
      </c>
      <c r="C54" s="1027" t="s">
        <v>796</v>
      </c>
      <c r="D54" s="1027" t="s">
        <v>795</v>
      </c>
      <c r="E54" s="1027" t="s">
        <v>22</v>
      </c>
      <c r="F54" s="1027" t="s">
        <v>14</v>
      </c>
    </row>
    <row r="55" spans="1:6">
      <c r="A55" s="1028" t="s">
        <v>756</v>
      </c>
      <c r="B55" s="1027" t="s">
        <v>796</v>
      </c>
      <c r="C55" s="1027" t="s">
        <v>796</v>
      </c>
      <c r="D55" s="1027" t="s">
        <v>795</v>
      </c>
      <c r="E55" s="1027" t="s">
        <v>22</v>
      </c>
      <c r="F55" s="1027" t="s">
        <v>13</v>
      </c>
    </row>
    <row r="58" spans="1:6">
      <c r="A58" s="992" t="s">
        <v>829</v>
      </c>
    </row>
    <row r="59" spans="1:6">
      <c r="A59" s="1015" t="s">
        <v>822</v>
      </c>
    </row>
    <row r="60" spans="1:6">
      <c r="A60" s="992"/>
    </row>
    <row r="62" spans="1:6">
      <c r="A62" s="992" t="s">
        <v>830</v>
      </c>
    </row>
    <row r="63" spans="1:6">
      <c r="A63" s="288" t="s">
        <v>785</v>
      </c>
    </row>
    <row r="66" spans="1:1">
      <c r="A66" s="992" t="s">
        <v>831</v>
      </c>
    </row>
    <row r="67" spans="1:1">
      <c r="A67" s="288" t="s">
        <v>785</v>
      </c>
    </row>
    <row r="70" spans="1:1">
      <c r="A70" s="992" t="s">
        <v>832</v>
      </c>
    </row>
    <row r="71" spans="1:1">
      <c r="A71" s="288" t="s">
        <v>785</v>
      </c>
    </row>
    <row r="74" spans="1:1">
      <c r="A74" s="992" t="s">
        <v>844</v>
      </c>
    </row>
    <row r="75" spans="1:1">
      <c r="A75" s="288" t="s">
        <v>787</v>
      </c>
    </row>
    <row r="78" spans="1:1">
      <c r="A78" s="992" t="s">
        <v>833</v>
      </c>
    </row>
    <row r="79" spans="1:1">
      <c r="A79" s="288" t="s">
        <v>788</v>
      </c>
    </row>
    <row r="82" spans="1:7">
      <c r="A82" s="992" t="s">
        <v>834</v>
      </c>
    </row>
    <row r="83" spans="1:7">
      <c r="A83" s="288" t="s">
        <v>803</v>
      </c>
    </row>
    <row r="86" spans="1:7" s="1024" customFormat="1" ht="15">
      <c r="A86" s="1025"/>
      <c r="B86" s="1026" t="s">
        <v>835</v>
      </c>
      <c r="C86" s="1025"/>
      <c r="D86" s="1025"/>
      <c r="E86" s="1025"/>
      <c r="F86" s="1025"/>
    </row>
    <row r="87" spans="1:7" s="1024" customFormat="1" ht="15" thickBot="1">
      <c r="A87" s="1025"/>
      <c r="B87" s="1025"/>
      <c r="C87" s="1025"/>
      <c r="D87" s="1025"/>
      <c r="E87" s="1025"/>
      <c r="F87" s="1025"/>
    </row>
    <row r="88" spans="1:7" s="1024" customFormat="1" ht="13.5" thickTop="1">
      <c r="A88" s="1033"/>
      <c r="B88" s="1030" t="s">
        <v>321</v>
      </c>
      <c r="C88" s="1030" t="s">
        <v>322</v>
      </c>
      <c r="D88" s="1030" t="s">
        <v>343</v>
      </c>
      <c r="E88" s="1030" t="s">
        <v>804</v>
      </c>
      <c r="G88" s="1030">
        <v>2012</v>
      </c>
    </row>
    <row r="89" spans="1:7" s="1024" customFormat="1">
      <c r="A89" s="1034"/>
      <c r="B89" s="1035"/>
      <c r="C89" s="1035"/>
      <c r="D89" s="1035"/>
      <c r="E89" s="1035"/>
      <c r="G89" s="1035"/>
    </row>
    <row r="90" spans="1:7" s="1024" customFormat="1">
      <c r="A90" s="1028" t="s">
        <v>792</v>
      </c>
      <c r="B90" s="1037">
        <f>-261001.8-1889</f>
        <v>-262890.8</v>
      </c>
      <c r="C90" s="1037">
        <f>-260101.72+1424.78</f>
        <v>-258676.94</v>
      </c>
      <c r="D90" s="1037">
        <f>-257006.84+6976.52</f>
        <v>-250030.32</v>
      </c>
      <c r="E90" s="1038">
        <f>-E91</f>
        <v>-488072.27258133329</v>
      </c>
      <c r="G90" s="1036">
        <v>-191216.44999999998</v>
      </c>
    </row>
    <row r="91" spans="1:7" s="1024" customFormat="1">
      <c r="A91" s="1028" t="s">
        <v>791</v>
      </c>
      <c r="B91" s="1037">
        <f>524736.361935484-153680</f>
        <v>371056.36193548399</v>
      </c>
      <c r="C91" s="1037">
        <f>291179.7</f>
        <v>291179.7</v>
      </c>
      <c r="D91" s="1037">
        <v>458992.30000000005</v>
      </c>
      <c r="E91" s="1038">
        <f>'LV Costs Forecast'!B9</f>
        <v>488072.27258133329</v>
      </c>
      <c r="G91" s="1036">
        <v>235617.55000000002</v>
      </c>
    </row>
    <row r="93" spans="1:7">
      <c r="A93" s="288" t="s">
        <v>521</v>
      </c>
      <c r="B93" s="1039">
        <f>SUM(B90:B92)+153680</f>
        <v>261845.561935484</v>
      </c>
      <c r="C93" s="1039">
        <f>SUM(C90:C92)-153680</f>
        <v>-121177.23999999999</v>
      </c>
      <c r="D93" s="1039">
        <f t="shared" ref="D93:G93" si="4">SUM(D90:D92)</f>
        <v>208961.98000000004</v>
      </c>
      <c r="E93" s="1039">
        <f t="shared" si="4"/>
        <v>0</v>
      </c>
      <c r="F93" s="1039">
        <f t="shared" si="4"/>
        <v>0</v>
      </c>
      <c r="G93" s="1039">
        <f t="shared" si="4"/>
        <v>44401.100000000035</v>
      </c>
    </row>
    <row r="94" spans="1:7">
      <c r="A94" s="288" t="s">
        <v>805</v>
      </c>
      <c r="B94" s="1040">
        <f>'[5]2. 2015 Continuity Schedule'!$AT$24</f>
        <v>261845</v>
      </c>
      <c r="C94" s="1040">
        <f>'[5]2. 2015 Continuity Schedule'!$BD$24</f>
        <v>-121177.19</v>
      </c>
    </row>
    <row r="95" spans="1:7">
      <c r="A95" s="288" t="s">
        <v>769</v>
      </c>
      <c r="B95" s="1039">
        <f>B93-B94</f>
        <v>0.56193548400187865</v>
      </c>
      <c r="C95" s="1039">
        <f>C93-C94</f>
        <v>-4.9999999988358468E-2</v>
      </c>
    </row>
    <row r="98" spans="1:1">
      <c r="A98" s="992" t="s">
        <v>836</v>
      </c>
    </row>
    <row r="99" spans="1:1">
      <c r="A99" s="288" t="s">
        <v>809</v>
      </c>
    </row>
    <row r="102" spans="1:1">
      <c r="A102" s="992" t="s">
        <v>837</v>
      </c>
    </row>
    <row r="103" spans="1:1">
      <c r="A103" s="288" t="s">
        <v>810</v>
      </c>
    </row>
    <row r="106" spans="1:1">
      <c r="A106" s="992" t="s">
        <v>838</v>
      </c>
    </row>
    <row r="107" spans="1:1">
      <c r="A107" s="288" t="s">
        <v>813</v>
      </c>
    </row>
    <row r="110" spans="1:1">
      <c r="A110" s="992" t="s">
        <v>839</v>
      </c>
    </row>
    <row r="111" spans="1:1">
      <c r="A111" s="288" t="s">
        <v>814</v>
      </c>
    </row>
    <row r="114" spans="1:29">
      <c r="A114" s="992" t="s">
        <v>840</v>
      </c>
    </row>
    <row r="115" spans="1:29">
      <c r="A115" s="288" t="s">
        <v>815</v>
      </c>
    </row>
    <row r="118" spans="1:29">
      <c r="A118" s="992" t="s">
        <v>841</v>
      </c>
    </row>
    <row r="119" spans="1:29">
      <c r="A119" s="288" t="s">
        <v>821</v>
      </c>
    </row>
    <row r="122" spans="1:29" ht="15">
      <c r="A122" s="1023" t="s">
        <v>842</v>
      </c>
      <c r="D122" s="1021"/>
      <c r="E122" s="1021"/>
      <c r="F122" s="1215" t="s">
        <v>876</v>
      </c>
      <c r="G122" s="1021"/>
      <c r="H122" s="1021"/>
      <c r="I122" s="1021"/>
      <c r="J122" s="1021"/>
    </row>
    <row r="123" spans="1:29" ht="15.75" thickBot="1">
      <c r="A123" s="1021"/>
      <c r="B123" s="1021"/>
      <c r="C123" s="1021"/>
      <c r="D123" s="1021"/>
      <c r="E123" s="1021"/>
      <c r="F123" s="1021"/>
      <c r="G123" s="1021"/>
      <c r="H123" s="1021"/>
      <c r="I123" s="1021"/>
      <c r="J123" s="1021"/>
    </row>
    <row r="124" spans="1:29" ht="17.25" customHeight="1" thickTop="1">
      <c r="A124" s="1120" t="s">
        <v>779</v>
      </c>
      <c r="B124" s="1117" t="s">
        <v>847</v>
      </c>
      <c r="C124" s="1159" t="s">
        <v>847</v>
      </c>
      <c r="D124" s="1118" t="s">
        <v>848</v>
      </c>
      <c r="E124" s="1168"/>
      <c r="F124" s="1174" t="s">
        <v>816</v>
      </c>
      <c r="G124" s="1170"/>
      <c r="H124" s="1171"/>
      <c r="I124" s="1168"/>
      <c r="J124" s="1169" t="s">
        <v>849</v>
      </c>
      <c r="K124" s="1170"/>
      <c r="L124" s="1171"/>
      <c r="M124" s="1021"/>
    </row>
    <row r="125" spans="1:29" ht="12.75" customHeight="1">
      <c r="A125" s="1161"/>
      <c r="B125" s="1162"/>
      <c r="C125" s="1163"/>
      <c r="D125" s="1164"/>
      <c r="E125" s="1172"/>
      <c r="F125" s="1173" t="s">
        <v>850</v>
      </c>
      <c r="G125" s="1165"/>
      <c r="H125" s="1167"/>
      <c r="I125" s="1172" t="s">
        <v>851</v>
      </c>
      <c r="J125" s="1173"/>
      <c r="K125" s="1166"/>
      <c r="L125" s="1167"/>
      <c r="M125" s="1021"/>
    </row>
    <row r="126" spans="1:29" ht="26.25" customHeight="1">
      <c r="A126" s="1121"/>
      <c r="B126" s="1160" t="s">
        <v>13</v>
      </c>
      <c r="C126" s="1122" t="s">
        <v>14</v>
      </c>
      <c r="D126" s="1119" t="s">
        <v>71</v>
      </c>
      <c r="E126" s="1130" t="s">
        <v>380</v>
      </c>
      <c r="F126" s="1132" t="s">
        <v>381</v>
      </c>
      <c r="G126" s="1115" t="s">
        <v>817</v>
      </c>
      <c r="H126" s="1116"/>
      <c r="I126" s="1130" t="s">
        <v>380</v>
      </c>
      <c r="J126" s="1132" t="s">
        <v>381</v>
      </c>
      <c r="K126" s="1114" t="s">
        <v>818</v>
      </c>
      <c r="L126" s="1114"/>
      <c r="M126" s="1021"/>
      <c r="N126" s="288" t="s">
        <v>819</v>
      </c>
      <c r="V126" s="288" t="s">
        <v>820</v>
      </c>
    </row>
    <row r="127" spans="1:29" ht="15">
      <c r="A127" s="1028"/>
      <c r="B127" s="1113"/>
      <c r="C127" s="1113"/>
      <c r="D127" s="1113"/>
      <c r="E127" s="1123" t="s">
        <v>82</v>
      </c>
      <c r="F127" s="1123" t="s">
        <v>82</v>
      </c>
      <c r="G127" s="1123" t="s">
        <v>82</v>
      </c>
      <c r="H127" s="1123" t="s">
        <v>138</v>
      </c>
      <c r="I127" s="1123" t="s">
        <v>82</v>
      </c>
      <c r="J127" s="1123" t="s">
        <v>82</v>
      </c>
      <c r="K127" s="1123" t="s">
        <v>82</v>
      </c>
      <c r="L127" s="1123" t="s">
        <v>138</v>
      </c>
      <c r="M127" s="1021"/>
    </row>
    <row r="128" spans="1:29" ht="15">
      <c r="A128" s="1028" t="s">
        <v>487</v>
      </c>
      <c r="B128" s="1124">
        <f>'[6]App.2-W_Bill Impacts'!L30</f>
        <v>750</v>
      </c>
      <c r="C128" s="1125"/>
      <c r="D128" s="1125"/>
      <c r="E128" s="1125" t="e">
        <f>'[6]App.2-W_Bill Impacts'!#REF!</f>
        <v>#REF!</v>
      </c>
      <c r="F128" s="1125" t="e">
        <f>'[6]App.2-W_Bill Impacts'!#REF!</f>
        <v>#REF!</v>
      </c>
      <c r="G128" s="1126" t="e">
        <f>F128-E128</f>
        <v>#REF!</v>
      </c>
      <c r="H128" s="1127" t="e">
        <f>G128/E128</f>
        <v>#REF!</v>
      </c>
      <c r="I128" s="1128" t="e">
        <f>'[6]App.2-W_Bill Impacts'!#REF!</f>
        <v>#REF!</v>
      </c>
      <c r="J128" s="1129" t="e">
        <f>'[6]App.2-W_Bill Impacts'!#REF!</f>
        <v>#REF!</v>
      </c>
      <c r="K128" s="1126" t="e">
        <f>J128-I128</f>
        <v>#REF!</v>
      </c>
      <c r="L128" s="1127" t="e">
        <f>K128/I128</f>
        <v>#REF!</v>
      </c>
      <c r="M128" s="1022"/>
      <c r="N128" s="1131" t="e">
        <f>'[6]App.2-W_Bill Impacts'!#REF!</f>
        <v>#REF!</v>
      </c>
      <c r="O128" s="1112" t="e">
        <f>'[6]App.2-W_Bill Impacts'!#REF!</f>
        <v>#REF!</v>
      </c>
      <c r="P128" s="1131" t="e">
        <f>'[6]App.2-W_Bill Impacts'!#REF!</f>
        <v>#REF!</v>
      </c>
      <c r="Q128" s="1112" t="e">
        <f>'[6]App.2-W_Bill Impacts'!#REF!</f>
        <v>#REF!</v>
      </c>
      <c r="R128" s="1154" t="e">
        <f>G128-N128</f>
        <v>#REF!</v>
      </c>
      <c r="S128" s="1154" t="e">
        <f>H128-O128</f>
        <v>#REF!</v>
      </c>
      <c r="T128" s="1154" t="e">
        <f>K128-P128</f>
        <v>#REF!</v>
      </c>
      <c r="U128" s="1154" t="e">
        <f>L128-Q128</f>
        <v>#REF!</v>
      </c>
      <c r="V128" s="1131">
        <f>'Bill Impact - Res RPP'!J45</f>
        <v>-1.9638954391491268</v>
      </c>
      <c r="W128" s="1112">
        <f>'Bill Impact - Res RPP'!K45</f>
        <v>-4.151291120062707E-2</v>
      </c>
      <c r="X128" s="1131">
        <f>'Bill Impact - Res RPP'!J64</f>
        <v>8.1454687739721976E-2</v>
      </c>
      <c r="Y128" s="1112">
        <f>'Bill Impact - Res RPP'!K64</f>
        <v>5.584007517681033E-4</v>
      </c>
      <c r="Z128" s="1155" t="e">
        <f>N128-V128</f>
        <v>#REF!</v>
      </c>
      <c r="AA128" s="1155" t="e">
        <f t="shared" ref="AA128:AC128" si="5">O128-W128</f>
        <v>#REF!</v>
      </c>
      <c r="AB128" s="1155" t="e">
        <f t="shared" si="5"/>
        <v>#REF!</v>
      </c>
      <c r="AC128" s="1155" t="e">
        <f t="shared" si="5"/>
        <v>#REF!</v>
      </c>
    </row>
    <row r="129" spans="1:29" ht="15">
      <c r="A129" s="1028" t="s">
        <v>497</v>
      </c>
      <c r="B129" s="1124">
        <f>'[6]App.2-W_Bill Impacts'!L31</f>
        <v>750</v>
      </c>
      <c r="C129" s="1125"/>
      <c r="D129" s="1125"/>
      <c r="E129" s="1125" t="e">
        <f>'[6]App.2-W_Bill Impacts'!#REF!</f>
        <v>#REF!</v>
      </c>
      <c r="F129" s="1125" t="e">
        <f>'[6]App.2-W_Bill Impacts'!#REF!</f>
        <v>#REF!</v>
      </c>
      <c r="G129" s="1126" t="e">
        <f t="shared" ref="G129:G137" si="6">F129-E129</f>
        <v>#REF!</v>
      </c>
      <c r="H129" s="1127" t="e">
        <f t="shared" ref="H129:H137" si="7">G129/E129</f>
        <v>#REF!</v>
      </c>
      <c r="I129" s="1128" t="e">
        <f>'[6]App.2-W_Bill Impacts'!#REF!</f>
        <v>#REF!</v>
      </c>
      <c r="J129" s="1129" t="e">
        <f>'[6]App.2-W_Bill Impacts'!#REF!</f>
        <v>#REF!</v>
      </c>
      <c r="K129" s="1126" t="e">
        <f t="shared" ref="K129:K137" si="8">J129-I129</f>
        <v>#REF!</v>
      </c>
      <c r="L129" s="1127" t="e">
        <f t="shared" ref="L129:L137" si="9">K129/I129</f>
        <v>#REF!</v>
      </c>
      <c r="M129" s="1022"/>
      <c r="N129" s="1131" t="e">
        <f>'[6]App.2-W_Bill Impacts'!#REF!</f>
        <v>#REF!</v>
      </c>
      <c r="O129" s="1112" t="e">
        <f>'[6]App.2-W_Bill Impacts'!#REF!</f>
        <v>#REF!</v>
      </c>
      <c r="P129" s="1131" t="e">
        <f>'[6]App.2-W_Bill Impacts'!#REF!</f>
        <v>#REF!</v>
      </c>
      <c r="Q129" s="1112" t="e">
        <f>'[6]App.2-W_Bill Impacts'!#REF!</f>
        <v>#REF!</v>
      </c>
      <c r="R129" s="1154" t="e">
        <f t="shared" ref="R129:S137" si="10">G129-N129</f>
        <v>#REF!</v>
      </c>
      <c r="S129" s="1154" t="e">
        <f t="shared" si="10"/>
        <v>#REF!</v>
      </c>
      <c r="T129" s="1154" t="e">
        <f t="shared" ref="T129:U137" si="11">K129-P129</f>
        <v>#REF!</v>
      </c>
      <c r="U129" s="1154" t="e">
        <f t="shared" si="11"/>
        <v>#REF!</v>
      </c>
      <c r="V129" s="1131">
        <f>'Bill Impact - Res Non RPP'!J45</f>
        <v>1.938018560850864</v>
      </c>
      <c r="W129" s="1112">
        <f>'Bill Impact - Res Non RPP'!K45</f>
        <v>4.0394403612218556E-2</v>
      </c>
      <c r="X129" s="1131">
        <f>'Bill Impact - Res Non RPP'!J64</f>
        <v>2.4909887177397252</v>
      </c>
      <c r="Y129" s="1112">
        <f>'Bill Impact - Res Non RPP'!K64</f>
        <v>1.8902112209057929E-2</v>
      </c>
      <c r="Z129" s="1155" t="e">
        <f t="shared" ref="Z129:Z137" si="12">N129-V129</f>
        <v>#REF!</v>
      </c>
      <c r="AA129" s="1155" t="e">
        <f t="shared" ref="AA129:AA137" si="13">O129-W129</f>
        <v>#REF!</v>
      </c>
      <c r="AB129" s="1155" t="e">
        <f t="shared" ref="AB129:AB137" si="14">P129-X129</f>
        <v>#REF!</v>
      </c>
      <c r="AC129" s="1155" t="e">
        <f t="shared" ref="AC129:AC137" si="15">Q129-Y129</f>
        <v>#REF!</v>
      </c>
    </row>
    <row r="130" spans="1:29" ht="15">
      <c r="A130" s="1028" t="s">
        <v>790</v>
      </c>
      <c r="B130" s="1124">
        <f>'[6]App.2-W_Bill Impacts'!L32</f>
        <v>304</v>
      </c>
      <c r="C130" s="1125"/>
      <c r="D130" s="1125"/>
      <c r="E130" s="1125" t="e">
        <f>'[6]App.2-W_Bill Impacts'!#REF!</f>
        <v>#REF!</v>
      </c>
      <c r="F130" s="1125" t="e">
        <f>'[6]App.2-W_Bill Impacts'!#REF!</f>
        <v>#REF!</v>
      </c>
      <c r="G130" s="1126" t="e">
        <f t="shared" si="6"/>
        <v>#REF!</v>
      </c>
      <c r="H130" s="1127" t="e">
        <f t="shared" si="7"/>
        <v>#REF!</v>
      </c>
      <c r="I130" s="1128" t="e">
        <f>'[6]App.2-W_Bill Impacts'!#REF!</f>
        <v>#REF!</v>
      </c>
      <c r="J130" s="1129" t="e">
        <f>'[6]App.2-W_Bill Impacts'!#REF!</f>
        <v>#REF!</v>
      </c>
      <c r="K130" s="1126" t="e">
        <f t="shared" si="8"/>
        <v>#REF!</v>
      </c>
      <c r="L130" s="1127" t="e">
        <f t="shared" si="9"/>
        <v>#REF!</v>
      </c>
      <c r="M130" s="1022"/>
      <c r="N130" s="1131" t="e">
        <f>'[6]App.2-W_Bill Impacts'!#REF!</f>
        <v>#REF!</v>
      </c>
      <c r="O130" s="1112" t="e">
        <f>'[6]App.2-W_Bill Impacts'!#REF!</f>
        <v>#REF!</v>
      </c>
      <c r="P130" s="1131" t="e">
        <f>'[6]App.2-W_Bill Impacts'!#REF!</f>
        <v>#REF!</v>
      </c>
      <c r="Q130" s="1112" t="e">
        <f>'[6]App.2-W_Bill Impacts'!#REF!</f>
        <v>#REF!</v>
      </c>
      <c r="R130" s="1154" t="e">
        <f t="shared" si="10"/>
        <v>#REF!</v>
      </c>
      <c r="S130" s="1154" t="e">
        <f t="shared" si="10"/>
        <v>#REF!</v>
      </c>
      <c r="T130" s="1154" t="e">
        <f t="shared" si="11"/>
        <v>#REF!</v>
      </c>
      <c r="U130" s="1154" t="e">
        <f t="shared" si="11"/>
        <v>#REF!</v>
      </c>
      <c r="V130" s="1131">
        <f>'Bill Impact - R Low RPP'!J45</f>
        <v>1.903754381998219</v>
      </c>
      <c r="W130" s="1112">
        <f>'Bill Impact - R Low RPP'!K45</f>
        <v>6.925519692938148E-2</v>
      </c>
      <c r="X130" s="1131">
        <f>'Bill Impact - R Low RPP'!J64</f>
        <v>3.2584883000971558</v>
      </c>
      <c r="Y130" s="1112">
        <f>'Bill Impact - R Low RPP'!K64</f>
        <v>4.7438482462679989E-2</v>
      </c>
      <c r="Z130" s="1155" t="e">
        <f t="shared" si="12"/>
        <v>#REF!</v>
      </c>
      <c r="AA130" s="1155" t="e">
        <f t="shared" si="13"/>
        <v>#REF!</v>
      </c>
      <c r="AB130" s="1155" t="e">
        <f t="shared" si="14"/>
        <v>#REF!</v>
      </c>
      <c r="AC130" s="1155" t="e">
        <f t="shared" si="15"/>
        <v>#REF!</v>
      </c>
    </row>
    <row r="131" spans="1:29" ht="15">
      <c r="A131" s="1028" t="s">
        <v>789</v>
      </c>
      <c r="B131" s="1124">
        <f>'[6]App.2-W_Bill Impacts'!L33</f>
        <v>304</v>
      </c>
      <c r="C131" s="1125"/>
      <c r="D131" s="1125"/>
      <c r="E131" s="1125" t="e">
        <f>'[6]App.2-W_Bill Impacts'!#REF!</f>
        <v>#REF!</v>
      </c>
      <c r="F131" s="1125" t="e">
        <f>'[6]App.2-W_Bill Impacts'!#REF!</f>
        <v>#REF!</v>
      </c>
      <c r="G131" s="1126" t="e">
        <f t="shared" si="6"/>
        <v>#REF!</v>
      </c>
      <c r="H131" s="1127" t="e">
        <f t="shared" si="7"/>
        <v>#REF!</v>
      </c>
      <c r="I131" s="1128" t="e">
        <f>'[6]App.2-W_Bill Impacts'!#REF!</f>
        <v>#REF!</v>
      </c>
      <c r="J131" s="1129" t="e">
        <f>'[6]App.2-W_Bill Impacts'!#REF!</f>
        <v>#REF!</v>
      </c>
      <c r="K131" s="1126" t="e">
        <f t="shared" si="8"/>
        <v>#REF!</v>
      </c>
      <c r="L131" s="1127" t="e">
        <f t="shared" si="9"/>
        <v>#REF!</v>
      </c>
      <c r="M131" s="1022"/>
      <c r="N131" s="1131" t="e">
        <f>'[6]App.2-W_Bill Impacts'!#REF!</f>
        <v>#REF!</v>
      </c>
      <c r="O131" s="1112" t="e">
        <f>'[6]App.2-W_Bill Impacts'!#REF!</f>
        <v>#REF!</v>
      </c>
      <c r="P131" s="1131" t="e">
        <f>'[6]App.2-W_Bill Impacts'!#REF!</f>
        <v>#REF!</v>
      </c>
      <c r="Q131" s="1112" t="e">
        <f>'[6]App.2-W_Bill Impacts'!#REF!</f>
        <v>#REF!</v>
      </c>
      <c r="R131" s="1154" t="e">
        <f t="shared" si="10"/>
        <v>#REF!</v>
      </c>
      <c r="S131" s="1154" t="e">
        <f t="shared" si="10"/>
        <v>#REF!</v>
      </c>
      <c r="T131" s="1154" t="e">
        <f t="shared" si="11"/>
        <v>#REF!</v>
      </c>
      <c r="U131" s="1154" t="e">
        <f t="shared" si="11"/>
        <v>#REF!</v>
      </c>
      <c r="V131" s="1131">
        <f>'Bill Impact - R Low Non RPP'!J45</f>
        <v>3.4853301899982192</v>
      </c>
      <c r="W131" s="1112">
        <f>'Bill Impact - R Low Non RPP'!K45</f>
        <v>0.12555097173853261</v>
      </c>
      <c r="X131" s="1131">
        <f>'Bill Impact - R Low Non RPP'!J64</f>
        <v>4.2363997378571625</v>
      </c>
      <c r="Y131" s="1112">
        <f>'Bill Impact - R Low Non RPP'!K64</f>
        <v>6.7268757027674264E-2</v>
      </c>
      <c r="Z131" s="1155" t="e">
        <f t="shared" si="12"/>
        <v>#REF!</v>
      </c>
      <c r="AA131" s="1155" t="e">
        <f t="shared" si="13"/>
        <v>#REF!</v>
      </c>
      <c r="AB131" s="1155" t="e">
        <f t="shared" si="14"/>
        <v>#REF!</v>
      </c>
      <c r="AC131" s="1155" t="e">
        <f t="shared" si="15"/>
        <v>#REF!</v>
      </c>
    </row>
    <row r="132" spans="1:29" ht="15">
      <c r="A132" s="1028" t="s">
        <v>499</v>
      </c>
      <c r="B132" s="1124">
        <f>'[6]App.2-W_Bill Impacts'!L34</f>
        <v>2000</v>
      </c>
      <c r="C132" s="1125"/>
      <c r="D132" s="1125"/>
      <c r="E132" s="1125" t="e">
        <f>'[6]App.2-W_Bill Impacts'!#REF!</f>
        <v>#REF!</v>
      </c>
      <c r="F132" s="1125" t="e">
        <f>'[6]App.2-W_Bill Impacts'!#REF!</f>
        <v>#REF!</v>
      </c>
      <c r="G132" s="1126" t="e">
        <f t="shared" si="6"/>
        <v>#REF!</v>
      </c>
      <c r="H132" s="1127" t="e">
        <f t="shared" si="7"/>
        <v>#REF!</v>
      </c>
      <c r="I132" s="1128" t="e">
        <f>'[6]App.2-W_Bill Impacts'!#REF!</f>
        <v>#REF!</v>
      </c>
      <c r="J132" s="1129" t="e">
        <f>'[6]App.2-W_Bill Impacts'!#REF!</f>
        <v>#REF!</v>
      </c>
      <c r="K132" s="1126" t="e">
        <f t="shared" si="8"/>
        <v>#REF!</v>
      </c>
      <c r="L132" s="1127" t="e">
        <f t="shared" si="9"/>
        <v>#REF!</v>
      </c>
      <c r="M132" s="1022"/>
      <c r="N132" s="1131" t="e">
        <f>'[6]App.2-W_Bill Impacts'!#REF!</f>
        <v>#REF!</v>
      </c>
      <c r="O132" s="1112" t="e">
        <f>'[6]App.2-W_Bill Impacts'!#REF!</f>
        <v>#REF!</v>
      </c>
      <c r="P132" s="1131" t="e">
        <f>'[6]App.2-W_Bill Impacts'!#REF!</f>
        <v>#REF!</v>
      </c>
      <c r="Q132" s="1112" t="e">
        <f>'[6]App.2-W_Bill Impacts'!#REF!</f>
        <v>#REF!</v>
      </c>
      <c r="R132" s="290" t="e">
        <f t="shared" si="10"/>
        <v>#REF!</v>
      </c>
      <c r="S132" s="290" t="e">
        <f t="shared" si="10"/>
        <v>#REF!</v>
      </c>
      <c r="T132" s="290" t="e">
        <f t="shared" si="11"/>
        <v>#REF!</v>
      </c>
      <c r="U132" s="290" t="e">
        <f t="shared" si="11"/>
        <v>#REF!</v>
      </c>
      <c r="V132" s="1131">
        <f>'Bill Impact - Com RPP '!J45</f>
        <v>-5.5242183370425977</v>
      </c>
      <c r="W132" s="1112">
        <f>'Bill Impact - Com RPP '!K45</f>
        <v>-5.241514326589946E-2</v>
      </c>
      <c r="X132" s="1131">
        <f>'Bill Impact - Com RPP '!J64</f>
        <v>-8.5013208310273853</v>
      </c>
      <c r="Y132" s="1112">
        <f>'Bill Impact - Com RPP '!K64</f>
        <v>-2.2320251123762059E-2</v>
      </c>
      <c r="Z132" s="290" t="e">
        <f t="shared" si="12"/>
        <v>#REF!</v>
      </c>
      <c r="AA132" s="290" t="e">
        <f t="shared" si="13"/>
        <v>#REF!</v>
      </c>
      <c r="AB132" s="290" t="e">
        <f t="shared" si="14"/>
        <v>#REF!</v>
      </c>
      <c r="AC132" s="290" t="e">
        <f t="shared" si="15"/>
        <v>#REF!</v>
      </c>
    </row>
    <row r="133" spans="1:29" ht="15">
      <c r="A133" s="1028" t="s">
        <v>501</v>
      </c>
      <c r="B133" s="1124">
        <f>'[6]App.2-W_Bill Impacts'!L35</f>
        <v>2000</v>
      </c>
      <c r="C133" s="1125"/>
      <c r="D133" s="1125"/>
      <c r="E133" s="1125" t="e">
        <f>'[6]App.2-W_Bill Impacts'!#REF!</f>
        <v>#REF!</v>
      </c>
      <c r="F133" s="1125" t="e">
        <f>'[6]App.2-W_Bill Impacts'!#REF!</f>
        <v>#REF!</v>
      </c>
      <c r="G133" s="1126" t="e">
        <f t="shared" si="6"/>
        <v>#REF!</v>
      </c>
      <c r="H133" s="1127" t="e">
        <f t="shared" si="7"/>
        <v>#REF!</v>
      </c>
      <c r="I133" s="1128" t="e">
        <f>'[6]App.2-W_Bill Impacts'!#REF!</f>
        <v>#REF!</v>
      </c>
      <c r="J133" s="1129" t="e">
        <f>'[6]App.2-W_Bill Impacts'!#REF!</f>
        <v>#REF!</v>
      </c>
      <c r="K133" s="1126" t="e">
        <f t="shared" si="8"/>
        <v>#REF!</v>
      </c>
      <c r="L133" s="1127" t="e">
        <f t="shared" si="9"/>
        <v>#REF!</v>
      </c>
      <c r="M133" s="1022"/>
      <c r="N133" s="1131" t="e">
        <f>'[6]App.2-W_Bill Impacts'!#REF!</f>
        <v>#REF!</v>
      </c>
      <c r="O133" s="1112" t="e">
        <f>'[6]App.2-W_Bill Impacts'!#REF!</f>
        <v>#REF!</v>
      </c>
      <c r="P133" s="1131" t="e">
        <f>'[6]App.2-W_Bill Impacts'!#REF!</f>
        <v>#REF!</v>
      </c>
      <c r="Q133" s="1112" t="e">
        <f>'[6]App.2-W_Bill Impacts'!#REF!</f>
        <v>#REF!</v>
      </c>
      <c r="R133" s="290" t="e">
        <f t="shared" si="10"/>
        <v>#REF!</v>
      </c>
      <c r="S133" s="290" t="e">
        <f t="shared" si="10"/>
        <v>#REF!</v>
      </c>
      <c r="T133" s="290" t="e">
        <f t="shared" si="11"/>
        <v>#REF!</v>
      </c>
      <c r="U133" s="290" t="e">
        <f t="shared" si="11"/>
        <v>#REF!</v>
      </c>
      <c r="V133" s="1131">
        <f>'Bill Impact - Com Non RPP'!J45</f>
        <v>4.8808856629573825</v>
      </c>
      <c r="W133" s="1112">
        <f>'Bill Impact - Com Non RPP'!K45</f>
        <v>4.5539800282233783E-2</v>
      </c>
      <c r="X133" s="1131">
        <f>'Bill Impact - Com Non RPP'!J64</f>
        <v>-2.0676929510273681</v>
      </c>
      <c r="Y133" s="1112">
        <f>'Bill Impact - Com Non RPP'!K64</f>
        <v>-6.0229265770594103E-3</v>
      </c>
      <c r="Z133" s="290" t="e">
        <f t="shared" si="12"/>
        <v>#REF!</v>
      </c>
      <c r="AA133" s="290" t="e">
        <f t="shared" si="13"/>
        <v>#REF!</v>
      </c>
      <c r="AB133" s="290" t="e">
        <f t="shared" si="14"/>
        <v>#REF!</v>
      </c>
      <c r="AC133" s="290" t="e">
        <f t="shared" si="15"/>
        <v>#REF!</v>
      </c>
    </row>
    <row r="134" spans="1:29" ht="15">
      <c r="A134" s="1028" t="s">
        <v>506</v>
      </c>
      <c r="B134" s="1124">
        <f>'[6]App.2-W_Bill Impacts'!L36</f>
        <v>147135</v>
      </c>
      <c r="C134" s="1124">
        <f>'[6]App.2-W_Bill Impacts'!M36</f>
        <v>297</v>
      </c>
      <c r="D134" s="1125"/>
      <c r="E134" s="1125" t="e">
        <f>'[6]App.2-W_Bill Impacts'!#REF!</f>
        <v>#REF!</v>
      </c>
      <c r="F134" s="1125" t="e">
        <f>'[6]App.2-W_Bill Impacts'!#REF!</f>
        <v>#REF!</v>
      </c>
      <c r="G134" s="1126" t="e">
        <f t="shared" si="6"/>
        <v>#REF!</v>
      </c>
      <c r="H134" s="1127" t="e">
        <f t="shared" si="7"/>
        <v>#REF!</v>
      </c>
      <c r="I134" s="1128" t="e">
        <f>'[6]App.2-W_Bill Impacts'!#REF!</f>
        <v>#REF!</v>
      </c>
      <c r="J134" s="1129" t="e">
        <f>'[6]App.2-W_Bill Impacts'!#REF!</f>
        <v>#REF!</v>
      </c>
      <c r="K134" s="1126" t="e">
        <f t="shared" si="8"/>
        <v>#REF!</v>
      </c>
      <c r="L134" s="1127" t="e">
        <f t="shared" si="9"/>
        <v>#REF!</v>
      </c>
      <c r="M134" s="1022"/>
      <c r="N134" s="1131" t="e">
        <f>'[6]App.2-W_Bill Impacts'!#REF!</f>
        <v>#REF!</v>
      </c>
      <c r="O134" s="1112" t="e">
        <f>'[6]App.2-W_Bill Impacts'!#REF!</f>
        <v>#REF!</v>
      </c>
      <c r="P134" s="1131" t="e">
        <f>'[6]App.2-W_Bill Impacts'!#REF!</f>
        <v>#REF!</v>
      </c>
      <c r="Q134" s="1112" t="e">
        <f>'[6]App.2-W_Bill Impacts'!#REF!</f>
        <v>#REF!</v>
      </c>
      <c r="R134" s="290" t="e">
        <f t="shared" si="10"/>
        <v>#REF!</v>
      </c>
      <c r="S134" s="290" t="e">
        <f t="shared" si="10"/>
        <v>#REF!</v>
      </c>
      <c r="T134" s="290" t="e">
        <f t="shared" si="11"/>
        <v>#REF!</v>
      </c>
      <c r="U134" s="290" t="e">
        <f t="shared" si="11"/>
        <v>#REF!</v>
      </c>
      <c r="V134" s="1131">
        <f>'Bill Impact - Ind Non RPP'!J45</f>
        <v>328.64320185335691</v>
      </c>
      <c r="W134" s="1112">
        <f>'Bill Impact - Ind Non RPP'!K45</f>
        <v>0.1092884949922462</v>
      </c>
      <c r="X134" s="1131">
        <f>'Bill Impact - Ind Non RPP'!J64</f>
        <v>-99.129210316539684</v>
      </c>
      <c r="Y134" s="1112">
        <f>'Bill Impact - Ind Non RPP'!K64</f>
        <v>-4.4963096265386443E-3</v>
      </c>
      <c r="Z134" s="290" t="e">
        <f t="shared" si="12"/>
        <v>#REF!</v>
      </c>
      <c r="AA134" s="290" t="e">
        <f t="shared" si="13"/>
        <v>#REF!</v>
      </c>
      <c r="AB134" s="290" t="e">
        <f t="shared" si="14"/>
        <v>#REF!</v>
      </c>
      <c r="AC134" s="290" t="e">
        <f t="shared" si="15"/>
        <v>#REF!</v>
      </c>
    </row>
    <row r="135" spans="1:29" ht="15">
      <c r="A135" s="1028" t="s">
        <v>112</v>
      </c>
      <c r="B135" s="1124">
        <f>'[6]App.2-W_Bill Impacts'!L37</f>
        <v>22825</v>
      </c>
      <c r="C135" s="1124">
        <f>'[6]App.2-W_Bill Impacts'!M37</f>
        <v>62</v>
      </c>
      <c r="D135" s="1124" t="e">
        <f>'[6]App.2-W_Bill Impacts'!#REF!</f>
        <v>#REF!</v>
      </c>
      <c r="E135" s="1125" t="e">
        <f>'[6]App.2-W_Bill Impacts'!#REF!</f>
        <v>#REF!</v>
      </c>
      <c r="F135" s="1125" t="e">
        <f>'[6]App.2-W_Bill Impacts'!#REF!</f>
        <v>#REF!</v>
      </c>
      <c r="G135" s="1126" t="e">
        <f t="shared" si="6"/>
        <v>#REF!</v>
      </c>
      <c r="H135" s="1127" t="e">
        <f t="shared" si="7"/>
        <v>#REF!</v>
      </c>
      <c r="I135" s="1128" t="e">
        <f>'[6]App.2-W_Bill Impacts'!#REF!</f>
        <v>#REF!</v>
      </c>
      <c r="J135" s="1129" t="e">
        <f>'[6]App.2-W_Bill Impacts'!#REF!</f>
        <v>#REF!</v>
      </c>
      <c r="K135" s="1126" t="e">
        <f t="shared" si="8"/>
        <v>#REF!</v>
      </c>
      <c r="L135" s="1127" t="e">
        <f t="shared" si="9"/>
        <v>#REF!</v>
      </c>
      <c r="M135" s="1022"/>
      <c r="N135" s="1131" t="e">
        <f>'[6]App.2-W_Bill Impacts'!#REF!</f>
        <v>#REF!</v>
      </c>
      <c r="O135" s="1112" t="e">
        <f>'[6]App.2-W_Bill Impacts'!#REF!</f>
        <v>#REF!</v>
      </c>
      <c r="P135" s="1131" t="e">
        <f>'[6]App.2-W_Bill Impacts'!#REF!</f>
        <v>#REF!</v>
      </c>
      <c r="Q135" s="1112" t="e">
        <f>'[6]App.2-W_Bill Impacts'!#REF!</f>
        <v>#REF!</v>
      </c>
      <c r="R135" s="290" t="e">
        <f t="shared" si="10"/>
        <v>#REF!</v>
      </c>
      <c r="S135" s="290" t="e">
        <f t="shared" si="10"/>
        <v>#REF!</v>
      </c>
      <c r="T135" s="290" t="e">
        <f t="shared" si="11"/>
        <v>#REF!</v>
      </c>
      <c r="U135" s="290" t="e">
        <f t="shared" si="11"/>
        <v>#REF!</v>
      </c>
      <c r="V135" s="1131">
        <f>'Bill Impact - Street'!J45</f>
        <v>-98.953804598283114</v>
      </c>
      <c r="W135" s="1112">
        <f>'Bill Impact - Street'!K45</f>
        <v>-2.7788842069651109E-2</v>
      </c>
      <c r="X135" s="1131">
        <f>'Bill Impact - Street'!J64</f>
        <v>1737.9623040582246</v>
      </c>
      <c r="Y135" s="1112">
        <f>'Bill Impact - Street'!K64</f>
        <v>0.24438093526311988</v>
      </c>
      <c r="Z135" s="290" t="e">
        <f t="shared" si="12"/>
        <v>#REF!</v>
      </c>
      <c r="AA135" s="290" t="e">
        <f t="shared" si="13"/>
        <v>#REF!</v>
      </c>
      <c r="AB135" s="290" t="e">
        <f t="shared" si="14"/>
        <v>#REF!</v>
      </c>
      <c r="AC135" s="290" t="e">
        <f t="shared" si="15"/>
        <v>#REF!</v>
      </c>
    </row>
    <row r="136" spans="1:29" ht="15">
      <c r="A136" s="1028" t="s">
        <v>775</v>
      </c>
      <c r="B136" s="1124">
        <f>'[6]App.2-W_Bill Impacts'!L38</f>
        <v>293.51010201246379</v>
      </c>
      <c r="C136" s="1124">
        <f>'[6]App.2-W_Bill Impacts'!M38</f>
        <v>1</v>
      </c>
      <c r="D136" s="1124" t="e">
        <f>'[6]App.2-W_Bill Impacts'!#REF!</f>
        <v>#REF!</v>
      </c>
      <c r="E136" s="1125" t="e">
        <f>'[6]App.2-W_Bill Impacts'!#REF!</f>
        <v>#REF!</v>
      </c>
      <c r="F136" s="1125" t="e">
        <f>'[6]App.2-W_Bill Impacts'!#REF!</f>
        <v>#REF!</v>
      </c>
      <c r="G136" s="1126" t="e">
        <f t="shared" si="6"/>
        <v>#REF!</v>
      </c>
      <c r="H136" s="1127" t="e">
        <f t="shared" si="7"/>
        <v>#REF!</v>
      </c>
      <c r="I136" s="1128" t="e">
        <f>'[6]App.2-W_Bill Impacts'!#REF!</f>
        <v>#REF!</v>
      </c>
      <c r="J136" s="1129" t="e">
        <f>'[6]App.2-W_Bill Impacts'!#REF!</f>
        <v>#REF!</v>
      </c>
      <c r="K136" s="1126" t="e">
        <f t="shared" si="8"/>
        <v>#REF!</v>
      </c>
      <c r="L136" s="1127" t="e">
        <f t="shared" si="9"/>
        <v>#REF!</v>
      </c>
      <c r="M136" s="1022"/>
      <c r="N136" s="1131" t="e">
        <f>'[6]App.2-W_Bill Impacts'!#REF!</f>
        <v>#REF!</v>
      </c>
      <c r="O136" s="1112" t="e">
        <f>'[6]App.2-W_Bill Impacts'!#REF!</f>
        <v>#REF!</v>
      </c>
      <c r="P136" s="1131" t="e">
        <f>'[6]App.2-W_Bill Impacts'!#REF!</f>
        <v>#REF!</v>
      </c>
      <c r="Q136" s="1112" t="e">
        <f>'[6]App.2-W_Bill Impacts'!#REF!</f>
        <v>#REF!</v>
      </c>
      <c r="R136" s="290" t="e">
        <f t="shared" si="10"/>
        <v>#REF!</v>
      </c>
      <c r="S136" s="290" t="e">
        <f t="shared" si="10"/>
        <v>#REF!</v>
      </c>
      <c r="T136" s="290" t="e">
        <f t="shared" si="11"/>
        <v>#REF!</v>
      </c>
      <c r="U136" s="290" t="e">
        <f t="shared" si="11"/>
        <v>#REF!</v>
      </c>
      <c r="V136" s="1131">
        <f>'Bill Impact - Sentinel'!J46</f>
        <v>2.8841099398717738</v>
      </c>
      <c r="W136" s="1112">
        <f>'Bill Impact - Sentinel'!K46</f>
        <v>0.10238433397405843</v>
      </c>
      <c r="X136" s="1131">
        <f>'Bill Impact - Sentinel'!J65</f>
        <v>16.798815965958653</v>
      </c>
      <c r="Y136" s="1112">
        <f>'Bill Impact - Sentinel'!K65</f>
        <v>0.23736119413039355</v>
      </c>
      <c r="Z136" s="290" t="e">
        <f t="shared" si="12"/>
        <v>#REF!</v>
      </c>
      <c r="AA136" s="290" t="e">
        <f t="shared" si="13"/>
        <v>#REF!</v>
      </c>
      <c r="AB136" s="290" t="e">
        <f t="shared" si="14"/>
        <v>#REF!</v>
      </c>
      <c r="AC136" s="290" t="e">
        <f t="shared" si="15"/>
        <v>#REF!</v>
      </c>
    </row>
    <row r="137" spans="1:29" ht="15">
      <c r="A137" s="1028" t="s">
        <v>756</v>
      </c>
      <c r="B137" s="1124">
        <f>'[6]App.2-W_Bill Impacts'!L39</f>
        <v>727</v>
      </c>
      <c r="C137" s="1125"/>
      <c r="D137" s="1125"/>
      <c r="E137" s="1125" t="e">
        <f>'[6]App.2-W_Bill Impacts'!#REF!</f>
        <v>#REF!</v>
      </c>
      <c r="F137" s="1125" t="e">
        <f>'[6]App.2-W_Bill Impacts'!#REF!</f>
        <v>#REF!</v>
      </c>
      <c r="G137" s="1126" t="e">
        <f t="shared" si="6"/>
        <v>#REF!</v>
      </c>
      <c r="H137" s="1127" t="e">
        <f t="shared" si="7"/>
        <v>#REF!</v>
      </c>
      <c r="I137" s="1128" t="e">
        <f>'[6]App.2-W_Bill Impacts'!#REF!</f>
        <v>#REF!</v>
      </c>
      <c r="J137" s="1129" t="e">
        <f>'[6]App.2-W_Bill Impacts'!#REF!</f>
        <v>#REF!</v>
      </c>
      <c r="K137" s="1126" t="e">
        <f t="shared" si="8"/>
        <v>#REF!</v>
      </c>
      <c r="L137" s="1127" t="e">
        <f t="shared" si="9"/>
        <v>#REF!</v>
      </c>
      <c r="M137" s="1022"/>
      <c r="N137" s="1131" t="e">
        <f>'[6]App.2-W_Bill Impacts'!#REF!</f>
        <v>#REF!</v>
      </c>
      <c r="O137" s="1112" t="e">
        <f>'[6]App.2-W_Bill Impacts'!#REF!</f>
        <v>#REF!</v>
      </c>
      <c r="P137" s="1131" t="e">
        <f>'[6]App.2-W_Bill Impacts'!#REF!</f>
        <v>#REF!</v>
      </c>
      <c r="Q137" s="1112" t="e">
        <f>'[6]App.2-W_Bill Impacts'!#REF!</f>
        <v>#REF!</v>
      </c>
      <c r="R137" s="290" t="e">
        <f t="shared" si="10"/>
        <v>#REF!</v>
      </c>
      <c r="S137" s="290" t="e">
        <f t="shared" si="10"/>
        <v>#REF!</v>
      </c>
      <c r="T137" s="290" t="e">
        <f t="shared" si="11"/>
        <v>#REF!</v>
      </c>
      <c r="U137" s="290" t="e">
        <f t="shared" si="11"/>
        <v>#REF!</v>
      </c>
      <c r="V137" s="1131">
        <f>'Bill Impact - USL'!J46</f>
        <v>-2.8366187055977576</v>
      </c>
      <c r="W137" s="1112">
        <f>'Bill Impact - USL'!K46</f>
        <v>-7.5572484842997806E-2</v>
      </c>
      <c r="X137" s="1131">
        <f>'Bill Impact - USL'!J65</f>
        <v>-4.1258721140005434</v>
      </c>
      <c r="Y137" s="1112">
        <f>'Bill Impact - USL'!K65</f>
        <v>-2.9951205019029929E-2</v>
      </c>
      <c r="Z137" s="290" t="e">
        <f t="shared" si="12"/>
        <v>#REF!</v>
      </c>
      <c r="AA137" s="290" t="e">
        <f t="shared" si="13"/>
        <v>#REF!</v>
      </c>
      <c r="AB137" s="290" t="e">
        <f t="shared" si="14"/>
        <v>#REF!</v>
      </c>
      <c r="AC137" s="290" t="e">
        <f t="shared" si="15"/>
        <v>#REF!</v>
      </c>
    </row>
    <row r="142" spans="1:29">
      <c r="A142" s="1216"/>
      <c r="B142" s="1216"/>
      <c r="C142" s="1217">
        <v>2015</v>
      </c>
      <c r="D142" s="1217">
        <v>2016</v>
      </c>
      <c r="E142" s="1216"/>
      <c r="F142" s="1216"/>
    </row>
    <row r="143" spans="1:29">
      <c r="A143" s="1216"/>
      <c r="B143" s="1216"/>
      <c r="C143" s="1217" t="s">
        <v>877</v>
      </c>
      <c r="D143" s="1217" t="s">
        <v>877</v>
      </c>
      <c r="E143" s="1217" t="s">
        <v>878</v>
      </c>
      <c r="F143" s="1217" t="s">
        <v>138</v>
      </c>
    </row>
    <row r="144" spans="1:29">
      <c r="A144" s="1217" t="s">
        <v>0</v>
      </c>
      <c r="B144" s="1217" t="s">
        <v>45</v>
      </c>
      <c r="C144" s="1217" t="s">
        <v>385</v>
      </c>
      <c r="D144" s="1217" t="s">
        <v>385</v>
      </c>
      <c r="E144" s="1218" t="s">
        <v>879</v>
      </c>
      <c r="F144" s="1218" t="s">
        <v>879</v>
      </c>
    </row>
    <row r="145" spans="1:6">
      <c r="A145" s="1216"/>
      <c r="B145" s="1216"/>
      <c r="C145" s="1216"/>
      <c r="D145" s="1216"/>
      <c r="E145" s="1216"/>
      <c r="F145" s="1216"/>
    </row>
    <row r="146" spans="1:6">
      <c r="A146" s="1217" t="s">
        <v>108</v>
      </c>
      <c r="B146" s="1217" t="s">
        <v>880</v>
      </c>
      <c r="C146" s="1219" t="e">
        <f>'[6]App.2-W_Bill Impacts'!#REF!</f>
        <v>#REF!</v>
      </c>
      <c r="D146" s="1219" t="e">
        <f>'[6]App.2-W_Bill Impacts'!#REF!</f>
        <v>#REF!</v>
      </c>
      <c r="E146" s="1219" t="e">
        <f>+D146-C146</f>
        <v>#REF!</v>
      </c>
      <c r="F146" s="1220" t="e">
        <f>+E146/C146</f>
        <v>#REF!</v>
      </c>
    </row>
    <row r="147" spans="1:6">
      <c r="A147" s="1217" t="s">
        <v>794</v>
      </c>
      <c r="B147" s="1217" t="s">
        <v>454</v>
      </c>
      <c r="C147" s="1219" t="e">
        <f>'[6]App.2-W_Bill Impacts'!#REF!</f>
        <v>#REF!</v>
      </c>
      <c r="D147" s="1219" t="e">
        <f>'[6]App.2-W_Bill Impacts'!#REF!</f>
        <v>#REF!</v>
      </c>
      <c r="E147" s="1219" t="e">
        <f>+D147-C147</f>
        <v>#REF!</v>
      </c>
      <c r="F147" s="1220" t="e">
        <f>+E147/C147</f>
        <v>#REF!</v>
      </c>
    </row>
  </sheetData>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sheetPr>
    <pageSetUpPr fitToPage="1"/>
  </sheetPr>
  <dimension ref="A1:J12"/>
  <sheetViews>
    <sheetView workbookViewId="0">
      <selection activeCell="C8" sqref="C8"/>
    </sheetView>
  </sheetViews>
  <sheetFormatPr defaultRowHeight="12.75"/>
  <cols>
    <col min="1" max="1" width="32.7109375" style="195" bestFit="1" customWidth="1"/>
    <col min="2" max="2" width="13.140625" style="195" customWidth="1"/>
    <col min="3" max="3" width="15.7109375" style="195" bestFit="1" customWidth="1"/>
    <col min="4" max="4" width="14.28515625" style="195" bestFit="1" customWidth="1"/>
    <col min="5" max="5" width="10.85546875" style="195" bestFit="1" customWidth="1"/>
    <col min="6" max="6" width="10.5703125" style="195" bestFit="1" customWidth="1"/>
    <col min="7" max="7" width="10" style="195" bestFit="1" customWidth="1"/>
    <col min="8" max="8" width="9.140625" style="195"/>
    <col min="9" max="10" width="11.28515625" style="195" bestFit="1" customWidth="1"/>
    <col min="11" max="11" width="8.7109375" style="195" bestFit="1" customWidth="1"/>
    <col min="12" max="16384" width="9.140625" style="195"/>
  </cols>
  <sheetData>
    <row r="1" spans="1:10">
      <c r="A1" s="1240" t="str">
        <f>+'Revenue Input'!A1</f>
        <v>RSL EB-2015-0100</v>
      </c>
      <c r="B1" s="1240"/>
      <c r="C1" s="1240"/>
      <c r="D1" s="1240"/>
      <c r="E1" s="1240"/>
      <c r="F1" s="1240"/>
      <c r="G1" s="1240"/>
    </row>
    <row r="2" spans="1:10" ht="6.75" customHeight="1">
      <c r="A2" s="1232"/>
      <c r="B2" s="1232"/>
      <c r="C2" s="1232"/>
      <c r="D2" s="1232"/>
      <c r="E2" s="1232"/>
      <c r="F2" s="1232"/>
      <c r="G2" s="1232"/>
    </row>
    <row r="3" spans="1:10" ht="15.75">
      <c r="A3" s="1108" t="s">
        <v>812</v>
      </c>
      <c r="B3" s="1108"/>
      <c r="C3" s="1108"/>
      <c r="D3" s="1108"/>
      <c r="E3" s="1108"/>
      <c r="F3" s="1108"/>
      <c r="G3" s="1108"/>
    </row>
    <row r="4" spans="1:10" ht="8.25" customHeight="1" thickBot="1">
      <c r="A4" s="1252"/>
      <c r="B4" s="1252"/>
      <c r="C4" s="1252"/>
      <c r="D4" s="1252"/>
      <c r="E4" s="1252"/>
      <c r="F4" s="1252"/>
      <c r="G4" s="1252"/>
    </row>
    <row r="5" spans="1:10" ht="26.25" thickTop="1">
      <c r="A5" s="946" t="s">
        <v>0</v>
      </c>
      <c r="B5" s="915" t="s">
        <v>69</v>
      </c>
      <c r="C5" s="915" t="s">
        <v>537</v>
      </c>
      <c r="D5" s="915" t="s">
        <v>12</v>
      </c>
      <c r="E5" s="915" t="s">
        <v>811</v>
      </c>
    </row>
    <row r="6" spans="1:10" ht="18" customHeight="1">
      <c r="A6" s="1105" t="str">
        <f>'Allocation Low Voltage Costs'!A6</f>
        <v>Residential</v>
      </c>
      <c r="B6" s="1152">
        <f>+'Allocation Low Voltage Costs'!G6</f>
        <v>198145.13089141043</v>
      </c>
      <c r="C6" s="753">
        <f>'2016 Test Yr On Existing Rates'!C22</f>
        <v>40480043</v>
      </c>
      <c r="D6" s="754" t="s">
        <v>13</v>
      </c>
      <c r="E6" s="755">
        <f t="shared" ref="E6:E11" si="0">+B6/C6</f>
        <v>4.8948843975143612E-3</v>
      </c>
      <c r="G6" s="225">
        <f t="shared" ref="G6:G11" si="1">C6*E6</f>
        <v>198145.13089141043</v>
      </c>
      <c r="H6" s="225"/>
      <c r="I6" s="1210">
        <v>4.8820929986232355E-3</v>
      </c>
      <c r="J6" s="1211">
        <f>E6-I6</f>
        <v>1.2791398891125703E-5</v>
      </c>
    </row>
    <row r="7" spans="1:10" ht="18" customHeight="1">
      <c r="A7" s="1105" t="str">
        <f>'Allocation Low Voltage Costs'!A7</f>
        <v>GS &lt; 50 kW</v>
      </c>
      <c r="B7" s="1152">
        <f>+'Allocation Low Voltage Costs'!G7</f>
        <v>91439.881105130728</v>
      </c>
      <c r="C7" s="753">
        <f>'2016 Test Yr On Existing Rates'!C23</f>
        <v>20348623</v>
      </c>
      <c r="D7" s="754" t="s">
        <v>13</v>
      </c>
      <c r="E7" s="755">
        <f t="shared" si="0"/>
        <v>4.4936643184716098E-3</v>
      </c>
      <c r="G7" s="225">
        <f t="shared" si="1"/>
        <v>91439.881105130728</v>
      </c>
      <c r="H7" s="225"/>
      <c r="I7" s="1210">
        <v>4.4683560412940434E-3</v>
      </c>
      <c r="J7" s="1211">
        <f t="shared" ref="J7:J11" si="2">E7-I7</f>
        <v>2.5308277177566417E-5</v>
      </c>
    </row>
    <row r="8" spans="1:10" ht="18" customHeight="1">
      <c r="A8" s="1105" t="str">
        <f>'Allocation Low Voltage Costs'!A8</f>
        <v>GS &gt;50 to 4999 kW</v>
      </c>
      <c r="B8" s="1152">
        <f>+'Allocation Low Voltage Costs'!G8+'Allocation Low Voltage Costs'!G9</f>
        <v>192990.23663082157</v>
      </c>
      <c r="C8" s="753">
        <f>'2016 Test Yr On Existing Rates'!C24</f>
        <v>115477</v>
      </c>
      <c r="D8" s="754" t="s">
        <v>14</v>
      </c>
      <c r="E8" s="755">
        <f t="shared" si="0"/>
        <v>1.6712439414846383</v>
      </c>
      <c r="G8" s="225">
        <f t="shared" si="1"/>
        <v>192990.23663082157</v>
      </c>
      <c r="H8" s="225"/>
      <c r="I8" s="1210">
        <v>1.669550091214026</v>
      </c>
      <c r="J8" s="1211">
        <f t="shared" si="2"/>
        <v>1.6938502706123071E-3</v>
      </c>
    </row>
    <row r="9" spans="1:10" ht="18" customHeight="1">
      <c r="A9" s="1105" t="str">
        <f>'Allocation Low Voltage Costs'!A10</f>
        <v>Street Lighting</v>
      </c>
      <c r="B9" s="1152">
        <f>+'Allocation Low Voltage Costs'!G10</f>
        <v>2647.4870217690805</v>
      </c>
      <c r="C9" s="753">
        <f>'2016 Test Yr On Existing Rates'!C25</f>
        <v>2070</v>
      </c>
      <c r="D9" s="754" t="s">
        <v>14</v>
      </c>
      <c r="E9" s="755">
        <f t="shared" si="0"/>
        <v>1.2789792375696041</v>
      </c>
      <c r="G9" s="225">
        <f t="shared" si="1"/>
        <v>2647.4870217690805</v>
      </c>
      <c r="H9" s="225"/>
      <c r="I9" s="1210">
        <v>1.2783405528282346</v>
      </c>
      <c r="J9" s="1211">
        <f t="shared" si="2"/>
        <v>6.386847413695218E-4</v>
      </c>
    </row>
    <row r="10" spans="1:10" ht="18" customHeight="1">
      <c r="A10" s="1105" t="str">
        <f>'Allocation Low Voltage Costs'!A11</f>
        <v>Sentinel Lighting</v>
      </c>
      <c r="B10" s="1152">
        <f>+'Allocation Low Voltage Costs'!G11</f>
        <v>394.27064178783638</v>
      </c>
      <c r="C10" s="753">
        <f>'2016 Test Yr On Existing Rates'!C26</f>
        <v>302</v>
      </c>
      <c r="D10" s="754" t="s">
        <v>14</v>
      </c>
      <c r="E10" s="755">
        <f t="shared" si="0"/>
        <v>1.3055319264497893</v>
      </c>
      <c r="G10" s="225">
        <f t="shared" si="1"/>
        <v>394.27064178783638</v>
      </c>
      <c r="H10" s="225"/>
      <c r="I10" s="1210">
        <v>1.3048703245176536</v>
      </c>
      <c r="J10" s="1211">
        <f t="shared" si="2"/>
        <v>6.6160193213571361E-4</v>
      </c>
    </row>
    <row r="11" spans="1:10" ht="21" customHeight="1">
      <c r="A11" s="1105" t="str">
        <f>'Allocation Low Voltage Costs'!A12</f>
        <v>Unmetered Scattered Load</v>
      </c>
      <c r="B11" s="1152">
        <f>+'Allocation Low Voltage Costs'!G12</f>
        <v>2455.266290413495</v>
      </c>
      <c r="C11" s="753">
        <f>'2016 Test Yr On Existing Rates'!C27</f>
        <v>546384</v>
      </c>
      <c r="D11" s="754" t="s">
        <v>13</v>
      </c>
      <c r="E11" s="755">
        <f t="shared" si="0"/>
        <v>4.493664328409132E-3</v>
      </c>
      <c r="G11" s="703">
        <f t="shared" si="1"/>
        <v>2455.266290413495</v>
      </c>
      <c r="H11" s="225"/>
      <c r="I11" s="1210">
        <v>4.468357696352644E-3</v>
      </c>
      <c r="J11" s="1211">
        <f t="shared" si="2"/>
        <v>2.530663205648799E-5</v>
      </c>
    </row>
    <row r="12" spans="1:10" ht="18" customHeight="1">
      <c r="A12" s="1109" t="s">
        <v>15</v>
      </c>
      <c r="B12" s="1152">
        <f>SUM(B6:B11)</f>
        <v>488072.27258133324</v>
      </c>
      <c r="C12" s="1110">
        <f>SUM(C6:C11)</f>
        <v>61492899</v>
      </c>
      <c r="D12" s="757"/>
      <c r="E12" s="758"/>
      <c r="G12" s="225">
        <f>SUM(G6:G11)</f>
        <v>488072.27258133324</v>
      </c>
      <c r="H12" s="225"/>
      <c r="I12" s="226"/>
    </row>
  </sheetData>
  <mergeCells count="3">
    <mergeCell ref="A4:G4"/>
    <mergeCell ref="A1:G1"/>
    <mergeCell ref="A2:G2"/>
  </mergeCells>
  <phoneticPr fontId="0" type="noConversion"/>
  <pageMargins left="0.75" right="0.75" top="1" bottom="1" header="0.5" footer="0.5"/>
  <pageSetup orientation="landscape" horizontalDpi="355" verticalDpi="355" r:id="rId1"/>
  <headerFooter alignWithMargins="0"/>
  <legacyDrawing r:id="rId2"/>
</worksheet>
</file>

<file path=xl/worksheets/sheet11.xml><?xml version="1.0" encoding="utf-8"?>
<worksheet xmlns="http://schemas.openxmlformats.org/spreadsheetml/2006/main" xmlns:r="http://schemas.openxmlformats.org/officeDocument/2006/relationships">
  <dimension ref="A1:P204"/>
  <sheetViews>
    <sheetView topLeftCell="A10" workbookViewId="0">
      <selection activeCell="F22" sqref="F22"/>
    </sheetView>
  </sheetViews>
  <sheetFormatPr defaultRowHeight="14.25"/>
  <cols>
    <col min="1" max="1" width="25.42578125" style="1044" customWidth="1"/>
    <col min="2" max="2" width="11.85546875" style="1044" customWidth="1"/>
    <col min="3" max="3" width="12.5703125" style="1044" customWidth="1"/>
    <col min="4" max="4" width="16.5703125" style="1044" customWidth="1"/>
    <col min="5" max="5" width="17.42578125" style="1044" customWidth="1"/>
    <col min="6" max="6" width="18.140625" style="1044" customWidth="1"/>
    <col min="7" max="7" width="9.7109375" style="1044" customWidth="1"/>
    <col min="8" max="8" width="10" style="1044" customWidth="1"/>
    <col min="9" max="9" width="11.28515625" style="1044" customWidth="1"/>
    <col min="10" max="10" width="5.140625" style="1044" customWidth="1"/>
    <col min="11" max="11" width="11.28515625" style="1044" bestFit="1" customWidth="1"/>
    <col min="12" max="12" width="11.85546875" style="1044" bestFit="1" customWidth="1"/>
    <col min="13" max="13" width="10.85546875" style="1044" bestFit="1" customWidth="1"/>
    <col min="14" max="15" width="11.7109375" style="1044" bestFit="1" customWidth="1"/>
    <col min="16" max="16" width="9.85546875" style="1044" bestFit="1" customWidth="1"/>
    <col min="17" max="16384" width="9.140625" style="1044"/>
  </cols>
  <sheetData>
    <row r="1" spans="1:13" ht="18">
      <c r="A1" s="1041"/>
      <c r="B1" s="1042" t="s">
        <v>315</v>
      </c>
      <c r="C1" s="1042"/>
      <c r="D1" s="1041"/>
      <c r="E1" s="1041"/>
      <c r="F1" s="1041"/>
      <c r="G1" s="1043"/>
    </row>
    <row r="2" spans="1:13">
      <c r="A2" s="1041"/>
      <c r="B2" s="1041"/>
      <c r="C2" s="1041"/>
      <c r="D2" s="1041"/>
      <c r="E2" s="1041"/>
      <c r="F2" s="1041"/>
      <c r="G2" s="1043"/>
    </row>
    <row r="3" spans="1:13">
      <c r="A3" s="1045" t="s">
        <v>316</v>
      </c>
      <c r="B3" s="1046" t="s">
        <v>317</v>
      </c>
      <c r="C3" s="1046"/>
      <c r="D3" s="1047" t="s">
        <v>318</v>
      </c>
      <c r="E3" s="1041" t="s">
        <v>531</v>
      </c>
      <c r="F3" s="1041"/>
      <c r="G3" s="1043"/>
    </row>
    <row r="4" spans="1:13">
      <c r="A4" s="1048" t="s">
        <v>319</v>
      </c>
      <c r="B4" s="1049"/>
      <c r="C4" s="1049"/>
      <c r="D4" s="1050"/>
      <c r="E4" s="1041"/>
      <c r="F4" s="1041"/>
      <c r="G4" s="1043"/>
    </row>
    <row r="5" spans="1:13">
      <c r="A5" s="1048" t="s">
        <v>320</v>
      </c>
      <c r="B5" s="1051">
        <f>[11]LV!$N$14</f>
        <v>235617.55000000002</v>
      </c>
      <c r="C5" s="1051"/>
      <c r="D5" s="1050">
        <f>B5-B4</f>
        <v>235617.55000000002</v>
      </c>
      <c r="E5" s="1041"/>
      <c r="F5" s="1041"/>
      <c r="G5" s="1043"/>
    </row>
    <row r="6" spans="1:13">
      <c r="A6" s="1048" t="s">
        <v>321</v>
      </c>
      <c r="B6" s="1049">
        <f>[12]LV!$N$14+'[12]Hydro One'!$P$67</f>
        <v>371056.41193548392</v>
      </c>
      <c r="C6" s="1049"/>
      <c r="D6" s="1050">
        <f>B6-B5</f>
        <v>135438.8619354839</v>
      </c>
      <c r="E6" s="1052"/>
      <c r="F6" s="1041"/>
      <c r="G6" s="1043"/>
    </row>
    <row r="7" spans="1:13">
      <c r="A7" s="1048" t="s">
        <v>322</v>
      </c>
      <c r="B7" s="1049">
        <f>[13]LV!$N$14</f>
        <v>291179.70000000007</v>
      </c>
      <c r="C7" s="1049"/>
      <c r="D7" s="1050">
        <f>B7-B6</f>
        <v>-79876.711935483851</v>
      </c>
      <c r="E7" s="1041"/>
      <c r="F7" s="1041"/>
      <c r="G7" s="1043"/>
    </row>
    <row r="8" spans="1:13">
      <c r="A8" s="1048" t="s">
        <v>343</v>
      </c>
      <c r="B8" s="1051">
        <f>[14]LV!$N$14</f>
        <v>458992.30000000005</v>
      </c>
      <c r="C8" s="1051"/>
      <c r="D8" s="1050">
        <f>B8-B7</f>
        <v>167812.59999999998</v>
      </c>
      <c r="E8" s="1041"/>
      <c r="F8" s="1041"/>
      <c r="G8" s="1043"/>
    </row>
    <row r="9" spans="1:13" ht="15">
      <c r="A9" s="1053" t="s">
        <v>323</v>
      </c>
      <c r="B9" s="1054">
        <f>F21</f>
        <v>488072.27258133329</v>
      </c>
      <c r="C9" s="1054"/>
      <c r="D9" s="1055">
        <f>B9-B8</f>
        <v>29079.972581333248</v>
      </c>
      <c r="E9" s="1041"/>
      <c r="F9" s="1041"/>
      <c r="G9" s="1043"/>
    </row>
    <row r="10" spans="1:13">
      <c r="A10" s="1041"/>
      <c r="B10" s="1049"/>
      <c r="C10" s="1049"/>
      <c r="D10" s="1049"/>
      <c r="E10" s="1041"/>
      <c r="F10" s="1041"/>
      <c r="G10" s="1043"/>
    </row>
    <row r="11" spans="1:13">
      <c r="A11" s="1041"/>
      <c r="B11" s="1041"/>
      <c r="C11" s="1041"/>
      <c r="D11" s="1041"/>
      <c r="E11" s="1041"/>
      <c r="F11" s="1041"/>
      <c r="G11" s="1043"/>
    </row>
    <row r="12" spans="1:13" ht="18">
      <c r="B12" s="1056" t="s">
        <v>808</v>
      </c>
      <c r="C12" s="1042"/>
      <c r="D12" s="1041"/>
      <c r="E12" s="1041" t="s">
        <v>860</v>
      </c>
      <c r="G12" s="1043"/>
      <c r="I12" s="1044" t="s">
        <v>324</v>
      </c>
    </row>
    <row r="13" spans="1:13" ht="15" thickBot="1">
      <c r="A13" s="1041"/>
      <c r="B13" s="1041"/>
      <c r="C13" s="1041"/>
      <c r="D13" s="1041"/>
      <c r="E13" s="1041"/>
      <c r="F13" s="1041"/>
      <c r="G13" s="1043"/>
      <c r="H13" s="1057"/>
      <c r="I13" s="1057"/>
      <c r="J13" s="1057"/>
      <c r="K13" s="1057"/>
      <c r="L13" s="1057"/>
      <c r="M13" s="1058"/>
    </row>
    <row r="14" spans="1:13" ht="26.25" thickTop="1">
      <c r="A14" s="1083" t="s">
        <v>325</v>
      </c>
      <c r="B14" s="1084" t="s">
        <v>852</v>
      </c>
      <c r="C14" s="1085" t="s">
        <v>547</v>
      </c>
      <c r="D14" s="1086" t="s">
        <v>550</v>
      </c>
      <c r="E14" s="1085"/>
      <c r="F14" s="1087" t="s">
        <v>859</v>
      </c>
      <c r="G14" s="1043"/>
      <c r="H14" s="1041"/>
      <c r="I14" s="1041"/>
      <c r="J14" s="1041"/>
      <c r="K14" s="1041"/>
      <c r="L14" s="1041"/>
      <c r="M14" s="1043"/>
    </row>
    <row r="15" spans="1:13">
      <c r="A15" s="1088"/>
      <c r="B15" s="1089"/>
      <c r="C15" s="1089"/>
      <c r="D15" s="1089"/>
      <c r="E15" s="1089"/>
      <c r="F15" s="1090"/>
      <c r="G15" s="1043"/>
      <c r="H15" s="1041" t="s">
        <v>326</v>
      </c>
      <c r="I15" s="1041" t="s">
        <v>327</v>
      </c>
      <c r="J15" s="1041"/>
      <c r="K15" s="1041" t="s">
        <v>328</v>
      </c>
      <c r="L15" s="1041" t="s">
        <v>329</v>
      </c>
      <c r="M15" s="1043"/>
    </row>
    <row r="16" spans="1:13">
      <c r="A16" s="1088" t="s">
        <v>330</v>
      </c>
      <c r="B16" s="1091">
        <v>492.55</v>
      </c>
      <c r="C16" s="1092" t="s">
        <v>548</v>
      </c>
      <c r="D16" s="1089">
        <v>11</v>
      </c>
      <c r="E16" s="1059"/>
      <c r="F16" s="1093">
        <f>B16*D16*12</f>
        <v>65016.600000000006</v>
      </c>
      <c r="G16" s="1043"/>
      <c r="H16" s="1041">
        <v>294.97000000000003</v>
      </c>
      <c r="I16" s="1060">
        <f>(B16+B17)/H16</f>
        <v>1.7100383089805742</v>
      </c>
      <c r="J16" s="1060"/>
      <c r="K16" s="1059">
        <f>682.35*11*8</f>
        <v>60046.8</v>
      </c>
      <c r="L16" s="1041"/>
      <c r="M16" s="1061"/>
    </row>
    <row r="17" spans="1:16">
      <c r="A17" s="1088" t="s">
        <v>549</v>
      </c>
      <c r="B17" s="1091">
        <v>11.86</v>
      </c>
      <c r="C17" s="1092" t="s">
        <v>548</v>
      </c>
      <c r="D17" s="1089">
        <f>D16</f>
        <v>11</v>
      </c>
      <c r="E17" s="1059"/>
      <c r="F17" s="1093">
        <f>B17*D17*12</f>
        <v>1565.5199999999998</v>
      </c>
      <c r="G17" s="1043"/>
      <c r="H17" s="1041"/>
      <c r="I17" s="1060"/>
      <c r="J17" s="1060"/>
      <c r="K17" s="1059">
        <f>(B33*4+B16*8+B17*8)*11</f>
        <v>57366.760000000009</v>
      </c>
      <c r="L17" s="1059">
        <f>(B16*12+B17*12)*11</f>
        <v>66582.12</v>
      </c>
      <c r="M17" s="1061"/>
    </row>
    <row r="18" spans="1:16">
      <c r="A18" s="1088" t="s">
        <v>332</v>
      </c>
      <c r="B18" s="1094">
        <v>1.2052</v>
      </c>
      <c r="C18" s="1092" t="s">
        <v>14</v>
      </c>
      <c r="D18" s="1059">
        <f>'LV Volume Forecast'!F19</f>
        <v>251792.75999999998</v>
      </c>
      <c r="E18" s="1059"/>
      <c r="F18" s="1093">
        <f>B18*D18</f>
        <v>303460.63435199996</v>
      </c>
      <c r="G18" s="1043"/>
      <c r="H18" s="1041">
        <v>0.68200000000000005</v>
      </c>
      <c r="I18" s="1060">
        <f>B18/H18</f>
        <v>1.7671554252199413</v>
      </c>
      <c r="J18" s="1060"/>
      <c r="K18" s="1059">
        <f>B35*19000*4+B18*135000</f>
        <v>214534</v>
      </c>
      <c r="L18" s="1059">
        <f>211000*B18</f>
        <v>254297.2</v>
      </c>
      <c r="M18" s="1061"/>
    </row>
    <row r="19" spans="1:16">
      <c r="A19" s="1088" t="s">
        <v>333</v>
      </c>
      <c r="B19" s="1095">
        <v>0.31259999999999999</v>
      </c>
      <c r="C19" s="1092" t="s">
        <v>14</v>
      </c>
      <c r="D19" s="1059">
        <f>D18</f>
        <v>251792.75999999998</v>
      </c>
      <c r="E19" s="1059"/>
      <c r="F19" s="1093">
        <f>B19*D19</f>
        <v>78710.416775999998</v>
      </c>
      <c r="G19" s="1043"/>
      <c r="H19" s="1041">
        <v>0.30700000000000005</v>
      </c>
      <c r="I19" s="1060">
        <f>B19/H19</f>
        <v>1.0182410423452766</v>
      </c>
      <c r="J19" s="1060"/>
      <c r="K19" s="1059">
        <f>76000*B36+135000*B19</f>
        <v>65533</v>
      </c>
      <c r="L19" s="1059">
        <f>211000*B19</f>
        <v>65958.599999999991</v>
      </c>
      <c r="M19" s="1043"/>
    </row>
    <row r="20" spans="1:16">
      <c r="A20" s="1088" t="s">
        <v>334</v>
      </c>
      <c r="B20" s="1095">
        <v>1.5464</v>
      </c>
      <c r="C20" s="1092" t="s">
        <v>14</v>
      </c>
      <c r="D20" s="1059">
        <f>'LV Volume Forecast'!F40</f>
        <v>25426.216666666664</v>
      </c>
      <c r="E20" s="1059"/>
      <c r="F20" s="1093">
        <f>B20*D20</f>
        <v>39319.101453333329</v>
      </c>
      <c r="G20" s="1043"/>
      <c r="H20" s="1041">
        <v>1.9870000000000001</v>
      </c>
      <c r="I20" s="1060">
        <f>B20/H20</f>
        <v>0.77825868142929033</v>
      </c>
      <c r="J20" s="1060"/>
      <c r="K20" s="1062">
        <f>9400*'LV Costs Forecast'!B37+13000*'LV Costs Forecast'!B20</f>
        <v>38781</v>
      </c>
      <c r="L20" s="1062">
        <f>22400*B20</f>
        <v>34639.360000000001</v>
      </c>
      <c r="M20" s="1043"/>
    </row>
    <row r="21" spans="1:16" ht="15">
      <c r="A21" s="1096" t="s">
        <v>35</v>
      </c>
      <c r="B21" s="1097"/>
      <c r="C21" s="1097"/>
      <c r="D21" s="1097"/>
      <c r="E21" s="1098"/>
      <c r="F21" s="1099">
        <f>SUM(F16:F20)</f>
        <v>488072.27258133329</v>
      </c>
      <c r="G21" s="1043"/>
      <c r="H21" s="1063"/>
      <c r="I21" s="1063"/>
      <c r="J21" s="1063"/>
      <c r="K21" s="1064">
        <f>SUM(K16:K20)</f>
        <v>436261.56</v>
      </c>
      <c r="L21" s="1064">
        <f>SUM(L17:L20)</f>
        <v>421477.27999999997</v>
      </c>
      <c r="M21" s="1065"/>
    </row>
    <row r="22" spans="1:16" ht="15">
      <c r="A22" s="1056"/>
      <c r="B22" s="1056"/>
      <c r="C22" s="1056"/>
      <c r="D22" s="1056"/>
      <c r="E22" s="1056"/>
      <c r="F22" s="1212">
        <v>488072.27258133329</v>
      </c>
      <c r="G22" s="1043"/>
    </row>
    <row r="23" spans="1:16" ht="15">
      <c r="A23" s="1041"/>
      <c r="B23" s="1056" t="s">
        <v>525</v>
      </c>
      <c r="C23" s="1056"/>
      <c r="D23" s="1041"/>
      <c r="E23" s="1041"/>
      <c r="F23" s="1056"/>
      <c r="G23" s="1043"/>
    </row>
    <row r="24" spans="1:16" ht="15">
      <c r="A24" s="1041" t="s">
        <v>330</v>
      </c>
      <c r="B24" s="1041">
        <v>433.07</v>
      </c>
      <c r="C24" s="1041" t="s">
        <v>548</v>
      </c>
      <c r="D24" s="1059">
        <f>D16</f>
        <v>11</v>
      </c>
      <c r="E24" s="1066">
        <f>B24*D24*12</f>
        <v>57165.239999999991</v>
      </c>
      <c r="F24" s="1056"/>
      <c r="G24" s="1050"/>
    </row>
    <row r="25" spans="1:16" ht="15">
      <c r="A25" s="1041" t="s">
        <v>331</v>
      </c>
      <c r="B25" s="1041">
        <f>16.6+682.35</f>
        <v>698.95</v>
      </c>
      <c r="C25" s="1041" t="s">
        <v>548</v>
      </c>
      <c r="D25" s="1059">
        <f>D17</f>
        <v>11</v>
      </c>
      <c r="E25" s="1066">
        <f>B25*D25*12</f>
        <v>92261.400000000009</v>
      </c>
      <c r="F25" s="1056"/>
      <c r="G25" s="1050"/>
    </row>
    <row r="26" spans="1:16" ht="15">
      <c r="A26" s="1041" t="s">
        <v>332</v>
      </c>
      <c r="B26" s="1041">
        <v>1.022</v>
      </c>
      <c r="C26" s="1041" t="s">
        <v>14</v>
      </c>
      <c r="D26" s="1059">
        <f>D18</f>
        <v>251792.75999999998</v>
      </c>
      <c r="E26" s="1059">
        <f>B26*D26</f>
        <v>257332.20071999999</v>
      </c>
      <c r="F26" s="1056"/>
      <c r="G26" s="1043"/>
    </row>
    <row r="27" spans="1:16" ht="15">
      <c r="A27" s="1041" t="s">
        <v>333</v>
      </c>
      <c r="B27" s="1041">
        <v>0.4723</v>
      </c>
      <c r="C27" s="1041" t="s">
        <v>14</v>
      </c>
      <c r="D27" s="1059">
        <f>D19</f>
        <v>251792.75999999998</v>
      </c>
      <c r="E27" s="1059">
        <f>B27*D27</f>
        <v>118921.72054799998</v>
      </c>
      <c r="F27" s="1056"/>
      <c r="G27" s="1043"/>
      <c r="K27" s="1044">
        <v>2015</v>
      </c>
      <c r="L27" s="1044">
        <v>2014</v>
      </c>
      <c r="M27" s="1044" t="s">
        <v>521</v>
      </c>
      <c r="N27" s="1044" t="s">
        <v>42</v>
      </c>
      <c r="O27" s="1044" t="s">
        <v>82</v>
      </c>
    </row>
    <row r="28" spans="1:16" ht="15">
      <c r="A28" s="1041" t="s">
        <v>334</v>
      </c>
      <c r="B28" s="1041">
        <v>2.0182000000000002</v>
      </c>
      <c r="C28" s="1041" t="s">
        <v>14</v>
      </c>
      <c r="D28" s="1059">
        <f>D20</f>
        <v>25426.216666666664</v>
      </c>
      <c r="E28" s="1059">
        <f>B28*D28</f>
        <v>51315.190476666663</v>
      </c>
      <c r="F28" s="1056"/>
      <c r="G28" s="1043"/>
      <c r="I28" s="1044" t="s">
        <v>554</v>
      </c>
      <c r="K28" s="1067">
        <f>B24+B25</f>
        <v>1132.02</v>
      </c>
      <c r="L28" s="1067">
        <f>B33</f>
        <v>294.97000000000003</v>
      </c>
      <c r="M28" s="1068">
        <f>K28-L28</f>
        <v>837.05</v>
      </c>
      <c r="N28" s="1069">
        <f>11*(12-4)</f>
        <v>88</v>
      </c>
      <c r="O28" s="1069">
        <f>M28*N28</f>
        <v>73660.399999999994</v>
      </c>
    </row>
    <row r="29" spans="1:16" ht="15.75" thickBot="1">
      <c r="A29" s="1056" t="s">
        <v>35</v>
      </c>
      <c r="B29" s="1041"/>
      <c r="C29" s="1041"/>
      <c r="D29" s="1056"/>
      <c r="E29" s="1070">
        <f>SUM(E24:E28)</f>
        <v>576995.7517446666</v>
      </c>
      <c r="F29" s="1056"/>
      <c r="G29" s="1043"/>
      <c r="H29" s="1044" t="s">
        <v>558</v>
      </c>
      <c r="I29" s="1044" t="s">
        <v>555</v>
      </c>
      <c r="K29" s="1067">
        <f>B18+B19</f>
        <v>1.5178</v>
      </c>
      <c r="L29" s="1067">
        <f>B35+B36</f>
        <v>0.9890000000000001</v>
      </c>
      <c r="M29" s="1068">
        <f>K29-L29</f>
        <v>0.52879999999999994</v>
      </c>
      <c r="N29" s="1069">
        <f>SUM('LV Volume Forecast'!E10:E17)</f>
        <v>159529.54999999999</v>
      </c>
      <c r="O29" s="1069">
        <f>M29*N29</f>
        <v>84359.22603999998</v>
      </c>
      <c r="P29" s="1071">
        <f>SUM(O28:O29)</f>
        <v>158019.62603999997</v>
      </c>
    </row>
    <row r="30" spans="1:16" ht="15.75" thickTop="1">
      <c r="A30" s="1041"/>
      <c r="B30" s="1041"/>
      <c r="C30" s="1041"/>
      <c r="D30" s="1056" t="s">
        <v>530</v>
      </c>
      <c r="E30" s="1072">
        <f>F21/E29</f>
        <v>0.84588538322083884</v>
      </c>
      <c r="F30" s="1056"/>
      <c r="G30" s="1043"/>
      <c r="I30" s="1044" t="s">
        <v>556</v>
      </c>
      <c r="K30" s="1071">
        <f>N29</f>
        <v>159529.54999999999</v>
      </c>
      <c r="L30" s="1044">
        <f>SUM('LV Volume Forecast'!D10:D17)</f>
        <v>133090.18</v>
      </c>
      <c r="M30" s="1069">
        <f>K30-L30</f>
        <v>26439.369999999995</v>
      </c>
      <c r="N30" s="1067">
        <f>L29</f>
        <v>0.9890000000000001</v>
      </c>
      <c r="O30" s="1069">
        <f>M30*N30</f>
        <v>26148.536929999998</v>
      </c>
    </row>
    <row r="31" spans="1:16" ht="15">
      <c r="A31" s="1073"/>
      <c r="B31" s="1073"/>
      <c r="C31" s="1073"/>
      <c r="D31" s="1073"/>
      <c r="E31" s="1073"/>
      <c r="F31" s="1073"/>
      <c r="G31" s="1065"/>
      <c r="H31" s="1044" t="s">
        <v>557</v>
      </c>
      <c r="I31" s="1044" t="s">
        <v>556</v>
      </c>
      <c r="K31" s="1069">
        <f>SUM('LV Volume Forecast'!E6:E9)</f>
        <v>92776.34</v>
      </c>
      <c r="L31" s="1069">
        <f>SUM('LV Volume Forecast'!D6:D9)</f>
        <v>78496.740000000005</v>
      </c>
      <c r="M31" s="1069">
        <f>K31-L31</f>
        <v>14279.599999999991</v>
      </c>
      <c r="N31" s="1074">
        <f>L29</f>
        <v>0.9890000000000001</v>
      </c>
      <c r="O31" s="1069">
        <f>M31*N31</f>
        <v>14122.524399999993</v>
      </c>
    </row>
    <row r="32" spans="1:16" ht="15">
      <c r="B32" s="1075" t="s">
        <v>326</v>
      </c>
      <c r="C32" s="1075"/>
    </row>
    <row r="33" spans="1:15" ht="15" thickBot="1">
      <c r="A33" s="1044" t="s">
        <v>330</v>
      </c>
      <c r="B33" s="1044">
        <v>294.97000000000003</v>
      </c>
      <c r="C33" s="1041" t="s">
        <v>548</v>
      </c>
      <c r="D33" s="1076">
        <f>D16</f>
        <v>11</v>
      </c>
      <c r="E33" s="1066">
        <f>B33*D33*12</f>
        <v>38936.04</v>
      </c>
      <c r="G33" s="1076"/>
      <c r="O33" s="1077">
        <f>SUM(O28:O32)</f>
        <v>198290.68736999997</v>
      </c>
    </row>
    <row r="34" spans="1:15" ht="15.75" thickTop="1">
      <c r="A34" s="1044" t="s">
        <v>331</v>
      </c>
      <c r="C34" s="1041" t="s">
        <v>548</v>
      </c>
      <c r="D34" s="1076">
        <f>D17</f>
        <v>11</v>
      </c>
      <c r="E34" s="1076">
        <f>B34*D34</f>
        <v>0</v>
      </c>
      <c r="F34" s="1078" t="s">
        <v>504</v>
      </c>
      <c r="G34" s="1076"/>
    </row>
    <row r="35" spans="1:15">
      <c r="A35" s="1044" t="s">
        <v>332</v>
      </c>
      <c r="B35" s="1044">
        <v>0.68200000000000005</v>
      </c>
      <c r="C35" s="1041" t="s">
        <v>14</v>
      </c>
      <c r="D35" s="1076">
        <f>D18</f>
        <v>251792.75999999998</v>
      </c>
      <c r="E35" s="1076">
        <f>B35*D35</f>
        <v>171722.66232</v>
      </c>
      <c r="G35" s="1076"/>
    </row>
    <row r="36" spans="1:15">
      <c r="A36" s="1044" t="s">
        <v>333</v>
      </c>
      <c r="B36" s="1044">
        <f>-0.001+0.275+0.01+0.023</f>
        <v>0.30700000000000005</v>
      </c>
      <c r="C36" s="1041" t="s">
        <v>14</v>
      </c>
      <c r="D36" s="1076">
        <f>D19</f>
        <v>251792.75999999998</v>
      </c>
      <c r="E36" s="1076">
        <f>B36*D36</f>
        <v>77300.37732</v>
      </c>
      <c r="G36" s="1076"/>
    </row>
    <row r="37" spans="1:15">
      <c r="A37" s="1044" t="s">
        <v>334</v>
      </c>
      <c r="B37" s="1044">
        <v>1.9870000000000001</v>
      </c>
      <c r="C37" s="1041" t="s">
        <v>14</v>
      </c>
      <c r="D37" s="1076">
        <f>D20</f>
        <v>25426.216666666664</v>
      </c>
      <c r="E37" s="1076">
        <f>B37*D37</f>
        <v>50521.89251666666</v>
      </c>
      <c r="G37" s="1076"/>
    </row>
    <row r="38" spans="1:15" ht="15.75" thickBot="1">
      <c r="A38" s="1075" t="s">
        <v>35</v>
      </c>
      <c r="D38" s="1075"/>
      <c r="E38" s="1070">
        <f>SUM(E33:E37)</f>
        <v>338480.97215666668</v>
      </c>
      <c r="G38" s="1076"/>
    </row>
    <row r="39" spans="1:15" ht="15.75" thickTop="1">
      <c r="D39" s="1075" t="s">
        <v>327</v>
      </c>
      <c r="E39" s="1079">
        <f>E21/E38</f>
        <v>0</v>
      </c>
      <c r="G39" s="1076"/>
    </row>
    <row r="40" spans="1:15" ht="15">
      <c r="D40" s="1075"/>
      <c r="E40" s="1079"/>
      <c r="G40" s="1076"/>
    </row>
    <row r="41" spans="1:15" ht="15">
      <c r="B41" s="1075" t="s">
        <v>335</v>
      </c>
      <c r="C41" s="1075"/>
    </row>
    <row r="42" spans="1:15">
      <c r="A42" s="1044" t="s">
        <v>330</v>
      </c>
      <c r="B42" s="1044">
        <v>291.76</v>
      </c>
      <c r="C42" s="1041" t="s">
        <v>548</v>
      </c>
      <c r="D42" s="1080">
        <f>D33</f>
        <v>11</v>
      </c>
      <c r="E42" s="1076">
        <f>B42*D42</f>
        <v>3209.3599999999997</v>
      </c>
    </row>
    <row r="43" spans="1:15">
      <c r="A43" s="1044" t="s">
        <v>331</v>
      </c>
      <c r="C43" s="1041" t="s">
        <v>548</v>
      </c>
      <c r="D43" s="1080">
        <f>D34</f>
        <v>11</v>
      </c>
      <c r="E43" s="1076">
        <f>B43*D43</f>
        <v>0</v>
      </c>
    </row>
    <row r="44" spans="1:15">
      <c r="A44" s="1044" t="s">
        <v>332</v>
      </c>
      <c r="B44" s="1044">
        <v>0.67500000000000004</v>
      </c>
      <c r="C44" s="1041" t="s">
        <v>14</v>
      </c>
      <c r="D44" s="1080">
        <f>D35</f>
        <v>251792.75999999998</v>
      </c>
      <c r="E44" s="1076">
        <f>B44*D44</f>
        <v>169960.11300000001</v>
      </c>
    </row>
    <row r="45" spans="1:15">
      <c r="A45" s="1044" t="s">
        <v>333</v>
      </c>
      <c r="B45" s="1044">
        <f>-0.001+0.275+0.008+0.01</f>
        <v>0.29200000000000004</v>
      </c>
      <c r="C45" s="1041" t="s">
        <v>14</v>
      </c>
      <c r="D45" s="1080">
        <f>D36</f>
        <v>251792.75999999998</v>
      </c>
      <c r="E45" s="1076">
        <f>B45*D45</f>
        <v>73523.485920000006</v>
      </c>
    </row>
    <row r="46" spans="1:15">
      <c r="A46" s="1044" t="s">
        <v>334</v>
      </c>
      <c r="B46" s="1044">
        <v>1.9650000000000001</v>
      </c>
      <c r="C46" s="1041" t="s">
        <v>14</v>
      </c>
      <c r="D46" s="1080">
        <f>D37</f>
        <v>25426.216666666664</v>
      </c>
      <c r="E46" s="1076">
        <f>B46*D46</f>
        <v>49962.515749999999</v>
      </c>
    </row>
    <row r="47" spans="1:15" ht="15.75" thickBot="1">
      <c r="A47" s="1075" t="s">
        <v>35</v>
      </c>
      <c r="E47" s="1070">
        <f>SUM(E42:E46)</f>
        <v>296655.47467000003</v>
      </c>
    </row>
    <row r="48" spans="1:15" ht="15.75" thickTop="1">
      <c r="B48" s="1081"/>
      <c r="C48" s="1081"/>
      <c r="D48" s="1075" t="s">
        <v>336</v>
      </c>
      <c r="E48" s="1082">
        <f>E38/E47</f>
        <v>1.1409901419590971</v>
      </c>
    </row>
    <row r="49" spans="1:5">
      <c r="B49" s="1081"/>
      <c r="C49" s="1081"/>
    </row>
    <row r="50" spans="1:5">
      <c r="B50" s="1081"/>
      <c r="C50" s="1081"/>
    </row>
    <row r="51" spans="1:5">
      <c r="B51" s="1081"/>
      <c r="C51" s="1081"/>
    </row>
    <row r="52" spans="1:5" ht="18">
      <c r="B52" s="1056" t="s">
        <v>861</v>
      </c>
      <c r="C52" s="1042"/>
      <c r="D52" s="1041"/>
      <c r="E52" s="1041"/>
    </row>
    <row r="53" spans="1:5" ht="15" thickBot="1">
      <c r="A53" s="1041" t="s">
        <v>350</v>
      </c>
      <c r="B53" s="1041"/>
      <c r="C53" s="1041"/>
      <c r="D53" s="1041"/>
      <c r="E53" s="1041"/>
    </row>
    <row r="54" spans="1:5" ht="26.25" thickTop="1">
      <c r="A54" s="1083" t="s">
        <v>325</v>
      </c>
      <c r="B54" s="1085" t="s">
        <v>862</v>
      </c>
      <c r="C54" s="1085" t="s">
        <v>547</v>
      </c>
      <c r="D54" s="1086" t="s">
        <v>863</v>
      </c>
      <c r="E54" s="1087" t="s">
        <v>864</v>
      </c>
    </row>
    <row r="55" spans="1:5">
      <c r="A55" s="1088"/>
      <c r="B55" s="1089"/>
      <c r="C55" s="1089"/>
      <c r="D55" s="1089"/>
      <c r="E55" s="1090"/>
    </row>
    <row r="56" spans="1:5">
      <c r="A56" s="1088" t="s">
        <v>330</v>
      </c>
      <c r="B56" s="1091">
        <v>433.07</v>
      </c>
      <c r="C56" s="1092" t="s">
        <v>548</v>
      </c>
      <c r="D56" s="1089">
        <v>11</v>
      </c>
      <c r="E56" s="1093">
        <f>B56*D56</f>
        <v>4763.7699999999995</v>
      </c>
    </row>
    <row r="57" spans="1:5">
      <c r="A57" s="1088" t="s">
        <v>549</v>
      </c>
      <c r="B57" s="1091">
        <f>16.6</f>
        <v>16.600000000000001</v>
      </c>
      <c r="C57" s="1092" t="s">
        <v>548</v>
      </c>
      <c r="D57" s="1089">
        <f>D56</f>
        <v>11</v>
      </c>
      <c r="E57" s="1093">
        <f>B57*D57</f>
        <v>182.60000000000002</v>
      </c>
    </row>
    <row r="58" spans="1:5">
      <c r="A58" s="1088" t="s">
        <v>332</v>
      </c>
      <c r="B58" s="1094">
        <v>1.022</v>
      </c>
      <c r="C58" s="1092" t="s">
        <v>14</v>
      </c>
      <c r="D58" s="1059">
        <f>D59</f>
        <v>18968.02</v>
      </c>
      <c r="E58" s="1093">
        <f>B58*D58</f>
        <v>19385.316440000002</v>
      </c>
    </row>
    <row r="59" spans="1:5">
      <c r="A59" s="1088" t="s">
        <v>333</v>
      </c>
      <c r="B59" s="1095">
        <v>0.4723</v>
      </c>
      <c r="C59" s="1092" t="s">
        <v>14</v>
      </c>
      <c r="D59" s="1059">
        <f>13906.09+2115.4+2946.53</f>
        <v>18968.02</v>
      </c>
      <c r="E59" s="1093">
        <f>B59*D59</f>
        <v>8958.5958460000002</v>
      </c>
    </row>
    <row r="60" spans="1:5">
      <c r="A60" s="1088" t="s">
        <v>334</v>
      </c>
      <c r="B60" s="1095">
        <v>2.0182000000000002</v>
      </c>
      <c r="C60" s="1092" t="s">
        <v>14</v>
      </c>
      <c r="D60" s="1059">
        <f>488.89+2094.46</f>
        <v>2583.35</v>
      </c>
      <c r="E60" s="1093">
        <f>B60*D60</f>
        <v>5213.7169700000004</v>
      </c>
    </row>
    <row r="61" spans="1:5">
      <c r="A61" s="1096" t="s">
        <v>35</v>
      </c>
      <c r="B61" s="1097"/>
      <c r="C61" s="1097"/>
      <c r="D61" s="1097"/>
      <c r="E61" s="1179">
        <f>SUM(E56:E60)</f>
        <v>38503.999256000003</v>
      </c>
    </row>
    <row r="62" spans="1:5">
      <c r="A62" s="1180"/>
      <c r="B62" s="1180"/>
      <c r="C62" s="1180"/>
      <c r="D62" s="1180"/>
      <c r="E62" s="1181"/>
    </row>
    <row r="63" spans="1:5" ht="15" thickBot="1">
      <c r="A63" s="1041" t="s">
        <v>351</v>
      </c>
      <c r="B63" s="1041"/>
      <c r="C63" s="1041"/>
      <c r="D63" s="1041"/>
      <c r="E63" s="1041"/>
    </row>
    <row r="64" spans="1:5" ht="26.25" thickTop="1">
      <c r="A64" s="1083" t="s">
        <v>325</v>
      </c>
      <c r="B64" s="1085" t="s">
        <v>862</v>
      </c>
      <c r="C64" s="1085" t="s">
        <v>547</v>
      </c>
      <c r="D64" s="1086" t="s">
        <v>863</v>
      </c>
      <c r="E64" s="1087" t="s">
        <v>864</v>
      </c>
    </row>
    <row r="65" spans="1:5">
      <c r="A65" s="1088"/>
      <c r="B65" s="1089"/>
      <c r="C65" s="1089"/>
      <c r="D65" s="1089"/>
      <c r="E65" s="1090"/>
    </row>
    <row r="66" spans="1:5">
      <c r="A66" s="1088" t="s">
        <v>330</v>
      </c>
      <c r="B66" s="1091">
        <v>481.41</v>
      </c>
      <c r="C66" s="1092" t="s">
        <v>548</v>
      </c>
      <c r="D66" s="1089">
        <v>11</v>
      </c>
      <c r="E66" s="1093">
        <f>B66*D66</f>
        <v>5295.51</v>
      </c>
    </row>
    <row r="67" spans="1:5">
      <c r="A67" s="1088" t="s">
        <v>549</v>
      </c>
      <c r="B67" s="1091">
        <f>11.62+47.56</f>
        <v>59.18</v>
      </c>
      <c r="C67" s="1092" t="s">
        <v>548</v>
      </c>
      <c r="D67" s="1089">
        <f>D66</f>
        <v>11</v>
      </c>
      <c r="E67" s="1093">
        <f>B67*D67</f>
        <v>650.98</v>
      </c>
    </row>
    <row r="68" spans="1:5">
      <c r="A68" s="1088" t="s">
        <v>332</v>
      </c>
      <c r="B68" s="1094">
        <v>1.1739999999999999</v>
      </c>
      <c r="C68" s="1092" t="s">
        <v>14</v>
      </c>
      <c r="D68" s="1059">
        <f>D69</f>
        <v>19058.91</v>
      </c>
      <c r="E68" s="1093">
        <f>B68*D68</f>
        <v>22375.160339999999</v>
      </c>
    </row>
    <row r="69" spans="1:5">
      <c r="A69" s="1088" t="s">
        <v>333</v>
      </c>
      <c r="B69" s="1095">
        <v>0.31509999999999999</v>
      </c>
      <c r="C69" s="1092" t="s">
        <v>14</v>
      </c>
      <c r="D69" s="1059">
        <f>13609.73+2361.91+3087.27</f>
        <v>19058.91</v>
      </c>
      <c r="E69" s="1093">
        <f>B69*D69</f>
        <v>6005.4625409999999</v>
      </c>
    </row>
    <row r="70" spans="1:5">
      <c r="A70" s="1088" t="s">
        <v>334</v>
      </c>
      <c r="B70" s="1095">
        <v>1.5966</v>
      </c>
      <c r="C70" s="1092" t="s">
        <v>14</v>
      </c>
      <c r="D70" s="1059">
        <f>551.58+2338.52</f>
        <v>2890.1</v>
      </c>
      <c r="E70" s="1093">
        <f>B70*D70</f>
        <v>4614.3336600000002</v>
      </c>
    </row>
    <row r="71" spans="1:5">
      <c r="A71" s="1096" t="s">
        <v>35</v>
      </c>
      <c r="B71" s="1097"/>
      <c r="C71" s="1097"/>
      <c r="D71" s="1097"/>
      <c r="E71" s="1179">
        <f>SUM(E66:E70)</f>
        <v>38941.446540999998</v>
      </c>
    </row>
    <row r="72" spans="1:5">
      <c r="A72" s="1041"/>
      <c r="B72" s="1041"/>
      <c r="C72" s="1041"/>
      <c r="D72" s="1041"/>
      <c r="E72" s="1041"/>
    </row>
    <row r="73" spans="1:5" ht="15" thickBot="1">
      <c r="A73" s="1041" t="s">
        <v>352</v>
      </c>
      <c r="B73" s="1041"/>
      <c r="C73" s="1041"/>
      <c r="D73" s="1041"/>
      <c r="E73" s="1041"/>
    </row>
    <row r="74" spans="1:5" ht="26.25" thickTop="1">
      <c r="A74" s="1083" t="s">
        <v>325</v>
      </c>
      <c r="B74" s="1085" t="s">
        <v>862</v>
      </c>
      <c r="C74" s="1085" t="s">
        <v>547</v>
      </c>
      <c r="D74" s="1086" t="s">
        <v>863</v>
      </c>
      <c r="E74" s="1087" t="s">
        <v>864</v>
      </c>
    </row>
    <row r="75" spans="1:5">
      <c r="A75" s="1088"/>
      <c r="B75" s="1089"/>
      <c r="C75" s="1089"/>
      <c r="D75" s="1089"/>
      <c r="E75" s="1090"/>
    </row>
    <row r="76" spans="1:5">
      <c r="A76" s="1088" t="s">
        <v>330</v>
      </c>
      <c r="B76" s="1091">
        <v>481.41</v>
      </c>
      <c r="C76" s="1092" t="s">
        <v>548</v>
      </c>
      <c r="D76" s="1089">
        <v>11</v>
      </c>
      <c r="E76" s="1093">
        <f>B76*D76</f>
        <v>5295.51</v>
      </c>
    </row>
    <row r="77" spans="1:5">
      <c r="A77" s="1088" t="s">
        <v>549</v>
      </c>
      <c r="B77" s="1091">
        <f>11.62+47.56</f>
        <v>59.18</v>
      </c>
      <c r="C77" s="1092" t="s">
        <v>548</v>
      </c>
      <c r="D77" s="1089">
        <f>D76</f>
        <v>11</v>
      </c>
      <c r="E77" s="1093">
        <f>B77*D77</f>
        <v>650.98</v>
      </c>
    </row>
    <row r="78" spans="1:5">
      <c r="A78" s="1088" t="s">
        <v>332</v>
      </c>
      <c r="B78" s="1094">
        <v>1.1739999999999999</v>
      </c>
      <c r="C78" s="1092" t="s">
        <v>14</v>
      </c>
      <c r="D78" s="1059">
        <f>D79</f>
        <v>18095.41</v>
      </c>
      <c r="E78" s="1093">
        <f>B78*D78</f>
        <v>21244.011339999997</v>
      </c>
    </row>
    <row r="79" spans="1:5">
      <c r="A79" s="1088" t="s">
        <v>333</v>
      </c>
      <c r="B79" s="1095">
        <v>0.31509999999999999</v>
      </c>
      <c r="C79" s="1092" t="s">
        <v>14</v>
      </c>
      <c r="D79" s="1059">
        <f>13315.16+1945.58+2834.67</f>
        <v>18095.41</v>
      </c>
      <c r="E79" s="1093">
        <f>B79*D79</f>
        <v>5701.8636909999996</v>
      </c>
    </row>
    <row r="80" spans="1:5">
      <c r="A80" s="1088" t="s">
        <v>334</v>
      </c>
      <c r="B80" s="1095">
        <v>1.5966</v>
      </c>
      <c r="C80" s="1092" t="s">
        <v>14</v>
      </c>
      <c r="D80" s="1059">
        <f>453.05+1926.32</f>
        <v>2379.37</v>
      </c>
      <c r="E80" s="1093">
        <f>B80*D80</f>
        <v>3798.9021419999999</v>
      </c>
    </row>
    <row r="81" spans="1:5">
      <c r="A81" s="1096" t="s">
        <v>35</v>
      </c>
      <c r="B81" s="1097"/>
      <c r="C81" s="1097"/>
      <c r="D81" s="1097"/>
      <c r="E81" s="1179">
        <f>SUM(E76:E80)</f>
        <v>36691.267172999993</v>
      </c>
    </row>
    <row r="82" spans="1:5">
      <c r="A82" s="1180"/>
      <c r="B82" s="1180"/>
      <c r="C82" s="1180"/>
      <c r="D82" s="1180"/>
      <c r="E82" s="1181"/>
    </row>
    <row r="83" spans="1:5" ht="15" thickBot="1">
      <c r="A83" s="1041" t="s">
        <v>353</v>
      </c>
      <c r="B83" s="1041"/>
      <c r="C83" s="1041"/>
      <c r="D83" s="1041"/>
      <c r="E83" s="1041"/>
    </row>
    <row r="84" spans="1:5" ht="26.25" thickTop="1">
      <c r="A84" s="1083" t="s">
        <v>325</v>
      </c>
      <c r="B84" s="1085" t="s">
        <v>862</v>
      </c>
      <c r="C84" s="1085" t="s">
        <v>547</v>
      </c>
      <c r="D84" s="1086" t="s">
        <v>863</v>
      </c>
      <c r="E84" s="1087" t="s">
        <v>864</v>
      </c>
    </row>
    <row r="85" spans="1:5">
      <c r="A85" s="1088"/>
      <c r="B85" s="1089"/>
      <c r="C85" s="1089"/>
      <c r="D85" s="1089"/>
      <c r="E85" s="1090"/>
    </row>
    <row r="86" spans="1:5">
      <c r="A86" s="1088" t="s">
        <v>330</v>
      </c>
      <c r="B86" s="1091">
        <v>481.41</v>
      </c>
      <c r="C86" s="1092" t="s">
        <v>548</v>
      </c>
      <c r="D86" s="1089">
        <v>11</v>
      </c>
      <c r="E86" s="1093">
        <f>B86*D86</f>
        <v>5295.51</v>
      </c>
    </row>
    <row r="87" spans="1:5">
      <c r="A87" s="1088" t="s">
        <v>549</v>
      </c>
      <c r="B87" s="1091">
        <f>11.62+47.56</f>
        <v>59.18</v>
      </c>
      <c r="C87" s="1092" t="s">
        <v>548</v>
      </c>
      <c r="D87" s="1089">
        <f>D86</f>
        <v>11</v>
      </c>
      <c r="E87" s="1093">
        <f>B87*D87</f>
        <v>650.98</v>
      </c>
    </row>
    <row r="88" spans="1:5">
      <c r="A88" s="1088" t="s">
        <v>332</v>
      </c>
      <c r="B88" s="1094">
        <v>1.1739999999999999</v>
      </c>
      <c r="C88" s="1092" t="s">
        <v>14</v>
      </c>
      <c r="D88" s="1059">
        <f>12475.41+1721.89+1901.05</f>
        <v>16098.349999999999</v>
      </c>
      <c r="E88" s="1093">
        <f>B88*D88</f>
        <v>18899.462899999999</v>
      </c>
    </row>
    <row r="89" spans="1:5">
      <c r="A89" s="1088" t="s">
        <v>333</v>
      </c>
      <c r="B89" s="1095">
        <v>0.31509999999999999</v>
      </c>
      <c r="C89" s="1092" t="s">
        <v>14</v>
      </c>
      <c r="D89" s="1059">
        <f>D88</f>
        <v>16098.349999999999</v>
      </c>
      <c r="E89" s="1093">
        <f>B89*D89</f>
        <v>5072.5900849999998</v>
      </c>
    </row>
    <row r="90" spans="1:5">
      <c r="A90" s="1088" t="s">
        <v>334</v>
      </c>
      <c r="B90" s="1095">
        <v>1.5966</v>
      </c>
      <c r="C90" s="1092" t="s">
        <v>14</v>
      </c>
      <c r="D90" s="1059">
        <f>390.71+1704.84</f>
        <v>2095.5499999999997</v>
      </c>
      <c r="E90" s="1093">
        <f>B90*D90</f>
        <v>3345.7551299999996</v>
      </c>
    </row>
    <row r="91" spans="1:5">
      <c r="A91" s="1096" t="s">
        <v>35</v>
      </c>
      <c r="B91" s="1097"/>
      <c r="C91" s="1097"/>
      <c r="D91" s="1097"/>
      <c r="E91" s="1179">
        <f>SUM(E86:E90)</f>
        <v>33264.298114999998</v>
      </c>
    </row>
    <row r="92" spans="1:5">
      <c r="A92" s="1180"/>
      <c r="B92" s="1180"/>
      <c r="C92" s="1180"/>
      <c r="D92" s="1180"/>
      <c r="E92" s="1181"/>
    </row>
    <row r="93" spans="1:5" ht="15" thickBot="1">
      <c r="A93" s="1041" t="s">
        <v>354</v>
      </c>
      <c r="B93" s="1041"/>
      <c r="C93" s="1041"/>
      <c r="D93" s="1041"/>
      <c r="E93" s="1041"/>
    </row>
    <row r="94" spans="1:5" ht="26.25" thickTop="1">
      <c r="A94" s="1083" t="s">
        <v>325</v>
      </c>
      <c r="B94" s="1085" t="s">
        <v>862</v>
      </c>
      <c r="C94" s="1085" t="s">
        <v>547</v>
      </c>
      <c r="D94" s="1086" t="s">
        <v>863</v>
      </c>
      <c r="E94" s="1087" t="s">
        <v>864</v>
      </c>
    </row>
    <row r="95" spans="1:5">
      <c r="A95" s="1088"/>
      <c r="B95" s="1089"/>
      <c r="C95" s="1089"/>
      <c r="D95" s="1089"/>
      <c r="E95" s="1090"/>
    </row>
    <row r="96" spans="1:5">
      <c r="A96" s="1088" t="s">
        <v>330</v>
      </c>
      <c r="B96" s="1091">
        <v>481.41</v>
      </c>
      <c r="C96" s="1092" t="s">
        <v>548</v>
      </c>
      <c r="D96" s="1089">
        <v>11</v>
      </c>
      <c r="E96" s="1093">
        <f>B96*D96</f>
        <v>5295.51</v>
      </c>
    </row>
    <row r="97" spans="1:5">
      <c r="A97" s="1088" t="s">
        <v>549</v>
      </c>
      <c r="B97" s="1091">
        <f>11.62+47.56</f>
        <v>59.18</v>
      </c>
      <c r="C97" s="1092" t="s">
        <v>548</v>
      </c>
      <c r="D97" s="1089">
        <f>D96</f>
        <v>11</v>
      </c>
      <c r="E97" s="1093">
        <f>B97*D97</f>
        <v>650.98</v>
      </c>
    </row>
    <row r="98" spans="1:5">
      <c r="A98" s="1088" t="s">
        <v>332</v>
      </c>
      <c r="B98" s="1094">
        <v>1.1739999999999999</v>
      </c>
      <c r="C98" s="1092" t="s">
        <v>14</v>
      </c>
      <c r="D98" s="1059">
        <f>12394.83+1060.89+1650.84</f>
        <v>15106.56</v>
      </c>
      <c r="E98" s="1093">
        <f>B98*D98</f>
        <v>17735.101439999999</v>
      </c>
    </row>
    <row r="99" spans="1:5">
      <c r="A99" s="1088" t="s">
        <v>333</v>
      </c>
      <c r="B99" s="1095">
        <v>0.31509999999999999</v>
      </c>
      <c r="C99" s="1092" t="s">
        <v>14</v>
      </c>
      <c r="D99" s="1059">
        <f>D98</f>
        <v>15106.56</v>
      </c>
      <c r="E99" s="1093">
        <f>B99*D99</f>
        <v>4760.0770560000001</v>
      </c>
    </row>
    <row r="100" spans="1:5">
      <c r="A100" s="1088" t="s">
        <v>334</v>
      </c>
      <c r="B100" s="1095">
        <v>1.5966</v>
      </c>
      <c r="C100" s="1092" t="s">
        <v>14</v>
      </c>
      <c r="D100" s="1059">
        <f>350.83+1050.39</f>
        <v>1401.22</v>
      </c>
      <c r="E100" s="1093">
        <f>B100*D100</f>
        <v>2237.187852</v>
      </c>
    </row>
    <row r="101" spans="1:5">
      <c r="A101" s="1096" t="s">
        <v>35</v>
      </c>
      <c r="B101" s="1097"/>
      <c r="C101" s="1097"/>
      <c r="D101" s="1097"/>
      <c r="E101" s="1179">
        <f>SUM(E96:E100)</f>
        <v>30678.856347999998</v>
      </c>
    </row>
    <row r="102" spans="1:5">
      <c r="A102" s="1180"/>
      <c r="B102" s="1180"/>
      <c r="C102" s="1180"/>
      <c r="D102" s="1180"/>
      <c r="E102" s="1181"/>
    </row>
    <row r="103" spans="1:5" ht="15" thickBot="1">
      <c r="A103" s="1041" t="s">
        <v>355</v>
      </c>
      <c r="B103" s="1041"/>
      <c r="C103" s="1041"/>
      <c r="D103" s="1041"/>
      <c r="E103" s="1041"/>
    </row>
    <row r="104" spans="1:5" ht="26.25" thickTop="1">
      <c r="A104" s="1083" t="s">
        <v>325</v>
      </c>
      <c r="B104" s="1085" t="s">
        <v>862</v>
      </c>
      <c r="C104" s="1085" t="s">
        <v>547</v>
      </c>
      <c r="D104" s="1086" t="s">
        <v>863</v>
      </c>
      <c r="E104" s="1087" t="s">
        <v>864</v>
      </c>
    </row>
    <row r="105" spans="1:5">
      <c r="A105" s="1088"/>
      <c r="B105" s="1089"/>
      <c r="C105" s="1089"/>
      <c r="D105" s="1089"/>
      <c r="E105" s="1090"/>
    </row>
    <row r="106" spans="1:5">
      <c r="A106" s="1088" t="s">
        <v>330</v>
      </c>
      <c r="B106" s="1091">
        <v>481.41</v>
      </c>
      <c r="C106" s="1092" t="s">
        <v>548</v>
      </c>
      <c r="D106" s="1089">
        <v>11</v>
      </c>
      <c r="E106" s="1093">
        <f>B106*D106</f>
        <v>5295.51</v>
      </c>
    </row>
    <row r="107" spans="1:5">
      <c r="A107" s="1088" t="s">
        <v>549</v>
      </c>
      <c r="B107" s="1091">
        <f>11.62+47.56</f>
        <v>59.18</v>
      </c>
      <c r="C107" s="1092" t="s">
        <v>548</v>
      </c>
      <c r="D107" s="1089">
        <f>D106</f>
        <v>11</v>
      </c>
      <c r="E107" s="1093">
        <f>B107*D107</f>
        <v>650.98</v>
      </c>
    </row>
    <row r="108" spans="1:5">
      <c r="A108" s="1088" t="s">
        <v>332</v>
      </c>
      <c r="B108" s="1094">
        <v>1.1739999999999999</v>
      </c>
      <c r="C108" s="1092" t="s">
        <v>14</v>
      </c>
      <c r="D108" s="1059">
        <f>13664.7+1044.83+1985.47</f>
        <v>16695</v>
      </c>
      <c r="E108" s="1093">
        <f>B108*D108</f>
        <v>19599.93</v>
      </c>
    </row>
    <row r="109" spans="1:5">
      <c r="A109" s="1088" t="s">
        <v>333</v>
      </c>
      <c r="B109" s="1095">
        <v>0.31509999999999999</v>
      </c>
      <c r="C109" s="1092" t="s">
        <v>14</v>
      </c>
      <c r="D109" s="1059">
        <f>D108</f>
        <v>16695</v>
      </c>
      <c r="E109" s="1093">
        <f>B109*D109</f>
        <v>5260.5945000000002</v>
      </c>
    </row>
    <row r="110" spans="1:5">
      <c r="A110" s="1088" t="s">
        <v>334</v>
      </c>
      <c r="B110" s="1095">
        <v>1.5966</v>
      </c>
      <c r="C110" s="1092" t="s">
        <v>14</v>
      </c>
      <c r="D110" s="1059">
        <f>359.55+1034.49</f>
        <v>1394.04</v>
      </c>
      <c r="E110" s="1093">
        <f>B110*D110</f>
        <v>2225.7242639999999</v>
      </c>
    </row>
    <row r="111" spans="1:5">
      <c r="A111" s="1096" t="s">
        <v>35</v>
      </c>
      <c r="B111" s="1097"/>
      <c r="C111" s="1097"/>
      <c r="D111" s="1097"/>
      <c r="E111" s="1179">
        <f>SUM(E106:E110)</f>
        <v>33032.738763999994</v>
      </c>
    </row>
    <row r="112" spans="1:5">
      <c r="A112" s="1180"/>
      <c r="B112" s="1180"/>
      <c r="C112" s="1180"/>
      <c r="D112" s="1180"/>
      <c r="E112" s="1181"/>
    </row>
    <row r="113" spans="1:5" ht="15" thickBot="1">
      <c r="A113" s="1041" t="s">
        <v>356</v>
      </c>
      <c r="B113" s="1041"/>
      <c r="C113" s="1041"/>
      <c r="D113" s="1041"/>
      <c r="E113" s="1041"/>
    </row>
    <row r="114" spans="1:5" ht="26.25" thickTop="1">
      <c r="A114" s="1083" t="s">
        <v>325</v>
      </c>
      <c r="B114" s="1085" t="s">
        <v>862</v>
      </c>
      <c r="C114" s="1085" t="s">
        <v>547</v>
      </c>
      <c r="D114" s="1086" t="s">
        <v>863</v>
      </c>
      <c r="E114" s="1087" t="s">
        <v>864</v>
      </c>
    </row>
    <row r="115" spans="1:5">
      <c r="A115" s="1088"/>
      <c r="B115" s="1089"/>
      <c r="C115" s="1089"/>
      <c r="D115" s="1089"/>
      <c r="E115" s="1090"/>
    </row>
    <row r="116" spans="1:5">
      <c r="A116" s="1088" t="s">
        <v>330</v>
      </c>
      <c r="B116" s="1091">
        <v>481.41</v>
      </c>
      <c r="C116" s="1182" t="s">
        <v>548</v>
      </c>
      <c r="D116" s="1183">
        <v>11</v>
      </c>
      <c r="E116" s="1184">
        <f>B116*D116</f>
        <v>5295.51</v>
      </c>
    </row>
    <row r="117" spans="1:5">
      <c r="A117" s="1088" t="s">
        <v>549</v>
      </c>
      <c r="B117" s="1091">
        <f>11.62+47.56</f>
        <v>59.18</v>
      </c>
      <c r="C117" s="1182" t="s">
        <v>548</v>
      </c>
      <c r="D117" s="1183">
        <f>D116</f>
        <v>11</v>
      </c>
      <c r="E117" s="1184">
        <f>B117*D117</f>
        <v>650.98</v>
      </c>
    </row>
    <row r="118" spans="1:5">
      <c r="A118" s="1088" t="s">
        <v>332</v>
      </c>
      <c r="B118" s="1094">
        <v>1.1739999999999999</v>
      </c>
      <c r="C118" s="1182" t="s">
        <v>14</v>
      </c>
      <c r="D118" s="1185">
        <f>14761.24+1229.26+7982.41</f>
        <v>23972.91</v>
      </c>
      <c r="E118" s="1184">
        <f>B118*D118</f>
        <v>28144.196339999999</v>
      </c>
    </row>
    <row r="119" spans="1:5">
      <c r="A119" s="1088" t="s">
        <v>333</v>
      </c>
      <c r="B119" s="1095">
        <v>0.31509999999999999</v>
      </c>
      <c r="C119" s="1182" t="s">
        <v>14</v>
      </c>
      <c r="D119" s="1185">
        <f>D118</f>
        <v>23972.91</v>
      </c>
      <c r="E119" s="1184">
        <f>B119*D119</f>
        <v>7553.8639409999996</v>
      </c>
    </row>
    <row r="120" spans="1:5">
      <c r="A120" s="1088" t="s">
        <v>334</v>
      </c>
      <c r="B120" s="1095">
        <v>1.5966</v>
      </c>
      <c r="C120" s="1182" t="s">
        <v>14</v>
      </c>
      <c r="D120" s="1185">
        <v>1602.66</v>
      </c>
      <c r="E120" s="1184">
        <f>B120*D120</f>
        <v>2558.8069560000004</v>
      </c>
    </row>
    <row r="121" spans="1:5">
      <c r="A121" s="1096" t="s">
        <v>35</v>
      </c>
      <c r="B121" s="1097"/>
      <c r="C121" s="1186"/>
      <c r="D121" s="1186"/>
      <c r="E121" s="1179">
        <f>SUM(E116:E120)</f>
        <v>44203.357237000004</v>
      </c>
    </row>
    <row r="122" spans="1:5">
      <c r="A122" s="1180"/>
      <c r="B122" s="1180"/>
      <c r="C122" s="1180"/>
      <c r="D122" s="1180"/>
      <c r="E122" s="1181"/>
    </row>
    <row r="123" spans="1:5" ht="15" thickBot="1">
      <c r="A123" s="1041" t="s">
        <v>357</v>
      </c>
      <c r="B123" s="1041"/>
      <c r="C123" s="1041"/>
      <c r="D123" s="1041"/>
      <c r="E123" s="1041"/>
    </row>
    <row r="124" spans="1:5" ht="26.25" thickTop="1">
      <c r="A124" s="1083" t="s">
        <v>325</v>
      </c>
      <c r="B124" s="1085" t="s">
        <v>862</v>
      </c>
      <c r="C124" s="1085" t="s">
        <v>547</v>
      </c>
      <c r="D124" s="1086" t="s">
        <v>863</v>
      </c>
      <c r="E124" s="1087" t="s">
        <v>864</v>
      </c>
    </row>
    <row r="125" spans="1:5">
      <c r="A125" s="1088"/>
      <c r="B125" s="1089"/>
      <c r="C125" s="1089"/>
      <c r="D125" s="1089"/>
      <c r="E125" s="1090"/>
    </row>
    <row r="126" spans="1:5">
      <c r="A126" s="1088" t="s">
        <v>330</v>
      </c>
      <c r="B126" s="1091">
        <v>481.41</v>
      </c>
      <c r="C126" s="1092" t="s">
        <v>548</v>
      </c>
      <c r="D126" s="1089">
        <v>11</v>
      </c>
      <c r="E126" s="1093">
        <f>B126*D126</f>
        <v>5295.51</v>
      </c>
    </row>
    <row r="127" spans="1:5">
      <c r="A127" s="1088" t="s">
        <v>549</v>
      </c>
      <c r="B127" s="1091">
        <f>11.62+47.56</f>
        <v>59.18</v>
      </c>
      <c r="C127" s="1092" t="s">
        <v>548</v>
      </c>
      <c r="D127" s="1089">
        <f>D126</f>
        <v>11</v>
      </c>
      <c r="E127" s="1093">
        <f>B127*D127</f>
        <v>650.98</v>
      </c>
    </row>
    <row r="128" spans="1:5">
      <c r="A128" s="1088" t="s">
        <v>332</v>
      </c>
      <c r="B128" s="1094">
        <v>1.1739999999999999</v>
      </c>
      <c r="C128" s="1092" t="s">
        <v>14</v>
      </c>
      <c r="D128" s="1059">
        <v>18370</v>
      </c>
      <c r="E128" s="1093">
        <f>B128*D128</f>
        <v>21566.379999999997</v>
      </c>
    </row>
    <row r="129" spans="1:5">
      <c r="A129" s="1088" t="s">
        <v>333</v>
      </c>
      <c r="B129" s="1095">
        <v>0.31509999999999999</v>
      </c>
      <c r="C129" s="1092" t="s">
        <v>14</v>
      </c>
      <c r="D129" s="1059">
        <f>D128</f>
        <v>18370</v>
      </c>
      <c r="E129" s="1093">
        <f>B129*D129</f>
        <v>5788.3869999999997</v>
      </c>
    </row>
    <row r="130" spans="1:5">
      <c r="A130" s="1088" t="s">
        <v>334</v>
      </c>
      <c r="B130" s="1095">
        <v>1.5966</v>
      </c>
      <c r="C130" s="1092" t="s">
        <v>14</v>
      </c>
      <c r="D130" s="1059">
        <v>1670.75</v>
      </c>
      <c r="E130" s="1093">
        <f>B130*D130</f>
        <v>2667.5194500000002</v>
      </c>
    </row>
    <row r="131" spans="1:5">
      <c r="A131" s="1096" t="s">
        <v>35</v>
      </c>
      <c r="B131" s="1097"/>
      <c r="C131" s="1097"/>
      <c r="D131" s="1097"/>
      <c r="E131" s="1179">
        <f>SUM(E126:E130)</f>
        <v>35968.776449999998</v>
      </c>
    </row>
    <row r="132" spans="1:5">
      <c r="A132" s="1180"/>
      <c r="B132" s="1180"/>
      <c r="C132" s="1180"/>
      <c r="D132" s="1180"/>
      <c r="E132" s="1181"/>
    </row>
    <row r="133" spans="1:5" ht="15" thickBot="1">
      <c r="A133" s="1041" t="s">
        <v>358</v>
      </c>
      <c r="B133" s="1041"/>
      <c r="C133" s="1041"/>
      <c r="D133" s="1041"/>
      <c r="E133" s="1041"/>
    </row>
    <row r="134" spans="1:5" ht="26.25" thickTop="1">
      <c r="A134" s="1083" t="s">
        <v>325</v>
      </c>
      <c r="B134" s="1085" t="s">
        <v>862</v>
      </c>
      <c r="C134" s="1085" t="s">
        <v>547</v>
      </c>
      <c r="D134" s="1086" t="s">
        <v>863</v>
      </c>
      <c r="E134" s="1087" t="s">
        <v>864</v>
      </c>
    </row>
    <row r="135" spans="1:5">
      <c r="A135" s="1088"/>
      <c r="B135" s="1089"/>
      <c r="C135" s="1089"/>
      <c r="D135" s="1089"/>
      <c r="E135" s="1090"/>
    </row>
    <row r="136" spans="1:5">
      <c r="A136" s="1088" t="s">
        <v>330</v>
      </c>
      <c r="B136" s="1091">
        <v>481.41</v>
      </c>
      <c r="C136" s="1092" t="s">
        <v>548</v>
      </c>
      <c r="D136" s="1089">
        <v>11</v>
      </c>
      <c r="E136" s="1093">
        <f>B136*D136</f>
        <v>5295.51</v>
      </c>
    </row>
    <row r="137" spans="1:5">
      <c r="A137" s="1088" t="s">
        <v>549</v>
      </c>
      <c r="B137" s="1091">
        <f>11.62+47.56</f>
        <v>59.18</v>
      </c>
      <c r="C137" s="1092" t="s">
        <v>548</v>
      </c>
      <c r="D137" s="1089">
        <f>D136</f>
        <v>11</v>
      </c>
      <c r="E137" s="1093">
        <f>B137*D137</f>
        <v>650.98</v>
      </c>
    </row>
    <row r="138" spans="1:5">
      <c r="A138" s="1088" t="s">
        <v>332</v>
      </c>
      <c r="B138" s="1094">
        <v>1.1739999999999999</v>
      </c>
      <c r="C138" s="1092" t="s">
        <v>14</v>
      </c>
      <c r="D138" s="1059">
        <v>16482.900000000001</v>
      </c>
      <c r="E138" s="1093">
        <f>B138*D138</f>
        <v>19350.924600000002</v>
      </c>
    </row>
    <row r="139" spans="1:5">
      <c r="A139" s="1088" t="s">
        <v>333</v>
      </c>
      <c r="B139" s="1095">
        <v>0.31509999999999999</v>
      </c>
      <c r="C139" s="1092" t="s">
        <v>14</v>
      </c>
      <c r="D139" s="1059">
        <f>D138</f>
        <v>16482.900000000001</v>
      </c>
      <c r="E139" s="1093">
        <f>B139*D139</f>
        <v>5193.7617900000005</v>
      </c>
    </row>
    <row r="140" spans="1:5">
      <c r="A140" s="1088" t="s">
        <v>334</v>
      </c>
      <c r="B140" s="1095">
        <v>1.5966</v>
      </c>
      <c r="C140" s="1092" t="s">
        <v>14</v>
      </c>
      <c r="D140" s="1059">
        <v>1492.65</v>
      </c>
      <c r="E140" s="1093">
        <f>B140*D140</f>
        <v>2383.1649900000002</v>
      </c>
    </row>
    <row r="141" spans="1:5">
      <c r="A141" s="1096" t="s">
        <v>35</v>
      </c>
      <c r="B141" s="1097"/>
      <c r="C141" s="1097"/>
      <c r="D141" s="1097"/>
      <c r="E141" s="1179">
        <f>SUM(E136:E140)</f>
        <v>32874.341380000005</v>
      </c>
    </row>
    <row r="142" spans="1:5">
      <c r="A142" s="1180"/>
      <c r="B142" s="1180"/>
      <c r="C142" s="1180"/>
      <c r="D142" s="1180"/>
      <c r="E142" s="1181"/>
    </row>
    <row r="143" spans="1:5" ht="15" thickBot="1">
      <c r="A143" s="1041" t="s">
        <v>359</v>
      </c>
      <c r="B143" s="1041"/>
      <c r="C143" s="1041"/>
      <c r="D143" s="1041"/>
      <c r="E143" s="1041"/>
    </row>
    <row r="144" spans="1:5" ht="26.25" thickTop="1">
      <c r="A144" s="1083" t="s">
        <v>325</v>
      </c>
      <c r="B144" s="1085" t="s">
        <v>862</v>
      </c>
      <c r="C144" s="1085" t="s">
        <v>547</v>
      </c>
      <c r="D144" s="1086" t="s">
        <v>863</v>
      </c>
      <c r="E144" s="1087" t="s">
        <v>864</v>
      </c>
    </row>
    <row r="145" spans="1:5">
      <c r="A145" s="1088"/>
      <c r="B145" s="1089"/>
      <c r="C145" s="1089"/>
      <c r="D145" s="1089"/>
      <c r="E145" s="1090"/>
    </row>
    <row r="146" spans="1:5">
      <c r="A146" s="1088" t="s">
        <v>330</v>
      </c>
      <c r="B146" s="1091">
        <v>481.41</v>
      </c>
      <c r="C146" s="1092" t="s">
        <v>548</v>
      </c>
      <c r="D146" s="1089">
        <v>11</v>
      </c>
      <c r="E146" s="1093">
        <f>B146*D146</f>
        <v>5295.51</v>
      </c>
    </row>
    <row r="147" spans="1:5">
      <c r="A147" s="1088" t="s">
        <v>549</v>
      </c>
      <c r="B147" s="1091">
        <f>11.62+47.56</f>
        <v>59.18</v>
      </c>
      <c r="C147" s="1092" t="s">
        <v>548</v>
      </c>
      <c r="D147" s="1089">
        <f>D146</f>
        <v>11</v>
      </c>
      <c r="E147" s="1093">
        <f>B147*D147</f>
        <v>650.98</v>
      </c>
    </row>
    <row r="148" spans="1:5">
      <c r="A148" s="1088" t="s">
        <v>332</v>
      </c>
      <c r="B148" s="1094">
        <v>1.1739999999999999</v>
      </c>
      <c r="C148" s="1092" t="s">
        <v>14</v>
      </c>
      <c r="D148" s="1059">
        <v>14451.4</v>
      </c>
      <c r="E148" s="1093">
        <f>B148*D148</f>
        <v>16965.943599999999</v>
      </c>
    </row>
    <row r="149" spans="1:5">
      <c r="A149" s="1088" t="s">
        <v>333</v>
      </c>
      <c r="B149" s="1095">
        <v>0.31509999999999999</v>
      </c>
      <c r="C149" s="1092" t="s">
        <v>14</v>
      </c>
      <c r="D149" s="1059">
        <f>D148</f>
        <v>14451.4</v>
      </c>
      <c r="E149" s="1093">
        <f>B149*D149</f>
        <v>4553.6361399999996</v>
      </c>
    </row>
    <row r="150" spans="1:5">
      <c r="A150" s="1088" t="s">
        <v>334</v>
      </c>
      <c r="B150" s="1095">
        <v>1.5966</v>
      </c>
      <c r="C150" s="1092" t="s">
        <v>14</v>
      </c>
      <c r="D150" s="1059">
        <v>1550.59</v>
      </c>
      <c r="E150" s="1093">
        <f>B150*D150</f>
        <v>2475.6719939999998</v>
      </c>
    </row>
    <row r="151" spans="1:5">
      <c r="A151" s="1096" t="s">
        <v>35</v>
      </c>
      <c r="B151" s="1097"/>
      <c r="C151" s="1097"/>
      <c r="D151" s="1097"/>
      <c r="E151" s="1179">
        <f>SUM(E146:E150)</f>
        <v>29941.741733999996</v>
      </c>
    </row>
    <row r="152" spans="1:5">
      <c r="A152" s="1180"/>
      <c r="B152" s="1180"/>
      <c r="C152" s="1180"/>
      <c r="D152" s="1180"/>
      <c r="E152" s="1181"/>
    </row>
    <row r="153" spans="1:5" ht="15" thickBot="1">
      <c r="A153" s="1041" t="s">
        <v>360</v>
      </c>
      <c r="B153" s="1041"/>
      <c r="C153" s="1041"/>
      <c r="D153" s="1041"/>
      <c r="E153" s="1041"/>
    </row>
    <row r="154" spans="1:5" ht="26.25" thickTop="1">
      <c r="A154" s="1083" t="s">
        <v>325</v>
      </c>
      <c r="B154" s="1085" t="s">
        <v>862</v>
      </c>
      <c r="C154" s="1085" t="s">
        <v>547</v>
      </c>
      <c r="D154" s="1086" t="s">
        <v>863</v>
      </c>
      <c r="E154" s="1087" t="s">
        <v>864</v>
      </c>
    </row>
    <row r="155" spans="1:5">
      <c r="A155" s="1088"/>
      <c r="B155" s="1089"/>
      <c r="C155" s="1089"/>
      <c r="D155" s="1089"/>
      <c r="E155" s="1090"/>
    </row>
    <row r="156" spans="1:5">
      <c r="A156" s="1088" t="s">
        <v>330</v>
      </c>
      <c r="B156" s="1091">
        <v>481.41</v>
      </c>
      <c r="C156" s="1092" t="s">
        <v>548</v>
      </c>
      <c r="D156" s="1089">
        <v>11</v>
      </c>
      <c r="E156" s="1093">
        <f>B156*D156</f>
        <v>5295.51</v>
      </c>
    </row>
    <row r="157" spans="1:5">
      <c r="A157" s="1088" t="s">
        <v>549</v>
      </c>
      <c r="B157" s="1091">
        <f>11.62+47.56</f>
        <v>59.18</v>
      </c>
      <c r="C157" s="1092" t="s">
        <v>548</v>
      </c>
      <c r="D157" s="1089">
        <f>D156</f>
        <v>11</v>
      </c>
      <c r="E157" s="1093">
        <f>B157*D157</f>
        <v>650.98</v>
      </c>
    </row>
    <row r="158" spans="1:5">
      <c r="A158" s="1088" t="s">
        <v>332</v>
      </c>
      <c r="B158" s="1094">
        <v>1.1739999999999999</v>
      </c>
      <c r="C158" s="1092" t="s">
        <v>14</v>
      </c>
      <c r="D158" s="1059">
        <v>15958.38</v>
      </c>
      <c r="E158" s="1093">
        <f>B158*D158</f>
        <v>18735.13812</v>
      </c>
    </row>
    <row r="159" spans="1:5">
      <c r="A159" s="1088" t="s">
        <v>333</v>
      </c>
      <c r="B159" s="1095">
        <v>0.31509999999999999</v>
      </c>
      <c r="C159" s="1092" t="s">
        <v>14</v>
      </c>
      <c r="D159" s="1059">
        <f>D158</f>
        <v>15958.38</v>
      </c>
      <c r="E159" s="1093">
        <f>B159*D159</f>
        <v>5028.4855379999999</v>
      </c>
    </row>
    <row r="160" spans="1:5">
      <c r="A160" s="1088" t="s">
        <v>334</v>
      </c>
      <c r="B160" s="1095">
        <v>1.5966</v>
      </c>
      <c r="C160" s="1092" t="s">
        <v>14</v>
      </c>
      <c r="D160" s="1059">
        <v>1650.47</v>
      </c>
      <c r="E160" s="1093">
        <f>B160*D160</f>
        <v>2635.140402</v>
      </c>
    </row>
    <row r="161" spans="1:5">
      <c r="A161" s="1096" t="s">
        <v>35</v>
      </c>
      <c r="B161" s="1097"/>
      <c r="C161" s="1097"/>
      <c r="D161" s="1097"/>
      <c r="E161" s="1179">
        <f>SUM(E156:E160)</f>
        <v>32345.254060000003</v>
      </c>
    </row>
    <row r="162" spans="1:5">
      <c r="A162" s="1180"/>
      <c r="B162" s="1180"/>
      <c r="C162" s="1180"/>
      <c r="D162" s="1180"/>
      <c r="E162" s="1181"/>
    </row>
    <row r="163" spans="1:5" ht="15" thickBot="1">
      <c r="A163" s="1041" t="s">
        <v>361</v>
      </c>
      <c r="B163" s="1041"/>
      <c r="C163" s="1041"/>
      <c r="D163" s="1041"/>
      <c r="E163" s="1041"/>
    </row>
    <row r="164" spans="1:5" ht="26.25" thickTop="1">
      <c r="A164" s="1083" t="s">
        <v>325</v>
      </c>
      <c r="B164" s="1085" t="s">
        <v>862</v>
      </c>
      <c r="C164" s="1085" t="s">
        <v>547</v>
      </c>
      <c r="D164" s="1086" t="s">
        <v>863</v>
      </c>
      <c r="E164" s="1087" t="s">
        <v>864</v>
      </c>
    </row>
    <row r="165" spans="1:5">
      <c r="A165" s="1088"/>
      <c r="B165" s="1089"/>
      <c r="C165" s="1089"/>
      <c r="D165" s="1089"/>
      <c r="E165" s="1090"/>
    </row>
    <row r="166" spans="1:5">
      <c r="A166" s="1088" t="s">
        <v>330</v>
      </c>
      <c r="B166" s="1091">
        <v>481.41</v>
      </c>
      <c r="C166" s="1092" t="s">
        <v>548</v>
      </c>
      <c r="D166" s="1089">
        <v>11</v>
      </c>
      <c r="E166" s="1093">
        <f>B166*D166</f>
        <v>5295.51</v>
      </c>
    </row>
    <row r="167" spans="1:5">
      <c r="A167" s="1088" t="s">
        <v>549</v>
      </c>
      <c r="B167" s="1091">
        <f>11.62+47.56</f>
        <v>59.18</v>
      </c>
      <c r="C167" s="1092" t="s">
        <v>548</v>
      </c>
      <c r="D167" s="1089">
        <f>D166</f>
        <v>11</v>
      </c>
      <c r="E167" s="1093">
        <f>B167*D167</f>
        <v>650.98</v>
      </c>
    </row>
    <row r="168" spans="1:5">
      <c r="A168" s="1088" t="s">
        <v>332</v>
      </c>
      <c r="B168" s="1094">
        <v>1.1739999999999999</v>
      </c>
      <c r="C168" s="1092" t="s">
        <v>14</v>
      </c>
      <c r="D168" s="1059">
        <f>14563.44+1844.59+2344.24</f>
        <v>18752.269999999997</v>
      </c>
      <c r="E168" s="1093">
        <f>B168*D168</f>
        <v>22015.164979999994</v>
      </c>
    </row>
    <row r="169" spans="1:5">
      <c r="A169" s="1088" t="s">
        <v>333</v>
      </c>
      <c r="B169" s="1095">
        <v>0.31509999999999999</v>
      </c>
      <c r="C169" s="1092" t="s">
        <v>14</v>
      </c>
      <c r="D169" s="1059">
        <f>D168</f>
        <v>18752.269999999997</v>
      </c>
      <c r="E169" s="1093">
        <f>B169*D169</f>
        <v>5908.8402769999984</v>
      </c>
    </row>
    <row r="170" spans="1:5">
      <c r="A170" s="1088" t="s">
        <v>334</v>
      </c>
      <c r="B170" s="1095">
        <v>1.5966</v>
      </c>
      <c r="C170" s="1092" t="s">
        <v>14</v>
      </c>
      <c r="D170" s="1059">
        <v>2317.54</v>
      </c>
      <c r="E170" s="1093">
        <f>B170*D170</f>
        <v>3700.1843640000002</v>
      </c>
    </row>
    <row r="171" spans="1:5">
      <c r="A171" s="1096" t="s">
        <v>35</v>
      </c>
      <c r="B171" s="1097"/>
      <c r="C171" s="1097"/>
      <c r="D171" s="1097"/>
      <c r="E171" s="1179">
        <f>SUM(E166:E170)</f>
        <v>37570.679620999988</v>
      </c>
    </row>
    <row r="173" spans="1:5" ht="15.75" thickBot="1">
      <c r="A173" s="1044" t="s">
        <v>865</v>
      </c>
      <c r="E173" s="1187">
        <f>SUM(E61,E71,E81,E91,E101,E111,E121,E131,E141,E151,E161,E171)</f>
        <v>424016.75667899998</v>
      </c>
    </row>
    <row r="174" spans="1:5" ht="15" thickTop="1"/>
    <row r="175" spans="1:5">
      <c r="E175" s="1059"/>
    </row>
    <row r="176" spans="1:5" ht="15">
      <c r="B176" s="1056" t="s">
        <v>861</v>
      </c>
    </row>
    <row r="177" spans="1:5" ht="15" thickBot="1">
      <c r="A177" s="1188" t="s">
        <v>866</v>
      </c>
    </row>
    <row r="178" spans="1:5" ht="26.25" thickTop="1">
      <c r="A178" s="1083" t="s">
        <v>325</v>
      </c>
      <c r="B178" s="1085" t="s">
        <v>862</v>
      </c>
      <c r="C178" s="1085" t="s">
        <v>547</v>
      </c>
      <c r="D178" s="1086" t="s">
        <v>863</v>
      </c>
      <c r="E178" s="1087" t="s">
        <v>864</v>
      </c>
    </row>
    <row r="179" spans="1:5">
      <c r="A179" s="1088"/>
      <c r="B179" s="1089"/>
      <c r="C179" s="1089"/>
      <c r="D179" s="1089"/>
      <c r="E179" s="1090"/>
    </row>
    <row r="180" spans="1:5">
      <c r="A180" s="1088" t="s">
        <v>330</v>
      </c>
      <c r="B180" s="1091">
        <v>433.07</v>
      </c>
      <c r="C180" s="1092" t="s">
        <v>548</v>
      </c>
      <c r="D180" s="1089">
        <v>11</v>
      </c>
      <c r="E180" s="1093">
        <f>B180*D180</f>
        <v>4763.7699999999995</v>
      </c>
    </row>
    <row r="181" spans="1:5">
      <c r="A181" s="1088" t="s">
        <v>549</v>
      </c>
      <c r="B181" s="1091">
        <f>16.6</f>
        <v>16.600000000000001</v>
      </c>
      <c r="C181" s="1092" t="s">
        <v>548</v>
      </c>
      <c r="D181" s="1089">
        <f>D180</f>
        <v>11</v>
      </c>
      <c r="E181" s="1093">
        <f>B181*D181</f>
        <v>182.60000000000002</v>
      </c>
    </row>
    <row r="182" spans="1:5">
      <c r="A182" s="1088" t="s">
        <v>332</v>
      </c>
      <c r="B182" s="1094">
        <v>1.022</v>
      </c>
      <c r="C182" s="1092" t="s">
        <v>14</v>
      </c>
      <c r="D182" s="1059">
        <f>D183</f>
        <v>18968.02</v>
      </c>
      <c r="E182" s="1093">
        <f>B182*D182</f>
        <v>19385.316440000002</v>
      </c>
    </row>
    <row r="183" spans="1:5">
      <c r="A183" s="1088" t="s">
        <v>333</v>
      </c>
      <c r="B183" s="1095">
        <v>0.4723</v>
      </c>
      <c r="C183" s="1092" t="s">
        <v>14</v>
      </c>
      <c r="D183" s="1059">
        <f>13906.09+2115.4+2946.53</f>
        <v>18968.02</v>
      </c>
      <c r="E183" s="1093">
        <f>B183*D183</f>
        <v>8958.5958460000002</v>
      </c>
    </row>
    <row r="184" spans="1:5">
      <c r="A184" s="1088" t="s">
        <v>334</v>
      </c>
      <c r="B184" s="1095">
        <v>2.0182000000000002</v>
      </c>
      <c r="C184" s="1092" t="s">
        <v>14</v>
      </c>
      <c r="D184" s="1059">
        <f>488.89+2094.46</f>
        <v>2583.35</v>
      </c>
      <c r="E184" s="1093">
        <f>B184*D184</f>
        <v>5213.7169700000004</v>
      </c>
    </row>
    <row r="185" spans="1:5">
      <c r="A185" s="1096" t="s">
        <v>35</v>
      </c>
      <c r="B185" s="1097"/>
      <c r="C185" s="1097"/>
      <c r="D185" s="1097"/>
      <c r="E185" s="1179">
        <f>SUM(E180:E184)</f>
        <v>38503.999256000003</v>
      </c>
    </row>
    <row r="186" spans="1:5">
      <c r="A186" s="1180"/>
      <c r="B186" s="1180"/>
      <c r="C186" s="1180"/>
      <c r="D186" s="1180"/>
      <c r="E186" s="1181"/>
    </row>
    <row r="187" spans="1:5" ht="15" thickBot="1">
      <c r="A187" s="1044" t="s">
        <v>867</v>
      </c>
    </row>
    <row r="188" spans="1:5" ht="26.25" thickTop="1">
      <c r="A188" s="1083" t="s">
        <v>325</v>
      </c>
      <c r="B188" s="1085" t="s">
        <v>862</v>
      </c>
      <c r="C188" s="1085" t="s">
        <v>547</v>
      </c>
      <c r="D188" s="1086" t="s">
        <v>863</v>
      </c>
      <c r="E188" s="1087" t="s">
        <v>864</v>
      </c>
    </row>
    <row r="189" spans="1:5">
      <c r="A189" s="1088"/>
      <c r="B189" s="1089"/>
      <c r="C189" s="1089"/>
      <c r="D189" s="1089"/>
      <c r="E189" s="1090"/>
    </row>
    <row r="190" spans="1:5">
      <c r="A190" s="1088" t="s">
        <v>330</v>
      </c>
      <c r="B190" s="1091">
        <v>481.41</v>
      </c>
      <c r="C190" s="1092" t="s">
        <v>548</v>
      </c>
      <c r="D190" s="1059">
        <f>SUM(D66,D76,D86,D96,D106,D116,D126,D136,D146,D156,D166,D188)</f>
        <v>121</v>
      </c>
      <c r="E190" s="1093">
        <f>B190*D190</f>
        <v>58250.61</v>
      </c>
    </row>
    <row r="191" spans="1:5">
      <c r="A191" s="1088" t="s">
        <v>549</v>
      </c>
      <c r="B191" s="1091">
        <f>11.62+47.56</f>
        <v>59.18</v>
      </c>
      <c r="C191" s="1092" t="s">
        <v>548</v>
      </c>
      <c r="D191" s="1059">
        <f>SUM(D67,D77,D87,D97,D107,D117,D127,D137,D147,D157,D167,D189)</f>
        <v>121</v>
      </c>
      <c r="E191" s="1093">
        <f>B191*D191</f>
        <v>7160.78</v>
      </c>
    </row>
    <row r="192" spans="1:5">
      <c r="A192" s="1088" t="s">
        <v>332</v>
      </c>
      <c r="B192" s="1094">
        <v>1.1739999999999999</v>
      </c>
      <c r="C192" s="1092" t="s">
        <v>14</v>
      </c>
      <c r="D192" s="1059">
        <f>SUM(D68,D78,D88,D98,D108,D118,D128,D138,D148,D158,D168)</f>
        <v>193042.09</v>
      </c>
      <c r="E192" s="1093">
        <f>B192*D192</f>
        <v>226631.41365999999</v>
      </c>
    </row>
    <row r="193" spans="1:5">
      <c r="A193" s="1088" t="s">
        <v>333</v>
      </c>
      <c r="B193" s="1095">
        <v>0.31509999999999999</v>
      </c>
      <c r="C193" s="1092" t="s">
        <v>14</v>
      </c>
      <c r="D193" s="1059">
        <f>SUM(D69,D79,D89,D99,D109,D119,D129,D139,D149,D159,D169)</f>
        <v>193042.09</v>
      </c>
      <c r="E193" s="1093">
        <f>B193*D193</f>
        <v>60827.562558999998</v>
      </c>
    </row>
    <row r="194" spans="1:5">
      <c r="A194" s="1088" t="s">
        <v>334</v>
      </c>
      <c r="B194" s="1095">
        <v>1.5966</v>
      </c>
      <c r="C194" s="1092" t="s">
        <v>14</v>
      </c>
      <c r="D194" s="1059">
        <f>SUM(D70,D80,D90,D100,D110,D120,D130,D140,D150,D160,D170)</f>
        <v>20444.939999999999</v>
      </c>
      <c r="E194" s="1093">
        <f>B194*D194</f>
        <v>32642.391204</v>
      </c>
    </row>
    <row r="195" spans="1:5">
      <c r="A195" s="1096" t="s">
        <v>35</v>
      </c>
      <c r="B195" s="1097"/>
      <c r="C195" s="1097"/>
      <c r="D195" s="1097"/>
      <c r="E195" s="1179">
        <f>SUM(E190:E194)</f>
        <v>385512.75742299994</v>
      </c>
    </row>
    <row r="197" spans="1:5" ht="15.75" thickBot="1">
      <c r="A197" s="1044" t="s">
        <v>35</v>
      </c>
      <c r="E197" s="1187">
        <f>SUM(E185,E195)</f>
        <v>424016.75667899993</v>
      </c>
    </row>
    <row r="198" spans="1:5" ht="15" thickTop="1"/>
    <row r="200" spans="1:5">
      <c r="D200" s="1044" t="s">
        <v>875</v>
      </c>
    </row>
    <row r="201" spans="1:5">
      <c r="A201" s="1088" t="s">
        <v>332</v>
      </c>
      <c r="D201" s="1080">
        <f>SUM(D182,D192)</f>
        <v>212010.11</v>
      </c>
    </row>
    <row r="202" spans="1:5">
      <c r="A202" s="1088" t="s">
        <v>333</v>
      </c>
      <c r="D202" s="1080">
        <f>SUM(D183,D193)</f>
        <v>212010.11</v>
      </c>
    </row>
    <row r="203" spans="1:5">
      <c r="A203" s="1088" t="s">
        <v>334</v>
      </c>
      <c r="B203" s="1094"/>
      <c r="C203" s="1092"/>
      <c r="D203" s="1080">
        <f>SUM(D184,D194)</f>
        <v>23028.289999999997</v>
      </c>
    </row>
    <row r="204" spans="1:5">
      <c r="A204" s="1088"/>
      <c r="B204" s="1095"/>
      <c r="C204" s="1092"/>
      <c r="D204" s="1059"/>
    </row>
  </sheetData>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dimension ref="A2:AD41"/>
  <sheetViews>
    <sheetView zoomScaleNormal="100" workbookViewId="0">
      <selection activeCell="M36" sqref="M36"/>
    </sheetView>
  </sheetViews>
  <sheetFormatPr defaultRowHeight="15"/>
  <cols>
    <col min="1" max="1" width="14" style="392" customWidth="1"/>
    <col min="2" max="2" width="14" style="392" hidden="1" customWidth="1"/>
    <col min="3" max="3" width="13.7109375" style="392" customWidth="1"/>
    <col min="4" max="4" width="13.42578125" style="392" customWidth="1"/>
    <col min="5" max="5" width="13.5703125" style="392" customWidth="1"/>
    <col min="6" max="6" width="16.5703125" style="392" customWidth="1"/>
    <col min="7" max="7" width="6.5703125" style="392" customWidth="1"/>
    <col min="8" max="8" width="11.42578125" style="392" customWidth="1"/>
    <col min="9" max="9" width="6.85546875" style="392" customWidth="1"/>
    <col min="10" max="10" width="7.28515625" style="392" customWidth="1"/>
    <col min="11" max="11" width="11.5703125" style="392" bestFit="1" customWidth="1"/>
    <col min="12" max="12" width="9.140625" style="392"/>
    <col min="13" max="15" width="9.28515625" style="392" customWidth="1"/>
    <col min="16" max="16" width="11.5703125" style="392" customWidth="1"/>
    <col min="17" max="17" width="11.42578125" style="392" customWidth="1"/>
    <col min="18" max="18" width="9.140625" style="392"/>
    <col min="19" max="19" width="12.42578125" style="392" customWidth="1"/>
    <col min="20" max="20" width="19.140625" style="392" customWidth="1"/>
    <col min="21" max="23" width="14.7109375" style="392" customWidth="1"/>
    <col min="24" max="24" width="10.85546875" style="392" customWidth="1"/>
    <col min="25" max="25" width="9.7109375" style="392" customWidth="1"/>
    <col min="26" max="27" width="14.7109375" style="392" customWidth="1"/>
    <col min="28" max="28" width="12.85546875" style="392" customWidth="1"/>
    <col min="29" max="29" width="10.28515625" style="392" customWidth="1"/>
    <col min="30" max="16384" width="9.140625" style="392"/>
  </cols>
  <sheetData>
    <row r="2" spans="1:30" ht="15.75" thickBot="1"/>
    <row r="3" spans="1:30" ht="15.75" thickTop="1">
      <c r="A3" s="730"/>
      <c r="B3" s="741"/>
      <c r="C3" s="732"/>
      <c r="D3" s="732" t="s">
        <v>552</v>
      </c>
      <c r="E3" s="731"/>
      <c r="F3" s="733"/>
      <c r="J3" s="393"/>
      <c r="K3" s="394" t="s">
        <v>338</v>
      </c>
      <c r="L3" s="394"/>
      <c r="M3" s="395"/>
      <c r="N3" s="394"/>
      <c r="O3" s="394"/>
      <c r="P3" s="394" t="s">
        <v>339</v>
      </c>
      <c r="Q3" s="395"/>
      <c r="T3" s="394" t="s">
        <v>340</v>
      </c>
      <c r="U3" s="393"/>
      <c r="V3" s="394" t="s">
        <v>341</v>
      </c>
      <c r="W3" s="408"/>
      <c r="X3" s="394"/>
      <c r="Y3" s="394" t="s">
        <v>342</v>
      </c>
      <c r="Z3" s="394"/>
      <c r="AA3" s="394"/>
      <c r="AB3" s="394"/>
      <c r="AC3" s="395"/>
    </row>
    <row r="4" spans="1:30" ht="27.75" customHeight="1">
      <c r="A4" s="750" t="s">
        <v>551</v>
      </c>
      <c r="B4" s="742">
        <v>2012</v>
      </c>
      <c r="C4" s="743">
        <v>2013</v>
      </c>
      <c r="D4" s="743">
        <v>2014</v>
      </c>
      <c r="E4" s="743">
        <v>2015</v>
      </c>
      <c r="F4" s="759" t="s">
        <v>559</v>
      </c>
      <c r="J4" s="393"/>
      <c r="K4" s="394">
        <v>2012</v>
      </c>
      <c r="L4" s="394">
        <v>2013</v>
      </c>
      <c r="M4" s="410">
        <v>2014</v>
      </c>
      <c r="N4" s="394">
        <v>2015</v>
      </c>
      <c r="O4" s="410">
        <v>2015</v>
      </c>
      <c r="P4" s="411" t="s">
        <v>344</v>
      </c>
      <c r="Q4" s="410" t="s">
        <v>345</v>
      </c>
      <c r="S4" s="409"/>
      <c r="T4" s="392" t="s">
        <v>346</v>
      </c>
      <c r="U4" s="392" t="s">
        <v>347</v>
      </c>
      <c r="V4" s="392" t="s">
        <v>348</v>
      </c>
      <c r="W4" s="392" t="s">
        <v>349</v>
      </c>
      <c r="Y4" s="392" t="s">
        <v>346</v>
      </c>
      <c r="Z4" s="392" t="s">
        <v>347</v>
      </c>
      <c r="AA4" s="392" t="s">
        <v>348</v>
      </c>
      <c r="AB4" s="392" t="s">
        <v>349</v>
      </c>
    </row>
    <row r="5" spans="1:30" ht="16.5" customHeight="1">
      <c r="A5" s="747"/>
      <c r="B5" s="748"/>
      <c r="C5" s="748"/>
      <c r="D5" s="748"/>
      <c r="E5" s="748"/>
      <c r="F5" s="749"/>
      <c r="J5" s="727"/>
      <c r="K5" s="400"/>
      <c r="L5" s="400"/>
      <c r="M5" s="728"/>
      <c r="N5" s="400"/>
      <c r="O5" s="729"/>
      <c r="P5" s="729"/>
      <c r="Q5" s="728"/>
      <c r="S5" s="409"/>
    </row>
    <row r="6" spans="1:30">
      <c r="A6" s="734" t="s">
        <v>350</v>
      </c>
      <c r="B6" s="413">
        <v>21068</v>
      </c>
      <c r="C6" s="414">
        <f>36912</f>
        <v>36912</v>
      </c>
      <c r="D6" s="404">
        <v>21543.95</v>
      </c>
      <c r="E6" s="404">
        <v>21009.53</v>
      </c>
      <c r="F6" s="401"/>
      <c r="H6" s="392">
        <v>18968.080000000002</v>
      </c>
      <c r="J6" s="396"/>
      <c r="K6" s="413">
        <v>3224</v>
      </c>
      <c r="L6" s="414">
        <v>17941</v>
      </c>
      <c r="M6" s="405">
        <v>2565</v>
      </c>
      <c r="N6" s="404"/>
      <c r="O6" s="404"/>
      <c r="P6" s="413"/>
      <c r="Q6" s="415">
        <f>L6-M6</f>
        <v>15376</v>
      </c>
      <c r="S6" s="403"/>
      <c r="T6" s="403">
        <f>'[15] for RTSR'!C102</f>
        <v>3.23</v>
      </c>
      <c r="U6" s="402">
        <f>'[15] for RTSR'!C82</f>
        <v>3.4121000000000001</v>
      </c>
      <c r="V6" s="412">
        <f>'[15] for RTSR'!C62</f>
        <v>0</v>
      </c>
      <c r="W6" s="402">
        <f>'[15] for RTSR'!C42</f>
        <v>0</v>
      </c>
      <c r="X6" s="402"/>
      <c r="Y6" s="402">
        <v>22295</v>
      </c>
      <c r="Z6" s="402">
        <v>21782</v>
      </c>
      <c r="AA6" s="412">
        <v>38167</v>
      </c>
      <c r="AB6" s="402">
        <v>22277</v>
      </c>
    </row>
    <row r="7" spans="1:30">
      <c r="A7" s="734" t="s">
        <v>351</v>
      </c>
      <c r="B7" s="413">
        <v>18677</v>
      </c>
      <c r="C7" s="404">
        <v>20251</v>
      </c>
      <c r="D7" s="404">
        <v>22197.27</v>
      </c>
      <c r="E7" s="404">
        <v>20544</v>
      </c>
      <c r="F7" s="401"/>
      <c r="H7" s="392">
        <v>19058.91</v>
      </c>
      <c r="J7" s="396"/>
      <c r="K7" s="413">
        <v>2742</v>
      </c>
      <c r="L7" s="404">
        <v>2522</v>
      </c>
      <c r="M7" s="405">
        <v>2375</v>
      </c>
      <c r="N7" s="404"/>
      <c r="O7" s="404"/>
      <c r="P7" s="404"/>
      <c r="Q7" s="405"/>
      <c r="S7" s="402"/>
      <c r="T7" s="402">
        <f>'[15] for RTSR'!C103</f>
        <v>3.23</v>
      </c>
      <c r="U7" s="402">
        <f>'[15] for RTSR'!C83</f>
        <v>3.4121000000000001</v>
      </c>
      <c r="V7" s="402">
        <f>'[15] for RTSR'!C63</f>
        <v>0</v>
      </c>
      <c r="W7" s="402">
        <f>'[15] for RTSR'!C43</f>
        <v>0</v>
      </c>
      <c r="X7" s="402"/>
      <c r="Y7" s="402">
        <v>20376</v>
      </c>
      <c r="Z7" s="402">
        <v>19153</v>
      </c>
      <c r="AA7" s="402">
        <v>20940</v>
      </c>
      <c r="AB7" s="402">
        <v>22952</v>
      </c>
    </row>
    <row r="8" spans="1:30">
      <c r="A8" s="734" t="s">
        <v>352</v>
      </c>
      <c r="B8" s="413">
        <v>16943</v>
      </c>
      <c r="C8" s="404">
        <v>18035</v>
      </c>
      <c r="D8" s="404">
        <v>18460.54</v>
      </c>
      <c r="E8" s="414">
        <v>34437</v>
      </c>
      <c r="F8" s="401"/>
      <c r="J8" s="396"/>
      <c r="K8" s="413">
        <v>1995</v>
      </c>
      <c r="L8" s="404">
        <v>2133</v>
      </c>
      <c r="M8" s="405">
        <v>2183</v>
      </c>
      <c r="N8" s="404"/>
      <c r="O8" s="404"/>
      <c r="P8" s="404"/>
      <c r="Q8" s="405"/>
      <c r="S8" s="402"/>
      <c r="T8" s="402">
        <f>'[15] for RTSR'!C104</f>
        <v>3.23</v>
      </c>
      <c r="U8" s="402">
        <f>'[15] for RTSR'!C84</f>
        <v>3.4121000000000001</v>
      </c>
      <c r="V8" s="402">
        <f>'[15] for RTSR'!C64</f>
        <v>0</v>
      </c>
      <c r="W8" s="402">
        <f>'[15] for RTSR'!C44</f>
        <v>0</v>
      </c>
      <c r="X8" s="402"/>
      <c r="Y8" s="402">
        <v>19012</v>
      </c>
      <c r="Z8" s="402">
        <v>17418</v>
      </c>
      <c r="AA8" s="402">
        <v>18647</v>
      </c>
      <c r="AB8" s="402">
        <v>19088</v>
      </c>
    </row>
    <row r="9" spans="1:30" s="416" customFormat="1">
      <c r="A9" s="735" t="s">
        <v>353</v>
      </c>
      <c r="B9" s="413">
        <v>15756</v>
      </c>
      <c r="C9" s="414">
        <v>32133</v>
      </c>
      <c r="D9" s="404">
        <v>16294.98</v>
      </c>
      <c r="E9" s="404">
        <v>16785.810000000001</v>
      </c>
      <c r="F9" s="736"/>
      <c r="H9" s="392"/>
      <c r="J9" s="417"/>
      <c r="K9" s="413">
        <v>1775</v>
      </c>
      <c r="L9" s="414">
        <v>17457.38</v>
      </c>
      <c r="M9" s="405">
        <v>1738</v>
      </c>
      <c r="N9" s="404">
        <v>2789.22</v>
      </c>
      <c r="O9" s="404"/>
      <c r="P9" s="413"/>
      <c r="Q9" s="415">
        <f>L9-M9</f>
        <v>15719.380000000001</v>
      </c>
      <c r="S9" s="403"/>
      <c r="T9" s="403">
        <f>'[15] for RTSR'!C105</f>
        <v>3.23</v>
      </c>
      <c r="U9" s="402">
        <f>'[15] for RTSR'!C85</f>
        <v>3.4121000000000001</v>
      </c>
      <c r="V9" s="412">
        <f>'[15] for RTSR'!C65</f>
        <v>0</v>
      </c>
      <c r="W9" s="403">
        <f>'[15] for RTSR'!C45</f>
        <v>0</v>
      </c>
      <c r="X9" s="403"/>
      <c r="Y9" s="403">
        <v>17319</v>
      </c>
      <c r="Z9" s="403">
        <v>16293</v>
      </c>
      <c r="AA9" s="412">
        <v>33225.800000000003</v>
      </c>
      <c r="AB9" s="402">
        <v>16849</v>
      </c>
      <c r="AD9" s="418"/>
    </row>
    <row r="10" spans="1:30">
      <c r="A10" s="734" t="s">
        <v>354</v>
      </c>
      <c r="B10" s="420">
        <f>25695-(10728-6060)</f>
        <v>21027</v>
      </c>
      <c r="C10" s="404">
        <v>15376.75</v>
      </c>
      <c r="D10" s="404">
        <v>14985.62</v>
      </c>
      <c r="E10" s="404">
        <v>14981</v>
      </c>
      <c r="F10" s="401"/>
      <c r="H10" s="392">
        <v>15106.56</v>
      </c>
      <c r="J10" s="396"/>
      <c r="K10" s="420">
        <v>6060</v>
      </c>
      <c r="L10" s="404">
        <v>1577.8</v>
      </c>
      <c r="M10" s="405">
        <v>1589</v>
      </c>
      <c r="N10" s="404"/>
      <c r="O10" s="404"/>
      <c r="P10" s="413">
        <f>K10-M10</f>
        <v>4471</v>
      </c>
      <c r="Q10" s="415"/>
      <c r="S10" s="403"/>
      <c r="T10" s="403">
        <f>'[15] for RTSR'!C106</f>
        <v>3.23</v>
      </c>
      <c r="U10" s="419">
        <f>'[15] for RTSR'!C86</f>
        <v>0</v>
      </c>
      <c r="V10" s="402">
        <f>'[15] for RTSR'!C66</f>
        <v>0</v>
      </c>
      <c r="W10" s="402">
        <f>'[15] for RTSR'!C46</f>
        <v>0</v>
      </c>
      <c r="X10" s="402"/>
      <c r="Y10" s="402">
        <v>17367</v>
      </c>
      <c r="Z10" s="421">
        <v>25069</v>
      </c>
      <c r="AA10" s="402">
        <v>15899</v>
      </c>
      <c r="AB10" s="402">
        <v>15495</v>
      </c>
    </row>
    <row r="11" spans="1:30">
      <c r="A11" s="734" t="s">
        <v>355</v>
      </c>
      <c r="B11" s="420">
        <f>32123-(14714-13446)</f>
        <v>30855</v>
      </c>
      <c r="C11" s="404">
        <v>17727.400000000001</v>
      </c>
      <c r="D11" s="404">
        <v>17007.330000000002</v>
      </c>
      <c r="E11" s="404">
        <v>15243.34</v>
      </c>
      <c r="F11" s="401"/>
      <c r="J11" s="396"/>
      <c r="K11" s="420">
        <v>13446</v>
      </c>
      <c r="L11" s="404">
        <v>2043.5</v>
      </c>
      <c r="M11" s="405">
        <v>2070</v>
      </c>
      <c r="N11" s="404"/>
      <c r="O11" s="404"/>
      <c r="P11" s="413">
        <f>K11-M11</f>
        <v>11376</v>
      </c>
      <c r="Q11" s="415"/>
      <c r="S11" s="403"/>
      <c r="T11" s="403">
        <f>'[15] for RTSR'!C107</f>
        <v>3.23</v>
      </c>
      <c r="U11" s="412">
        <f>'[15] for RTSR'!C87</f>
        <v>0</v>
      </c>
      <c r="V11" s="403">
        <f>'[15] for RTSR'!C67</f>
        <v>0</v>
      </c>
      <c r="W11" s="402">
        <f>'[15] for RTSR'!C47</f>
        <v>0</v>
      </c>
      <c r="X11" s="402"/>
      <c r="Y11" s="402">
        <v>18650</v>
      </c>
      <c r="Z11" s="421">
        <v>33214</v>
      </c>
      <c r="AA11" s="402">
        <v>18304</v>
      </c>
      <c r="AB11" s="402">
        <v>17586</v>
      </c>
    </row>
    <row r="12" spans="1:30">
      <c r="A12" s="734" t="s">
        <v>356</v>
      </c>
      <c r="B12" s="413">
        <v>19262</v>
      </c>
      <c r="C12" s="414">
        <v>35743</v>
      </c>
      <c r="D12" s="404">
        <v>17336.62</v>
      </c>
      <c r="E12" s="414">
        <v>28001.5</v>
      </c>
      <c r="F12" s="401"/>
      <c r="J12" s="396"/>
      <c r="K12" s="413">
        <v>2101</v>
      </c>
      <c r="L12" s="414">
        <v>18157.759999999998</v>
      </c>
      <c r="M12" s="405">
        <v>1954</v>
      </c>
      <c r="N12" s="404"/>
      <c r="O12" s="404"/>
      <c r="P12" s="413"/>
      <c r="Q12" s="415">
        <f>L12-M12</f>
        <v>16203.759999999998</v>
      </c>
      <c r="S12" s="403"/>
      <c r="T12" s="419">
        <f>'[15] for RTSR'!C108</f>
        <v>3.23</v>
      </c>
      <c r="U12" s="402">
        <f>'[15] for RTSR'!C88</f>
        <v>0</v>
      </c>
      <c r="V12" s="412">
        <f>'[15] for RTSR'!C68</f>
        <v>0</v>
      </c>
      <c r="W12" s="402">
        <f>'[15] for RTSR'!C48</f>
        <v>0</v>
      </c>
      <c r="X12" s="402"/>
      <c r="Y12" s="412">
        <v>32356</v>
      </c>
      <c r="Z12" s="402">
        <v>19871</v>
      </c>
      <c r="AA12" s="412">
        <v>36958</v>
      </c>
      <c r="AB12" s="402">
        <v>17926</v>
      </c>
    </row>
    <row r="13" spans="1:30">
      <c r="A13" s="734" t="s">
        <v>357</v>
      </c>
      <c r="B13" s="413">
        <v>16833</v>
      </c>
      <c r="C13" s="414">
        <v>33081</v>
      </c>
      <c r="D13" s="404">
        <v>17184.560000000001</v>
      </c>
      <c r="E13" s="404">
        <v>18681.36</v>
      </c>
      <c r="F13" s="401"/>
      <c r="J13" s="396"/>
      <c r="K13" s="413">
        <v>1953</v>
      </c>
      <c r="L13" s="414">
        <v>16601</v>
      </c>
      <c r="M13" s="405">
        <v>2041</v>
      </c>
      <c r="N13" s="404"/>
      <c r="O13" s="404"/>
      <c r="P13" s="413"/>
      <c r="Q13" s="415">
        <f>L13-M13</f>
        <v>14560</v>
      </c>
      <c r="S13" s="403"/>
      <c r="T13" s="419">
        <f>'[15] for RTSR'!C109</f>
        <v>0</v>
      </c>
      <c r="U13" s="402">
        <f>'[15] for RTSR'!C89</f>
        <v>0</v>
      </c>
      <c r="V13" s="412">
        <f>'[15] for RTSR'!C69</f>
        <v>0</v>
      </c>
      <c r="W13" s="402">
        <f>'[15] for RTSR'!C49</f>
        <v>0</v>
      </c>
      <c r="X13" s="402"/>
      <c r="Y13" s="412">
        <v>32306</v>
      </c>
      <c r="Z13" s="402">
        <v>17403</v>
      </c>
      <c r="AA13" s="412">
        <v>34207</v>
      </c>
      <c r="AB13" s="402">
        <v>17769</v>
      </c>
    </row>
    <row r="14" spans="1:30">
      <c r="A14" s="734" t="s">
        <v>358</v>
      </c>
      <c r="B14" s="413">
        <v>15534</v>
      </c>
      <c r="C14" s="414">
        <v>21934</v>
      </c>
      <c r="D14" s="404">
        <f>10477.62*30/20</f>
        <v>15716.430000000002</v>
      </c>
      <c r="E14" s="404">
        <v>17024.73</v>
      </c>
      <c r="F14" s="401"/>
      <c r="J14" s="396"/>
      <c r="K14" s="413">
        <v>1769</v>
      </c>
      <c r="L14" s="414">
        <v>6200</v>
      </c>
      <c r="M14" s="405">
        <f>810*30/20</f>
        <v>1215</v>
      </c>
      <c r="N14" s="404"/>
      <c r="O14" s="404"/>
      <c r="P14" s="413"/>
      <c r="Q14" s="415">
        <f>L14-M14</f>
        <v>4985</v>
      </c>
      <c r="S14" s="403"/>
      <c r="T14" s="403">
        <f>'[15] for RTSR'!C110</f>
        <v>0</v>
      </c>
      <c r="U14" s="402">
        <f>'[15] for RTSR'!C90</f>
        <v>0</v>
      </c>
      <c r="V14" s="412">
        <f>'[15] for RTSR'!C70</f>
        <v>0</v>
      </c>
      <c r="W14" s="402">
        <f>'[15] for RTSR'!C50</f>
        <v>0</v>
      </c>
      <c r="X14" s="402"/>
      <c r="Y14" s="402">
        <v>16586</v>
      </c>
      <c r="Z14" s="402">
        <v>15971</v>
      </c>
      <c r="AA14" s="412">
        <v>22680</v>
      </c>
      <c r="AB14" s="422">
        <f>10734*30/20</f>
        <v>16101</v>
      </c>
    </row>
    <row r="15" spans="1:30">
      <c r="A15" s="734" t="s">
        <v>359</v>
      </c>
      <c r="B15" s="413">
        <v>16313</v>
      </c>
      <c r="C15" s="414">
        <v>20050.8</v>
      </c>
      <c r="D15" s="404">
        <v>15057.62</v>
      </c>
      <c r="E15" s="414">
        <v>27604.9</v>
      </c>
      <c r="F15" s="401"/>
      <c r="J15" s="396"/>
      <c r="K15" s="413">
        <v>1799</v>
      </c>
      <c r="L15" s="414">
        <v>6199</v>
      </c>
      <c r="M15" s="405">
        <v>1739</v>
      </c>
      <c r="N15" s="404"/>
      <c r="O15" s="404"/>
      <c r="P15" s="413"/>
      <c r="Q15" s="415">
        <f>L15-M15</f>
        <v>4460</v>
      </c>
      <c r="S15" s="403"/>
      <c r="T15" s="403">
        <f>'[15] for RTSR'!C111</f>
        <v>0</v>
      </c>
      <c r="U15" s="402">
        <f>'[15] for RTSR'!C91</f>
        <v>0</v>
      </c>
      <c r="V15" s="412" t="str">
        <f>'[15] for RTSR'!C71</f>
        <v>Network</v>
      </c>
      <c r="W15" s="402">
        <f>'[15] for RTSR'!C51</f>
        <v>0</v>
      </c>
      <c r="X15" s="402"/>
      <c r="Y15" s="402">
        <v>16534</v>
      </c>
      <c r="Z15" s="402">
        <v>16868</v>
      </c>
      <c r="AA15" s="412">
        <v>20706</v>
      </c>
      <c r="AB15" s="402">
        <v>15569</v>
      </c>
    </row>
    <row r="16" spans="1:30">
      <c r="A16" s="734" t="s">
        <v>360</v>
      </c>
      <c r="B16" s="413">
        <v>18438</v>
      </c>
      <c r="C16" s="404">
        <v>18504</v>
      </c>
      <c r="D16" s="404">
        <v>17299</v>
      </c>
      <c r="E16" s="404">
        <v>17614.47</v>
      </c>
      <c r="F16" s="401"/>
      <c r="J16" s="396"/>
      <c r="K16" s="413">
        <v>2379</v>
      </c>
      <c r="L16" s="404">
        <v>2173</v>
      </c>
      <c r="M16" s="405">
        <v>2161</v>
      </c>
      <c r="N16" s="404"/>
      <c r="O16" s="404"/>
      <c r="P16" s="404"/>
      <c r="Q16" s="405"/>
      <c r="S16" s="402"/>
      <c r="T16" s="402">
        <f>'[15] for RTSR'!C112</f>
        <v>0</v>
      </c>
      <c r="U16" s="402">
        <f>'[15] for RTSR'!C92</f>
        <v>0</v>
      </c>
      <c r="V16" s="402" t="str">
        <f>'[15] for RTSR'!C72</f>
        <v>Rate</v>
      </c>
      <c r="W16" s="402">
        <f>'[15] for RTSR'!C52</f>
        <v>0</v>
      </c>
      <c r="X16" s="402"/>
      <c r="Y16" s="402">
        <v>18281</v>
      </c>
      <c r="Z16" s="402">
        <v>18927</v>
      </c>
      <c r="AA16" s="402">
        <v>19134</v>
      </c>
      <c r="AB16" s="402">
        <v>17769</v>
      </c>
    </row>
    <row r="17" spans="1:28">
      <c r="A17" s="734" t="s">
        <v>361</v>
      </c>
      <c r="B17" s="413">
        <v>19710</v>
      </c>
      <c r="C17" s="404">
        <f>21737.52</f>
        <v>21737.52</v>
      </c>
      <c r="D17" s="404">
        <v>18503</v>
      </c>
      <c r="E17" s="737">
        <v>20378.25</v>
      </c>
      <c r="F17" s="401"/>
      <c r="J17" s="396"/>
      <c r="K17" s="413">
        <f>1776+666</f>
        <v>2442</v>
      </c>
      <c r="L17" s="404">
        <v>2699</v>
      </c>
      <c r="M17" s="405">
        <v>2256</v>
      </c>
      <c r="N17" s="404"/>
      <c r="O17" s="412">
        <v>17848.310000000001</v>
      </c>
      <c r="P17" s="404"/>
      <c r="Q17" s="405"/>
      <c r="S17" s="402"/>
      <c r="T17" s="402">
        <f>'[15] for RTSR'!C113</f>
        <v>0</v>
      </c>
      <c r="U17" s="402">
        <f>'[15] for RTSR'!C93</f>
        <v>0</v>
      </c>
      <c r="V17" s="402">
        <f>'[15] for RTSR'!C73</f>
        <v>0</v>
      </c>
      <c r="W17" s="402">
        <f>'[15] for RTSR'!C53</f>
        <v>0</v>
      </c>
      <c r="X17" s="402"/>
      <c r="Y17" s="402">
        <f>20643</f>
        <v>20643</v>
      </c>
      <c r="Z17" s="402">
        <f>20379</f>
        <v>20379</v>
      </c>
      <c r="AA17" s="402">
        <f>22476.59</f>
        <v>22476.59</v>
      </c>
      <c r="AB17" s="402">
        <v>18903</v>
      </c>
    </row>
    <row r="18" spans="1:28">
      <c r="A18" s="738"/>
      <c r="B18" s="743"/>
      <c r="C18" s="743"/>
      <c r="D18" s="743"/>
      <c r="E18" s="743"/>
      <c r="F18" s="744"/>
      <c r="J18" s="396"/>
      <c r="K18" s="400"/>
      <c r="L18" s="404"/>
      <c r="M18" s="405"/>
      <c r="N18" s="404"/>
      <c r="O18" s="404"/>
      <c r="P18" s="404"/>
      <c r="Q18" s="405"/>
      <c r="S18" s="402"/>
      <c r="T18" s="402"/>
      <c r="U18" s="402"/>
      <c r="V18" s="402"/>
      <c r="W18" s="402"/>
      <c r="X18" s="402"/>
      <c r="Y18" s="402"/>
      <c r="Z18" s="402"/>
    </row>
    <row r="19" spans="1:28">
      <c r="A19" s="738" t="s">
        <v>35</v>
      </c>
      <c r="B19" s="739">
        <f>SUM(B6:B18)</f>
        <v>230416</v>
      </c>
      <c r="C19" s="739">
        <f>SUM(C6:C18)</f>
        <v>291485.46999999997</v>
      </c>
      <c r="D19" s="739">
        <f>SUM(D6:D18)</f>
        <v>211586.91999999998</v>
      </c>
      <c r="E19" s="739">
        <f>SUM(E6:E18)</f>
        <v>252305.88999999998</v>
      </c>
      <c r="F19" s="740">
        <f>AVERAGE(C19:E19)</f>
        <v>251792.75999999998</v>
      </c>
      <c r="G19" s="423" t="s">
        <v>306</v>
      </c>
      <c r="J19" s="424" t="s">
        <v>35</v>
      </c>
      <c r="K19" s="425">
        <f>SUM(K6:K18)</f>
        <v>41685</v>
      </c>
      <c r="L19" s="425">
        <f>SUM(L6:L18)</f>
        <v>95704.44</v>
      </c>
      <c r="M19" s="426">
        <f>SUM(M6:M18)</f>
        <v>23886</v>
      </c>
      <c r="N19" s="425"/>
      <c r="O19" s="425"/>
      <c r="P19" s="425">
        <f>SUM(P6:P18)</f>
        <v>15847</v>
      </c>
      <c r="Q19" s="426">
        <f>SUM(Q6:Q18)</f>
        <v>71304.14</v>
      </c>
      <c r="S19" s="402"/>
      <c r="T19" s="406">
        <f>SUM(T6:T18)</f>
        <v>22.61</v>
      </c>
      <c r="U19" s="406">
        <f>SUM(U6:U18)</f>
        <v>13.648400000000001</v>
      </c>
      <c r="V19" s="406">
        <f>SUM(V6:V18)</f>
        <v>0</v>
      </c>
      <c r="W19" s="406">
        <f>SUM(W6:W18)</f>
        <v>0</v>
      </c>
      <c r="X19" s="402"/>
      <c r="Y19" s="427">
        <f>SUM(Y6:Y18)</f>
        <v>251725</v>
      </c>
      <c r="Z19" s="427">
        <f>SUM(Z6:Z18)</f>
        <v>242348</v>
      </c>
      <c r="AA19" s="427">
        <f>SUM(AA6:AA18)</f>
        <v>301344.39</v>
      </c>
      <c r="AB19" s="427">
        <f>SUM(AB6:AB18)</f>
        <v>218284</v>
      </c>
    </row>
    <row r="20" spans="1:28" hidden="1">
      <c r="A20" s="392" t="s">
        <v>362</v>
      </c>
      <c r="B20" s="398">
        <f>B19-P19</f>
        <v>214569</v>
      </c>
      <c r="C20" s="398">
        <f>C19-Q19</f>
        <v>220181.32999999996</v>
      </c>
      <c r="D20" s="398">
        <f>D19</f>
        <v>211586.91999999998</v>
      </c>
      <c r="F20" s="428" t="s">
        <v>363</v>
      </c>
      <c r="J20" s="399"/>
      <c r="K20" s="429"/>
      <c r="L20" s="429"/>
      <c r="M20" s="429"/>
      <c r="N20" s="429"/>
      <c r="O20" s="429"/>
      <c r="P20" s="429"/>
      <c r="Q20" s="429"/>
      <c r="S20" s="398"/>
      <c r="T20" s="398"/>
    </row>
    <row r="21" spans="1:28" hidden="1">
      <c r="A21" s="407" t="s">
        <v>337</v>
      </c>
      <c r="D21" s="397"/>
      <c r="E21" s="397"/>
      <c r="J21" s="400"/>
      <c r="K21" s="400"/>
      <c r="L21" s="400"/>
      <c r="M21" s="400"/>
      <c r="N21" s="400"/>
      <c r="O21" s="400"/>
      <c r="P21" s="400"/>
      <c r="Q21" s="400"/>
    </row>
    <row r="22" spans="1:28">
      <c r="B22" s="404"/>
      <c r="C22" s="404"/>
      <c r="D22" s="404"/>
      <c r="E22" s="404"/>
      <c r="F22" s="404"/>
      <c r="J22" s="400"/>
      <c r="K22" s="400"/>
      <c r="L22" s="400"/>
      <c r="M22" s="400"/>
      <c r="N22" s="400"/>
      <c r="O22" s="400"/>
      <c r="P22" s="400"/>
      <c r="Q22" s="400"/>
    </row>
    <row r="24" spans="1:28">
      <c r="A24" s="751"/>
      <c r="B24" s="742"/>
      <c r="C24" s="760"/>
      <c r="D24" s="760" t="s">
        <v>553</v>
      </c>
      <c r="E24" s="748"/>
      <c r="F24" s="749"/>
      <c r="W24" s="398">
        <f>Z10-U10</f>
        <v>25069</v>
      </c>
      <c r="X24" s="398">
        <f>Z11-U11</f>
        <v>33214</v>
      </c>
    </row>
    <row r="25" spans="1:28" ht="30">
      <c r="A25" s="750" t="s">
        <v>551</v>
      </c>
      <c r="B25" s="742">
        <v>2012</v>
      </c>
      <c r="C25" s="743">
        <v>2013</v>
      </c>
      <c r="D25" s="743">
        <v>2014</v>
      </c>
      <c r="E25" s="743">
        <v>2015</v>
      </c>
      <c r="F25" s="759" t="s">
        <v>559</v>
      </c>
      <c r="H25" s="392" t="s">
        <v>343</v>
      </c>
      <c r="L25" s="398"/>
    </row>
    <row r="26" spans="1:28">
      <c r="A26" s="751"/>
      <c r="B26" s="748"/>
      <c r="C26" s="748"/>
      <c r="D26" s="748"/>
      <c r="E26" s="748"/>
      <c r="F26" s="749"/>
    </row>
    <row r="27" spans="1:28">
      <c r="A27" s="734" t="s">
        <v>350</v>
      </c>
      <c r="B27" s="413">
        <v>2350</v>
      </c>
      <c r="C27" s="737">
        <v>2901</v>
      </c>
      <c r="D27" s="737">
        <v>3006.02</v>
      </c>
      <c r="E27" s="404">
        <v>2841.31</v>
      </c>
      <c r="F27" s="401"/>
      <c r="H27" s="402">
        <v>2841.31</v>
      </c>
    </row>
    <row r="28" spans="1:28">
      <c r="A28" s="734" t="s">
        <v>351</v>
      </c>
      <c r="B28" s="413">
        <v>2220</v>
      </c>
      <c r="C28" s="737">
        <v>2736</v>
      </c>
      <c r="D28" s="737">
        <v>2602.31</v>
      </c>
      <c r="E28" s="404">
        <v>2816</v>
      </c>
      <c r="F28" s="401"/>
      <c r="H28" s="402">
        <v>2816</v>
      </c>
    </row>
    <row r="29" spans="1:28">
      <c r="A29" s="734" t="s">
        <v>352</v>
      </c>
      <c r="B29" s="413">
        <v>1815</v>
      </c>
      <c r="C29" s="737">
        <v>2341</v>
      </c>
      <c r="D29" s="737">
        <v>2224.33</v>
      </c>
      <c r="E29" s="404">
        <v>2591</v>
      </c>
      <c r="F29" s="401"/>
      <c r="H29" s="402">
        <v>2591</v>
      </c>
      <c r="K29" s="1209"/>
    </row>
    <row r="30" spans="1:28">
      <c r="A30" s="735" t="s">
        <v>353</v>
      </c>
      <c r="B30" s="413">
        <v>1494</v>
      </c>
      <c r="C30" s="737">
        <v>1719.7</v>
      </c>
      <c r="D30" s="737">
        <v>1572.03</v>
      </c>
      <c r="E30" s="404">
        <v>1589.3400000000001</v>
      </c>
      <c r="F30" s="736"/>
      <c r="G30" s="416"/>
      <c r="H30" s="402">
        <v>1589.3400000000001</v>
      </c>
      <c r="K30" s="1209"/>
    </row>
    <row r="31" spans="1:28">
      <c r="A31" s="734" t="s">
        <v>354</v>
      </c>
      <c r="B31" s="413">
        <v>1414</v>
      </c>
      <c r="C31" s="737">
        <v>1425.91</v>
      </c>
      <c r="D31" s="737">
        <v>1290.5900000000001</v>
      </c>
      <c r="E31" s="404">
        <v>1236</v>
      </c>
      <c r="F31" s="401"/>
      <c r="H31" s="402">
        <v>1236</v>
      </c>
    </row>
    <row r="32" spans="1:28">
      <c r="A32" s="734" t="s">
        <v>355</v>
      </c>
      <c r="B32" s="413">
        <v>1910</v>
      </c>
      <c r="C32" s="737">
        <v>1799.1999999999998</v>
      </c>
      <c r="D32" s="737">
        <v>1567.96</v>
      </c>
      <c r="E32" s="404">
        <v>1637.53</v>
      </c>
      <c r="F32" s="401"/>
      <c r="H32" s="402">
        <v>1637.53</v>
      </c>
    </row>
    <row r="33" spans="1:8">
      <c r="A33" s="734" t="s">
        <v>356</v>
      </c>
      <c r="B33" s="413">
        <v>1922</v>
      </c>
      <c r="C33" s="737">
        <v>1978.5099999999998</v>
      </c>
      <c r="D33" s="737">
        <v>1493.25</v>
      </c>
      <c r="E33" s="404">
        <v>1637.53</v>
      </c>
      <c r="F33" s="401"/>
    </row>
    <row r="34" spans="1:8">
      <c r="A34" s="734" t="s">
        <v>357</v>
      </c>
      <c r="B34" s="413">
        <v>1600</v>
      </c>
      <c r="C34" s="737">
        <v>1583.16</v>
      </c>
      <c r="D34" s="737">
        <v>1521.71</v>
      </c>
      <c r="E34" s="404">
        <v>1555.19</v>
      </c>
      <c r="F34" s="401"/>
      <c r="H34" s="402">
        <v>1555.19</v>
      </c>
    </row>
    <row r="35" spans="1:8">
      <c r="A35" s="734" t="s">
        <v>358</v>
      </c>
      <c r="B35" s="413">
        <v>1428</v>
      </c>
      <c r="C35" s="737">
        <v>1523.8500000000001</v>
      </c>
      <c r="D35" s="737">
        <f>974.44*30/20</f>
        <v>1461.66</v>
      </c>
      <c r="E35" s="404">
        <v>1546.18</v>
      </c>
      <c r="F35" s="401"/>
    </row>
    <row r="36" spans="1:8">
      <c r="A36" s="734" t="s">
        <v>359</v>
      </c>
      <c r="B36" s="413">
        <v>1659</v>
      </c>
      <c r="C36" s="737">
        <v>1642.5700000000002</v>
      </c>
      <c r="D36" s="737">
        <v>1466.54</v>
      </c>
      <c r="E36" s="404">
        <v>1552.31</v>
      </c>
      <c r="F36" s="401"/>
    </row>
    <row r="37" spans="1:8">
      <c r="A37" s="734" t="s">
        <v>360</v>
      </c>
      <c r="B37" s="413">
        <v>2065</v>
      </c>
      <c r="C37" s="404">
        <v>2197.12</v>
      </c>
      <c r="D37" s="404">
        <v>1917.4</v>
      </c>
      <c r="E37" s="404">
        <v>1931.71</v>
      </c>
      <c r="F37" s="401"/>
    </row>
    <row r="38" spans="1:8">
      <c r="A38" s="734" t="s">
        <v>361</v>
      </c>
      <c r="B38" s="413">
        <v>2311</v>
      </c>
      <c r="C38" s="404">
        <v>3057.26</v>
      </c>
      <c r="D38" s="404">
        <v>2341.7599999999998</v>
      </c>
      <c r="E38" s="404">
        <v>1931.71</v>
      </c>
      <c r="F38" s="401"/>
      <c r="H38" s="402">
        <v>1931.71</v>
      </c>
    </row>
    <row r="39" spans="1:8">
      <c r="A39" s="734"/>
      <c r="B39" s="400"/>
      <c r="C39" s="400"/>
      <c r="D39" s="400"/>
      <c r="E39" s="400"/>
      <c r="F39" s="401"/>
    </row>
    <row r="40" spans="1:8">
      <c r="A40" s="752" t="s">
        <v>35</v>
      </c>
      <c r="B40" s="745">
        <f>SUM(B25:B39)</f>
        <v>24200</v>
      </c>
      <c r="C40" s="745">
        <f>SUM(C25:C39)</f>
        <v>26918.28</v>
      </c>
      <c r="D40" s="745">
        <f>SUM(D25:D39)</f>
        <v>24479.56</v>
      </c>
      <c r="E40" s="745">
        <f>SUM(E25:E39)</f>
        <v>24880.81</v>
      </c>
      <c r="F40" s="746">
        <f>AVERAGE(C40:E40)</f>
        <v>25426.216666666664</v>
      </c>
      <c r="G40" s="423" t="s">
        <v>306</v>
      </c>
    </row>
    <row r="41" spans="1:8">
      <c r="F41" s="392" t="s">
        <v>363</v>
      </c>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sheetPr>
    <pageSetUpPr fitToPage="1"/>
  </sheetPr>
  <dimension ref="A1:L37"/>
  <sheetViews>
    <sheetView zoomScale="90" zoomScaleNormal="90" workbookViewId="0">
      <selection sqref="A1:G24"/>
    </sheetView>
  </sheetViews>
  <sheetFormatPr defaultRowHeight="14.25"/>
  <cols>
    <col min="1" max="1" width="19.28515625" style="662" customWidth="1"/>
    <col min="2" max="2" width="47.42578125" style="662" customWidth="1"/>
    <col min="3" max="3" width="19" style="662" customWidth="1"/>
    <col min="4" max="4" width="18.42578125" style="662" customWidth="1"/>
    <col min="5" max="5" width="20.5703125" style="662" customWidth="1"/>
    <col min="6" max="6" width="18.28515625" style="662" customWidth="1"/>
    <col min="7" max="7" width="17" style="662" customWidth="1"/>
    <col min="8" max="8" width="18.42578125" style="662" customWidth="1"/>
    <col min="9" max="10" width="10" style="662" customWidth="1"/>
    <col min="11" max="257" width="9.140625" style="662"/>
    <col min="258" max="258" width="19.28515625" style="662" customWidth="1"/>
    <col min="259" max="259" width="22.28515625" style="662" customWidth="1"/>
    <col min="260" max="260" width="22" style="662" customWidth="1"/>
    <col min="261" max="261" width="23.28515625" style="662" customWidth="1"/>
    <col min="262" max="262" width="20.85546875" style="662" customWidth="1"/>
    <col min="263" max="263" width="11.42578125" style="662" customWidth="1"/>
    <col min="264" max="264" width="9.140625" style="662" customWidth="1"/>
    <col min="265" max="266" width="10" style="662" customWidth="1"/>
    <col min="267" max="513" width="9.140625" style="662"/>
    <col min="514" max="514" width="19.28515625" style="662" customWidth="1"/>
    <col min="515" max="515" width="22.28515625" style="662" customWidth="1"/>
    <col min="516" max="516" width="22" style="662" customWidth="1"/>
    <col min="517" max="517" width="23.28515625" style="662" customWidth="1"/>
    <col min="518" max="518" width="20.85546875" style="662" customWidth="1"/>
    <col min="519" max="519" width="11.42578125" style="662" customWidth="1"/>
    <col min="520" max="520" width="9.140625" style="662" customWidth="1"/>
    <col min="521" max="522" width="10" style="662" customWidth="1"/>
    <col min="523" max="769" width="9.140625" style="662"/>
    <col min="770" max="770" width="19.28515625" style="662" customWidth="1"/>
    <col min="771" max="771" width="22.28515625" style="662" customWidth="1"/>
    <col min="772" max="772" width="22" style="662" customWidth="1"/>
    <col min="773" max="773" width="23.28515625" style="662" customWidth="1"/>
    <col min="774" max="774" width="20.85546875" style="662" customWidth="1"/>
    <col min="775" max="775" width="11.42578125" style="662" customWidth="1"/>
    <col min="776" max="776" width="9.140625" style="662" customWidth="1"/>
    <col min="777" max="778" width="10" style="662" customWidth="1"/>
    <col min="779" max="1025" width="9.140625" style="662"/>
    <col min="1026" max="1026" width="19.28515625" style="662" customWidth="1"/>
    <col min="1027" max="1027" width="22.28515625" style="662" customWidth="1"/>
    <col min="1028" max="1028" width="22" style="662" customWidth="1"/>
    <col min="1029" max="1029" width="23.28515625" style="662" customWidth="1"/>
    <col min="1030" max="1030" width="20.85546875" style="662" customWidth="1"/>
    <col min="1031" max="1031" width="11.42578125" style="662" customWidth="1"/>
    <col min="1032" max="1032" width="9.140625" style="662" customWidth="1"/>
    <col min="1033" max="1034" width="10" style="662" customWidth="1"/>
    <col min="1035" max="1281" width="9.140625" style="662"/>
    <col min="1282" max="1282" width="19.28515625" style="662" customWidth="1"/>
    <col min="1283" max="1283" width="22.28515625" style="662" customWidth="1"/>
    <col min="1284" max="1284" width="22" style="662" customWidth="1"/>
    <col min="1285" max="1285" width="23.28515625" style="662" customWidth="1"/>
    <col min="1286" max="1286" width="20.85546875" style="662" customWidth="1"/>
    <col min="1287" max="1287" width="11.42578125" style="662" customWidth="1"/>
    <col min="1288" max="1288" width="9.140625" style="662" customWidth="1"/>
    <col min="1289" max="1290" width="10" style="662" customWidth="1"/>
    <col min="1291" max="1537" width="9.140625" style="662"/>
    <col min="1538" max="1538" width="19.28515625" style="662" customWidth="1"/>
    <col min="1539" max="1539" width="22.28515625" style="662" customWidth="1"/>
    <col min="1540" max="1540" width="22" style="662" customWidth="1"/>
    <col min="1541" max="1541" width="23.28515625" style="662" customWidth="1"/>
    <col min="1542" max="1542" width="20.85546875" style="662" customWidth="1"/>
    <col min="1543" max="1543" width="11.42578125" style="662" customWidth="1"/>
    <col min="1544" max="1544" width="9.140625" style="662" customWidth="1"/>
    <col min="1545" max="1546" width="10" style="662" customWidth="1"/>
    <col min="1547" max="1793" width="9.140625" style="662"/>
    <col min="1794" max="1794" width="19.28515625" style="662" customWidth="1"/>
    <col min="1795" max="1795" width="22.28515625" style="662" customWidth="1"/>
    <col min="1796" max="1796" width="22" style="662" customWidth="1"/>
    <col min="1797" max="1797" width="23.28515625" style="662" customWidth="1"/>
    <col min="1798" max="1798" width="20.85546875" style="662" customWidth="1"/>
    <col min="1799" max="1799" width="11.42578125" style="662" customWidth="1"/>
    <col min="1800" max="1800" width="9.140625" style="662" customWidth="1"/>
    <col min="1801" max="1802" width="10" style="662" customWidth="1"/>
    <col min="1803" max="2049" width="9.140625" style="662"/>
    <col min="2050" max="2050" width="19.28515625" style="662" customWidth="1"/>
    <col min="2051" max="2051" width="22.28515625" style="662" customWidth="1"/>
    <col min="2052" max="2052" width="22" style="662" customWidth="1"/>
    <col min="2053" max="2053" width="23.28515625" style="662" customWidth="1"/>
    <col min="2054" max="2054" width="20.85546875" style="662" customWidth="1"/>
    <col min="2055" max="2055" width="11.42578125" style="662" customWidth="1"/>
    <col min="2056" max="2056" width="9.140625" style="662" customWidth="1"/>
    <col min="2057" max="2058" width="10" style="662" customWidth="1"/>
    <col min="2059" max="2305" width="9.140625" style="662"/>
    <col min="2306" max="2306" width="19.28515625" style="662" customWidth="1"/>
    <col min="2307" max="2307" width="22.28515625" style="662" customWidth="1"/>
    <col min="2308" max="2308" width="22" style="662" customWidth="1"/>
    <col min="2309" max="2309" width="23.28515625" style="662" customWidth="1"/>
    <col min="2310" max="2310" width="20.85546875" style="662" customWidth="1"/>
    <col min="2311" max="2311" width="11.42578125" style="662" customWidth="1"/>
    <col min="2312" max="2312" width="9.140625" style="662" customWidth="1"/>
    <col min="2313" max="2314" width="10" style="662" customWidth="1"/>
    <col min="2315" max="2561" width="9.140625" style="662"/>
    <col min="2562" max="2562" width="19.28515625" style="662" customWidth="1"/>
    <col min="2563" max="2563" width="22.28515625" style="662" customWidth="1"/>
    <col min="2564" max="2564" width="22" style="662" customWidth="1"/>
    <col min="2565" max="2565" width="23.28515625" style="662" customWidth="1"/>
    <col min="2566" max="2566" width="20.85546875" style="662" customWidth="1"/>
    <col min="2567" max="2567" width="11.42578125" style="662" customWidth="1"/>
    <col min="2568" max="2568" width="9.140625" style="662" customWidth="1"/>
    <col min="2569" max="2570" width="10" style="662" customWidth="1"/>
    <col min="2571" max="2817" width="9.140625" style="662"/>
    <col min="2818" max="2818" width="19.28515625" style="662" customWidth="1"/>
    <col min="2819" max="2819" width="22.28515625" style="662" customWidth="1"/>
    <col min="2820" max="2820" width="22" style="662" customWidth="1"/>
    <col min="2821" max="2821" width="23.28515625" style="662" customWidth="1"/>
    <col min="2822" max="2822" width="20.85546875" style="662" customWidth="1"/>
    <col min="2823" max="2823" width="11.42578125" style="662" customWidth="1"/>
    <col min="2824" max="2824" width="9.140625" style="662" customWidth="1"/>
    <col min="2825" max="2826" width="10" style="662" customWidth="1"/>
    <col min="2827" max="3073" width="9.140625" style="662"/>
    <col min="3074" max="3074" width="19.28515625" style="662" customWidth="1"/>
    <col min="3075" max="3075" width="22.28515625" style="662" customWidth="1"/>
    <col min="3076" max="3076" width="22" style="662" customWidth="1"/>
    <col min="3077" max="3077" width="23.28515625" style="662" customWidth="1"/>
    <col min="3078" max="3078" width="20.85546875" style="662" customWidth="1"/>
    <col min="3079" max="3079" width="11.42578125" style="662" customWidth="1"/>
    <col min="3080" max="3080" width="9.140625" style="662" customWidth="1"/>
    <col min="3081" max="3082" width="10" style="662" customWidth="1"/>
    <col min="3083" max="3329" width="9.140625" style="662"/>
    <col min="3330" max="3330" width="19.28515625" style="662" customWidth="1"/>
    <col min="3331" max="3331" width="22.28515625" style="662" customWidth="1"/>
    <col min="3332" max="3332" width="22" style="662" customWidth="1"/>
    <col min="3333" max="3333" width="23.28515625" style="662" customWidth="1"/>
    <col min="3334" max="3334" width="20.85546875" style="662" customWidth="1"/>
    <col min="3335" max="3335" width="11.42578125" style="662" customWidth="1"/>
    <col min="3336" max="3336" width="9.140625" style="662" customWidth="1"/>
    <col min="3337" max="3338" width="10" style="662" customWidth="1"/>
    <col min="3339" max="3585" width="9.140625" style="662"/>
    <col min="3586" max="3586" width="19.28515625" style="662" customWidth="1"/>
    <col min="3587" max="3587" width="22.28515625" style="662" customWidth="1"/>
    <col min="3588" max="3588" width="22" style="662" customWidth="1"/>
    <col min="3589" max="3589" width="23.28515625" style="662" customWidth="1"/>
    <col min="3590" max="3590" width="20.85546875" style="662" customWidth="1"/>
    <col min="3591" max="3591" width="11.42578125" style="662" customWidth="1"/>
    <col min="3592" max="3592" width="9.140625" style="662" customWidth="1"/>
    <col min="3593" max="3594" width="10" style="662" customWidth="1"/>
    <col min="3595" max="3841" width="9.140625" style="662"/>
    <col min="3842" max="3842" width="19.28515625" style="662" customWidth="1"/>
    <col min="3843" max="3843" width="22.28515625" style="662" customWidth="1"/>
    <col min="3844" max="3844" width="22" style="662" customWidth="1"/>
    <col min="3845" max="3845" width="23.28515625" style="662" customWidth="1"/>
    <col min="3846" max="3846" width="20.85546875" style="662" customWidth="1"/>
    <col min="3847" max="3847" width="11.42578125" style="662" customWidth="1"/>
    <col min="3848" max="3848" width="9.140625" style="662" customWidth="1"/>
    <col min="3849" max="3850" width="10" style="662" customWidth="1"/>
    <col min="3851" max="4097" width="9.140625" style="662"/>
    <col min="4098" max="4098" width="19.28515625" style="662" customWidth="1"/>
    <col min="4099" max="4099" width="22.28515625" style="662" customWidth="1"/>
    <col min="4100" max="4100" width="22" style="662" customWidth="1"/>
    <col min="4101" max="4101" width="23.28515625" style="662" customWidth="1"/>
    <col min="4102" max="4102" width="20.85546875" style="662" customWidth="1"/>
    <col min="4103" max="4103" width="11.42578125" style="662" customWidth="1"/>
    <col min="4104" max="4104" width="9.140625" style="662" customWidth="1"/>
    <col min="4105" max="4106" width="10" style="662" customWidth="1"/>
    <col min="4107" max="4353" width="9.140625" style="662"/>
    <col min="4354" max="4354" width="19.28515625" style="662" customWidth="1"/>
    <col min="4355" max="4355" width="22.28515625" style="662" customWidth="1"/>
    <col min="4356" max="4356" width="22" style="662" customWidth="1"/>
    <col min="4357" max="4357" width="23.28515625" style="662" customWidth="1"/>
    <col min="4358" max="4358" width="20.85546875" style="662" customWidth="1"/>
    <col min="4359" max="4359" width="11.42578125" style="662" customWidth="1"/>
    <col min="4360" max="4360" width="9.140625" style="662" customWidth="1"/>
    <col min="4361" max="4362" width="10" style="662" customWidth="1"/>
    <col min="4363" max="4609" width="9.140625" style="662"/>
    <col min="4610" max="4610" width="19.28515625" style="662" customWidth="1"/>
    <col min="4611" max="4611" width="22.28515625" style="662" customWidth="1"/>
    <col min="4612" max="4612" width="22" style="662" customWidth="1"/>
    <col min="4613" max="4613" width="23.28515625" style="662" customWidth="1"/>
    <col min="4614" max="4614" width="20.85546875" style="662" customWidth="1"/>
    <col min="4615" max="4615" width="11.42578125" style="662" customWidth="1"/>
    <col min="4616" max="4616" width="9.140625" style="662" customWidth="1"/>
    <col min="4617" max="4618" width="10" style="662" customWidth="1"/>
    <col min="4619" max="4865" width="9.140625" style="662"/>
    <col min="4866" max="4866" width="19.28515625" style="662" customWidth="1"/>
    <col min="4867" max="4867" width="22.28515625" style="662" customWidth="1"/>
    <col min="4868" max="4868" width="22" style="662" customWidth="1"/>
    <col min="4869" max="4869" width="23.28515625" style="662" customWidth="1"/>
    <col min="4870" max="4870" width="20.85546875" style="662" customWidth="1"/>
    <col min="4871" max="4871" width="11.42578125" style="662" customWidth="1"/>
    <col min="4872" max="4872" width="9.140625" style="662" customWidth="1"/>
    <col min="4873" max="4874" width="10" style="662" customWidth="1"/>
    <col min="4875" max="5121" width="9.140625" style="662"/>
    <col min="5122" max="5122" width="19.28515625" style="662" customWidth="1"/>
    <col min="5123" max="5123" width="22.28515625" style="662" customWidth="1"/>
    <col min="5124" max="5124" width="22" style="662" customWidth="1"/>
    <col min="5125" max="5125" width="23.28515625" style="662" customWidth="1"/>
    <col min="5126" max="5126" width="20.85546875" style="662" customWidth="1"/>
    <col min="5127" max="5127" width="11.42578125" style="662" customWidth="1"/>
    <col min="5128" max="5128" width="9.140625" style="662" customWidth="1"/>
    <col min="5129" max="5130" width="10" style="662" customWidth="1"/>
    <col min="5131" max="5377" width="9.140625" style="662"/>
    <col min="5378" max="5378" width="19.28515625" style="662" customWidth="1"/>
    <col min="5379" max="5379" width="22.28515625" style="662" customWidth="1"/>
    <col min="5380" max="5380" width="22" style="662" customWidth="1"/>
    <col min="5381" max="5381" width="23.28515625" style="662" customWidth="1"/>
    <col min="5382" max="5382" width="20.85546875" style="662" customWidth="1"/>
    <col min="5383" max="5383" width="11.42578125" style="662" customWidth="1"/>
    <col min="5384" max="5384" width="9.140625" style="662" customWidth="1"/>
    <col min="5385" max="5386" width="10" style="662" customWidth="1"/>
    <col min="5387" max="5633" width="9.140625" style="662"/>
    <col min="5634" max="5634" width="19.28515625" style="662" customWidth="1"/>
    <col min="5635" max="5635" width="22.28515625" style="662" customWidth="1"/>
    <col min="5636" max="5636" width="22" style="662" customWidth="1"/>
    <col min="5637" max="5637" width="23.28515625" style="662" customWidth="1"/>
    <col min="5638" max="5638" width="20.85546875" style="662" customWidth="1"/>
    <col min="5639" max="5639" width="11.42578125" style="662" customWidth="1"/>
    <col min="5640" max="5640" width="9.140625" style="662" customWidth="1"/>
    <col min="5641" max="5642" width="10" style="662" customWidth="1"/>
    <col min="5643" max="5889" width="9.140625" style="662"/>
    <col min="5890" max="5890" width="19.28515625" style="662" customWidth="1"/>
    <col min="5891" max="5891" width="22.28515625" style="662" customWidth="1"/>
    <col min="5892" max="5892" width="22" style="662" customWidth="1"/>
    <col min="5893" max="5893" width="23.28515625" style="662" customWidth="1"/>
    <col min="5894" max="5894" width="20.85546875" style="662" customWidth="1"/>
    <col min="5895" max="5895" width="11.42578125" style="662" customWidth="1"/>
    <col min="5896" max="5896" width="9.140625" style="662" customWidth="1"/>
    <col min="5897" max="5898" width="10" style="662" customWidth="1"/>
    <col min="5899" max="6145" width="9.140625" style="662"/>
    <col min="6146" max="6146" width="19.28515625" style="662" customWidth="1"/>
    <col min="6147" max="6147" width="22.28515625" style="662" customWidth="1"/>
    <col min="6148" max="6148" width="22" style="662" customWidth="1"/>
    <col min="6149" max="6149" width="23.28515625" style="662" customWidth="1"/>
    <col min="6150" max="6150" width="20.85546875" style="662" customWidth="1"/>
    <col min="6151" max="6151" width="11.42578125" style="662" customWidth="1"/>
    <col min="6152" max="6152" width="9.140625" style="662" customWidth="1"/>
    <col min="6153" max="6154" width="10" style="662" customWidth="1"/>
    <col min="6155" max="6401" width="9.140625" style="662"/>
    <col min="6402" max="6402" width="19.28515625" style="662" customWidth="1"/>
    <col min="6403" max="6403" width="22.28515625" style="662" customWidth="1"/>
    <col min="6404" max="6404" width="22" style="662" customWidth="1"/>
    <col min="6405" max="6405" width="23.28515625" style="662" customWidth="1"/>
    <col min="6406" max="6406" width="20.85546875" style="662" customWidth="1"/>
    <col min="6407" max="6407" width="11.42578125" style="662" customWidth="1"/>
    <col min="6408" max="6408" width="9.140625" style="662" customWidth="1"/>
    <col min="6409" max="6410" width="10" style="662" customWidth="1"/>
    <col min="6411" max="6657" width="9.140625" style="662"/>
    <col min="6658" max="6658" width="19.28515625" style="662" customWidth="1"/>
    <col min="6659" max="6659" width="22.28515625" style="662" customWidth="1"/>
    <col min="6660" max="6660" width="22" style="662" customWidth="1"/>
    <col min="6661" max="6661" width="23.28515625" style="662" customWidth="1"/>
    <col min="6662" max="6662" width="20.85546875" style="662" customWidth="1"/>
    <col min="6663" max="6663" width="11.42578125" style="662" customWidth="1"/>
    <col min="6664" max="6664" width="9.140625" style="662" customWidth="1"/>
    <col min="6665" max="6666" width="10" style="662" customWidth="1"/>
    <col min="6667" max="6913" width="9.140625" style="662"/>
    <col min="6914" max="6914" width="19.28515625" style="662" customWidth="1"/>
    <col min="6915" max="6915" width="22.28515625" style="662" customWidth="1"/>
    <col min="6916" max="6916" width="22" style="662" customWidth="1"/>
    <col min="6917" max="6917" width="23.28515625" style="662" customWidth="1"/>
    <col min="6918" max="6918" width="20.85546875" style="662" customWidth="1"/>
    <col min="6919" max="6919" width="11.42578125" style="662" customWidth="1"/>
    <col min="6920" max="6920" width="9.140625" style="662" customWidth="1"/>
    <col min="6921" max="6922" width="10" style="662" customWidth="1"/>
    <col min="6923" max="7169" width="9.140625" style="662"/>
    <col min="7170" max="7170" width="19.28515625" style="662" customWidth="1"/>
    <col min="7171" max="7171" width="22.28515625" style="662" customWidth="1"/>
    <col min="7172" max="7172" width="22" style="662" customWidth="1"/>
    <col min="7173" max="7173" width="23.28515625" style="662" customWidth="1"/>
    <col min="7174" max="7174" width="20.85546875" style="662" customWidth="1"/>
    <col min="7175" max="7175" width="11.42578125" style="662" customWidth="1"/>
    <col min="7176" max="7176" width="9.140625" style="662" customWidth="1"/>
    <col min="7177" max="7178" width="10" style="662" customWidth="1"/>
    <col min="7179" max="7425" width="9.140625" style="662"/>
    <col min="7426" max="7426" width="19.28515625" style="662" customWidth="1"/>
    <col min="7427" max="7427" width="22.28515625" style="662" customWidth="1"/>
    <col min="7428" max="7428" width="22" style="662" customWidth="1"/>
    <col min="7429" max="7429" width="23.28515625" style="662" customWidth="1"/>
    <col min="7430" max="7430" width="20.85546875" style="662" customWidth="1"/>
    <col min="7431" max="7431" width="11.42578125" style="662" customWidth="1"/>
    <col min="7432" max="7432" width="9.140625" style="662" customWidth="1"/>
    <col min="7433" max="7434" width="10" style="662" customWidth="1"/>
    <col min="7435" max="7681" width="9.140625" style="662"/>
    <col min="7682" max="7682" width="19.28515625" style="662" customWidth="1"/>
    <col min="7683" max="7683" width="22.28515625" style="662" customWidth="1"/>
    <col min="7684" max="7684" width="22" style="662" customWidth="1"/>
    <col min="7685" max="7685" width="23.28515625" style="662" customWidth="1"/>
    <col min="7686" max="7686" width="20.85546875" style="662" customWidth="1"/>
    <col min="7687" max="7687" width="11.42578125" style="662" customWidth="1"/>
    <col min="7688" max="7688" width="9.140625" style="662" customWidth="1"/>
    <col min="7689" max="7690" width="10" style="662" customWidth="1"/>
    <col min="7691" max="7937" width="9.140625" style="662"/>
    <col min="7938" max="7938" width="19.28515625" style="662" customWidth="1"/>
    <col min="7939" max="7939" width="22.28515625" style="662" customWidth="1"/>
    <col min="7940" max="7940" width="22" style="662" customWidth="1"/>
    <col min="7941" max="7941" width="23.28515625" style="662" customWidth="1"/>
    <col min="7942" max="7942" width="20.85546875" style="662" customWidth="1"/>
    <col min="7943" max="7943" width="11.42578125" style="662" customWidth="1"/>
    <col min="7944" max="7944" width="9.140625" style="662" customWidth="1"/>
    <col min="7945" max="7946" width="10" style="662" customWidth="1"/>
    <col min="7947" max="8193" width="9.140625" style="662"/>
    <col min="8194" max="8194" width="19.28515625" style="662" customWidth="1"/>
    <col min="8195" max="8195" width="22.28515625" style="662" customWidth="1"/>
    <col min="8196" max="8196" width="22" style="662" customWidth="1"/>
    <col min="8197" max="8197" width="23.28515625" style="662" customWidth="1"/>
    <col min="8198" max="8198" width="20.85546875" style="662" customWidth="1"/>
    <col min="8199" max="8199" width="11.42578125" style="662" customWidth="1"/>
    <col min="8200" max="8200" width="9.140625" style="662" customWidth="1"/>
    <col min="8201" max="8202" width="10" style="662" customWidth="1"/>
    <col min="8203" max="8449" width="9.140625" style="662"/>
    <col min="8450" max="8450" width="19.28515625" style="662" customWidth="1"/>
    <col min="8451" max="8451" width="22.28515625" style="662" customWidth="1"/>
    <col min="8452" max="8452" width="22" style="662" customWidth="1"/>
    <col min="8453" max="8453" width="23.28515625" style="662" customWidth="1"/>
    <col min="8454" max="8454" width="20.85546875" style="662" customWidth="1"/>
    <col min="8455" max="8455" width="11.42578125" style="662" customWidth="1"/>
    <col min="8456" max="8456" width="9.140625" style="662" customWidth="1"/>
    <col min="8457" max="8458" width="10" style="662" customWidth="1"/>
    <col min="8459" max="8705" width="9.140625" style="662"/>
    <col min="8706" max="8706" width="19.28515625" style="662" customWidth="1"/>
    <col min="8707" max="8707" width="22.28515625" style="662" customWidth="1"/>
    <col min="8708" max="8708" width="22" style="662" customWidth="1"/>
    <col min="8709" max="8709" width="23.28515625" style="662" customWidth="1"/>
    <col min="8710" max="8710" width="20.85546875" style="662" customWidth="1"/>
    <col min="8711" max="8711" width="11.42578125" style="662" customWidth="1"/>
    <col min="8712" max="8712" width="9.140625" style="662" customWidth="1"/>
    <col min="8713" max="8714" width="10" style="662" customWidth="1"/>
    <col min="8715" max="8961" width="9.140625" style="662"/>
    <col min="8962" max="8962" width="19.28515625" style="662" customWidth="1"/>
    <col min="8963" max="8963" width="22.28515625" style="662" customWidth="1"/>
    <col min="8964" max="8964" width="22" style="662" customWidth="1"/>
    <col min="8965" max="8965" width="23.28515625" style="662" customWidth="1"/>
    <col min="8966" max="8966" width="20.85546875" style="662" customWidth="1"/>
    <col min="8967" max="8967" width="11.42578125" style="662" customWidth="1"/>
    <col min="8968" max="8968" width="9.140625" style="662" customWidth="1"/>
    <col min="8969" max="8970" width="10" style="662" customWidth="1"/>
    <col min="8971" max="9217" width="9.140625" style="662"/>
    <col min="9218" max="9218" width="19.28515625" style="662" customWidth="1"/>
    <col min="9219" max="9219" width="22.28515625" style="662" customWidth="1"/>
    <col min="9220" max="9220" width="22" style="662" customWidth="1"/>
    <col min="9221" max="9221" width="23.28515625" style="662" customWidth="1"/>
    <col min="9222" max="9222" width="20.85546875" style="662" customWidth="1"/>
    <col min="9223" max="9223" width="11.42578125" style="662" customWidth="1"/>
    <col min="9224" max="9224" width="9.140625" style="662" customWidth="1"/>
    <col min="9225" max="9226" width="10" style="662" customWidth="1"/>
    <col min="9227" max="9473" width="9.140625" style="662"/>
    <col min="9474" max="9474" width="19.28515625" style="662" customWidth="1"/>
    <col min="9475" max="9475" width="22.28515625" style="662" customWidth="1"/>
    <col min="9476" max="9476" width="22" style="662" customWidth="1"/>
    <col min="9477" max="9477" width="23.28515625" style="662" customWidth="1"/>
    <col min="9478" max="9478" width="20.85546875" style="662" customWidth="1"/>
    <col min="9479" max="9479" width="11.42578125" style="662" customWidth="1"/>
    <col min="9480" max="9480" width="9.140625" style="662" customWidth="1"/>
    <col min="9481" max="9482" width="10" style="662" customWidth="1"/>
    <col min="9483" max="9729" width="9.140625" style="662"/>
    <col min="9730" max="9730" width="19.28515625" style="662" customWidth="1"/>
    <col min="9731" max="9731" width="22.28515625" style="662" customWidth="1"/>
    <col min="9732" max="9732" width="22" style="662" customWidth="1"/>
    <col min="9733" max="9733" width="23.28515625" style="662" customWidth="1"/>
    <col min="9734" max="9734" width="20.85546875" style="662" customWidth="1"/>
    <col min="9735" max="9735" width="11.42578125" style="662" customWidth="1"/>
    <col min="9736" max="9736" width="9.140625" style="662" customWidth="1"/>
    <col min="9737" max="9738" width="10" style="662" customWidth="1"/>
    <col min="9739" max="9985" width="9.140625" style="662"/>
    <col min="9986" max="9986" width="19.28515625" style="662" customWidth="1"/>
    <col min="9987" max="9987" width="22.28515625" style="662" customWidth="1"/>
    <col min="9988" max="9988" width="22" style="662" customWidth="1"/>
    <col min="9989" max="9989" width="23.28515625" style="662" customWidth="1"/>
    <col min="9990" max="9990" width="20.85546875" style="662" customWidth="1"/>
    <col min="9991" max="9991" width="11.42578125" style="662" customWidth="1"/>
    <col min="9992" max="9992" width="9.140625" style="662" customWidth="1"/>
    <col min="9993" max="9994" width="10" style="662" customWidth="1"/>
    <col min="9995" max="10241" width="9.140625" style="662"/>
    <col min="10242" max="10242" width="19.28515625" style="662" customWidth="1"/>
    <col min="10243" max="10243" width="22.28515625" style="662" customWidth="1"/>
    <col min="10244" max="10244" width="22" style="662" customWidth="1"/>
    <col min="10245" max="10245" width="23.28515625" style="662" customWidth="1"/>
    <col min="10246" max="10246" width="20.85546875" style="662" customWidth="1"/>
    <col min="10247" max="10247" width="11.42578125" style="662" customWidth="1"/>
    <col min="10248" max="10248" width="9.140625" style="662" customWidth="1"/>
    <col min="10249" max="10250" width="10" style="662" customWidth="1"/>
    <col min="10251" max="10497" width="9.140625" style="662"/>
    <col min="10498" max="10498" width="19.28515625" style="662" customWidth="1"/>
    <col min="10499" max="10499" width="22.28515625" style="662" customWidth="1"/>
    <col min="10500" max="10500" width="22" style="662" customWidth="1"/>
    <col min="10501" max="10501" width="23.28515625" style="662" customWidth="1"/>
    <col min="10502" max="10502" width="20.85546875" style="662" customWidth="1"/>
    <col min="10503" max="10503" width="11.42578125" style="662" customWidth="1"/>
    <col min="10504" max="10504" width="9.140625" style="662" customWidth="1"/>
    <col min="10505" max="10506" width="10" style="662" customWidth="1"/>
    <col min="10507" max="10753" width="9.140625" style="662"/>
    <col min="10754" max="10754" width="19.28515625" style="662" customWidth="1"/>
    <col min="10755" max="10755" width="22.28515625" style="662" customWidth="1"/>
    <col min="10756" max="10756" width="22" style="662" customWidth="1"/>
    <col min="10757" max="10757" width="23.28515625" style="662" customWidth="1"/>
    <col min="10758" max="10758" width="20.85546875" style="662" customWidth="1"/>
    <col min="10759" max="10759" width="11.42578125" style="662" customWidth="1"/>
    <col min="10760" max="10760" width="9.140625" style="662" customWidth="1"/>
    <col min="10761" max="10762" width="10" style="662" customWidth="1"/>
    <col min="10763" max="11009" width="9.140625" style="662"/>
    <col min="11010" max="11010" width="19.28515625" style="662" customWidth="1"/>
    <col min="11011" max="11011" width="22.28515625" style="662" customWidth="1"/>
    <col min="11012" max="11012" width="22" style="662" customWidth="1"/>
    <col min="11013" max="11013" width="23.28515625" style="662" customWidth="1"/>
    <col min="11014" max="11014" width="20.85546875" style="662" customWidth="1"/>
    <col min="11015" max="11015" width="11.42578125" style="662" customWidth="1"/>
    <col min="11016" max="11016" width="9.140625" style="662" customWidth="1"/>
    <col min="11017" max="11018" width="10" style="662" customWidth="1"/>
    <col min="11019" max="11265" width="9.140625" style="662"/>
    <col min="11266" max="11266" width="19.28515625" style="662" customWidth="1"/>
    <col min="11267" max="11267" width="22.28515625" style="662" customWidth="1"/>
    <col min="11268" max="11268" width="22" style="662" customWidth="1"/>
    <col min="11269" max="11269" width="23.28515625" style="662" customWidth="1"/>
    <col min="11270" max="11270" width="20.85546875" style="662" customWidth="1"/>
    <col min="11271" max="11271" width="11.42578125" style="662" customWidth="1"/>
    <col min="11272" max="11272" width="9.140625" style="662" customWidth="1"/>
    <col min="11273" max="11274" width="10" style="662" customWidth="1"/>
    <col min="11275" max="11521" width="9.140625" style="662"/>
    <col min="11522" max="11522" width="19.28515625" style="662" customWidth="1"/>
    <col min="11523" max="11523" width="22.28515625" style="662" customWidth="1"/>
    <col min="11524" max="11524" width="22" style="662" customWidth="1"/>
    <col min="11525" max="11525" width="23.28515625" style="662" customWidth="1"/>
    <col min="11526" max="11526" width="20.85546875" style="662" customWidth="1"/>
    <col min="11527" max="11527" width="11.42578125" style="662" customWidth="1"/>
    <col min="11528" max="11528" width="9.140625" style="662" customWidth="1"/>
    <col min="11529" max="11530" width="10" style="662" customWidth="1"/>
    <col min="11531" max="11777" width="9.140625" style="662"/>
    <col min="11778" max="11778" width="19.28515625" style="662" customWidth="1"/>
    <col min="11779" max="11779" width="22.28515625" style="662" customWidth="1"/>
    <col min="11780" max="11780" width="22" style="662" customWidth="1"/>
    <col min="11781" max="11781" width="23.28515625" style="662" customWidth="1"/>
    <col min="11782" max="11782" width="20.85546875" style="662" customWidth="1"/>
    <col min="11783" max="11783" width="11.42578125" style="662" customWidth="1"/>
    <col min="11784" max="11784" width="9.140625" style="662" customWidth="1"/>
    <col min="11785" max="11786" width="10" style="662" customWidth="1"/>
    <col min="11787" max="12033" width="9.140625" style="662"/>
    <col min="12034" max="12034" width="19.28515625" style="662" customWidth="1"/>
    <col min="12035" max="12035" width="22.28515625" style="662" customWidth="1"/>
    <col min="12036" max="12036" width="22" style="662" customWidth="1"/>
    <col min="12037" max="12037" width="23.28515625" style="662" customWidth="1"/>
    <col min="12038" max="12038" width="20.85546875" style="662" customWidth="1"/>
    <col min="12039" max="12039" width="11.42578125" style="662" customWidth="1"/>
    <col min="12040" max="12040" width="9.140625" style="662" customWidth="1"/>
    <col min="12041" max="12042" width="10" style="662" customWidth="1"/>
    <col min="12043" max="12289" width="9.140625" style="662"/>
    <col min="12290" max="12290" width="19.28515625" style="662" customWidth="1"/>
    <col min="12291" max="12291" width="22.28515625" style="662" customWidth="1"/>
    <col min="12292" max="12292" width="22" style="662" customWidth="1"/>
    <col min="12293" max="12293" width="23.28515625" style="662" customWidth="1"/>
    <col min="12294" max="12294" width="20.85546875" style="662" customWidth="1"/>
    <col min="12295" max="12295" width="11.42578125" style="662" customWidth="1"/>
    <col min="12296" max="12296" width="9.140625" style="662" customWidth="1"/>
    <col min="12297" max="12298" width="10" style="662" customWidth="1"/>
    <col min="12299" max="12545" width="9.140625" style="662"/>
    <col min="12546" max="12546" width="19.28515625" style="662" customWidth="1"/>
    <col min="12547" max="12547" width="22.28515625" style="662" customWidth="1"/>
    <col min="12548" max="12548" width="22" style="662" customWidth="1"/>
    <col min="12549" max="12549" width="23.28515625" style="662" customWidth="1"/>
    <col min="12550" max="12550" width="20.85546875" style="662" customWidth="1"/>
    <col min="12551" max="12551" width="11.42578125" style="662" customWidth="1"/>
    <col min="12552" max="12552" width="9.140625" style="662" customWidth="1"/>
    <col min="12553" max="12554" width="10" style="662" customWidth="1"/>
    <col min="12555" max="12801" width="9.140625" style="662"/>
    <col min="12802" max="12802" width="19.28515625" style="662" customWidth="1"/>
    <col min="12803" max="12803" width="22.28515625" style="662" customWidth="1"/>
    <col min="12804" max="12804" width="22" style="662" customWidth="1"/>
    <col min="12805" max="12805" width="23.28515625" style="662" customWidth="1"/>
    <col min="12806" max="12806" width="20.85546875" style="662" customWidth="1"/>
    <col min="12807" max="12807" width="11.42578125" style="662" customWidth="1"/>
    <col min="12808" max="12808" width="9.140625" style="662" customWidth="1"/>
    <col min="12809" max="12810" width="10" style="662" customWidth="1"/>
    <col min="12811" max="13057" width="9.140625" style="662"/>
    <col min="13058" max="13058" width="19.28515625" style="662" customWidth="1"/>
    <col min="13059" max="13059" width="22.28515625" style="662" customWidth="1"/>
    <col min="13060" max="13060" width="22" style="662" customWidth="1"/>
    <col min="13061" max="13061" width="23.28515625" style="662" customWidth="1"/>
    <col min="13062" max="13062" width="20.85546875" style="662" customWidth="1"/>
    <col min="13063" max="13063" width="11.42578125" style="662" customWidth="1"/>
    <col min="13064" max="13064" width="9.140625" style="662" customWidth="1"/>
    <col min="13065" max="13066" width="10" style="662" customWidth="1"/>
    <col min="13067" max="13313" width="9.140625" style="662"/>
    <col min="13314" max="13314" width="19.28515625" style="662" customWidth="1"/>
    <col min="13315" max="13315" width="22.28515625" style="662" customWidth="1"/>
    <col min="13316" max="13316" width="22" style="662" customWidth="1"/>
    <col min="13317" max="13317" width="23.28515625" style="662" customWidth="1"/>
    <col min="13318" max="13318" width="20.85546875" style="662" customWidth="1"/>
    <col min="13319" max="13319" width="11.42578125" style="662" customWidth="1"/>
    <col min="13320" max="13320" width="9.140625" style="662" customWidth="1"/>
    <col min="13321" max="13322" width="10" style="662" customWidth="1"/>
    <col min="13323" max="13569" width="9.140625" style="662"/>
    <col min="13570" max="13570" width="19.28515625" style="662" customWidth="1"/>
    <col min="13571" max="13571" width="22.28515625" style="662" customWidth="1"/>
    <col min="13572" max="13572" width="22" style="662" customWidth="1"/>
    <col min="13573" max="13573" width="23.28515625" style="662" customWidth="1"/>
    <col min="13574" max="13574" width="20.85546875" style="662" customWidth="1"/>
    <col min="13575" max="13575" width="11.42578125" style="662" customWidth="1"/>
    <col min="13576" max="13576" width="9.140625" style="662" customWidth="1"/>
    <col min="13577" max="13578" width="10" style="662" customWidth="1"/>
    <col min="13579" max="13825" width="9.140625" style="662"/>
    <col min="13826" max="13826" width="19.28515625" style="662" customWidth="1"/>
    <col min="13827" max="13827" width="22.28515625" style="662" customWidth="1"/>
    <col min="13828" max="13828" width="22" style="662" customWidth="1"/>
    <col min="13829" max="13829" width="23.28515625" style="662" customWidth="1"/>
    <col min="13830" max="13830" width="20.85546875" style="662" customWidth="1"/>
    <col min="13831" max="13831" width="11.42578125" style="662" customWidth="1"/>
    <col min="13832" max="13832" width="9.140625" style="662" customWidth="1"/>
    <col min="13833" max="13834" width="10" style="662" customWidth="1"/>
    <col min="13835" max="14081" width="9.140625" style="662"/>
    <col min="14082" max="14082" width="19.28515625" style="662" customWidth="1"/>
    <col min="14083" max="14083" width="22.28515625" style="662" customWidth="1"/>
    <col min="14084" max="14084" width="22" style="662" customWidth="1"/>
    <col min="14085" max="14085" width="23.28515625" style="662" customWidth="1"/>
    <col min="14086" max="14086" width="20.85546875" style="662" customWidth="1"/>
    <col min="14087" max="14087" width="11.42578125" style="662" customWidth="1"/>
    <col min="14088" max="14088" width="9.140625" style="662" customWidth="1"/>
    <col min="14089" max="14090" width="10" style="662" customWidth="1"/>
    <col min="14091" max="14337" width="9.140625" style="662"/>
    <col min="14338" max="14338" width="19.28515625" style="662" customWidth="1"/>
    <col min="14339" max="14339" width="22.28515625" style="662" customWidth="1"/>
    <col min="14340" max="14340" width="22" style="662" customWidth="1"/>
    <col min="14341" max="14341" width="23.28515625" style="662" customWidth="1"/>
    <col min="14342" max="14342" width="20.85546875" style="662" customWidth="1"/>
    <col min="14343" max="14343" width="11.42578125" style="662" customWidth="1"/>
    <col min="14344" max="14344" width="9.140625" style="662" customWidth="1"/>
    <col min="14345" max="14346" width="10" style="662" customWidth="1"/>
    <col min="14347" max="14593" width="9.140625" style="662"/>
    <col min="14594" max="14594" width="19.28515625" style="662" customWidth="1"/>
    <col min="14595" max="14595" width="22.28515625" style="662" customWidth="1"/>
    <col min="14596" max="14596" width="22" style="662" customWidth="1"/>
    <col min="14597" max="14597" width="23.28515625" style="662" customWidth="1"/>
    <col min="14598" max="14598" width="20.85546875" style="662" customWidth="1"/>
    <col min="14599" max="14599" width="11.42578125" style="662" customWidth="1"/>
    <col min="14600" max="14600" width="9.140625" style="662" customWidth="1"/>
    <col min="14601" max="14602" width="10" style="662" customWidth="1"/>
    <col min="14603" max="14849" width="9.140625" style="662"/>
    <col min="14850" max="14850" width="19.28515625" style="662" customWidth="1"/>
    <col min="14851" max="14851" width="22.28515625" style="662" customWidth="1"/>
    <col min="14852" max="14852" width="22" style="662" customWidth="1"/>
    <col min="14853" max="14853" width="23.28515625" style="662" customWidth="1"/>
    <col min="14854" max="14854" width="20.85546875" style="662" customWidth="1"/>
    <col min="14855" max="14855" width="11.42578125" style="662" customWidth="1"/>
    <col min="14856" max="14856" width="9.140625" style="662" customWidth="1"/>
    <col min="14857" max="14858" width="10" style="662" customWidth="1"/>
    <col min="14859" max="15105" width="9.140625" style="662"/>
    <col min="15106" max="15106" width="19.28515625" style="662" customWidth="1"/>
    <col min="15107" max="15107" width="22.28515625" style="662" customWidth="1"/>
    <col min="15108" max="15108" width="22" style="662" customWidth="1"/>
    <col min="15109" max="15109" width="23.28515625" style="662" customWidth="1"/>
    <col min="15110" max="15110" width="20.85546875" style="662" customWidth="1"/>
    <col min="15111" max="15111" width="11.42578125" style="662" customWidth="1"/>
    <col min="15112" max="15112" width="9.140625" style="662" customWidth="1"/>
    <col min="15113" max="15114" width="10" style="662" customWidth="1"/>
    <col min="15115" max="15361" width="9.140625" style="662"/>
    <col min="15362" max="15362" width="19.28515625" style="662" customWidth="1"/>
    <col min="15363" max="15363" width="22.28515625" style="662" customWidth="1"/>
    <col min="15364" max="15364" width="22" style="662" customWidth="1"/>
    <col min="15365" max="15365" width="23.28515625" style="662" customWidth="1"/>
    <col min="15366" max="15366" width="20.85546875" style="662" customWidth="1"/>
    <col min="15367" max="15367" width="11.42578125" style="662" customWidth="1"/>
    <col min="15368" max="15368" width="9.140625" style="662" customWidth="1"/>
    <col min="15369" max="15370" width="10" style="662" customWidth="1"/>
    <col min="15371" max="15617" width="9.140625" style="662"/>
    <col min="15618" max="15618" width="19.28515625" style="662" customWidth="1"/>
    <col min="15619" max="15619" width="22.28515625" style="662" customWidth="1"/>
    <col min="15620" max="15620" width="22" style="662" customWidth="1"/>
    <col min="15621" max="15621" width="23.28515625" style="662" customWidth="1"/>
    <col min="15622" max="15622" width="20.85546875" style="662" customWidth="1"/>
    <col min="15623" max="15623" width="11.42578125" style="662" customWidth="1"/>
    <col min="15624" max="15624" width="9.140625" style="662" customWidth="1"/>
    <col min="15625" max="15626" width="10" style="662" customWidth="1"/>
    <col min="15627" max="15873" width="9.140625" style="662"/>
    <col min="15874" max="15874" width="19.28515625" style="662" customWidth="1"/>
    <col min="15875" max="15875" width="22.28515625" style="662" customWidth="1"/>
    <col min="15876" max="15876" width="22" style="662" customWidth="1"/>
    <col min="15877" max="15877" width="23.28515625" style="662" customWidth="1"/>
    <col min="15878" max="15878" width="20.85546875" style="662" customWidth="1"/>
    <col min="15879" max="15879" width="11.42578125" style="662" customWidth="1"/>
    <col min="15880" max="15880" width="9.140625" style="662" customWidth="1"/>
    <col min="15881" max="15882" width="10" style="662" customWidth="1"/>
    <col min="15883" max="16129" width="9.140625" style="662"/>
    <col min="16130" max="16130" width="19.28515625" style="662" customWidth="1"/>
    <col min="16131" max="16131" width="22.28515625" style="662" customWidth="1"/>
    <col min="16132" max="16132" width="22" style="662" customWidth="1"/>
    <col min="16133" max="16133" width="23.28515625" style="662" customWidth="1"/>
    <col min="16134" max="16134" width="20.85546875" style="662" customWidth="1"/>
    <col min="16135" max="16135" width="11.42578125" style="662" customWidth="1"/>
    <col min="16136" max="16136" width="9.140625" style="662" customWidth="1"/>
    <col min="16137" max="16138" width="10" style="662" customWidth="1"/>
    <col min="16139" max="16384" width="9.140625" style="662"/>
  </cols>
  <sheetData>
    <row r="1" spans="1:12" ht="15">
      <c r="A1" s="772" t="str">
        <f>+'Revenue Input'!A1</f>
        <v>RSL EB-2015-0100</v>
      </c>
      <c r="B1" s="632"/>
      <c r="C1" s="632"/>
      <c r="D1" s="632"/>
      <c r="E1" s="632"/>
      <c r="F1" s="632"/>
      <c r="G1" s="632"/>
      <c r="H1" s="632"/>
      <c r="I1" s="632"/>
      <c r="J1" s="632"/>
      <c r="K1" s="632"/>
      <c r="L1" s="632"/>
    </row>
    <row r="3" spans="1:12" ht="15.75">
      <c r="B3" s="779"/>
      <c r="D3" s="790" t="s">
        <v>560</v>
      </c>
    </row>
    <row r="4" spans="1:12" ht="16.5" thickBot="1">
      <c r="A4" s="763"/>
      <c r="B4" s="763"/>
      <c r="C4" s="778" t="s">
        <v>463</v>
      </c>
      <c r="D4" s="763"/>
      <c r="E4" s="763"/>
    </row>
    <row r="5" spans="1:12" ht="16.5" thickBot="1">
      <c r="A5" s="784"/>
      <c r="B5" s="784"/>
      <c r="C5" s="784"/>
      <c r="D5" s="784"/>
      <c r="E5" s="784"/>
      <c r="F5" s="773" t="s">
        <v>84</v>
      </c>
      <c r="G5" s="774" t="s">
        <v>500</v>
      </c>
    </row>
    <row r="6" spans="1:12" ht="43.5" customHeight="1" thickTop="1">
      <c r="A6" s="785" t="s">
        <v>0</v>
      </c>
      <c r="B6" s="786" t="s">
        <v>62</v>
      </c>
      <c r="C6" s="786" t="s">
        <v>563</v>
      </c>
      <c r="D6" s="786" t="s">
        <v>564</v>
      </c>
      <c r="E6" s="786" t="s">
        <v>462</v>
      </c>
      <c r="F6" s="786" t="s">
        <v>461</v>
      </c>
      <c r="G6" s="783" t="s">
        <v>760</v>
      </c>
      <c r="H6" s="1193" t="s">
        <v>759</v>
      </c>
    </row>
    <row r="7" spans="1:12">
      <c r="A7" s="787" t="str">
        <f t="shared" ref="A7:A12" si="0">A19</f>
        <v>Residential</v>
      </c>
      <c r="B7" s="950" t="s">
        <v>761</v>
      </c>
      <c r="C7" s="788">
        <f>ROUND(C19,4)</f>
        <v>-5.0000000000000001E-3</v>
      </c>
      <c r="D7" s="788">
        <f t="shared" ref="D7:F9" si="1">ROUND(D19,4)</f>
        <v>6.0000000000000001E-3</v>
      </c>
      <c r="E7" s="952">
        <f>ROUND(E19,2)</f>
        <v>0.04</v>
      </c>
      <c r="F7" s="788">
        <f>ROUND(F19,5)</f>
        <v>-4.0000000000000003E-5</v>
      </c>
      <c r="G7" s="952">
        <f>ROUND(G19,2)</f>
        <v>0.66</v>
      </c>
      <c r="H7" s="1194">
        <f>ROUND(H19,2)</f>
        <v>0</v>
      </c>
    </row>
    <row r="8" spans="1:12">
      <c r="A8" s="787" t="str">
        <f t="shared" si="0"/>
        <v>GS &lt; 50 kW</v>
      </c>
      <c r="B8" s="789" t="s">
        <v>763</v>
      </c>
      <c r="C8" s="788">
        <f>ROUND(C20,4)</f>
        <v>-5.0000000000000001E-3</v>
      </c>
      <c r="D8" s="788">
        <f t="shared" si="1"/>
        <v>6.0000000000000001E-3</v>
      </c>
      <c r="E8" s="788">
        <f t="shared" si="1"/>
        <v>0</v>
      </c>
      <c r="F8" s="788">
        <f t="shared" si="1"/>
        <v>1E-3</v>
      </c>
      <c r="G8" s="952">
        <f>ROUND(G20,2)</f>
        <v>0.68</v>
      </c>
      <c r="H8" s="1195">
        <f>ROUND(H20,4)</f>
        <v>0</v>
      </c>
    </row>
    <row r="9" spans="1:12">
      <c r="A9" s="787" t="str">
        <f t="shared" si="0"/>
        <v>GS 50 - 4,999 kW</v>
      </c>
      <c r="B9" s="789" t="s">
        <v>14</v>
      </c>
      <c r="C9" s="788">
        <f>ROUND(C21,4)</f>
        <v>-1.7126999999999999</v>
      </c>
      <c r="D9" s="788">
        <f t="shared" si="1"/>
        <v>6.0000000000000001E-3</v>
      </c>
      <c r="E9" s="788">
        <f t="shared" si="1"/>
        <v>-1.1999999999999999E-3</v>
      </c>
      <c r="F9" s="788">
        <f t="shared" si="1"/>
        <v>5.5800000000000002E-2</v>
      </c>
      <c r="G9" s="788">
        <f>ROUND(G21,4)</f>
        <v>0</v>
      </c>
      <c r="H9" s="1195">
        <f>ROUND(H21,4)</f>
        <v>0</v>
      </c>
    </row>
    <row r="10" spans="1:12">
      <c r="A10" s="787" t="str">
        <f t="shared" si="0"/>
        <v>Street Lighting</v>
      </c>
      <c r="B10" s="789" t="s">
        <v>14</v>
      </c>
      <c r="C10" s="788">
        <f t="shared" ref="C10:F11" si="2">ROUND(C22,4)</f>
        <v>-1.8512999999999999</v>
      </c>
      <c r="D10" s="788">
        <f t="shared" si="2"/>
        <v>6.0000000000000001E-3</v>
      </c>
      <c r="E10" s="788">
        <f t="shared" si="2"/>
        <v>0.4798</v>
      </c>
      <c r="F10" s="788">
        <f t="shared" si="2"/>
        <v>0</v>
      </c>
      <c r="G10" s="788">
        <f>ROUND(G22,4)</f>
        <v>0</v>
      </c>
      <c r="H10" s="1195">
        <f>ROUND(H22,4)</f>
        <v>0</v>
      </c>
    </row>
    <row r="11" spans="1:12">
      <c r="A11" s="787" t="str">
        <f>A23</f>
        <v>Sentinel Lighting</v>
      </c>
      <c r="B11" s="789" t="s">
        <v>14</v>
      </c>
      <c r="C11" s="788">
        <f t="shared" si="2"/>
        <v>-1.7750999999999999</v>
      </c>
      <c r="D11" s="788">
        <f t="shared" si="2"/>
        <v>6.0000000000000001E-3</v>
      </c>
      <c r="E11" s="788">
        <f t="shared" si="2"/>
        <v>0.1384</v>
      </c>
      <c r="F11" s="788">
        <f t="shared" si="2"/>
        <v>0</v>
      </c>
      <c r="G11" s="788">
        <f>ROUND(G23,4)</f>
        <v>0</v>
      </c>
      <c r="H11" s="1195">
        <f>ROUND(H23,4)</f>
        <v>0</v>
      </c>
    </row>
    <row r="12" spans="1:12">
      <c r="A12" s="787" t="str">
        <f t="shared" si="0"/>
        <v>USL</v>
      </c>
      <c r="B12" s="789" t="s">
        <v>13</v>
      </c>
      <c r="C12" s="788">
        <f>ROUND(C24,4)</f>
        <v>-5.0000000000000001E-3</v>
      </c>
      <c r="D12" s="788">
        <f>ROUND(D24,4)</f>
        <v>6.0000000000000001E-3</v>
      </c>
      <c r="E12" s="788">
        <f>ROUND(E24,4)</f>
        <v>1E-4</v>
      </c>
      <c r="F12" s="788">
        <f>ROUND(F24,4)</f>
        <v>0</v>
      </c>
      <c r="G12" s="788">
        <f>ROUND(G24,4)</f>
        <v>0</v>
      </c>
      <c r="H12" s="1195">
        <f>ROUND(H24,4)</f>
        <v>0</v>
      </c>
    </row>
    <row r="13" spans="1:12" ht="15">
      <c r="A13" s="777"/>
      <c r="B13" s="777"/>
      <c r="C13" s="780"/>
      <c r="D13" s="780"/>
      <c r="E13" s="781"/>
      <c r="F13" s="781"/>
    </row>
    <row r="14" spans="1:12" ht="15">
      <c r="A14" s="777"/>
      <c r="B14" s="777"/>
      <c r="C14" s="780"/>
      <c r="D14" s="780"/>
      <c r="E14" s="781"/>
      <c r="F14" s="781"/>
    </row>
    <row r="15" spans="1:12" ht="15" customHeight="1">
      <c r="A15" s="771"/>
      <c r="B15" s="947"/>
      <c r="C15" s="948" t="s">
        <v>463</v>
      </c>
      <c r="D15" s="947"/>
      <c r="E15" s="947"/>
      <c r="F15" s="773"/>
    </row>
    <row r="16" spans="1:12" ht="15">
      <c r="A16" s="771"/>
      <c r="B16" s="949" t="s">
        <v>561</v>
      </c>
      <c r="D16" s="947"/>
      <c r="E16" s="947"/>
      <c r="F16" s="773"/>
    </row>
    <row r="17" spans="1:8" ht="11.25" customHeight="1">
      <c r="A17" s="771"/>
      <c r="B17" s="771"/>
      <c r="C17" s="771"/>
      <c r="D17" s="771"/>
      <c r="E17" s="771"/>
      <c r="F17" s="773"/>
    </row>
    <row r="18" spans="1:8" ht="45" customHeight="1" thickBot="1">
      <c r="A18" s="783" t="s">
        <v>0</v>
      </c>
      <c r="B18" s="783" t="s">
        <v>62</v>
      </c>
      <c r="C18" s="783" t="s">
        <v>562</v>
      </c>
      <c r="D18" s="783" t="s">
        <v>564</v>
      </c>
      <c r="E18" s="783" t="s">
        <v>462</v>
      </c>
      <c r="F18" s="783" t="s">
        <v>461</v>
      </c>
      <c r="G18" s="783" t="s">
        <v>760</v>
      </c>
      <c r="H18" s="1193" t="s">
        <v>759</v>
      </c>
    </row>
    <row r="19" spans="1:8" ht="15.75" thickBot="1">
      <c r="A19" s="776" t="s">
        <v>108</v>
      </c>
      <c r="B19" s="950" t="s">
        <v>761</v>
      </c>
      <c r="C19" s="782">
        <f>SUM('[16]6. Rate Rider Calculations'!$F$20,'[16]6. Rate Rider Calculations'!$F$46)</f>
        <v>-5.0253353217917379E-3</v>
      </c>
      <c r="D19" s="782">
        <f>'[16]6. Rate Rider Calculations'!F72</f>
        <v>5.9863438138526345E-3</v>
      </c>
      <c r="E19" s="782">
        <f>'[16]6. Rate Rider Calculations'!F125</f>
        <v>4.1158589499295357E-2</v>
      </c>
      <c r="F19" s="782">
        <f>'[16]6. Rate Rider Calculations'!F181</f>
        <v>-4.0125635582913427E-5</v>
      </c>
      <c r="G19" s="951">
        <f>'[17]10A. Cost_Alloc_SMDR'!$Z$61</f>
        <v>0.66</v>
      </c>
      <c r="H19" s="1196"/>
    </row>
    <row r="20" spans="1:8" ht="15.75" thickBot="1">
      <c r="A20" s="776" t="s">
        <v>109</v>
      </c>
      <c r="B20" s="775" t="s">
        <v>763</v>
      </c>
      <c r="C20" s="782">
        <f>SUM('[16]6. Rate Rider Calculations'!$F$21,'[16]6. Rate Rider Calculations'!$F$47)</f>
        <v>-5.021809203114771E-3</v>
      </c>
      <c r="D20" s="782">
        <f>'[16]6. Rate Rider Calculations'!F73</f>
        <v>5.9863438138526353E-3</v>
      </c>
      <c r="E20" s="782">
        <f>'[16]6. Rate Rider Calculations'!F126</f>
        <v>1.3036678383511934E-5</v>
      </c>
      <c r="F20" s="782">
        <f>'[16]6. Rate Rider Calculations'!F182</f>
        <v>9.9043557122118777E-4</v>
      </c>
      <c r="G20" s="951">
        <f>'[17]10A. Cost_Alloc_SMDR'!$AB$61</f>
        <v>0.68</v>
      </c>
      <c r="H20" s="1197"/>
    </row>
    <row r="21" spans="1:8" ht="15.75" thickBot="1">
      <c r="A21" s="776" t="s">
        <v>843</v>
      </c>
      <c r="B21" s="775" t="s">
        <v>14</v>
      </c>
      <c r="C21" s="782">
        <f>SUM('[16]6. Rate Rider Calculations'!$F$22,'[16]6. Rate Rider Calculations'!$F$48)</f>
        <v>-1.7127222358912895</v>
      </c>
      <c r="D21" s="782">
        <f>'[16]6. Rate Rider Calculations'!F74</f>
        <v>5.9863438138526353E-3</v>
      </c>
      <c r="E21" s="782">
        <f>'[16]6. Rate Rider Calculations'!F127</f>
        <v>-1.1668511535034057E-3</v>
      </c>
      <c r="F21" s="782">
        <f>'[16]6. Rate Rider Calculations'!F183</f>
        <v>5.575136174303108E-2</v>
      </c>
      <c r="G21" s="782"/>
      <c r="H21" s="1197"/>
    </row>
    <row r="22" spans="1:8" ht="15.75" thickBot="1">
      <c r="A22" s="776" t="s">
        <v>112</v>
      </c>
      <c r="B22" s="775" t="s">
        <v>14</v>
      </c>
      <c r="C22" s="782">
        <f>SUM('[16]6. Rate Rider Calculations'!$F$25,'[16]6. Rate Rider Calculations'!$F$51)</f>
        <v>-1.8513412542661329</v>
      </c>
      <c r="D22" s="782">
        <f>'[16]6. Rate Rider Calculations'!$F$77</f>
        <v>5.9863438138526353E-3</v>
      </c>
      <c r="E22" s="782">
        <f>'[16]6. Rate Rider Calculations'!$F$130</f>
        <v>0.47977072140316701</v>
      </c>
      <c r="F22" s="782"/>
      <c r="G22" s="782"/>
      <c r="H22" s="1197"/>
    </row>
    <row r="23" spans="1:8" ht="15.75" thickBot="1">
      <c r="A23" s="776" t="s">
        <v>775</v>
      </c>
      <c r="B23" s="775" t="s">
        <v>14</v>
      </c>
      <c r="C23" s="782">
        <f>SUM('[16]6. Rate Rider Calculations'!$F$24,'[16]6. Rate Rider Calculations'!$F$50)</f>
        <v>-1.7751173939915443</v>
      </c>
      <c r="D23" s="782">
        <f>'[16]6. Rate Rider Calculations'!$F$76</f>
        <v>5.9863438138526345E-3</v>
      </c>
      <c r="E23" s="782">
        <f>'[16]6. Rate Rider Calculations'!$F$129</f>
        <v>0.1384203592592555</v>
      </c>
      <c r="F23" s="782"/>
      <c r="G23" s="782"/>
      <c r="H23" s="1197"/>
    </row>
    <row r="24" spans="1:8" ht="15">
      <c r="A24" s="776" t="s">
        <v>581</v>
      </c>
      <c r="B24" s="775" t="s">
        <v>13</v>
      </c>
      <c r="C24" s="782">
        <f>SUM('[16]6. Rate Rider Calculations'!$F$23,'[16]6. Rate Rider Calculations'!$F$49)</f>
        <v>-5.02962441857111E-3</v>
      </c>
      <c r="D24" s="782">
        <f>'[16]6. Rate Rider Calculations'!$F$75</f>
        <v>5.9863438138526353E-3</v>
      </c>
      <c r="E24" s="782">
        <f>'[16]6. Rate Rider Calculations'!$F$128</f>
        <v>5.6870029679000234E-5</v>
      </c>
      <c r="F24" s="782"/>
      <c r="G24" s="782"/>
      <c r="H24" s="1197"/>
    </row>
    <row r="29" spans="1:8">
      <c r="G29" s="1213"/>
    </row>
    <row r="34" spans="7:7">
      <c r="G34" s="1213"/>
    </row>
    <row r="36" spans="7:7">
      <c r="G36" s="1213"/>
    </row>
    <row r="37" spans="7:7">
      <c r="G37" s="1213"/>
    </row>
  </sheetData>
  <conditionalFormatting sqref="B7:B11 B19:B23">
    <cfRule type="cellIs" dxfId="2" priority="4" operator="equal">
      <formula>"kW"</formula>
    </cfRule>
  </conditionalFormatting>
  <conditionalFormatting sqref="B24">
    <cfRule type="cellIs" dxfId="1" priority="3" operator="equal">
      <formula>"kW"</formula>
    </cfRule>
  </conditionalFormatting>
  <conditionalFormatting sqref="B12">
    <cfRule type="cellIs" dxfId="0" priority="1" operator="equal">
      <formula>"kW"</formula>
    </cfRule>
  </conditionalFormatting>
  <hyperlinks>
    <hyperlink ref="D21" r:id="rId1" display="RSL Deferral and Variance Account Rider Calculation - 2012 MIFRS.xlsx"/>
  </hyperlinks>
  <pageMargins left="0.55118110236220474" right="0.15748031496062992" top="0.98425196850393704" bottom="0.98425196850393704" header="0.51181102362204722" footer="0.51181102362204722"/>
  <pageSetup scale="74" orientation="landscape" horizontalDpi="355" verticalDpi="355" r:id="rId2"/>
  <headerFooter alignWithMargins="0"/>
</worksheet>
</file>

<file path=xl/worksheets/sheet14.xml><?xml version="1.0" encoding="utf-8"?>
<worksheet xmlns="http://schemas.openxmlformats.org/spreadsheetml/2006/main" xmlns:r="http://schemas.openxmlformats.org/officeDocument/2006/relationships">
  <dimension ref="A1:AA292"/>
  <sheetViews>
    <sheetView topLeftCell="B19" zoomScale="120" zoomScaleNormal="120" workbookViewId="0">
      <selection activeCell="E189" sqref="E189"/>
    </sheetView>
  </sheetViews>
  <sheetFormatPr defaultRowHeight="12.75"/>
  <cols>
    <col min="1" max="1" width="9.140625" style="872" hidden="1" customWidth="1"/>
    <col min="2" max="2" width="58.28515625" customWidth="1"/>
    <col min="3" max="3" width="16.42578125" customWidth="1"/>
    <col min="4" max="4" width="6.140625" customWidth="1"/>
    <col min="5" max="5" width="8.85546875" customWidth="1"/>
    <col min="6" max="6" width="9.140625" hidden="1" customWidth="1"/>
    <col min="7" max="7" width="16.5703125" customWidth="1"/>
    <col min="9" max="9" width="14" customWidth="1"/>
    <col min="10" max="10" width="10" hidden="1" customWidth="1"/>
    <col min="11" max="11" width="29.7109375" hidden="1" customWidth="1"/>
    <col min="12" max="12" width="18.140625" hidden="1" customWidth="1"/>
    <col min="13" max="13" width="18.140625" bestFit="1" customWidth="1"/>
    <col min="17" max="17" width="14.85546875" bestFit="1" customWidth="1"/>
    <col min="26" max="26" width="0" hidden="1" customWidth="1"/>
  </cols>
  <sheetData>
    <row r="1" spans="1:27" ht="23.25" customHeight="1">
      <c r="A1" s="870" t="s">
        <v>590</v>
      </c>
      <c r="B1" s="1266" t="str">
        <f>'[18]1. Information Sheet'!F14</f>
        <v>Rideau St. Lawrence Distribution Inc.</v>
      </c>
      <c r="C1" s="1267"/>
      <c r="D1" s="1267"/>
      <c r="E1" s="1267"/>
      <c r="F1" s="870" t="s">
        <v>590</v>
      </c>
      <c r="Z1">
        <v>3</v>
      </c>
      <c r="AA1" s="871"/>
    </row>
    <row r="2" spans="1:27" ht="18.75" customHeight="1">
      <c r="A2" s="870" t="s">
        <v>591</v>
      </c>
      <c r="B2" s="1268" t="s">
        <v>592</v>
      </c>
      <c r="C2" s="1267"/>
      <c r="D2" s="1267"/>
      <c r="E2" s="1267"/>
      <c r="F2" s="870" t="s">
        <v>593</v>
      </c>
      <c r="AA2" s="871"/>
    </row>
    <row r="3" spans="1:27" ht="15.75" customHeight="1">
      <c r="B3" s="1269" t="str">
        <f>"Effective and Implementation Date " &amp; TEXT('[18]1. Information Sheet'!F26, "mmmm dd, yyyy")</f>
        <v>Effective and Implementation Date May 01, 2015</v>
      </c>
      <c r="C3" s="1267"/>
      <c r="D3" s="1267"/>
      <c r="E3" s="1267"/>
      <c r="F3" s="870" t="s">
        <v>594</v>
      </c>
      <c r="G3" s="684"/>
      <c r="H3" s="684"/>
      <c r="I3" s="684"/>
      <c r="J3" s="684"/>
      <c r="AA3" s="871"/>
    </row>
    <row r="4" spans="1:27" ht="11.25" customHeight="1">
      <c r="B4" s="873"/>
      <c r="C4" s="874"/>
      <c r="D4" s="875"/>
      <c r="E4" s="876"/>
      <c r="AA4" s="871"/>
    </row>
    <row r="5" spans="1:27" ht="12.75" customHeight="1">
      <c r="B5" s="1270" t="s">
        <v>595</v>
      </c>
      <c r="C5" s="1267"/>
      <c r="D5" s="1267"/>
      <c r="E5" s="1267"/>
      <c r="AA5" s="871"/>
    </row>
    <row r="6" spans="1:27">
      <c r="B6" s="1270" t="s">
        <v>596</v>
      </c>
      <c r="C6" s="1267"/>
      <c r="D6" s="1267"/>
      <c r="E6" s="1267"/>
      <c r="L6">
        <f>ROUND(LEN(B6), -2) / 100</f>
        <v>1</v>
      </c>
      <c r="AA6" s="871"/>
    </row>
    <row r="7" spans="1:27" ht="11.25" customHeight="1">
      <c r="B7" s="1271" t="str">
        <f>IF(LEN('[18]1. Information Sheet'!F18)=0, "Please enter your assigned EB# on Sheet 1", '[18]1. Information Sheet'!F18)</f>
        <v>EB-2014-0111</v>
      </c>
      <c r="C7" s="1272"/>
      <c r="D7" s="1272"/>
      <c r="E7" s="1272"/>
      <c r="AA7" s="871"/>
    </row>
    <row r="8" spans="1:27">
      <c r="B8" s="877"/>
      <c r="AA8" s="871"/>
    </row>
    <row r="9" spans="1:27" ht="18">
      <c r="B9" s="878" t="s">
        <v>597</v>
      </c>
    </row>
    <row r="10" spans="1:27" ht="6.95" customHeight="1"/>
    <row r="11" spans="1:27" ht="72" customHeight="1">
      <c r="B11" s="1261" t="s">
        <v>598</v>
      </c>
      <c r="C11" s="1262"/>
      <c r="D11" s="1262"/>
      <c r="E11" s="1262"/>
      <c r="L11">
        <f>ROUND(LEN(B11), -2) / 100</f>
        <v>6</v>
      </c>
    </row>
    <row r="12" spans="1:27" ht="6.95" customHeight="1"/>
    <row r="13" spans="1:27">
      <c r="B13" s="877" t="s">
        <v>599</v>
      </c>
    </row>
    <row r="14" spans="1:27" ht="6.95" customHeight="1"/>
    <row r="15" spans="1:27" ht="36" customHeight="1">
      <c r="B15" s="1255" t="s">
        <v>600</v>
      </c>
      <c r="C15" s="1256"/>
      <c r="D15" s="1256"/>
      <c r="E15" s="1256"/>
      <c r="L15">
        <f>ROUND(LEN(B15), -2) / 100</f>
        <v>3</v>
      </c>
    </row>
    <row r="16" spans="1:27" ht="6.95" customHeight="1"/>
    <row r="17" spans="1:12" ht="48" customHeight="1">
      <c r="B17" s="1255" t="s">
        <v>601</v>
      </c>
      <c r="C17" s="1256"/>
      <c r="D17" s="1256"/>
      <c r="E17" s="1256"/>
      <c r="L17">
        <f>ROUND(LEN(B17), -2) / 100</f>
        <v>4</v>
      </c>
    </row>
    <row r="18" spans="1:12" ht="6.95" customHeight="1"/>
    <row r="19" spans="1:12" ht="48" customHeight="1">
      <c r="B19" s="1255" t="s">
        <v>602</v>
      </c>
      <c r="C19" s="1256"/>
      <c r="D19" s="1256"/>
      <c r="E19" s="1256"/>
      <c r="L19">
        <f>ROUND(LEN(B19), -2) / 100</f>
        <v>4</v>
      </c>
    </row>
    <row r="20" spans="1:12" ht="6.95" customHeight="1"/>
    <row r="21" spans="1:12" ht="48" customHeight="1">
      <c r="B21" s="1255" t="s">
        <v>603</v>
      </c>
      <c r="C21" s="1256"/>
      <c r="D21" s="1256"/>
      <c r="E21" s="1256"/>
      <c r="L21">
        <f>ROUND(LEN(B21), -2) / 100</f>
        <v>4</v>
      </c>
    </row>
    <row r="22" spans="1:12" ht="6.95" customHeight="1"/>
    <row r="23" spans="1:12">
      <c r="B23" s="877" t="s">
        <v>604</v>
      </c>
    </row>
    <row r="24" spans="1:12" ht="6.95" customHeight="1"/>
    <row r="25" spans="1:12" ht="11.25" customHeight="1">
      <c r="A25" s="872" t="s">
        <v>40</v>
      </c>
      <c r="B25" s="1260" t="s">
        <v>582</v>
      </c>
      <c r="C25" s="1260"/>
      <c r="D25" s="879" t="s">
        <v>82</v>
      </c>
      <c r="E25" s="880">
        <v>13.19</v>
      </c>
      <c r="K25" t="s">
        <v>605</v>
      </c>
    </row>
    <row r="26" spans="1:12" ht="11.25" customHeight="1">
      <c r="A26" s="872" t="s">
        <v>40</v>
      </c>
      <c r="B26" s="1253" t="s">
        <v>569</v>
      </c>
      <c r="C26" s="1253"/>
      <c r="D26" s="879" t="s">
        <v>82</v>
      </c>
      <c r="E26" s="880">
        <v>0.79</v>
      </c>
      <c r="K26" t="s">
        <v>606</v>
      </c>
    </row>
    <row r="27" spans="1:12" ht="11.25" customHeight="1">
      <c r="A27" s="872" t="s">
        <v>40</v>
      </c>
      <c r="B27" s="1253" t="s">
        <v>63</v>
      </c>
      <c r="C27" s="1253"/>
      <c r="D27" s="879" t="s">
        <v>566</v>
      </c>
      <c r="E27" s="881">
        <v>1.4999999999999999E-2</v>
      </c>
      <c r="K27" t="s">
        <v>607</v>
      </c>
    </row>
    <row r="28" spans="1:12" ht="11.25" customHeight="1">
      <c r="A28" s="872" t="s">
        <v>40</v>
      </c>
      <c r="B28" s="1253" t="s">
        <v>565</v>
      </c>
      <c r="C28" s="1253"/>
      <c r="D28" s="879" t="s">
        <v>566</v>
      </c>
      <c r="E28" s="881">
        <v>2.3999999999999998E-3</v>
      </c>
      <c r="K28" t="s">
        <v>608</v>
      </c>
    </row>
    <row r="29" spans="1:12" ht="11.25" customHeight="1">
      <c r="A29" s="872" t="s">
        <v>40</v>
      </c>
      <c r="B29" s="1263" t="s">
        <v>609</v>
      </c>
      <c r="C29" s="1263"/>
      <c r="D29" s="886" t="s">
        <v>566</v>
      </c>
      <c r="E29" s="887">
        <v>2.8999999999999998E-3</v>
      </c>
      <c r="K29" t="s">
        <v>610</v>
      </c>
    </row>
    <row r="30" spans="1:12" ht="22.5" customHeight="1">
      <c r="A30" s="872" t="s">
        <v>40</v>
      </c>
      <c r="B30" s="1264" t="s">
        <v>611</v>
      </c>
      <c r="C30" s="1263"/>
      <c r="D30" s="886" t="s">
        <v>566</v>
      </c>
      <c r="E30" s="887">
        <v>8.0000000000000004E-4</v>
      </c>
      <c r="K30" t="s">
        <v>612</v>
      </c>
    </row>
    <row r="31" spans="1:12" ht="11.25" customHeight="1">
      <c r="A31" s="872" t="s">
        <v>40</v>
      </c>
      <c r="B31" s="1253" t="s">
        <v>567</v>
      </c>
      <c r="C31" s="1253"/>
      <c r="D31" s="879" t="s">
        <v>566</v>
      </c>
      <c r="E31" s="881">
        <v>8.2000000000000007E-3</v>
      </c>
      <c r="G31" s="888">
        <f>ROUND(E31,4)</f>
        <v>8.2000000000000007E-3</v>
      </c>
      <c r="K31" t="s">
        <v>613</v>
      </c>
    </row>
    <row r="32" spans="1:12" ht="11.25" customHeight="1">
      <c r="A32" s="872" t="s">
        <v>40</v>
      </c>
      <c r="B32" s="1253" t="s">
        <v>568</v>
      </c>
      <c r="C32" s="1253"/>
      <c r="D32" s="879" t="s">
        <v>566</v>
      </c>
      <c r="E32" s="881">
        <v>5.8999999999999999E-3</v>
      </c>
      <c r="G32" s="888">
        <f>ROUND(E32,4)</f>
        <v>5.8999999999999999E-3</v>
      </c>
      <c r="K32" t="s">
        <v>614</v>
      </c>
    </row>
    <row r="33" spans="1:12" ht="6.95" customHeight="1">
      <c r="A33" s="872" t="s">
        <v>40</v>
      </c>
    </row>
    <row r="34" spans="1:12">
      <c r="A34" s="872" t="s">
        <v>40</v>
      </c>
      <c r="B34" s="877" t="s">
        <v>615</v>
      </c>
    </row>
    <row r="35" spans="1:12" ht="6.95" customHeight="1">
      <c r="A35" s="872" t="s">
        <v>40</v>
      </c>
    </row>
    <row r="36" spans="1:12" ht="11.25" customHeight="1">
      <c r="A36" s="872" t="s">
        <v>40</v>
      </c>
      <c r="B36" s="1253" t="s">
        <v>373</v>
      </c>
      <c r="C36" s="1258"/>
      <c r="D36" s="879" t="s">
        <v>566</v>
      </c>
      <c r="E36" s="879">
        <v>3.5999999999999999E-3</v>
      </c>
      <c r="K36" t="s">
        <v>616</v>
      </c>
    </row>
    <row r="37" spans="1:12" ht="11.25" customHeight="1">
      <c r="A37" s="872" t="s">
        <v>40</v>
      </c>
      <c r="B37" s="1253" t="s">
        <v>617</v>
      </c>
      <c r="C37" s="1258"/>
      <c r="D37" s="879" t="s">
        <v>566</v>
      </c>
      <c r="E37" s="879">
        <v>2.0999999999999999E-3</v>
      </c>
      <c r="K37" t="s">
        <v>618</v>
      </c>
    </row>
    <row r="38" spans="1:12" ht="11.25" customHeight="1">
      <c r="A38" s="872" t="s">
        <v>40</v>
      </c>
      <c r="B38" s="1253" t="s">
        <v>570</v>
      </c>
      <c r="C38" s="1258"/>
      <c r="D38" s="879" t="s">
        <v>82</v>
      </c>
      <c r="E38" s="879">
        <v>0.25</v>
      </c>
      <c r="K38" t="s">
        <v>619</v>
      </c>
    </row>
    <row r="39" spans="1:12" ht="6.95" customHeight="1"/>
    <row r="40" spans="1:12" ht="18">
      <c r="B40" s="878" t="s">
        <v>620</v>
      </c>
    </row>
    <row r="41" spans="1:12" ht="6.95" customHeight="1"/>
    <row r="42" spans="1:12" ht="36" customHeight="1">
      <c r="B42" s="1261" t="s">
        <v>621</v>
      </c>
      <c r="C42" s="1262"/>
      <c r="D42" s="1262"/>
      <c r="E42" s="1262"/>
      <c r="L42">
        <f>ROUND(LEN(B42), -2) / 100</f>
        <v>3</v>
      </c>
    </row>
    <row r="43" spans="1:12" ht="6.95" customHeight="1"/>
    <row r="44" spans="1:12">
      <c r="B44" s="877" t="s">
        <v>599</v>
      </c>
    </row>
    <row r="45" spans="1:12" ht="6.95" customHeight="1"/>
    <row r="46" spans="1:12" ht="36" customHeight="1">
      <c r="B46" s="1255" t="s">
        <v>600</v>
      </c>
      <c r="C46" s="1256"/>
      <c r="D46" s="1256"/>
      <c r="E46" s="1256"/>
      <c r="L46">
        <f>ROUND(LEN(B46), -2) / 100</f>
        <v>3</v>
      </c>
    </row>
    <row r="47" spans="1:12" ht="6.95" customHeight="1"/>
    <row r="48" spans="1:12" ht="48" customHeight="1">
      <c r="B48" s="1255" t="s">
        <v>601</v>
      </c>
      <c r="C48" s="1256"/>
      <c r="D48" s="1256"/>
      <c r="E48" s="1256"/>
      <c r="L48">
        <f>ROUND(LEN(B48), -2) / 100</f>
        <v>4</v>
      </c>
    </row>
    <row r="49" spans="1:12" ht="6.95" customHeight="1"/>
    <row r="50" spans="1:12" ht="48" customHeight="1">
      <c r="B50" s="1255" t="s">
        <v>602</v>
      </c>
      <c r="C50" s="1256"/>
      <c r="D50" s="1256"/>
      <c r="E50" s="1256"/>
      <c r="L50">
        <f>ROUND(LEN(B50), -2) / 100</f>
        <v>4</v>
      </c>
    </row>
    <row r="51" spans="1:12" ht="6.95" customHeight="1"/>
    <row r="52" spans="1:12" ht="48" customHeight="1">
      <c r="B52" s="1255" t="s">
        <v>603</v>
      </c>
      <c r="C52" s="1256"/>
      <c r="D52" s="1256"/>
      <c r="E52" s="1256"/>
      <c r="L52">
        <f>ROUND(LEN(B52), -2) / 100</f>
        <v>4</v>
      </c>
    </row>
    <row r="53" spans="1:12" ht="6.95" customHeight="1"/>
    <row r="54" spans="1:12">
      <c r="B54" s="877" t="s">
        <v>604</v>
      </c>
    </row>
    <row r="55" spans="1:12" ht="6.95" customHeight="1"/>
    <row r="56" spans="1:12" ht="11.25" customHeight="1">
      <c r="A56" s="872" t="s">
        <v>622</v>
      </c>
      <c r="B56" s="1260" t="s">
        <v>582</v>
      </c>
      <c r="C56" s="1260"/>
      <c r="D56" s="879" t="s">
        <v>82</v>
      </c>
      <c r="E56" s="880">
        <v>30.52</v>
      </c>
      <c r="K56" t="s">
        <v>623</v>
      </c>
    </row>
    <row r="57" spans="1:12" ht="11.25" customHeight="1">
      <c r="A57" s="872" t="s">
        <v>622</v>
      </c>
      <c r="B57" s="1253" t="s">
        <v>569</v>
      </c>
      <c r="C57" s="1253"/>
      <c r="D57" s="879" t="s">
        <v>82</v>
      </c>
      <c r="E57" s="880">
        <v>0.79</v>
      </c>
      <c r="K57" t="s">
        <v>624</v>
      </c>
    </row>
    <row r="58" spans="1:12" ht="11.25" customHeight="1">
      <c r="A58" s="872" t="s">
        <v>622</v>
      </c>
      <c r="B58" s="1253" t="s">
        <v>63</v>
      </c>
      <c r="C58" s="1253"/>
      <c r="D58" s="879" t="s">
        <v>566</v>
      </c>
      <c r="E58" s="881">
        <v>9.1999999999999998E-3</v>
      </c>
      <c r="K58" t="s">
        <v>625</v>
      </c>
    </row>
    <row r="59" spans="1:12" ht="11.25" customHeight="1">
      <c r="A59" s="872" t="s">
        <v>622</v>
      </c>
      <c r="B59" s="1253" t="s">
        <v>565</v>
      </c>
      <c r="C59" s="1253"/>
      <c r="D59" s="879" t="s">
        <v>566</v>
      </c>
      <c r="E59" s="881">
        <v>2.2000000000000001E-3</v>
      </c>
      <c r="K59" t="s">
        <v>626</v>
      </c>
    </row>
    <row r="60" spans="1:12" ht="11.25" customHeight="1">
      <c r="A60" s="872" t="s">
        <v>622</v>
      </c>
      <c r="B60" s="1263" t="s">
        <v>609</v>
      </c>
      <c r="C60" s="1263"/>
      <c r="D60" s="886" t="s">
        <v>566</v>
      </c>
      <c r="E60" s="887">
        <v>2.8E-3</v>
      </c>
      <c r="K60" t="s">
        <v>627</v>
      </c>
    </row>
    <row r="61" spans="1:12" ht="22.5" customHeight="1">
      <c r="A61" s="872" t="s">
        <v>622</v>
      </c>
      <c r="B61" s="1264" t="s">
        <v>611</v>
      </c>
      <c r="C61" s="1263"/>
      <c r="D61" s="886" t="s">
        <v>566</v>
      </c>
      <c r="E61" s="887">
        <v>8.0000000000000004E-4</v>
      </c>
      <c r="K61" t="s">
        <v>628</v>
      </c>
    </row>
    <row r="62" spans="1:12" ht="11.25" customHeight="1">
      <c r="A62" s="872" t="s">
        <v>622</v>
      </c>
      <c r="B62" s="1253" t="s">
        <v>567</v>
      </c>
      <c r="C62" s="1253"/>
      <c r="D62" s="879" t="s">
        <v>566</v>
      </c>
      <c r="E62" s="881">
        <v>7.4999999999999997E-3</v>
      </c>
      <c r="G62" s="888">
        <f>ROUND(E62,4)</f>
        <v>7.4999999999999997E-3</v>
      </c>
      <c r="K62" t="s">
        <v>629</v>
      </c>
    </row>
    <row r="63" spans="1:12" ht="11.25" customHeight="1">
      <c r="A63" s="872" t="s">
        <v>622</v>
      </c>
      <c r="B63" s="1253" t="s">
        <v>568</v>
      </c>
      <c r="C63" s="1253"/>
      <c r="D63" s="879" t="s">
        <v>566</v>
      </c>
      <c r="E63" s="881">
        <v>5.4000000000000003E-3</v>
      </c>
      <c r="G63" s="888">
        <f>ROUND(E63,4)</f>
        <v>5.4000000000000003E-3</v>
      </c>
      <c r="K63" t="s">
        <v>630</v>
      </c>
    </row>
    <row r="64" spans="1:12" ht="6.95" customHeight="1">
      <c r="A64" s="872" t="s">
        <v>622</v>
      </c>
    </row>
    <row r="65" spans="1:12">
      <c r="A65" s="872" t="s">
        <v>622</v>
      </c>
      <c r="B65" s="877" t="s">
        <v>615</v>
      </c>
    </row>
    <row r="66" spans="1:12" ht="6.95" customHeight="1">
      <c r="A66" s="872" t="s">
        <v>622</v>
      </c>
    </row>
    <row r="67" spans="1:12" ht="11.25" customHeight="1">
      <c r="A67" s="872" t="s">
        <v>622</v>
      </c>
      <c r="B67" s="1253" t="s">
        <v>373</v>
      </c>
      <c r="C67" s="1258"/>
      <c r="D67" s="879" t="s">
        <v>566</v>
      </c>
      <c r="E67" s="879">
        <v>3.5999999999999999E-3</v>
      </c>
      <c r="K67" t="s">
        <v>631</v>
      </c>
    </row>
    <row r="68" spans="1:12" ht="11.25" customHeight="1">
      <c r="A68" s="872" t="s">
        <v>622</v>
      </c>
      <c r="B68" s="1253" t="s">
        <v>617</v>
      </c>
      <c r="C68" s="1258"/>
      <c r="D68" s="879" t="s">
        <v>566</v>
      </c>
      <c r="E68" s="879">
        <v>2.0999999999999999E-3</v>
      </c>
      <c r="K68" t="s">
        <v>632</v>
      </c>
    </row>
    <row r="69" spans="1:12" ht="11.25" customHeight="1">
      <c r="A69" s="872" t="s">
        <v>622</v>
      </c>
      <c r="B69" s="1253" t="s">
        <v>570</v>
      </c>
      <c r="C69" s="1258"/>
      <c r="D69" s="879" t="s">
        <v>82</v>
      </c>
      <c r="E69" s="879">
        <v>0.25</v>
      </c>
      <c r="K69" t="s">
        <v>633</v>
      </c>
    </row>
    <row r="70" spans="1:12" ht="6.95" customHeight="1"/>
    <row r="71" spans="1:12" ht="18">
      <c r="B71" s="878" t="s">
        <v>634</v>
      </c>
    </row>
    <row r="72" spans="1:12" ht="6.95" customHeight="1"/>
    <row r="73" spans="1:12" ht="36" customHeight="1">
      <c r="B73" s="1261" t="s">
        <v>635</v>
      </c>
      <c r="C73" s="1262"/>
      <c r="D73" s="1262"/>
      <c r="E73" s="1262"/>
      <c r="L73">
        <f>ROUND(LEN(B73), -2) / 100</f>
        <v>3</v>
      </c>
    </row>
    <row r="74" spans="1:12" ht="6.95" customHeight="1"/>
    <row r="75" spans="1:12">
      <c r="B75" s="877" t="s">
        <v>599</v>
      </c>
    </row>
    <row r="76" spans="1:12" ht="6.95" customHeight="1"/>
    <row r="77" spans="1:12" ht="36" customHeight="1">
      <c r="B77" s="1255" t="s">
        <v>600</v>
      </c>
      <c r="C77" s="1256"/>
      <c r="D77" s="1256"/>
      <c r="E77" s="1256"/>
      <c r="L77">
        <f>ROUND(LEN(B77), -2) / 100</f>
        <v>3</v>
      </c>
    </row>
    <row r="78" spans="1:12" ht="6.95" customHeight="1"/>
    <row r="79" spans="1:12" ht="48" customHeight="1">
      <c r="B79" s="1255" t="s">
        <v>601</v>
      </c>
      <c r="C79" s="1256"/>
      <c r="D79" s="1256"/>
      <c r="E79" s="1256"/>
      <c r="L79">
        <f>ROUND(LEN(B79), -2) / 100</f>
        <v>4</v>
      </c>
    </row>
    <row r="80" spans="1:12" ht="6.95" customHeight="1"/>
    <row r="81" spans="1:12" ht="48" customHeight="1">
      <c r="B81" s="1255" t="s">
        <v>602</v>
      </c>
      <c r="C81" s="1256"/>
      <c r="D81" s="1256"/>
      <c r="E81" s="1256"/>
      <c r="L81">
        <f>ROUND(LEN(B81), -2) / 100</f>
        <v>4</v>
      </c>
    </row>
    <row r="82" spans="1:12" ht="6.95" customHeight="1"/>
    <row r="83" spans="1:12" ht="48" customHeight="1">
      <c r="B83" s="1255" t="s">
        <v>603</v>
      </c>
      <c r="C83" s="1256"/>
      <c r="D83" s="1256"/>
      <c r="E83" s="1256"/>
      <c r="L83">
        <f>ROUND(LEN(B83), -2) / 100</f>
        <v>4</v>
      </c>
    </row>
    <row r="84" spans="1:12" ht="6.95" customHeight="1"/>
    <row r="85" spans="1:12">
      <c r="B85" s="877" t="s">
        <v>604</v>
      </c>
    </row>
    <row r="86" spans="1:12" ht="6.95" customHeight="1"/>
    <row r="87" spans="1:12" ht="11.25" customHeight="1">
      <c r="A87" s="872" t="s">
        <v>636</v>
      </c>
      <c r="B87" s="1260" t="s">
        <v>582</v>
      </c>
      <c r="C87" s="1260"/>
      <c r="D87" s="879" t="s">
        <v>82</v>
      </c>
      <c r="E87" s="880">
        <v>290.85000000000002</v>
      </c>
      <c r="K87" t="s">
        <v>637</v>
      </c>
    </row>
    <row r="88" spans="1:12" ht="11.25" customHeight="1">
      <c r="A88" s="872" t="s">
        <v>636</v>
      </c>
      <c r="B88" s="1253" t="s">
        <v>63</v>
      </c>
      <c r="C88" s="1253"/>
      <c r="D88" s="879" t="s">
        <v>576</v>
      </c>
      <c r="E88" s="881">
        <v>1.9538</v>
      </c>
      <c r="K88" t="s">
        <v>638</v>
      </c>
    </row>
    <row r="89" spans="1:12" ht="11.25" customHeight="1">
      <c r="A89" s="872" t="s">
        <v>636</v>
      </c>
      <c r="B89" s="1253" t="s">
        <v>565</v>
      </c>
      <c r="C89" s="1253"/>
      <c r="D89" s="879" t="s">
        <v>576</v>
      </c>
      <c r="E89" s="881">
        <v>0.8135</v>
      </c>
      <c r="K89" t="s">
        <v>639</v>
      </c>
    </row>
    <row r="90" spans="1:12" ht="11.25" customHeight="1">
      <c r="A90" s="872" t="s">
        <v>636</v>
      </c>
      <c r="B90" s="1263" t="s">
        <v>609</v>
      </c>
      <c r="C90" s="1263"/>
      <c r="D90" s="886" t="s">
        <v>576</v>
      </c>
      <c r="E90" s="887">
        <v>0.85019999999999996</v>
      </c>
      <c r="K90" t="s">
        <v>640</v>
      </c>
    </row>
    <row r="91" spans="1:12" ht="22.5" customHeight="1">
      <c r="A91" s="872" t="s">
        <v>636</v>
      </c>
      <c r="B91" s="1264" t="s">
        <v>611</v>
      </c>
      <c r="C91" s="1263"/>
      <c r="D91" s="886" t="s">
        <v>576</v>
      </c>
      <c r="E91" s="887">
        <v>0.2356</v>
      </c>
      <c r="K91" t="s">
        <v>641</v>
      </c>
    </row>
    <row r="92" spans="1:12" ht="11.25" customHeight="1">
      <c r="A92" s="872" t="s">
        <v>636</v>
      </c>
      <c r="B92" s="1253" t="s">
        <v>567</v>
      </c>
      <c r="C92" s="1253"/>
      <c r="D92" s="879" t="s">
        <v>576</v>
      </c>
      <c r="E92" s="881">
        <v>3.1307820872122973</v>
      </c>
      <c r="K92" t="s">
        <v>642</v>
      </c>
    </row>
    <row r="93" spans="1:12" ht="11.25" customHeight="1">
      <c r="A93" s="872" t="s">
        <v>636</v>
      </c>
      <c r="B93" s="1253" t="s">
        <v>568</v>
      </c>
      <c r="C93" s="1253"/>
      <c r="D93" s="879" t="s">
        <v>576</v>
      </c>
      <c r="E93" s="881">
        <v>2.1617952949765717</v>
      </c>
      <c r="K93" t="s">
        <v>643</v>
      </c>
    </row>
    <row r="94" spans="1:12" ht="11.25" customHeight="1">
      <c r="A94" s="872" t="s">
        <v>636</v>
      </c>
      <c r="B94" s="1253" t="s">
        <v>574</v>
      </c>
      <c r="C94" s="1253"/>
      <c r="D94" s="879" t="s">
        <v>576</v>
      </c>
      <c r="E94" s="881">
        <v>3.4979</v>
      </c>
      <c r="G94" s="888">
        <f>ROUND(E94,4)</f>
        <v>3.4979</v>
      </c>
      <c r="K94" t="s">
        <v>644</v>
      </c>
    </row>
    <row r="95" spans="1:12" ht="11.25" customHeight="1">
      <c r="A95" s="872" t="s">
        <v>636</v>
      </c>
      <c r="B95" s="1253" t="s">
        <v>575</v>
      </c>
      <c r="C95" s="1253"/>
      <c r="D95" s="879" t="s">
        <v>576</v>
      </c>
      <c r="E95" s="881">
        <v>2.4096000000000002</v>
      </c>
      <c r="G95" s="888">
        <f>ROUND(E95,4)</f>
        <v>2.4096000000000002</v>
      </c>
      <c r="K95" t="s">
        <v>645</v>
      </c>
    </row>
    <row r="96" spans="1:12" ht="6.95" customHeight="1">
      <c r="A96" s="872" t="s">
        <v>636</v>
      </c>
    </row>
    <row r="97" spans="1:12">
      <c r="A97" s="872" t="s">
        <v>636</v>
      </c>
      <c r="B97" s="877" t="s">
        <v>615</v>
      </c>
    </row>
    <row r="98" spans="1:12" ht="6.95" customHeight="1">
      <c r="A98" s="872" t="s">
        <v>636</v>
      </c>
    </row>
    <row r="99" spans="1:12" ht="11.25" customHeight="1">
      <c r="A99" s="872" t="s">
        <v>636</v>
      </c>
      <c r="B99" s="1253" t="s">
        <v>373</v>
      </c>
      <c r="C99" s="1258"/>
      <c r="D99" s="879" t="s">
        <v>566</v>
      </c>
      <c r="E99" s="879">
        <v>3.5999999999999999E-3</v>
      </c>
      <c r="K99" t="s">
        <v>646</v>
      </c>
    </row>
    <row r="100" spans="1:12" ht="11.25" customHeight="1">
      <c r="A100" s="872" t="s">
        <v>636</v>
      </c>
      <c r="B100" s="1253" t="s">
        <v>617</v>
      </c>
      <c r="C100" s="1258"/>
      <c r="D100" s="879" t="s">
        <v>566</v>
      </c>
      <c r="E100" s="879">
        <v>2.0999999999999999E-3</v>
      </c>
      <c r="K100" t="s">
        <v>647</v>
      </c>
    </row>
    <row r="101" spans="1:12" ht="11.25" customHeight="1">
      <c r="A101" s="872" t="s">
        <v>636</v>
      </c>
      <c r="B101" s="1253" t="s">
        <v>570</v>
      </c>
      <c r="C101" s="1258"/>
      <c r="D101" s="879" t="s">
        <v>82</v>
      </c>
      <c r="E101" s="879">
        <v>0.25</v>
      </c>
      <c r="K101" t="s">
        <v>648</v>
      </c>
    </row>
    <row r="102" spans="1:12" ht="6.95" customHeight="1"/>
    <row r="103" spans="1:12" ht="18">
      <c r="B103" s="878" t="s">
        <v>649</v>
      </c>
    </row>
    <row r="104" spans="1:12" ht="6.95" customHeight="1"/>
    <row r="105" spans="1:12" ht="84" customHeight="1">
      <c r="B105" s="1261" t="s">
        <v>650</v>
      </c>
      <c r="C105" s="1262"/>
      <c r="D105" s="1262"/>
      <c r="E105" s="1262"/>
      <c r="L105">
        <f>ROUND(LEN(B105), -2) / 100</f>
        <v>7</v>
      </c>
    </row>
    <row r="106" spans="1:12" ht="6.95" customHeight="1"/>
    <row r="107" spans="1:12">
      <c r="B107" s="877" t="s">
        <v>599</v>
      </c>
    </row>
    <row r="108" spans="1:12" ht="6.95" customHeight="1"/>
    <row r="109" spans="1:12" ht="36" customHeight="1">
      <c r="B109" s="1255" t="s">
        <v>600</v>
      </c>
      <c r="C109" s="1256"/>
      <c r="D109" s="1256"/>
      <c r="E109" s="1256"/>
      <c r="L109">
        <f>ROUND(LEN(B109), -2) / 100</f>
        <v>3</v>
      </c>
    </row>
    <row r="110" spans="1:12" ht="6.95" customHeight="1"/>
    <row r="111" spans="1:12" ht="48" customHeight="1">
      <c r="B111" s="1255" t="s">
        <v>601</v>
      </c>
      <c r="C111" s="1256"/>
      <c r="D111" s="1256"/>
      <c r="E111" s="1256"/>
      <c r="L111">
        <f>ROUND(LEN(B111), -2) / 100</f>
        <v>4</v>
      </c>
    </row>
    <row r="112" spans="1:12" ht="6.95" customHeight="1"/>
    <row r="113" spans="1:12" ht="48" customHeight="1">
      <c r="B113" s="1255" t="s">
        <v>602</v>
      </c>
      <c r="C113" s="1256"/>
      <c r="D113" s="1256"/>
      <c r="E113" s="1256"/>
      <c r="L113">
        <f>ROUND(LEN(B113), -2) / 100</f>
        <v>4</v>
      </c>
    </row>
    <row r="114" spans="1:12" ht="6.95" customHeight="1"/>
    <row r="115" spans="1:12" ht="48" customHeight="1">
      <c r="B115" s="1255" t="s">
        <v>603</v>
      </c>
      <c r="C115" s="1256"/>
      <c r="D115" s="1256"/>
      <c r="E115" s="1256"/>
      <c r="L115">
        <f>ROUND(LEN(B115), -2) / 100</f>
        <v>4</v>
      </c>
    </row>
    <row r="116" spans="1:12" ht="6.95" customHeight="1"/>
    <row r="117" spans="1:12">
      <c r="B117" s="877" t="s">
        <v>604</v>
      </c>
    </row>
    <row r="118" spans="1:12" ht="6.95" customHeight="1"/>
    <row r="119" spans="1:12" ht="11.25" customHeight="1">
      <c r="A119" s="872" t="s">
        <v>651</v>
      </c>
      <c r="B119" s="1260" t="s">
        <v>652</v>
      </c>
      <c r="C119" s="1260"/>
      <c r="D119" s="879" t="s">
        <v>82</v>
      </c>
      <c r="E119" s="880">
        <v>3.99</v>
      </c>
      <c r="K119" t="s">
        <v>653</v>
      </c>
    </row>
    <row r="120" spans="1:12" ht="11.25" customHeight="1">
      <c r="A120" s="872" t="s">
        <v>651</v>
      </c>
      <c r="B120" s="1253" t="s">
        <v>63</v>
      </c>
      <c r="C120" s="1253"/>
      <c r="D120" s="879" t="s">
        <v>566</v>
      </c>
      <c r="E120" s="881">
        <v>1.83E-2</v>
      </c>
      <c r="K120" t="s">
        <v>654</v>
      </c>
    </row>
    <row r="121" spans="1:12" ht="11.25" customHeight="1">
      <c r="A121" s="872" t="s">
        <v>651</v>
      </c>
      <c r="B121" s="1253" t="s">
        <v>565</v>
      </c>
      <c r="C121" s="1253"/>
      <c r="D121" s="879" t="s">
        <v>566</v>
      </c>
      <c r="E121" s="881">
        <v>2.2000000000000001E-3</v>
      </c>
      <c r="K121" t="s">
        <v>655</v>
      </c>
    </row>
    <row r="122" spans="1:12" ht="11.25" customHeight="1">
      <c r="A122" s="872" t="s">
        <v>651</v>
      </c>
      <c r="B122" s="1263" t="s">
        <v>609</v>
      </c>
      <c r="C122" s="1263"/>
      <c r="D122" s="886" t="s">
        <v>566</v>
      </c>
      <c r="E122" s="887">
        <v>2.8E-3</v>
      </c>
      <c r="K122" t="s">
        <v>656</v>
      </c>
    </row>
    <row r="123" spans="1:12" ht="11.25" customHeight="1">
      <c r="A123" s="872" t="s">
        <v>651</v>
      </c>
      <c r="B123" s="1265" t="s">
        <v>567</v>
      </c>
      <c r="C123" s="1265"/>
      <c r="D123" s="889" t="s">
        <v>566</v>
      </c>
      <c r="E123" s="890">
        <v>7.4999999999999997E-3</v>
      </c>
      <c r="G123" s="888">
        <f>ROUND(E123,4)</f>
        <v>7.4999999999999997E-3</v>
      </c>
      <c r="K123" t="s">
        <v>657</v>
      </c>
    </row>
    <row r="124" spans="1:12" ht="11.25" customHeight="1">
      <c r="A124" s="872" t="s">
        <v>651</v>
      </c>
      <c r="B124" s="1253" t="s">
        <v>568</v>
      </c>
      <c r="C124" s="1253"/>
      <c r="D124" s="879" t="s">
        <v>566</v>
      </c>
      <c r="E124" s="881">
        <v>5.4000000000000003E-3</v>
      </c>
      <c r="G124" s="888">
        <f>ROUND(E124,4)</f>
        <v>5.4000000000000003E-3</v>
      </c>
      <c r="K124" t="s">
        <v>658</v>
      </c>
    </row>
    <row r="125" spans="1:12" ht="6.95" customHeight="1">
      <c r="A125" s="872" t="s">
        <v>651</v>
      </c>
    </row>
    <row r="126" spans="1:12">
      <c r="A126" s="872" t="s">
        <v>651</v>
      </c>
      <c r="B126" s="877" t="s">
        <v>615</v>
      </c>
    </row>
    <row r="127" spans="1:12" ht="6.95" customHeight="1">
      <c r="A127" s="872" t="s">
        <v>651</v>
      </c>
    </row>
    <row r="128" spans="1:12" ht="11.25" customHeight="1">
      <c r="A128" s="872" t="s">
        <v>651</v>
      </c>
      <c r="B128" s="1253" t="s">
        <v>373</v>
      </c>
      <c r="C128" s="1258"/>
      <c r="D128" s="879" t="s">
        <v>566</v>
      </c>
      <c r="E128" s="879">
        <v>3.5999999999999999E-3</v>
      </c>
      <c r="K128" t="s">
        <v>659</v>
      </c>
    </row>
    <row r="129" spans="1:12" ht="11.25" customHeight="1">
      <c r="A129" s="872" t="s">
        <v>651</v>
      </c>
      <c r="B129" s="1253" t="s">
        <v>617</v>
      </c>
      <c r="C129" s="1258"/>
      <c r="D129" s="879" t="s">
        <v>566</v>
      </c>
      <c r="E129" s="879">
        <v>2.0999999999999999E-3</v>
      </c>
      <c r="K129" t="s">
        <v>660</v>
      </c>
    </row>
    <row r="130" spans="1:12" ht="11.25" customHeight="1">
      <c r="A130" s="872" t="s">
        <v>651</v>
      </c>
      <c r="B130" s="1253" t="s">
        <v>570</v>
      </c>
      <c r="C130" s="1258"/>
      <c r="D130" s="879" t="s">
        <v>82</v>
      </c>
      <c r="E130" s="879">
        <v>0.25</v>
      </c>
      <c r="K130" t="s">
        <v>661</v>
      </c>
    </row>
    <row r="131" spans="1:12" ht="6.95" customHeight="1"/>
    <row r="132" spans="1:12" ht="18">
      <c r="B132" s="878" t="s">
        <v>662</v>
      </c>
    </row>
    <row r="133" spans="1:12" ht="6.95" customHeight="1"/>
    <row r="134" spans="1:12" ht="24" customHeight="1">
      <c r="B134" s="1261" t="s">
        <v>663</v>
      </c>
      <c r="C134" s="1262"/>
      <c r="D134" s="1262"/>
      <c r="E134" s="1262"/>
      <c r="L134">
        <f>ROUND(LEN(B134), -2) / 100</f>
        <v>2</v>
      </c>
    </row>
    <row r="135" spans="1:12" ht="6.95" customHeight="1"/>
    <row r="136" spans="1:12">
      <c r="B136" s="877" t="s">
        <v>599</v>
      </c>
    </row>
    <row r="137" spans="1:12" ht="6.95" customHeight="1"/>
    <row r="138" spans="1:12" ht="36" customHeight="1">
      <c r="B138" s="1255" t="s">
        <v>600</v>
      </c>
      <c r="C138" s="1256"/>
      <c r="D138" s="1256"/>
      <c r="E138" s="1256"/>
      <c r="L138">
        <f>ROUND(LEN(B138), -2) / 100</f>
        <v>3</v>
      </c>
    </row>
    <row r="139" spans="1:12" ht="6.95" customHeight="1"/>
    <row r="140" spans="1:12" ht="48" customHeight="1">
      <c r="B140" s="1255" t="s">
        <v>601</v>
      </c>
      <c r="C140" s="1256"/>
      <c r="D140" s="1256"/>
      <c r="E140" s="1256"/>
      <c r="L140">
        <f>ROUND(LEN(B140), -2) / 100</f>
        <v>4</v>
      </c>
    </row>
    <row r="141" spans="1:12" ht="6.95" customHeight="1"/>
    <row r="142" spans="1:12" ht="48" customHeight="1">
      <c r="B142" s="1255" t="s">
        <v>602</v>
      </c>
      <c r="C142" s="1256"/>
      <c r="D142" s="1256"/>
      <c r="E142" s="1256"/>
      <c r="L142">
        <f>ROUND(LEN(B142), -2) / 100</f>
        <v>4</v>
      </c>
    </row>
    <row r="143" spans="1:12" ht="6.95" customHeight="1"/>
    <row r="144" spans="1:12" ht="48" customHeight="1">
      <c r="B144" s="1255" t="s">
        <v>603</v>
      </c>
      <c r="C144" s="1256"/>
      <c r="D144" s="1256"/>
      <c r="E144" s="1256"/>
      <c r="L144">
        <f>ROUND(LEN(B144), -2) / 100</f>
        <v>4</v>
      </c>
    </row>
    <row r="145" spans="1:11" ht="6.95" customHeight="1"/>
    <row r="146" spans="1:11">
      <c r="B146" s="877" t="s">
        <v>604</v>
      </c>
    </row>
    <row r="147" spans="1:11" ht="6.95" customHeight="1"/>
    <row r="148" spans="1:11" ht="11.25" customHeight="1">
      <c r="A148" s="872" t="s">
        <v>664</v>
      </c>
      <c r="B148" s="1260" t="s">
        <v>665</v>
      </c>
      <c r="C148" s="1260"/>
      <c r="D148" s="879" t="s">
        <v>82</v>
      </c>
      <c r="E148" s="880">
        <v>2.13</v>
      </c>
      <c r="K148" t="s">
        <v>666</v>
      </c>
    </row>
    <row r="149" spans="1:11" ht="11.25" customHeight="1">
      <c r="A149" s="872" t="s">
        <v>664</v>
      </c>
      <c r="B149" s="1253" t="s">
        <v>63</v>
      </c>
      <c r="C149" s="1253"/>
      <c r="D149" s="879" t="s">
        <v>576</v>
      </c>
      <c r="E149" s="881">
        <v>15.5572</v>
      </c>
      <c r="K149" t="s">
        <v>667</v>
      </c>
    </row>
    <row r="150" spans="1:11" ht="11.25" customHeight="1">
      <c r="A150" s="872" t="s">
        <v>664</v>
      </c>
      <c r="B150" s="1253" t="s">
        <v>565</v>
      </c>
      <c r="C150" s="1253"/>
      <c r="D150" s="879" t="s">
        <v>576</v>
      </c>
      <c r="E150" s="881">
        <v>0.64200000000000002</v>
      </c>
      <c r="K150" t="s">
        <v>668</v>
      </c>
    </row>
    <row r="151" spans="1:11" ht="11.25" customHeight="1">
      <c r="A151" s="872" t="s">
        <v>664</v>
      </c>
      <c r="B151" s="1263" t="s">
        <v>609</v>
      </c>
      <c r="C151" s="1263"/>
      <c r="D151" s="886" t="s">
        <v>576</v>
      </c>
      <c r="E151" s="887">
        <v>1.0147999999999999</v>
      </c>
      <c r="K151" t="s">
        <v>669</v>
      </c>
    </row>
    <row r="152" spans="1:11" ht="11.25" customHeight="1">
      <c r="A152" s="872" t="s">
        <v>664</v>
      </c>
      <c r="B152" s="1265" t="s">
        <v>567</v>
      </c>
      <c r="C152" s="1265"/>
      <c r="D152" s="889" t="s">
        <v>576</v>
      </c>
      <c r="E152" s="890">
        <v>2.3731</v>
      </c>
      <c r="G152" s="888">
        <f>ROUND(E152,4)</f>
        <v>2.3731</v>
      </c>
      <c r="K152" t="s">
        <v>670</v>
      </c>
    </row>
    <row r="153" spans="1:11" ht="11.25" customHeight="1">
      <c r="A153" s="872" t="s">
        <v>664</v>
      </c>
      <c r="B153" s="1265" t="s">
        <v>568</v>
      </c>
      <c r="C153" s="1265"/>
      <c r="D153" s="889" t="s">
        <v>576</v>
      </c>
      <c r="E153" s="890">
        <v>1.7060999999999999</v>
      </c>
      <c r="G153" s="888">
        <f>ROUND(E153,4)</f>
        <v>1.7060999999999999</v>
      </c>
      <c r="K153" t="s">
        <v>671</v>
      </c>
    </row>
    <row r="154" spans="1:11" ht="6.95" customHeight="1">
      <c r="A154" s="872" t="s">
        <v>664</v>
      </c>
    </row>
    <row r="155" spans="1:11">
      <c r="A155" s="872" t="s">
        <v>664</v>
      </c>
      <c r="B155" s="877" t="s">
        <v>615</v>
      </c>
    </row>
    <row r="156" spans="1:11" ht="6.95" customHeight="1">
      <c r="A156" s="872" t="s">
        <v>664</v>
      </c>
    </row>
    <row r="157" spans="1:11" ht="11.25" customHeight="1">
      <c r="A157" s="872" t="s">
        <v>664</v>
      </c>
      <c r="B157" s="1253" t="s">
        <v>373</v>
      </c>
      <c r="C157" s="1258"/>
      <c r="D157" s="879" t="s">
        <v>566</v>
      </c>
      <c r="E157" s="879">
        <v>3.5999999999999999E-3</v>
      </c>
      <c r="K157" t="s">
        <v>672</v>
      </c>
    </row>
    <row r="158" spans="1:11" ht="11.25" customHeight="1">
      <c r="A158" s="872" t="s">
        <v>664</v>
      </c>
      <c r="B158" s="1253" t="s">
        <v>617</v>
      </c>
      <c r="C158" s="1258"/>
      <c r="D158" s="879" t="s">
        <v>566</v>
      </c>
      <c r="E158" s="879">
        <v>2.0999999999999999E-3</v>
      </c>
      <c r="K158" t="s">
        <v>673</v>
      </c>
    </row>
    <row r="159" spans="1:11" ht="11.25" customHeight="1">
      <c r="A159" s="872" t="s">
        <v>664</v>
      </c>
      <c r="B159" s="1253" t="s">
        <v>570</v>
      </c>
      <c r="C159" s="1258"/>
      <c r="D159" s="879" t="s">
        <v>82</v>
      </c>
      <c r="E159" s="879">
        <v>0.25</v>
      </c>
      <c r="K159" t="s">
        <v>674</v>
      </c>
    </row>
    <row r="160" spans="1:11" ht="6.95" customHeight="1"/>
    <row r="161" spans="2:12" customFormat="1" ht="18">
      <c r="B161" s="878" t="s">
        <v>675</v>
      </c>
    </row>
    <row r="162" spans="2:12" customFormat="1" ht="6.95" customHeight="1"/>
    <row r="163" spans="2:12" customFormat="1" ht="60" customHeight="1">
      <c r="B163" s="1261" t="s">
        <v>676</v>
      </c>
      <c r="C163" s="1262"/>
      <c r="D163" s="1262"/>
      <c r="E163" s="1262"/>
      <c r="L163">
        <f>ROUND(LEN(B163), -2) / 100</f>
        <v>5</v>
      </c>
    </row>
    <row r="164" spans="2:12" customFormat="1" ht="6.95" customHeight="1"/>
    <row r="165" spans="2:12" customFormat="1">
      <c r="B165" s="877" t="s">
        <v>599</v>
      </c>
    </row>
    <row r="166" spans="2:12" customFormat="1" ht="6.95" customHeight="1"/>
    <row r="167" spans="2:12" customFormat="1" ht="36" customHeight="1">
      <c r="B167" s="1255" t="s">
        <v>600</v>
      </c>
      <c r="C167" s="1256"/>
      <c r="D167" s="1256"/>
      <c r="E167" s="1256"/>
      <c r="L167">
        <f>ROUND(LEN(B167), -2) / 100</f>
        <v>3</v>
      </c>
    </row>
    <row r="168" spans="2:12" customFormat="1" ht="6.95" customHeight="1"/>
    <row r="169" spans="2:12" customFormat="1" ht="48" customHeight="1">
      <c r="B169" s="1255" t="s">
        <v>601</v>
      </c>
      <c r="C169" s="1256"/>
      <c r="D169" s="1256"/>
      <c r="E169" s="1256"/>
      <c r="L169">
        <f>ROUND(LEN(B169), -2) / 100</f>
        <v>4</v>
      </c>
    </row>
    <row r="170" spans="2:12" customFormat="1" ht="6.95" customHeight="1"/>
    <row r="171" spans="2:12" customFormat="1" ht="48" customHeight="1">
      <c r="B171" s="1255" t="s">
        <v>602</v>
      </c>
      <c r="C171" s="1256"/>
      <c r="D171" s="1256"/>
      <c r="E171" s="1256"/>
      <c r="L171">
        <f>ROUND(LEN(B171), -2) / 100</f>
        <v>4</v>
      </c>
    </row>
    <row r="172" spans="2:12" customFormat="1" ht="6.95" customHeight="1"/>
    <row r="173" spans="2:12" customFormat="1" ht="48" customHeight="1">
      <c r="B173" s="1255" t="s">
        <v>603</v>
      </c>
      <c r="C173" s="1256"/>
      <c r="D173" s="1256"/>
      <c r="E173" s="1256"/>
      <c r="L173">
        <f>ROUND(LEN(B173), -2) / 100</f>
        <v>4</v>
      </c>
    </row>
    <row r="174" spans="2:12" customFormat="1" ht="6.95" customHeight="1"/>
    <row r="175" spans="2:12" customFormat="1">
      <c r="B175" s="877" t="s">
        <v>604</v>
      </c>
    </row>
    <row r="176" spans="2:12" customFormat="1" ht="6.95" customHeight="1"/>
    <row r="177" spans="1:11" ht="11.25" customHeight="1">
      <c r="A177" s="872" t="s">
        <v>677</v>
      </c>
      <c r="B177" s="1260" t="s">
        <v>665</v>
      </c>
      <c r="C177" s="1260"/>
      <c r="D177" s="879" t="s">
        <v>82</v>
      </c>
      <c r="E177" s="880">
        <v>3.44</v>
      </c>
      <c r="K177" t="s">
        <v>678</v>
      </c>
    </row>
    <row r="178" spans="1:11" ht="11.25" customHeight="1">
      <c r="A178" s="872" t="s">
        <v>677</v>
      </c>
      <c r="B178" s="1253" t="s">
        <v>63</v>
      </c>
      <c r="C178" s="1253"/>
      <c r="D178" s="879" t="s">
        <v>576</v>
      </c>
      <c r="E178" s="881">
        <v>13.133800000000001</v>
      </c>
      <c r="K178" t="s">
        <v>679</v>
      </c>
    </row>
    <row r="179" spans="1:11" ht="11.25" customHeight="1">
      <c r="A179" s="872" t="s">
        <v>677</v>
      </c>
      <c r="B179" s="1253" t="s">
        <v>565</v>
      </c>
      <c r="C179" s="1253"/>
      <c r="D179" s="879" t="s">
        <v>576</v>
      </c>
      <c r="E179" s="881">
        <v>0.62890000000000001</v>
      </c>
      <c r="K179" t="s">
        <v>680</v>
      </c>
    </row>
    <row r="180" spans="1:11" ht="11.25" customHeight="1">
      <c r="A180" s="872" t="s">
        <v>677</v>
      </c>
      <c r="B180" s="1263" t="s">
        <v>609</v>
      </c>
      <c r="C180" s="1263"/>
      <c r="D180" s="886" t="s">
        <v>576</v>
      </c>
      <c r="E180" s="887">
        <v>1.0618000000000001</v>
      </c>
      <c r="G180" s="888"/>
      <c r="K180" t="s">
        <v>681</v>
      </c>
    </row>
    <row r="181" spans="1:11" ht="22.5" customHeight="1">
      <c r="A181" s="872" t="s">
        <v>677</v>
      </c>
      <c r="B181" s="1264" t="s">
        <v>768</v>
      </c>
      <c r="C181" s="1263"/>
      <c r="D181" s="886" t="s">
        <v>576</v>
      </c>
      <c r="E181" s="887">
        <v>0.29330000000000001</v>
      </c>
      <c r="G181" s="888"/>
      <c r="K181" t="s">
        <v>682</v>
      </c>
    </row>
    <row r="182" spans="1:11" ht="11.25" customHeight="1">
      <c r="A182" s="872" t="s">
        <v>677</v>
      </c>
      <c r="B182" s="1253" t="s">
        <v>567</v>
      </c>
      <c r="C182" s="1253"/>
      <c r="D182" s="879" t="s">
        <v>576</v>
      </c>
      <c r="E182" s="881">
        <v>2.3611</v>
      </c>
      <c r="G182" s="888">
        <f>ROUND(E182,4)</f>
        <v>2.3611</v>
      </c>
      <c r="K182" t="s">
        <v>683</v>
      </c>
    </row>
    <row r="183" spans="1:11" ht="11.25" customHeight="1">
      <c r="A183" s="872" t="s">
        <v>677</v>
      </c>
      <c r="B183" s="1253" t="s">
        <v>568</v>
      </c>
      <c r="C183" s="1253"/>
      <c r="D183" s="879" t="s">
        <v>576</v>
      </c>
      <c r="E183" s="881">
        <v>1.6714</v>
      </c>
      <c r="G183" s="888">
        <f>ROUND(E183,4)</f>
        <v>1.6714</v>
      </c>
      <c r="K183" t="s">
        <v>684</v>
      </c>
    </row>
    <row r="184" spans="1:11" ht="6.95" customHeight="1">
      <c r="A184" s="872" t="s">
        <v>677</v>
      </c>
    </row>
    <row r="185" spans="1:11">
      <c r="A185" s="872" t="s">
        <v>677</v>
      </c>
      <c r="B185" s="877" t="s">
        <v>615</v>
      </c>
    </row>
    <row r="186" spans="1:11" ht="6.95" customHeight="1">
      <c r="A186" s="872" t="s">
        <v>677</v>
      </c>
    </row>
    <row r="187" spans="1:11" ht="11.25" customHeight="1">
      <c r="A187" s="872" t="s">
        <v>677</v>
      </c>
      <c r="B187" s="1253" t="s">
        <v>373</v>
      </c>
      <c r="C187" s="1258"/>
      <c r="D187" s="879" t="s">
        <v>566</v>
      </c>
      <c r="E187" s="879">
        <v>3.5999999999999999E-3</v>
      </c>
      <c r="K187" t="s">
        <v>685</v>
      </c>
    </row>
    <row r="188" spans="1:11" ht="11.25" customHeight="1">
      <c r="A188" s="872" t="s">
        <v>677</v>
      </c>
      <c r="B188" s="1253" t="s">
        <v>617</v>
      </c>
      <c r="C188" s="1258"/>
      <c r="D188" s="879" t="s">
        <v>566</v>
      </c>
      <c r="E188" s="879">
        <v>2.0999999999999999E-3</v>
      </c>
      <c r="K188" t="s">
        <v>686</v>
      </c>
    </row>
    <row r="189" spans="1:11" ht="11.25" customHeight="1">
      <c r="A189" s="872" t="s">
        <v>677</v>
      </c>
      <c r="B189" s="1253" t="s">
        <v>570</v>
      </c>
      <c r="C189" s="1258"/>
      <c r="D189" s="879" t="s">
        <v>82</v>
      </c>
      <c r="E189" s="879">
        <v>0.25</v>
      </c>
      <c r="K189" t="s">
        <v>687</v>
      </c>
    </row>
    <row r="190" spans="1:11" ht="6.95" customHeight="1"/>
    <row r="191" spans="1:11" ht="18">
      <c r="B191" s="878" t="s">
        <v>688</v>
      </c>
    </row>
    <row r="192" spans="1:11" ht="6.95" customHeight="1"/>
    <row r="193" spans="1:12" ht="36" customHeight="1">
      <c r="B193" s="1261" t="s">
        <v>689</v>
      </c>
      <c r="C193" s="1262"/>
      <c r="D193" s="1262"/>
      <c r="E193" s="1262"/>
      <c r="L193">
        <f>ROUND(LEN(B193), -2) / 100</f>
        <v>3</v>
      </c>
    </row>
    <row r="194" spans="1:12" ht="6.95" customHeight="1"/>
    <row r="195" spans="1:12">
      <c r="B195" s="877" t="s">
        <v>599</v>
      </c>
    </row>
    <row r="196" spans="1:12" ht="6.95" customHeight="1"/>
    <row r="197" spans="1:12" ht="36" customHeight="1">
      <c r="B197" s="1255" t="s">
        <v>600</v>
      </c>
      <c r="C197" s="1256"/>
      <c r="D197" s="1256"/>
      <c r="E197" s="1256"/>
      <c r="L197">
        <f>ROUND(LEN(B197), -2) / 100</f>
        <v>3</v>
      </c>
    </row>
    <row r="198" spans="1:12" ht="6.95" customHeight="1"/>
    <row r="199" spans="1:12" ht="48" customHeight="1">
      <c r="B199" s="1255" t="s">
        <v>601</v>
      </c>
      <c r="C199" s="1256"/>
      <c r="D199" s="1256"/>
      <c r="E199" s="1256"/>
      <c r="L199">
        <f>ROUND(LEN(B199), -2) / 100</f>
        <v>4</v>
      </c>
    </row>
    <row r="200" spans="1:12" ht="6.95" customHeight="1"/>
    <row r="201" spans="1:12" ht="48" customHeight="1">
      <c r="B201" s="1255" t="s">
        <v>602</v>
      </c>
      <c r="C201" s="1256"/>
      <c r="D201" s="1256"/>
      <c r="E201" s="1256"/>
      <c r="L201">
        <f>ROUND(LEN(B201), -2) / 100</f>
        <v>4</v>
      </c>
    </row>
    <row r="202" spans="1:12" ht="6.95" customHeight="1"/>
    <row r="203" spans="1:12" ht="48" customHeight="1">
      <c r="B203" s="1255" t="s">
        <v>603</v>
      </c>
      <c r="C203" s="1256"/>
      <c r="D203" s="1256"/>
      <c r="E203" s="1256"/>
      <c r="L203">
        <f>ROUND(LEN(B203), -2) / 100</f>
        <v>4</v>
      </c>
    </row>
    <row r="204" spans="1:12" ht="6.95" customHeight="1"/>
    <row r="205" spans="1:12">
      <c r="B205" s="877" t="s">
        <v>604</v>
      </c>
    </row>
    <row r="206" spans="1:12" ht="6.95" customHeight="1"/>
    <row r="207" spans="1:12" ht="11.25" customHeight="1">
      <c r="A207" s="872" t="s">
        <v>690</v>
      </c>
      <c r="B207" s="1260" t="s">
        <v>582</v>
      </c>
      <c r="C207" s="1260"/>
      <c r="D207" s="879" t="s">
        <v>82</v>
      </c>
      <c r="E207" s="880">
        <v>5.4</v>
      </c>
      <c r="K207" t="s">
        <v>691</v>
      </c>
    </row>
    <row r="208" spans="1:12" ht="6.95" customHeight="1">
      <c r="A208" s="872" t="s">
        <v>690</v>
      </c>
    </row>
    <row r="209" spans="1:5" ht="18">
      <c r="B209" s="878" t="s">
        <v>692</v>
      </c>
    </row>
    <row r="210" spans="1:5" ht="6.95" customHeight="1">
      <c r="A210" s="872" t="s">
        <v>690</v>
      </c>
    </row>
    <row r="211" spans="1:5" ht="11.25" customHeight="1">
      <c r="B211" s="879" t="s">
        <v>584</v>
      </c>
      <c r="C211" s="879"/>
      <c r="D211" s="879" t="s">
        <v>14</v>
      </c>
      <c r="E211" s="882">
        <v>-0.6</v>
      </c>
    </row>
    <row r="212" spans="1:5" ht="11.25" customHeight="1">
      <c r="B212" s="879" t="s">
        <v>585</v>
      </c>
      <c r="C212" s="879"/>
      <c r="D212" s="879" t="s">
        <v>138</v>
      </c>
      <c r="E212" s="882">
        <v>-1</v>
      </c>
    </row>
    <row r="213" spans="1:5" ht="6.95" customHeight="1"/>
    <row r="214" spans="1:5" ht="18">
      <c r="B214" s="878" t="s">
        <v>693</v>
      </c>
    </row>
    <row r="215" spans="1:5" ht="6.95" customHeight="1"/>
    <row r="216" spans="1:5" ht="36.75" customHeight="1">
      <c r="B216" s="1255" t="s">
        <v>600</v>
      </c>
      <c r="C216" s="1256"/>
      <c r="D216" s="1256"/>
      <c r="E216" s="1256"/>
    </row>
    <row r="217" spans="1:5" ht="6.95" customHeight="1"/>
    <row r="218" spans="1:5" ht="36.75" customHeight="1">
      <c r="B218" s="1255" t="s">
        <v>694</v>
      </c>
      <c r="C218" s="1256"/>
      <c r="D218" s="1256"/>
      <c r="E218" s="1256"/>
    </row>
    <row r="219" spans="1:5" ht="6.95" customHeight="1"/>
    <row r="220" spans="1:5" ht="36.75" customHeight="1">
      <c r="B220" s="1255" t="s">
        <v>695</v>
      </c>
      <c r="C220" s="1256"/>
      <c r="D220" s="1256"/>
      <c r="E220" s="1256"/>
    </row>
    <row r="221" spans="1:5" ht="6.95" customHeight="1"/>
    <row r="222" spans="1:5">
      <c r="B222" s="877" t="s">
        <v>696</v>
      </c>
    </row>
    <row r="223" spans="1:5" ht="11.25" customHeight="1">
      <c r="B223" s="1259" t="s">
        <v>697</v>
      </c>
      <c r="C223" s="1259"/>
      <c r="D223" s="879" t="s">
        <v>82</v>
      </c>
      <c r="E223" s="880">
        <v>15</v>
      </c>
    </row>
    <row r="224" spans="1:5" ht="11.25" customHeight="1">
      <c r="B224" s="1259" t="s">
        <v>698</v>
      </c>
      <c r="C224" s="1259"/>
      <c r="D224" s="879" t="s">
        <v>82</v>
      </c>
      <c r="E224" s="880">
        <v>15</v>
      </c>
    </row>
    <row r="225" spans="2:5" customFormat="1" ht="11.25" customHeight="1">
      <c r="B225" s="1259" t="s">
        <v>699</v>
      </c>
      <c r="C225" s="1259"/>
      <c r="D225" s="879" t="s">
        <v>82</v>
      </c>
      <c r="E225" s="880">
        <v>15</v>
      </c>
    </row>
    <row r="226" spans="2:5" customFormat="1" ht="11.25" customHeight="1">
      <c r="B226" s="1259" t="s">
        <v>700</v>
      </c>
      <c r="C226" s="1259"/>
      <c r="D226" s="879" t="s">
        <v>82</v>
      </c>
      <c r="E226" s="880">
        <v>15</v>
      </c>
    </row>
    <row r="227" spans="2:5" customFormat="1" ht="11.25" customHeight="1">
      <c r="B227" s="1259" t="s">
        <v>701</v>
      </c>
      <c r="C227" s="1259"/>
      <c r="D227" s="879" t="s">
        <v>82</v>
      </c>
      <c r="E227" s="880">
        <v>15</v>
      </c>
    </row>
    <row r="228" spans="2:5" customFormat="1" ht="11.25" customHeight="1">
      <c r="B228" s="1259" t="s">
        <v>702</v>
      </c>
      <c r="C228" s="1259"/>
      <c r="D228" s="879" t="s">
        <v>82</v>
      </c>
      <c r="E228" s="880">
        <v>15</v>
      </c>
    </row>
    <row r="229" spans="2:5" customFormat="1" ht="11.25" customHeight="1">
      <c r="B229" s="1259" t="s">
        <v>703</v>
      </c>
      <c r="C229" s="1259"/>
      <c r="D229" s="879" t="s">
        <v>82</v>
      </c>
      <c r="E229" s="880">
        <v>15</v>
      </c>
    </row>
    <row r="230" spans="2:5" customFormat="1" ht="11.25" customHeight="1">
      <c r="B230" s="1259" t="s">
        <v>704</v>
      </c>
      <c r="C230" s="1259"/>
      <c r="D230" s="879" t="s">
        <v>82</v>
      </c>
      <c r="E230" s="880">
        <v>15</v>
      </c>
    </row>
    <row r="231" spans="2:5" customFormat="1" ht="11.25" customHeight="1">
      <c r="B231" s="1259" t="s">
        <v>705</v>
      </c>
      <c r="C231" s="1259"/>
      <c r="D231" s="879" t="s">
        <v>82</v>
      </c>
      <c r="E231" s="880">
        <v>15</v>
      </c>
    </row>
    <row r="232" spans="2:5" customFormat="1" ht="11.25" customHeight="1">
      <c r="B232" s="1259" t="s">
        <v>706</v>
      </c>
      <c r="C232" s="1259"/>
      <c r="D232" s="879" t="s">
        <v>82</v>
      </c>
      <c r="E232" s="880">
        <v>15</v>
      </c>
    </row>
    <row r="233" spans="2:5" customFormat="1" ht="11.25" customHeight="1">
      <c r="B233" s="1259" t="s">
        <v>707</v>
      </c>
      <c r="C233" s="1259"/>
      <c r="D233" s="879" t="s">
        <v>82</v>
      </c>
      <c r="E233" s="880">
        <v>15</v>
      </c>
    </row>
    <row r="234" spans="2:5" customFormat="1" ht="11.25" customHeight="1">
      <c r="B234" s="1259" t="s">
        <v>708</v>
      </c>
      <c r="C234" s="1259"/>
      <c r="D234" s="879" t="s">
        <v>82</v>
      </c>
      <c r="E234" s="880">
        <v>15</v>
      </c>
    </row>
    <row r="235" spans="2:5" customFormat="1" ht="11.25" customHeight="1">
      <c r="B235" s="1259" t="s">
        <v>709</v>
      </c>
      <c r="C235" s="1259"/>
      <c r="D235" s="879" t="s">
        <v>82</v>
      </c>
      <c r="E235" s="880">
        <v>15</v>
      </c>
    </row>
    <row r="236" spans="2:5" customFormat="1" ht="11.25" customHeight="1">
      <c r="B236" s="1259" t="s">
        <v>710</v>
      </c>
      <c r="C236" s="1259"/>
      <c r="D236" s="879" t="s">
        <v>82</v>
      </c>
      <c r="E236" s="880">
        <v>30</v>
      </c>
    </row>
    <row r="237" spans="2:5" customFormat="1" ht="11.25" customHeight="1">
      <c r="B237" s="1259" t="s">
        <v>711</v>
      </c>
      <c r="C237" s="1259"/>
      <c r="D237" s="879" t="s">
        <v>82</v>
      </c>
      <c r="E237" s="880">
        <v>30</v>
      </c>
    </row>
    <row r="238" spans="2:5" customFormat="1" ht="11.25" customHeight="1">
      <c r="B238" s="1259" t="s">
        <v>712</v>
      </c>
      <c r="C238" s="1259"/>
      <c r="D238" s="879" t="s">
        <v>82</v>
      </c>
      <c r="E238" s="880">
        <v>30</v>
      </c>
    </row>
    <row r="239" spans="2:5" customFormat="1" ht="6.95" customHeight="1"/>
    <row r="240" spans="2:5" customFormat="1" ht="6.95" customHeight="1"/>
    <row r="241" spans="2:5" customFormat="1">
      <c r="B241" s="877" t="s">
        <v>713</v>
      </c>
    </row>
    <row r="242" spans="2:5" customFormat="1" ht="11.25" customHeight="1">
      <c r="B242" s="1259" t="s">
        <v>714</v>
      </c>
      <c r="C242" s="1259"/>
      <c r="D242" s="879" t="s">
        <v>138</v>
      </c>
      <c r="E242" s="881">
        <v>1.5</v>
      </c>
    </row>
    <row r="243" spans="2:5" customFormat="1" ht="11.25" customHeight="1">
      <c r="B243" s="1259" t="s">
        <v>715</v>
      </c>
      <c r="C243" s="1259"/>
      <c r="D243" s="879" t="s">
        <v>138</v>
      </c>
      <c r="E243" s="881">
        <v>19.559999999999999</v>
      </c>
    </row>
    <row r="244" spans="2:5" customFormat="1" ht="11.25" customHeight="1">
      <c r="B244" s="1259" t="s">
        <v>716</v>
      </c>
      <c r="C244" s="1259"/>
      <c r="D244" s="879" t="s">
        <v>82</v>
      </c>
      <c r="E244" s="880">
        <v>30</v>
      </c>
    </row>
    <row r="245" spans="2:5" customFormat="1" ht="11.25" customHeight="1">
      <c r="B245" s="1259" t="s">
        <v>717</v>
      </c>
      <c r="C245" s="1259"/>
      <c r="D245" s="879" t="s">
        <v>82</v>
      </c>
      <c r="E245" s="880">
        <v>165</v>
      </c>
    </row>
    <row r="246" spans="2:5" customFormat="1" ht="11.25" customHeight="1">
      <c r="B246" s="1259" t="s">
        <v>718</v>
      </c>
      <c r="C246" s="1259"/>
      <c r="D246" s="879" t="s">
        <v>82</v>
      </c>
      <c r="E246" s="880">
        <v>65</v>
      </c>
    </row>
    <row r="247" spans="2:5" customFormat="1" ht="11.25" customHeight="1">
      <c r="B247" s="1259" t="s">
        <v>719</v>
      </c>
      <c r="C247" s="1259"/>
      <c r="D247" s="879" t="s">
        <v>82</v>
      </c>
      <c r="E247" s="880">
        <v>185</v>
      </c>
    </row>
    <row r="248" spans="2:5" customFormat="1" ht="11.25" customHeight="1">
      <c r="B248" s="1259" t="s">
        <v>720</v>
      </c>
      <c r="C248" s="1259"/>
      <c r="D248" s="879" t="s">
        <v>82</v>
      </c>
      <c r="E248" s="880">
        <v>185</v>
      </c>
    </row>
    <row r="249" spans="2:5" customFormat="1" ht="11.25" customHeight="1">
      <c r="B249" s="1259" t="s">
        <v>721</v>
      </c>
      <c r="C249" s="1259"/>
      <c r="D249" s="879" t="s">
        <v>82</v>
      </c>
      <c r="E249" s="880">
        <v>415</v>
      </c>
    </row>
    <row r="250" spans="2:5" customFormat="1" ht="6.95" customHeight="1"/>
    <row r="251" spans="2:5" customFormat="1" ht="11.25" customHeight="1">
      <c r="B251" s="1253" t="s">
        <v>722</v>
      </c>
      <c r="C251" s="1253"/>
      <c r="D251" s="879" t="s">
        <v>82</v>
      </c>
      <c r="E251" s="880">
        <v>30</v>
      </c>
    </row>
    <row r="252" spans="2:5" customFormat="1" ht="11.25" customHeight="1">
      <c r="B252" s="1253" t="s">
        <v>723</v>
      </c>
      <c r="C252" s="1253"/>
      <c r="D252" s="879" t="s">
        <v>82</v>
      </c>
      <c r="E252" s="880">
        <v>165</v>
      </c>
    </row>
    <row r="253" spans="2:5" customFormat="1" ht="11.25" customHeight="1">
      <c r="B253" s="1253" t="s">
        <v>724</v>
      </c>
      <c r="C253" s="1253"/>
      <c r="D253" s="879" t="s">
        <v>82</v>
      </c>
      <c r="E253" s="880">
        <v>65</v>
      </c>
    </row>
    <row r="254" spans="2:5" customFormat="1" ht="11.25" customHeight="1">
      <c r="B254" s="1253" t="s">
        <v>725</v>
      </c>
      <c r="C254" s="1253"/>
      <c r="D254" s="879" t="s">
        <v>82</v>
      </c>
      <c r="E254" s="880">
        <v>185</v>
      </c>
    </row>
    <row r="255" spans="2:5" customFormat="1" ht="11.25" customHeight="1">
      <c r="B255" s="1253" t="s">
        <v>726</v>
      </c>
      <c r="C255" s="1253"/>
      <c r="D255" s="879" t="s">
        <v>82</v>
      </c>
      <c r="E255" s="880">
        <v>500</v>
      </c>
    </row>
    <row r="256" spans="2:5" customFormat="1" ht="11.25" customHeight="1">
      <c r="B256" s="1253" t="s">
        <v>727</v>
      </c>
      <c r="C256" s="1253"/>
      <c r="D256" s="879" t="s">
        <v>82</v>
      </c>
      <c r="E256" s="880">
        <v>300</v>
      </c>
    </row>
    <row r="257" spans="2:5" customFormat="1" ht="11.25" customHeight="1">
      <c r="B257" s="1253" t="s">
        <v>728</v>
      </c>
      <c r="C257" s="1253"/>
      <c r="D257" s="879" t="s">
        <v>82</v>
      </c>
      <c r="E257" s="880">
        <v>1000</v>
      </c>
    </row>
    <row r="258" spans="2:5" customFormat="1" ht="11.25" customHeight="1">
      <c r="B258" s="1253" t="s">
        <v>729</v>
      </c>
      <c r="C258" s="1253"/>
      <c r="D258" s="879" t="s">
        <v>82</v>
      </c>
      <c r="E258" s="880">
        <v>22.35</v>
      </c>
    </row>
    <row r="259" spans="2:5" customFormat="1" ht="6.95" customHeight="1"/>
    <row r="260" spans="2:5" customFormat="1" ht="18">
      <c r="B260" s="878" t="s">
        <v>730</v>
      </c>
    </row>
    <row r="261" spans="2:5" customFormat="1" ht="6.95" customHeight="1"/>
    <row r="262" spans="2:5" customFormat="1" ht="34.5" customHeight="1">
      <c r="B262" s="1257" t="s">
        <v>731</v>
      </c>
      <c r="C262" s="1258"/>
      <c r="D262" s="1258"/>
      <c r="E262" s="1258"/>
    </row>
    <row r="263" spans="2:5" customFormat="1" ht="6.95" customHeight="1">
      <c r="B263" s="883"/>
    </row>
    <row r="264" spans="2:5" customFormat="1" ht="48" customHeight="1">
      <c r="B264" s="1257" t="s">
        <v>732</v>
      </c>
      <c r="C264" s="1258"/>
      <c r="D264" s="1258"/>
      <c r="E264" s="1258"/>
    </row>
    <row r="265" spans="2:5" customFormat="1" ht="6.95" customHeight="1">
      <c r="B265" s="883"/>
    </row>
    <row r="266" spans="2:5" customFormat="1" ht="22.5" customHeight="1">
      <c r="B266" s="1257" t="s">
        <v>733</v>
      </c>
      <c r="C266" s="1258"/>
      <c r="D266" s="1258"/>
      <c r="E266" s="1258"/>
    </row>
    <row r="267" spans="2:5" customFormat="1" ht="6.95" customHeight="1">
      <c r="B267" s="883"/>
    </row>
    <row r="268" spans="2:5" customFormat="1" ht="36" customHeight="1">
      <c r="B268" s="1257" t="s">
        <v>734</v>
      </c>
      <c r="C268" s="1258"/>
      <c r="D268" s="1258"/>
      <c r="E268" s="1258"/>
    </row>
    <row r="269" spans="2:5" customFormat="1" ht="6.95" customHeight="1">
      <c r="B269" s="883"/>
    </row>
    <row r="270" spans="2:5" customFormat="1" ht="24" customHeight="1">
      <c r="B270" s="1257" t="s">
        <v>735</v>
      </c>
      <c r="C270" s="1258"/>
      <c r="D270" s="1258"/>
      <c r="E270" s="1258"/>
    </row>
    <row r="271" spans="2:5" customFormat="1" ht="6.95" customHeight="1"/>
    <row r="272" spans="2:5" customFormat="1" ht="11.25" customHeight="1">
      <c r="B272" s="879" t="s">
        <v>736</v>
      </c>
      <c r="C272" s="879"/>
      <c r="D272" s="879" t="s">
        <v>82</v>
      </c>
      <c r="E272" s="884">
        <v>100</v>
      </c>
    </row>
    <row r="273" spans="2:5" customFormat="1" ht="11.25" customHeight="1">
      <c r="B273" s="879" t="s">
        <v>737</v>
      </c>
      <c r="C273" s="879"/>
      <c r="D273" s="879" t="s">
        <v>82</v>
      </c>
      <c r="E273" s="884">
        <v>20</v>
      </c>
    </row>
    <row r="274" spans="2:5" customFormat="1" ht="11.25" customHeight="1">
      <c r="B274" s="1253" t="s">
        <v>738</v>
      </c>
      <c r="C274" s="1253"/>
      <c r="D274" s="879" t="s">
        <v>739</v>
      </c>
      <c r="E274" s="884">
        <v>0.5</v>
      </c>
    </row>
    <row r="275" spans="2:5" customFormat="1" ht="11.25" customHeight="1">
      <c r="B275" s="1253" t="s">
        <v>740</v>
      </c>
      <c r="C275" s="1253"/>
      <c r="D275" s="879" t="s">
        <v>739</v>
      </c>
      <c r="E275" s="884">
        <v>0.3</v>
      </c>
    </row>
    <row r="276" spans="2:5" customFormat="1" ht="11.25" customHeight="1">
      <c r="B276" s="1253" t="s">
        <v>741</v>
      </c>
      <c r="C276" s="1253"/>
      <c r="D276" s="879" t="s">
        <v>739</v>
      </c>
      <c r="E276" s="884">
        <v>-0.3</v>
      </c>
    </row>
    <row r="277" spans="2:5" customFormat="1" ht="11.25" customHeight="1">
      <c r="B277" s="1253" t="s">
        <v>742</v>
      </c>
      <c r="C277" s="1253"/>
      <c r="D277" s="879"/>
      <c r="E277" s="884"/>
    </row>
    <row r="278" spans="2:5" customFormat="1" ht="11.25" customHeight="1">
      <c r="B278" s="1254" t="s">
        <v>743</v>
      </c>
      <c r="C278" s="1253"/>
      <c r="D278" s="879" t="s">
        <v>82</v>
      </c>
      <c r="E278" s="884">
        <v>0.25</v>
      </c>
    </row>
    <row r="279" spans="2:5" customFormat="1" ht="11.25" customHeight="1">
      <c r="B279" s="1254" t="s">
        <v>744</v>
      </c>
      <c r="C279" s="1253"/>
      <c r="D279" s="879" t="s">
        <v>82</v>
      </c>
      <c r="E279" s="884">
        <v>0.5</v>
      </c>
    </row>
    <row r="280" spans="2:5" customFormat="1" ht="11.25" customHeight="1">
      <c r="B280" s="1253" t="s">
        <v>745</v>
      </c>
      <c r="C280" s="1253"/>
      <c r="D280" s="879"/>
      <c r="E280" s="884"/>
    </row>
    <row r="281" spans="2:5" customFormat="1" ht="11.25" customHeight="1">
      <c r="B281" s="1253" t="s">
        <v>746</v>
      </c>
      <c r="C281" s="1253"/>
      <c r="D281" s="879"/>
      <c r="E281" s="884"/>
    </row>
    <row r="282" spans="2:5" customFormat="1" ht="11.25" customHeight="1">
      <c r="B282" s="1253" t="s">
        <v>747</v>
      </c>
      <c r="C282" s="1253"/>
      <c r="D282" s="879"/>
      <c r="E282" s="884"/>
    </row>
    <row r="283" spans="2:5" customFormat="1" ht="11.25" customHeight="1">
      <c r="B283" s="1254" t="s">
        <v>748</v>
      </c>
      <c r="C283" s="1253"/>
      <c r="D283" s="879" t="s">
        <v>82</v>
      </c>
      <c r="E283" s="884" t="s">
        <v>749</v>
      </c>
    </row>
    <row r="284" spans="2:5" customFormat="1" ht="11.25" customHeight="1">
      <c r="B284" s="1254" t="s">
        <v>750</v>
      </c>
      <c r="C284" s="1253"/>
      <c r="D284" s="879" t="s">
        <v>82</v>
      </c>
      <c r="E284" s="884">
        <v>2</v>
      </c>
    </row>
    <row r="285" spans="2:5" customFormat="1" ht="6.95" customHeight="1"/>
    <row r="286" spans="2:5" customFormat="1" ht="18">
      <c r="B286" s="878" t="s">
        <v>589</v>
      </c>
    </row>
    <row r="287" spans="2:5" customFormat="1" ht="6.95" customHeight="1"/>
    <row r="288" spans="2:5" customFormat="1" ht="24.75" customHeight="1">
      <c r="B288" s="1255" t="s">
        <v>751</v>
      </c>
      <c r="C288" s="1256"/>
      <c r="D288" s="1256"/>
      <c r="E288" s="1256"/>
    </row>
    <row r="289" spans="2:11" customFormat="1" ht="6.95" customHeight="1"/>
    <row r="290" spans="2:11" customFormat="1" ht="11.25" customHeight="1">
      <c r="B290" s="1253" t="s">
        <v>587</v>
      </c>
      <c r="C290" s="1253"/>
      <c r="D290" s="879"/>
      <c r="E290" s="885">
        <v>1.0797000000000001</v>
      </c>
      <c r="K290" t="s">
        <v>752</v>
      </c>
    </row>
    <row r="291" spans="2:11" customFormat="1" ht="11.25" customHeight="1">
      <c r="B291" s="1253" t="s">
        <v>588</v>
      </c>
      <c r="C291" s="1253"/>
      <c r="D291" s="879"/>
      <c r="E291" s="885">
        <v>1.0689</v>
      </c>
      <c r="K291" t="s">
        <v>753</v>
      </c>
    </row>
    <row r="292" spans="2:11" customFormat="1" ht="6.95" customHeight="1"/>
  </sheetData>
  <mergeCells count="158">
    <mergeCell ref="B11:E11"/>
    <mergeCell ref="B15:E15"/>
    <mergeCell ref="B17:E17"/>
    <mergeCell ref="B19:E19"/>
    <mergeCell ref="B21:E21"/>
    <mergeCell ref="B25:C25"/>
    <mergeCell ref="B1:E1"/>
    <mergeCell ref="B2:E2"/>
    <mergeCell ref="B3:E3"/>
    <mergeCell ref="B5:E5"/>
    <mergeCell ref="B6:E6"/>
    <mergeCell ref="B7:E7"/>
    <mergeCell ref="B32:C32"/>
    <mergeCell ref="B36:C36"/>
    <mergeCell ref="B37:C37"/>
    <mergeCell ref="B38:C38"/>
    <mergeCell ref="B42:E42"/>
    <mergeCell ref="B46:E46"/>
    <mergeCell ref="B26:C26"/>
    <mergeCell ref="B27:C27"/>
    <mergeCell ref="B28:C28"/>
    <mergeCell ref="B29:C29"/>
    <mergeCell ref="B30:C30"/>
    <mergeCell ref="B31:C31"/>
    <mergeCell ref="B59:C59"/>
    <mergeCell ref="B60:C60"/>
    <mergeCell ref="B61:C61"/>
    <mergeCell ref="B62:C62"/>
    <mergeCell ref="B63:C63"/>
    <mergeCell ref="B67:C67"/>
    <mergeCell ref="B48:E48"/>
    <mergeCell ref="B50:E50"/>
    <mergeCell ref="B52:E52"/>
    <mergeCell ref="B56:C56"/>
    <mergeCell ref="B57:C57"/>
    <mergeCell ref="B58:C58"/>
    <mergeCell ref="B83:E83"/>
    <mergeCell ref="B87:C87"/>
    <mergeCell ref="B88:C88"/>
    <mergeCell ref="B89:C89"/>
    <mergeCell ref="B90:C90"/>
    <mergeCell ref="B91:C91"/>
    <mergeCell ref="B68:C68"/>
    <mergeCell ref="B69:C69"/>
    <mergeCell ref="B73:E73"/>
    <mergeCell ref="B77:E77"/>
    <mergeCell ref="B79:E79"/>
    <mergeCell ref="B81:E81"/>
    <mergeCell ref="B101:C101"/>
    <mergeCell ref="B105:E105"/>
    <mergeCell ref="B109:E109"/>
    <mergeCell ref="B111:E111"/>
    <mergeCell ref="B113:E113"/>
    <mergeCell ref="B115:E115"/>
    <mergeCell ref="B92:C92"/>
    <mergeCell ref="B93:C93"/>
    <mergeCell ref="B94:C94"/>
    <mergeCell ref="B95:C95"/>
    <mergeCell ref="B99:C99"/>
    <mergeCell ref="B100:C100"/>
    <mergeCell ref="B128:C128"/>
    <mergeCell ref="B129:C129"/>
    <mergeCell ref="B130:C130"/>
    <mergeCell ref="B134:E134"/>
    <mergeCell ref="B138:E138"/>
    <mergeCell ref="B140:E140"/>
    <mergeCell ref="B119:C119"/>
    <mergeCell ref="B120:C120"/>
    <mergeCell ref="B121:C121"/>
    <mergeCell ref="B122:C122"/>
    <mergeCell ref="B123:C123"/>
    <mergeCell ref="B124:C124"/>
    <mergeCell ref="B152:C152"/>
    <mergeCell ref="B153:C153"/>
    <mergeCell ref="B157:C157"/>
    <mergeCell ref="B158:C158"/>
    <mergeCell ref="B159:C159"/>
    <mergeCell ref="B163:E163"/>
    <mergeCell ref="B142:E142"/>
    <mergeCell ref="B144:E144"/>
    <mergeCell ref="B148:C148"/>
    <mergeCell ref="B149:C149"/>
    <mergeCell ref="B150:C150"/>
    <mergeCell ref="B151:C151"/>
    <mergeCell ref="B179:C179"/>
    <mergeCell ref="B180:C180"/>
    <mergeCell ref="B181:C181"/>
    <mergeCell ref="B182:C182"/>
    <mergeCell ref="B183:C183"/>
    <mergeCell ref="B187:C187"/>
    <mergeCell ref="B167:E167"/>
    <mergeCell ref="B169:E169"/>
    <mergeCell ref="B171:E171"/>
    <mergeCell ref="B173:E173"/>
    <mergeCell ref="B177:C177"/>
    <mergeCell ref="B178:C178"/>
    <mergeCell ref="B203:E203"/>
    <mergeCell ref="B207:C207"/>
    <mergeCell ref="B216:E216"/>
    <mergeCell ref="B218:E218"/>
    <mergeCell ref="B220:E220"/>
    <mergeCell ref="B223:C223"/>
    <mergeCell ref="B188:C188"/>
    <mergeCell ref="B189:C189"/>
    <mergeCell ref="B193:E193"/>
    <mergeCell ref="B197:E197"/>
    <mergeCell ref="B199:E199"/>
    <mergeCell ref="B201:E201"/>
    <mergeCell ref="B230:C230"/>
    <mergeCell ref="B231:C231"/>
    <mergeCell ref="B232:C232"/>
    <mergeCell ref="B233:C233"/>
    <mergeCell ref="B234:C234"/>
    <mergeCell ref="B235:C235"/>
    <mergeCell ref="B224:C224"/>
    <mergeCell ref="B225:C225"/>
    <mergeCell ref="B226:C226"/>
    <mergeCell ref="B227:C227"/>
    <mergeCell ref="B228:C228"/>
    <mergeCell ref="B229:C229"/>
    <mergeCell ref="B245:C245"/>
    <mergeCell ref="B246:C246"/>
    <mergeCell ref="B247:C247"/>
    <mergeCell ref="B248:C248"/>
    <mergeCell ref="B249:C249"/>
    <mergeCell ref="B251:C251"/>
    <mergeCell ref="B236:C236"/>
    <mergeCell ref="B237:C237"/>
    <mergeCell ref="B238:C238"/>
    <mergeCell ref="B242:C242"/>
    <mergeCell ref="B243:C243"/>
    <mergeCell ref="B244:C244"/>
    <mergeCell ref="B258:C258"/>
    <mergeCell ref="B262:E262"/>
    <mergeCell ref="B264:E264"/>
    <mergeCell ref="B266:E266"/>
    <mergeCell ref="B268:E268"/>
    <mergeCell ref="B270:E270"/>
    <mergeCell ref="B252:C252"/>
    <mergeCell ref="B253:C253"/>
    <mergeCell ref="B254:C254"/>
    <mergeCell ref="B255:C255"/>
    <mergeCell ref="B256:C256"/>
    <mergeCell ref="B257:C257"/>
    <mergeCell ref="B290:C290"/>
    <mergeCell ref="B291:C291"/>
    <mergeCell ref="B280:C280"/>
    <mergeCell ref="B281:C281"/>
    <mergeCell ref="B282:C282"/>
    <mergeCell ref="B283:C283"/>
    <mergeCell ref="B284:C284"/>
    <mergeCell ref="B288:E288"/>
    <mergeCell ref="B274:C274"/>
    <mergeCell ref="B275:C275"/>
    <mergeCell ref="B276:C276"/>
    <mergeCell ref="B277:C277"/>
    <mergeCell ref="B278:C278"/>
    <mergeCell ref="B279:C279"/>
  </mergeCells>
  <dataValidations count="1">
    <dataValidation allowBlank="1" showInputMessage="1" showErrorMessage="1" sqref="AA1:AA8"/>
  </dataValidation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sheetPr>
    <pageSetUpPr fitToPage="1"/>
  </sheetPr>
  <dimension ref="A1:U156"/>
  <sheetViews>
    <sheetView topLeftCell="A121" zoomScale="90" zoomScaleNormal="90" workbookViewId="0">
      <selection activeCell="E133" sqref="E133"/>
    </sheetView>
  </sheetViews>
  <sheetFormatPr defaultRowHeight="14.25"/>
  <cols>
    <col min="1" max="1" width="2.5703125" style="795" customWidth="1"/>
    <col min="2" max="2" width="20.140625" style="795" customWidth="1"/>
    <col min="3" max="3" width="96.140625" style="795" customWidth="1"/>
    <col min="4" max="4" width="16" style="795" bestFit="1" customWidth="1"/>
    <col min="5" max="5" width="16.42578125" style="795" customWidth="1"/>
    <col min="6" max="6" width="9.140625" style="795"/>
    <col min="7" max="7" width="15.7109375" style="795" customWidth="1"/>
    <col min="8" max="8" width="15" style="795" customWidth="1"/>
    <col min="9" max="9" width="10.85546875" style="795" customWidth="1"/>
    <col min="10" max="11" width="9.140625" style="795" customWidth="1"/>
    <col min="12" max="256" width="9.140625" style="795"/>
    <col min="257" max="257" width="2.5703125" style="795" customWidth="1"/>
    <col min="258" max="258" width="20.140625" style="795" customWidth="1"/>
    <col min="259" max="259" width="38.5703125" style="795" bestFit="1" customWidth="1"/>
    <col min="260" max="260" width="16" style="795" bestFit="1" customWidth="1"/>
    <col min="261" max="261" width="16.42578125" style="795" customWidth="1"/>
    <col min="262" max="512" width="9.140625" style="795"/>
    <col min="513" max="513" width="2.5703125" style="795" customWidth="1"/>
    <col min="514" max="514" width="20.140625" style="795" customWidth="1"/>
    <col min="515" max="515" width="38.5703125" style="795" bestFit="1" customWidth="1"/>
    <col min="516" max="516" width="16" style="795" bestFit="1" customWidth="1"/>
    <col min="517" max="517" width="16.42578125" style="795" customWidth="1"/>
    <col min="518" max="768" width="9.140625" style="795"/>
    <col min="769" max="769" width="2.5703125" style="795" customWidth="1"/>
    <col min="770" max="770" width="20.140625" style="795" customWidth="1"/>
    <col min="771" max="771" width="38.5703125" style="795" bestFit="1" customWidth="1"/>
    <col min="772" max="772" width="16" style="795" bestFit="1" customWidth="1"/>
    <col min="773" max="773" width="16.42578125" style="795" customWidth="1"/>
    <col min="774" max="1024" width="9.140625" style="795"/>
    <col min="1025" max="1025" width="2.5703125" style="795" customWidth="1"/>
    <col min="1026" max="1026" width="20.140625" style="795" customWidth="1"/>
    <col min="1027" max="1027" width="38.5703125" style="795" bestFit="1" customWidth="1"/>
    <col min="1028" max="1028" width="16" style="795" bestFit="1" customWidth="1"/>
    <col min="1029" max="1029" width="16.42578125" style="795" customWidth="1"/>
    <col min="1030" max="1280" width="9.140625" style="795"/>
    <col min="1281" max="1281" width="2.5703125" style="795" customWidth="1"/>
    <col min="1282" max="1282" width="20.140625" style="795" customWidth="1"/>
    <col min="1283" max="1283" width="38.5703125" style="795" bestFit="1" customWidth="1"/>
    <col min="1284" max="1284" width="16" style="795" bestFit="1" customWidth="1"/>
    <col min="1285" max="1285" width="16.42578125" style="795" customWidth="1"/>
    <col min="1286" max="1536" width="9.140625" style="795"/>
    <col min="1537" max="1537" width="2.5703125" style="795" customWidth="1"/>
    <col min="1538" max="1538" width="20.140625" style="795" customWidth="1"/>
    <col min="1539" max="1539" width="38.5703125" style="795" bestFit="1" customWidth="1"/>
    <col min="1540" max="1540" width="16" style="795" bestFit="1" customWidth="1"/>
    <col min="1541" max="1541" width="16.42578125" style="795" customWidth="1"/>
    <col min="1542" max="1792" width="9.140625" style="795"/>
    <col min="1793" max="1793" width="2.5703125" style="795" customWidth="1"/>
    <col min="1794" max="1794" width="20.140625" style="795" customWidth="1"/>
    <col min="1795" max="1795" width="38.5703125" style="795" bestFit="1" customWidth="1"/>
    <col min="1796" max="1796" width="16" style="795" bestFit="1" customWidth="1"/>
    <col min="1797" max="1797" width="16.42578125" style="795" customWidth="1"/>
    <col min="1798" max="2048" width="9.140625" style="795"/>
    <col min="2049" max="2049" width="2.5703125" style="795" customWidth="1"/>
    <col min="2050" max="2050" width="20.140625" style="795" customWidth="1"/>
    <col min="2051" max="2051" width="38.5703125" style="795" bestFit="1" customWidth="1"/>
    <col min="2052" max="2052" width="16" style="795" bestFit="1" customWidth="1"/>
    <col min="2053" max="2053" width="16.42578125" style="795" customWidth="1"/>
    <col min="2054" max="2304" width="9.140625" style="795"/>
    <col min="2305" max="2305" width="2.5703125" style="795" customWidth="1"/>
    <col min="2306" max="2306" width="20.140625" style="795" customWidth="1"/>
    <col min="2307" max="2307" width="38.5703125" style="795" bestFit="1" customWidth="1"/>
    <col min="2308" max="2308" width="16" style="795" bestFit="1" customWidth="1"/>
    <col min="2309" max="2309" width="16.42578125" style="795" customWidth="1"/>
    <col min="2310" max="2560" width="9.140625" style="795"/>
    <col min="2561" max="2561" width="2.5703125" style="795" customWidth="1"/>
    <col min="2562" max="2562" width="20.140625" style="795" customWidth="1"/>
    <col min="2563" max="2563" width="38.5703125" style="795" bestFit="1" customWidth="1"/>
    <col min="2564" max="2564" width="16" style="795" bestFit="1" customWidth="1"/>
    <col min="2565" max="2565" width="16.42578125" style="795" customWidth="1"/>
    <col min="2566" max="2816" width="9.140625" style="795"/>
    <col min="2817" max="2817" width="2.5703125" style="795" customWidth="1"/>
    <col min="2818" max="2818" width="20.140625" style="795" customWidth="1"/>
    <col min="2819" max="2819" width="38.5703125" style="795" bestFit="1" customWidth="1"/>
    <col min="2820" max="2820" width="16" style="795" bestFit="1" customWidth="1"/>
    <col min="2821" max="2821" width="16.42578125" style="795" customWidth="1"/>
    <col min="2822" max="3072" width="9.140625" style="795"/>
    <col min="3073" max="3073" width="2.5703125" style="795" customWidth="1"/>
    <col min="3074" max="3074" width="20.140625" style="795" customWidth="1"/>
    <col min="3075" max="3075" width="38.5703125" style="795" bestFit="1" customWidth="1"/>
    <col min="3076" max="3076" width="16" style="795" bestFit="1" customWidth="1"/>
    <col min="3077" max="3077" width="16.42578125" style="795" customWidth="1"/>
    <col min="3078" max="3328" width="9.140625" style="795"/>
    <col min="3329" max="3329" width="2.5703125" style="795" customWidth="1"/>
    <col min="3330" max="3330" width="20.140625" style="795" customWidth="1"/>
    <col min="3331" max="3331" width="38.5703125" style="795" bestFit="1" customWidth="1"/>
    <col min="3332" max="3332" width="16" style="795" bestFit="1" customWidth="1"/>
    <col min="3333" max="3333" width="16.42578125" style="795" customWidth="1"/>
    <col min="3334" max="3584" width="9.140625" style="795"/>
    <col min="3585" max="3585" width="2.5703125" style="795" customWidth="1"/>
    <col min="3586" max="3586" width="20.140625" style="795" customWidth="1"/>
    <col min="3587" max="3587" width="38.5703125" style="795" bestFit="1" customWidth="1"/>
    <col min="3588" max="3588" width="16" style="795" bestFit="1" customWidth="1"/>
    <col min="3589" max="3589" width="16.42578125" style="795" customWidth="1"/>
    <col min="3590" max="3840" width="9.140625" style="795"/>
    <col min="3841" max="3841" width="2.5703125" style="795" customWidth="1"/>
    <col min="3842" max="3842" width="20.140625" style="795" customWidth="1"/>
    <col min="3843" max="3843" width="38.5703125" style="795" bestFit="1" customWidth="1"/>
    <col min="3844" max="3844" width="16" style="795" bestFit="1" customWidth="1"/>
    <col min="3845" max="3845" width="16.42578125" style="795" customWidth="1"/>
    <col min="3846" max="4096" width="9.140625" style="795"/>
    <col min="4097" max="4097" width="2.5703125" style="795" customWidth="1"/>
    <col min="4098" max="4098" width="20.140625" style="795" customWidth="1"/>
    <col min="4099" max="4099" width="38.5703125" style="795" bestFit="1" customWidth="1"/>
    <col min="4100" max="4100" width="16" style="795" bestFit="1" customWidth="1"/>
    <col min="4101" max="4101" width="16.42578125" style="795" customWidth="1"/>
    <col min="4102" max="4352" width="9.140625" style="795"/>
    <col min="4353" max="4353" width="2.5703125" style="795" customWidth="1"/>
    <col min="4354" max="4354" width="20.140625" style="795" customWidth="1"/>
    <col min="4355" max="4355" width="38.5703125" style="795" bestFit="1" customWidth="1"/>
    <col min="4356" max="4356" width="16" style="795" bestFit="1" customWidth="1"/>
    <col min="4357" max="4357" width="16.42578125" style="795" customWidth="1"/>
    <col min="4358" max="4608" width="9.140625" style="795"/>
    <col min="4609" max="4609" width="2.5703125" style="795" customWidth="1"/>
    <col min="4610" max="4610" width="20.140625" style="795" customWidth="1"/>
    <col min="4611" max="4611" width="38.5703125" style="795" bestFit="1" customWidth="1"/>
    <col min="4612" max="4612" width="16" style="795" bestFit="1" customWidth="1"/>
    <col min="4613" max="4613" width="16.42578125" style="795" customWidth="1"/>
    <col min="4614" max="4864" width="9.140625" style="795"/>
    <col min="4865" max="4865" width="2.5703125" style="795" customWidth="1"/>
    <col min="4866" max="4866" width="20.140625" style="795" customWidth="1"/>
    <col min="4867" max="4867" width="38.5703125" style="795" bestFit="1" customWidth="1"/>
    <col min="4868" max="4868" width="16" style="795" bestFit="1" customWidth="1"/>
    <col min="4869" max="4869" width="16.42578125" style="795" customWidth="1"/>
    <col min="4870" max="5120" width="9.140625" style="795"/>
    <col min="5121" max="5121" width="2.5703125" style="795" customWidth="1"/>
    <col min="5122" max="5122" width="20.140625" style="795" customWidth="1"/>
    <col min="5123" max="5123" width="38.5703125" style="795" bestFit="1" customWidth="1"/>
    <col min="5124" max="5124" width="16" style="795" bestFit="1" customWidth="1"/>
    <col min="5125" max="5125" width="16.42578125" style="795" customWidth="1"/>
    <col min="5126" max="5376" width="9.140625" style="795"/>
    <col min="5377" max="5377" width="2.5703125" style="795" customWidth="1"/>
    <col min="5378" max="5378" width="20.140625" style="795" customWidth="1"/>
    <col min="5379" max="5379" width="38.5703125" style="795" bestFit="1" customWidth="1"/>
    <col min="5380" max="5380" width="16" style="795" bestFit="1" customWidth="1"/>
    <col min="5381" max="5381" width="16.42578125" style="795" customWidth="1"/>
    <col min="5382" max="5632" width="9.140625" style="795"/>
    <col min="5633" max="5633" width="2.5703125" style="795" customWidth="1"/>
    <col min="5634" max="5634" width="20.140625" style="795" customWidth="1"/>
    <col min="5635" max="5635" width="38.5703125" style="795" bestFit="1" customWidth="1"/>
    <col min="5636" max="5636" width="16" style="795" bestFit="1" customWidth="1"/>
    <col min="5637" max="5637" width="16.42578125" style="795" customWidth="1"/>
    <col min="5638" max="5888" width="9.140625" style="795"/>
    <col min="5889" max="5889" width="2.5703125" style="795" customWidth="1"/>
    <col min="5890" max="5890" width="20.140625" style="795" customWidth="1"/>
    <col min="5891" max="5891" width="38.5703125" style="795" bestFit="1" customWidth="1"/>
    <col min="5892" max="5892" width="16" style="795" bestFit="1" customWidth="1"/>
    <col min="5893" max="5893" width="16.42578125" style="795" customWidth="1"/>
    <col min="5894" max="6144" width="9.140625" style="795"/>
    <col min="6145" max="6145" width="2.5703125" style="795" customWidth="1"/>
    <col min="6146" max="6146" width="20.140625" style="795" customWidth="1"/>
    <col min="6147" max="6147" width="38.5703125" style="795" bestFit="1" customWidth="1"/>
    <col min="6148" max="6148" width="16" style="795" bestFit="1" customWidth="1"/>
    <col min="6149" max="6149" width="16.42578125" style="795" customWidth="1"/>
    <col min="6150" max="6400" width="9.140625" style="795"/>
    <col min="6401" max="6401" width="2.5703125" style="795" customWidth="1"/>
    <col min="6402" max="6402" width="20.140625" style="795" customWidth="1"/>
    <col min="6403" max="6403" width="38.5703125" style="795" bestFit="1" customWidth="1"/>
    <col min="6404" max="6404" width="16" style="795" bestFit="1" customWidth="1"/>
    <col min="6405" max="6405" width="16.42578125" style="795" customWidth="1"/>
    <col min="6406" max="6656" width="9.140625" style="795"/>
    <col min="6657" max="6657" width="2.5703125" style="795" customWidth="1"/>
    <col min="6658" max="6658" width="20.140625" style="795" customWidth="1"/>
    <col min="6659" max="6659" width="38.5703125" style="795" bestFit="1" customWidth="1"/>
    <col min="6660" max="6660" width="16" style="795" bestFit="1" customWidth="1"/>
    <col min="6661" max="6661" width="16.42578125" style="795" customWidth="1"/>
    <col min="6662" max="6912" width="9.140625" style="795"/>
    <col min="6913" max="6913" width="2.5703125" style="795" customWidth="1"/>
    <col min="6914" max="6914" width="20.140625" style="795" customWidth="1"/>
    <col min="6915" max="6915" width="38.5703125" style="795" bestFit="1" customWidth="1"/>
    <col min="6916" max="6916" width="16" style="795" bestFit="1" customWidth="1"/>
    <col min="6917" max="6917" width="16.42578125" style="795" customWidth="1"/>
    <col min="6918" max="7168" width="9.140625" style="795"/>
    <col min="7169" max="7169" width="2.5703125" style="795" customWidth="1"/>
    <col min="7170" max="7170" width="20.140625" style="795" customWidth="1"/>
    <col min="7171" max="7171" width="38.5703125" style="795" bestFit="1" customWidth="1"/>
    <col min="7172" max="7172" width="16" style="795" bestFit="1" customWidth="1"/>
    <col min="7173" max="7173" width="16.42578125" style="795" customWidth="1"/>
    <col min="7174" max="7424" width="9.140625" style="795"/>
    <col min="7425" max="7425" width="2.5703125" style="795" customWidth="1"/>
    <col min="7426" max="7426" width="20.140625" style="795" customWidth="1"/>
    <col min="7427" max="7427" width="38.5703125" style="795" bestFit="1" customWidth="1"/>
    <col min="7428" max="7428" width="16" style="795" bestFit="1" customWidth="1"/>
    <col min="7429" max="7429" width="16.42578125" style="795" customWidth="1"/>
    <col min="7430" max="7680" width="9.140625" style="795"/>
    <col min="7681" max="7681" width="2.5703125" style="795" customWidth="1"/>
    <col min="7682" max="7682" width="20.140625" style="795" customWidth="1"/>
    <col min="7683" max="7683" width="38.5703125" style="795" bestFit="1" customWidth="1"/>
    <col min="7684" max="7684" width="16" style="795" bestFit="1" customWidth="1"/>
    <col min="7685" max="7685" width="16.42578125" style="795" customWidth="1"/>
    <col min="7686" max="7936" width="9.140625" style="795"/>
    <col min="7937" max="7937" width="2.5703125" style="795" customWidth="1"/>
    <col min="7938" max="7938" width="20.140625" style="795" customWidth="1"/>
    <col min="7939" max="7939" width="38.5703125" style="795" bestFit="1" customWidth="1"/>
    <col min="7940" max="7940" width="16" style="795" bestFit="1" customWidth="1"/>
    <col min="7941" max="7941" width="16.42578125" style="795" customWidth="1"/>
    <col min="7942" max="8192" width="9.140625" style="795"/>
    <col min="8193" max="8193" width="2.5703125" style="795" customWidth="1"/>
    <col min="8194" max="8194" width="20.140625" style="795" customWidth="1"/>
    <col min="8195" max="8195" width="38.5703125" style="795" bestFit="1" customWidth="1"/>
    <col min="8196" max="8196" width="16" style="795" bestFit="1" customWidth="1"/>
    <col min="8197" max="8197" width="16.42578125" style="795" customWidth="1"/>
    <col min="8198" max="8448" width="9.140625" style="795"/>
    <col min="8449" max="8449" width="2.5703125" style="795" customWidth="1"/>
    <col min="8450" max="8450" width="20.140625" style="795" customWidth="1"/>
    <col min="8451" max="8451" width="38.5703125" style="795" bestFit="1" customWidth="1"/>
    <col min="8452" max="8452" width="16" style="795" bestFit="1" customWidth="1"/>
    <col min="8453" max="8453" width="16.42578125" style="795" customWidth="1"/>
    <col min="8454" max="8704" width="9.140625" style="795"/>
    <col min="8705" max="8705" width="2.5703125" style="795" customWidth="1"/>
    <col min="8706" max="8706" width="20.140625" style="795" customWidth="1"/>
    <col min="8707" max="8707" width="38.5703125" style="795" bestFit="1" customWidth="1"/>
    <col min="8708" max="8708" width="16" style="795" bestFit="1" customWidth="1"/>
    <col min="8709" max="8709" width="16.42578125" style="795" customWidth="1"/>
    <col min="8710" max="8960" width="9.140625" style="795"/>
    <col min="8961" max="8961" width="2.5703125" style="795" customWidth="1"/>
    <col min="8962" max="8962" width="20.140625" style="795" customWidth="1"/>
    <col min="8963" max="8963" width="38.5703125" style="795" bestFit="1" customWidth="1"/>
    <col min="8964" max="8964" width="16" style="795" bestFit="1" customWidth="1"/>
    <col min="8965" max="8965" width="16.42578125" style="795" customWidth="1"/>
    <col min="8966" max="9216" width="9.140625" style="795"/>
    <col min="9217" max="9217" width="2.5703125" style="795" customWidth="1"/>
    <col min="9218" max="9218" width="20.140625" style="795" customWidth="1"/>
    <col min="9219" max="9219" width="38.5703125" style="795" bestFit="1" customWidth="1"/>
    <col min="9220" max="9220" width="16" style="795" bestFit="1" customWidth="1"/>
    <col min="9221" max="9221" width="16.42578125" style="795" customWidth="1"/>
    <col min="9222" max="9472" width="9.140625" style="795"/>
    <col min="9473" max="9473" width="2.5703125" style="795" customWidth="1"/>
    <col min="9474" max="9474" width="20.140625" style="795" customWidth="1"/>
    <col min="9475" max="9475" width="38.5703125" style="795" bestFit="1" customWidth="1"/>
    <col min="9476" max="9476" width="16" style="795" bestFit="1" customWidth="1"/>
    <col min="9477" max="9477" width="16.42578125" style="795" customWidth="1"/>
    <col min="9478" max="9728" width="9.140625" style="795"/>
    <col min="9729" max="9729" width="2.5703125" style="795" customWidth="1"/>
    <col min="9730" max="9730" width="20.140625" style="795" customWidth="1"/>
    <col min="9731" max="9731" width="38.5703125" style="795" bestFit="1" customWidth="1"/>
    <col min="9732" max="9732" width="16" style="795" bestFit="1" customWidth="1"/>
    <col min="9733" max="9733" width="16.42578125" style="795" customWidth="1"/>
    <col min="9734" max="9984" width="9.140625" style="795"/>
    <col min="9985" max="9985" width="2.5703125" style="795" customWidth="1"/>
    <col min="9986" max="9986" width="20.140625" style="795" customWidth="1"/>
    <col min="9987" max="9987" width="38.5703125" style="795" bestFit="1" customWidth="1"/>
    <col min="9988" max="9988" width="16" style="795" bestFit="1" customWidth="1"/>
    <col min="9989" max="9989" width="16.42578125" style="795" customWidth="1"/>
    <col min="9990" max="10240" width="9.140625" style="795"/>
    <col min="10241" max="10241" width="2.5703125" style="795" customWidth="1"/>
    <col min="10242" max="10242" width="20.140625" style="795" customWidth="1"/>
    <col min="10243" max="10243" width="38.5703125" style="795" bestFit="1" customWidth="1"/>
    <col min="10244" max="10244" width="16" style="795" bestFit="1" customWidth="1"/>
    <col min="10245" max="10245" width="16.42578125" style="795" customWidth="1"/>
    <col min="10246" max="10496" width="9.140625" style="795"/>
    <col min="10497" max="10497" width="2.5703125" style="795" customWidth="1"/>
    <col min="10498" max="10498" width="20.140625" style="795" customWidth="1"/>
    <col min="10499" max="10499" width="38.5703125" style="795" bestFit="1" customWidth="1"/>
    <col min="10500" max="10500" width="16" style="795" bestFit="1" customWidth="1"/>
    <col min="10501" max="10501" width="16.42578125" style="795" customWidth="1"/>
    <col min="10502" max="10752" width="9.140625" style="795"/>
    <col min="10753" max="10753" width="2.5703125" style="795" customWidth="1"/>
    <col min="10754" max="10754" width="20.140625" style="795" customWidth="1"/>
    <col min="10755" max="10755" width="38.5703125" style="795" bestFit="1" customWidth="1"/>
    <col min="10756" max="10756" width="16" style="795" bestFit="1" customWidth="1"/>
    <col min="10757" max="10757" width="16.42578125" style="795" customWidth="1"/>
    <col min="10758" max="11008" width="9.140625" style="795"/>
    <col min="11009" max="11009" width="2.5703125" style="795" customWidth="1"/>
    <col min="11010" max="11010" width="20.140625" style="795" customWidth="1"/>
    <col min="11011" max="11011" width="38.5703125" style="795" bestFit="1" customWidth="1"/>
    <col min="11012" max="11012" width="16" style="795" bestFit="1" customWidth="1"/>
    <col min="11013" max="11013" width="16.42578125" style="795" customWidth="1"/>
    <col min="11014" max="11264" width="9.140625" style="795"/>
    <col min="11265" max="11265" width="2.5703125" style="795" customWidth="1"/>
    <col min="11266" max="11266" width="20.140625" style="795" customWidth="1"/>
    <col min="11267" max="11267" width="38.5703125" style="795" bestFit="1" customWidth="1"/>
    <col min="11268" max="11268" width="16" style="795" bestFit="1" customWidth="1"/>
    <col min="11269" max="11269" width="16.42578125" style="795" customWidth="1"/>
    <col min="11270" max="11520" width="9.140625" style="795"/>
    <col min="11521" max="11521" width="2.5703125" style="795" customWidth="1"/>
    <col min="11522" max="11522" width="20.140625" style="795" customWidth="1"/>
    <col min="11523" max="11523" width="38.5703125" style="795" bestFit="1" customWidth="1"/>
    <col min="11524" max="11524" width="16" style="795" bestFit="1" customWidth="1"/>
    <col min="11525" max="11525" width="16.42578125" style="795" customWidth="1"/>
    <col min="11526" max="11776" width="9.140625" style="795"/>
    <col min="11777" max="11777" width="2.5703125" style="795" customWidth="1"/>
    <col min="11778" max="11778" width="20.140625" style="795" customWidth="1"/>
    <col min="11779" max="11779" width="38.5703125" style="795" bestFit="1" customWidth="1"/>
    <col min="11780" max="11780" width="16" style="795" bestFit="1" customWidth="1"/>
    <col min="11781" max="11781" width="16.42578125" style="795" customWidth="1"/>
    <col min="11782" max="12032" width="9.140625" style="795"/>
    <col min="12033" max="12033" width="2.5703125" style="795" customWidth="1"/>
    <col min="12034" max="12034" width="20.140625" style="795" customWidth="1"/>
    <col min="12035" max="12035" width="38.5703125" style="795" bestFit="1" customWidth="1"/>
    <col min="12036" max="12036" width="16" style="795" bestFit="1" customWidth="1"/>
    <col min="12037" max="12037" width="16.42578125" style="795" customWidth="1"/>
    <col min="12038" max="12288" width="9.140625" style="795"/>
    <col min="12289" max="12289" width="2.5703125" style="795" customWidth="1"/>
    <col min="12290" max="12290" width="20.140625" style="795" customWidth="1"/>
    <col min="12291" max="12291" width="38.5703125" style="795" bestFit="1" customWidth="1"/>
    <col min="12292" max="12292" width="16" style="795" bestFit="1" customWidth="1"/>
    <col min="12293" max="12293" width="16.42578125" style="795" customWidth="1"/>
    <col min="12294" max="12544" width="9.140625" style="795"/>
    <col min="12545" max="12545" width="2.5703125" style="795" customWidth="1"/>
    <col min="12546" max="12546" width="20.140625" style="795" customWidth="1"/>
    <col min="12547" max="12547" width="38.5703125" style="795" bestFit="1" customWidth="1"/>
    <col min="12548" max="12548" width="16" style="795" bestFit="1" customWidth="1"/>
    <col min="12549" max="12549" width="16.42578125" style="795" customWidth="1"/>
    <col min="12550" max="12800" width="9.140625" style="795"/>
    <col min="12801" max="12801" width="2.5703125" style="795" customWidth="1"/>
    <col min="12802" max="12802" width="20.140625" style="795" customWidth="1"/>
    <col min="12803" max="12803" width="38.5703125" style="795" bestFit="1" customWidth="1"/>
    <col min="12804" max="12804" width="16" style="795" bestFit="1" customWidth="1"/>
    <col min="12805" max="12805" width="16.42578125" style="795" customWidth="1"/>
    <col min="12806" max="13056" width="9.140625" style="795"/>
    <col min="13057" max="13057" width="2.5703125" style="795" customWidth="1"/>
    <col min="13058" max="13058" width="20.140625" style="795" customWidth="1"/>
    <col min="13059" max="13059" width="38.5703125" style="795" bestFit="1" customWidth="1"/>
    <col min="13060" max="13060" width="16" style="795" bestFit="1" customWidth="1"/>
    <col min="13061" max="13061" width="16.42578125" style="795" customWidth="1"/>
    <col min="13062" max="13312" width="9.140625" style="795"/>
    <col min="13313" max="13313" width="2.5703125" style="795" customWidth="1"/>
    <col min="13314" max="13314" width="20.140625" style="795" customWidth="1"/>
    <col min="13315" max="13315" width="38.5703125" style="795" bestFit="1" customWidth="1"/>
    <col min="13316" max="13316" width="16" style="795" bestFit="1" customWidth="1"/>
    <col min="13317" max="13317" width="16.42578125" style="795" customWidth="1"/>
    <col min="13318" max="13568" width="9.140625" style="795"/>
    <col min="13569" max="13569" width="2.5703125" style="795" customWidth="1"/>
    <col min="13570" max="13570" width="20.140625" style="795" customWidth="1"/>
    <col min="13571" max="13571" width="38.5703125" style="795" bestFit="1" customWidth="1"/>
    <col min="13572" max="13572" width="16" style="795" bestFit="1" customWidth="1"/>
    <col min="13573" max="13573" width="16.42578125" style="795" customWidth="1"/>
    <col min="13574" max="13824" width="9.140625" style="795"/>
    <col min="13825" max="13825" width="2.5703125" style="795" customWidth="1"/>
    <col min="13826" max="13826" width="20.140625" style="795" customWidth="1"/>
    <col min="13827" max="13827" width="38.5703125" style="795" bestFit="1" customWidth="1"/>
    <col min="13828" max="13828" width="16" style="795" bestFit="1" customWidth="1"/>
    <col min="13829" max="13829" width="16.42578125" style="795" customWidth="1"/>
    <col min="13830" max="14080" width="9.140625" style="795"/>
    <col min="14081" max="14081" width="2.5703125" style="795" customWidth="1"/>
    <col min="14082" max="14082" width="20.140625" style="795" customWidth="1"/>
    <col min="14083" max="14083" width="38.5703125" style="795" bestFit="1" customWidth="1"/>
    <col min="14084" max="14084" width="16" style="795" bestFit="1" customWidth="1"/>
    <col min="14085" max="14085" width="16.42578125" style="795" customWidth="1"/>
    <col min="14086" max="14336" width="9.140625" style="795"/>
    <col min="14337" max="14337" width="2.5703125" style="795" customWidth="1"/>
    <col min="14338" max="14338" width="20.140625" style="795" customWidth="1"/>
    <col min="14339" max="14339" width="38.5703125" style="795" bestFit="1" customWidth="1"/>
    <col min="14340" max="14340" width="16" style="795" bestFit="1" customWidth="1"/>
    <col min="14341" max="14341" width="16.42578125" style="795" customWidth="1"/>
    <col min="14342" max="14592" width="9.140625" style="795"/>
    <col min="14593" max="14593" width="2.5703125" style="795" customWidth="1"/>
    <col min="14594" max="14594" width="20.140625" style="795" customWidth="1"/>
    <col min="14595" max="14595" width="38.5703125" style="795" bestFit="1" customWidth="1"/>
    <col min="14596" max="14596" width="16" style="795" bestFit="1" customWidth="1"/>
    <col min="14597" max="14597" width="16.42578125" style="795" customWidth="1"/>
    <col min="14598" max="14848" width="9.140625" style="795"/>
    <col min="14849" max="14849" width="2.5703125" style="795" customWidth="1"/>
    <col min="14850" max="14850" width="20.140625" style="795" customWidth="1"/>
    <col min="14851" max="14851" width="38.5703125" style="795" bestFit="1" customWidth="1"/>
    <col min="14852" max="14852" width="16" style="795" bestFit="1" customWidth="1"/>
    <col min="14853" max="14853" width="16.42578125" style="795" customWidth="1"/>
    <col min="14854" max="15104" width="9.140625" style="795"/>
    <col min="15105" max="15105" width="2.5703125" style="795" customWidth="1"/>
    <col min="15106" max="15106" width="20.140625" style="795" customWidth="1"/>
    <col min="15107" max="15107" width="38.5703125" style="795" bestFit="1" customWidth="1"/>
    <col min="15108" max="15108" width="16" style="795" bestFit="1" customWidth="1"/>
    <col min="15109" max="15109" width="16.42578125" style="795" customWidth="1"/>
    <col min="15110" max="15360" width="9.140625" style="795"/>
    <col min="15361" max="15361" width="2.5703125" style="795" customWidth="1"/>
    <col min="15362" max="15362" width="20.140625" style="795" customWidth="1"/>
    <col min="15363" max="15363" width="38.5703125" style="795" bestFit="1" customWidth="1"/>
    <col min="15364" max="15364" width="16" style="795" bestFit="1" customWidth="1"/>
    <col min="15365" max="15365" width="16.42578125" style="795" customWidth="1"/>
    <col min="15366" max="15616" width="9.140625" style="795"/>
    <col min="15617" max="15617" width="2.5703125" style="795" customWidth="1"/>
    <col min="15618" max="15618" width="20.140625" style="795" customWidth="1"/>
    <col min="15619" max="15619" width="38.5703125" style="795" bestFit="1" customWidth="1"/>
    <col min="15620" max="15620" width="16" style="795" bestFit="1" customWidth="1"/>
    <col min="15621" max="15621" width="16.42578125" style="795" customWidth="1"/>
    <col min="15622" max="15872" width="9.140625" style="795"/>
    <col min="15873" max="15873" width="2.5703125" style="795" customWidth="1"/>
    <col min="15874" max="15874" width="20.140625" style="795" customWidth="1"/>
    <col min="15875" max="15875" width="38.5703125" style="795" bestFit="1" customWidth="1"/>
    <col min="15876" max="15876" width="16" style="795" bestFit="1" customWidth="1"/>
    <col min="15877" max="15877" width="16.42578125" style="795" customWidth="1"/>
    <col min="15878" max="16128" width="9.140625" style="795"/>
    <col min="16129" max="16129" width="2.5703125" style="795" customWidth="1"/>
    <col min="16130" max="16130" width="20.140625" style="795" customWidth="1"/>
    <col min="16131" max="16131" width="38.5703125" style="795" bestFit="1" customWidth="1"/>
    <col min="16132" max="16132" width="16" style="795" bestFit="1" customWidth="1"/>
    <col min="16133" max="16133" width="16.42578125" style="795" customWidth="1"/>
    <col min="16134" max="16384" width="9.140625" style="795"/>
  </cols>
  <sheetData>
    <row r="1" spans="1:12" ht="15">
      <c r="A1" s="1275" t="str">
        <f>+'[19]Revenue Input'!A1</f>
        <v>Rideau St. Lawrence Distribution Inc.</v>
      </c>
      <c r="B1" s="1275"/>
      <c r="C1" s="1275"/>
      <c r="D1" s="1275"/>
      <c r="E1" s="1275"/>
    </row>
    <row r="2" spans="1:12" ht="15">
      <c r="A2" s="1275"/>
      <c r="B2" s="1275"/>
      <c r="C2" s="1275"/>
      <c r="D2" s="1275"/>
      <c r="E2" s="1275"/>
    </row>
    <row r="3" spans="1:12" ht="15">
      <c r="A3" s="1275">
        <f>+'[19]Revenue Input'!A3</f>
        <v>0</v>
      </c>
      <c r="B3" s="1275"/>
      <c r="C3" s="1275"/>
      <c r="D3" s="1275"/>
      <c r="E3" s="1275"/>
    </row>
    <row r="4" spans="1:12" ht="8.25" customHeight="1">
      <c r="A4" s="1276"/>
      <c r="B4" s="1276"/>
      <c r="C4" s="1276"/>
      <c r="D4" s="1276"/>
      <c r="E4" s="1276"/>
    </row>
    <row r="5" spans="1:12" ht="20.100000000000001" customHeight="1">
      <c r="A5" s="1277" t="s">
        <v>65</v>
      </c>
      <c r="B5" s="1277"/>
      <c r="C5" s="1277"/>
      <c r="D5" s="1277"/>
      <c r="E5" s="1277"/>
    </row>
    <row r="6" spans="1:12" ht="20.100000000000001" customHeight="1">
      <c r="A6" s="1273" t="s">
        <v>64</v>
      </c>
      <c r="B6" s="1273"/>
      <c r="C6" s="1273"/>
      <c r="D6" s="1273"/>
      <c r="E6" s="1273"/>
    </row>
    <row r="7" spans="1:12" ht="20.100000000000001" customHeight="1">
      <c r="A7" s="1273" t="s">
        <v>571</v>
      </c>
      <c r="B7" s="1273"/>
      <c r="C7" s="1273"/>
      <c r="D7" s="1273"/>
      <c r="E7" s="1273"/>
    </row>
    <row r="8" spans="1:12" ht="20.100000000000001" customHeight="1">
      <c r="A8" s="1274"/>
      <c r="B8" s="1274"/>
      <c r="C8" s="1274"/>
      <c r="D8" s="1274"/>
      <c r="E8" s="1274"/>
    </row>
    <row r="9" spans="1:12" ht="11.25" customHeight="1" thickBot="1">
      <c r="A9" s="796"/>
      <c r="B9" s="796"/>
      <c r="C9" s="796"/>
      <c r="D9" s="796"/>
      <c r="E9" s="797"/>
      <c r="F9" s="796"/>
    </row>
    <row r="10" spans="1:12" ht="15.75" thickBot="1">
      <c r="A10" s="798"/>
      <c r="B10" s="799" t="s">
        <v>0</v>
      </c>
      <c r="C10" s="799" t="s">
        <v>61</v>
      </c>
      <c r="D10" s="799" t="s">
        <v>62</v>
      </c>
      <c r="E10" s="799" t="s">
        <v>94</v>
      </c>
      <c r="F10" s="796"/>
    </row>
    <row r="11" spans="1:12" ht="15">
      <c r="A11" s="800"/>
      <c r="B11" s="809"/>
      <c r="C11" s="812"/>
      <c r="D11" s="812"/>
      <c r="E11" s="813"/>
      <c r="F11" s="801"/>
    </row>
    <row r="12" spans="1:12" ht="35.1" customHeight="1">
      <c r="A12" s="800"/>
      <c r="B12" s="955" t="s">
        <v>108</v>
      </c>
      <c r="C12" s="853" t="s">
        <v>582</v>
      </c>
      <c r="D12" s="822" t="s">
        <v>82</v>
      </c>
      <c r="E12" s="816">
        <f>'Rates By Rate Class'!D6</f>
        <v>17.03</v>
      </c>
      <c r="F12" s="801"/>
      <c r="G12" s="795" t="s">
        <v>582</v>
      </c>
      <c r="H12" s="795" t="b">
        <f>EXACT(C12,G12)</f>
        <v>1</v>
      </c>
      <c r="I12" s="795">
        <v>17.89</v>
      </c>
      <c r="J12" s="974">
        <f>I12-E12</f>
        <v>0.85999999999999943</v>
      </c>
      <c r="L12" s="1204"/>
    </row>
    <row r="13" spans="1:12" ht="35.1" customHeight="1">
      <c r="A13" s="800"/>
      <c r="B13" s="810"/>
      <c r="C13" s="854" t="s">
        <v>569</v>
      </c>
      <c r="D13" s="822" t="s">
        <v>82</v>
      </c>
      <c r="E13" s="816">
        <v>0.79</v>
      </c>
      <c r="F13" s="801"/>
      <c r="G13" s="795" t="s">
        <v>569</v>
      </c>
      <c r="H13" s="795" t="b">
        <f t="shared" ref="H13:H25" si="0">EXACT(C13,G13)</f>
        <v>1</v>
      </c>
      <c r="I13" s="795">
        <v>0.79</v>
      </c>
      <c r="J13" s="974">
        <f t="shared" ref="J13:J25" si="1">I13-E13</f>
        <v>0</v>
      </c>
      <c r="L13" s="1204"/>
    </row>
    <row r="14" spans="1:12" ht="35.1" customHeight="1">
      <c r="A14" s="800"/>
      <c r="B14" s="810"/>
      <c r="C14" s="853" t="s">
        <v>63</v>
      </c>
      <c r="D14" s="815" t="s">
        <v>566</v>
      </c>
      <c r="E14" s="817">
        <f>'Rates By Rate Class'!E6</f>
        <v>1.2213517016953463E-2</v>
      </c>
      <c r="F14" s="801"/>
      <c r="G14" s="795" t="s">
        <v>63</v>
      </c>
      <c r="H14" s="795" t="b">
        <f t="shared" si="0"/>
        <v>1</v>
      </c>
      <c r="I14" s="795">
        <v>1.2797677192938159E-2</v>
      </c>
      <c r="J14" s="974">
        <f t="shared" si="1"/>
        <v>5.841601759846958E-4</v>
      </c>
      <c r="L14" s="1204"/>
    </row>
    <row r="15" spans="1:12" ht="35.1" customHeight="1" thickBot="1">
      <c r="A15" s="800"/>
      <c r="B15" s="810"/>
      <c r="C15" s="855" t="s">
        <v>565</v>
      </c>
      <c r="D15" s="820" t="s">
        <v>566</v>
      </c>
      <c r="E15" s="821">
        <f>'Low Voltage Rates'!E6</f>
        <v>4.8948843975143612E-3</v>
      </c>
      <c r="F15" s="801"/>
      <c r="G15" s="795" t="s">
        <v>565</v>
      </c>
      <c r="H15" s="795" t="b">
        <f t="shared" si="0"/>
        <v>1</v>
      </c>
      <c r="I15" s="795">
        <v>4.6475792356921834E-3</v>
      </c>
      <c r="J15" s="974">
        <f t="shared" si="1"/>
        <v>-2.473051618221778E-4</v>
      </c>
      <c r="K15" s="1205"/>
      <c r="L15" s="1204"/>
    </row>
    <row r="16" spans="1:12" ht="35.1" customHeight="1">
      <c r="A16" s="800"/>
      <c r="B16" s="810"/>
      <c r="C16" s="826" t="s">
        <v>609</v>
      </c>
      <c r="D16" s="836" t="s">
        <v>566</v>
      </c>
      <c r="E16" s="830">
        <v>0</v>
      </c>
      <c r="F16" s="801"/>
      <c r="G16" s="795" t="s">
        <v>609</v>
      </c>
      <c r="H16" s="795" t="b">
        <f t="shared" si="0"/>
        <v>1</v>
      </c>
      <c r="I16" s="795">
        <v>2.8999999999999998E-3</v>
      </c>
      <c r="J16" s="974">
        <f t="shared" si="1"/>
        <v>2.8999999999999998E-3</v>
      </c>
      <c r="K16" s="1205"/>
      <c r="L16" s="1204"/>
    </row>
    <row r="17" spans="1:13" ht="35.1" customHeight="1">
      <c r="A17" s="800"/>
      <c r="B17" s="810"/>
      <c r="C17" s="818" t="s">
        <v>579</v>
      </c>
      <c r="D17" s="827" t="s">
        <v>566</v>
      </c>
      <c r="E17" s="817">
        <v>0</v>
      </c>
      <c r="F17" s="801"/>
      <c r="G17" s="795" t="s">
        <v>579</v>
      </c>
      <c r="H17" s="795" t="b">
        <f t="shared" si="0"/>
        <v>1</v>
      </c>
      <c r="I17" s="795">
        <v>8.0000000000000004E-4</v>
      </c>
      <c r="J17" s="974">
        <f t="shared" si="1"/>
        <v>8.0000000000000004E-4</v>
      </c>
      <c r="K17" s="1205"/>
      <c r="L17" s="1204"/>
    </row>
    <row r="18" spans="1:13" ht="35.1" customHeight="1">
      <c r="A18" s="800"/>
      <c r="B18" s="810"/>
      <c r="C18" s="826" t="s">
        <v>868</v>
      </c>
      <c r="D18" s="827" t="s">
        <v>566</v>
      </c>
      <c r="E18" s="817">
        <f>'2016 Rate Rider '!C7</f>
        <v>-5.0000000000000001E-3</v>
      </c>
      <c r="F18" s="801"/>
      <c r="G18" s="795" t="s">
        <v>754</v>
      </c>
      <c r="H18" s="795" t="b">
        <f t="shared" si="0"/>
        <v>0</v>
      </c>
      <c r="I18" s="795">
        <v>-4.7000000000000002E-3</v>
      </c>
      <c r="J18" s="974">
        <f t="shared" si="1"/>
        <v>2.9999999999999992E-4</v>
      </c>
    </row>
    <row r="19" spans="1:13" ht="35.1" customHeight="1">
      <c r="A19" s="800"/>
      <c r="B19" s="810"/>
      <c r="C19" s="818" t="s">
        <v>869</v>
      </c>
      <c r="D19" s="827" t="s">
        <v>566</v>
      </c>
      <c r="E19" s="817">
        <f>'2016 Rate Rider '!D7</f>
        <v>6.0000000000000001E-3</v>
      </c>
      <c r="F19" s="801"/>
      <c r="G19" s="795" t="s">
        <v>755</v>
      </c>
      <c r="H19" s="795" t="b">
        <f t="shared" si="0"/>
        <v>0</v>
      </c>
      <c r="I19" s="795">
        <v>2.8999999999999998E-3</v>
      </c>
      <c r="J19" s="974">
        <f t="shared" si="1"/>
        <v>-3.1000000000000003E-3</v>
      </c>
    </row>
    <row r="20" spans="1:13" ht="35.1" customHeight="1">
      <c r="A20" s="800"/>
      <c r="B20" s="810"/>
      <c r="C20" s="818" t="s">
        <v>870</v>
      </c>
      <c r="D20" s="822" t="s">
        <v>82</v>
      </c>
      <c r="E20" s="816">
        <f>'2016 Rate Rider '!E7</f>
        <v>0.04</v>
      </c>
      <c r="F20" s="801"/>
      <c r="G20" s="795" t="s">
        <v>494</v>
      </c>
      <c r="H20" s="795" t="b">
        <f t="shared" si="0"/>
        <v>0</v>
      </c>
      <c r="I20" s="795">
        <v>0.26</v>
      </c>
      <c r="J20" s="974">
        <f t="shared" si="1"/>
        <v>0.22</v>
      </c>
    </row>
    <row r="21" spans="1:13" ht="35.1" customHeight="1">
      <c r="A21" s="800"/>
      <c r="B21" s="810"/>
      <c r="C21" s="838" t="s">
        <v>871</v>
      </c>
      <c r="D21" s="837" t="s">
        <v>566</v>
      </c>
      <c r="E21" s="817">
        <f>ROUND('2016 Rate Rider '!F7,4)</f>
        <v>0</v>
      </c>
      <c r="F21" s="801"/>
      <c r="G21" s="795" t="s">
        <v>495</v>
      </c>
      <c r="H21" s="795" t="b">
        <f t="shared" si="0"/>
        <v>0</v>
      </c>
      <c r="I21" s="795">
        <v>-0.11</v>
      </c>
      <c r="J21" s="974">
        <f t="shared" si="1"/>
        <v>-0.11</v>
      </c>
    </row>
    <row r="22" spans="1:13" ht="35.1" customHeight="1">
      <c r="A22" s="800"/>
      <c r="B22" s="810"/>
      <c r="C22" s="838" t="s">
        <v>872</v>
      </c>
      <c r="D22" s="837" t="s">
        <v>82</v>
      </c>
      <c r="E22" s="844">
        <f>'2016 Rate Rider '!G7</f>
        <v>0.66</v>
      </c>
      <c r="F22" s="801"/>
      <c r="G22" s="795" t="s">
        <v>758</v>
      </c>
      <c r="H22" s="795" t="b">
        <f t="shared" si="0"/>
        <v>0</v>
      </c>
      <c r="I22" s="795">
        <v>0.59</v>
      </c>
      <c r="J22" s="974">
        <f t="shared" si="1"/>
        <v>-7.0000000000000062E-2</v>
      </c>
    </row>
    <row r="23" spans="1:13" ht="35.1" customHeight="1" thickBot="1">
      <c r="A23" s="800"/>
      <c r="B23" s="810"/>
      <c r="C23" s="831" t="s">
        <v>873</v>
      </c>
      <c r="D23" s="953" t="s">
        <v>82</v>
      </c>
      <c r="E23" s="1198">
        <f>'2016 Rate Rider '!H7</f>
        <v>0</v>
      </c>
      <c r="F23" s="801"/>
      <c r="G23" s="795" t="s">
        <v>762</v>
      </c>
      <c r="H23" s="795" t="b">
        <f t="shared" si="0"/>
        <v>0</v>
      </c>
      <c r="I23" s="795">
        <v>-0.11</v>
      </c>
      <c r="J23" s="974">
        <f t="shared" si="1"/>
        <v>-0.11</v>
      </c>
    </row>
    <row r="24" spans="1:13" ht="35.1" customHeight="1">
      <c r="A24" s="800"/>
      <c r="B24" s="810"/>
      <c r="C24" s="847" t="s">
        <v>567</v>
      </c>
      <c r="D24" s="848" t="s">
        <v>566</v>
      </c>
      <c r="E24" s="849">
        <f>'[8]2017 COP Forecast'!$F$35</f>
        <v>7.3000000000000001E-3</v>
      </c>
      <c r="F24" s="801"/>
      <c r="G24" s="795" t="s">
        <v>567</v>
      </c>
      <c r="H24" s="795" t="b">
        <f t="shared" si="0"/>
        <v>1</v>
      </c>
      <c r="I24" s="795">
        <v>7.4867353041797912E-3</v>
      </c>
      <c r="J24" s="974">
        <f t="shared" si="1"/>
        <v>1.867353041797911E-4</v>
      </c>
      <c r="K24" s="1204"/>
      <c r="L24" s="1204"/>
      <c r="M24" s="1204"/>
    </row>
    <row r="25" spans="1:13" ht="35.1" customHeight="1" thickBot="1">
      <c r="A25" s="800"/>
      <c r="B25" s="810"/>
      <c r="C25" s="850" t="s">
        <v>568</v>
      </c>
      <c r="D25" s="851" t="s">
        <v>566</v>
      </c>
      <c r="E25" s="852">
        <f>'[8]2017 COP Forecast'!$F$46</f>
        <v>6.1000000000000004E-3</v>
      </c>
      <c r="F25" s="801"/>
      <c r="G25" s="795" t="s">
        <v>568</v>
      </c>
      <c r="H25" s="795" t="b">
        <f t="shared" si="0"/>
        <v>1</v>
      </c>
      <c r="I25" s="795">
        <v>5.9886670344349996E-3</v>
      </c>
      <c r="J25" s="974">
        <f t="shared" si="1"/>
        <v>-1.113329655650008E-4</v>
      </c>
      <c r="K25" s="1204"/>
      <c r="L25" s="1204"/>
      <c r="M25" s="1204"/>
    </row>
    <row r="26" spans="1:13" ht="35.1" customHeight="1">
      <c r="A26" s="800"/>
      <c r="B26" s="810"/>
      <c r="C26" s="829" t="s">
        <v>373</v>
      </c>
      <c r="D26" s="827" t="s">
        <v>566</v>
      </c>
      <c r="E26" s="830">
        <f>'[8]2017 COP Forecast'!$F$57</f>
        <v>3.5999999999999999E-3</v>
      </c>
      <c r="F26" s="801"/>
      <c r="K26" s="1204"/>
      <c r="L26" s="1204"/>
      <c r="M26" s="1204"/>
    </row>
    <row r="27" spans="1:13" ht="35.1" customHeight="1">
      <c r="A27" s="800"/>
      <c r="B27" s="810"/>
      <c r="C27" s="823" t="s">
        <v>572</v>
      </c>
      <c r="D27" s="815" t="s">
        <v>566</v>
      </c>
      <c r="E27" s="825">
        <f>'[8]2017 COP Forecast'!$F$77</f>
        <v>2.0999999999999999E-3</v>
      </c>
      <c r="F27" s="801"/>
      <c r="K27" s="1204"/>
      <c r="L27" s="1204"/>
      <c r="M27" s="1204"/>
    </row>
    <row r="28" spans="1:13" ht="35.1" customHeight="1">
      <c r="A28" s="800"/>
      <c r="B28" s="810"/>
      <c r="C28" s="814" t="s">
        <v>570</v>
      </c>
      <c r="D28" s="815" t="s">
        <v>82</v>
      </c>
      <c r="E28" s="816">
        <v>0.25</v>
      </c>
      <c r="F28" s="801"/>
      <c r="K28" s="1204"/>
      <c r="L28" s="1204"/>
      <c r="M28" s="1204"/>
    </row>
    <row r="29" spans="1:13" ht="35.1" customHeight="1">
      <c r="A29" s="800"/>
      <c r="B29" s="810"/>
      <c r="C29" s="829" t="s">
        <v>573</v>
      </c>
      <c r="D29" s="892" t="s">
        <v>566</v>
      </c>
      <c r="E29" s="830">
        <f>'[8]2017 COP Forecast'!$F$67</f>
        <v>0</v>
      </c>
      <c r="F29" s="801"/>
      <c r="K29" s="1204"/>
      <c r="L29" s="1204"/>
      <c r="M29" s="1204"/>
    </row>
    <row r="30" spans="1:13" ht="15" thickBot="1">
      <c r="A30" s="800"/>
      <c r="B30" s="811"/>
      <c r="C30" s="832"/>
      <c r="D30" s="833"/>
      <c r="E30" s="834"/>
      <c r="F30" s="801"/>
      <c r="K30" s="1204"/>
      <c r="L30" s="1204"/>
      <c r="M30" s="1204"/>
    </row>
    <row r="31" spans="1:13" ht="6.75" customHeight="1" thickBot="1">
      <c r="A31" s="800"/>
      <c r="B31" s="804"/>
      <c r="C31" s="802"/>
      <c r="D31" s="803"/>
      <c r="E31" s="805"/>
      <c r="F31" s="801"/>
    </row>
    <row r="32" spans="1:13" ht="15.75" customHeight="1">
      <c r="A32" s="806"/>
      <c r="B32" s="809"/>
      <c r="C32" s="812"/>
      <c r="D32" s="812"/>
      <c r="E32" s="813"/>
    </row>
    <row r="33" spans="1:7" ht="35.1" customHeight="1">
      <c r="A33" s="806"/>
      <c r="B33" s="956" t="s">
        <v>109</v>
      </c>
      <c r="C33" s="853" t="s">
        <v>582</v>
      </c>
      <c r="D33" s="856" t="s">
        <v>82</v>
      </c>
      <c r="E33" s="857">
        <f>'Rates By Rate Class'!D7</f>
        <v>30.52</v>
      </c>
      <c r="F33" s="795" t="s">
        <v>582</v>
      </c>
      <c r="G33" s="795" t="b">
        <f>EXACT(C33,F33)</f>
        <v>1</v>
      </c>
    </row>
    <row r="34" spans="1:7" ht="35.1" customHeight="1">
      <c r="A34" s="806"/>
      <c r="B34" s="810"/>
      <c r="C34" s="854" t="s">
        <v>569</v>
      </c>
      <c r="D34" s="856" t="s">
        <v>82</v>
      </c>
      <c r="E34" s="857">
        <v>0.79</v>
      </c>
      <c r="F34" s="795" t="s">
        <v>569</v>
      </c>
      <c r="G34" s="795" t="b">
        <f t="shared" ref="G34:G46" si="2">EXACT(C34,F34)</f>
        <v>1</v>
      </c>
    </row>
    <row r="35" spans="1:7" ht="35.1" customHeight="1">
      <c r="A35" s="806"/>
      <c r="B35" s="810"/>
      <c r="C35" s="853" t="s">
        <v>63</v>
      </c>
      <c r="D35" s="858" t="s">
        <v>566</v>
      </c>
      <c r="E35" s="859">
        <f>'Rates By Rate Class'!E7</f>
        <v>1.0978938513007075E-2</v>
      </c>
      <c r="F35" s="795" t="s">
        <v>63</v>
      </c>
      <c r="G35" s="795" t="b">
        <f t="shared" si="2"/>
        <v>1</v>
      </c>
    </row>
    <row r="36" spans="1:7" ht="35.1" customHeight="1" thickBot="1">
      <c r="A36" s="806"/>
      <c r="B36" s="810"/>
      <c r="C36" s="855" t="s">
        <v>565</v>
      </c>
      <c r="D36" s="851" t="s">
        <v>566</v>
      </c>
      <c r="E36" s="852">
        <f>'Low Voltage Rates'!E7</f>
        <v>4.4936643184716098E-3</v>
      </c>
      <c r="F36" s="795" t="s">
        <v>565</v>
      </c>
      <c r="G36" s="795" t="b">
        <f t="shared" si="2"/>
        <v>1</v>
      </c>
    </row>
    <row r="37" spans="1:7" ht="35.1" customHeight="1">
      <c r="A37" s="806"/>
      <c r="B37" s="810"/>
      <c r="C37" s="826" t="s">
        <v>577</v>
      </c>
      <c r="D37" s="836" t="s">
        <v>566</v>
      </c>
      <c r="E37" s="830">
        <v>0</v>
      </c>
      <c r="F37" s="795" t="s">
        <v>577</v>
      </c>
      <c r="G37" s="795" t="b">
        <f t="shared" si="2"/>
        <v>1</v>
      </c>
    </row>
    <row r="38" spans="1:7" ht="35.1" customHeight="1">
      <c r="A38" s="806"/>
      <c r="B38" s="810"/>
      <c r="C38" s="818" t="s">
        <v>579</v>
      </c>
      <c r="D38" s="827" t="s">
        <v>566</v>
      </c>
      <c r="E38" s="817">
        <v>0</v>
      </c>
      <c r="F38" s="795" t="s">
        <v>579</v>
      </c>
      <c r="G38" s="795" t="b">
        <f t="shared" si="2"/>
        <v>1</v>
      </c>
    </row>
    <row r="39" spans="1:7" ht="35.1" customHeight="1">
      <c r="A39" s="806"/>
      <c r="B39" s="810"/>
      <c r="C39" s="826" t="s">
        <v>868</v>
      </c>
      <c r="D39" s="827" t="s">
        <v>566</v>
      </c>
      <c r="E39" s="817">
        <f>'2016 Rate Rider '!C8</f>
        <v>-5.0000000000000001E-3</v>
      </c>
      <c r="F39" s="795" t="s">
        <v>578</v>
      </c>
      <c r="G39" s="795" t="b">
        <f t="shared" si="2"/>
        <v>0</v>
      </c>
    </row>
    <row r="40" spans="1:7" ht="35.1" customHeight="1">
      <c r="A40" s="806"/>
      <c r="B40" s="810"/>
      <c r="C40" s="818" t="s">
        <v>869</v>
      </c>
      <c r="D40" s="815" t="s">
        <v>566</v>
      </c>
      <c r="E40" s="817">
        <f>'2016 Rate Rider '!D8</f>
        <v>6.0000000000000001E-3</v>
      </c>
      <c r="F40" s="795" t="s">
        <v>580</v>
      </c>
      <c r="G40" s="795" t="b">
        <f t="shared" si="2"/>
        <v>0</v>
      </c>
    </row>
    <row r="41" spans="1:7" ht="35.1" customHeight="1">
      <c r="A41" s="806"/>
      <c r="B41" s="810"/>
      <c r="C41" s="818" t="s">
        <v>870</v>
      </c>
      <c r="D41" s="815" t="s">
        <v>566</v>
      </c>
      <c r="E41" s="1214"/>
      <c r="F41" s="795" t="s">
        <v>494</v>
      </c>
      <c r="G41" s="795" t="b">
        <f t="shared" si="2"/>
        <v>0</v>
      </c>
    </row>
    <row r="42" spans="1:7" ht="35.1" customHeight="1">
      <c r="A42" s="806"/>
      <c r="B42" s="810"/>
      <c r="C42" s="838" t="s">
        <v>871</v>
      </c>
      <c r="D42" s="837" t="s">
        <v>566</v>
      </c>
      <c r="E42" s="904">
        <f>'2016 Rate Rider '!F8</f>
        <v>1E-3</v>
      </c>
      <c r="F42" s="795" t="s">
        <v>495</v>
      </c>
      <c r="G42" s="795" t="b">
        <f t="shared" si="2"/>
        <v>0</v>
      </c>
    </row>
    <row r="43" spans="1:7" ht="35.1" customHeight="1">
      <c r="A43" s="806"/>
      <c r="B43" s="810"/>
      <c r="C43" s="838" t="s">
        <v>872</v>
      </c>
      <c r="D43" s="837" t="s">
        <v>82</v>
      </c>
      <c r="E43" s="844">
        <f>'2016 Rate Rider '!G8</f>
        <v>0.68</v>
      </c>
      <c r="F43" s="795" t="s">
        <v>758</v>
      </c>
      <c r="G43" s="795" t="b">
        <f t="shared" si="2"/>
        <v>0</v>
      </c>
    </row>
    <row r="44" spans="1:7" ht="35.1" customHeight="1" thickBot="1">
      <c r="A44" s="806"/>
      <c r="B44" s="810"/>
      <c r="C44" s="831" t="s">
        <v>873</v>
      </c>
      <c r="D44" s="815" t="s">
        <v>566</v>
      </c>
      <c r="E44" s="1206">
        <f>'2016 Rate Rider '!H8</f>
        <v>0</v>
      </c>
      <c r="F44" s="795" t="s">
        <v>762</v>
      </c>
      <c r="G44" s="795" t="b">
        <f t="shared" si="2"/>
        <v>0</v>
      </c>
    </row>
    <row r="45" spans="1:7" ht="35.1" customHeight="1">
      <c r="A45" s="806"/>
      <c r="B45" s="810"/>
      <c r="C45" s="847" t="s">
        <v>567</v>
      </c>
      <c r="D45" s="848" t="s">
        <v>566</v>
      </c>
      <c r="E45" s="849">
        <f>'[8]2017 COP Forecast'!$F$36</f>
        <v>6.7000000000000002E-3</v>
      </c>
      <c r="F45" s="795" t="s">
        <v>567</v>
      </c>
      <c r="G45" s="795" t="b">
        <f t="shared" si="2"/>
        <v>1</v>
      </c>
    </row>
    <row r="46" spans="1:7" ht="35.1" customHeight="1" thickBot="1">
      <c r="A46" s="806"/>
      <c r="B46" s="810"/>
      <c r="C46" s="850" t="s">
        <v>568</v>
      </c>
      <c r="D46" s="851" t="s">
        <v>566</v>
      </c>
      <c r="E46" s="852">
        <f>'[8]2017 COP Forecast'!$F$47</f>
        <v>5.5999999999999999E-3</v>
      </c>
      <c r="F46" s="795" t="s">
        <v>568</v>
      </c>
      <c r="G46" s="795" t="b">
        <f t="shared" si="2"/>
        <v>1</v>
      </c>
    </row>
    <row r="47" spans="1:7" ht="32.25" customHeight="1">
      <c r="A47" s="806"/>
      <c r="B47" s="810"/>
      <c r="C47" s="829" t="s">
        <v>373</v>
      </c>
      <c r="D47" s="827" t="s">
        <v>566</v>
      </c>
      <c r="E47" s="830">
        <f>E26</f>
        <v>3.5999999999999999E-3</v>
      </c>
    </row>
    <row r="48" spans="1:7" ht="35.1" customHeight="1">
      <c r="A48" s="806"/>
      <c r="B48" s="810"/>
      <c r="C48" s="823" t="s">
        <v>572</v>
      </c>
      <c r="D48" s="815" t="s">
        <v>566</v>
      </c>
      <c r="E48" s="825">
        <f>E27</f>
        <v>2.0999999999999999E-3</v>
      </c>
    </row>
    <row r="49" spans="1:8" ht="30.75" customHeight="1">
      <c r="A49" s="806"/>
      <c r="B49" s="810"/>
      <c r="C49" s="814" t="s">
        <v>570</v>
      </c>
      <c r="D49" s="815" t="s">
        <v>82</v>
      </c>
      <c r="E49" s="816">
        <f>E28</f>
        <v>0.25</v>
      </c>
    </row>
    <row r="50" spans="1:8" ht="28.5" customHeight="1">
      <c r="A50" s="806"/>
      <c r="B50" s="810"/>
      <c r="C50" s="829" t="s">
        <v>573</v>
      </c>
      <c r="D50" s="892" t="s">
        <v>566</v>
      </c>
      <c r="E50" s="830">
        <f>E29</f>
        <v>0</v>
      </c>
    </row>
    <row r="51" spans="1:8" ht="15" thickBot="1">
      <c r="A51" s="806"/>
      <c r="B51" s="811"/>
      <c r="C51" s="832"/>
      <c r="D51" s="891"/>
      <c r="E51" s="834"/>
    </row>
    <row r="52" spans="1:8" ht="12" customHeight="1" thickBot="1">
      <c r="A52" s="806"/>
      <c r="B52" s="954"/>
      <c r="C52" s="808"/>
      <c r="D52" s="803"/>
      <c r="E52" s="805"/>
    </row>
    <row r="53" spans="1:8" ht="18" customHeight="1">
      <c r="A53" s="806"/>
      <c r="B53" s="956"/>
      <c r="C53" s="812"/>
      <c r="D53" s="812"/>
      <c r="E53" s="813"/>
    </row>
    <row r="54" spans="1:8" ht="35.1" customHeight="1">
      <c r="A54" s="806"/>
      <c r="B54" s="956" t="s">
        <v>764</v>
      </c>
      <c r="C54" s="853" t="s">
        <v>582</v>
      </c>
      <c r="D54" s="856" t="s">
        <v>82</v>
      </c>
      <c r="E54" s="857">
        <f>'Rates By Rate Class'!D8</f>
        <v>290.85000000000002</v>
      </c>
      <c r="F54" s="795" t="s">
        <v>582</v>
      </c>
      <c r="G54" s="795" t="b">
        <f t="shared" ref="G54:G117" si="3">EXACT(C54,F54)</f>
        <v>1</v>
      </c>
    </row>
    <row r="55" spans="1:8" ht="35.1" customHeight="1">
      <c r="A55" s="806"/>
      <c r="B55" s="810"/>
      <c r="C55" s="853" t="s">
        <v>63</v>
      </c>
      <c r="D55" s="858" t="s">
        <v>576</v>
      </c>
      <c r="E55" s="859">
        <f>'Rates By Rate Class'!E8</f>
        <v>2.239351965463007</v>
      </c>
      <c r="F55" s="795" t="s">
        <v>63</v>
      </c>
      <c r="G55" s="795" t="b">
        <f t="shared" si="3"/>
        <v>1</v>
      </c>
      <c r="H55" s="795" t="s">
        <v>609</v>
      </c>
    </row>
    <row r="56" spans="1:8" ht="35.1" customHeight="1" thickBot="1">
      <c r="A56" s="806"/>
      <c r="B56" s="810"/>
      <c r="C56" s="855" t="s">
        <v>565</v>
      </c>
      <c r="D56" s="864" t="s">
        <v>576</v>
      </c>
      <c r="E56" s="852">
        <f>'Low Voltage Rates'!E8</f>
        <v>1.6712439414846383</v>
      </c>
      <c r="F56" s="795" t="s">
        <v>565</v>
      </c>
      <c r="G56" s="795" t="b">
        <f t="shared" si="3"/>
        <v>1</v>
      </c>
    </row>
    <row r="57" spans="1:8" ht="35.1" customHeight="1">
      <c r="A57" s="806"/>
      <c r="B57" s="810"/>
      <c r="C57" s="826" t="s">
        <v>609</v>
      </c>
      <c r="D57" s="827" t="s">
        <v>576</v>
      </c>
      <c r="E57" s="830">
        <v>0</v>
      </c>
      <c r="F57" s="795" t="s">
        <v>609</v>
      </c>
      <c r="G57" s="795" t="b">
        <f t="shared" si="3"/>
        <v>1</v>
      </c>
    </row>
    <row r="58" spans="1:8" ht="35.1" customHeight="1">
      <c r="A58" s="806"/>
      <c r="B58" s="810"/>
      <c r="C58" s="818" t="s">
        <v>579</v>
      </c>
      <c r="D58" s="824" t="s">
        <v>576</v>
      </c>
      <c r="E58" s="817">
        <v>0</v>
      </c>
      <c r="F58" s="795" t="s">
        <v>579</v>
      </c>
      <c r="G58" s="795" t="b">
        <f t="shared" si="3"/>
        <v>1</v>
      </c>
    </row>
    <row r="59" spans="1:8" ht="35.1" customHeight="1">
      <c r="A59" s="806"/>
      <c r="B59" s="810"/>
      <c r="C59" s="826" t="s">
        <v>868</v>
      </c>
      <c r="D59" s="815" t="s">
        <v>576</v>
      </c>
      <c r="E59" s="817">
        <f>'2016 Rate Rider '!C9</f>
        <v>-1.7126999999999999</v>
      </c>
      <c r="F59" s="795" t="s">
        <v>578</v>
      </c>
      <c r="G59" s="795" t="b">
        <f t="shared" si="3"/>
        <v>0</v>
      </c>
    </row>
    <row r="60" spans="1:8" ht="35.1" customHeight="1">
      <c r="A60" s="806"/>
      <c r="B60" s="810"/>
      <c r="C60" s="818" t="s">
        <v>869</v>
      </c>
      <c r="D60" s="815" t="s">
        <v>566</v>
      </c>
      <c r="E60" s="817">
        <f>'2016 Rate Rider '!D9</f>
        <v>6.0000000000000001E-3</v>
      </c>
      <c r="F60" s="795" t="s">
        <v>765</v>
      </c>
      <c r="G60" s="795" t="b">
        <f t="shared" si="3"/>
        <v>0</v>
      </c>
    </row>
    <row r="61" spans="1:8" ht="35.1" customHeight="1">
      <c r="A61" s="806"/>
      <c r="B61" s="810"/>
      <c r="C61" s="818" t="s">
        <v>870</v>
      </c>
      <c r="D61" s="957" t="s">
        <v>576</v>
      </c>
      <c r="E61" s="817">
        <f>'2016 Rate Rider '!E9</f>
        <v>-1.1999999999999999E-3</v>
      </c>
      <c r="F61" s="795" t="s">
        <v>494</v>
      </c>
      <c r="G61" s="795" t="b">
        <f t="shared" si="3"/>
        <v>0</v>
      </c>
    </row>
    <row r="62" spans="1:8" ht="35.1" customHeight="1">
      <c r="A62" s="806"/>
      <c r="B62" s="810"/>
      <c r="C62" s="838" t="s">
        <v>871</v>
      </c>
      <c r="D62" s="957" t="s">
        <v>576</v>
      </c>
      <c r="E62" s="817">
        <f>'2016 Rate Rider '!F9</f>
        <v>5.5800000000000002E-2</v>
      </c>
      <c r="F62" s="795" t="s">
        <v>495</v>
      </c>
      <c r="G62" s="795" t="b">
        <f t="shared" si="3"/>
        <v>0</v>
      </c>
    </row>
    <row r="63" spans="1:8" ht="35.1" customHeight="1" thickBot="1">
      <c r="A63" s="806"/>
      <c r="B63" s="810"/>
      <c r="C63" s="831" t="s">
        <v>873</v>
      </c>
      <c r="D63" s="957" t="s">
        <v>576</v>
      </c>
      <c r="E63" s="1207">
        <f>'2016 Rate Rider '!H9</f>
        <v>0</v>
      </c>
      <c r="F63" s="795" t="s">
        <v>762</v>
      </c>
      <c r="G63" s="795" t="b">
        <f t="shared" si="3"/>
        <v>0</v>
      </c>
    </row>
    <row r="64" spans="1:8" ht="35.1" customHeight="1">
      <c r="A64" s="806"/>
      <c r="B64" s="810"/>
      <c r="C64" s="847" t="s">
        <v>567</v>
      </c>
      <c r="D64" s="848" t="s">
        <v>576</v>
      </c>
      <c r="E64" s="849">
        <f>'[8]2017 COP Forecast'!$F$37</f>
        <v>2.7968999999999999</v>
      </c>
      <c r="F64" s="795" t="s">
        <v>567</v>
      </c>
      <c r="G64" s="795" t="b">
        <f t="shared" si="3"/>
        <v>1</v>
      </c>
    </row>
    <row r="65" spans="1:7" ht="35.1" customHeight="1">
      <c r="A65" s="806"/>
      <c r="B65" s="810"/>
      <c r="C65" s="861" t="s">
        <v>568</v>
      </c>
      <c r="D65" s="862" t="s">
        <v>576</v>
      </c>
      <c r="E65" s="863">
        <f>'[8]2017 COP Forecast'!$F$48</f>
        <v>2.2303999999999999</v>
      </c>
      <c r="F65" s="795" t="s">
        <v>568</v>
      </c>
      <c r="G65" s="795" t="b">
        <f t="shared" si="3"/>
        <v>1</v>
      </c>
    </row>
    <row r="66" spans="1:7" ht="35.1" customHeight="1">
      <c r="A66" s="806"/>
      <c r="B66" s="810"/>
      <c r="C66" s="854" t="s">
        <v>574</v>
      </c>
      <c r="D66" s="858" t="s">
        <v>576</v>
      </c>
      <c r="E66" s="859">
        <f>'[8]2017 COP Forecast'!$F$38</f>
        <v>3.1248</v>
      </c>
      <c r="F66" s="795" t="s">
        <v>574</v>
      </c>
      <c r="G66" s="795" t="b">
        <f t="shared" si="3"/>
        <v>1</v>
      </c>
    </row>
    <row r="67" spans="1:7" ht="35.1" customHeight="1" thickBot="1">
      <c r="A67" s="806"/>
      <c r="B67" s="810"/>
      <c r="C67" s="850" t="s">
        <v>575</v>
      </c>
      <c r="D67" s="851" t="s">
        <v>576</v>
      </c>
      <c r="E67" s="852">
        <f>'[8]2017 COP Forecast'!$F$49</f>
        <v>2.4861</v>
      </c>
      <c r="F67" s="795" t="s">
        <v>575</v>
      </c>
      <c r="G67" s="795" t="b">
        <f t="shared" si="3"/>
        <v>1</v>
      </c>
    </row>
    <row r="68" spans="1:7" ht="35.1" customHeight="1">
      <c r="A68" s="806"/>
      <c r="B68" s="810"/>
      <c r="C68" s="829" t="s">
        <v>373</v>
      </c>
      <c r="D68" s="892" t="s">
        <v>566</v>
      </c>
      <c r="E68" s="830">
        <f>E47</f>
        <v>3.5999999999999999E-3</v>
      </c>
      <c r="G68" s="795" t="b">
        <f t="shared" si="3"/>
        <v>0</v>
      </c>
    </row>
    <row r="69" spans="1:7" ht="39" customHeight="1">
      <c r="A69" s="806"/>
      <c r="B69" s="810"/>
      <c r="C69" s="823" t="s">
        <v>572</v>
      </c>
      <c r="D69" s="815" t="s">
        <v>566</v>
      </c>
      <c r="E69" s="825">
        <f t="shared" ref="E69:E71" si="4">E48</f>
        <v>2.0999999999999999E-3</v>
      </c>
      <c r="G69" s="795" t="b">
        <f t="shared" si="3"/>
        <v>0</v>
      </c>
    </row>
    <row r="70" spans="1:7" ht="39" customHeight="1">
      <c r="A70" s="806"/>
      <c r="B70" s="810"/>
      <c r="C70" s="814" t="s">
        <v>570</v>
      </c>
      <c r="D70" s="815" t="s">
        <v>82</v>
      </c>
      <c r="E70" s="816">
        <f t="shared" si="4"/>
        <v>0.25</v>
      </c>
      <c r="G70" s="795" t="b">
        <f t="shared" si="3"/>
        <v>0</v>
      </c>
    </row>
    <row r="71" spans="1:7" ht="39" customHeight="1">
      <c r="A71" s="806"/>
      <c r="B71" s="810"/>
      <c r="C71" s="823" t="s">
        <v>573</v>
      </c>
      <c r="D71" s="837" t="s">
        <v>566</v>
      </c>
      <c r="E71" s="830">
        <f t="shared" si="4"/>
        <v>0</v>
      </c>
      <c r="G71" s="795" t="b">
        <f t="shared" si="3"/>
        <v>0</v>
      </c>
    </row>
    <row r="72" spans="1:7" ht="9" customHeight="1" thickBot="1">
      <c r="A72" s="806"/>
      <c r="B72" s="811"/>
      <c r="C72" s="832"/>
      <c r="D72" s="833"/>
      <c r="E72" s="834"/>
      <c r="G72" s="795" t="b">
        <f t="shared" si="3"/>
        <v>1</v>
      </c>
    </row>
    <row r="73" spans="1:7" ht="13.5" customHeight="1" thickBot="1">
      <c r="A73" s="806"/>
      <c r="B73" s="954"/>
      <c r="C73" s="808"/>
      <c r="D73" s="803"/>
      <c r="E73" s="805"/>
      <c r="G73" s="795" t="b">
        <f t="shared" si="3"/>
        <v>1</v>
      </c>
    </row>
    <row r="74" spans="1:7" ht="17.25" customHeight="1">
      <c r="A74" s="806"/>
      <c r="B74" s="810"/>
      <c r="C74" s="812"/>
      <c r="D74" s="812"/>
      <c r="E74" s="813"/>
      <c r="G74" s="795" t="b">
        <f t="shared" si="3"/>
        <v>1</v>
      </c>
    </row>
    <row r="75" spans="1:7" ht="35.1" customHeight="1">
      <c r="A75" s="806"/>
      <c r="B75" s="956" t="s">
        <v>112</v>
      </c>
      <c r="C75" s="853" t="s">
        <v>582</v>
      </c>
      <c r="D75" s="856" t="s">
        <v>82</v>
      </c>
      <c r="E75" s="857">
        <f>'Rates By Rate Class'!D9</f>
        <v>3.337666449426091</v>
      </c>
      <c r="F75" s="795" t="str">
        <f>'[4]App. 2-Z_Tariff'!A219</f>
        <v>Service Charge</v>
      </c>
      <c r="G75" s="795" t="b">
        <f t="shared" si="3"/>
        <v>1</v>
      </c>
    </row>
    <row r="76" spans="1:7" ht="35.1" customHeight="1">
      <c r="A76" s="806"/>
      <c r="B76" s="810"/>
      <c r="C76" s="853" t="s">
        <v>63</v>
      </c>
      <c r="D76" s="858" t="s">
        <v>576</v>
      </c>
      <c r="E76" s="859">
        <f>'Rates By Rate Class'!E9</f>
        <v>12.743094073683837</v>
      </c>
      <c r="F76" s="795" t="str">
        <f>'[4]App. 2-Z_Tariff'!A220</f>
        <v>Distribution Volumetric Rate</v>
      </c>
      <c r="G76" s="795" t="b">
        <f t="shared" si="3"/>
        <v>1</v>
      </c>
    </row>
    <row r="77" spans="1:7" ht="35.1" customHeight="1" thickBot="1">
      <c r="A77" s="806"/>
      <c r="B77" s="810"/>
      <c r="C77" s="855" t="s">
        <v>565</v>
      </c>
      <c r="D77" s="851" t="s">
        <v>576</v>
      </c>
      <c r="E77" s="852">
        <f>'Low Voltage Rates'!E9</f>
        <v>1.2789792375696041</v>
      </c>
      <c r="F77" s="795" t="str">
        <f>'[4]App. 2-Z_Tariff'!A221</f>
        <v>Low Voltage Service Rate</v>
      </c>
      <c r="G77" s="795" t="b">
        <f t="shared" si="3"/>
        <v>1</v>
      </c>
    </row>
    <row r="78" spans="1:7" ht="35.1" customHeight="1">
      <c r="A78" s="806"/>
      <c r="B78" s="810"/>
      <c r="C78" s="826" t="s">
        <v>609</v>
      </c>
      <c r="D78" s="827" t="s">
        <v>576</v>
      </c>
      <c r="E78" s="830">
        <v>0</v>
      </c>
      <c r="F78" s="795" t="str">
        <f>'[4]App. 2-Z_Tariff'!A222</f>
        <v>Rate Rider for Disposition of Deferral/Variance Accounts (2015) - effective until April 30, 2017</v>
      </c>
      <c r="G78" s="795" t="b">
        <f t="shared" si="3"/>
        <v>1</v>
      </c>
    </row>
    <row r="79" spans="1:7" ht="35.1" customHeight="1">
      <c r="A79" s="806"/>
      <c r="B79" s="810"/>
      <c r="C79" s="818" t="s">
        <v>579</v>
      </c>
      <c r="D79" s="824" t="s">
        <v>576</v>
      </c>
      <c r="E79" s="817">
        <v>0</v>
      </c>
      <c r="F79" s="795" t="str">
        <f>'[4]App. 2-Z_Tariff'!A223</f>
        <v>Rate Rider for Disposition of Global Adjustment Account (2015) - effective until April 30, 2017                             Applicable only for Non-RPP Customers</v>
      </c>
      <c r="G79" s="795" t="b">
        <f t="shared" si="3"/>
        <v>0</v>
      </c>
    </row>
    <row r="80" spans="1:7" ht="35.1" customHeight="1">
      <c r="A80" s="806"/>
      <c r="B80" s="810"/>
      <c r="C80" s="826" t="s">
        <v>754</v>
      </c>
      <c r="D80" s="815" t="s">
        <v>576</v>
      </c>
      <c r="E80" s="828">
        <f>'2016 Rate Rider '!C10</f>
        <v>-1.8512999999999999</v>
      </c>
      <c r="F80" s="795" t="str">
        <f>'[4]App. 2-Z_Tariff'!A224</f>
        <v>Rate Rider for Disposition of Deferral/Variance Accounts (2016) - effective until April 30, 2017</v>
      </c>
      <c r="G80" s="795" t="b">
        <f t="shared" si="3"/>
        <v>1</v>
      </c>
    </row>
    <row r="81" spans="1:21" ht="35.1" customHeight="1">
      <c r="A81" s="806"/>
      <c r="B81" s="810"/>
      <c r="C81" s="818" t="s">
        <v>580</v>
      </c>
      <c r="D81" s="815" t="s">
        <v>566</v>
      </c>
      <c r="E81" s="817">
        <f>'2016 Rate Rider '!D10</f>
        <v>6.0000000000000001E-3</v>
      </c>
      <c r="F81" s="795" t="str">
        <f>'[4]App. 2-Z_Tariff'!A225</f>
        <v>Rate Rider for Disposition of Global Adjustment Account (2016) - effective until April 30, 2017                             Applicable only for Non-RPP Customers</v>
      </c>
      <c r="G81" s="795" t="b">
        <f t="shared" si="3"/>
        <v>0</v>
      </c>
    </row>
    <row r="82" spans="1:21" ht="35.1" customHeight="1">
      <c r="A82" s="806"/>
      <c r="B82" s="810"/>
      <c r="C82" s="838" t="s">
        <v>870</v>
      </c>
      <c r="D82" s="837" t="s">
        <v>576</v>
      </c>
      <c r="E82" s="904">
        <f>'2016 Rate Rider '!E10</f>
        <v>0.4798</v>
      </c>
      <c r="F82" s="795" t="str">
        <f>'[4]App. 2-Z_Tariff'!A226</f>
        <v>Rate Rider for Disposition of Group 2 Accounts (2016) - effective until April 30, 2017</v>
      </c>
      <c r="G82" s="795" t="b">
        <f t="shared" si="3"/>
        <v>0</v>
      </c>
    </row>
    <row r="83" spans="1:21" ht="35.1" customHeight="1" thickBot="1">
      <c r="A83" s="806"/>
      <c r="B83" s="810"/>
      <c r="C83" s="831" t="s">
        <v>874</v>
      </c>
      <c r="D83" s="815" t="s">
        <v>576</v>
      </c>
      <c r="E83" s="1206">
        <f>'2016 Rate Rider '!H10</f>
        <v>0</v>
      </c>
      <c r="F83" s="795" t="str">
        <f>'[4]App. 2-Z_Tariff'!A227</f>
        <v>Rate Rider for Disposition of Account 1592 ( PILS-HST) - effective until April 30, 2017</v>
      </c>
      <c r="G83" s="795" t="b">
        <f t="shared" si="3"/>
        <v>0</v>
      </c>
    </row>
    <row r="84" spans="1:21" ht="35.1" customHeight="1">
      <c r="A84" s="806"/>
      <c r="B84" s="810"/>
      <c r="C84" s="847" t="s">
        <v>567</v>
      </c>
      <c r="D84" s="848" t="s">
        <v>576</v>
      </c>
      <c r="E84" s="849">
        <f>'[8]2017 COP Forecast'!$F$39</f>
        <v>2.1093000000000002</v>
      </c>
      <c r="F84" s="795" t="str">
        <f>'[4]App. 2-Z_Tariff'!A228</f>
        <v>Retail Transmission Rate - Network Service Rate</v>
      </c>
      <c r="G84" s="795" t="b">
        <f t="shared" si="3"/>
        <v>1</v>
      </c>
    </row>
    <row r="85" spans="1:21" ht="35.1" customHeight="1" thickBot="1">
      <c r="A85" s="806"/>
      <c r="B85" s="810"/>
      <c r="C85" s="850" t="s">
        <v>568</v>
      </c>
      <c r="D85" s="851" t="s">
        <v>576</v>
      </c>
      <c r="E85" s="852">
        <f>'[8]2017 COP Forecast'!$F$50</f>
        <v>1.7243999999999999</v>
      </c>
      <c r="F85" s="795" t="str">
        <f>'[4]App. 2-Z_Tariff'!A229</f>
        <v>Retail Transmission Rate - Line and Transformation Connection Service Rate</v>
      </c>
      <c r="G85" s="795" t="b">
        <f t="shared" si="3"/>
        <v>1</v>
      </c>
    </row>
    <row r="86" spans="1:21" ht="35.1" customHeight="1">
      <c r="A86" s="806"/>
      <c r="B86" s="810"/>
      <c r="C86" s="829" t="s">
        <v>373</v>
      </c>
      <c r="D86" s="827" t="s">
        <v>566</v>
      </c>
      <c r="E86" s="830">
        <f>E68</f>
        <v>3.5999999999999999E-3</v>
      </c>
      <c r="G86" s="795" t="b">
        <f t="shared" si="3"/>
        <v>0</v>
      </c>
    </row>
    <row r="87" spans="1:21" ht="35.1" customHeight="1">
      <c r="A87" s="806"/>
      <c r="B87" s="810"/>
      <c r="C87" s="823" t="s">
        <v>572</v>
      </c>
      <c r="D87" s="815" t="s">
        <v>566</v>
      </c>
      <c r="E87" s="825">
        <f t="shared" ref="E87:E89" si="5">E69</f>
        <v>2.0999999999999999E-3</v>
      </c>
      <c r="G87" s="795" t="b">
        <f t="shared" si="3"/>
        <v>0</v>
      </c>
    </row>
    <row r="88" spans="1:21" ht="39" customHeight="1">
      <c r="A88" s="806"/>
      <c r="B88" s="810"/>
      <c r="C88" s="814" t="s">
        <v>570</v>
      </c>
      <c r="D88" s="815" t="s">
        <v>82</v>
      </c>
      <c r="E88" s="816">
        <f t="shared" si="5"/>
        <v>0.25</v>
      </c>
      <c r="G88" s="795" t="b">
        <f t="shared" si="3"/>
        <v>0</v>
      </c>
    </row>
    <row r="89" spans="1:21" ht="39" customHeight="1">
      <c r="A89" s="806"/>
      <c r="B89" s="810"/>
      <c r="C89" s="829" t="s">
        <v>573</v>
      </c>
      <c r="D89" s="893" t="s">
        <v>566</v>
      </c>
      <c r="E89" s="830">
        <f t="shared" si="5"/>
        <v>0</v>
      </c>
      <c r="G89" s="795" t="b">
        <f t="shared" si="3"/>
        <v>0</v>
      </c>
    </row>
    <row r="90" spans="1:21" ht="13.5" customHeight="1" thickBot="1">
      <c r="A90" s="806"/>
      <c r="B90" s="958"/>
      <c r="C90" s="894"/>
      <c r="D90" s="891"/>
      <c r="E90" s="834"/>
      <c r="G90" s="795" t="b">
        <f t="shared" si="3"/>
        <v>1</v>
      </c>
    </row>
    <row r="91" spans="1:21" ht="12.75" customHeight="1" thickBot="1">
      <c r="A91" s="806"/>
      <c r="B91" s="959"/>
      <c r="C91" s="960"/>
      <c r="D91" s="961"/>
      <c r="E91" s="962"/>
      <c r="G91" s="795" t="b">
        <f t="shared" si="3"/>
        <v>1</v>
      </c>
      <c r="U91" s="1204"/>
    </row>
    <row r="92" spans="1:21" ht="25.5" customHeight="1">
      <c r="A92" s="806"/>
      <c r="B92" s="809"/>
      <c r="C92" s="812"/>
      <c r="D92" s="812"/>
      <c r="E92" s="813"/>
      <c r="G92" s="795" t="b">
        <f t="shared" si="3"/>
        <v>1</v>
      </c>
      <c r="U92" s="1204"/>
    </row>
    <row r="93" spans="1:21" ht="35.1" customHeight="1">
      <c r="A93" s="806"/>
      <c r="B93" s="956" t="s">
        <v>775</v>
      </c>
      <c r="C93" s="853" t="s">
        <v>582</v>
      </c>
      <c r="D93" s="856" t="s">
        <v>82</v>
      </c>
      <c r="E93" s="857">
        <f>'Rates By Rate Class'!D10</f>
        <v>2.6672894625307042</v>
      </c>
      <c r="F93" s="795" t="s">
        <v>582</v>
      </c>
      <c r="G93" s="795" t="b">
        <f t="shared" si="3"/>
        <v>1</v>
      </c>
      <c r="U93" s="1204"/>
    </row>
    <row r="94" spans="1:21" ht="35.1" customHeight="1">
      <c r="A94" s="806"/>
      <c r="B94" s="810"/>
      <c r="C94" s="853" t="s">
        <v>63</v>
      </c>
      <c r="D94" s="858" t="s">
        <v>576</v>
      </c>
      <c r="E94" s="859">
        <f>'Rates By Rate Class'!E10</f>
        <v>19.481481514780604</v>
      </c>
      <c r="F94" s="795" t="s">
        <v>63</v>
      </c>
      <c r="G94" s="795" t="b">
        <f t="shared" si="3"/>
        <v>1</v>
      </c>
    </row>
    <row r="95" spans="1:21" ht="35.1" customHeight="1" thickBot="1">
      <c r="A95" s="806"/>
      <c r="B95" s="810"/>
      <c r="C95" s="855" t="s">
        <v>565</v>
      </c>
      <c r="D95" s="851" t="s">
        <v>576</v>
      </c>
      <c r="E95" s="852">
        <f>'Low Voltage Rates'!E10</f>
        <v>1.3055319264497893</v>
      </c>
      <c r="F95" s="795" t="s">
        <v>565</v>
      </c>
      <c r="G95" s="795" t="b">
        <f t="shared" si="3"/>
        <v>1</v>
      </c>
    </row>
    <row r="96" spans="1:21" ht="35.1" customHeight="1">
      <c r="A96" s="806"/>
      <c r="B96" s="810"/>
      <c r="C96" s="826" t="s">
        <v>609</v>
      </c>
      <c r="D96" s="827" t="s">
        <v>576</v>
      </c>
      <c r="E96" s="830">
        <v>0</v>
      </c>
      <c r="F96" s="795" t="s">
        <v>609</v>
      </c>
      <c r="G96" s="795" t="b">
        <f t="shared" si="3"/>
        <v>1</v>
      </c>
    </row>
    <row r="97" spans="1:9" ht="35.1" customHeight="1">
      <c r="A97" s="806"/>
      <c r="B97" s="810"/>
      <c r="C97" s="826" t="s">
        <v>754</v>
      </c>
      <c r="D97" s="815" t="s">
        <v>576</v>
      </c>
      <c r="E97" s="817">
        <f>'2016 Rate Rider '!C11</f>
        <v>-1.7750999999999999</v>
      </c>
      <c r="F97" s="795" t="s">
        <v>754</v>
      </c>
      <c r="G97" s="795" t="b">
        <f t="shared" si="3"/>
        <v>1</v>
      </c>
    </row>
    <row r="98" spans="1:9" ht="35.1" customHeight="1">
      <c r="A98" s="806"/>
      <c r="B98" s="810"/>
      <c r="C98" s="818" t="s">
        <v>580</v>
      </c>
      <c r="D98" s="815" t="s">
        <v>566</v>
      </c>
      <c r="E98" s="817">
        <f>'2016 Rate Rider '!D11</f>
        <v>6.0000000000000001E-3</v>
      </c>
      <c r="F98" s="795" t="s">
        <v>767</v>
      </c>
      <c r="G98" s="795" t="b">
        <f t="shared" si="3"/>
        <v>0</v>
      </c>
      <c r="I98" s="1199"/>
    </row>
    <row r="99" spans="1:9" ht="35.1" customHeight="1">
      <c r="A99" s="806"/>
      <c r="B99" s="810"/>
      <c r="C99" s="838" t="s">
        <v>870</v>
      </c>
      <c r="D99" s="837" t="s">
        <v>576</v>
      </c>
      <c r="E99" s="904">
        <f>'2016 Rate Rider '!E11</f>
        <v>0.1384</v>
      </c>
      <c r="F99" s="795" t="s">
        <v>494</v>
      </c>
      <c r="G99" s="795" t="b">
        <f t="shared" si="3"/>
        <v>0</v>
      </c>
    </row>
    <row r="100" spans="1:9" ht="35.1" customHeight="1" thickBot="1">
      <c r="A100" s="806"/>
      <c r="B100" s="810"/>
      <c r="C100" s="831" t="s">
        <v>874</v>
      </c>
      <c r="D100" s="815" t="s">
        <v>576</v>
      </c>
      <c r="E100" s="1206">
        <f>'2016 Rate Rider '!H11</f>
        <v>0</v>
      </c>
      <c r="F100" s="795" t="s">
        <v>762</v>
      </c>
      <c r="G100" s="795" t="b">
        <f t="shared" si="3"/>
        <v>0</v>
      </c>
    </row>
    <row r="101" spans="1:9" ht="35.1" customHeight="1">
      <c r="A101" s="806"/>
      <c r="B101" s="810"/>
      <c r="C101" s="847" t="s">
        <v>567</v>
      </c>
      <c r="D101" s="848" t="s">
        <v>576</v>
      </c>
      <c r="E101" s="849">
        <f>'[8]2017 COP Forecast'!$F$40</f>
        <v>2.12</v>
      </c>
      <c r="F101" s="795" t="s">
        <v>567</v>
      </c>
      <c r="G101" s="795" t="b">
        <f t="shared" si="3"/>
        <v>1</v>
      </c>
    </row>
    <row r="102" spans="1:9" ht="35.1" customHeight="1" thickBot="1">
      <c r="A102" s="806"/>
      <c r="B102" s="810"/>
      <c r="C102" s="850" t="s">
        <v>568</v>
      </c>
      <c r="D102" s="851" t="s">
        <v>576</v>
      </c>
      <c r="E102" s="852">
        <f>'[8]2017 COP Forecast'!$F$51</f>
        <v>1.7602</v>
      </c>
      <c r="F102" s="795" t="s">
        <v>568</v>
      </c>
      <c r="G102" s="795" t="b">
        <f t="shared" si="3"/>
        <v>1</v>
      </c>
    </row>
    <row r="103" spans="1:9" ht="35.1" customHeight="1">
      <c r="A103" s="806"/>
      <c r="B103" s="810"/>
      <c r="C103" s="829" t="s">
        <v>373</v>
      </c>
      <c r="D103" s="827" t="s">
        <v>566</v>
      </c>
      <c r="E103" s="830">
        <f>E86</f>
        <v>3.5999999999999999E-3</v>
      </c>
      <c r="G103" s="795" t="b">
        <f t="shared" si="3"/>
        <v>0</v>
      </c>
    </row>
    <row r="104" spans="1:9" ht="35.1" customHeight="1">
      <c r="A104" s="806"/>
      <c r="B104" s="810"/>
      <c r="C104" s="823" t="s">
        <v>572</v>
      </c>
      <c r="D104" s="815" t="s">
        <v>566</v>
      </c>
      <c r="E104" s="825">
        <f t="shared" ref="E104:E106" si="6">E87</f>
        <v>2.0999999999999999E-3</v>
      </c>
      <c r="G104" s="795" t="b">
        <f t="shared" si="3"/>
        <v>0</v>
      </c>
    </row>
    <row r="105" spans="1:9" ht="39" customHeight="1">
      <c r="A105" s="806"/>
      <c r="B105" s="810"/>
      <c r="C105" s="838" t="s">
        <v>570</v>
      </c>
      <c r="D105" s="837" t="s">
        <v>82</v>
      </c>
      <c r="E105" s="816">
        <f t="shared" si="6"/>
        <v>0.25</v>
      </c>
      <c r="G105" s="795" t="b">
        <f t="shared" si="3"/>
        <v>0</v>
      </c>
    </row>
    <row r="106" spans="1:9" ht="39" customHeight="1">
      <c r="A106" s="806"/>
      <c r="B106" s="810"/>
      <c r="C106" s="823" t="s">
        <v>573</v>
      </c>
      <c r="D106" s="837" t="s">
        <v>566</v>
      </c>
      <c r="E106" s="830">
        <f t="shared" si="6"/>
        <v>0</v>
      </c>
      <c r="G106" s="795" t="b">
        <f t="shared" si="3"/>
        <v>0</v>
      </c>
    </row>
    <row r="107" spans="1:9" ht="15" thickBot="1">
      <c r="A107" s="806"/>
      <c r="B107" s="811"/>
      <c r="C107" s="832"/>
      <c r="D107" s="833"/>
      <c r="E107" s="834"/>
      <c r="G107" s="795" t="b">
        <f t="shared" si="3"/>
        <v>1</v>
      </c>
    </row>
    <row r="108" spans="1:9" ht="7.5" customHeight="1" thickBot="1">
      <c r="A108" s="806"/>
      <c r="B108" s="954"/>
      <c r="C108" s="960"/>
      <c r="D108" s="803"/>
      <c r="E108" s="843"/>
      <c r="G108" s="795" t="b">
        <f t="shared" si="3"/>
        <v>1</v>
      </c>
    </row>
    <row r="109" spans="1:9" ht="16.5" customHeight="1">
      <c r="A109" s="806"/>
      <c r="B109" s="810"/>
      <c r="C109" s="963"/>
      <c r="D109" s="812"/>
      <c r="E109" s="813"/>
      <c r="G109" s="795" t="b">
        <f t="shared" si="3"/>
        <v>1</v>
      </c>
    </row>
    <row r="110" spans="1:9" ht="35.1" customHeight="1">
      <c r="A110" s="806"/>
      <c r="B110" s="956" t="s">
        <v>581</v>
      </c>
      <c r="C110" s="853" t="s">
        <v>582</v>
      </c>
      <c r="D110" s="856" t="s">
        <v>82</v>
      </c>
      <c r="E110" s="857">
        <f>'Rates By Rate Class'!D11</f>
        <v>4.3052028597659717</v>
      </c>
      <c r="F110" s="795" t="s">
        <v>582</v>
      </c>
      <c r="G110" s="795" t="b">
        <f t="shared" si="3"/>
        <v>1</v>
      </c>
    </row>
    <row r="111" spans="1:9" ht="35.1" customHeight="1">
      <c r="A111" s="806"/>
      <c r="B111" s="810"/>
      <c r="C111" s="853" t="s">
        <v>63</v>
      </c>
      <c r="D111" s="858" t="s">
        <v>566</v>
      </c>
      <c r="E111" s="859">
        <f>'Rates By Rate Class'!E11</f>
        <v>1.974566725155822E-2</v>
      </c>
      <c r="F111" s="795" t="s">
        <v>63</v>
      </c>
      <c r="G111" s="795" t="b">
        <f t="shared" si="3"/>
        <v>1</v>
      </c>
    </row>
    <row r="112" spans="1:9" ht="35.1" customHeight="1" thickBot="1">
      <c r="A112" s="806"/>
      <c r="B112" s="810"/>
      <c r="C112" s="855" t="s">
        <v>565</v>
      </c>
      <c r="D112" s="851" t="s">
        <v>566</v>
      </c>
      <c r="E112" s="852">
        <f>'Low Voltage Rates'!E11</f>
        <v>4.493664328409132E-3</v>
      </c>
      <c r="F112" s="795" t="s">
        <v>565</v>
      </c>
      <c r="G112" s="795" t="b">
        <f t="shared" si="3"/>
        <v>1</v>
      </c>
    </row>
    <row r="113" spans="1:7" ht="35.1" customHeight="1">
      <c r="A113" s="806"/>
      <c r="B113" s="810"/>
      <c r="C113" s="826" t="s">
        <v>609</v>
      </c>
      <c r="D113" s="841" t="s">
        <v>566</v>
      </c>
      <c r="E113" s="973">
        <v>0</v>
      </c>
      <c r="F113" s="795" t="s">
        <v>609</v>
      </c>
      <c r="G113" s="795" t="b">
        <f t="shared" si="3"/>
        <v>1</v>
      </c>
    </row>
    <row r="114" spans="1:7" ht="35.1" customHeight="1">
      <c r="A114" s="806"/>
      <c r="B114" s="810"/>
      <c r="C114" s="826" t="s">
        <v>868</v>
      </c>
      <c r="D114" s="815" t="s">
        <v>566</v>
      </c>
      <c r="E114" s="828">
        <f>'2016 Rate Rider '!C12</f>
        <v>-5.0000000000000001E-3</v>
      </c>
      <c r="F114" s="795" t="s">
        <v>754</v>
      </c>
      <c r="G114" s="795" t="b">
        <f t="shared" si="3"/>
        <v>0</v>
      </c>
    </row>
    <row r="115" spans="1:7" ht="35.1" customHeight="1">
      <c r="A115" s="806"/>
      <c r="B115" s="810"/>
      <c r="C115" s="818" t="s">
        <v>869</v>
      </c>
      <c r="D115" s="815" t="s">
        <v>566</v>
      </c>
      <c r="E115" s="817">
        <f>'2016 Rate Rider '!D12</f>
        <v>6.0000000000000001E-3</v>
      </c>
      <c r="F115" s="795" t="s">
        <v>766</v>
      </c>
      <c r="G115" s="795" t="b">
        <f t="shared" si="3"/>
        <v>0</v>
      </c>
    </row>
    <row r="116" spans="1:7" ht="35.1" customHeight="1">
      <c r="A116" s="806"/>
      <c r="B116" s="810"/>
      <c r="C116" s="838" t="s">
        <v>870</v>
      </c>
      <c r="D116" s="815" t="s">
        <v>566</v>
      </c>
      <c r="E116" s="904">
        <f>'2016 Rate Rider '!E12</f>
        <v>1E-4</v>
      </c>
      <c r="F116" s="795" t="s">
        <v>494</v>
      </c>
      <c r="G116" s="795" t="b">
        <f t="shared" si="3"/>
        <v>0</v>
      </c>
    </row>
    <row r="117" spans="1:7" ht="35.1" customHeight="1" thickBot="1">
      <c r="A117" s="806"/>
      <c r="B117" s="810"/>
      <c r="C117" s="831" t="s">
        <v>874</v>
      </c>
      <c r="D117" s="815" t="s">
        <v>566</v>
      </c>
      <c r="E117" s="1206">
        <f>'2016 Rate Rider '!H12</f>
        <v>0</v>
      </c>
      <c r="F117" s="795" t="s">
        <v>762</v>
      </c>
      <c r="G117" s="795" t="b">
        <f t="shared" si="3"/>
        <v>0</v>
      </c>
    </row>
    <row r="118" spans="1:7" ht="35.1" customHeight="1">
      <c r="A118" s="806"/>
      <c r="B118" s="810"/>
      <c r="C118" s="847" t="s">
        <v>567</v>
      </c>
      <c r="D118" s="848" t="s">
        <v>566</v>
      </c>
      <c r="E118" s="849">
        <f>'[8]2017 COP Forecast'!$F$41</f>
        <v>6.7000000000000002E-3</v>
      </c>
      <c r="F118" s="795" t="s">
        <v>567</v>
      </c>
      <c r="G118" s="795" t="b">
        <f t="shared" ref="G118:G135" si="7">EXACT(C118,F118)</f>
        <v>1</v>
      </c>
    </row>
    <row r="119" spans="1:7" ht="35.1" customHeight="1" thickBot="1">
      <c r="A119" s="800"/>
      <c r="B119" s="810"/>
      <c r="C119" s="850" t="s">
        <v>568</v>
      </c>
      <c r="D119" s="851" t="s">
        <v>566</v>
      </c>
      <c r="E119" s="852">
        <f>'[8]2017 COP Forecast'!$F$52</f>
        <v>5.5999999999999999E-3</v>
      </c>
      <c r="F119" s="795" t="s">
        <v>568</v>
      </c>
      <c r="G119" s="795" t="b">
        <f t="shared" si="7"/>
        <v>1</v>
      </c>
    </row>
    <row r="120" spans="1:7" ht="35.1" customHeight="1">
      <c r="A120" s="800"/>
      <c r="B120" s="810"/>
      <c r="C120" s="829" t="s">
        <v>373</v>
      </c>
      <c r="D120" s="827" t="s">
        <v>566</v>
      </c>
      <c r="E120" s="830">
        <f>E103</f>
        <v>3.5999999999999999E-3</v>
      </c>
      <c r="G120" s="795" t="b">
        <f t="shared" si="7"/>
        <v>0</v>
      </c>
    </row>
    <row r="121" spans="1:7" ht="39" customHeight="1">
      <c r="A121" s="800"/>
      <c r="B121" s="810"/>
      <c r="C121" s="823" t="s">
        <v>572</v>
      </c>
      <c r="D121" s="815" t="s">
        <v>566</v>
      </c>
      <c r="E121" s="825">
        <f t="shared" ref="E121:E123" si="8">E104</f>
        <v>2.0999999999999999E-3</v>
      </c>
      <c r="G121" s="795" t="b">
        <f t="shared" si="7"/>
        <v>0</v>
      </c>
    </row>
    <row r="122" spans="1:7" ht="39" customHeight="1">
      <c r="A122" s="806"/>
      <c r="B122" s="810"/>
      <c r="C122" s="838" t="s">
        <v>570</v>
      </c>
      <c r="D122" s="837" t="s">
        <v>82</v>
      </c>
      <c r="E122" s="816">
        <f t="shared" si="8"/>
        <v>0.25</v>
      </c>
      <c r="G122" s="795" t="b">
        <f t="shared" si="7"/>
        <v>0</v>
      </c>
    </row>
    <row r="123" spans="1:7" ht="39" customHeight="1">
      <c r="A123" s="806"/>
      <c r="B123" s="810"/>
      <c r="C123" s="823" t="s">
        <v>573</v>
      </c>
      <c r="D123" s="837" t="s">
        <v>566</v>
      </c>
      <c r="E123" s="830">
        <f t="shared" si="8"/>
        <v>0</v>
      </c>
      <c r="G123" s="795" t="b">
        <f t="shared" si="7"/>
        <v>0</v>
      </c>
    </row>
    <row r="124" spans="1:7" ht="15" thickBot="1">
      <c r="A124" s="806"/>
      <c r="B124" s="811"/>
      <c r="C124" s="964"/>
      <c r="D124" s="833"/>
      <c r="E124" s="834"/>
      <c r="G124" s="795" t="b">
        <f t="shared" si="7"/>
        <v>1</v>
      </c>
    </row>
    <row r="125" spans="1:7" ht="10.5" customHeight="1" thickBot="1">
      <c r="A125" s="806"/>
      <c r="B125" s="954"/>
      <c r="C125" s="802"/>
      <c r="D125" s="803"/>
      <c r="E125" s="843"/>
      <c r="G125" s="795" t="b">
        <f t="shared" si="7"/>
        <v>1</v>
      </c>
    </row>
    <row r="126" spans="1:7" ht="15.75" customHeight="1">
      <c r="A126" s="800"/>
      <c r="B126" s="810"/>
      <c r="C126" s="812"/>
      <c r="D126" s="812"/>
      <c r="E126" s="813"/>
      <c r="G126" s="795" t="b">
        <f t="shared" si="7"/>
        <v>1</v>
      </c>
    </row>
    <row r="127" spans="1:7" ht="39" customHeight="1">
      <c r="A127" s="806"/>
      <c r="B127" s="956" t="s">
        <v>586</v>
      </c>
      <c r="C127" s="814" t="s">
        <v>582</v>
      </c>
      <c r="D127" s="822" t="s">
        <v>82</v>
      </c>
      <c r="E127" s="816">
        <f>ROUND('[7]O3.6 MicroFIT Charge'!$G$27,2)</f>
        <v>17.190000000000001</v>
      </c>
      <c r="G127" s="795" t="b">
        <f t="shared" si="7"/>
        <v>0</v>
      </c>
    </row>
    <row r="128" spans="1:7" ht="39" customHeight="1" thickBot="1">
      <c r="A128" s="800"/>
      <c r="B128" s="810"/>
      <c r="C128" s="819" t="s">
        <v>584</v>
      </c>
      <c r="D128" s="820" t="s">
        <v>576</v>
      </c>
      <c r="E128" s="835">
        <f>'Transformer Allowance'!C43</f>
        <v>0.6</v>
      </c>
      <c r="G128" s="795" t="b">
        <f t="shared" si="7"/>
        <v>0</v>
      </c>
    </row>
    <row r="129" spans="1:7" ht="39" customHeight="1">
      <c r="A129" s="806"/>
      <c r="B129" s="810"/>
      <c r="C129" s="838" t="s">
        <v>585</v>
      </c>
      <c r="D129" s="837" t="s">
        <v>138</v>
      </c>
      <c r="E129" s="844">
        <v>-1</v>
      </c>
      <c r="G129" s="795" t="b">
        <f t="shared" si="7"/>
        <v>0</v>
      </c>
    </row>
    <row r="130" spans="1:7" ht="15" thickBot="1">
      <c r="B130" s="965"/>
      <c r="C130" s="819"/>
      <c r="D130" s="820"/>
      <c r="E130" s="835"/>
      <c r="G130" s="795" t="b">
        <f t="shared" si="7"/>
        <v>1</v>
      </c>
    </row>
    <row r="131" spans="1:7" ht="8.25" customHeight="1" thickBot="1">
      <c r="G131" s="795" t="b">
        <f t="shared" si="7"/>
        <v>1</v>
      </c>
    </row>
    <row r="132" spans="1:7" ht="18.75" customHeight="1">
      <c r="B132" s="966"/>
      <c r="C132" s="866"/>
      <c r="D132" s="866"/>
      <c r="E132" s="868"/>
      <c r="G132" s="795" t="b">
        <f t="shared" si="7"/>
        <v>1</v>
      </c>
    </row>
    <row r="133" spans="1:7" ht="39" customHeight="1">
      <c r="B133" s="955" t="s">
        <v>589</v>
      </c>
      <c r="C133" s="865" t="s">
        <v>587</v>
      </c>
      <c r="D133" s="865"/>
      <c r="E133" s="867">
        <f>'[8]Rate Class Energy Model '!$C$17</f>
        <v>1.0819000000000001</v>
      </c>
      <c r="G133" s="795" t="b">
        <f t="shared" si="7"/>
        <v>0</v>
      </c>
    </row>
    <row r="134" spans="1:7" ht="39" customHeight="1">
      <c r="B134" s="968"/>
      <c r="C134" s="969" t="s">
        <v>588</v>
      </c>
      <c r="D134" s="969"/>
      <c r="E134" s="970">
        <f>ROUND(E133*0.99,4)</f>
        <v>1.0710999999999999</v>
      </c>
      <c r="G134" s="795" t="b">
        <f t="shared" si="7"/>
        <v>0</v>
      </c>
    </row>
    <row r="135" spans="1:7" ht="15" thickBot="1">
      <c r="B135" s="967"/>
      <c r="C135" s="971"/>
      <c r="D135" s="971"/>
      <c r="E135" s="972"/>
      <c r="G135" s="795" t="b">
        <f t="shared" si="7"/>
        <v>1</v>
      </c>
    </row>
    <row r="136" spans="1:7">
      <c r="B136" s="807"/>
    </row>
    <row r="137" spans="1:7">
      <c r="B137" s="807"/>
    </row>
    <row r="138" spans="1:7">
      <c r="B138" s="807"/>
    </row>
    <row r="139" spans="1:7">
      <c r="B139" s="807"/>
    </row>
    <row r="140" spans="1:7">
      <c r="B140" s="807"/>
    </row>
    <row r="141" spans="1:7">
      <c r="B141" s="807"/>
    </row>
    <row r="142" spans="1:7">
      <c r="B142" s="807"/>
    </row>
    <row r="143" spans="1:7">
      <c r="B143" s="807"/>
    </row>
    <row r="144" spans="1:7">
      <c r="B144" s="807"/>
    </row>
    <row r="145" spans="2:2">
      <c r="B145" s="807"/>
    </row>
    <row r="146" spans="2:2">
      <c r="B146" s="807"/>
    </row>
    <row r="147" spans="2:2">
      <c r="B147" s="807"/>
    </row>
    <row r="148" spans="2:2">
      <c r="B148" s="807"/>
    </row>
    <row r="149" spans="2:2">
      <c r="B149" s="807"/>
    </row>
    <row r="150" spans="2:2">
      <c r="B150" s="807"/>
    </row>
    <row r="151" spans="2:2">
      <c r="B151" s="807"/>
    </row>
    <row r="152" spans="2:2">
      <c r="B152" s="807"/>
    </row>
    <row r="153" spans="2:2">
      <c r="B153" s="807"/>
    </row>
    <row r="154" spans="2:2">
      <c r="B154" s="807"/>
    </row>
    <row r="155" spans="2:2">
      <c r="B155" s="807"/>
    </row>
    <row r="156" spans="2:2">
      <c r="B156" s="807"/>
    </row>
  </sheetData>
  <mergeCells count="8">
    <mergeCell ref="A7:E7"/>
    <mergeCell ref="A8:E8"/>
    <mergeCell ref="A6:E6"/>
    <mergeCell ref="A1:E1"/>
    <mergeCell ref="A2:E2"/>
    <mergeCell ref="A3:E3"/>
    <mergeCell ref="A4:E4"/>
    <mergeCell ref="A5:E5"/>
  </mergeCells>
  <pageMargins left="0.75" right="0.75" top="1" bottom="1" header="0.5" footer="0.5"/>
  <pageSetup scale="10" orientation="portrait"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B2:M67"/>
  <sheetViews>
    <sheetView topLeftCell="A47" zoomScaleNormal="100" workbookViewId="0">
      <selection activeCell="B35" sqref="B35"/>
    </sheetView>
  </sheetViews>
  <sheetFormatPr defaultRowHeight="12.75"/>
  <cols>
    <col min="1" max="1" width="2.7109375" style="288" customWidth="1"/>
    <col min="2" max="2" width="41.7109375" style="288" customWidth="1"/>
    <col min="3" max="12" width="12.7109375" style="288" customWidth="1"/>
    <col min="13"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80" t="s">
        <v>487</v>
      </c>
      <c r="D3" s="1280"/>
      <c r="E3" s="1280"/>
      <c r="F3" s="556"/>
      <c r="G3" s="556"/>
      <c r="H3" s="556"/>
      <c r="I3" s="556"/>
      <c r="J3" s="556"/>
      <c r="K3" s="556"/>
    </row>
    <row r="4" spans="2:11">
      <c r="B4" s="555" t="s">
        <v>481</v>
      </c>
      <c r="C4" s="1280" t="s">
        <v>486</v>
      </c>
      <c r="D4" s="1280"/>
      <c r="E4" s="1280"/>
      <c r="F4" s="556"/>
      <c r="G4" s="556"/>
      <c r="H4" s="556"/>
      <c r="I4" s="556"/>
      <c r="J4" s="556"/>
      <c r="K4" s="556"/>
    </row>
    <row r="5" spans="2:11">
      <c r="B5" s="555" t="s">
        <v>45</v>
      </c>
      <c r="C5" s="557">
        <v>750</v>
      </c>
      <c r="D5" s="558" t="s">
        <v>13</v>
      </c>
      <c r="E5" s="549"/>
      <c r="F5" s="556"/>
      <c r="G5" s="556"/>
      <c r="H5" s="556"/>
      <c r="I5" s="556"/>
      <c r="J5" s="556"/>
      <c r="K5" s="556"/>
    </row>
    <row r="6" spans="2:11">
      <c r="B6" s="555" t="s">
        <v>482</v>
      </c>
      <c r="C6" s="557">
        <v>0</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'[8]Rate Class Energy Model '!$C$17</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900">
        <f>'Current Tariff '!E25</f>
        <v>13.19</v>
      </c>
      <c r="E14" s="570">
        <v>1</v>
      </c>
      <c r="F14" s="571">
        <f>E14*D14</f>
        <v>13.19</v>
      </c>
      <c r="G14" s="901">
        <f>'Rates By Rate Class'!D6</f>
        <v>17.03</v>
      </c>
      <c r="H14" s="573">
        <v>1</v>
      </c>
      <c r="I14" s="571">
        <f>H14*G14</f>
        <v>17.03</v>
      </c>
      <c r="J14" s="574">
        <f t="shared" ref="J14:J48" si="0">I14-F14</f>
        <v>3.8400000000000016</v>
      </c>
      <c r="K14" s="575">
        <f>IF(ISERROR(J14/F14), "", J14/F14)</f>
        <v>0.29112964366944666</v>
      </c>
    </row>
    <row r="15" spans="2:11">
      <c r="B15" s="536"/>
      <c r="C15" s="537"/>
      <c r="D15" s="569"/>
      <c r="E15" s="570">
        <v>1</v>
      </c>
      <c r="F15" s="571">
        <f t="shared" ref="F15:F29" si="1">E15*D15</f>
        <v>0</v>
      </c>
      <c r="G15" s="572"/>
      <c r="H15" s="573">
        <v>1</v>
      </c>
      <c r="I15" s="571">
        <f>H15*G15</f>
        <v>0</v>
      </c>
      <c r="J15" s="574">
        <f t="shared" si="0"/>
        <v>0</v>
      </c>
      <c r="K15" s="575" t="str">
        <f t="shared" ref="K15:K55" si="2">IF(ISERROR(J15/F15), "", J15/F15)</f>
        <v/>
      </c>
    </row>
    <row r="16" spans="2:11">
      <c r="B16" s="538"/>
      <c r="C16" s="537"/>
      <c r="D16" s="569"/>
      <c r="E16" s="570">
        <v>1</v>
      </c>
      <c r="F16" s="571">
        <f t="shared" si="1"/>
        <v>0</v>
      </c>
      <c r="G16" s="572"/>
      <c r="H16" s="573">
        <v>1</v>
      </c>
      <c r="I16" s="571">
        <f t="shared" ref="I16:I29" si="3">H16*G16</f>
        <v>0</v>
      </c>
      <c r="J16" s="574">
        <f t="shared" si="0"/>
        <v>0</v>
      </c>
      <c r="K16" s="575" t="str">
        <f t="shared" si="2"/>
        <v/>
      </c>
    </row>
    <row r="17" spans="2:13">
      <c r="B17" s="538"/>
      <c r="C17" s="537"/>
      <c r="D17" s="569"/>
      <c r="E17" s="570">
        <v>1</v>
      </c>
      <c r="F17" s="571">
        <f t="shared" si="1"/>
        <v>0</v>
      </c>
      <c r="G17" s="572"/>
      <c r="H17" s="573">
        <v>1</v>
      </c>
      <c r="I17" s="571">
        <f t="shared" si="3"/>
        <v>0</v>
      </c>
      <c r="J17" s="574">
        <f t="shared" si="0"/>
        <v>0</v>
      </c>
      <c r="K17" s="575" t="str">
        <f t="shared" si="2"/>
        <v/>
      </c>
    </row>
    <row r="18" spans="2:13">
      <c r="B18" s="538"/>
      <c r="C18" s="537"/>
      <c r="D18" s="569"/>
      <c r="E18" s="570">
        <v>1</v>
      </c>
      <c r="F18" s="571">
        <f t="shared" si="1"/>
        <v>0</v>
      </c>
      <c r="G18" s="572"/>
      <c r="H18" s="573">
        <v>1</v>
      </c>
      <c r="I18" s="571">
        <f t="shared" si="3"/>
        <v>0</v>
      </c>
      <c r="J18" s="574">
        <f t="shared" si="0"/>
        <v>0</v>
      </c>
      <c r="K18" s="575" t="str">
        <f t="shared" si="2"/>
        <v/>
      </c>
    </row>
    <row r="19" spans="2:13">
      <c r="B19" s="538"/>
      <c r="C19" s="537"/>
      <c r="D19" s="569"/>
      <c r="E19" s="570">
        <v>1</v>
      </c>
      <c r="F19" s="571">
        <f t="shared" si="1"/>
        <v>0</v>
      </c>
      <c r="G19" s="572"/>
      <c r="H19" s="573">
        <v>1</v>
      </c>
      <c r="I19" s="571">
        <f t="shared" si="3"/>
        <v>0</v>
      </c>
      <c r="J19" s="574">
        <f t="shared" si="0"/>
        <v>0</v>
      </c>
      <c r="K19" s="575" t="str">
        <f t="shared" si="2"/>
        <v/>
      </c>
    </row>
    <row r="20" spans="2:13">
      <c r="B20" s="536" t="s">
        <v>63</v>
      </c>
      <c r="C20" s="537" t="s">
        <v>41</v>
      </c>
      <c r="D20" s="569">
        <f>'Current Tariff '!E27</f>
        <v>1.4999999999999999E-2</v>
      </c>
      <c r="E20" s="576">
        <f>C5</f>
        <v>750</v>
      </c>
      <c r="F20" s="571">
        <f t="shared" si="1"/>
        <v>11.25</v>
      </c>
      <c r="G20" s="572">
        <f>'Rates By Rate Class'!E6</f>
        <v>1.2213517016953463E-2</v>
      </c>
      <c r="H20" s="576">
        <f>E20</f>
        <v>750</v>
      </c>
      <c r="I20" s="571">
        <f t="shared" si="3"/>
        <v>9.1601377627150971</v>
      </c>
      <c r="J20" s="574">
        <f t="shared" si="0"/>
        <v>-2.0898622372849029</v>
      </c>
      <c r="K20" s="575">
        <f t="shared" si="2"/>
        <v>-0.18576553220310249</v>
      </c>
      <c r="M20" s="288">
        <f>D20*E20</f>
        <v>11.25</v>
      </c>
    </row>
    <row r="21" spans="2:13">
      <c r="B21" s="536" t="s">
        <v>390</v>
      </c>
      <c r="C21" s="537" t="s">
        <v>489</v>
      </c>
      <c r="D21" s="569"/>
      <c r="E21" s="576">
        <f>E20</f>
        <v>750</v>
      </c>
      <c r="F21" s="571">
        <f t="shared" si="1"/>
        <v>0</v>
      </c>
      <c r="G21" s="572">
        <f>'2016 Rate Schedule (Part 1)'!E22</f>
        <v>0.66</v>
      </c>
      <c r="H21" s="576">
        <v>1</v>
      </c>
      <c r="I21" s="571">
        <f t="shared" si="3"/>
        <v>0.66</v>
      </c>
      <c r="J21" s="574">
        <f t="shared" si="0"/>
        <v>0.66</v>
      </c>
      <c r="K21" s="575" t="str">
        <f t="shared" si="2"/>
        <v/>
      </c>
    </row>
    <row r="22" spans="2:13">
      <c r="B22" s="536"/>
      <c r="C22" s="537"/>
      <c r="D22" s="569"/>
      <c r="E22" s="576">
        <f t="shared" ref="E22:E29" si="4">E21</f>
        <v>750</v>
      </c>
      <c r="F22" s="571">
        <f t="shared" si="1"/>
        <v>0</v>
      </c>
      <c r="G22" s="572"/>
      <c r="H22" s="576">
        <f t="shared" ref="H22:H29" si="5">E22</f>
        <v>750</v>
      </c>
      <c r="I22" s="571">
        <f t="shared" si="3"/>
        <v>0</v>
      </c>
      <c r="J22" s="574">
        <f t="shared" si="0"/>
        <v>0</v>
      </c>
      <c r="K22" s="575" t="str">
        <f t="shared" si="2"/>
        <v/>
      </c>
    </row>
    <row r="23" spans="2:13">
      <c r="B23" s="538"/>
      <c r="C23" s="537"/>
      <c r="D23" s="569"/>
      <c r="E23" s="576">
        <f t="shared" si="4"/>
        <v>750</v>
      </c>
      <c r="F23" s="571">
        <f t="shared" si="1"/>
        <v>0</v>
      </c>
      <c r="G23" s="572"/>
      <c r="H23" s="576">
        <f t="shared" si="5"/>
        <v>750</v>
      </c>
      <c r="I23" s="571">
        <f t="shared" si="3"/>
        <v>0</v>
      </c>
      <c r="J23" s="574">
        <f t="shared" si="0"/>
        <v>0</v>
      </c>
      <c r="K23" s="575" t="str">
        <f t="shared" si="2"/>
        <v/>
      </c>
    </row>
    <row r="24" spans="2:13" ht="12" customHeight="1">
      <c r="B24" s="538"/>
      <c r="C24" s="537"/>
      <c r="D24" s="569"/>
      <c r="E24" s="576">
        <f t="shared" si="4"/>
        <v>750</v>
      </c>
      <c r="F24" s="571">
        <f t="shared" si="1"/>
        <v>0</v>
      </c>
      <c r="G24" s="572"/>
      <c r="H24" s="576">
        <f t="shared" si="5"/>
        <v>750</v>
      </c>
      <c r="I24" s="571">
        <f t="shared" si="3"/>
        <v>0</v>
      </c>
      <c r="J24" s="574">
        <f t="shared" si="0"/>
        <v>0</v>
      </c>
      <c r="K24" s="575" t="str">
        <f t="shared" si="2"/>
        <v/>
      </c>
    </row>
    <row r="25" spans="2:13">
      <c r="B25" s="538"/>
      <c r="C25" s="537"/>
      <c r="D25" s="569"/>
      <c r="E25" s="576">
        <f t="shared" si="4"/>
        <v>750</v>
      </c>
      <c r="F25" s="571">
        <f t="shared" si="1"/>
        <v>0</v>
      </c>
      <c r="G25" s="572"/>
      <c r="H25" s="576">
        <f t="shared" si="5"/>
        <v>750</v>
      </c>
      <c r="I25" s="571">
        <f t="shared" si="3"/>
        <v>0</v>
      </c>
      <c r="J25" s="574">
        <f t="shared" si="0"/>
        <v>0</v>
      </c>
      <c r="K25" s="575" t="str">
        <f t="shared" si="2"/>
        <v/>
      </c>
    </row>
    <row r="26" spans="2:13">
      <c r="B26" s="538"/>
      <c r="C26" s="537"/>
      <c r="D26" s="569"/>
      <c r="E26" s="576">
        <f t="shared" si="4"/>
        <v>750</v>
      </c>
      <c r="F26" s="571">
        <f t="shared" si="1"/>
        <v>0</v>
      </c>
      <c r="G26" s="572"/>
      <c r="H26" s="576">
        <f t="shared" si="5"/>
        <v>750</v>
      </c>
      <c r="I26" s="571">
        <f t="shared" si="3"/>
        <v>0</v>
      </c>
      <c r="J26" s="574">
        <f t="shared" si="0"/>
        <v>0</v>
      </c>
      <c r="K26" s="575" t="str">
        <f t="shared" si="2"/>
        <v/>
      </c>
    </row>
    <row r="27" spans="2:13">
      <c r="B27" s="538"/>
      <c r="C27" s="537"/>
      <c r="D27" s="569"/>
      <c r="E27" s="576">
        <f t="shared" si="4"/>
        <v>750</v>
      </c>
      <c r="F27" s="571">
        <f t="shared" si="1"/>
        <v>0</v>
      </c>
      <c r="G27" s="572"/>
      <c r="H27" s="576">
        <f t="shared" si="5"/>
        <v>750</v>
      </c>
      <c r="I27" s="571">
        <f t="shared" si="3"/>
        <v>0</v>
      </c>
      <c r="J27" s="574">
        <f t="shared" si="0"/>
        <v>0</v>
      </c>
      <c r="K27" s="575" t="str">
        <f t="shared" si="2"/>
        <v/>
      </c>
    </row>
    <row r="28" spans="2:13">
      <c r="B28" s="538"/>
      <c r="C28" s="537"/>
      <c r="D28" s="569"/>
      <c r="E28" s="576">
        <f t="shared" si="4"/>
        <v>750</v>
      </c>
      <c r="F28" s="571">
        <f t="shared" si="1"/>
        <v>0</v>
      </c>
      <c r="G28" s="572"/>
      <c r="H28" s="576">
        <f t="shared" si="5"/>
        <v>750</v>
      </c>
      <c r="I28" s="571">
        <f t="shared" si="3"/>
        <v>0</v>
      </c>
      <c r="J28" s="574">
        <f t="shared" si="0"/>
        <v>0</v>
      </c>
      <c r="K28" s="575" t="str">
        <f t="shared" si="2"/>
        <v/>
      </c>
    </row>
    <row r="29" spans="2:13">
      <c r="B29" s="538"/>
      <c r="C29" s="537"/>
      <c r="D29" s="569"/>
      <c r="E29" s="576">
        <f t="shared" si="4"/>
        <v>750</v>
      </c>
      <c r="F29" s="571">
        <f t="shared" si="1"/>
        <v>0</v>
      </c>
      <c r="G29" s="572"/>
      <c r="H29" s="576">
        <f t="shared" si="5"/>
        <v>750</v>
      </c>
      <c r="I29" s="571">
        <f t="shared" si="3"/>
        <v>0</v>
      </c>
      <c r="J29" s="574">
        <f t="shared" si="0"/>
        <v>0</v>
      </c>
      <c r="K29" s="575" t="str">
        <f t="shared" si="2"/>
        <v/>
      </c>
    </row>
    <row r="30" spans="2:13">
      <c r="B30" s="539" t="s">
        <v>464</v>
      </c>
      <c r="C30" s="540"/>
      <c r="D30" s="577"/>
      <c r="E30" s="578"/>
      <c r="F30" s="579">
        <f>SUM(F14:F29)</f>
        <v>24.439999999999998</v>
      </c>
      <c r="G30" s="580"/>
      <c r="H30" s="581"/>
      <c r="I30" s="579">
        <f>SUM(I14:I29)</f>
        <v>26.850137762715097</v>
      </c>
      <c r="J30" s="582">
        <f t="shared" si="0"/>
        <v>2.4101377627150988</v>
      </c>
      <c r="K30" s="583">
        <f>IF((F30)=0,"",(J30/F30))</f>
        <v>9.8614474742843655E-2</v>
      </c>
    </row>
    <row r="31" spans="2:13" ht="48" customHeight="1">
      <c r="B31" s="541" t="s">
        <v>577</v>
      </c>
      <c r="C31" s="537" t="s">
        <v>566</v>
      </c>
      <c r="D31" s="572">
        <f>'Current Tariff '!E29</f>
        <v>2.8999999999999998E-3</v>
      </c>
      <c r="E31" s="576">
        <f>C5</f>
        <v>750</v>
      </c>
      <c r="F31" s="571">
        <f t="shared" ref="F31:F41" si="6">E31*D31</f>
        <v>2.1749999999999998</v>
      </c>
      <c r="G31" s="626">
        <f>'2016 Rate Schedule (Part 1)'!E16</f>
        <v>0</v>
      </c>
      <c r="H31" s="576">
        <f>E31</f>
        <v>750</v>
      </c>
      <c r="I31" s="571">
        <f t="shared" ref="I31:I41" si="7">H31*G31</f>
        <v>0</v>
      </c>
      <c r="J31" s="574">
        <f t="shared" si="0"/>
        <v>-2.1749999999999998</v>
      </c>
      <c r="K31" s="575">
        <f t="shared" si="2"/>
        <v>-1</v>
      </c>
    </row>
    <row r="32" spans="2:13" ht="45.75" customHeight="1">
      <c r="B32" s="541" t="s">
        <v>579</v>
      </c>
      <c r="C32" s="537"/>
      <c r="D32" s="572"/>
      <c r="E32" s="576">
        <f>E31</f>
        <v>750</v>
      </c>
      <c r="F32" s="571">
        <f t="shared" si="6"/>
        <v>0</v>
      </c>
      <c r="G32" s="572"/>
      <c r="H32" s="576">
        <f t="shared" ref="H32:H39" si="8">E32</f>
        <v>750</v>
      </c>
      <c r="I32" s="571">
        <f t="shared" si="7"/>
        <v>0</v>
      </c>
      <c r="J32" s="574">
        <f t="shared" si="0"/>
        <v>0</v>
      </c>
      <c r="K32" s="575" t="str">
        <f t="shared" si="2"/>
        <v/>
      </c>
    </row>
    <row r="33" spans="2:11" ht="51" customHeight="1">
      <c r="B33" s="541" t="s">
        <v>578</v>
      </c>
      <c r="C33" s="537" t="s">
        <v>566</v>
      </c>
      <c r="D33" s="569"/>
      <c r="E33" s="576">
        <f>E32</f>
        <v>750</v>
      </c>
      <c r="F33" s="571">
        <f t="shared" si="6"/>
        <v>0</v>
      </c>
      <c r="G33" s="572">
        <f>'2016 Rate Schedule (Part 1)'!E18</f>
        <v>-5.0000000000000001E-3</v>
      </c>
      <c r="H33" s="576">
        <f t="shared" si="8"/>
        <v>750</v>
      </c>
      <c r="I33" s="571">
        <f t="shared" si="7"/>
        <v>-3.75</v>
      </c>
      <c r="J33" s="574">
        <f t="shared" si="0"/>
        <v>-3.75</v>
      </c>
      <c r="K33" s="575" t="str">
        <f t="shared" si="2"/>
        <v/>
      </c>
    </row>
    <row r="34" spans="2:11" ht="52.5" customHeight="1">
      <c r="B34" s="541" t="s">
        <v>580</v>
      </c>
      <c r="C34" s="537"/>
      <c r="D34" s="569"/>
      <c r="E34" s="576">
        <f>E33</f>
        <v>750</v>
      </c>
      <c r="F34" s="571">
        <f t="shared" si="6"/>
        <v>0</v>
      </c>
      <c r="G34" s="572"/>
      <c r="H34" s="576">
        <f t="shared" si="8"/>
        <v>750</v>
      </c>
      <c r="I34" s="571">
        <f t="shared" si="7"/>
        <v>0</v>
      </c>
      <c r="J34" s="574">
        <f t="shared" si="0"/>
        <v>0</v>
      </c>
      <c r="K34" s="575" t="str">
        <f t="shared" si="2"/>
        <v/>
      </c>
    </row>
    <row r="35" spans="2:11" ht="43.5" customHeight="1">
      <c r="B35" s="541" t="s">
        <v>494</v>
      </c>
      <c r="C35" s="537" t="s">
        <v>489</v>
      </c>
      <c r="D35" s="569"/>
      <c r="E35" s="576">
        <v>1</v>
      </c>
      <c r="F35" s="571"/>
      <c r="G35" s="572">
        <f>'2016 Rate Schedule (Part 1)'!E20</f>
        <v>0.04</v>
      </c>
      <c r="H35" s="576">
        <v>1</v>
      </c>
      <c r="I35" s="571">
        <f>H35*G35</f>
        <v>0.04</v>
      </c>
      <c r="J35" s="574">
        <f>I35-F35</f>
        <v>0.04</v>
      </c>
      <c r="K35" s="575" t="str">
        <f t="shared" si="2"/>
        <v/>
      </c>
    </row>
    <row r="36" spans="2:11" ht="45.75" customHeight="1">
      <c r="B36" s="541" t="s">
        <v>495</v>
      </c>
      <c r="C36" s="537"/>
      <c r="D36" s="569"/>
      <c r="E36" s="576">
        <f>E35</f>
        <v>1</v>
      </c>
      <c r="F36" s="571"/>
      <c r="G36" s="1153">
        <f>'2016 Rate Schedule (Part 1)'!E21</f>
        <v>0</v>
      </c>
      <c r="H36" s="576">
        <f>C5</f>
        <v>750</v>
      </c>
      <c r="I36" s="571">
        <f>H36*G36</f>
        <v>0</v>
      </c>
      <c r="J36" s="574">
        <f>I36-F36</f>
        <v>0</v>
      </c>
      <c r="K36" s="575" t="str">
        <f t="shared" si="2"/>
        <v/>
      </c>
    </row>
    <row r="37" spans="2:11" ht="34.5" customHeight="1">
      <c r="B37" s="541" t="s">
        <v>757</v>
      </c>
      <c r="C37" s="537" t="s">
        <v>489</v>
      </c>
      <c r="D37" s="569"/>
      <c r="E37" s="576"/>
      <c r="F37" s="571"/>
      <c r="G37" s="572">
        <f>'2016 Rate Schedule (Part 1)'!E23</f>
        <v>0</v>
      </c>
      <c r="H37" s="576">
        <v>1</v>
      </c>
      <c r="I37" s="571">
        <f>H37*G37</f>
        <v>0</v>
      </c>
      <c r="J37" s="574">
        <f>I37-F37</f>
        <v>0</v>
      </c>
      <c r="K37" s="575" t="str">
        <f t="shared" si="2"/>
        <v/>
      </c>
    </row>
    <row r="38" spans="2:11" ht="34.5" customHeight="1">
      <c r="B38" s="541"/>
      <c r="C38" s="537"/>
      <c r="D38" s="569"/>
      <c r="E38" s="576"/>
      <c r="F38" s="571"/>
      <c r="G38" s="572"/>
      <c r="H38" s="576"/>
      <c r="I38" s="571"/>
      <c r="J38" s="574"/>
      <c r="K38" s="575" t="str">
        <f t="shared" si="2"/>
        <v/>
      </c>
    </row>
    <row r="39" spans="2:11" ht="27.75" customHeight="1">
      <c r="B39" s="542" t="s">
        <v>465</v>
      </c>
      <c r="C39" s="537" t="s">
        <v>41</v>
      </c>
      <c r="D39" s="569">
        <f>'Current Tariff '!E28</f>
        <v>2.3999999999999998E-3</v>
      </c>
      <c r="E39" s="576">
        <f>E34</f>
        <v>750</v>
      </c>
      <c r="F39" s="571">
        <f t="shared" si="6"/>
        <v>1.7999999999999998</v>
      </c>
      <c r="G39" s="572">
        <f>'2016 Rate Schedule (Part 1)'!E15</f>
        <v>4.8948843975143612E-3</v>
      </c>
      <c r="H39" s="576">
        <f t="shared" si="8"/>
        <v>750</v>
      </c>
      <c r="I39" s="571">
        <f t="shared" si="7"/>
        <v>3.6711632981357711</v>
      </c>
      <c r="J39" s="574">
        <f t="shared" si="0"/>
        <v>1.8711632981357713</v>
      </c>
      <c r="K39" s="575">
        <f t="shared" si="2"/>
        <v>1.0395351656309841</v>
      </c>
    </row>
    <row r="40" spans="2:11" ht="24.75" customHeight="1">
      <c r="B40" s="542" t="s">
        <v>466</v>
      </c>
      <c r="C40" s="537" t="s">
        <v>41</v>
      </c>
      <c r="D40" s="584">
        <f>IF((C5*12&gt;=150000), 0, IF(C4="RPP",(D51*0.64+D52*0.18+D53*0.18),IF(C4="Non-RPP (Retailer)",D54,D55)))</f>
        <v>0.11183999999999999</v>
      </c>
      <c r="E40" s="585">
        <f>IF(D40=0, 0, $C5*C7-C5)</f>
        <v>59.775000000000091</v>
      </c>
      <c r="F40" s="571">
        <f t="shared" si="6"/>
        <v>6.6852360000000095</v>
      </c>
      <c r="G40" s="586">
        <f>IF((C5*12&gt;=150000), 0, IF(C4="RPP",(G51*0.64+G52*0.18+G53*0.18),IF(C4="Non-RPP (Retailer)",G54,G55)))</f>
        <v>0.11183999999999999</v>
      </c>
      <c r="H40" s="585">
        <f>IF(G40=0, 0, C5*C8-C5)</f>
        <v>61.425000000000068</v>
      </c>
      <c r="I40" s="571">
        <f t="shared" si="7"/>
        <v>6.8697720000000073</v>
      </c>
      <c r="J40" s="574">
        <f t="shared" si="0"/>
        <v>0.18453599999999781</v>
      </c>
      <c r="K40" s="575">
        <f t="shared" si="2"/>
        <v>2.7603513174403647E-2</v>
      </c>
    </row>
    <row r="41" spans="2:11" ht="24" customHeight="1">
      <c r="B41" s="542" t="s">
        <v>467</v>
      </c>
      <c r="C41" s="537" t="s">
        <v>489</v>
      </c>
      <c r="D41" s="584">
        <v>0.79</v>
      </c>
      <c r="E41" s="570">
        <v>1</v>
      </c>
      <c r="F41" s="571">
        <f t="shared" si="6"/>
        <v>0.79</v>
      </c>
      <c r="G41" s="584">
        <v>0.79</v>
      </c>
      <c r="H41" s="570">
        <v>1</v>
      </c>
      <c r="I41" s="571">
        <f t="shared" si="7"/>
        <v>0.79</v>
      </c>
      <c r="J41" s="574">
        <f t="shared" si="0"/>
        <v>0</v>
      </c>
      <c r="K41" s="575">
        <f t="shared" si="2"/>
        <v>0</v>
      </c>
    </row>
    <row r="42" spans="2:11" ht="25.5">
      <c r="B42" s="543" t="s">
        <v>468</v>
      </c>
      <c r="C42" s="544"/>
      <c r="D42" s="587"/>
      <c r="E42" s="578"/>
      <c r="F42" s="588">
        <f>SUM(F31:F41)+F30</f>
        <v>35.890236000000002</v>
      </c>
      <c r="G42" s="578"/>
      <c r="H42" s="581"/>
      <c r="I42" s="588">
        <f>SUM(I31:I41)+I30</f>
        <v>34.471073060850877</v>
      </c>
      <c r="J42" s="582">
        <f t="shared" si="0"/>
        <v>-1.4191629391491247</v>
      </c>
      <c r="K42" s="583">
        <f>IF((F42)=0,"",(J42/F42))</f>
        <v>-3.9541755566865726E-2</v>
      </c>
    </row>
    <row r="43" spans="2:11" ht="20.25" customHeight="1">
      <c r="B43" s="545" t="s">
        <v>392</v>
      </c>
      <c r="C43" s="546" t="s">
        <v>41</v>
      </c>
      <c r="D43" s="572">
        <f>'Current Tariff '!E31</f>
        <v>8.2000000000000007E-3</v>
      </c>
      <c r="E43" s="585">
        <f>IF($C6&gt;0, $C6, $C5*$C7)</f>
        <v>809.77500000000009</v>
      </c>
      <c r="F43" s="571">
        <f>E43*D43</f>
        <v>6.6401550000000009</v>
      </c>
      <c r="G43" s="572">
        <f>'2016 Rate Schedule (Part 1)'!E24</f>
        <v>7.3000000000000001E-3</v>
      </c>
      <c r="H43" s="585">
        <f>IF($C6&gt;0, $C6, $C5*$C8)</f>
        <v>811.42500000000007</v>
      </c>
      <c r="I43" s="571">
        <f>H43*G43</f>
        <v>5.9234025000000008</v>
      </c>
      <c r="J43" s="574">
        <f t="shared" si="0"/>
        <v>-0.71675250000000013</v>
      </c>
      <c r="K43" s="575">
        <f t="shared" si="2"/>
        <v>-0.10794213388091092</v>
      </c>
    </row>
    <row r="44" spans="2:11">
      <c r="B44" s="547" t="s">
        <v>393</v>
      </c>
      <c r="C44" s="546" t="s">
        <v>41</v>
      </c>
      <c r="D44" s="572">
        <f>'Current Tariff '!E32</f>
        <v>5.8999999999999999E-3</v>
      </c>
      <c r="E44" s="585">
        <f>E43</f>
        <v>809.77500000000009</v>
      </c>
      <c r="F44" s="571">
        <f>E44*D44</f>
        <v>4.7776725000000004</v>
      </c>
      <c r="G44" s="572">
        <f>'2016 Rate Schedule (Part 1)'!E25</f>
        <v>6.1000000000000004E-3</v>
      </c>
      <c r="H44" s="585">
        <f>H43</f>
        <v>811.42500000000007</v>
      </c>
      <c r="I44" s="571">
        <f>H44*G44</f>
        <v>4.9496925000000012</v>
      </c>
      <c r="J44" s="574">
        <f t="shared" si="0"/>
        <v>0.17202000000000073</v>
      </c>
      <c r="K44" s="575">
        <f t="shared" si="2"/>
        <v>3.6004979412046494E-2</v>
      </c>
    </row>
    <row r="45" spans="2:11" ht="25.5">
      <c r="B45" s="543" t="s">
        <v>469</v>
      </c>
      <c r="C45" s="540"/>
      <c r="D45" s="589"/>
      <c r="E45" s="578"/>
      <c r="F45" s="588">
        <f>SUM(F42:F44)</f>
        <v>47.308063500000003</v>
      </c>
      <c r="G45" s="590"/>
      <c r="H45" s="591"/>
      <c r="I45" s="588">
        <f>SUM(I42:I44)</f>
        <v>45.344168060850876</v>
      </c>
      <c r="J45" s="582">
        <f t="shared" si="0"/>
        <v>-1.9638954391491268</v>
      </c>
      <c r="K45" s="583">
        <f>IF((F45)=0,"",(J45/F45))</f>
        <v>-4.151291120062707E-2</v>
      </c>
    </row>
    <row r="46" spans="2:11" ht="16.5" customHeight="1">
      <c r="B46" s="548" t="s">
        <v>394</v>
      </c>
      <c r="C46" s="546" t="s">
        <v>41</v>
      </c>
      <c r="D46" s="594">
        <f>'Current Tariff '!E36</f>
        <v>3.5999999999999999E-3</v>
      </c>
      <c r="E46" s="585">
        <f>C5*C7</f>
        <v>809.77500000000009</v>
      </c>
      <c r="F46" s="593">
        <f t="shared" ref="F46:F53" si="9">E46*D46</f>
        <v>2.9151900000000004</v>
      </c>
      <c r="G46" s="594">
        <f>'2016 Rate Schedule (Part 1)'!E26</f>
        <v>3.5999999999999999E-3</v>
      </c>
      <c r="H46" s="585">
        <f>C5*C8</f>
        <v>811.42500000000007</v>
      </c>
      <c r="I46" s="593">
        <f t="shared" ref="I46:I53" si="10">H46*G46</f>
        <v>2.9211300000000002</v>
      </c>
      <c r="J46" s="574">
        <f t="shared" si="0"/>
        <v>5.9399999999998343E-3</v>
      </c>
      <c r="K46" s="575">
        <f t="shared" si="2"/>
        <v>2.0376030378808359E-3</v>
      </c>
    </row>
    <row r="47" spans="2:11">
      <c r="B47" s="548" t="s">
        <v>395</v>
      </c>
      <c r="C47" s="546" t="s">
        <v>41</v>
      </c>
      <c r="D47" s="594">
        <f>'Current Tariff '!E37</f>
        <v>2.0999999999999999E-3</v>
      </c>
      <c r="E47" s="585">
        <f>C5*C7</f>
        <v>809.77500000000009</v>
      </c>
      <c r="F47" s="593">
        <f t="shared" si="9"/>
        <v>1.7005275000000002</v>
      </c>
      <c r="G47" s="594">
        <f>'2016 Rate Schedule (Part 1)'!E27</f>
        <v>2.0999999999999999E-3</v>
      </c>
      <c r="H47" s="585">
        <f>C5*C8</f>
        <v>811.42500000000007</v>
      </c>
      <c r="I47" s="593">
        <f t="shared" si="10"/>
        <v>1.7039925</v>
      </c>
      <c r="J47" s="574">
        <f t="shared" si="0"/>
        <v>3.4649999999998293E-3</v>
      </c>
      <c r="K47" s="575">
        <f t="shared" si="2"/>
        <v>2.0376030378807921E-3</v>
      </c>
    </row>
    <row r="48" spans="2:11">
      <c r="B48" s="536" t="s">
        <v>396</v>
      </c>
      <c r="C48" s="546" t="s">
        <v>489</v>
      </c>
      <c r="D48" s="902">
        <f>'Current Tariff '!E38</f>
        <v>0.25</v>
      </c>
      <c r="E48" s="570">
        <v>1</v>
      </c>
      <c r="F48" s="593">
        <f t="shared" si="9"/>
        <v>0.25</v>
      </c>
      <c r="G48" s="902">
        <f>D48</f>
        <v>0.25</v>
      </c>
      <c r="H48" s="573">
        <v>1</v>
      </c>
      <c r="I48" s="593">
        <f t="shared" si="10"/>
        <v>0.25</v>
      </c>
      <c r="J48" s="574">
        <f t="shared" si="0"/>
        <v>0</v>
      </c>
      <c r="K48" s="575">
        <f t="shared" si="2"/>
        <v>0</v>
      </c>
    </row>
    <row r="49" spans="2:11">
      <c r="B49" s="536" t="s">
        <v>397</v>
      </c>
      <c r="C49" s="546" t="s">
        <v>41</v>
      </c>
      <c r="D49" s="594"/>
      <c r="E49" s="576">
        <f>C5</f>
        <v>750</v>
      </c>
      <c r="F49" s="593">
        <f t="shared" si="9"/>
        <v>0</v>
      </c>
      <c r="G49" s="595"/>
      <c r="H49" s="595"/>
      <c r="I49" s="595"/>
      <c r="J49" s="595"/>
      <c r="K49" s="575" t="str">
        <f t="shared" si="2"/>
        <v/>
      </c>
    </row>
    <row r="50" spans="2:11" ht="25.5">
      <c r="B50" s="548" t="s">
        <v>470</v>
      </c>
      <c r="C50" s="546" t="s">
        <v>41</v>
      </c>
      <c r="D50" s="860">
        <f>G50</f>
        <v>0</v>
      </c>
      <c r="E50" s="869">
        <f>E46</f>
        <v>809.77500000000009</v>
      </c>
      <c r="F50" s="595">
        <f>D50*E50</f>
        <v>0</v>
      </c>
      <c r="G50" s="594">
        <f>'2016 Rate Schedule (Part 1)'!E29</f>
        <v>0</v>
      </c>
      <c r="H50" s="585">
        <f>C5*C8</f>
        <v>811.42500000000007</v>
      </c>
      <c r="I50" s="593">
        <f>H50*G50</f>
        <v>0</v>
      </c>
      <c r="J50" s="574">
        <f t="shared" ref="J50:J55" si="11">I50-F50</f>
        <v>0</v>
      </c>
      <c r="K50" s="575" t="str">
        <f t="shared" si="2"/>
        <v/>
      </c>
    </row>
    <row r="51" spans="2:11" ht="12.75" customHeight="1">
      <c r="B51" s="542" t="s">
        <v>471</v>
      </c>
      <c r="C51" s="546" t="s">
        <v>41</v>
      </c>
      <c r="D51" s="1208">
        <v>8.6999999999999994E-2</v>
      </c>
      <c r="E51" s="597">
        <f>IF(AND(C5*12&gt;=150000),0.64*C5*C7,0.64*C5)</f>
        <v>480</v>
      </c>
      <c r="F51" s="593">
        <f t="shared" si="9"/>
        <v>41.76</v>
      </c>
      <c r="G51" s="596">
        <v>8.6999999999999994E-2</v>
      </c>
      <c r="H51" s="597">
        <f>IF(AND(C5*12&gt;=150000),0.64*C5*C8,0.64*C5)</f>
        <v>480</v>
      </c>
      <c r="I51" s="593">
        <f t="shared" si="10"/>
        <v>41.76</v>
      </c>
      <c r="J51" s="574">
        <f t="shared" si="11"/>
        <v>0</v>
      </c>
      <c r="K51" s="575">
        <f t="shared" si="2"/>
        <v>0</v>
      </c>
    </row>
    <row r="52" spans="2:11" ht="18.75" customHeight="1">
      <c r="B52" s="542" t="s">
        <v>472</v>
      </c>
      <c r="C52" s="546" t="s">
        <v>41</v>
      </c>
      <c r="D52" s="1208">
        <v>0.13200000000000001</v>
      </c>
      <c r="E52" s="597">
        <f>IF(AND(C5*12&gt;=150000),0.18*C5*C7,0.18*C5)</f>
        <v>135</v>
      </c>
      <c r="F52" s="593">
        <f t="shared" si="9"/>
        <v>17.82</v>
      </c>
      <c r="G52" s="596">
        <v>0.13200000000000001</v>
      </c>
      <c r="H52" s="597">
        <f>IF(AND(C5*12&gt;=150000),0.18*C5*C8,0.18*C5)</f>
        <v>135</v>
      </c>
      <c r="I52" s="593">
        <f t="shared" si="10"/>
        <v>17.82</v>
      </c>
      <c r="J52" s="574">
        <f t="shared" si="11"/>
        <v>0</v>
      </c>
      <c r="K52" s="575">
        <f t="shared" si="2"/>
        <v>0</v>
      </c>
    </row>
    <row r="53" spans="2:11" ht="14.25" customHeight="1" thickBot="1">
      <c r="B53" s="549" t="s">
        <v>473</v>
      </c>
      <c r="C53" s="546" t="s">
        <v>41</v>
      </c>
      <c r="D53" s="1208">
        <v>0.18</v>
      </c>
      <c r="E53" s="597">
        <f>IF(AND(C5*12&gt;=150000),0.18*C5*C7,0.18*C5)</f>
        <v>135</v>
      </c>
      <c r="F53" s="593">
        <f t="shared" si="9"/>
        <v>24.3</v>
      </c>
      <c r="G53" s="596">
        <v>0.18</v>
      </c>
      <c r="H53" s="597">
        <f>IF(AND(C5*12&gt;=150000),0.18*C5*C8,0.18*C5)</f>
        <v>135</v>
      </c>
      <c r="I53" s="593">
        <f t="shared" si="10"/>
        <v>24.3</v>
      </c>
      <c r="J53" s="574">
        <f t="shared" si="11"/>
        <v>0</v>
      </c>
      <c r="K53" s="575">
        <f t="shared" si="2"/>
        <v>0</v>
      </c>
    </row>
    <row r="54" spans="2:11" ht="12.75" hidden="1" customHeight="1">
      <c r="B54" s="542" t="s">
        <v>474</v>
      </c>
      <c r="C54" s="537"/>
      <c r="D54" s="596">
        <v>8.5999999999999993E-2</v>
      </c>
      <c r="E54" s="597">
        <f>IF(AND(C5*12&gt;=150000),C5*C7,C5)</f>
        <v>750</v>
      </c>
      <c r="F54" s="593">
        <f>E54*D54</f>
        <v>64.5</v>
      </c>
      <c r="G54" s="596">
        <v>8.5999999999999993E-2</v>
      </c>
      <c r="H54" s="597">
        <f>IF(AND(C5*12&gt;=150000),C5*C8,C5)</f>
        <v>750</v>
      </c>
      <c r="I54" s="593">
        <f>H54*G54</f>
        <v>64.5</v>
      </c>
      <c r="J54" s="574">
        <f t="shared" si="11"/>
        <v>0</v>
      </c>
      <c r="K54" s="575">
        <f t="shared" si="2"/>
        <v>0</v>
      </c>
    </row>
    <row r="55" spans="2:11" ht="13.5" hidden="1" customHeight="1" thickBot="1">
      <c r="B55" s="542" t="s">
        <v>475</v>
      </c>
      <c r="C55" s="537"/>
      <c r="D55" s="592">
        <f>0.0906</f>
        <v>9.06E-2</v>
      </c>
      <c r="E55" s="598">
        <f>IF(AND(C5*12&gt;=150000),C5*C7,C5)</f>
        <v>750</v>
      </c>
      <c r="F55" s="593">
        <f>E55*D55</f>
        <v>67.95</v>
      </c>
      <c r="G55" s="592">
        <f>0.0906</f>
        <v>9.06E-2</v>
      </c>
      <c r="H55" s="598">
        <f>IF(AND(C5*12&gt;=150000),C5*C8,C5)</f>
        <v>750</v>
      </c>
      <c r="I55" s="593">
        <f>H55*G55</f>
        <v>67.95</v>
      </c>
      <c r="J55" s="574">
        <f t="shared" si="11"/>
        <v>0</v>
      </c>
      <c r="K55" s="575">
        <f t="shared" si="2"/>
        <v>0</v>
      </c>
    </row>
    <row r="56" spans="2:11" ht="13.5" thickBot="1">
      <c r="B56" s="550"/>
      <c r="C56" s="551"/>
      <c r="D56" s="599"/>
      <c r="E56" s="600"/>
      <c r="F56" s="601"/>
      <c r="G56" s="599"/>
      <c r="H56" s="602"/>
      <c r="I56" s="601"/>
      <c r="J56" s="603"/>
      <c r="K56" s="604"/>
    </row>
    <row r="57" spans="2:11">
      <c r="B57" s="552" t="s">
        <v>476</v>
      </c>
      <c r="C57" s="536"/>
      <c r="D57" s="605"/>
      <c r="E57" s="606"/>
      <c r="F57" s="607">
        <f>SUM(F46:F53,F45)</f>
        <v>136.05378100000001</v>
      </c>
      <c r="G57" s="608"/>
      <c r="H57" s="608"/>
      <c r="I57" s="607">
        <f>SUM(I46:I53,I45)</f>
        <v>134.09929056085087</v>
      </c>
      <c r="J57" s="609">
        <f>I57-F57</f>
        <v>-1.95449043914914</v>
      </c>
      <c r="K57" s="610">
        <f>IF((F57)=0,"",(J57/F57))</f>
        <v>-1.4365572384564158E-2</v>
      </c>
    </row>
    <row r="58" spans="2:11">
      <c r="B58" s="553" t="s">
        <v>398</v>
      </c>
      <c r="C58" s="536"/>
      <c r="D58" s="605">
        <v>0.13</v>
      </c>
      <c r="E58" s="611"/>
      <c r="F58" s="612">
        <f>F57*D58</f>
        <v>17.686991530000004</v>
      </c>
      <c r="G58" s="613">
        <v>0.13</v>
      </c>
      <c r="H58" s="614"/>
      <c r="I58" s="612">
        <f>I57*G58</f>
        <v>17.432907772910614</v>
      </c>
      <c r="J58" s="615">
        <f>I58-F58</f>
        <v>-0.25408375708938991</v>
      </c>
      <c r="K58" s="616">
        <f>IF((F58)=0,"",(J58/F58))</f>
        <v>-1.4365572384564254E-2</v>
      </c>
    </row>
    <row r="59" spans="2:11">
      <c r="B59" s="554" t="s">
        <v>478</v>
      </c>
      <c r="C59" s="536"/>
      <c r="D59" s="617"/>
      <c r="E59" s="611"/>
      <c r="F59" s="612">
        <f>F57+F58</f>
        <v>153.74077253000002</v>
      </c>
      <c r="G59" s="614"/>
      <c r="H59" s="614"/>
      <c r="I59" s="612">
        <f>I57+I58</f>
        <v>151.5321983337615</v>
      </c>
      <c r="J59" s="615">
        <f>I59-F59</f>
        <v>-2.2085741962385157</v>
      </c>
      <c r="K59" s="616">
        <f>IF((F59)=0,"",(J59/F59))</f>
        <v>-1.4365572384564077E-2</v>
      </c>
    </row>
    <row r="60" spans="2:11" ht="12.75" customHeight="1">
      <c r="B60" s="1278" t="s">
        <v>479</v>
      </c>
      <c r="C60" s="1278"/>
      <c r="D60" s="617"/>
      <c r="E60" s="611"/>
      <c r="F60" s="618"/>
      <c r="G60" s="595"/>
      <c r="H60" s="595"/>
      <c r="I60" s="595"/>
      <c r="J60" s="595"/>
      <c r="K60" s="619"/>
    </row>
    <row r="61" spans="2:11" ht="13.5" customHeight="1" thickBot="1">
      <c r="B61" s="1279" t="s">
        <v>477</v>
      </c>
      <c r="C61" s="1279"/>
      <c r="D61" s="620"/>
      <c r="E61" s="621"/>
      <c r="F61" s="622">
        <f>F59+F60</f>
        <v>153.74077253000002</v>
      </c>
      <c r="G61" s="623"/>
      <c r="H61" s="623"/>
      <c r="I61" s="622">
        <f>I59+I60</f>
        <v>151.5321983337615</v>
      </c>
      <c r="J61" s="624">
        <f>I61-F61</f>
        <v>-2.2085741962385157</v>
      </c>
      <c r="K61" s="625">
        <f>IF((F61)=0,"",(J61/F61))</f>
        <v>-1.4365572384564077E-2</v>
      </c>
    </row>
    <row r="62" spans="2:11" ht="13.5" thickBot="1">
      <c r="B62" s="550"/>
      <c r="C62" s="551"/>
      <c r="D62" s="599"/>
      <c r="E62" s="600"/>
      <c r="F62" s="601"/>
      <c r="G62" s="599"/>
      <c r="H62" s="602"/>
      <c r="I62" s="601"/>
      <c r="J62" s="603"/>
      <c r="K62" s="604"/>
    </row>
    <row r="64" spans="2:11">
      <c r="B64" s="288" t="s">
        <v>397</v>
      </c>
      <c r="D64" s="288">
        <v>7.0000000000000001E-3</v>
      </c>
      <c r="E64" s="288" t="s">
        <v>769</v>
      </c>
      <c r="F64" s="978">
        <f>'[4]App.2-W_Bill Impacts'!H132</f>
        <v>145.87137908</v>
      </c>
      <c r="G64" s="979"/>
      <c r="H64" s="979"/>
      <c r="I64" s="978">
        <f>'[4]App.2-W_Bill Impacts'!K132</f>
        <v>145.95283376773972</v>
      </c>
      <c r="J64" s="980">
        <f>'[4]App.2-W_Bill Impacts'!L132</f>
        <v>8.1454687739721976E-2</v>
      </c>
      <c r="K64" s="981">
        <f>'[4]App.2-W_Bill Impacts'!M132</f>
        <v>5.584007517681033E-4</v>
      </c>
    </row>
    <row r="66" ht="12.75" customHeight="1"/>
    <row r="67" ht="12.75" customHeight="1"/>
  </sheetData>
  <mergeCells count="10">
    <mergeCell ref="G11:I11"/>
    <mergeCell ref="J11:K11"/>
    <mergeCell ref="C12:C13"/>
    <mergeCell ref="J12:J13"/>
    <mergeCell ref="K12:K13"/>
    <mergeCell ref="B60:C60"/>
    <mergeCell ref="B61:C61"/>
    <mergeCell ref="C3:E3"/>
    <mergeCell ref="C4:E4"/>
    <mergeCell ref="D11:F11"/>
  </mergeCells>
  <dataValidations count="3">
    <dataValidation type="list" allowBlank="1" showInputMessage="1" showErrorMessage="1" sqref="IJ10:IJ24 WUV983073:WUV983080 WKZ983073:WKZ983080 WBD983073:WBD983080 VRH983073:VRH983080 VHL983073:VHL983080 UXP983073:UXP983080 UNT983073:UNT983080 UDX983073:UDX983080 TUB983073:TUB983080 TKF983073:TKF983080 TAJ983073:TAJ983080 SQN983073:SQN983080 SGR983073:SGR983080 RWV983073:RWV983080 RMZ983073:RMZ983080 RDD983073:RDD983080 QTH983073:QTH983080 QJL983073:QJL983080 PZP983073:PZP983080 PPT983073:PPT983080 PFX983073:PFX983080 OWB983073:OWB983080 OMF983073:OMF983080 OCJ983073:OCJ983080 NSN983073:NSN983080 NIR983073:NIR983080 MYV983073:MYV983080 MOZ983073:MOZ983080 MFD983073:MFD983080 LVH983073:LVH983080 LLL983073:LLL983080 LBP983073:LBP983080 KRT983073:KRT983080 KHX983073:KHX983080 JYB983073:JYB983080 JOF983073:JOF983080 JEJ983073:JEJ983080 IUN983073:IUN983080 IKR983073:IKR983080 IAV983073:IAV983080 HQZ983073:HQZ983080 HHD983073:HHD983080 GXH983073:GXH983080 GNL983073:GNL983080 GDP983073:GDP983080 FTT983073:FTT983080 FJX983073:FJX983080 FAB983073:FAB983080 EQF983073:EQF983080 EGJ983073:EGJ983080 DWN983073:DWN983080 DMR983073:DMR983080 DCV983073:DCV983080 CSZ983073:CSZ983080 CJD983073:CJD983080 BZH983073:BZH983080 BPL983073:BPL983080 BFP983073:BFP983080 AVT983073:AVT983080 ALX983073:ALX983080 ACB983073:ACB983080 SF983073:SF983080 IJ983073:IJ983080 WUV917537:WUV917544 WKZ917537:WKZ917544 WBD917537:WBD917544 VRH917537:VRH917544 VHL917537:VHL917544 UXP917537:UXP917544 UNT917537:UNT917544 UDX917537:UDX917544 TUB917537:TUB917544 TKF917537:TKF917544 TAJ917537:TAJ917544 SQN917537:SQN917544 SGR917537:SGR917544 RWV917537:RWV917544 RMZ917537:RMZ917544 RDD917537:RDD917544 QTH917537:QTH917544 QJL917537:QJL917544 PZP917537:PZP917544 PPT917537:PPT917544 PFX917537:PFX917544 OWB917537:OWB917544 OMF917537:OMF917544 OCJ917537:OCJ917544 NSN917537:NSN917544 NIR917537:NIR917544 MYV917537:MYV917544 MOZ917537:MOZ917544 MFD917537:MFD917544 LVH917537:LVH917544 LLL917537:LLL917544 LBP917537:LBP917544 KRT917537:KRT917544 KHX917537:KHX917544 JYB917537:JYB917544 JOF917537:JOF917544 JEJ917537:JEJ917544 IUN917537:IUN917544 IKR917537:IKR917544 IAV917537:IAV917544 HQZ917537:HQZ917544 HHD917537:HHD917544 GXH917537:GXH917544 GNL917537:GNL917544 GDP917537:GDP917544 FTT917537:FTT917544 FJX917537:FJX917544 FAB917537:FAB917544 EQF917537:EQF917544 EGJ917537:EGJ917544 DWN917537:DWN917544 DMR917537:DMR917544 DCV917537:DCV917544 CSZ917537:CSZ917544 CJD917537:CJD917544 BZH917537:BZH917544 BPL917537:BPL917544 BFP917537:BFP917544 AVT917537:AVT917544 ALX917537:ALX917544 ACB917537:ACB917544 SF917537:SF917544 IJ917537:IJ917544 WUV852001:WUV852008 WKZ852001:WKZ852008 WBD852001:WBD852008 VRH852001:VRH852008 VHL852001:VHL852008 UXP852001:UXP852008 UNT852001:UNT852008 UDX852001:UDX852008 TUB852001:TUB852008 TKF852001:TKF852008 TAJ852001:TAJ852008 SQN852001:SQN852008 SGR852001:SGR852008 RWV852001:RWV852008 RMZ852001:RMZ852008 RDD852001:RDD852008 QTH852001:QTH852008 QJL852001:QJL852008 PZP852001:PZP852008 PPT852001:PPT852008 PFX852001:PFX852008 OWB852001:OWB852008 OMF852001:OMF852008 OCJ852001:OCJ852008 NSN852001:NSN852008 NIR852001:NIR852008 MYV852001:MYV852008 MOZ852001:MOZ852008 MFD852001:MFD852008 LVH852001:LVH852008 LLL852001:LLL852008 LBP852001:LBP852008 KRT852001:KRT852008 KHX852001:KHX852008 JYB852001:JYB852008 JOF852001:JOF852008 JEJ852001:JEJ852008 IUN852001:IUN852008 IKR852001:IKR852008 IAV852001:IAV852008 HQZ852001:HQZ852008 HHD852001:HHD852008 GXH852001:GXH852008 GNL852001:GNL852008 GDP852001:GDP852008 FTT852001:FTT852008 FJX852001:FJX852008 FAB852001:FAB852008 EQF852001:EQF852008 EGJ852001:EGJ852008 DWN852001:DWN852008 DMR852001:DMR852008 DCV852001:DCV852008 CSZ852001:CSZ852008 CJD852001:CJD852008 BZH852001:BZH852008 BPL852001:BPL852008 BFP852001:BFP852008 AVT852001:AVT852008 ALX852001:ALX852008 ACB852001:ACB852008 SF852001:SF852008 IJ852001:IJ852008 WUV786465:WUV786472 WKZ786465:WKZ786472 WBD786465:WBD786472 VRH786465:VRH786472 VHL786465:VHL786472 UXP786465:UXP786472 UNT786465:UNT786472 UDX786465:UDX786472 TUB786465:TUB786472 TKF786465:TKF786472 TAJ786465:TAJ786472 SQN786465:SQN786472 SGR786465:SGR786472 RWV786465:RWV786472 RMZ786465:RMZ786472 RDD786465:RDD786472 QTH786465:QTH786472 QJL786465:QJL786472 PZP786465:PZP786472 PPT786465:PPT786472 PFX786465:PFX786472 OWB786465:OWB786472 OMF786465:OMF786472 OCJ786465:OCJ786472 NSN786465:NSN786472 NIR786465:NIR786472 MYV786465:MYV786472 MOZ786465:MOZ786472 MFD786465:MFD786472 LVH786465:LVH786472 LLL786465:LLL786472 LBP786465:LBP786472 KRT786465:KRT786472 KHX786465:KHX786472 JYB786465:JYB786472 JOF786465:JOF786472 JEJ786465:JEJ786472 IUN786465:IUN786472 IKR786465:IKR786472 IAV786465:IAV786472 HQZ786465:HQZ786472 HHD786465:HHD786472 GXH786465:GXH786472 GNL786465:GNL786472 GDP786465:GDP786472 FTT786465:FTT786472 FJX786465:FJX786472 FAB786465:FAB786472 EQF786465:EQF786472 EGJ786465:EGJ786472 DWN786465:DWN786472 DMR786465:DMR786472 DCV786465:DCV786472 CSZ786465:CSZ786472 CJD786465:CJD786472 BZH786465:BZH786472 BPL786465:BPL786472 BFP786465:BFP786472 AVT786465:AVT786472 ALX786465:ALX786472 ACB786465:ACB786472 SF786465:SF786472 IJ786465:IJ786472 WUV720929:WUV720936 WKZ720929:WKZ720936 WBD720929:WBD720936 VRH720929:VRH720936 VHL720929:VHL720936 UXP720929:UXP720936 UNT720929:UNT720936 UDX720929:UDX720936 TUB720929:TUB720936 TKF720929:TKF720936 TAJ720929:TAJ720936 SQN720929:SQN720936 SGR720929:SGR720936 RWV720929:RWV720936 RMZ720929:RMZ720936 RDD720929:RDD720936 QTH720929:QTH720936 QJL720929:QJL720936 PZP720929:PZP720936 PPT720929:PPT720936 PFX720929:PFX720936 OWB720929:OWB720936 OMF720929:OMF720936 OCJ720929:OCJ720936 NSN720929:NSN720936 NIR720929:NIR720936 MYV720929:MYV720936 MOZ720929:MOZ720936 MFD720929:MFD720936 LVH720929:LVH720936 LLL720929:LLL720936 LBP720929:LBP720936 KRT720929:KRT720936 KHX720929:KHX720936 JYB720929:JYB720936 JOF720929:JOF720936 JEJ720929:JEJ720936 IUN720929:IUN720936 IKR720929:IKR720936 IAV720929:IAV720936 HQZ720929:HQZ720936 HHD720929:HHD720936 GXH720929:GXH720936 GNL720929:GNL720936 GDP720929:GDP720936 FTT720929:FTT720936 FJX720929:FJX720936 FAB720929:FAB720936 EQF720929:EQF720936 EGJ720929:EGJ720936 DWN720929:DWN720936 DMR720929:DMR720936 DCV720929:DCV720936 CSZ720929:CSZ720936 CJD720929:CJD720936 BZH720929:BZH720936 BPL720929:BPL720936 BFP720929:BFP720936 AVT720929:AVT720936 ALX720929:ALX720936 ACB720929:ACB720936 SF720929:SF720936 IJ720929:IJ720936 WUV655393:WUV655400 WKZ655393:WKZ655400 WBD655393:WBD655400 VRH655393:VRH655400 VHL655393:VHL655400 UXP655393:UXP655400 UNT655393:UNT655400 UDX655393:UDX655400 TUB655393:TUB655400 TKF655393:TKF655400 TAJ655393:TAJ655400 SQN655393:SQN655400 SGR655393:SGR655400 RWV655393:RWV655400 RMZ655393:RMZ655400 RDD655393:RDD655400 QTH655393:QTH655400 QJL655393:QJL655400 PZP655393:PZP655400 PPT655393:PPT655400 PFX655393:PFX655400 OWB655393:OWB655400 OMF655393:OMF655400 OCJ655393:OCJ655400 NSN655393:NSN655400 NIR655393:NIR655400 MYV655393:MYV655400 MOZ655393:MOZ655400 MFD655393:MFD655400 LVH655393:LVH655400 LLL655393:LLL655400 LBP655393:LBP655400 KRT655393:KRT655400 KHX655393:KHX655400 JYB655393:JYB655400 JOF655393:JOF655400 JEJ655393:JEJ655400 IUN655393:IUN655400 IKR655393:IKR655400 IAV655393:IAV655400 HQZ655393:HQZ655400 HHD655393:HHD655400 GXH655393:GXH655400 GNL655393:GNL655400 GDP655393:GDP655400 FTT655393:FTT655400 FJX655393:FJX655400 FAB655393:FAB655400 EQF655393:EQF655400 EGJ655393:EGJ655400 DWN655393:DWN655400 DMR655393:DMR655400 DCV655393:DCV655400 CSZ655393:CSZ655400 CJD655393:CJD655400 BZH655393:BZH655400 BPL655393:BPL655400 BFP655393:BFP655400 AVT655393:AVT655400 ALX655393:ALX655400 ACB655393:ACB655400 SF655393:SF655400 IJ655393:IJ655400 WUV589857:WUV589864 WKZ589857:WKZ589864 WBD589857:WBD589864 VRH589857:VRH589864 VHL589857:VHL589864 UXP589857:UXP589864 UNT589857:UNT589864 UDX589857:UDX589864 TUB589857:TUB589864 TKF589857:TKF589864 TAJ589857:TAJ589864 SQN589857:SQN589864 SGR589857:SGR589864 RWV589857:RWV589864 RMZ589857:RMZ589864 RDD589857:RDD589864 QTH589857:QTH589864 QJL589857:QJL589864 PZP589857:PZP589864 PPT589857:PPT589864 PFX589857:PFX589864 OWB589857:OWB589864 OMF589857:OMF589864 OCJ589857:OCJ589864 NSN589857:NSN589864 NIR589857:NIR589864 MYV589857:MYV589864 MOZ589857:MOZ589864 MFD589857:MFD589864 LVH589857:LVH589864 LLL589857:LLL589864 LBP589857:LBP589864 KRT589857:KRT589864 KHX589857:KHX589864 JYB589857:JYB589864 JOF589857:JOF589864 JEJ589857:JEJ589864 IUN589857:IUN589864 IKR589857:IKR589864 IAV589857:IAV589864 HQZ589857:HQZ589864 HHD589857:HHD589864 GXH589857:GXH589864 GNL589857:GNL589864 GDP589857:GDP589864 FTT589857:FTT589864 FJX589857:FJX589864 FAB589857:FAB589864 EQF589857:EQF589864 EGJ589857:EGJ589864 DWN589857:DWN589864 DMR589857:DMR589864 DCV589857:DCV589864 CSZ589857:CSZ589864 CJD589857:CJD589864 BZH589857:BZH589864 BPL589857:BPL589864 BFP589857:BFP589864 AVT589857:AVT589864 ALX589857:ALX589864 ACB589857:ACB589864 SF589857:SF589864 IJ589857:IJ589864 WUV524321:WUV524328 WKZ524321:WKZ524328 WBD524321:WBD524328 VRH524321:VRH524328 VHL524321:VHL524328 UXP524321:UXP524328 UNT524321:UNT524328 UDX524321:UDX524328 TUB524321:TUB524328 TKF524321:TKF524328 TAJ524321:TAJ524328 SQN524321:SQN524328 SGR524321:SGR524328 RWV524321:RWV524328 RMZ524321:RMZ524328 RDD524321:RDD524328 QTH524321:QTH524328 QJL524321:QJL524328 PZP524321:PZP524328 PPT524321:PPT524328 PFX524321:PFX524328 OWB524321:OWB524328 OMF524321:OMF524328 OCJ524321:OCJ524328 NSN524321:NSN524328 NIR524321:NIR524328 MYV524321:MYV524328 MOZ524321:MOZ524328 MFD524321:MFD524328 LVH524321:LVH524328 LLL524321:LLL524328 LBP524321:LBP524328 KRT524321:KRT524328 KHX524321:KHX524328 JYB524321:JYB524328 JOF524321:JOF524328 JEJ524321:JEJ524328 IUN524321:IUN524328 IKR524321:IKR524328 IAV524321:IAV524328 HQZ524321:HQZ524328 HHD524321:HHD524328 GXH524321:GXH524328 GNL524321:GNL524328 GDP524321:GDP524328 FTT524321:FTT524328 FJX524321:FJX524328 FAB524321:FAB524328 EQF524321:EQF524328 EGJ524321:EGJ524328 DWN524321:DWN524328 DMR524321:DMR524328 DCV524321:DCV524328 CSZ524321:CSZ524328 CJD524321:CJD524328 BZH524321:BZH524328 BPL524321:BPL524328 BFP524321:BFP524328 AVT524321:AVT524328 ALX524321:ALX524328 ACB524321:ACB524328 SF524321:SF524328 IJ524321:IJ524328 WUV458785:WUV458792 WKZ458785:WKZ458792 WBD458785:WBD458792 VRH458785:VRH458792 VHL458785:VHL458792 UXP458785:UXP458792 UNT458785:UNT458792 UDX458785:UDX458792 TUB458785:TUB458792 TKF458785:TKF458792 TAJ458785:TAJ458792 SQN458785:SQN458792 SGR458785:SGR458792 RWV458785:RWV458792 RMZ458785:RMZ458792 RDD458785:RDD458792 QTH458785:QTH458792 QJL458785:QJL458792 PZP458785:PZP458792 PPT458785:PPT458792 PFX458785:PFX458792 OWB458785:OWB458792 OMF458785:OMF458792 OCJ458785:OCJ458792 NSN458785:NSN458792 NIR458785:NIR458792 MYV458785:MYV458792 MOZ458785:MOZ458792 MFD458785:MFD458792 LVH458785:LVH458792 LLL458785:LLL458792 LBP458785:LBP458792 KRT458785:KRT458792 KHX458785:KHX458792 JYB458785:JYB458792 JOF458785:JOF458792 JEJ458785:JEJ458792 IUN458785:IUN458792 IKR458785:IKR458792 IAV458785:IAV458792 HQZ458785:HQZ458792 HHD458785:HHD458792 GXH458785:GXH458792 GNL458785:GNL458792 GDP458785:GDP458792 FTT458785:FTT458792 FJX458785:FJX458792 FAB458785:FAB458792 EQF458785:EQF458792 EGJ458785:EGJ458792 DWN458785:DWN458792 DMR458785:DMR458792 DCV458785:DCV458792 CSZ458785:CSZ458792 CJD458785:CJD458792 BZH458785:BZH458792 BPL458785:BPL458792 BFP458785:BFP458792 AVT458785:AVT458792 ALX458785:ALX458792 ACB458785:ACB458792 SF458785:SF458792 IJ458785:IJ458792 WUV393249:WUV393256 WKZ393249:WKZ393256 WBD393249:WBD393256 VRH393249:VRH393256 VHL393249:VHL393256 UXP393249:UXP393256 UNT393249:UNT393256 UDX393249:UDX393256 TUB393249:TUB393256 TKF393249:TKF393256 TAJ393249:TAJ393256 SQN393249:SQN393256 SGR393249:SGR393256 RWV393249:RWV393256 RMZ393249:RMZ393256 RDD393249:RDD393256 QTH393249:QTH393256 QJL393249:QJL393256 PZP393249:PZP393256 PPT393249:PPT393256 PFX393249:PFX393256 OWB393249:OWB393256 OMF393249:OMF393256 OCJ393249:OCJ393256 NSN393249:NSN393256 NIR393249:NIR393256 MYV393249:MYV393256 MOZ393249:MOZ393256 MFD393249:MFD393256 LVH393249:LVH393256 LLL393249:LLL393256 LBP393249:LBP393256 KRT393249:KRT393256 KHX393249:KHX393256 JYB393249:JYB393256 JOF393249:JOF393256 JEJ393249:JEJ393256 IUN393249:IUN393256 IKR393249:IKR393256 IAV393249:IAV393256 HQZ393249:HQZ393256 HHD393249:HHD393256 GXH393249:GXH393256 GNL393249:GNL393256 GDP393249:GDP393256 FTT393249:FTT393256 FJX393249:FJX393256 FAB393249:FAB393256 EQF393249:EQF393256 EGJ393249:EGJ393256 DWN393249:DWN393256 DMR393249:DMR393256 DCV393249:DCV393256 CSZ393249:CSZ393256 CJD393249:CJD393256 BZH393249:BZH393256 BPL393249:BPL393256 BFP393249:BFP393256 AVT393249:AVT393256 ALX393249:ALX393256 ACB393249:ACB393256 SF393249:SF393256 IJ393249:IJ393256 WUV327713:WUV327720 WKZ327713:WKZ327720 WBD327713:WBD327720 VRH327713:VRH327720 VHL327713:VHL327720 UXP327713:UXP327720 UNT327713:UNT327720 UDX327713:UDX327720 TUB327713:TUB327720 TKF327713:TKF327720 TAJ327713:TAJ327720 SQN327713:SQN327720 SGR327713:SGR327720 RWV327713:RWV327720 RMZ327713:RMZ327720 RDD327713:RDD327720 QTH327713:QTH327720 QJL327713:QJL327720 PZP327713:PZP327720 PPT327713:PPT327720 PFX327713:PFX327720 OWB327713:OWB327720 OMF327713:OMF327720 OCJ327713:OCJ327720 NSN327713:NSN327720 NIR327713:NIR327720 MYV327713:MYV327720 MOZ327713:MOZ327720 MFD327713:MFD327720 LVH327713:LVH327720 LLL327713:LLL327720 LBP327713:LBP327720 KRT327713:KRT327720 KHX327713:KHX327720 JYB327713:JYB327720 JOF327713:JOF327720 JEJ327713:JEJ327720 IUN327713:IUN327720 IKR327713:IKR327720 IAV327713:IAV327720 HQZ327713:HQZ327720 HHD327713:HHD327720 GXH327713:GXH327720 GNL327713:GNL327720 GDP327713:GDP327720 FTT327713:FTT327720 FJX327713:FJX327720 FAB327713:FAB327720 EQF327713:EQF327720 EGJ327713:EGJ327720 DWN327713:DWN327720 DMR327713:DMR327720 DCV327713:DCV327720 CSZ327713:CSZ327720 CJD327713:CJD327720 BZH327713:BZH327720 BPL327713:BPL327720 BFP327713:BFP327720 AVT327713:AVT327720 ALX327713:ALX327720 ACB327713:ACB327720 SF327713:SF327720 IJ327713:IJ327720 WUV262177:WUV262184 WKZ262177:WKZ262184 WBD262177:WBD262184 VRH262177:VRH262184 VHL262177:VHL262184 UXP262177:UXP262184 UNT262177:UNT262184 UDX262177:UDX262184 TUB262177:TUB262184 TKF262177:TKF262184 TAJ262177:TAJ262184 SQN262177:SQN262184 SGR262177:SGR262184 RWV262177:RWV262184 RMZ262177:RMZ262184 RDD262177:RDD262184 QTH262177:QTH262184 QJL262177:QJL262184 PZP262177:PZP262184 PPT262177:PPT262184 PFX262177:PFX262184 OWB262177:OWB262184 OMF262177:OMF262184 OCJ262177:OCJ262184 NSN262177:NSN262184 NIR262177:NIR262184 MYV262177:MYV262184 MOZ262177:MOZ262184 MFD262177:MFD262184 LVH262177:LVH262184 LLL262177:LLL262184 LBP262177:LBP262184 KRT262177:KRT262184 KHX262177:KHX262184 JYB262177:JYB262184 JOF262177:JOF262184 JEJ262177:JEJ262184 IUN262177:IUN262184 IKR262177:IKR262184 IAV262177:IAV262184 HQZ262177:HQZ262184 HHD262177:HHD262184 GXH262177:GXH262184 GNL262177:GNL262184 GDP262177:GDP262184 FTT262177:FTT262184 FJX262177:FJX262184 FAB262177:FAB262184 EQF262177:EQF262184 EGJ262177:EGJ262184 DWN262177:DWN262184 DMR262177:DMR262184 DCV262177:DCV262184 CSZ262177:CSZ262184 CJD262177:CJD262184 BZH262177:BZH262184 BPL262177:BPL262184 BFP262177:BFP262184 AVT262177:AVT262184 ALX262177:ALX262184 ACB262177:ACB262184 SF262177:SF262184 IJ262177:IJ262184 WUV196641:WUV196648 WKZ196641:WKZ196648 WBD196641:WBD196648 VRH196641:VRH196648 VHL196641:VHL196648 UXP196641:UXP196648 UNT196641:UNT196648 UDX196641:UDX196648 TUB196641:TUB196648 TKF196641:TKF196648 TAJ196641:TAJ196648 SQN196641:SQN196648 SGR196641:SGR196648 RWV196641:RWV196648 RMZ196641:RMZ196648 RDD196641:RDD196648 QTH196641:QTH196648 QJL196641:QJL196648 PZP196641:PZP196648 PPT196641:PPT196648 PFX196641:PFX196648 OWB196641:OWB196648 OMF196641:OMF196648 OCJ196641:OCJ196648 NSN196641:NSN196648 NIR196641:NIR196648 MYV196641:MYV196648 MOZ196641:MOZ196648 MFD196641:MFD196648 LVH196641:LVH196648 LLL196641:LLL196648 LBP196641:LBP196648 KRT196641:KRT196648 KHX196641:KHX196648 JYB196641:JYB196648 JOF196641:JOF196648 JEJ196641:JEJ196648 IUN196641:IUN196648 IKR196641:IKR196648 IAV196641:IAV196648 HQZ196641:HQZ196648 HHD196641:HHD196648 GXH196641:GXH196648 GNL196641:GNL196648 GDP196641:GDP196648 FTT196641:FTT196648 FJX196641:FJX196648 FAB196641:FAB196648 EQF196641:EQF196648 EGJ196641:EGJ196648 DWN196641:DWN196648 DMR196641:DMR196648 DCV196641:DCV196648 CSZ196641:CSZ196648 CJD196641:CJD196648 BZH196641:BZH196648 BPL196641:BPL196648 BFP196641:BFP196648 AVT196641:AVT196648 ALX196641:ALX196648 ACB196641:ACB196648 SF196641:SF196648 IJ196641:IJ196648 WUV131105:WUV131112 WKZ131105:WKZ131112 WBD131105:WBD131112 VRH131105:VRH131112 VHL131105:VHL131112 UXP131105:UXP131112 UNT131105:UNT131112 UDX131105:UDX131112 TUB131105:TUB131112 TKF131105:TKF131112 TAJ131105:TAJ131112 SQN131105:SQN131112 SGR131105:SGR131112 RWV131105:RWV131112 RMZ131105:RMZ131112 RDD131105:RDD131112 QTH131105:QTH131112 QJL131105:QJL131112 PZP131105:PZP131112 PPT131105:PPT131112 PFX131105:PFX131112 OWB131105:OWB131112 OMF131105:OMF131112 OCJ131105:OCJ131112 NSN131105:NSN131112 NIR131105:NIR131112 MYV131105:MYV131112 MOZ131105:MOZ131112 MFD131105:MFD131112 LVH131105:LVH131112 LLL131105:LLL131112 LBP131105:LBP131112 KRT131105:KRT131112 KHX131105:KHX131112 JYB131105:JYB131112 JOF131105:JOF131112 JEJ131105:JEJ131112 IUN131105:IUN131112 IKR131105:IKR131112 IAV131105:IAV131112 HQZ131105:HQZ131112 HHD131105:HHD131112 GXH131105:GXH131112 GNL131105:GNL131112 GDP131105:GDP131112 FTT131105:FTT131112 FJX131105:FJX131112 FAB131105:FAB131112 EQF131105:EQF131112 EGJ131105:EGJ131112 DWN131105:DWN131112 DMR131105:DMR131112 DCV131105:DCV131112 CSZ131105:CSZ131112 CJD131105:CJD131112 BZH131105:BZH131112 BPL131105:BPL131112 BFP131105:BFP131112 AVT131105:AVT131112 ALX131105:ALX131112 ACB131105:ACB131112 SF131105:SF131112 IJ131105:IJ131112 WUV65569:WUV65576 WKZ65569:WKZ65576 WBD65569:WBD65576 VRH65569:VRH65576 VHL65569:VHL65576 UXP65569:UXP65576 UNT65569:UNT65576 UDX65569:UDX65576 TUB65569:TUB65576 TKF65569:TKF65576 TAJ65569:TAJ65576 SQN65569:SQN65576 SGR65569:SGR65576 RWV65569:RWV65576 RMZ65569:RMZ65576 RDD65569:RDD65576 QTH65569:QTH65576 QJL65569:QJL65576 PZP65569:PZP65576 PPT65569:PPT65576 PFX65569:PFX65576 OWB65569:OWB65576 OMF65569:OMF65576 OCJ65569:OCJ65576 NSN65569:NSN65576 NIR65569:NIR65576 MYV65569:MYV65576 MOZ65569:MOZ65576 MFD65569:MFD65576 LVH65569:LVH65576 LLL65569:LLL65576 LBP65569:LBP65576 KRT65569:KRT65576 KHX65569:KHX65576 JYB65569:JYB65576 JOF65569:JOF65576 JEJ65569:JEJ65576 IUN65569:IUN65576 IKR65569:IKR65576 IAV65569:IAV65576 HQZ65569:HQZ65576 HHD65569:HHD65576 GXH65569:GXH65576 GNL65569:GNL65576 GDP65569:GDP65576 FTT65569:FTT65576 FJX65569:FJX65576 FAB65569:FAB65576 EQF65569:EQF65576 EGJ65569:EGJ65576 DWN65569:DWN65576 DMR65569:DMR65576 DCV65569:DCV65576 CSZ65569:CSZ65576 CJD65569:CJD65576 BZH65569:BZH65576 BPL65569:BPL65576 BFP65569:BFP65576 AVT65569:AVT65576 ALX65569:ALX65576 ACB65569:ACB65576 SF65569:SF65576 IJ65569:IJ65576 WUV29:WUV40 WKZ29:WKZ40 WBD29:WBD40 VRH29:VRH40 VHL29:VHL40 UXP29:UXP40 UNT29:UNT40 UDX29:UDX40 TUB29:TUB40 TKF29:TKF40 TAJ29:TAJ40 SQN29:SQN40 SGR29:SGR40 RWV29:RWV40 RMZ29:RMZ40 RDD29:RDD40 QTH29:QTH40 QJL29:QJL40 PZP29:PZP40 PPT29:PPT40 PFX29:PFX40 OWB29:OWB40 OMF29:OMF40 OCJ29:OCJ40 NSN29:NSN40 NIR29:NIR40 MYV29:MYV40 MOZ29:MOZ40 MFD29:MFD40 LVH29:LVH40 LLL29:LLL40 LBP29:LBP40 KRT29:KRT40 KHX29:KHX40 JYB29:JYB40 JOF29:JOF40 JEJ29:JEJ40 IUN29:IUN40 IKR29:IKR40 IAV29:IAV40 HQZ29:HQZ40 HHD29:HHD40 GXH29:GXH40 GNL29:GNL40 GDP29:GDP40 FTT29:FTT40 FJX29:FJX40 FAB29:FAB40 EQF29:EQF40 EGJ29:EGJ40 DWN29:DWN40 DMR29:DMR40 DCV29:DCV40 CSZ29:CSZ40 CJD29:CJD40 BZH29:BZH40 BPL29:BPL40 BFP29:BFP40 AVT29:AVT40 ALX29:ALX40 ACB29:ACB40 SF29:SF40 IJ29:IJ40 WUV983070:WUV983071 WKZ983070:WKZ983071 WBD983070:WBD983071 VRH983070:VRH983071 VHL983070:VHL983071 UXP983070:UXP983071 UNT983070:UNT983071 UDX983070:UDX983071 TUB983070:TUB983071 TKF983070:TKF983071 TAJ983070:TAJ983071 SQN983070:SQN983071 SGR983070:SGR983071 RWV983070:RWV983071 RMZ983070:RMZ983071 RDD983070:RDD983071 QTH983070:QTH983071 QJL983070:QJL983071 PZP983070:PZP983071 PPT983070:PPT983071 PFX983070:PFX983071 OWB983070:OWB983071 OMF983070:OMF983071 OCJ983070:OCJ983071 NSN983070:NSN983071 NIR983070:NIR983071 MYV983070:MYV983071 MOZ983070:MOZ983071 MFD983070:MFD983071 LVH983070:LVH983071 LLL983070:LLL983071 LBP983070:LBP983071 KRT983070:KRT983071 KHX983070:KHX983071 JYB983070:JYB983071 JOF983070:JOF983071 JEJ983070:JEJ983071 IUN983070:IUN983071 IKR983070:IKR983071 IAV983070:IAV983071 HQZ983070:HQZ983071 HHD983070:HHD983071 GXH983070:GXH983071 GNL983070:GNL983071 GDP983070:GDP983071 FTT983070:FTT983071 FJX983070:FJX983071 FAB983070:FAB983071 EQF983070:EQF983071 EGJ983070:EGJ983071 DWN983070:DWN983071 DMR983070:DMR983071 DCV983070:DCV983071 CSZ983070:CSZ983071 CJD983070:CJD983071 BZH983070:BZH983071 BPL983070:BPL983071 BFP983070:BFP983071 AVT983070:AVT983071 ALX983070:ALX983071 ACB983070:ACB983071 SF983070:SF983071 IJ983070:IJ983071 WUV917534:WUV917535 WKZ917534:WKZ917535 WBD917534:WBD917535 VRH917534:VRH917535 VHL917534:VHL917535 UXP917534:UXP917535 UNT917534:UNT917535 UDX917534:UDX917535 TUB917534:TUB917535 TKF917534:TKF917535 TAJ917534:TAJ917535 SQN917534:SQN917535 SGR917534:SGR917535 RWV917534:RWV917535 RMZ917534:RMZ917535 RDD917534:RDD917535 QTH917534:QTH917535 QJL917534:QJL917535 PZP917534:PZP917535 PPT917534:PPT917535 PFX917534:PFX917535 OWB917534:OWB917535 OMF917534:OMF917535 OCJ917534:OCJ917535 NSN917534:NSN917535 NIR917534:NIR917535 MYV917534:MYV917535 MOZ917534:MOZ917535 MFD917534:MFD917535 LVH917534:LVH917535 LLL917534:LLL917535 LBP917534:LBP917535 KRT917534:KRT917535 KHX917534:KHX917535 JYB917534:JYB917535 JOF917534:JOF917535 JEJ917534:JEJ917535 IUN917534:IUN917535 IKR917534:IKR917535 IAV917534:IAV917535 HQZ917534:HQZ917535 HHD917534:HHD917535 GXH917534:GXH917535 GNL917534:GNL917535 GDP917534:GDP917535 FTT917534:FTT917535 FJX917534:FJX917535 FAB917534:FAB917535 EQF917534:EQF917535 EGJ917534:EGJ917535 DWN917534:DWN917535 DMR917534:DMR917535 DCV917534:DCV917535 CSZ917534:CSZ917535 CJD917534:CJD917535 BZH917534:BZH917535 BPL917534:BPL917535 BFP917534:BFP917535 AVT917534:AVT917535 ALX917534:ALX917535 ACB917534:ACB917535 SF917534:SF917535 IJ917534:IJ917535 WUV851998:WUV851999 WKZ851998:WKZ851999 WBD851998:WBD851999 VRH851998:VRH851999 VHL851998:VHL851999 UXP851998:UXP851999 UNT851998:UNT851999 UDX851998:UDX851999 TUB851998:TUB851999 TKF851998:TKF851999 TAJ851998:TAJ851999 SQN851998:SQN851999 SGR851998:SGR851999 RWV851998:RWV851999 RMZ851998:RMZ851999 RDD851998:RDD851999 QTH851998:QTH851999 QJL851998:QJL851999 PZP851998:PZP851999 PPT851998:PPT851999 PFX851998:PFX851999 OWB851998:OWB851999 OMF851998:OMF851999 OCJ851998:OCJ851999 NSN851998:NSN851999 NIR851998:NIR851999 MYV851998:MYV851999 MOZ851998:MOZ851999 MFD851998:MFD851999 LVH851998:LVH851999 LLL851998:LLL851999 LBP851998:LBP851999 KRT851998:KRT851999 KHX851998:KHX851999 JYB851998:JYB851999 JOF851998:JOF851999 JEJ851998:JEJ851999 IUN851998:IUN851999 IKR851998:IKR851999 IAV851998:IAV851999 HQZ851998:HQZ851999 HHD851998:HHD851999 GXH851998:GXH851999 GNL851998:GNL851999 GDP851998:GDP851999 FTT851998:FTT851999 FJX851998:FJX851999 FAB851998:FAB851999 EQF851998:EQF851999 EGJ851998:EGJ851999 DWN851998:DWN851999 DMR851998:DMR851999 DCV851998:DCV851999 CSZ851998:CSZ851999 CJD851998:CJD851999 BZH851998:BZH851999 BPL851998:BPL851999 BFP851998:BFP851999 AVT851998:AVT851999 ALX851998:ALX851999 ACB851998:ACB851999 SF851998:SF851999 IJ851998:IJ851999 WUV786462:WUV786463 WKZ786462:WKZ786463 WBD786462:WBD786463 VRH786462:VRH786463 VHL786462:VHL786463 UXP786462:UXP786463 UNT786462:UNT786463 UDX786462:UDX786463 TUB786462:TUB786463 TKF786462:TKF786463 TAJ786462:TAJ786463 SQN786462:SQN786463 SGR786462:SGR786463 RWV786462:RWV786463 RMZ786462:RMZ786463 RDD786462:RDD786463 QTH786462:QTH786463 QJL786462:QJL786463 PZP786462:PZP786463 PPT786462:PPT786463 PFX786462:PFX786463 OWB786462:OWB786463 OMF786462:OMF786463 OCJ786462:OCJ786463 NSN786462:NSN786463 NIR786462:NIR786463 MYV786462:MYV786463 MOZ786462:MOZ786463 MFD786462:MFD786463 LVH786462:LVH786463 LLL786462:LLL786463 LBP786462:LBP786463 KRT786462:KRT786463 KHX786462:KHX786463 JYB786462:JYB786463 JOF786462:JOF786463 JEJ786462:JEJ786463 IUN786462:IUN786463 IKR786462:IKR786463 IAV786462:IAV786463 HQZ786462:HQZ786463 HHD786462:HHD786463 GXH786462:GXH786463 GNL786462:GNL786463 GDP786462:GDP786463 FTT786462:FTT786463 FJX786462:FJX786463 FAB786462:FAB786463 EQF786462:EQF786463 EGJ786462:EGJ786463 DWN786462:DWN786463 DMR786462:DMR786463 DCV786462:DCV786463 CSZ786462:CSZ786463 CJD786462:CJD786463 BZH786462:BZH786463 BPL786462:BPL786463 BFP786462:BFP786463 AVT786462:AVT786463 ALX786462:ALX786463 ACB786462:ACB786463 SF786462:SF786463 IJ786462:IJ786463 WUV720926:WUV720927 WKZ720926:WKZ720927 WBD720926:WBD720927 VRH720926:VRH720927 VHL720926:VHL720927 UXP720926:UXP720927 UNT720926:UNT720927 UDX720926:UDX720927 TUB720926:TUB720927 TKF720926:TKF720927 TAJ720926:TAJ720927 SQN720926:SQN720927 SGR720926:SGR720927 RWV720926:RWV720927 RMZ720926:RMZ720927 RDD720926:RDD720927 QTH720926:QTH720927 QJL720926:QJL720927 PZP720926:PZP720927 PPT720926:PPT720927 PFX720926:PFX720927 OWB720926:OWB720927 OMF720926:OMF720927 OCJ720926:OCJ720927 NSN720926:NSN720927 NIR720926:NIR720927 MYV720926:MYV720927 MOZ720926:MOZ720927 MFD720926:MFD720927 LVH720926:LVH720927 LLL720926:LLL720927 LBP720926:LBP720927 KRT720926:KRT720927 KHX720926:KHX720927 JYB720926:JYB720927 JOF720926:JOF720927 JEJ720926:JEJ720927 IUN720926:IUN720927 IKR720926:IKR720927 IAV720926:IAV720927 HQZ720926:HQZ720927 HHD720926:HHD720927 GXH720926:GXH720927 GNL720926:GNL720927 GDP720926:GDP720927 FTT720926:FTT720927 FJX720926:FJX720927 FAB720926:FAB720927 EQF720926:EQF720927 EGJ720926:EGJ720927 DWN720926:DWN720927 DMR720926:DMR720927 DCV720926:DCV720927 CSZ720926:CSZ720927 CJD720926:CJD720927 BZH720926:BZH720927 BPL720926:BPL720927 BFP720926:BFP720927 AVT720926:AVT720927 ALX720926:ALX720927 ACB720926:ACB720927 SF720926:SF720927 IJ720926:IJ720927 WUV655390:WUV655391 WKZ655390:WKZ655391 WBD655390:WBD655391 VRH655390:VRH655391 VHL655390:VHL655391 UXP655390:UXP655391 UNT655390:UNT655391 UDX655390:UDX655391 TUB655390:TUB655391 TKF655390:TKF655391 TAJ655390:TAJ655391 SQN655390:SQN655391 SGR655390:SGR655391 RWV655390:RWV655391 RMZ655390:RMZ655391 RDD655390:RDD655391 QTH655390:QTH655391 QJL655390:QJL655391 PZP655390:PZP655391 PPT655390:PPT655391 PFX655390:PFX655391 OWB655390:OWB655391 OMF655390:OMF655391 OCJ655390:OCJ655391 NSN655390:NSN655391 NIR655390:NIR655391 MYV655390:MYV655391 MOZ655390:MOZ655391 MFD655390:MFD655391 LVH655390:LVH655391 LLL655390:LLL655391 LBP655390:LBP655391 KRT655390:KRT655391 KHX655390:KHX655391 JYB655390:JYB655391 JOF655390:JOF655391 JEJ655390:JEJ655391 IUN655390:IUN655391 IKR655390:IKR655391 IAV655390:IAV655391 HQZ655390:HQZ655391 HHD655390:HHD655391 GXH655390:GXH655391 GNL655390:GNL655391 GDP655390:GDP655391 FTT655390:FTT655391 FJX655390:FJX655391 FAB655390:FAB655391 EQF655390:EQF655391 EGJ655390:EGJ655391 DWN655390:DWN655391 DMR655390:DMR655391 DCV655390:DCV655391 CSZ655390:CSZ655391 CJD655390:CJD655391 BZH655390:BZH655391 BPL655390:BPL655391 BFP655390:BFP655391 AVT655390:AVT655391 ALX655390:ALX655391 ACB655390:ACB655391 SF655390:SF655391 IJ655390:IJ655391 WUV589854:WUV589855 WKZ589854:WKZ589855 WBD589854:WBD589855 VRH589854:VRH589855 VHL589854:VHL589855 UXP589854:UXP589855 UNT589854:UNT589855 UDX589854:UDX589855 TUB589854:TUB589855 TKF589854:TKF589855 TAJ589854:TAJ589855 SQN589854:SQN589855 SGR589854:SGR589855 RWV589854:RWV589855 RMZ589854:RMZ589855 RDD589854:RDD589855 QTH589854:QTH589855 QJL589854:QJL589855 PZP589854:PZP589855 PPT589854:PPT589855 PFX589854:PFX589855 OWB589854:OWB589855 OMF589854:OMF589855 OCJ589854:OCJ589855 NSN589854:NSN589855 NIR589854:NIR589855 MYV589854:MYV589855 MOZ589854:MOZ589855 MFD589854:MFD589855 LVH589854:LVH589855 LLL589854:LLL589855 LBP589854:LBP589855 KRT589854:KRT589855 KHX589854:KHX589855 JYB589854:JYB589855 JOF589854:JOF589855 JEJ589854:JEJ589855 IUN589854:IUN589855 IKR589854:IKR589855 IAV589854:IAV589855 HQZ589854:HQZ589855 HHD589854:HHD589855 GXH589854:GXH589855 GNL589854:GNL589855 GDP589854:GDP589855 FTT589854:FTT589855 FJX589854:FJX589855 FAB589854:FAB589855 EQF589854:EQF589855 EGJ589854:EGJ589855 DWN589854:DWN589855 DMR589854:DMR589855 DCV589854:DCV589855 CSZ589854:CSZ589855 CJD589854:CJD589855 BZH589854:BZH589855 BPL589854:BPL589855 BFP589854:BFP589855 AVT589854:AVT589855 ALX589854:ALX589855 ACB589854:ACB589855 SF589854:SF589855 IJ589854:IJ589855 WUV524318:WUV524319 WKZ524318:WKZ524319 WBD524318:WBD524319 VRH524318:VRH524319 VHL524318:VHL524319 UXP524318:UXP524319 UNT524318:UNT524319 UDX524318:UDX524319 TUB524318:TUB524319 TKF524318:TKF524319 TAJ524318:TAJ524319 SQN524318:SQN524319 SGR524318:SGR524319 RWV524318:RWV524319 RMZ524318:RMZ524319 RDD524318:RDD524319 QTH524318:QTH524319 QJL524318:QJL524319 PZP524318:PZP524319 PPT524318:PPT524319 PFX524318:PFX524319 OWB524318:OWB524319 OMF524318:OMF524319 OCJ524318:OCJ524319 NSN524318:NSN524319 NIR524318:NIR524319 MYV524318:MYV524319 MOZ524318:MOZ524319 MFD524318:MFD524319 LVH524318:LVH524319 LLL524318:LLL524319 LBP524318:LBP524319 KRT524318:KRT524319 KHX524318:KHX524319 JYB524318:JYB524319 JOF524318:JOF524319 JEJ524318:JEJ524319 IUN524318:IUN524319 IKR524318:IKR524319 IAV524318:IAV524319 HQZ524318:HQZ524319 HHD524318:HHD524319 GXH524318:GXH524319 GNL524318:GNL524319 GDP524318:GDP524319 FTT524318:FTT524319 FJX524318:FJX524319 FAB524318:FAB524319 EQF524318:EQF524319 EGJ524318:EGJ524319 DWN524318:DWN524319 DMR524318:DMR524319 DCV524318:DCV524319 CSZ524318:CSZ524319 CJD524318:CJD524319 BZH524318:BZH524319 BPL524318:BPL524319 BFP524318:BFP524319 AVT524318:AVT524319 ALX524318:ALX524319 ACB524318:ACB524319 SF524318:SF524319 IJ524318:IJ524319 WUV458782:WUV458783 WKZ458782:WKZ458783 WBD458782:WBD458783 VRH458782:VRH458783 VHL458782:VHL458783 UXP458782:UXP458783 UNT458782:UNT458783 UDX458782:UDX458783 TUB458782:TUB458783 TKF458782:TKF458783 TAJ458782:TAJ458783 SQN458782:SQN458783 SGR458782:SGR458783 RWV458782:RWV458783 RMZ458782:RMZ458783 RDD458782:RDD458783 QTH458782:QTH458783 QJL458782:QJL458783 PZP458782:PZP458783 PPT458782:PPT458783 PFX458782:PFX458783 OWB458782:OWB458783 OMF458782:OMF458783 OCJ458782:OCJ458783 NSN458782:NSN458783 NIR458782:NIR458783 MYV458782:MYV458783 MOZ458782:MOZ458783 MFD458782:MFD458783 LVH458782:LVH458783 LLL458782:LLL458783 LBP458782:LBP458783 KRT458782:KRT458783 KHX458782:KHX458783 JYB458782:JYB458783 JOF458782:JOF458783 JEJ458782:JEJ458783 IUN458782:IUN458783 IKR458782:IKR458783 IAV458782:IAV458783 HQZ458782:HQZ458783 HHD458782:HHD458783 GXH458782:GXH458783 GNL458782:GNL458783 GDP458782:GDP458783 FTT458782:FTT458783 FJX458782:FJX458783 FAB458782:FAB458783 EQF458782:EQF458783 EGJ458782:EGJ458783 DWN458782:DWN458783 DMR458782:DMR458783 DCV458782:DCV458783 CSZ458782:CSZ458783 CJD458782:CJD458783 BZH458782:BZH458783 BPL458782:BPL458783 BFP458782:BFP458783 AVT458782:AVT458783 ALX458782:ALX458783 ACB458782:ACB458783 SF458782:SF458783 IJ458782:IJ458783 WUV393246:WUV393247 WKZ393246:WKZ393247 WBD393246:WBD393247 VRH393246:VRH393247 VHL393246:VHL393247 UXP393246:UXP393247 UNT393246:UNT393247 UDX393246:UDX393247 TUB393246:TUB393247 TKF393246:TKF393247 TAJ393246:TAJ393247 SQN393246:SQN393247 SGR393246:SGR393247 RWV393246:RWV393247 RMZ393246:RMZ393247 RDD393246:RDD393247 QTH393246:QTH393247 QJL393246:QJL393247 PZP393246:PZP393247 PPT393246:PPT393247 PFX393246:PFX393247 OWB393246:OWB393247 OMF393246:OMF393247 OCJ393246:OCJ393247 NSN393246:NSN393247 NIR393246:NIR393247 MYV393246:MYV393247 MOZ393246:MOZ393247 MFD393246:MFD393247 LVH393246:LVH393247 LLL393246:LLL393247 LBP393246:LBP393247 KRT393246:KRT393247 KHX393246:KHX393247 JYB393246:JYB393247 JOF393246:JOF393247 JEJ393246:JEJ393247 IUN393246:IUN393247 IKR393246:IKR393247 IAV393246:IAV393247 HQZ393246:HQZ393247 HHD393246:HHD393247 GXH393246:GXH393247 GNL393246:GNL393247 GDP393246:GDP393247 FTT393246:FTT393247 FJX393246:FJX393247 FAB393246:FAB393247 EQF393246:EQF393247 EGJ393246:EGJ393247 DWN393246:DWN393247 DMR393246:DMR393247 DCV393246:DCV393247 CSZ393246:CSZ393247 CJD393246:CJD393247 BZH393246:BZH393247 BPL393246:BPL393247 BFP393246:BFP393247 AVT393246:AVT393247 ALX393246:ALX393247 ACB393246:ACB393247 SF393246:SF393247 IJ393246:IJ393247 WUV327710:WUV327711 WKZ327710:WKZ327711 WBD327710:WBD327711 VRH327710:VRH327711 VHL327710:VHL327711 UXP327710:UXP327711 UNT327710:UNT327711 UDX327710:UDX327711 TUB327710:TUB327711 TKF327710:TKF327711 TAJ327710:TAJ327711 SQN327710:SQN327711 SGR327710:SGR327711 RWV327710:RWV327711 RMZ327710:RMZ327711 RDD327710:RDD327711 QTH327710:QTH327711 QJL327710:QJL327711 PZP327710:PZP327711 PPT327710:PPT327711 PFX327710:PFX327711 OWB327710:OWB327711 OMF327710:OMF327711 OCJ327710:OCJ327711 NSN327710:NSN327711 NIR327710:NIR327711 MYV327710:MYV327711 MOZ327710:MOZ327711 MFD327710:MFD327711 LVH327710:LVH327711 LLL327710:LLL327711 LBP327710:LBP327711 KRT327710:KRT327711 KHX327710:KHX327711 JYB327710:JYB327711 JOF327710:JOF327711 JEJ327710:JEJ327711 IUN327710:IUN327711 IKR327710:IKR327711 IAV327710:IAV327711 HQZ327710:HQZ327711 HHD327710:HHD327711 GXH327710:GXH327711 GNL327710:GNL327711 GDP327710:GDP327711 FTT327710:FTT327711 FJX327710:FJX327711 FAB327710:FAB327711 EQF327710:EQF327711 EGJ327710:EGJ327711 DWN327710:DWN327711 DMR327710:DMR327711 DCV327710:DCV327711 CSZ327710:CSZ327711 CJD327710:CJD327711 BZH327710:BZH327711 BPL327710:BPL327711 BFP327710:BFP327711 AVT327710:AVT327711 ALX327710:ALX327711 ACB327710:ACB327711 SF327710:SF327711 IJ327710:IJ327711 WUV262174:WUV262175 WKZ262174:WKZ262175 WBD262174:WBD262175 VRH262174:VRH262175 VHL262174:VHL262175 UXP262174:UXP262175 UNT262174:UNT262175 UDX262174:UDX262175 TUB262174:TUB262175 TKF262174:TKF262175 TAJ262174:TAJ262175 SQN262174:SQN262175 SGR262174:SGR262175 RWV262174:RWV262175 RMZ262174:RMZ262175 RDD262174:RDD262175 QTH262174:QTH262175 QJL262174:QJL262175 PZP262174:PZP262175 PPT262174:PPT262175 PFX262174:PFX262175 OWB262174:OWB262175 OMF262174:OMF262175 OCJ262174:OCJ262175 NSN262174:NSN262175 NIR262174:NIR262175 MYV262174:MYV262175 MOZ262174:MOZ262175 MFD262174:MFD262175 LVH262174:LVH262175 LLL262174:LLL262175 LBP262174:LBP262175 KRT262174:KRT262175 KHX262174:KHX262175 JYB262174:JYB262175 JOF262174:JOF262175 JEJ262174:JEJ262175 IUN262174:IUN262175 IKR262174:IKR262175 IAV262174:IAV262175 HQZ262174:HQZ262175 HHD262174:HHD262175 GXH262174:GXH262175 GNL262174:GNL262175 GDP262174:GDP262175 FTT262174:FTT262175 FJX262174:FJX262175 FAB262174:FAB262175 EQF262174:EQF262175 EGJ262174:EGJ262175 DWN262174:DWN262175 DMR262174:DMR262175 DCV262174:DCV262175 CSZ262174:CSZ262175 CJD262174:CJD262175 BZH262174:BZH262175 BPL262174:BPL262175 BFP262174:BFP262175 AVT262174:AVT262175 ALX262174:ALX262175 ACB262174:ACB262175 SF262174:SF262175 IJ262174:IJ262175 WUV196638:WUV196639 WKZ196638:WKZ196639 WBD196638:WBD196639 VRH196638:VRH196639 VHL196638:VHL196639 UXP196638:UXP196639 UNT196638:UNT196639 UDX196638:UDX196639 TUB196638:TUB196639 TKF196638:TKF196639 TAJ196638:TAJ196639 SQN196638:SQN196639 SGR196638:SGR196639 RWV196638:RWV196639 RMZ196638:RMZ196639 RDD196638:RDD196639 QTH196638:QTH196639 QJL196638:QJL196639 PZP196638:PZP196639 PPT196638:PPT196639 PFX196638:PFX196639 OWB196638:OWB196639 OMF196638:OMF196639 OCJ196638:OCJ196639 NSN196638:NSN196639 NIR196638:NIR196639 MYV196638:MYV196639 MOZ196638:MOZ196639 MFD196638:MFD196639 LVH196638:LVH196639 LLL196638:LLL196639 LBP196638:LBP196639 KRT196638:KRT196639 KHX196638:KHX196639 JYB196638:JYB196639 JOF196638:JOF196639 JEJ196638:JEJ196639 IUN196638:IUN196639 IKR196638:IKR196639 IAV196638:IAV196639 HQZ196638:HQZ196639 HHD196638:HHD196639 GXH196638:GXH196639 GNL196638:GNL196639 GDP196638:GDP196639 FTT196638:FTT196639 FJX196638:FJX196639 FAB196638:FAB196639 EQF196638:EQF196639 EGJ196638:EGJ196639 DWN196638:DWN196639 DMR196638:DMR196639 DCV196638:DCV196639 CSZ196638:CSZ196639 CJD196638:CJD196639 BZH196638:BZH196639 BPL196638:BPL196639 BFP196638:BFP196639 AVT196638:AVT196639 ALX196638:ALX196639 ACB196638:ACB196639 SF196638:SF196639 IJ196638:IJ196639 WUV131102:WUV131103 WKZ131102:WKZ131103 WBD131102:WBD131103 VRH131102:VRH131103 VHL131102:VHL131103 UXP131102:UXP131103 UNT131102:UNT131103 UDX131102:UDX131103 TUB131102:TUB131103 TKF131102:TKF131103 TAJ131102:TAJ131103 SQN131102:SQN131103 SGR131102:SGR131103 RWV131102:RWV131103 RMZ131102:RMZ131103 RDD131102:RDD131103 QTH131102:QTH131103 QJL131102:QJL131103 PZP131102:PZP131103 PPT131102:PPT131103 PFX131102:PFX131103 OWB131102:OWB131103 OMF131102:OMF131103 OCJ131102:OCJ131103 NSN131102:NSN131103 NIR131102:NIR131103 MYV131102:MYV131103 MOZ131102:MOZ131103 MFD131102:MFD131103 LVH131102:LVH131103 LLL131102:LLL131103 LBP131102:LBP131103 KRT131102:KRT131103 KHX131102:KHX131103 JYB131102:JYB131103 JOF131102:JOF131103 JEJ131102:JEJ131103 IUN131102:IUN131103 IKR131102:IKR131103 IAV131102:IAV131103 HQZ131102:HQZ131103 HHD131102:HHD131103 GXH131102:GXH131103 GNL131102:GNL131103 GDP131102:GDP131103 FTT131102:FTT131103 FJX131102:FJX131103 FAB131102:FAB131103 EQF131102:EQF131103 EGJ131102:EGJ131103 DWN131102:DWN131103 DMR131102:DMR131103 DCV131102:DCV131103 CSZ131102:CSZ131103 CJD131102:CJD131103 BZH131102:BZH131103 BPL131102:BPL131103 BFP131102:BFP131103 AVT131102:AVT131103 ALX131102:ALX131103 ACB131102:ACB131103 SF131102:SF131103 IJ131102:IJ131103 WUV65566:WUV65567 WKZ65566:WKZ65567 WBD65566:WBD65567 VRH65566:VRH65567 VHL65566:VHL65567 UXP65566:UXP65567 UNT65566:UNT65567 UDX65566:UDX65567 TUB65566:TUB65567 TKF65566:TKF65567 TAJ65566:TAJ65567 SQN65566:SQN65567 SGR65566:SGR65567 RWV65566:RWV65567 RMZ65566:RMZ65567 RDD65566:RDD65567 QTH65566:QTH65567 QJL65566:QJL65567 PZP65566:PZP65567 PPT65566:PPT65567 PFX65566:PFX65567 OWB65566:OWB65567 OMF65566:OMF65567 OCJ65566:OCJ65567 NSN65566:NSN65567 NIR65566:NIR65567 MYV65566:MYV65567 MOZ65566:MOZ65567 MFD65566:MFD65567 LVH65566:LVH65567 LLL65566:LLL65567 LBP65566:LBP65567 KRT65566:KRT65567 KHX65566:KHX65567 JYB65566:JYB65567 JOF65566:JOF65567 JEJ65566:JEJ65567 IUN65566:IUN65567 IKR65566:IKR65567 IAV65566:IAV65567 HQZ65566:HQZ65567 HHD65566:HHD65567 GXH65566:GXH65567 GNL65566:GNL65567 GDP65566:GDP65567 FTT65566:FTT65567 FJX65566:FJX65567 FAB65566:FAB65567 EQF65566:EQF65567 EGJ65566:EGJ65567 DWN65566:DWN65567 DMR65566:DMR65567 DCV65566:DCV65567 CSZ65566:CSZ65567 CJD65566:CJD65567 BZH65566:BZH65567 BPL65566:BPL65567 BFP65566:BFP65567 AVT65566:AVT65567 ALX65566:ALX65567 ACB65566:ACB65567 SF65566:SF65567 IJ65566:IJ65567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54:WUV983068 WKZ983054:WKZ983068 WBD983054:WBD983068 VRH983054:VRH983068 VHL983054:VHL983068 UXP983054:UXP983068 UNT983054:UNT983068 UDX983054:UDX983068 TUB983054:TUB983068 TKF983054:TKF983068 TAJ983054:TAJ983068 SQN983054:SQN983068 SGR983054:SGR983068 RWV983054:RWV983068 RMZ983054:RMZ983068 RDD983054:RDD983068 QTH983054:QTH983068 QJL983054:QJL983068 PZP983054:PZP983068 PPT983054:PPT983068 PFX983054:PFX983068 OWB983054:OWB983068 OMF983054:OMF983068 OCJ983054:OCJ983068 NSN983054:NSN983068 NIR983054:NIR983068 MYV983054:MYV983068 MOZ983054:MOZ983068 MFD983054:MFD983068 LVH983054:LVH983068 LLL983054:LLL983068 LBP983054:LBP983068 KRT983054:KRT983068 KHX983054:KHX983068 JYB983054:JYB983068 JOF983054:JOF983068 JEJ983054:JEJ983068 IUN983054:IUN983068 IKR983054:IKR983068 IAV983054:IAV983068 HQZ983054:HQZ983068 HHD983054:HHD983068 GXH983054:GXH983068 GNL983054:GNL983068 GDP983054:GDP983068 FTT983054:FTT983068 FJX983054:FJX983068 FAB983054:FAB983068 EQF983054:EQF983068 EGJ983054:EGJ983068 DWN983054:DWN983068 DMR983054:DMR983068 DCV983054:DCV983068 CSZ983054:CSZ983068 CJD983054:CJD983068 BZH983054:BZH983068 BPL983054:BPL983068 BFP983054:BFP983068 AVT983054:AVT983068 ALX983054:ALX983068 ACB983054:ACB983068 SF983054:SF983068 IJ983054:IJ983068 WUV917518:WUV917532 WKZ917518:WKZ917532 WBD917518:WBD917532 VRH917518:VRH917532 VHL917518:VHL917532 UXP917518:UXP917532 UNT917518:UNT917532 UDX917518:UDX917532 TUB917518:TUB917532 TKF917518:TKF917532 TAJ917518:TAJ917532 SQN917518:SQN917532 SGR917518:SGR917532 RWV917518:RWV917532 RMZ917518:RMZ917532 RDD917518:RDD917532 QTH917518:QTH917532 QJL917518:QJL917532 PZP917518:PZP917532 PPT917518:PPT917532 PFX917518:PFX917532 OWB917518:OWB917532 OMF917518:OMF917532 OCJ917518:OCJ917532 NSN917518:NSN917532 NIR917518:NIR917532 MYV917518:MYV917532 MOZ917518:MOZ917532 MFD917518:MFD917532 LVH917518:LVH917532 LLL917518:LLL917532 LBP917518:LBP917532 KRT917518:KRT917532 KHX917518:KHX917532 JYB917518:JYB917532 JOF917518:JOF917532 JEJ917518:JEJ917532 IUN917518:IUN917532 IKR917518:IKR917532 IAV917518:IAV917532 HQZ917518:HQZ917532 HHD917518:HHD917532 GXH917518:GXH917532 GNL917518:GNL917532 GDP917518:GDP917532 FTT917518:FTT917532 FJX917518:FJX917532 FAB917518:FAB917532 EQF917518:EQF917532 EGJ917518:EGJ917532 DWN917518:DWN917532 DMR917518:DMR917532 DCV917518:DCV917532 CSZ917518:CSZ917532 CJD917518:CJD917532 BZH917518:BZH917532 BPL917518:BPL917532 BFP917518:BFP917532 AVT917518:AVT917532 ALX917518:ALX917532 ACB917518:ACB917532 SF917518:SF917532 IJ917518:IJ917532 WUV851982:WUV851996 WKZ851982:WKZ851996 WBD851982:WBD851996 VRH851982:VRH851996 VHL851982:VHL851996 UXP851982:UXP851996 UNT851982:UNT851996 UDX851982:UDX851996 TUB851982:TUB851996 TKF851982:TKF851996 TAJ851982:TAJ851996 SQN851982:SQN851996 SGR851982:SGR851996 RWV851982:RWV851996 RMZ851982:RMZ851996 RDD851982:RDD851996 QTH851982:QTH851996 QJL851982:QJL851996 PZP851982:PZP851996 PPT851982:PPT851996 PFX851982:PFX851996 OWB851982:OWB851996 OMF851982:OMF851996 OCJ851982:OCJ851996 NSN851982:NSN851996 NIR851982:NIR851996 MYV851982:MYV851996 MOZ851982:MOZ851996 MFD851982:MFD851996 LVH851982:LVH851996 LLL851982:LLL851996 LBP851982:LBP851996 KRT851982:KRT851996 KHX851982:KHX851996 JYB851982:JYB851996 JOF851982:JOF851996 JEJ851982:JEJ851996 IUN851982:IUN851996 IKR851982:IKR851996 IAV851982:IAV851996 HQZ851982:HQZ851996 HHD851982:HHD851996 GXH851982:GXH851996 GNL851982:GNL851996 GDP851982:GDP851996 FTT851982:FTT851996 FJX851982:FJX851996 FAB851982:FAB851996 EQF851982:EQF851996 EGJ851982:EGJ851996 DWN851982:DWN851996 DMR851982:DMR851996 DCV851982:DCV851996 CSZ851982:CSZ851996 CJD851982:CJD851996 BZH851982:BZH851996 BPL851982:BPL851996 BFP851982:BFP851996 AVT851982:AVT851996 ALX851982:ALX851996 ACB851982:ACB851996 SF851982:SF851996 IJ851982:IJ851996 WUV786446:WUV786460 WKZ786446:WKZ786460 WBD786446:WBD786460 VRH786446:VRH786460 VHL786446:VHL786460 UXP786446:UXP786460 UNT786446:UNT786460 UDX786446:UDX786460 TUB786446:TUB786460 TKF786446:TKF786460 TAJ786446:TAJ786460 SQN786446:SQN786460 SGR786446:SGR786460 RWV786446:RWV786460 RMZ786446:RMZ786460 RDD786446:RDD786460 QTH786446:QTH786460 QJL786446:QJL786460 PZP786446:PZP786460 PPT786446:PPT786460 PFX786446:PFX786460 OWB786446:OWB786460 OMF786446:OMF786460 OCJ786446:OCJ786460 NSN786446:NSN786460 NIR786446:NIR786460 MYV786446:MYV786460 MOZ786446:MOZ786460 MFD786446:MFD786460 LVH786446:LVH786460 LLL786446:LLL786460 LBP786446:LBP786460 KRT786446:KRT786460 KHX786446:KHX786460 JYB786446:JYB786460 JOF786446:JOF786460 JEJ786446:JEJ786460 IUN786446:IUN786460 IKR786446:IKR786460 IAV786446:IAV786460 HQZ786446:HQZ786460 HHD786446:HHD786460 GXH786446:GXH786460 GNL786446:GNL786460 GDP786446:GDP786460 FTT786446:FTT786460 FJX786446:FJX786460 FAB786446:FAB786460 EQF786446:EQF786460 EGJ786446:EGJ786460 DWN786446:DWN786460 DMR786446:DMR786460 DCV786446:DCV786460 CSZ786446:CSZ786460 CJD786446:CJD786460 BZH786446:BZH786460 BPL786446:BPL786460 BFP786446:BFP786460 AVT786446:AVT786460 ALX786446:ALX786460 ACB786446:ACB786460 SF786446:SF786460 IJ786446:IJ786460 WUV720910:WUV720924 WKZ720910:WKZ720924 WBD720910:WBD720924 VRH720910:VRH720924 VHL720910:VHL720924 UXP720910:UXP720924 UNT720910:UNT720924 UDX720910:UDX720924 TUB720910:TUB720924 TKF720910:TKF720924 TAJ720910:TAJ720924 SQN720910:SQN720924 SGR720910:SGR720924 RWV720910:RWV720924 RMZ720910:RMZ720924 RDD720910:RDD720924 QTH720910:QTH720924 QJL720910:QJL720924 PZP720910:PZP720924 PPT720910:PPT720924 PFX720910:PFX720924 OWB720910:OWB720924 OMF720910:OMF720924 OCJ720910:OCJ720924 NSN720910:NSN720924 NIR720910:NIR720924 MYV720910:MYV720924 MOZ720910:MOZ720924 MFD720910:MFD720924 LVH720910:LVH720924 LLL720910:LLL720924 LBP720910:LBP720924 KRT720910:KRT720924 KHX720910:KHX720924 JYB720910:JYB720924 JOF720910:JOF720924 JEJ720910:JEJ720924 IUN720910:IUN720924 IKR720910:IKR720924 IAV720910:IAV720924 HQZ720910:HQZ720924 HHD720910:HHD720924 GXH720910:GXH720924 GNL720910:GNL720924 GDP720910:GDP720924 FTT720910:FTT720924 FJX720910:FJX720924 FAB720910:FAB720924 EQF720910:EQF720924 EGJ720910:EGJ720924 DWN720910:DWN720924 DMR720910:DMR720924 DCV720910:DCV720924 CSZ720910:CSZ720924 CJD720910:CJD720924 BZH720910:BZH720924 BPL720910:BPL720924 BFP720910:BFP720924 AVT720910:AVT720924 ALX720910:ALX720924 ACB720910:ACB720924 SF720910:SF720924 IJ720910:IJ720924 WUV655374:WUV655388 WKZ655374:WKZ655388 WBD655374:WBD655388 VRH655374:VRH655388 VHL655374:VHL655388 UXP655374:UXP655388 UNT655374:UNT655388 UDX655374:UDX655388 TUB655374:TUB655388 TKF655374:TKF655388 TAJ655374:TAJ655388 SQN655374:SQN655388 SGR655374:SGR655388 RWV655374:RWV655388 RMZ655374:RMZ655388 RDD655374:RDD655388 QTH655374:QTH655388 QJL655374:QJL655388 PZP655374:PZP655388 PPT655374:PPT655388 PFX655374:PFX655388 OWB655374:OWB655388 OMF655374:OMF655388 OCJ655374:OCJ655388 NSN655374:NSN655388 NIR655374:NIR655388 MYV655374:MYV655388 MOZ655374:MOZ655388 MFD655374:MFD655388 LVH655374:LVH655388 LLL655374:LLL655388 LBP655374:LBP655388 KRT655374:KRT655388 KHX655374:KHX655388 JYB655374:JYB655388 JOF655374:JOF655388 JEJ655374:JEJ655388 IUN655374:IUN655388 IKR655374:IKR655388 IAV655374:IAV655388 HQZ655374:HQZ655388 HHD655374:HHD655388 GXH655374:GXH655388 GNL655374:GNL655388 GDP655374:GDP655388 FTT655374:FTT655388 FJX655374:FJX655388 FAB655374:FAB655388 EQF655374:EQF655388 EGJ655374:EGJ655388 DWN655374:DWN655388 DMR655374:DMR655388 DCV655374:DCV655388 CSZ655374:CSZ655388 CJD655374:CJD655388 BZH655374:BZH655388 BPL655374:BPL655388 BFP655374:BFP655388 AVT655374:AVT655388 ALX655374:ALX655388 ACB655374:ACB655388 SF655374:SF655388 IJ655374:IJ655388 WUV589838:WUV589852 WKZ589838:WKZ589852 WBD589838:WBD589852 VRH589838:VRH589852 VHL589838:VHL589852 UXP589838:UXP589852 UNT589838:UNT589852 UDX589838:UDX589852 TUB589838:TUB589852 TKF589838:TKF589852 TAJ589838:TAJ589852 SQN589838:SQN589852 SGR589838:SGR589852 RWV589838:RWV589852 RMZ589838:RMZ589852 RDD589838:RDD589852 QTH589838:QTH589852 QJL589838:QJL589852 PZP589838:PZP589852 PPT589838:PPT589852 PFX589838:PFX589852 OWB589838:OWB589852 OMF589838:OMF589852 OCJ589838:OCJ589852 NSN589838:NSN589852 NIR589838:NIR589852 MYV589838:MYV589852 MOZ589838:MOZ589852 MFD589838:MFD589852 LVH589838:LVH589852 LLL589838:LLL589852 LBP589838:LBP589852 KRT589838:KRT589852 KHX589838:KHX589852 JYB589838:JYB589852 JOF589838:JOF589852 JEJ589838:JEJ589852 IUN589838:IUN589852 IKR589838:IKR589852 IAV589838:IAV589852 HQZ589838:HQZ589852 HHD589838:HHD589852 GXH589838:GXH589852 GNL589838:GNL589852 GDP589838:GDP589852 FTT589838:FTT589852 FJX589838:FJX589852 FAB589838:FAB589852 EQF589838:EQF589852 EGJ589838:EGJ589852 DWN589838:DWN589852 DMR589838:DMR589852 DCV589838:DCV589852 CSZ589838:CSZ589852 CJD589838:CJD589852 BZH589838:BZH589852 BPL589838:BPL589852 BFP589838:BFP589852 AVT589838:AVT589852 ALX589838:ALX589852 ACB589838:ACB589852 SF589838:SF589852 IJ589838:IJ589852 WUV524302:WUV524316 WKZ524302:WKZ524316 WBD524302:WBD524316 VRH524302:VRH524316 VHL524302:VHL524316 UXP524302:UXP524316 UNT524302:UNT524316 UDX524302:UDX524316 TUB524302:TUB524316 TKF524302:TKF524316 TAJ524302:TAJ524316 SQN524302:SQN524316 SGR524302:SGR524316 RWV524302:RWV524316 RMZ524302:RMZ524316 RDD524302:RDD524316 QTH524302:QTH524316 QJL524302:QJL524316 PZP524302:PZP524316 PPT524302:PPT524316 PFX524302:PFX524316 OWB524302:OWB524316 OMF524302:OMF524316 OCJ524302:OCJ524316 NSN524302:NSN524316 NIR524302:NIR524316 MYV524302:MYV524316 MOZ524302:MOZ524316 MFD524302:MFD524316 LVH524302:LVH524316 LLL524302:LLL524316 LBP524302:LBP524316 KRT524302:KRT524316 KHX524302:KHX524316 JYB524302:JYB524316 JOF524302:JOF524316 JEJ524302:JEJ524316 IUN524302:IUN524316 IKR524302:IKR524316 IAV524302:IAV524316 HQZ524302:HQZ524316 HHD524302:HHD524316 GXH524302:GXH524316 GNL524302:GNL524316 GDP524302:GDP524316 FTT524302:FTT524316 FJX524302:FJX524316 FAB524302:FAB524316 EQF524302:EQF524316 EGJ524302:EGJ524316 DWN524302:DWN524316 DMR524302:DMR524316 DCV524302:DCV524316 CSZ524302:CSZ524316 CJD524302:CJD524316 BZH524302:BZH524316 BPL524302:BPL524316 BFP524302:BFP524316 AVT524302:AVT524316 ALX524302:ALX524316 ACB524302:ACB524316 SF524302:SF524316 IJ524302:IJ524316 WUV458766:WUV458780 WKZ458766:WKZ458780 WBD458766:WBD458780 VRH458766:VRH458780 VHL458766:VHL458780 UXP458766:UXP458780 UNT458766:UNT458780 UDX458766:UDX458780 TUB458766:TUB458780 TKF458766:TKF458780 TAJ458766:TAJ458780 SQN458766:SQN458780 SGR458766:SGR458780 RWV458766:RWV458780 RMZ458766:RMZ458780 RDD458766:RDD458780 QTH458766:QTH458780 QJL458766:QJL458780 PZP458766:PZP458780 PPT458766:PPT458780 PFX458766:PFX458780 OWB458766:OWB458780 OMF458766:OMF458780 OCJ458766:OCJ458780 NSN458766:NSN458780 NIR458766:NIR458780 MYV458766:MYV458780 MOZ458766:MOZ458780 MFD458766:MFD458780 LVH458766:LVH458780 LLL458766:LLL458780 LBP458766:LBP458780 KRT458766:KRT458780 KHX458766:KHX458780 JYB458766:JYB458780 JOF458766:JOF458780 JEJ458766:JEJ458780 IUN458766:IUN458780 IKR458766:IKR458780 IAV458766:IAV458780 HQZ458766:HQZ458780 HHD458766:HHD458780 GXH458766:GXH458780 GNL458766:GNL458780 GDP458766:GDP458780 FTT458766:FTT458780 FJX458766:FJX458780 FAB458766:FAB458780 EQF458766:EQF458780 EGJ458766:EGJ458780 DWN458766:DWN458780 DMR458766:DMR458780 DCV458766:DCV458780 CSZ458766:CSZ458780 CJD458766:CJD458780 BZH458766:BZH458780 BPL458766:BPL458780 BFP458766:BFP458780 AVT458766:AVT458780 ALX458766:ALX458780 ACB458766:ACB458780 SF458766:SF458780 IJ458766:IJ458780 WUV393230:WUV393244 WKZ393230:WKZ393244 WBD393230:WBD393244 VRH393230:VRH393244 VHL393230:VHL393244 UXP393230:UXP393244 UNT393230:UNT393244 UDX393230:UDX393244 TUB393230:TUB393244 TKF393230:TKF393244 TAJ393230:TAJ393244 SQN393230:SQN393244 SGR393230:SGR393244 RWV393230:RWV393244 RMZ393230:RMZ393244 RDD393230:RDD393244 QTH393230:QTH393244 QJL393230:QJL393244 PZP393230:PZP393244 PPT393230:PPT393244 PFX393230:PFX393244 OWB393230:OWB393244 OMF393230:OMF393244 OCJ393230:OCJ393244 NSN393230:NSN393244 NIR393230:NIR393244 MYV393230:MYV393244 MOZ393230:MOZ393244 MFD393230:MFD393244 LVH393230:LVH393244 LLL393230:LLL393244 LBP393230:LBP393244 KRT393230:KRT393244 KHX393230:KHX393244 JYB393230:JYB393244 JOF393230:JOF393244 JEJ393230:JEJ393244 IUN393230:IUN393244 IKR393230:IKR393244 IAV393230:IAV393244 HQZ393230:HQZ393244 HHD393230:HHD393244 GXH393230:GXH393244 GNL393230:GNL393244 GDP393230:GDP393244 FTT393230:FTT393244 FJX393230:FJX393244 FAB393230:FAB393244 EQF393230:EQF393244 EGJ393230:EGJ393244 DWN393230:DWN393244 DMR393230:DMR393244 DCV393230:DCV393244 CSZ393230:CSZ393244 CJD393230:CJD393244 BZH393230:BZH393244 BPL393230:BPL393244 BFP393230:BFP393244 AVT393230:AVT393244 ALX393230:ALX393244 ACB393230:ACB393244 SF393230:SF393244 IJ393230:IJ393244 WUV327694:WUV327708 WKZ327694:WKZ327708 WBD327694:WBD327708 VRH327694:VRH327708 VHL327694:VHL327708 UXP327694:UXP327708 UNT327694:UNT327708 UDX327694:UDX327708 TUB327694:TUB327708 TKF327694:TKF327708 TAJ327694:TAJ327708 SQN327694:SQN327708 SGR327694:SGR327708 RWV327694:RWV327708 RMZ327694:RMZ327708 RDD327694:RDD327708 QTH327694:QTH327708 QJL327694:QJL327708 PZP327694:PZP327708 PPT327694:PPT327708 PFX327694:PFX327708 OWB327694:OWB327708 OMF327694:OMF327708 OCJ327694:OCJ327708 NSN327694:NSN327708 NIR327694:NIR327708 MYV327694:MYV327708 MOZ327694:MOZ327708 MFD327694:MFD327708 LVH327694:LVH327708 LLL327694:LLL327708 LBP327694:LBP327708 KRT327694:KRT327708 KHX327694:KHX327708 JYB327694:JYB327708 JOF327694:JOF327708 JEJ327694:JEJ327708 IUN327694:IUN327708 IKR327694:IKR327708 IAV327694:IAV327708 HQZ327694:HQZ327708 HHD327694:HHD327708 GXH327694:GXH327708 GNL327694:GNL327708 GDP327694:GDP327708 FTT327694:FTT327708 FJX327694:FJX327708 FAB327694:FAB327708 EQF327694:EQF327708 EGJ327694:EGJ327708 DWN327694:DWN327708 DMR327694:DMR327708 DCV327694:DCV327708 CSZ327694:CSZ327708 CJD327694:CJD327708 BZH327694:BZH327708 BPL327694:BPL327708 BFP327694:BFP327708 AVT327694:AVT327708 ALX327694:ALX327708 ACB327694:ACB327708 SF327694:SF327708 IJ327694:IJ327708 WUV262158:WUV262172 WKZ262158:WKZ262172 WBD262158:WBD262172 VRH262158:VRH262172 VHL262158:VHL262172 UXP262158:UXP262172 UNT262158:UNT262172 UDX262158:UDX262172 TUB262158:TUB262172 TKF262158:TKF262172 TAJ262158:TAJ262172 SQN262158:SQN262172 SGR262158:SGR262172 RWV262158:RWV262172 RMZ262158:RMZ262172 RDD262158:RDD262172 QTH262158:QTH262172 QJL262158:QJL262172 PZP262158:PZP262172 PPT262158:PPT262172 PFX262158:PFX262172 OWB262158:OWB262172 OMF262158:OMF262172 OCJ262158:OCJ262172 NSN262158:NSN262172 NIR262158:NIR262172 MYV262158:MYV262172 MOZ262158:MOZ262172 MFD262158:MFD262172 LVH262158:LVH262172 LLL262158:LLL262172 LBP262158:LBP262172 KRT262158:KRT262172 KHX262158:KHX262172 JYB262158:JYB262172 JOF262158:JOF262172 JEJ262158:JEJ262172 IUN262158:IUN262172 IKR262158:IKR262172 IAV262158:IAV262172 HQZ262158:HQZ262172 HHD262158:HHD262172 GXH262158:GXH262172 GNL262158:GNL262172 GDP262158:GDP262172 FTT262158:FTT262172 FJX262158:FJX262172 FAB262158:FAB262172 EQF262158:EQF262172 EGJ262158:EGJ262172 DWN262158:DWN262172 DMR262158:DMR262172 DCV262158:DCV262172 CSZ262158:CSZ262172 CJD262158:CJD262172 BZH262158:BZH262172 BPL262158:BPL262172 BFP262158:BFP262172 AVT262158:AVT262172 ALX262158:ALX262172 ACB262158:ACB262172 SF262158:SF262172 IJ262158:IJ262172 WUV196622:WUV196636 WKZ196622:WKZ196636 WBD196622:WBD196636 VRH196622:VRH196636 VHL196622:VHL196636 UXP196622:UXP196636 UNT196622:UNT196636 UDX196622:UDX196636 TUB196622:TUB196636 TKF196622:TKF196636 TAJ196622:TAJ196636 SQN196622:SQN196636 SGR196622:SGR196636 RWV196622:RWV196636 RMZ196622:RMZ196636 RDD196622:RDD196636 QTH196622:QTH196636 QJL196622:QJL196636 PZP196622:PZP196636 PPT196622:PPT196636 PFX196622:PFX196636 OWB196622:OWB196636 OMF196622:OMF196636 OCJ196622:OCJ196636 NSN196622:NSN196636 NIR196622:NIR196636 MYV196622:MYV196636 MOZ196622:MOZ196636 MFD196622:MFD196636 LVH196622:LVH196636 LLL196622:LLL196636 LBP196622:LBP196636 KRT196622:KRT196636 KHX196622:KHX196636 JYB196622:JYB196636 JOF196622:JOF196636 JEJ196622:JEJ196636 IUN196622:IUN196636 IKR196622:IKR196636 IAV196622:IAV196636 HQZ196622:HQZ196636 HHD196622:HHD196636 GXH196622:GXH196636 GNL196622:GNL196636 GDP196622:GDP196636 FTT196622:FTT196636 FJX196622:FJX196636 FAB196622:FAB196636 EQF196622:EQF196636 EGJ196622:EGJ196636 DWN196622:DWN196636 DMR196622:DMR196636 DCV196622:DCV196636 CSZ196622:CSZ196636 CJD196622:CJD196636 BZH196622:BZH196636 BPL196622:BPL196636 BFP196622:BFP196636 AVT196622:AVT196636 ALX196622:ALX196636 ACB196622:ACB196636 SF196622:SF196636 IJ196622:IJ196636 WUV131086:WUV131100 WKZ131086:WKZ131100 WBD131086:WBD131100 VRH131086:VRH131100 VHL131086:VHL131100 UXP131086:UXP131100 UNT131086:UNT131100 UDX131086:UDX131100 TUB131086:TUB131100 TKF131086:TKF131100 TAJ131086:TAJ131100 SQN131086:SQN131100 SGR131086:SGR131100 RWV131086:RWV131100 RMZ131086:RMZ131100 RDD131086:RDD131100 QTH131086:QTH131100 QJL131086:QJL131100 PZP131086:PZP131100 PPT131086:PPT131100 PFX131086:PFX131100 OWB131086:OWB131100 OMF131086:OMF131100 OCJ131086:OCJ131100 NSN131086:NSN131100 NIR131086:NIR131100 MYV131086:MYV131100 MOZ131086:MOZ131100 MFD131086:MFD131100 LVH131086:LVH131100 LLL131086:LLL131100 LBP131086:LBP131100 KRT131086:KRT131100 KHX131086:KHX131100 JYB131086:JYB131100 JOF131086:JOF131100 JEJ131086:JEJ131100 IUN131086:IUN131100 IKR131086:IKR131100 IAV131086:IAV131100 HQZ131086:HQZ131100 HHD131086:HHD131100 GXH131086:GXH131100 GNL131086:GNL131100 GDP131086:GDP131100 FTT131086:FTT131100 FJX131086:FJX131100 FAB131086:FAB131100 EQF131086:EQF131100 EGJ131086:EGJ131100 DWN131086:DWN131100 DMR131086:DMR131100 DCV131086:DCV131100 CSZ131086:CSZ131100 CJD131086:CJD131100 BZH131086:BZH131100 BPL131086:BPL131100 BFP131086:BFP131100 AVT131086:AVT131100 ALX131086:ALX131100 ACB131086:ACB131100 SF131086:SF131100 IJ131086:IJ131100 WUV65550:WUV65564 WKZ65550:WKZ65564 WBD65550:WBD65564 VRH65550:VRH65564 VHL65550:VHL65564 UXP65550:UXP65564 UNT65550:UNT65564 UDX65550:UDX65564 TUB65550:TUB65564 TKF65550:TKF65564 TAJ65550:TAJ65564 SQN65550:SQN65564 SGR65550:SGR65564 RWV65550:RWV65564 RMZ65550:RMZ65564 RDD65550:RDD65564 QTH65550:QTH65564 QJL65550:QJL65564 PZP65550:PZP65564 PPT65550:PPT65564 PFX65550:PFX65564 OWB65550:OWB65564 OMF65550:OMF65564 OCJ65550:OCJ65564 NSN65550:NSN65564 NIR65550:NIR65564 MYV65550:MYV65564 MOZ65550:MOZ65564 MFD65550:MFD65564 LVH65550:LVH65564 LLL65550:LLL65564 LBP65550:LBP65564 KRT65550:KRT65564 KHX65550:KHX65564 JYB65550:JYB65564 JOF65550:JOF65564 JEJ65550:JEJ65564 IUN65550:IUN65564 IKR65550:IKR65564 IAV65550:IAV65564 HQZ65550:HQZ65564 HHD65550:HHD65564 GXH65550:GXH65564 GNL65550:GNL65564 GDP65550:GDP65564 FTT65550:FTT65564 FJX65550:FJX65564 FAB65550:FAB65564 EQF65550:EQF65564 EGJ65550:EGJ65564 DWN65550:DWN65564 DMR65550:DMR65564 DCV65550:DCV65564 CSZ65550:CSZ65564 CJD65550:CJD65564 BZH65550:BZH65564 BPL65550:BPL65564 BFP65550:BFP65564 AVT65550:AVT65564 ALX65550:ALX65564 ACB65550:ACB65564 SF65550:SF65564 IJ65550:IJ65564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SF10:SF24">
      <formula1>#REF!</formula1>
    </dataValidation>
    <dataValidation type="list" allowBlank="1" showInputMessage="1" showErrorMessage="1" prompt="Select Charge Unit (monthly, per kWh, per kW)" sqref="II10:II24 WUU983073:WUU983080 WKY983073:WKY983080 WBC983073:WBC983080 VRG983073:VRG983080 VHK983073:VHK983080 UXO983073:UXO983080 UNS983073:UNS983080 UDW983073:UDW983080 TUA983073:TUA983080 TKE983073:TKE983080 TAI983073:TAI983080 SQM983073:SQM983080 SGQ983073:SGQ983080 RWU983073:RWU983080 RMY983073:RMY983080 RDC983073:RDC983080 QTG983073:QTG983080 QJK983073:QJK983080 PZO983073:PZO983080 PPS983073:PPS983080 PFW983073:PFW983080 OWA983073:OWA983080 OME983073:OME983080 OCI983073:OCI983080 NSM983073:NSM983080 NIQ983073:NIQ983080 MYU983073:MYU983080 MOY983073:MOY983080 MFC983073:MFC983080 LVG983073:LVG983080 LLK983073:LLK983080 LBO983073:LBO983080 KRS983073:KRS983080 KHW983073:KHW983080 JYA983073:JYA983080 JOE983073:JOE983080 JEI983073:JEI983080 IUM983073:IUM983080 IKQ983073:IKQ983080 IAU983073:IAU983080 HQY983073:HQY983080 HHC983073:HHC983080 GXG983073:GXG983080 GNK983073:GNK983080 GDO983073:GDO983080 FTS983073:FTS983080 FJW983073:FJW983080 FAA983073:FAA983080 EQE983073:EQE983080 EGI983073:EGI983080 DWM983073:DWM983080 DMQ983073:DMQ983080 DCU983073:DCU983080 CSY983073:CSY983080 CJC983073:CJC983080 BZG983073:BZG983080 BPK983073:BPK983080 BFO983073:BFO983080 AVS983073:AVS983080 ALW983073:ALW983080 ACA983073:ACA983080 SE983073:SE983080 II983073:II983080 WUU917537:WUU917544 WKY917537:WKY917544 WBC917537:WBC917544 VRG917537:VRG917544 VHK917537:VHK917544 UXO917537:UXO917544 UNS917537:UNS917544 UDW917537:UDW917544 TUA917537:TUA917544 TKE917537:TKE917544 TAI917537:TAI917544 SQM917537:SQM917544 SGQ917537:SGQ917544 RWU917537:RWU917544 RMY917537:RMY917544 RDC917537:RDC917544 QTG917537:QTG917544 QJK917537:QJK917544 PZO917537:PZO917544 PPS917537:PPS917544 PFW917537:PFW917544 OWA917537:OWA917544 OME917537:OME917544 OCI917537:OCI917544 NSM917537:NSM917544 NIQ917537:NIQ917544 MYU917537:MYU917544 MOY917537:MOY917544 MFC917537:MFC917544 LVG917537:LVG917544 LLK917537:LLK917544 LBO917537:LBO917544 KRS917537:KRS917544 KHW917537:KHW917544 JYA917537:JYA917544 JOE917537:JOE917544 JEI917537:JEI917544 IUM917537:IUM917544 IKQ917537:IKQ917544 IAU917537:IAU917544 HQY917537:HQY917544 HHC917537:HHC917544 GXG917537:GXG917544 GNK917537:GNK917544 GDO917537:GDO917544 FTS917537:FTS917544 FJW917537:FJW917544 FAA917537:FAA917544 EQE917537:EQE917544 EGI917537:EGI917544 DWM917537:DWM917544 DMQ917537:DMQ917544 DCU917537:DCU917544 CSY917537:CSY917544 CJC917537:CJC917544 BZG917537:BZG917544 BPK917537:BPK917544 BFO917537:BFO917544 AVS917537:AVS917544 ALW917537:ALW917544 ACA917537:ACA917544 SE917537:SE917544 II917537:II917544 WUU852001:WUU852008 WKY852001:WKY852008 WBC852001:WBC852008 VRG852001:VRG852008 VHK852001:VHK852008 UXO852001:UXO852008 UNS852001:UNS852008 UDW852001:UDW852008 TUA852001:TUA852008 TKE852001:TKE852008 TAI852001:TAI852008 SQM852001:SQM852008 SGQ852001:SGQ852008 RWU852001:RWU852008 RMY852001:RMY852008 RDC852001:RDC852008 QTG852001:QTG852008 QJK852001:QJK852008 PZO852001:PZO852008 PPS852001:PPS852008 PFW852001:PFW852008 OWA852001:OWA852008 OME852001:OME852008 OCI852001:OCI852008 NSM852001:NSM852008 NIQ852001:NIQ852008 MYU852001:MYU852008 MOY852001:MOY852008 MFC852001:MFC852008 LVG852001:LVG852008 LLK852001:LLK852008 LBO852001:LBO852008 KRS852001:KRS852008 KHW852001:KHW852008 JYA852001:JYA852008 JOE852001:JOE852008 JEI852001:JEI852008 IUM852001:IUM852008 IKQ852001:IKQ852008 IAU852001:IAU852008 HQY852001:HQY852008 HHC852001:HHC852008 GXG852001:GXG852008 GNK852001:GNK852008 GDO852001:GDO852008 FTS852001:FTS852008 FJW852001:FJW852008 FAA852001:FAA852008 EQE852001:EQE852008 EGI852001:EGI852008 DWM852001:DWM852008 DMQ852001:DMQ852008 DCU852001:DCU852008 CSY852001:CSY852008 CJC852001:CJC852008 BZG852001:BZG852008 BPK852001:BPK852008 BFO852001:BFO852008 AVS852001:AVS852008 ALW852001:ALW852008 ACA852001:ACA852008 SE852001:SE852008 II852001:II852008 WUU786465:WUU786472 WKY786465:WKY786472 WBC786465:WBC786472 VRG786465:VRG786472 VHK786465:VHK786472 UXO786465:UXO786472 UNS786465:UNS786472 UDW786465:UDW786472 TUA786465:TUA786472 TKE786465:TKE786472 TAI786465:TAI786472 SQM786465:SQM786472 SGQ786465:SGQ786472 RWU786465:RWU786472 RMY786465:RMY786472 RDC786465:RDC786472 QTG786465:QTG786472 QJK786465:QJK786472 PZO786465:PZO786472 PPS786465:PPS786472 PFW786465:PFW786472 OWA786465:OWA786472 OME786465:OME786472 OCI786465:OCI786472 NSM786465:NSM786472 NIQ786465:NIQ786472 MYU786465:MYU786472 MOY786465:MOY786472 MFC786465:MFC786472 LVG786465:LVG786472 LLK786465:LLK786472 LBO786465:LBO786472 KRS786465:KRS786472 KHW786465:KHW786472 JYA786465:JYA786472 JOE786465:JOE786472 JEI786465:JEI786472 IUM786465:IUM786472 IKQ786465:IKQ786472 IAU786465:IAU786472 HQY786465:HQY786472 HHC786465:HHC786472 GXG786465:GXG786472 GNK786465:GNK786472 GDO786465:GDO786472 FTS786465:FTS786472 FJW786465:FJW786472 FAA786465:FAA786472 EQE786465:EQE786472 EGI786465:EGI786472 DWM786465:DWM786472 DMQ786465:DMQ786472 DCU786465:DCU786472 CSY786465:CSY786472 CJC786465:CJC786472 BZG786465:BZG786472 BPK786465:BPK786472 BFO786465:BFO786472 AVS786465:AVS786472 ALW786465:ALW786472 ACA786465:ACA786472 SE786465:SE786472 II786465:II786472 WUU720929:WUU720936 WKY720929:WKY720936 WBC720929:WBC720936 VRG720929:VRG720936 VHK720929:VHK720936 UXO720929:UXO720936 UNS720929:UNS720936 UDW720929:UDW720936 TUA720929:TUA720936 TKE720929:TKE720936 TAI720929:TAI720936 SQM720929:SQM720936 SGQ720929:SGQ720936 RWU720929:RWU720936 RMY720929:RMY720936 RDC720929:RDC720936 QTG720929:QTG720936 QJK720929:QJK720936 PZO720929:PZO720936 PPS720929:PPS720936 PFW720929:PFW720936 OWA720929:OWA720936 OME720929:OME720936 OCI720929:OCI720936 NSM720929:NSM720936 NIQ720929:NIQ720936 MYU720929:MYU720936 MOY720929:MOY720936 MFC720929:MFC720936 LVG720929:LVG720936 LLK720929:LLK720936 LBO720929:LBO720936 KRS720929:KRS720936 KHW720929:KHW720936 JYA720929:JYA720936 JOE720929:JOE720936 JEI720929:JEI720936 IUM720929:IUM720936 IKQ720929:IKQ720936 IAU720929:IAU720936 HQY720929:HQY720936 HHC720929:HHC720936 GXG720929:GXG720936 GNK720929:GNK720936 GDO720929:GDO720936 FTS720929:FTS720936 FJW720929:FJW720936 FAA720929:FAA720936 EQE720929:EQE720936 EGI720929:EGI720936 DWM720929:DWM720936 DMQ720929:DMQ720936 DCU720929:DCU720936 CSY720929:CSY720936 CJC720929:CJC720936 BZG720929:BZG720936 BPK720929:BPK720936 BFO720929:BFO720936 AVS720929:AVS720936 ALW720929:ALW720936 ACA720929:ACA720936 SE720929:SE720936 II720929:II720936 WUU655393:WUU655400 WKY655393:WKY655400 WBC655393:WBC655400 VRG655393:VRG655400 VHK655393:VHK655400 UXO655393:UXO655400 UNS655393:UNS655400 UDW655393:UDW655400 TUA655393:TUA655400 TKE655393:TKE655400 TAI655393:TAI655400 SQM655393:SQM655400 SGQ655393:SGQ655400 RWU655393:RWU655400 RMY655393:RMY655400 RDC655393:RDC655400 QTG655393:QTG655400 QJK655393:QJK655400 PZO655393:PZO655400 PPS655393:PPS655400 PFW655393:PFW655400 OWA655393:OWA655400 OME655393:OME655400 OCI655393:OCI655400 NSM655393:NSM655400 NIQ655393:NIQ655400 MYU655393:MYU655400 MOY655393:MOY655400 MFC655393:MFC655400 LVG655393:LVG655400 LLK655393:LLK655400 LBO655393:LBO655400 KRS655393:KRS655400 KHW655393:KHW655400 JYA655393:JYA655400 JOE655393:JOE655400 JEI655393:JEI655400 IUM655393:IUM655400 IKQ655393:IKQ655400 IAU655393:IAU655400 HQY655393:HQY655400 HHC655393:HHC655400 GXG655393:GXG655400 GNK655393:GNK655400 GDO655393:GDO655400 FTS655393:FTS655400 FJW655393:FJW655400 FAA655393:FAA655400 EQE655393:EQE655400 EGI655393:EGI655400 DWM655393:DWM655400 DMQ655393:DMQ655400 DCU655393:DCU655400 CSY655393:CSY655400 CJC655393:CJC655400 BZG655393:BZG655400 BPK655393:BPK655400 BFO655393:BFO655400 AVS655393:AVS655400 ALW655393:ALW655400 ACA655393:ACA655400 SE655393:SE655400 II655393:II655400 WUU589857:WUU589864 WKY589857:WKY589864 WBC589857:WBC589864 VRG589857:VRG589864 VHK589857:VHK589864 UXO589857:UXO589864 UNS589857:UNS589864 UDW589857:UDW589864 TUA589857:TUA589864 TKE589857:TKE589864 TAI589857:TAI589864 SQM589857:SQM589864 SGQ589857:SGQ589864 RWU589857:RWU589864 RMY589857:RMY589864 RDC589857:RDC589864 QTG589857:QTG589864 QJK589857:QJK589864 PZO589857:PZO589864 PPS589857:PPS589864 PFW589857:PFW589864 OWA589857:OWA589864 OME589857:OME589864 OCI589857:OCI589864 NSM589857:NSM589864 NIQ589857:NIQ589864 MYU589857:MYU589864 MOY589857:MOY589864 MFC589857:MFC589864 LVG589857:LVG589864 LLK589857:LLK589864 LBO589857:LBO589864 KRS589857:KRS589864 KHW589857:KHW589864 JYA589857:JYA589864 JOE589857:JOE589864 JEI589857:JEI589864 IUM589857:IUM589864 IKQ589857:IKQ589864 IAU589857:IAU589864 HQY589857:HQY589864 HHC589857:HHC589864 GXG589857:GXG589864 GNK589857:GNK589864 GDO589857:GDO589864 FTS589857:FTS589864 FJW589857:FJW589864 FAA589857:FAA589864 EQE589857:EQE589864 EGI589857:EGI589864 DWM589857:DWM589864 DMQ589857:DMQ589864 DCU589857:DCU589864 CSY589857:CSY589864 CJC589857:CJC589864 BZG589857:BZG589864 BPK589857:BPK589864 BFO589857:BFO589864 AVS589857:AVS589864 ALW589857:ALW589864 ACA589857:ACA589864 SE589857:SE589864 II589857:II589864 WUU524321:WUU524328 WKY524321:WKY524328 WBC524321:WBC524328 VRG524321:VRG524328 VHK524321:VHK524328 UXO524321:UXO524328 UNS524321:UNS524328 UDW524321:UDW524328 TUA524321:TUA524328 TKE524321:TKE524328 TAI524321:TAI524328 SQM524321:SQM524328 SGQ524321:SGQ524328 RWU524321:RWU524328 RMY524321:RMY524328 RDC524321:RDC524328 QTG524321:QTG524328 QJK524321:QJK524328 PZO524321:PZO524328 PPS524321:PPS524328 PFW524321:PFW524328 OWA524321:OWA524328 OME524321:OME524328 OCI524321:OCI524328 NSM524321:NSM524328 NIQ524321:NIQ524328 MYU524321:MYU524328 MOY524321:MOY524328 MFC524321:MFC524328 LVG524321:LVG524328 LLK524321:LLK524328 LBO524321:LBO524328 KRS524321:KRS524328 KHW524321:KHW524328 JYA524321:JYA524328 JOE524321:JOE524328 JEI524321:JEI524328 IUM524321:IUM524328 IKQ524321:IKQ524328 IAU524321:IAU524328 HQY524321:HQY524328 HHC524321:HHC524328 GXG524321:GXG524328 GNK524321:GNK524328 GDO524321:GDO524328 FTS524321:FTS524328 FJW524321:FJW524328 FAA524321:FAA524328 EQE524321:EQE524328 EGI524321:EGI524328 DWM524321:DWM524328 DMQ524321:DMQ524328 DCU524321:DCU524328 CSY524321:CSY524328 CJC524321:CJC524328 BZG524321:BZG524328 BPK524321:BPK524328 BFO524321:BFO524328 AVS524321:AVS524328 ALW524321:ALW524328 ACA524321:ACA524328 SE524321:SE524328 II524321:II524328 WUU458785:WUU458792 WKY458785:WKY458792 WBC458785:WBC458792 VRG458785:VRG458792 VHK458785:VHK458792 UXO458785:UXO458792 UNS458785:UNS458792 UDW458785:UDW458792 TUA458785:TUA458792 TKE458785:TKE458792 TAI458785:TAI458792 SQM458785:SQM458792 SGQ458785:SGQ458792 RWU458785:RWU458792 RMY458785:RMY458792 RDC458785:RDC458792 QTG458785:QTG458792 QJK458785:QJK458792 PZO458785:PZO458792 PPS458785:PPS458792 PFW458785:PFW458792 OWA458785:OWA458792 OME458785:OME458792 OCI458785:OCI458792 NSM458785:NSM458792 NIQ458785:NIQ458792 MYU458785:MYU458792 MOY458785:MOY458792 MFC458785:MFC458792 LVG458785:LVG458792 LLK458785:LLK458792 LBO458785:LBO458792 KRS458785:KRS458792 KHW458785:KHW458792 JYA458785:JYA458792 JOE458785:JOE458792 JEI458785:JEI458792 IUM458785:IUM458792 IKQ458785:IKQ458792 IAU458785:IAU458792 HQY458785:HQY458792 HHC458785:HHC458792 GXG458785:GXG458792 GNK458785:GNK458792 GDO458785:GDO458792 FTS458785:FTS458792 FJW458785:FJW458792 FAA458785:FAA458792 EQE458785:EQE458792 EGI458785:EGI458792 DWM458785:DWM458792 DMQ458785:DMQ458792 DCU458785:DCU458792 CSY458785:CSY458792 CJC458785:CJC458792 BZG458785:BZG458792 BPK458785:BPK458792 BFO458785:BFO458792 AVS458785:AVS458792 ALW458785:ALW458792 ACA458785:ACA458792 SE458785:SE458792 II458785:II458792 WUU393249:WUU393256 WKY393249:WKY393256 WBC393249:WBC393256 VRG393249:VRG393256 VHK393249:VHK393256 UXO393249:UXO393256 UNS393249:UNS393256 UDW393249:UDW393256 TUA393249:TUA393256 TKE393249:TKE393256 TAI393249:TAI393256 SQM393249:SQM393256 SGQ393249:SGQ393256 RWU393249:RWU393256 RMY393249:RMY393256 RDC393249:RDC393256 QTG393249:QTG393256 QJK393249:QJK393256 PZO393249:PZO393256 PPS393249:PPS393256 PFW393249:PFW393256 OWA393249:OWA393256 OME393249:OME393256 OCI393249:OCI393256 NSM393249:NSM393256 NIQ393249:NIQ393256 MYU393249:MYU393256 MOY393249:MOY393256 MFC393249:MFC393256 LVG393249:LVG393256 LLK393249:LLK393256 LBO393249:LBO393256 KRS393249:KRS393256 KHW393249:KHW393256 JYA393249:JYA393256 JOE393249:JOE393256 JEI393249:JEI393256 IUM393249:IUM393256 IKQ393249:IKQ393256 IAU393249:IAU393256 HQY393249:HQY393256 HHC393249:HHC393256 GXG393249:GXG393256 GNK393249:GNK393256 GDO393249:GDO393256 FTS393249:FTS393256 FJW393249:FJW393256 FAA393249:FAA393256 EQE393249:EQE393256 EGI393249:EGI393256 DWM393249:DWM393256 DMQ393249:DMQ393256 DCU393249:DCU393256 CSY393249:CSY393256 CJC393249:CJC393256 BZG393249:BZG393256 BPK393249:BPK393256 BFO393249:BFO393256 AVS393249:AVS393256 ALW393249:ALW393256 ACA393249:ACA393256 SE393249:SE393256 II393249:II393256 WUU327713:WUU327720 WKY327713:WKY327720 WBC327713:WBC327720 VRG327713:VRG327720 VHK327713:VHK327720 UXO327713:UXO327720 UNS327713:UNS327720 UDW327713:UDW327720 TUA327713:TUA327720 TKE327713:TKE327720 TAI327713:TAI327720 SQM327713:SQM327720 SGQ327713:SGQ327720 RWU327713:RWU327720 RMY327713:RMY327720 RDC327713:RDC327720 QTG327713:QTG327720 QJK327713:QJK327720 PZO327713:PZO327720 PPS327713:PPS327720 PFW327713:PFW327720 OWA327713:OWA327720 OME327713:OME327720 OCI327713:OCI327720 NSM327713:NSM327720 NIQ327713:NIQ327720 MYU327713:MYU327720 MOY327713:MOY327720 MFC327713:MFC327720 LVG327713:LVG327720 LLK327713:LLK327720 LBO327713:LBO327720 KRS327713:KRS327720 KHW327713:KHW327720 JYA327713:JYA327720 JOE327713:JOE327720 JEI327713:JEI327720 IUM327713:IUM327720 IKQ327713:IKQ327720 IAU327713:IAU327720 HQY327713:HQY327720 HHC327713:HHC327720 GXG327713:GXG327720 GNK327713:GNK327720 GDO327713:GDO327720 FTS327713:FTS327720 FJW327713:FJW327720 FAA327713:FAA327720 EQE327713:EQE327720 EGI327713:EGI327720 DWM327713:DWM327720 DMQ327713:DMQ327720 DCU327713:DCU327720 CSY327713:CSY327720 CJC327713:CJC327720 BZG327713:BZG327720 BPK327713:BPK327720 BFO327713:BFO327720 AVS327713:AVS327720 ALW327713:ALW327720 ACA327713:ACA327720 SE327713:SE327720 II327713:II327720 WUU262177:WUU262184 WKY262177:WKY262184 WBC262177:WBC262184 VRG262177:VRG262184 VHK262177:VHK262184 UXO262177:UXO262184 UNS262177:UNS262184 UDW262177:UDW262184 TUA262177:TUA262184 TKE262177:TKE262184 TAI262177:TAI262184 SQM262177:SQM262184 SGQ262177:SGQ262184 RWU262177:RWU262184 RMY262177:RMY262184 RDC262177:RDC262184 QTG262177:QTG262184 QJK262177:QJK262184 PZO262177:PZO262184 PPS262177:PPS262184 PFW262177:PFW262184 OWA262177:OWA262184 OME262177:OME262184 OCI262177:OCI262184 NSM262177:NSM262184 NIQ262177:NIQ262184 MYU262177:MYU262184 MOY262177:MOY262184 MFC262177:MFC262184 LVG262177:LVG262184 LLK262177:LLK262184 LBO262177:LBO262184 KRS262177:KRS262184 KHW262177:KHW262184 JYA262177:JYA262184 JOE262177:JOE262184 JEI262177:JEI262184 IUM262177:IUM262184 IKQ262177:IKQ262184 IAU262177:IAU262184 HQY262177:HQY262184 HHC262177:HHC262184 GXG262177:GXG262184 GNK262177:GNK262184 GDO262177:GDO262184 FTS262177:FTS262184 FJW262177:FJW262184 FAA262177:FAA262184 EQE262177:EQE262184 EGI262177:EGI262184 DWM262177:DWM262184 DMQ262177:DMQ262184 DCU262177:DCU262184 CSY262177:CSY262184 CJC262177:CJC262184 BZG262177:BZG262184 BPK262177:BPK262184 BFO262177:BFO262184 AVS262177:AVS262184 ALW262177:ALW262184 ACA262177:ACA262184 SE262177:SE262184 II262177:II262184 WUU196641:WUU196648 WKY196641:WKY196648 WBC196641:WBC196648 VRG196641:VRG196648 VHK196641:VHK196648 UXO196641:UXO196648 UNS196641:UNS196648 UDW196641:UDW196648 TUA196641:TUA196648 TKE196641:TKE196648 TAI196641:TAI196648 SQM196641:SQM196648 SGQ196641:SGQ196648 RWU196641:RWU196648 RMY196641:RMY196648 RDC196641:RDC196648 QTG196641:QTG196648 QJK196641:QJK196648 PZO196641:PZO196648 PPS196641:PPS196648 PFW196641:PFW196648 OWA196641:OWA196648 OME196641:OME196648 OCI196641:OCI196648 NSM196641:NSM196648 NIQ196641:NIQ196648 MYU196641:MYU196648 MOY196641:MOY196648 MFC196641:MFC196648 LVG196641:LVG196648 LLK196641:LLK196648 LBO196641:LBO196648 KRS196641:KRS196648 KHW196641:KHW196648 JYA196641:JYA196648 JOE196641:JOE196648 JEI196641:JEI196648 IUM196641:IUM196648 IKQ196641:IKQ196648 IAU196641:IAU196648 HQY196641:HQY196648 HHC196641:HHC196648 GXG196641:GXG196648 GNK196641:GNK196648 GDO196641:GDO196648 FTS196641:FTS196648 FJW196641:FJW196648 FAA196641:FAA196648 EQE196641:EQE196648 EGI196641:EGI196648 DWM196641:DWM196648 DMQ196641:DMQ196648 DCU196641:DCU196648 CSY196641:CSY196648 CJC196641:CJC196648 BZG196641:BZG196648 BPK196641:BPK196648 BFO196641:BFO196648 AVS196641:AVS196648 ALW196641:ALW196648 ACA196641:ACA196648 SE196641:SE196648 II196641:II196648 WUU131105:WUU131112 WKY131105:WKY131112 WBC131105:WBC131112 VRG131105:VRG131112 VHK131105:VHK131112 UXO131105:UXO131112 UNS131105:UNS131112 UDW131105:UDW131112 TUA131105:TUA131112 TKE131105:TKE131112 TAI131105:TAI131112 SQM131105:SQM131112 SGQ131105:SGQ131112 RWU131105:RWU131112 RMY131105:RMY131112 RDC131105:RDC131112 QTG131105:QTG131112 QJK131105:QJK131112 PZO131105:PZO131112 PPS131105:PPS131112 PFW131105:PFW131112 OWA131105:OWA131112 OME131105:OME131112 OCI131105:OCI131112 NSM131105:NSM131112 NIQ131105:NIQ131112 MYU131105:MYU131112 MOY131105:MOY131112 MFC131105:MFC131112 LVG131105:LVG131112 LLK131105:LLK131112 LBO131105:LBO131112 KRS131105:KRS131112 KHW131105:KHW131112 JYA131105:JYA131112 JOE131105:JOE131112 JEI131105:JEI131112 IUM131105:IUM131112 IKQ131105:IKQ131112 IAU131105:IAU131112 HQY131105:HQY131112 HHC131105:HHC131112 GXG131105:GXG131112 GNK131105:GNK131112 GDO131105:GDO131112 FTS131105:FTS131112 FJW131105:FJW131112 FAA131105:FAA131112 EQE131105:EQE131112 EGI131105:EGI131112 DWM131105:DWM131112 DMQ131105:DMQ131112 DCU131105:DCU131112 CSY131105:CSY131112 CJC131105:CJC131112 BZG131105:BZG131112 BPK131105:BPK131112 BFO131105:BFO131112 AVS131105:AVS131112 ALW131105:ALW131112 ACA131105:ACA131112 SE131105:SE131112 II131105:II131112 WUU65569:WUU65576 WKY65569:WKY65576 WBC65569:WBC65576 VRG65569:VRG65576 VHK65569:VHK65576 UXO65569:UXO65576 UNS65569:UNS65576 UDW65569:UDW65576 TUA65569:TUA65576 TKE65569:TKE65576 TAI65569:TAI65576 SQM65569:SQM65576 SGQ65569:SGQ65576 RWU65569:RWU65576 RMY65569:RMY65576 RDC65569:RDC65576 QTG65569:QTG65576 QJK65569:QJK65576 PZO65569:PZO65576 PPS65569:PPS65576 PFW65569:PFW65576 OWA65569:OWA65576 OME65569:OME65576 OCI65569:OCI65576 NSM65569:NSM65576 NIQ65569:NIQ65576 MYU65569:MYU65576 MOY65569:MOY65576 MFC65569:MFC65576 LVG65569:LVG65576 LLK65569:LLK65576 LBO65569:LBO65576 KRS65569:KRS65576 KHW65569:KHW65576 JYA65569:JYA65576 JOE65569:JOE65576 JEI65569:JEI65576 IUM65569:IUM65576 IKQ65569:IKQ65576 IAU65569:IAU65576 HQY65569:HQY65576 HHC65569:HHC65576 GXG65569:GXG65576 GNK65569:GNK65576 GDO65569:GDO65576 FTS65569:FTS65576 FJW65569:FJW65576 FAA65569:FAA65576 EQE65569:EQE65576 EGI65569:EGI65576 DWM65569:DWM65576 DMQ65569:DMQ65576 DCU65569:DCU65576 CSY65569:CSY65576 CJC65569:CJC65576 BZG65569:BZG65576 BPK65569:BPK65576 BFO65569:BFO65576 AVS65569:AVS65576 ALW65569:ALW65576 ACA65569:ACA65576 SE65569:SE65576 II65569:II65576 WUU29:WUU40 WKY29:WKY40 WBC29:WBC40 VRG29:VRG40 VHK29:VHK40 UXO29:UXO40 UNS29:UNS40 UDW29:UDW40 TUA29:TUA40 TKE29:TKE40 TAI29:TAI40 SQM29:SQM40 SGQ29:SGQ40 RWU29:RWU40 RMY29:RMY40 RDC29:RDC40 QTG29:QTG40 QJK29:QJK40 PZO29:PZO40 PPS29:PPS40 PFW29:PFW40 OWA29:OWA40 OME29:OME40 OCI29:OCI40 NSM29:NSM40 NIQ29:NIQ40 MYU29:MYU40 MOY29:MOY40 MFC29:MFC40 LVG29:LVG40 LLK29:LLK40 LBO29:LBO40 KRS29:KRS40 KHW29:KHW40 JYA29:JYA40 JOE29:JOE40 JEI29:JEI40 IUM29:IUM40 IKQ29:IKQ40 IAU29:IAU40 HQY29:HQY40 HHC29:HHC40 GXG29:GXG40 GNK29:GNK40 GDO29:GDO40 FTS29:FTS40 FJW29:FJW40 FAA29:FAA40 EQE29:EQE40 EGI29:EGI40 DWM29:DWM40 DMQ29:DMQ40 DCU29:DCU40 CSY29:CSY40 CJC29:CJC40 BZG29:BZG40 BPK29:BPK40 BFO29:BFO40 AVS29:AVS40 ALW29:ALW40 ACA29:ACA40 SE29:SE40 II29:II40 WUU983070:WUU983071 WKY983070:WKY983071 WBC983070:WBC983071 VRG983070:VRG983071 VHK983070:VHK983071 UXO983070:UXO983071 UNS983070:UNS983071 UDW983070:UDW983071 TUA983070:TUA983071 TKE983070:TKE983071 TAI983070:TAI983071 SQM983070:SQM983071 SGQ983070:SGQ983071 RWU983070:RWU983071 RMY983070:RMY983071 RDC983070:RDC983071 QTG983070:QTG983071 QJK983070:QJK983071 PZO983070:PZO983071 PPS983070:PPS983071 PFW983070:PFW983071 OWA983070:OWA983071 OME983070:OME983071 OCI983070:OCI983071 NSM983070:NSM983071 NIQ983070:NIQ983071 MYU983070:MYU983071 MOY983070:MOY983071 MFC983070:MFC983071 LVG983070:LVG983071 LLK983070:LLK983071 LBO983070:LBO983071 KRS983070:KRS983071 KHW983070:KHW983071 JYA983070:JYA983071 JOE983070:JOE983071 JEI983070:JEI983071 IUM983070:IUM983071 IKQ983070:IKQ983071 IAU983070:IAU983071 HQY983070:HQY983071 HHC983070:HHC983071 GXG983070:GXG983071 GNK983070:GNK983071 GDO983070:GDO983071 FTS983070:FTS983071 FJW983070:FJW983071 FAA983070:FAA983071 EQE983070:EQE983071 EGI983070:EGI983071 DWM983070:DWM983071 DMQ983070:DMQ983071 DCU983070:DCU983071 CSY983070:CSY983071 CJC983070:CJC983071 BZG983070:BZG983071 BPK983070:BPK983071 BFO983070:BFO983071 AVS983070:AVS983071 ALW983070:ALW983071 ACA983070:ACA983071 SE983070:SE983071 II983070:II983071 WUU917534:WUU917535 WKY917534:WKY917535 WBC917534:WBC917535 VRG917534:VRG917535 VHK917534:VHK917535 UXO917534:UXO917535 UNS917534:UNS917535 UDW917534:UDW917535 TUA917534:TUA917535 TKE917534:TKE917535 TAI917534:TAI917535 SQM917534:SQM917535 SGQ917534:SGQ917535 RWU917534:RWU917535 RMY917534:RMY917535 RDC917534:RDC917535 QTG917534:QTG917535 QJK917534:QJK917535 PZO917534:PZO917535 PPS917534:PPS917535 PFW917534:PFW917535 OWA917534:OWA917535 OME917534:OME917535 OCI917534:OCI917535 NSM917534:NSM917535 NIQ917534:NIQ917535 MYU917534:MYU917535 MOY917534:MOY917535 MFC917534:MFC917535 LVG917534:LVG917535 LLK917534:LLK917535 LBO917534:LBO917535 KRS917534:KRS917535 KHW917534:KHW917535 JYA917534:JYA917535 JOE917534:JOE917535 JEI917534:JEI917535 IUM917534:IUM917535 IKQ917534:IKQ917535 IAU917534:IAU917535 HQY917534:HQY917535 HHC917534:HHC917535 GXG917534:GXG917535 GNK917534:GNK917535 GDO917534:GDO917535 FTS917534:FTS917535 FJW917534:FJW917535 FAA917534:FAA917535 EQE917534:EQE917535 EGI917534:EGI917535 DWM917534:DWM917535 DMQ917534:DMQ917535 DCU917534:DCU917535 CSY917534:CSY917535 CJC917534:CJC917535 BZG917534:BZG917535 BPK917534:BPK917535 BFO917534:BFO917535 AVS917534:AVS917535 ALW917534:ALW917535 ACA917534:ACA917535 SE917534:SE917535 II917534:II917535 WUU851998:WUU851999 WKY851998:WKY851999 WBC851998:WBC851999 VRG851998:VRG851999 VHK851998:VHK851999 UXO851998:UXO851999 UNS851998:UNS851999 UDW851998:UDW851999 TUA851998:TUA851999 TKE851998:TKE851999 TAI851998:TAI851999 SQM851998:SQM851999 SGQ851998:SGQ851999 RWU851998:RWU851999 RMY851998:RMY851999 RDC851998:RDC851999 QTG851998:QTG851999 QJK851998:QJK851999 PZO851998:PZO851999 PPS851998:PPS851999 PFW851998:PFW851999 OWA851998:OWA851999 OME851998:OME851999 OCI851998:OCI851999 NSM851998:NSM851999 NIQ851998:NIQ851999 MYU851998:MYU851999 MOY851998:MOY851999 MFC851998:MFC851999 LVG851998:LVG851999 LLK851998:LLK851999 LBO851998:LBO851999 KRS851998:KRS851999 KHW851998:KHW851999 JYA851998:JYA851999 JOE851998:JOE851999 JEI851998:JEI851999 IUM851998:IUM851999 IKQ851998:IKQ851999 IAU851998:IAU851999 HQY851998:HQY851999 HHC851998:HHC851999 GXG851998:GXG851999 GNK851998:GNK851999 GDO851998:GDO851999 FTS851998:FTS851999 FJW851998:FJW851999 FAA851998:FAA851999 EQE851998:EQE851999 EGI851998:EGI851999 DWM851998:DWM851999 DMQ851998:DMQ851999 DCU851998:DCU851999 CSY851998:CSY851999 CJC851998:CJC851999 BZG851998:BZG851999 BPK851998:BPK851999 BFO851998:BFO851999 AVS851998:AVS851999 ALW851998:ALW851999 ACA851998:ACA851999 SE851998:SE851999 II851998:II851999 WUU786462:WUU786463 WKY786462:WKY786463 WBC786462:WBC786463 VRG786462:VRG786463 VHK786462:VHK786463 UXO786462:UXO786463 UNS786462:UNS786463 UDW786462:UDW786463 TUA786462:TUA786463 TKE786462:TKE786463 TAI786462:TAI786463 SQM786462:SQM786463 SGQ786462:SGQ786463 RWU786462:RWU786463 RMY786462:RMY786463 RDC786462:RDC786463 QTG786462:QTG786463 QJK786462:QJK786463 PZO786462:PZO786463 PPS786462:PPS786463 PFW786462:PFW786463 OWA786462:OWA786463 OME786462:OME786463 OCI786462:OCI786463 NSM786462:NSM786463 NIQ786462:NIQ786463 MYU786462:MYU786463 MOY786462:MOY786463 MFC786462:MFC786463 LVG786462:LVG786463 LLK786462:LLK786463 LBO786462:LBO786463 KRS786462:KRS786463 KHW786462:KHW786463 JYA786462:JYA786463 JOE786462:JOE786463 JEI786462:JEI786463 IUM786462:IUM786463 IKQ786462:IKQ786463 IAU786462:IAU786463 HQY786462:HQY786463 HHC786462:HHC786463 GXG786462:GXG786463 GNK786462:GNK786463 GDO786462:GDO786463 FTS786462:FTS786463 FJW786462:FJW786463 FAA786462:FAA786463 EQE786462:EQE786463 EGI786462:EGI786463 DWM786462:DWM786463 DMQ786462:DMQ786463 DCU786462:DCU786463 CSY786462:CSY786463 CJC786462:CJC786463 BZG786462:BZG786463 BPK786462:BPK786463 BFO786462:BFO786463 AVS786462:AVS786463 ALW786462:ALW786463 ACA786462:ACA786463 SE786462:SE786463 II786462:II786463 WUU720926:WUU720927 WKY720926:WKY720927 WBC720926:WBC720927 VRG720926:VRG720927 VHK720926:VHK720927 UXO720926:UXO720927 UNS720926:UNS720927 UDW720926:UDW720927 TUA720926:TUA720927 TKE720926:TKE720927 TAI720926:TAI720927 SQM720926:SQM720927 SGQ720926:SGQ720927 RWU720926:RWU720927 RMY720926:RMY720927 RDC720926:RDC720927 QTG720926:QTG720927 QJK720926:QJK720927 PZO720926:PZO720927 PPS720926:PPS720927 PFW720926:PFW720927 OWA720926:OWA720927 OME720926:OME720927 OCI720926:OCI720927 NSM720926:NSM720927 NIQ720926:NIQ720927 MYU720926:MYU720927 MOY720926:MOY720927 MFC720926:MFC720927 LVG720926:LVG720927 LLK720926:LLK720927 LBO720926:LBO720927 KRS720926:KRS720927 KHW720926:KHW720927 JYA720926:JYA720927 JOE720926:JOE720927 JEI720926:JEI720927 IUM720926:IUM720927 IKQ720926:IKQ720927 IAU720926:IAU720927 HQY720926:HQY720927 HHC720926:HHC720927 GXG720926:GXG720927 GNK720926:GNK720927 GDO720926:GDO720927 FTS720926:FTS720927 FJW720926:FJW720927 FAA720926:FAA720927 EQE720926:EQE720927 EGI720926:EGI720927 DWM720926:DWM720927 DMQ720926:DMQ720927 DCU720926:DCU720927 CSY720926:CSY720927 CJC720926:CJC720927 BZG720926:BZG720927 BPK720926:BPK720927 BFO720926:BFO720927 AVS720926:AVS720927 ALW720926:ALW720927 ACA720926:ACA720927 SE720926:SE720927 II720926:II720927 WUU655390:WUU655391 WKY655390:WKY655391 WBC655390:WBC655391 VRG655390:VRG655391 VHK655390:VHK655391 UXO655390:UXO655391 UNS655390:UNS655391 UDW655390:UDW655391 TUA655390:TUA655391 TKE655390:TKE655391 TAI655390:TAI655391 SQM655390:SQM655391 SGQ655390:SGQ655391 RWU655390:RWU655391 RMY655390:RMY655391 RDC655390:RDC655391 QTG655390:QTG655391 QJK655390:QJK655391 PZO655390:PZO655391 PPS655390:PPS655391 PFW655390:PFW655391 OWA655390:OWA655391 OME655390:OME655391 OCI655390:OCI655391 NSM655390:NSM655391 NIQ655390:NIQ655391 MYU655390:MYU655391 MOY655390:MOY655391 MFC655390:MFC655391 LVG655390:LVG655391 LLK655390:LLK655391 LBO655390:LBO655391 KRS655390:KRS655391 KHW655390:KHW655391 JYA655390:JYA655391 JOE655390:JOE655391 JEI655390:JEI655391 IUM655390:IUM655391 IKQ655390:IKQ655391 IAU655390:IAU655391 HQY655390:HQY655391 HHC655390:HHC655391 GXG655390:GXG655391 GNK655390:GNK655391 GDO655390:GDO655391 FTS655390:FTS655391 FJW655390:FJW655391 FAA655390:FAA655391 EQE655390:EQE655391 EGI655390:EGI655391 DWM655390:DWM655391 DMQ655390:DMQ655391 DCU655390:DCU655391 CSY655390:CSY655391 CJC655390:CJC655391 BZG655390:BZG655391 BPK655390:BPK655391 BFO655390:BFO655391 AVS655390:AVS655391 ALW655390:ALW655391 ACA655390:ACA655391 SE655390:SE655391 II655390:II655391 WUU589854:WUU589855 WKY589854:WKY589855 WBC589854:WBC589855 VRG589854:VRG589855 VHK589854:VHK589855 UXO589854:UXO589855 UNS589854:UNS589855 UDW589854:UDW589855 TUA589854:TUA589855 TKE589854:TKE589855 TAI589854:TAI589855 SQM589854:SQM589855 SGQ589854:SGQ589855 RWU589854:RWU589855 RMY589854:RMY589855 RDC589854:RDC589855 QTG589854:QTG589855 QJK589854:QJK589855 PZO589854:PZO589855 PPS589854:PPS589855 PFW589854:PFW589855 OWA589854:OWA589855 OME589854:OME589855 OCI589854:OCI589855 NSM589854:NSM589855 NIQ589854:NIQ589855 MYU589854:MYU589855 MOY589854:MOY589855 MFC589854:MFC589855 LVG589854:LVG589855 LLK589854:LLK589855 LBO589854:LBO589855 KRS589854:KRS589855 KHW589854:KHW589855 JYA589854:JYA589855 JOE589854:JOE589855 JEI589854:JEI589855 IUM589854:IUM589855 IKQ589854:IKQ589855 IAU589854:IAU589855 HQY589854:HQY589855 HHC589854:HHC589855 GXG589854:GXG589855 GNK589854:GNK589855 GDO589854:GDO589855 FTS589854:FTS589855 FJW589854:FJW589855 FAA589854:FAA589855 EQE589854:EQE589855 EGI589854:EGI589855 DWM589854:DWM589855 DMQ589854:DMQ589855 DCU589854:DCU589855 CSY589854:CSY589855 CJC589854:CJC589855 BZG589854:BZG589855 BPK589854:BPK589855 BFO589854:BFO589855 AVS589854:AVS589855 ALW589854:ALW589855 ACA589854:ACA589855 SE589854:SE589855 II589854:II589855 WUU524318:WUU524319 WKY524318:WKY524319 WBC524318:WBC524319 VRG524318:VRG524319 VHK524318:VHK524319 UXO524318:UXO524319 UNS524318:UNS524319 UDW524318:UDW524319 TUA524318:TUA524319 TKE524318:TKE524319 TAI524318:TAI524319 SQM524318:SQM524319 SGQ524318:SGQ524319 RWU524318:RWU524319 RMY524318:RMY524319 RDC524318:RDC524319 QTG524318:QTG524319 QJK524318:QJK524319 PZO524318:PZO524319 PPS524318:PPS524319 PFW524318:PFW524319 OWA524318:OWA524319 OME524318:OME524319 OCI524318:OCI524319 NSM524318:NSM524319 NIQ524318:NIQ524319 MYU524318:MYU524319 MOY524318:MOY524319 MFC524318:MFC524319 LVG524318:LVG524319 LLK524318:LLK524319 LBO524318:LBO524319 KRS524318:KRS524319 KHW524318:KHW524319 JYA524318:JYA524319 JOE524318:JOE524319 JEI524318:JEI524319 IUM524318:IUM524319 IKQ524318:IKQ524319 IAU524318:IAU524319 HQY524318:HQY524319 HHC524318:HHC524319 GXG524318:GXG524319 GNK524318:GNK524319 GDO524318:GDO524319 FTS524318:FTS524319 FJW524318:FJW524319 FAA524318:FAA524319 EQE524318:EQE524319 EGI524318:EGI524319 DWM524318:DWM524319 DMQ524318:DMQ524319 DCU524318:DCU524319 CSY524318:CSY524319 CJC524318:CJC524319 BZG524318:BZG524319 BPK524318:BPK524319 BFO524318:BFO524319 AVS524318:AVS524319 ALW524318:ALW524319 ACA524318:ACA524319 SE524318:SE524319 II524318:II524319 WUU458782:WUU458783 WKY458782:WKY458783 WBC458782:WBC458783 VRG458782:VRG458783 VHK458782:VHK458783 UXO458782:UXO458783 UNS458782:UNS458783 UDW458782:UDW458783 TUA458782:TUA458783 TKE458782:TKE458783 TAI458782:TAI458783 SQM458782:SQM458783 SGQ458782:SGQ458783 RWU458782:RWU458783 RMY458782:RMY458783 RDC458782:RDC458783 QTG458782:QTG458783 QJK458782:QJK458783 PZO458782:PZO458783 PPS458782:PPS458783 PFW458782:PFW458783 OWA458782:OWA458783 OME458782:OME458783 OCI458782:OCI458783 NSM458782:NSM458783 NIQ458782:NIQ458783 MYU458782:MYU458783 MOY458782:MOY458783 MFC458782:MFC458783 LVG458782:LVG458783 LLK458782:LLK458783 LBO458782:LBO458783 KRS458782:KRS458783 KHW458782:KHW458783 JYA458782:JYA458783 JOE458782:JOE458783 JEI458782:JEI458783 IUM458782:IUM458783 IKQ458782:IKQ458783 IAU458782:IAU458783 HQY458782:HQY458783 HHC458782:HHC458783 GXG458782:GXG458783 GNK458782:GNK458783 GDO458782:GDO458783 FTS458782:FTS458783 FJW458782:FJW458783 FAA458782:FAA458783 EQE458782:EQE458783 EGI458782:EGI458783 DWM458782:DWM458783 DMQ458782:DMQ458783 DCU458782:DCU458783 CSY458782:CSY458783 CJC458782:CJC458783 BZG458782:BZG458783 BPK458782:BPK458783 BFO458782:BFO458783 AVS458782:AVS458783 ALW458782:ALW458783 ACA458782:ACA458783 SE458782:SE458783 II458782:II458783 WUU393246:WUU393247 WKY393246:WKY393247 WBC393246:WBC393247 VRG393246:VRG393247 VHK393246:VHK393247 UXO393246:UXO393247 UNS393246:UNS393247 UDW393246:UDW393247 TUA393246:TUA393247 TKE393246:TKE393247 TAI393246:TAI393247 SQM393246:SQM393247 SGQ393246:SGQ393247 RWU393246:RWU393247 RMY393246:RMY393247 RDC393246:RDC393247 QTG393246:QTG393247 QJK393246:QJK393247 PZO393246:PZO393247 PPS393246:PPS393247 PFW393246:PFW393247 OWA393246:OWA393247 OME393246:OME393247 OCI393246:OCI393247 NSM393246:NSM393247 NIQ393246:NIQ393247 MYU393246:MYU393247 MOY393246:MOY393247 MFC393246:MFC393247 LVG393246:LVG393247 LLK393246:LLK393247 LBO393246:LBO393247 KRS393246:KRS393247 KHW393246:KHW393247 JYA393246:JYA393247 JOE393246:JOE393247 JEI393246:JEI393247 IUM393246:IUM393247 IKQ393246:IKQ393247 IAU393246:IAU393247 HQY393246:HQY393247 HHC393246:HHC393247 GXG393246:GXG393247 GNK393246:GNK393247 GDO393246:GDO393247 FTS393246:FTS393247 FJW393246:FJW393247 FAA393246:FAA393247 EQE393246:EQE393247 EGI393246:EGI393247 DWM393246:DWM393247 DMQ393246:DMQ393247 DCU393246:DCU393247 CSY393246:CSY393247 CJC393246:CJC393247 BZG393246:BZG393247 BPK393246:BPK393247 BFO393246:BFO393247 AVS393246:AVS393247 ALW393246:ALW393247 ACA393246:ACA393247 SE393246:SE393247 II393246:II393247 WUU327710:WUU327711 WKY327710:WKY327711 WBC327710:WBC327711 VRG327710:VRG327711 VHK327710:VHK327711 UXO327710:UXO327711 UNS327710:UNS327711 UDW327710:UDW327711 TUA327710:TUA327711 TKE327710:TKE327711 TAI327710:TAI327711 SQM327710:SQM327711 SGQ327710:SGQ327711 RWU327710:RWU327711 RMY327710:RMY327711 RDC327710:RDC327711 QTG327710:QTG327711 QJK327710:QJK327711 PZO327710:PZO327711 PPS327710:PPS327711 PFW327710:PFW327711 OWA327710:OWA327711 OME327710:OME327711 OCI327710:OCI327711 NSM327710:NSM327711 NIQ327710:NIQ327711 MYU327710:MYU327711 MOY327710:MOY327711 MFC327710:MFC327711 LVG327710:LVG327711 LLK327710:LLK327711 LBO327710:LBO327711 KRS327710:KRS327711 KHW327710:KHW327711 JYA327710:JYA327711 JOE327710:JOE327711 JEI327710:JEI327711 IUM327710:IUM327711 IKQ327710:IKQ327711 IAU327710:IAU327711 HQY327710:HQY327711 HHC327710:HHC327711 GXG327710:GXG327711 GNK327710:GNK327711 GDO327710:GDO327711 FTS327710:FTS327711 FJW327710:FJW327711 FAA327710:FAA327711 EQE327710:EQE327711 EGI327710:EGI327711 DWM327710:DWM327711 DMQ327710:DMQ327711 DCU327710:DCU327711 CSY327710:CSY327711 CJC327710:CJC327711 BZG327710:BZG327711 BPK327710:BPK327711 BFO327710:BFO327711 AVS327710:AVS327711 ALW327710:ALW327711 ACA327710:ACA327711 SE327710:SE327711 II327710:II327711 WUU262174:WUU262175 WKY262174:WKY262175 WBC262174:WBC262175 VRG262174:VRG262175 VHK262174:VHK262175 UXO262174:UXO262175 UNS262174:UNS262175 UDW262174:UDW262175 TUA262174:TUA262175 TKE262174:TKE262175 TAI262174:TAI262175 SQM262174:SQM262175 SGQ262174:SGQ262175 RWU262174:RWU262175 RMY262174:RMY262175 RDC262174:RDC262175 QTG262174:QTG262175 QJK262174:QJK262175 PZO262174:PZO262175 PPS262174:PPS262175 PFW262174:PFW262175 OWA262174:OWA262175 OME262174:OME262175 OCI262174:OCI262175 NSM262174:NSM262175 NIQ262174:NIQ262175 MYU262174:MYU262175 MOY262174:MOY262175 MFC262174:MFC262175 LVG262174:LVG262175 LLK262174:LLK262175 LBO262174:LBO262175 KRS262174:KRS262175 KHW262174:KHW262175 JYA262174:JYA262175 JOE262174:JOE262175 JEI262174:JEI262175 IUM262174:IUM262175 IKQ262174:IKQ262175 IAU262174:IAU262175 HQY262174:HQY262175 HHC262174:HHC262175 GXG262174:GXG262175 GNK262174:GNK262175 GDO262174:GDO262175 FTS262174:FTS262175 FJW262174:FJW262175 FAA262174:FAA262175 EQE262174:EQE262175 EGI262174:EGI262175 DWM262174:DWM262175 DMQ262174:DMQ262175 DCU262174:DCU262175 CSY262174:CSY262175 CJC262174:CJC262175 BZG262174:BZG262175 BPK262174:BPK262175 BFO262174:BFO262175 AVS262174:AVS262175 ALW262174:ALW262175 ACA262174:ACA262175 SE262174:SE262175 II262174:II262175 WUU196638:WUU196639 WKY196638:WKY196639 WBC196638:WBC196639 VRG196638:VRG196639 VHK196638:VHK196639 UXO196638:UXO196639 UNS196638:UNS196639 UDW196638:UDW196639 TUA196638:TUA196639 TKE196638:TKE196639 TAI196638:TAI196639 SQM196638:SQM196639 SGQ196638:SGQ196639 RWU196638:RWU196639 RMY196638:RMY196639 RDC196638:RDC196639 QTG196638:QTG196639 QJK196638:QJK196639 PZO196638:PZO196639 PPS196638:PPS196639 PFW196638:PFW196639 OWA196638:OWA196639 OME196638:OME196639 OCI196638:OCI196639 NSM196638:NSM196639 NIQ196638:NIQ196639 MYU196638:MYU196639 MOY196638:MOY196639 MFC196638:MFC196639 LVG196638:LVG196639 LLK196638:LLK196639 LBO196638:LBO196639 KRS196638:KRS196639 KHW196638:KHW196639 JYA196638:JYA196639 JOE196638:JOE196639 JEI196638:JEI196639 IUM196638:IUM196639 IKQ196638:IKQ196639 IAU196638:IAU196639 HQY196638:HQY196639 HHC196638:HHC196639 GXG196638:GXG196639 GNK196638:GNK196639 GDO196638:GDO196639 FTS196638:FTS196639 FJW196638:FJW196639 FAA196638:FAA196639 EQE196638:EQE196639 EGI196638:EGI196639 DWM196638:DWM196639 DMQ196638:DMQ196639 DCU196638:DCU196639 CSY196638:CSY196639 CJC196638:CJC196639 BZG196638:BZG196639 BPK196638:BPK196639 BFO196638:BFO196639 AVS196638:AVS196639 ALW196638:ALW196639 ACA196638:ACA196639 SE196638:SE196639 II196638:II196639 WUU131102:WUU131103 WKY131102:WKY131103 WBC131102:WBC131103 VRG131102:VRG131103 VHK131102:VHK131103 UXO131102:UXO131103 UNS131102:UNS131103 UDW131102:UDW131103 TUA131102:TUA131103 TKE131102:TKE131103 TAI131102:TAI131103 SQM131102:SQM131103 SGQ131102:SGQ131103 RWU131102:RWU131103 RMY131102:RMY131103 RDC131102:RDC131103 QTG131102:QTG131103 QJK131102:QJK131103 PZO131102:PZO131103 PPS131102:PPS131103 PFW131102:PFW131103 OWA131102:OWA131103 OME131102:OME131103 OCI131102:OCI131103 NSM131102:NSM131103 NIQ131102:NIQ131103 MYU131102:MYU131103 MOY131102:MOY131103 MFC131102:MFC131103 LVG131102:LVG131103 LLK131102:LLK131103 LBO131102:LBO131103 KRS131102:KRS131103 KHW131102:KHW131103 JYA131102:JYA131103 JOE131102:JOE131103 JEI131102:JEI131103 IUM131102:IUM131103 IKQ131102:IKQ131103 IAU131102:IAU131103 HQY131102:HQY131103 HHC131102:HHC131103 GXG131102:GXG131103 GNK131102:GNK131103 GDO131102:GDO131103 FTS131102:FTS131103 FJW131102:FJW131103 FAA131102:FAA131103 EQE131102:EQE131103 EGI131102:EGI131103 DWM131102:DWM131103 DMQ131102:DMQ131103 DCU131102:DCU131103 CSY131102:CSY131103 CJC131102:CJC131103 BZG131102:BZG131103 BPK131102:BPK131103 BFO131102:BFO131103 AVS131102:AVS131103 ALW131102:ALW131103 ACA131102:ACA131103 SE131102:SE131103 II131102:II131103 WUU65566:WUU65567 WKY65566:WKY65567 WBC65566:WBC65567 VRG65566:VRG65567 VHK65566:VHK65567 UXO65566:UXO65567 UNS65566:UNS65567 UDW65566:UDW65567 TUA65566:TUA65567 TKE65566:TKE65567 TAI65566:TAI65567 SQM65566:SQM65567 SGQ65566:SGQ65567 RWU65566:RWU65567 RMY65566:RMY65567 RDC65566:RDC65567 QTG65566:QTG65567 QJK65566:QJK65567 PZO65566:PZO65567 PPS65566:PPS65567 PFW65566:PFW65567 OWA65566:OWA65567 OME65566:OME65567 OCI65566:OCI65567 NSM65566:NSM65567 NIQ65566:NIQ65567 MYU65566:MYU65567 MOY65566:MOY65567 MFC65566:MFC65567 LVG65566:LVG65567 LLK65566:LLK65567 LBO65566:LBO65567 KRS65566:KRS65567 KHW65566:KHW65567 JYA65566:JYA65567 JOE65566:JOE65567 JEI65566:JEI65567 IUM65566:IUM65567 IKQ65566:IKQ65567 IAU65566:IAU65567 HQY65566:HQY65567 HHC65566:HHC65567 GXG65566:GXG65567 GNK65566:GNK65567 GDO65566:GDO65567 FTS65566:FTS65567 FJW65566:FJW65567 FAA65566:FAA65567 EQE65566:EQE65567 EGI65566:EGI65567 DWM65566:DWM65567 DMQ65566:DMQ65567 DCU65566:DCU65567 CSY65566:CSY65567 CJC65566:CJC65567 BZG65566:BZG65567 BPK65566:BPK65567 BFO65566:BFO65567 AVS65566:AVS65567 ALW65566:ALW65567 ACA65566:ACA65567 SE65566:SE65567 II65566:II65567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54:WUU983068 WKY983054:WKY983068 WBC983054:WBC983068 VRG983054:VRG983068 VHK983054:VHK983068 UXO983054:UXO983068 UNS983054:UNS983068 UDW983054:UDW983068 TUA983054:TUA983068 TKE983054:TKE983068 TAI983054:TAI983068 SQM983054:SQM983068 SGQ983054:SGQ983068 RWU983054:RWU983068 RMY983054:RMY983068 RDC983054:RDC983068 QTG983054:QTG983068 QJK983054:QJK983068 PZO983054:PZO983068 PPS983054:PPS983068 PFW983054:PFW983068 OWA983054:OWA983068 OME983054:OME983068 OCI983054:OCI983068 NSM983054:NSM983068 NIQ983054:NIQ983068 MYU983054:MYU983068 MOY983054:MOY983068 MFC983054:MFC983068 LVG983054:LVG983068 LLK983054:LLK983068 LBO983054:LBO983068 KRS983054:KRS983068 KHW983054:KHW983068 JYA983054:JYA983068 JOE983054:JOE983068 JEI983054:JEI983068 IUM983054:IUM983068 IKQ983054:IKQ983068 IAU983054:IAU983068 HQY983054:HQY983068 HHC983054:HHC983068 GXG983054:GXG983068 GNK983054:GNK983068 GDO983054:GDO983068 FTS983054:FTS983068 FJW983054:FJW983068 FAA983054:FAA983068 EQE983054:EQE983068 EGI983054:EGI983068 DWM983054:DWM983068 DMQ983054:DMQ983068 DCU983054:DCU983068 CSY983054:CSY983068 CJC983054:CJC983068 BZG983054:BZG983068 BPK983054:BPK983068 BFO983054:BFO983068 AVS983054:AVS983068 ALW983054:ALW983068 ACA983054:ACA983068 SE983054:SE983068 II983054:II983068 WUU917518:WUU917532 WKY917518:WKY917532 WBC917518:WBC917532 VRG917518:VRG917532 VHK917518:VHK917532 UXO917518:UXO917532 UNS917518:UNS917532 UDW917518:UDW917532 TUA917518:TUA917532 TKE917518:TKE917532 TAI917518:TAI917532 SQM917518:SQM917532 SGQ917518:SGQ917532 RWU917518:RWU917532 RMY917518:RMY917532 RDC917518:RDC917532 QTG917518:QTG917532 QJK917518:QJK917532 PZO917518:PZO917532 PPS917518:PPS917532 PFW917518:PFW917532 OWA917518:OWA917532 OME917518:OME917532 OCI917518:OCI917532 NSM917518:NSM917532 NIQ917518:NIQ917532 MYU917518:MYU917532 MOY917518:MOY917532 MFC917518:MFC917532 LVG917518:LVG917532 LLK917518:LLK917532 LBO917518:LBO917532 KRS917518:KRS917532 KHW917518:KHW917532 JYA917518:JYA917532 JOE917518:JOE917532 JEI917518:JEI917532 IUM917518:IUM917532 IKQ917518:IKQ917532 IAU917518:IAU917532 HQY917518:HQY917532 HHC917518:HHC917532 GXG917518:GXG917532 GNK917518:GNK917532 GDO917518:GDO917532 FTS917518:FTS917532 FJW917518:FJW917532 FAA917518:FAA917532 EQE917518:EQE917532 EGI917518:EGI917532 DWM917518:DWM917532 DMQ917518:DMQ917532 DCU917518:DCU917532 CSY917518:CSY917532 CJC917518:CJC917532 BZG917518:BZG917532 BPK917518:BPK917532 BFO917518:BFO917532 AVS917518:AVS917532 ALW917518:ALW917532 ACA917518:ACA917532 SE917518:SE917532 II917518:II917532 WUU851982:WUU851996 WKY851982:WKY851996 WBC851982:WBC851996 VRG851982:VRG851996 VHK851982:VHK851996 UXO851982:UXO851996 UNS851982:UNS851996 UDW851982:UDW851996 TUA851982:TUA851996 TKE851982:TKE851996 TAI851982:TAI851996 SQM851982:SQM851996 SGQ851982:SGQ851996 RWU851982:RWU851996 RMY851982:RMY851996 RDC851982:RDC851996 QTG851982:QTG851996 QJK851982:QJK851996 PZO851982:PZO851996 PPS851982:PPS851996 PFW851982:PFW851996 OWA851982:OWA851996 OME851982:OME851996 OCI851982:OCI851996 NSM851982:NSM851996 NIQ851982:NIQ851996 MYU851982:MYU851996 MOY851982:MOY851996 MFC851982:MFC851996 LVG851982:LVG851996 LLK851982:LLK851996 LBO851982:LBO851996 KRS851982:KRS851996 KHW851982:KHW851996 JYA851982:JYA851996 JOE851982:JOE851996 JEI851982:JEI851996 IUM851982:IUM851996 IKQ851982:IKQ851996 IAU851982:IAU851996 HQY851982:HQY851996 HHC851982:HHC851996 GXG851982:GXG851996 GNK851982:GNK851996 GDO851982:GDO851996 FTS851982:FTS851996 FJW851982:FJW851996 FAA851982:FAA851996 EQE851982:EQE851996 EGI851982:EGI851996 DWM851982:DWM851996 DMQ851982:DMQ851996 DCU851982:DCU851996 CSY851982:CSY851996 CJC851982:CJC851996 BZG851982:BZG851996 BPK851982:BPK851996 BFO851982:BFO851996 AVS851982:AVS851996 ALW851982:ALW851996 ACA851982:ACA851996 SE851982:SE851996 II851982:II851996 WUU786446:WUU786460 WKY786446:WKY786460 WBC786446:WBC786460 VRG786446:VRG786460 VHK786446:VHK786460 UXO786446:UXO786460 UNS786446:UNS786460 UDW786446:UDW786460 TUA786446:TUA786460 TKE786446:TKE786460 TAI786446:TAI786460 SQM786446:SQM786460 SGQ786446:SGQ786460 RWU786446:RWU786460 RMY786446:RMY786460 RDC786446:RDC786460 QTG786446:QTG786460 QJK786446:QJK786460 PZO786446:PZO786460 PPS786446:PPS786460 PFW786446:PFW786460 OWA786446:OWA786460 OME786446:OME786460 OCI786446:OCI786460 NSM786446:NSM786460 NIQ786446:NIQ786460 MYU786446:MYU786460 MOY786446:MOY786460 MFC786446:MFC786460 LVG786446:LVG786460 LLK786446:LLK786460 LBO786446:LBO786460 KRS786446:KRS786460 KHW786446:KHW786460 JYA786446:JYA786460 JOE786446:JOE786460 JEI786446:JEI786460 IUM786446:IUM786460 IKQ786446:IKQ786460 IAU786446:IAU786460 HQY786446:HQY786460 HHC786446:HHC786460 GXG786446:GXG786460 GNK786446:GNK786460 GDO786446:GDO786460 FTS786446:FTS786460 FJW786446:FJW786460 FAA786446:FAA786460 EQE786446:EQE786460 EGI786446:EGI786460 DWM786446:DWM786460 DMQ786446:DMQ786460 DCU786446:DCU786460 CSY786446:CSY786460 CJC786446:CJC786460 BZG786446:BZG786460 BPK786446:BPK786460 BFO786446:BFO786460 AVS786446:AVS786460 ALW786446:ALW786460 ACA786446:ACA786460 SE786446:SE786460 II786446:II786460 WUU720910:WUU720924 WKY720910:WKY720924 WBC720910:WBC720924 VRG720910:VRG720924 VHK720910:VHK720924 UXO720910:UXO720924 UNS720910:UNS720924 UDW720910:UDW720924 TUA720910:TUA720924 TKE720910:TKE720924 TAI720910:TAI720924 SQM720910:SQM720924 SGQ720910:SGQ720924 RWU720910:RWU720924 RMY720910:RMY720924 RDC720910:RDC720924 QTG720910:QTG720924 QJK720910:QJK720924 PZO720910:PZO720924 PPS720910:PPS720924 PFW720910:PFW720924 OWA720910:OWA720924 OME720910:OME720924 OCI720910:OCI720924 NSM720910:NSM720924 NIQ720910:NIQ720924 MYU720910:MYU720924 MOY720910:MOY720924 MFC720910:MFC720924 LVG720910:LVG720924 LLK720910:LLK720924 LBO720910:LBO720924 KRS720910:KRS720924 KHW720910:KHW720924 JYA720910:JYA720924 JOE720910:JOE720924 JEI720910:JEI720924 IUM720910:IUM720924 IKQ720910:IKQ720924 IAU720910:IAU720924 HQY720910:HQY720924 HHC720910:HHC720924 GXG720910:GXG720924 GNK720910:GNK720924 GDO720910:GDO720924 FTS720910:FTS720924 FJW720910:FJW720924 FAA720910:FAA720924 EQE720910:EQE720924 EGI720910:EGI720924 DWM720910:DWM720924 DMQ720910:DMQ720924 DCU720910:DCU720924 CSY720910:CSY720924 CJC720910:CJC720924 BZG720910:BZG720924 BPK720910:BPK720924 BFO720910:BFO720924 AVS720910:AVS720924 ALW720910:ALW720924 ACA720910:ACA720924 SE720910:SE720924 II720910:II720924 WUU655374:WUU655388 WKY655374:WKY655388 WBC655374:WBC655388 VRG655374:VRG655388 VHK655374:VHK655388 UXO655374:UXO655388 UNS655374:UNS655388 UDW655374:UDW655388 TUA655374:TUA655388 TKE655374:TKE655388 TAI655374:TAI655388 SQM655374:SQM655388 SGQ655374:SGQ655388 RWU655374:RWU655388 RMY655374:RMY655388 RDC655374:RDC655388 QTG655374:QTG655388 QJK655374:QJK655388 PZO655374:PZO655388 PPS655374:PPS655388 PFW655374:PFW655388 OWA655374:OWA655388 OME655374:OME655388 OCI655374:OCI655388 NSM655374:NSM655388 NIQ655374:NIQ655388 MYU655374:MYU655388 MOY655374:MOY655388 MFC655374:MFC655388 LVG655374:LVG655388 LLK655374:LLK655388 LBO655374:LBO655388 KRS655374:KRS655388 KHW655374:KHW655388 JYA655374:JYA655388 JOE655374:JOE655388 JEI655374:JEI655388 IUM655374:IUM655388 IKQ655374:IKQ655388 IAU655374:IAU655388 HQY655374:HQY655388 HHC655374:HHC655388 GXG655374:GXG655388 GNK655374:GNK655388 GDO655374:GDO655388 FTS655374:FTS655388 FJW655374:FJW655388 FAA655374:FAA655388 EQE655374:EQE655388 EGI655374:EGI655388 DWM655374:DWM655388 DMQ655374:DMQ655388 DCU655374:DCU655388 CSY655374:CSY655388 CJC655374:CJC655388 BZG655374:BZG655388 BPK655374:BPK655388 BFO655374:BFO655388 AVS655374:AVS655388 ALW655374:ALW655388 ACA655374:ACA655388 SE655374:SE655388 II655374:II655388 WUU589838:WUU589852 WKY589838:WKY589852 WBC589838:WBC589852 VRG589838:VRG589852 VHK589838:VHK589852 UXO589838:UXO589852 UNS589838:UNS589852 UDW589838:UDW589852 TUA589838:TUA589852 TKE589838:TKE589852 TAI589838:TAI589852 SQM589838:SQM589852 SGQ589838:SGQ589852 RWU589838:RWU589852 RMY589838:RMY589852 RDC589838:RDC589852 QTG589838:QTG589852 QJK589838:QJK589852 PZO589838:PZO589852 PPS589838:PPS589852 PFW589838:PFW589852 OWA589838:OWA589852 OME589838:OME589852 OCI589838:OCI589852 NSM589838:NSM589852 NIQ589838:NIQ589852 MYU589838:MYU589852 MOY589838:MOY589852 MFC589838:MFC589852 LVG589838:LVG589852 LLK589838:LLK589852 LBO589838:LBO589852 KRS589838:KRS589852 KHW589838:KHW589852 JYA589838:JYA589852 JOE589838:JOE589852 JEI589838:JEI589852 IUM589838:IUM589852 IKQ589838:IKQ589852 IAU589838:IAU589852 HQY589838:HQY589852 HHC589838:HHC589852 GXG589838:GXG589852 GNK589838:GNK589852 GDO589838:GDO589852 FTS589838:FTS589852 FJW589838:FJW589852 FAA589838:FAA589852 EQE589838:EQE589852 EGI589838:EGI589852 DWM589838:DWM589852 DMQ589838:DMQ589852 DCU589838:DCU589852 CSY589838:CSY589852 CJC589838:CJC589852 BZG589838:BZG589852 BPK589838:BPK589852 BFO589838:BFO589852 AVS589838:AVS589852 ALW589838:ALW589852 ACA589838:ACA589852 SE589838:SE589852 II589838:II589852 WUU524302:WUU524316 WKY524302:WKY524316 WBC524302:WBC524316 VRG524302:VRG524316 VHK524302:VHK524316 UXO524302:UXO524316 UNS524302:UNS524316 UDW524302:UDW524316 TUA524302:TUA524316 TKE524302:TKE524316 TAI524302:TAI524316 SQM524302:SQM524316 SGQ524302:SGQ524316 RWU524302:RWU524316 RMY524302:RMY524316 RDC524302:RDC524316 QTG524302:QTG524316 QJK524302:QJK524316 PZO524302:PZO524316 PPS524302:PPS524316 PFW524302:PFW524316 OWA524302:OWA524316 OME524302:OME524316 OCI524302:OCI524316 NSM524302:NSM524316 NIQ524302:NIQ524316 MYU524302:MYU524316 MOY524302:MOY524316 MFC524302:MFC524316 LVG524302:LVG524316 LLK524302:LLK524316 LBO524302:LBO524316 KRS524302:KRS524316 KHW524302:KHW524316 JYA524302:JYA524316 JOE524302:JOE524316 JEI524302:JEI524316 IUM524302:IUM524316 IKQ524302:IKQ524316 IAU524302:IAU524316 HQY524302:HQY524316 HHC524302:HHC524316 GXG524302:GXG524316 GNK524302:GNK524316 GDO524302:GDO524316 FTS524302:FTS524316 FJW524302:FJW524316 FAA524302:FAA524316 EQE524302:EQE524316 EGI524302:EGI524316 DWM524302:DWM524316 DMQ524302:DMQ524316 DCU524302:DCU524316 CSY524302:CSY524316 CJC524302:CJC524316 BZG524302:BZG524316 BPK524302:BPK524316 BFO524302:BFO524316 AVS524302:AVS524316 ALW524302:ALW524316 ACA524302:ACA524316 SE524302:SE524316 II524302:II524316 WUU458766:WUU458780 WKY458766:WKY458780 WBC458766:WBC458780 VRG458766:VRG458780 VHK458766:VHK458780 UXO458766:UXO458780 UNS458766:UNS458780 UDW458766:UDW458780 TUA458766:TUA458780 TKE458766:TKE458780 TAI458766:TAI458780 SQM458766:SQM458780 SGQ458766:SGQ458780 RWU458766:RWU458780 RMY458766:RMY458780 RDC458766:RDC458780 QTG458766:QTG458780 QJK458766:QJK458780 PZO458766:PZO458780 PPS458766:PPS458780 PFW458766:PFW458780 OWA458766:OWA458780 OME458766:OME458780 OCI458766:OCI458780 NSM458766:NSM458780 NIQ458766:NIQ458780 MYU458766:MYU458780 MOY458766:MOY458780 MFC458766:MFC458780 LVG458766:LVG458780 LLK458766:LLK458780 LBO458766:LBO458780 KRS458766:KRS458780 KHW458766:KHW458780 JYA458766:JYA458780 JOE458766:JOE458780 JEI458766:JEI458780 IUM458766:IUM458780 IKQ458766:IKQ458780 IAU458766:IAU458780 HQY458766:HQY458780 HHC458766:HHC458780 GXG458766:GXG458780 GNK458766:GNK458780 GDO458766:GDO458780 FTS458766:FTS458780 FJW458766:FJW458780 FAA458766:FAA458780 EQE458766:EQE458780 EGI458766:EGI458780 DWM458766:DWM458780 DMQ458766:DMQ458780 DCU458766:DCU458780 CSY458766:CSY458780 CJC458766:CJC458780 BZG458766:BZG458780 BPK458766:BPK458780 BFO458766:BFO458780 AVS458766:AVS458780 ALW458766:ALW458780 ACA458766:ACA458780 SE458766:SE458780 II458766:II458780 WUU393230:WUU393244 WKY393230:WKY393244 WBC393230:WBC393244 VRG393230:VRG393244 VHK393230:VHK393244 UXO393230:UXO393244 UNS393230:UNS393244 UDW393230:UDW393244 TUA393230:TUA393244 TKE393230:TKE393244 TAI393230:TAI393244 SQM393230:SQM393244 SGQ393230:SGQ393244 RWU393230:RWU393244 RMY393230:RMY393244 RDC393230:RDC393244 QTG393230:QTG393244 QJK393230:QJK393244 PZO393230:PZO393244 PPS393230:PPS393244 PFW393230:PFW393244 OWA393230:OWA393244 OME393230:OME393244 OCI393230:OCI393244 NSM393230:NSM393244 NIQ393230:NIQ393244 MYU393230:MYU393244 MOY393230:MOY393244 MFC393230:MFC393244 LVG393230:LVG393244 LLK393230:LLK393244 LBO393230:LBO393244 KRS393230:KRS393244 KHW393230:KHW393244 JYA393230:JYA393244 JOE393230:JOE393244 JEI393230:JEI393244 IUM393230:IUM393244 IKQ393230:IKQ393244 IAU393230:IAU393244 HQY393230:HQY393244 HHC393230:HHC393244 GXG393230:GXG393244 GNK393230:GNK393244 GDO393230:GDO393244 FTS393230:FTS393244 FJW393230:FJW393244 FAA393230:FAA393244 EQE393230:EQE393244 EGI393230:EGI393244 DWM393230:DWM393244 DMQ393230:DMQ393244 DCU393230:DCU393244 CSY393230:CSY393244 CJC393230:CJC393244 BZG393230:BZG393244 BPK393230:BPK393244 BFO393230:BFO393244 AVS393230:AVS393244 ALW393230:ALW393244 ACA393230:ACA393244 SE393230:SE393244 II393230:II393244 WUU327694:WUU327708 WKY327694:WKY327708 WBC327694:WBC327708 VRG327694:VRG327708 VHK327694:VHK327708 UXO327694:UXO327708 UNS327694:UNS327708 UDW327694:UDW327708 TUA327694:TUA327708 TKE327694:TKE327708 TAI327694:TAI327708 SQM327694:SQM327708 SGQ327694:SGQ327708 RWU327694:RWU327708 RMY327694:RMY327708 RDC327694:RDC327708 QTG327694:QTG327708 QJK327694:QJK327708 PZO327694:PZO327708 PPS327694:PPS327708 PFW327694:PFW327708 OWA327694:OWA327708 OME327694:OME327708 OCI327694:OCI327708 NSM327694:NSM327708 NIQ327694:NIQ327708 MYU327694:MYU327708 MOY327694:MOY327708 MFC327694:MFC327708 LVG327694:LVG327708 LLK327694:LLK327708 LBO327694:LBO327708 KRS327694:KRS327708 KHW327694:KHW327708 JYA327694:JYA327708 JOE327694:JOE327708 JEI327694:JEI327708 IUM327694:IUM327708 IKQ327694:IKQ327708 IAU327694:IAU327708 HQY327694:HQY327708 HHC327694:HHC327708 GXG327694:GXG327708 GNK327694:GNK327708 GDO327694:GDO327708 FTS327694:FTS327708 FJW327694:FJW327708 FAA327694:FAA327708 EQE327694:EQE327708 EGI327694:EGI327708 DWM327694:DWM327708 DMQ327694:DMQ327708 DCU327694:DCU327708 CSY327694:CSY327708 CJC327694:CJC327708 BZG327694:BZG327708 BPK327694:BPK327708 BFO327694:BFO327708 AVS327694:AVS327708 ALW327694:ALW327708 ACA327694:ACA327708 SE327694:SE327708 II327694:II327708 WUU262158:WUU262172 WKY262158:WKY262172 WBC262158:WBC262172 VRG262158:VRG262172 VHK262158:VHK262172 UXO262158:UXO262172 UNS262158:UNS262172 UDW262158:UDW262172 TUA262158:TUA262172 TKE262158:TKE262172 TAI262158:TAI262172 SQM262158:SQM262172 SGQ262158:SGQ262172 RWU262158:RWU262172 RMY262158:RMY262172 RDC262158:RDC262172 QTG262158:QTG262172 QJK262158:QJK262172 PZO262158:PZO262172 PPS262158:PPS262172 PFW262158:PFW262172 OWA262158:OWA262172 OME262158:OME262172 OCI262158:OCI262172 NSM262158:NSM262172 NIQ262158:NIQ262172 MYU262158:MYU262172 MOY262158:MOY262172 MFC262158:MFC262172 LVG262158:LVG262172 LLK262158:LLK262172 LBO262158:LBO262172 KRS262158:KRS262172 KHW262158:KHW262172 JYA262158:JYA262172 JOE262158:JOE262172 JEI262158:JEI262172 IUM262158:IUM262172 IKQ262158:IKQ262172 IAU262158:IAU262172 HQY262158:HQY262172 HHC262158:HHC262172 GXG262158:GXG262172 GNK262158:GNK262172 GDO262158:GDO262172 FTS262158:FTS262172 FJW262158:FJW262172 FAA262158:FAA262172 EQE262158:EQE262172 EGI262158:EGI262172 DWM262158:DWM262172 DMQ262158:DMQ262172 DCU262158:DCU262172 CSY262158:CSY262172 CJC262158:CJC262172 BZG262158:BZG262172 BPK262158:BPK262172 BFO262158:BFO262172 AVS262158:AVS262172 ALW262158:ALW262172 ACA262158:ACA262172 SE262158:SE262172 II262158:II262172 WUU196622:WUU196636 WKY196622:WKY196636 WBC196622:WBC196636 VRG196622:VRG196636 VHK196622:VHK196636 UXO196622:UXO196636 UNS196622:UNS196636 UDW196622:UDW196636 TUA196622:TUA196636 TKE196622:TKE196636 TAI196622:TAI196636 SQM196622:SQM196636 SGQ196622:SGQ196636 RWU196622:RWU196636 RMY196622:RMY196636 RDC196622:RDC196636 QTG196622:QTG196636 QJK196622:QJK196636 PZO196622:PZO196636 PPS196622:PPS196636 PFW196622:PFW196636 OWA196622:OWA196636 OME196622:OME196636 OCI196622:OCI196636 NSM196622:NSM196636 NIQ196622:NIQ196636 MYU196622:MYU196636 MOY196622:MOY196636 MFC196622:MFC196636 LVG196622:LVG196636 LLK196622:LLK196636 LBO196622:LBO196636 KRS196622:KRS196636 KHW196622:KHW196636 JYA196622:JYA196636 JOE196622:JOE196636 JEI196622:JEI196636 IUM196622:IUM196636 IKQ196622:IKQ196636 IAU196622:IAU196636 HQY196622:HQY196636 HHC196622:HHC196636 GXG196622:GXG196636 GNK196622:GNK196636 GDO196622:GDO196636 FTS196622:FTS196636 FJW196622:FJW196636 FAA196622:FAA196636 EQE196622:EQE196636 EGI196622:EGI196636 DWM196622:DWM196636 DMQ196622:DMQ196636 DCU196622:DCU196636 CSY196622:CSY196636 CJC196622:CJC196636 BZG196622:BZG196636 BPK196622:BPK196636 BFO196622:BFO196636 AVS196622:AVS196636 ALW196622:ALW196636 ACA196622:ACA196636 SE196622:SE196636 II196622:II196636 WUU131086:WUU131100 WKY131086:WKY131100 WBC131086:WBC131100 VRG131086:VRG131100 VHK131086:VHK131100 UXO131086:UXO131100 UNS131086:UNS131100 UDW131086:UDW131100 TUA131086:TUA131100 TKE131086:TKE131100 TAI131086:TAI131100 SQM131086:SQM131100 SGQ131086:SGQ131100 RWU131086:RWU131100 RMY131086:RMY131100 RDC131086:RDC131100 QTG131086:QTG131100 QJK131086:QJK131100 PZO131086:PZO131100 PPS131086:PPS131100 PFW131086:PFW131100 OWA131086:OWA131100 OME131086:OME131100 OCI131086:OCI131100 NSM131086:NSM131100 NIQ131086:NIQ131100 MYU131086:MYU131100 MOY131086:MOY131100 MFC131086:MFC131100 LVG131086:LVG131100 LLK131086:LLK131100 LBO131086:LBO131100 KRS131086:KRS131100 KHW131086:KHW131100 JYA131086:JYA131100 JOE131086:JOE131100 JEI131086:JEI131100 IUM131086:IUM131100 IKQ131086:IKQ131100 IAU131086:IAU131100 HQY131086:HQY131100 HHC131086:HHC131100 GXG131086:GXG131100 GNK131086:GNK131100 GDO131086:GDO131100 FTS131086:FTS131100 FJW131086:FJW131100 FAA131086:FAA131100 EQE131086:EQE131100 EGI131086:EGI131100 DWM131086:DWM131100 DMQ131086:DMQ131100 DCU131086:DCU131100 CSY131086:CSY131100 CJC131086:CJC131100 BZG131086:BZG131100 BPK131086:BPK131100 BFO131086:BFO131100 AVS131086:AVS131100 ALW131086:ALW131100 ACA131086:ACA131100 SE131086:SE131100 II131086:II131100 WUU65550:WUU65564 WKY65550:WKY65564 WBC65550:WBC65564 VRG65550:VRG65564 VHK65550:VHK65564 UXO65550:UXO65564 UNS65550:UNS65564 UDW65550:UDW65564 TUA65550:TUA65564 TKE65550:TKE65564 TAI65550:TAI65564 SQM65550:SQM65564 SGQ65550:SGQ65564 RWU65550:RWU65564 RMY65550:RMY65564 RDC65550:RDC65564 QTG65550:QTG65564 QJK65550:QJK65564 PZO65550:PZO65564 PPS65550:PPS65564 PFW65550:PFW65564 OWA65550:OWA65564 OME65550:OME65564 OCI65550:OCI65564 NSM65550:NSM65564 NIQ65550:NIQ65564 MYU65550:MYU65564 MOY65550:MOY65564 MFC65550:MFC65564 LVG65550:LVG65564 LLK65550:LLK65564 LBO65550:LBO65564 KRS65550:KRS65564 KHW65550:KHW65564 JYA65550:JYA65564 JOE65550:JOE65564 JEI65550:JEI65564 IUM65550:IUM65564 IKQ65550:IKQ65564 IAU65550:IAU65564 HQY65550:HQY65564 HHC65550:HHC65564 GXG65550:GXG65564 GNK65550:GNK65564 GDO65550:GDO65564 FTS65550:FTS65564 FJW65550:FJW65564 FAA65550:FAA65564 EQE65550:EQE65564 EGI65550:EGI65564 DWM65550:DWM65564 DMQ65550:DMQ65564 DCU65550:DCU65564 CSY65550:CSY65564 CJC65550:CJC65564 BZG65550:BZG65564 BPK65550:BPK65564 BFO65550:BFO65564 AVS65550:AVS65564 ALW65550:ALW65564 ACA65550:ACA65564 SE65550:SE65564 II65550:II65564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SE10:SE24">
      <formula1>#REF!</formula1>
    </dataValidation>
    <dataValidation type="list" allowBlank="1" showInputMessage="1" showErrorMessage="1" prompt="Select Charge Unit - monthly, per kWh, per kW" sqref="C43:C44 C31:C41 C62 C14:C29 C46:C56">
      <formula1>"Monthly, per kWh, per kW"</formula1>
    </dataValidation>
  </dataValidations>
  <pageMargins left="0.70866141732283472" right="0.51181102362204722" top="0.74803149606299213" bottom="0.35433070866141736" header="0.31496062992125984" footer="0.31496062992125984"/>
  <pageSetup scale="48" orientation="landscape" r:id="rId1"/>
  <legacyDrawing r:id="rId2"/>
</worksheet>
</file>

<file path=xl/worksheets/sheet17.xml><?xml version="1.0" encoding="utf-8"?>
<worksheet xmlns="http://schemas.openxmlformats.org/spreadsheetml/2006/main" xmlns:r="http://schemas.openxmlformats.org/officeDocument/2006/relationships">
  <sheetPr>
    <pageSetUpPr fitToPage="1"/>
  </sheetPr>
  <dimension ref="B2:K73"/>
  <sheetViews>
    <sheetView topLeftCell="A47" zoomScaleNormal="100" workbookViewId="0">
      <selection activeCell="A35" sqref="A35:XFD35"/>
    </sheetView>
  </sheetViews>
  <sheetFormatPr defaultRowHeight="12.75"/>
  <cols>
    <col min="1" max="1" width="5.42578125" style="288" customWidth="1"/>
    <col min="2" max="2" width="41.140625" style="288" customWidth="1"/>
    <col min="3" max="3" width="9.140625" style="288"/>
    <col min="4" max="4" width="9.7109375" style="288" bestFit="1" customWidth="1"/>
    <col min="5" max="6" width="9.140625" style="288"/>
    <col min="7" max="7" width="10" style="288" bestFit="1" customWidth="1"/>
    <col min="8"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80" t="s">
        <v>497</v>
      </c>
      <c r="D3" s="1280"/>
      <c r="E3" s="1280"/>
      <c r="F3" s="556"/>
      <c r="G3" s="556"/>
      <c r="H3" s="556"/>
      <c r="I3" s="556"/>
      <c r="J3" s="556"/>
      <c r="K3" s="556"/>
    </row>
    <row r="4" spans="2:11">
      <c r="B4" s="555" t="s">
        <v>481</v>
      </c>
      <c r="C4" s="1280" t="s">
        <v>498</v>
      </c>
      <c r="D4" s="1280"/>
      <c r="E4" s="1280"/>
      <c r="F4" s="556"/>
      <c r="G4" s="556"/>
      <c r="H4" s="556"/>
      <c r="I4" s="556"/>
      <c r="J4" s="556"/>
      <c r="K4" s="556"/>
    </row>
    <row r="5" spans="2:11">
      <c r="B5" s="555" t="s">
        <v>45</v>
      </c>
      <c r="C5" s="557">
        <f>'Bill Impact - Res RPP'!C5</f>
        <v>750</v>
      </c>
      <c r="D5" s="558" t="s">
        <v>13</v>
      </c>
      <c r="E5" s="549"/>
      <c r="F5" s="556"/>
      <c r="G5" s="556"/>
      <c r="H5" s="556"/>
      <c r="I5" s="556"/>
      <c r="J5" s="556"/>
      <c r="K5" s="556"/>
    </row>
    <row r="6" spans="2:11">
      <c r="B6" s="555" t="s">
        <v>482</v>
      </c>
      <c r="C6" s="557">
        <v>0</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'Bill Impact - Res RPP'!C8</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569">
        <f>'Current Tariff '!E25</f>
        <v>13.19</v>
      </c>
      <c r="E14" s="570">
        <v>1</v>
      </c>
      <c r="F14" s="571">
        <f>E14*D14</f>
        <v>13.19</v>
      </c>
      <c r="G14" s="572">
        <f>'2016 Rate Schedule (Part 1)'!E12</f>
        <v>17.03</v>
      </c>
      <c r="H14" s="573">
        <v>1</v>
      </c>
      <c r="I14" s="571">
        <f>H14*G14</f>
        <v>17.03</v>
      </c>
      <c r="J14" s="574">
        <f t="shared" ref="J14:J50" si="0">I14-F14</f>
        <v>3.8400000000000016</v>
      </c>
      <c r="K14" s="575">
        <f>IF(ISERROR(J14/F14), "", J14/F14)</f>
        <v>0.29112964366944666</v>
      </c>
    </row>
    <row r="15" spans="2:11">
      <c r="B15" s="536"/>
      <c r="C15" s="537"/>
      <c r="D15" s="569"/>
      <c r="E15" s="570">
        <v>1</v>
      </c>
      <c r="F15" s="571">
        <f t="shared" ref="F15:F29" si="1">E15*D15</f>
        <v>0</v>
      </c>
      <c r="G15" s="572"/>
      <c r="H15" s="573">
        <v>1</v>
      </c>
      <c r="I15" s="571">
        <f>H15*G15</f>
        <v>0</v>
      </c>
      <c r="J15" s="574">
        <f t="shared" si="0"/>
        <v>0</v>
      </c>
      <c r="K15" s="575" t="str">
        <f t="shared" ref="K15:K55" si="2">IF(ISERROR(J15/F15), "", J15/F15)</f>
        <v/>
      </c>
    </row>
    <row r="16" spans="2:11">
      <c r="B16" s="538"/>
      <c r="C16" s="537"/>
      <c r="D16" s="569"/>
      <c r="E16" s="570">
        <v>1</v>
      </c>
      <c r="F16" s="571">
        <f t="shared" si="1"/>
        <v>0</v>
      </c>
      <c r="G16" s="572"/>
      <c r="H16" s="573">
        <v>1</v>
      </c>
      <c r="I16" s="571">
        <f t="shared" ref="I16:I29" si="3">H16*G16</f>
        <v>0</v>
      </c>
      <c r="J16" s="574">
        <f t="shared" si="0"/>
        <v>0</v>
      </c>
      <c r="K16" s="575" t="str">
        <f t="shared" si="2"/>
        <v/>
      </c>
    </row>
    <row r="17" spans="2:11">
      <c r="B17" s="538"/>
      <c r="C17" s="537"/>
      <c r="D17" s="569"/>
      <c r="E17" s="570">
        <v>1</v>
      </c>
      <c r="F17" s="571">
        <f t="shared" si="1"/>
        <v>0</v>
      </c>
      <c r="G17" s="572"/>
      <c r="H17" s="573">
        <v>1</v>
      </c>
      <c r="I17" s="571">
        <f t="shared" si="3"/>
        <v>0</v>
      </c>
      <c r="J17" s="574">
        <f t="shared" si="0"/>
        <v>0</v>
      </c>
      <c r="K17" s="575" t="str">
        <f t="shared" si="2"/>
        <v/>
      </c>
    </row>
    <row r="18" spans="2:11">
      <c r="B18" s="538"/>
      <c r="C18" s="537"/>
      <c r="D18" s="569"/>
      <c r="E18" s="570">
        <v>1</v>
      </c>
      <c r="F18" s="571">
        <f t="shared" si="1"/>
        <v>0</v>
      </c>
      <c r="G18" s="572"/>
      <c r="H18" s="573">
        <v>1</v>
      </c>
      <c r="I18" s="571">
        <f t="shared" si="3"/>
        <v>0</v>
      </c>
      <c r="J18" s="574">
        <f t="shared" si="0"/>
        <v>0</v>
      </c>
      <c r="K18" s="575" t="str">
        <f t="shared" si="2"/>
        <v/>
      </c>
    </row>
    <row r="19" spans="2:11">
      <c r="B19" s="538"/>
      <c r="C19" s="537"/>
      <c r="D19" s="569"/>
      <c r="E19" s="570">
        <v>1</v>
      </c>
      <c r="F19" s="571">
        <f t="shared" si="1"/>
        <v>0</v>
      </c>
      <c r="G19" s="572"/>
      <c r="H19" s="573">
        <v>1</v>
      </c>
      <c r="I19" s="571">
        <f t="shared" si="3"/>
        <v>0</v>
      </c>
      <c r="J19" s="574">
        <f t="shared" si="0"/>
        <v>0</v>
      </c>
      <c r="K19" s="575" t="str">
        <f t="shared" si="2"/>
        <v/>
      </c>
    </row>
    <row r="20" spans="2:11">
      <c r="B20" s="536" t="s">
        <v>63</v>
      </c>
      <c r="C20" s="537" t="s">
        <v>41</v>
      </c>
      <c r="D20" s="569">
        <f>'Current Tariff '!E27</f>
        <v>1.4999999999999999E-2</v>
      </c>
      <c r="E20" s="576">
        <f>C5</f>
        <v>750</v>
      </c>
      <c r="F20" s="571">
        <f t="shared" si="1"/>
        <v>11.25</v>
      </c>
      <c r="G20" s="572">
        <f>'2016 Rate Schedule (Part 1)'!E14</f>
        <v>1.2213517016953463E-2</v>
      </c>
      <c r="H20" s="576">
        <f>E20</f>
        <v>750</v>
      </c>
      <c r="I20" s="571">
        <f t="shared" si="3"/>
        <v>9.1601377627150971</v>
      </c>
      <c r="J20" s="574">
        <f t="shared" si="0"/>
        <v>-2.0898622372849029</v>
      </c>
      <c r="K20" s="575">
        <f t="shared" si="2"/>
        <v>-0.18576553220310249</v>
      </c>
    </row>
    <row r="21" spans="2:11">
      <c r="B21" s="536" t="s">
        <v>390</v>
      </c>
      <c r="C21" s="537" t="s">
        <v>489</v>
      </c>
      <c r="D21" s="569"/>
      <c r="E21" s="576">
        <f>E20</f>
        <v>750</v>
      </c>
      <c r="F21" s="571">
        <f t="shared" si="1"/>
        <v>0</v>
      </c>
      <c r="G21" s="572">
        <f>'2016 Rate Schedule (Part 1)'!E43</f>
        <v>0.68</v>
      </c>
      <c r="H21" s="576">
        <v>1</v>
      </c>
      <c r="I21" s="571">
        <f>'2016 Rate Schedule (Part 1)'!E22</f>
        <v>0.66</v>
      </c>
      <c r="J21" s="574">
        <f t="shared" si="0"/>
        <v>0.66</v>
      </c>
      <c r="K21" s="575" t="str">
        <f t="shared" si="2"/>
        <v/>
      </c>
    </row>
    <row r="22" spans="2:11">
      <c r="B22" s="536"/>
      <c r="C22" s="537"/>
      <c r="D22" s="569"/>
      <c r="E22" s="576">
        <f t="shared" ref="E22:E29" si="4">E21</f>
        <v>750</v>
      </c>
      <c r="F22" s="571">
        <f t="shared" si="1"/>
        <v>0</v>
      </c>
      <c r="G22" s="572"/>
      <c r="H22" s="576">
        <f t="shared" ref="H22:H29" si="5">E22</f>
        <v>750</v>
      </c>
      <c r="I22" s="571">
        <f t="shared" si="3"/>
        <v>0</v>
      </c>
      <c r="J22" s="574">
        <f t="shared" si="0"/>
        <v>0</v>
      </c>
      <c r="K22" s="575" t="str">
        <f t="shared" si="2"/>
        <v/>
      </c>
    </row>
    <row r="23" spans="2:11">
      <c r="B23" s="538"/>
      <c r="C23" s="537"/>
      <c r="D23" s="569"/>
      <c r="E23" s="576">
        <f t="shared" si="4"/>
        <v>750</v>
      </c>
      <c r="F23" s="571">
        <f t="shared" si="1"/>
        <v>0</v>
      </c>
      <c r="G23" s="572"/>
      <c r="H23" s="576">
        <f t="shared" si="5"/>
        <v>750</v>
      </c>
      <c r="I23" s="571">
        <f t="shared" si="3"/>
        <v>0</v>
      </c>
      <c r="J23" s="574">
        <f t="shared" si="0"/>
        <v>0</v>
      </c>
      <c r="K23" s="575" t="str">
        <f t="shared" si="2"/>
        <v/>
      </c>
    </row>
    <row r="24" spans="2:11" ht="12" customHeight="1">
      <c r="B24" s="538"/>
      <c r="C24" s="537"/>
      <c r="D24" s="569"/>
      <c r="E24" s="576">
        <f t="shared" si="4"/>
        <v>750</v>
      </c>
      <c r="F24" s="571">
        <f t="shared" si="1"/>
        <v>0</v>
      </c>
      <c r="G24" s="572"/>
      <c r="H24" s="576">
        <f t="shared" si="5"/>
        <v>750</v>
      </c>
      <c r="I24" s="571">
        <f t="shared" si="3"/>
        <v>0</v>
      </c>
      <c r="J24" s="574">
        <f t="shared" si="0"/>
        <v>0</v>
      </c>
      <c r="K24" s="575" t="str">
        <f t="shared" si="2"/>
        <v/>
      </c>
    </row>
    <row r="25" spans="2:11">
      <c r="B25" s="538"/>
      <c r="C25" s="537"/>
      <c r="D25" s="569"/>
      <c r="E25" s="576">
        <f t="shared" si="4"/>
        <v>750</v>
      </c>
      <c r="F25" s="571">
        <f t="shared" si="1"/>
        <v>0</v>
      </c>
      <c r="G25" s="572"/>
      <c r="H25" s="576">
        <f t="shared" si="5"/>
        <v>750</v>
      </c>
      <c r="I25" s="571">
        <f t="shared" si="3"/>
        <v>0</v>
      </c>
      <c r="J25" s="574">
        <f t="shared" si="0"/>
        <v>0</v>
      </c>
      <c r="K25" s="575" t="str">
        <f t="shared" si="2"/>
        <v/>
      </c>
    </row>
    <row r="26" spans="2:11">
      <c r="B26" s="538"/>
      <c r="C26" s="537"/>
      <c r="D26" s="569"/>
      <c r="E26" s="576">
        <f t="shared" si="4"/>
        <v>750</v>
      </c>
      <c r="F26" s="571">
        <f t="shared" si="1"/>
        <v>0</v>
      </c>
      <c r="G26" s="572"/>
      <c r="H26" s="576">
        <f t="shared" si="5"/>
        <v>750</v>
      </c>
      <c r="I26" s="571">
        <f t="shared" si="3"/>
        <v>0</v>
      </c>
      <c r="J26" s="574">
        <f t="shared" si="0"/>
        <v>0</v>
      </c>
      <c r="K26" s="575" t="str">
        <f t="shared" si="2"/>
        <v/>
      </c>
    </row>
    <row r="27" spans="2:11">
      <c r="B27" s="538"/>
      <c r="C27" s="537"/>
      <c r="D27" s="569"/>
      <c r="E27" s="576">
        <f t="shared" si="4"/>
        <v>750</v>
      </c>
      <c r="F27" s="571">
        <f t="shared" si="1"/>
        <v>0</v>
      </c>
      <c r="G27" s="572"/>
      <c r="H27" s="576">
        <f t="shared" si="5"/>
        <v>750</v>
      </c>
      <c r="I27" s="571">
        <f t="shared" si="3"/>
        <v>0</v>
      </c>
      <c r="J27" s="574">
        <f t="shared" si="0"/>
        <v>0</v>
      </c>
      <c r="K27" s="575" t="str">
        <f t="shared" si="2"/>
        <v/>
      </c>
    </row>
    <row r="28" spans="2:11">
      <c r="B28" s="538"/>
      <c r="C28" s="537"/>
      <c r="D28" s="569"/>
      <c r="E28" s="576">
        <f t="shared" si="4"/>
        <v>750</v>
      </c>
      <c r="F28" s="571">
        <f t="shared" si="1"/>
        <v>0</v>
      </c>
      <c r="G28" s="572"/>
      <c r="H28" s="576">
        <f t="shared" si="5"/>
        <v>750</v>
      </c>
      <c r="I28" s="571">
        <f t="shared" si="3"/>
        <v>0</v>
      </c>
      <c r="J28" s="574">
        <f t="shared" si="0"/>
        <v>0</v>
      </c>
      <c r="K28" s="575" t="str">
        <f t="shared" si="2"/>
        <v/>
      </c>
    </row>
    <row r="29" spans="2:11">
      <c r="B29" s="538"/>
      <c r="C29" s="537"/>
      <c r="D29" s="569"/>
      <c r="E29" s="576">
        <f t="shared" si="4"/>
        <v>750</v>
      </c>
      <c r="F29" s="571">
        <f t="shared" si="1"/>
        <v>0</v>
      </c>
      <c r="G29" s="572"/>
      <c r="H29" s="576">
        <f t="shared" si="5"/>
        <v>750</v>
      </c>
      <c r="I29" s="571">
        <f t="shared" si="3"/>
        <v>0</v>
      </c>
      <c r="J29" s="574">
        <f t="shared" si="0"/>
        <v>0</v>
      </c>
      <c r="K29" s="575" t="str">
        <f t="shared" si="2"/>
        <v/>
      </c>
    </row>
    <row r="30" spans="2:11">
      <c r="B30" s="539" t="s">
        <v>464</v>
      </c>
      <c r="C30" s="540"/>
      <c r="D30" s="577"/>
      <c r="E30" s="578"/>
      <c r="F30" s="579">
        <f>SUM(F14:F29)</f>
        <v>24.439999999999998</v>
      </c>
      <c r="G30" s="580"/>
      <c r="H30" s="581"/>
      <c r="I30" s="579">
        <f>SUM(I14:I29)</f>
        <v>26.850137762715097</v>
      </c>
      <c r="J30" s="582">
        <f t="shared" si="0"/>
        <v>2.4101377627150988</v>
      </c>
      <c r="K30" s="583">
        <f>IF((F30)=0,"",(J30/F30))</f>
        <v>9.8614474742843655E-2</v>
      </c>
    </row>
    <row r="31" spans="2:11" ht="48" customHeight="1">
      <c r="B31" s="541" t="str">
        <f>'2016 Rate Schedule (Part 1)'!C16</f>
        <v>Rate Rider for Disposition of Deferral/Variance Accounts (2015) - effective until April 30, 2017</v>
      </c>
      <c r="C31" s="537" t="s">
        <v>41</v>
      </c>
      <c r="D31" s="569">
        <f>'Current Tariff '!E29</f>
        <v>2.8999999999999998E-3</v>
      </c>
      <c r="E31" s="576">
        <f>C5</f>
        <v>750</v>
      </c>
      <c r="F31" s="571">
        <f t="shared" ref="F31:F41" si="6">E31*D31</f>
        <v>2.1749999999999998</v>
      </c>
      <c r="G31" s="626">
        <f>'2016 Rate Schedule (Part 1)'!E16</f>
        <v>0</v>
      </c>
      <c r="H31" s="576">
        <f>E31</f>
        <v>750</v>
      </c>
      <c r="I31" s="571">
        <f t="shared" ref="I31:I41" si="7">H31*G31</f>
        <v>0</v>
      </c>
      <c r="J31" s="574">
        <f t="shared" si="0"/>
        <v>-2.1749999999999998</v>
      </c>
      <c r="K31" s="575">
        <f t="shared" si="2"/>
        <v>-1</v>
      </c>
    </row>
    <row r="32" spans="2:11" ht="45.75" customHeight="1">
      <c r="B32" s="541" t="str">
        <f>'2016 Rate Schedule (Part 1)'!C17</f>
        <v>Rate Rider for Disposition of Global Adjustment Account (2015) - effective until April 30, 2017   Applicable only for Non-RPP Customers</v>
      </c>
      <c r="C32" s="537" t="s">
        <v>41</v>
      </c>
      <c r="D32" s="569">
        <f>'Current Tariff '!E30</f>
        <v>8.0000000000000004E-4</v>
      </c>
      <c r="E32" s="576">
        <f>E31</f>
        <v>750</v>
      </c>
      <c r="F32" s="571">
        <f t="shared" si="6"/>
        <v>0.6</v>
      </c>
      <c r="G32" s="572">
        <f>'2016 Rate Schedule (Part 1)'!E17</f>
        <v>0</v>
      </c>
      <c r="H32" s="576">
        <f t="shared" ref="H32:H39" si="8">E32</f>
        <v>750</v>
      </c>
      <c r="I32" s="571">
        <f t="shared" si="7"/>
        <v>0</v>
      </c>
      <c r="J32" s="574">
        <f t="shared" si="0"/>
        <v>-0.6</v>
      </c>
      <c r="K32" s="575">
        <f t="shared" si="2"/>
        <v>-1</v>
      </c>
    </row>
    <row r="33" spans="2:11" ht="51" customHeight="1">
      <c r="B33" s="541" t="str">
        <f>'2016 Rate Schedule (Part 1)'!C18</f>
        <v>Rate Rider for Disposition of Deferral/Variance Accounts (2016) - effective until December 31, 2017</v>
      </c>
      <c r="C33" s="537" t="s">
        <v>41</v>
      </c>
      <c r="D33" s="569"/>
      <c r="E33" s="576">
        <f>E32</f>
        <v>750</v>
      </c>
      <c r="F33" s="571">
        <f t="shared" si="6"/>
        <v>0</v>
      </c>
      <c r="G33" s="572">
        <f>'2016 Rate Schedule (Part 1)'!E18</f>
        <v>-5.0000000000000001E-3</v>
      </c>
      <c r="H33" s="576">
        <f t="shared" si="8"/>
        <v>750</v>
      </c>
      <c r="I33" s="571">
        <f t="shared" si="7"/>
        <v>-3.75</v>
      </c>
      <c r="J33" s="574">
        <f t="shared" si="0"/>
        <v>-3.75</v>
      </c>
      <c r="K33" s="575" t="str">
        <f t="shared" si="2"/>
        <v/>
      </c>
    </row>
    <row r="34" spans="2:11" ht="52.5" customHeight="1">
      <c r="B34" s="541" t="str">
        <f>'2016 Rate Schedule (Part 1)'!C19</f>
        <v>Rate Rider for Disposition of Global Adjustment Account (2016) - effective until December 31, 2017  Applicable only for Non-RPP Customers</v>
      </c>
      <c r="C34" s="537" t="s">
        <v>41</v>
      </c>
      <c r="D34" s="569"/>
      <c r="E34" s="576">
        <f>E33</f>
        <v>750</v>
      </c>
      <c r="F34" s="571">
        <f t="shared" si="6"/>
        <v>0</v>
      </c>
      <c r="G34" s="572">
        <f>'2016 Rate Schedule (Part 1)'!E19</f>
        <v>6.0000000000000001E-3</v>
      </c>
      <c r="H34" s="576">
        <f t="shared" si="8"/>
        <v>750</v>
      </c>
      <c r="I34" s="571">
        <f t="shared" si="7"/>
        <v>4.5</v>
      </c>
      <c r="J34" s="574">
        <f t="shared" si="0"/>
        <v>4.5</v>
      </c>
      <c r="K34" s="575" t="str">
        <f t="shared" si="2"/>
        <v/>
      </c>
    </row>
    <row r="35" spans="2:11" ht="52.5" customHeight="1">
      <c r="B35" s="541" t="str">
        <f>'2016 Rate Schedule (Part 1)'!C20</f>
        <v>Rate Rider for Disposition of Group 2 Accounts (2016) - effective until December 31, 2017</v>
      </c>
      <c r="C35" s="537" t="s">
        <v>41</v>
      </c>
      <c r="D35" s="569"/>
      <c r="E35" s="576">
        <f>E34</f>
        <v>750</v>
      </c>
      <c r="F35" s="571"/>
      <c r="G35" s="572">
        <f>'2016 Rate Schedule (Part 1)'!E20</f>
        <v>0.04</v>
      </c>
      <c r="H35" s="576">
        <v>1</v>
      </c>
      <c r="I35" s="571">
        <f t="shared" si="7"/>
        <v>0.04</v>
      </c>
      <c r="J35" s="574">
        <f t="shared" si="0"/>
        <v>0.04</v>
      </c>
      <c r="K35" s="575" t="str">
        <f t="shared" si="2"/>
        <v/>
      </c>
    </row>
    <row r="36" spans="2:11" ht="67.5" customHeight="1">
      <c r="B36" s="541" t="str">
        <f>'2016 Rate Schedule (Part 1)'!C21</f>
        <v>Rate Rider for Disposition of Account 1568 (LRAM) - effective until December 31, 2017</v>
      </c>
      <c r="C36" s="537" t="s">
        <v>41</v>
      </c>
      <c r="D36" s="569"/>
      <c r="E36" s="576">
        <f>E35</f>
        <v>750</v>
      </c>
      <c r="F36" s="571"/>
      <c r="G36" s="1153">
        <f>'2016 Rate Schedule (Part 1)'!E21</f>
        <v>0</v>
      </c>
      <c r="H36" s="576">
        <f>C5</f>
        <v>750</v>
      </c>
      <c r="I36" s="571">
        <f t="shared" si="7"/>
        <v>0</v>
      </c>
      <c r="J36" s="574">
        <f t="shared" si="0"/>
        <v>0</v>
      </c>
      <c r="K36" s="575" t="str">
        <f t="shared" si="2"/>
        <v/>
      </c>
    </row>
    <row r="37" spans="2:11" ht="34.5" customHeight="1">
      <c r="B37" s="541" t="s">
        <v>757</v>
      </c>
      <c r="C37" s="537" t="s">
        <v>489</v>
      </c>
      <c r="D37" s="569"/>
      <c r="E37" s="576"/>
      <c r="F37" s="571"/>
      <c r="G37" s="572">
        <f>'2016 Rate Schedule (Part 1)'!E23</f>
        <v>0</v>
      </c>
      <c r="H37" s="576">
        <v>1</v>
      </c>
      <c r="I37" s="571">
        <f t="shared" si="7"/>
        <v>0</v>
      </c>
      <c r="J37" s="574">
        <f t="shared" si="0"/>
        <v>0</v>
      </c>
      <c r="K37" s="575" t="str">
        <f t="shared" si="2"/>
        <v/>
      </c>
    </row>
    <row r="38" spans="2:11" ht="34.5" customHeight="1">
      <c r="B38" s="541"/>
      <c r="C38" s="537"/>
      <c r="D38" s="569"/>
      <c r="E38" s="576"/>
      <c r="F38" s="571"/>
      <c r="G38" s="572"/>
      <c r="H38" s="576"/>
      <c r="I38" s="571"/>
      <c r="J38" s="574"/>
      <c r="K38" s="575"/>
    </row>
    <row r="39" spans="2:11" ht="27.75" customHeight="1">
      <c r="B39" s="542" t="s">
        <v>465</v>
      </c>
      <c r="C39" s="537" t="s">
        <v>41</v>
      </c>
      <c r="D39" s="569">
        <f>'Current Tariff '!E28</f>
        <v>2.3999999999999998E-3</v>
      </c>
      <c r="E39" s="576">
        <f>E34</f>
        <v>750</v>
      </c>
      <c r="F39" s="571">
        <f t="shared" si="6"/>
        <v>1.7999999999999998</v>
      </c>
      <c r="G39" s="572">
        <f>'2016 Rate Schedule (Part 1)'!E15</f>
        <v>4.8948843975143612E-3</v>
      </c>
      <c r="H39" s="576">
        <f t="shared" si="8"/>
        <v>750</v>
      </c>
      <c r="I39" s="571">
        <f t="shared" si="7"/>
        <v>3.6711632981357711</v>
      </c>
      <c r="J39" s="574">
        <f t="shared" si="0"/>
        <v>1.8711632981357713</v>
      </c>
      <c r="K39" s="575">
        <f t="shared" si="2"/>
        <v>1.0395351656309841</v>
      </c>
    </row>
    <row r="40" spans="2:11" ht="24.75" customHeight="1">
      <c r="B40" s="542" t="s">
        <v>466</v>
      </c>
      <c r="C40" s="537" t="s">
        <v>41</v>
      </c>
      <c r="D40" s="584">
        <f>IF((C5*12&gt;=150000), 0, IF(C4="RPP",(D51*0.64+D52*0.18+D53*0.18),IF(C4="Non-RPP (Retailer)",D54,D55)))</f>
        <v>0.113</v>
      </c>
      <c r="E40" s="585">
        <f>IF(D40=0, 0, $C5*C7-C5)</f>
        <v>59.775000000000091</v>
      </c>
      <c r="F40" s="571">
        <f t="shared" si="6"/>
        <v>6.7545750000000107</v>
      </c>
      <c r="G40" s="586">
        <f>IF((C5*12&gt;=150000), 0, IF(C4="RPP",(G51*0.64+G52*0.18+G53*0.18),IF(C4="Non-RPP (Retailer)",G54,G55)))</f>
        <v>0.113</v>
      </c>
      <c r="H40" s="585">
        <f>IF(G40=0, 0, C5*C8-C5)</f>
        <v>61.425000000000068</v>
      </c>
      <c r="I40" s="571">
        <f t="shared" si="7"/>
        <v>6.9410250000000078</v>
      </c>
      <c r="J40" s="574">
        <f t="shared" si="0"/>
        <v>0.18644999999999712</v>
      </c>
      <c r="K40" s="575">
        <f t="shared" si="2"/>
        <v>2.7603513174403543E-2</v>
      </c>
    </row>
    <row r="41" spans="2:11" ht="24" customHeight="1">
      <c r="B41" s="542" t="s">
        <v>467</v>
      </c>
      <c r="C41" s="537" t="s">
        <v>489</v>
      </c>
      <c r="D41" s="584">
        <v>0.79</v>
      </c>
      <c r="E41" s="570">
        <v>1</v>
      </c>
      <c r="F41" s="571">
        <f t="shared" si="6"/>
        <v>0.79</v>
      </c>
      <c r="G41" s="584">
        <v>0.79</v>
      </c>
      <c r="H41" s="570">
        <v>1</v>
      </c>
      <c r="I41" s="571">
        <f t="shared" si="7"/>
        <v>0.79</v>
      </c>
      <c r="J41" s="574">
        <f t="shared" si="0"/>
        <v>0</v>
      </c>
      <c r="K41" s="575">
        <f t="shared" si="2"/>
        <v>0</v>
      </c>
    </row>
    <row r="42" spans="2:11" ht="25.5">
      <c r="B42" s="543" t="s">
        <v>468</v>
      </c>
      <c r="C42" s="544"/>
      <c r="D42" s="587"/>
      <c r="E42" s="578"/>
      <c r="F42" s="588">
        <f>SUM(F31:F41)+F30</f>
        <v>36.559575000000009</v>
      </c>
      <c r="G42" s="578"/>
      <c r="H42" s="581"/>
      <c r="I42" s="588">
        <f>SUM(I31:I41)+I30</f>
        <v>39.042326060850876</v>
      </c>
      <c r="J42" s="582">
        <f t="shared" si="0"/>
        <v>2.4827510608508661</v>
      </c>
      <c r="K42" s="583">
        <f>IF((F42)=0,"",(J42/F42))</f>
        <v>6.7909735297821849E-2</v>
      </c>
    </row>
    <row r="43" spans="2:11" ht="64.5" customHeight="1">
      <c r="B43" s="545" t="s">
        <v>392</v>
      </c>
      <c r="C43" s="546" t="s">
        <v>41</v>
      </c>
      <c r="D43" s="572">
        <f>'Current Tariff '!E31</f>
        <v>8.2000000000000007E-3</v>
      </c>
      <c r="E43" s="585">
        <f>IF($C6&gt;0, $C6, $C5*$C7)</f>
        <v>809.77500000000009</v>
      </c>
      <c r="F43" s="571">
        <f>E43*D43</f>
        <v>6.6401550000000009</v>
      </c>
      <c r="G43" s="572">
        <f>'2016 Rate Schedule (Part 1)'!E24</f>
        <v>7.3000000000000001E-3</v>
      </c>
      <c r="H43" s="585">
        <f>IF($C6&gt;0, $C6, $C5*$C8)</f>
        <v>811.42500000000007</v>
      </c>
      <c r="I43" s="571">
        <f>H43*G43</f>
        <v>5.9234025000000008</v>
      </c>
      <c r="J43" s="574">
        <f t="shared" si="0"/>
        <v>-0.71675250000000013</v>
      </c>
      <c r="K43" s="575">
        <f t="shared" si="2"/>
        <v>-0.10794213388091092</v>
      </c>
    </row>
    <row r="44" spans="2:11">
      <c r="B44" s="547" t="s">
        <v>393</v>
      </c>
      <c r="C44" s="546" t="s">
        <v>41</v>
      </c>
      <c r="D44" s="572">
        <f>'Current Tariff '!E32</f>
        <v>5.8999999999999999E-3</v>
      </c>
      <c r="E44" s="585">
        <f>E43</f>
        <v>809.77500000000009</v>
      </c>
      <c r="F44" s="571">
        <f>E44*D44</f>
        <v>4.7776725000000004</v>
      </c>
      <c r="G44" s="572">
        <f>'2016 Rate Schedule (Part 1)'!E25</f>
        <v>6.1000000000000004E-3</v>
      </c>
      <c r="H44" s="585">
        <f>H43</f>
        <v>811.42500000000007</v>
      </c>
      <c r="I44" s="571">
        <f>H44*G44</f>
        <v>4.9496925000000012</v>
      </c>
      <c r="J44" s="574">
        <f t="shared" si="0"/>
        <v>0.17202000000000073</v>
      </c>
      <c r="K44" s="575">
        <f t="shared" si="2"/>
        <v>3.6004979412046494E-2</v>
      </c>
    </row>
    <row r="45" spans="2:11" ht="25.5">
      <c r="B45" s="543" t="s">
        <v>469</v>
      </c>
      <c r="C45" s="540"/>
      <c r="D45" s="589"/>
      <c r="E45" s="578"/>
      <c r="F45" s="588">
        <f>SUM(F42:F44)</f>
        <v>47.977402500000011</v>
      </c>
      <c r="G45" s="590"/>
      <c r="H45" s="591"/>
      <c r="I45" s="588">
        <f>SUM(I42:I44)</f>
        <v>49.915421060850875</v>
      </c>
      <c r="J45" s="582">
        <f t="shared" si="0"/>
        <v>1.938018560850864</v>
      </c>
      <c r="K45" s="583">
        <f>IF((F45)=0,"",(J45/F45))</f>
        <v>4.0394403612218556E-2</v>
      </c>
    </row>
    <row r="46" spans="2:11" ht="22.5" customHeight="1">
      <c r="B46" s="548" t="s">
        <v>394</v>
      </c>
      <c r="C46" s="537" t="s">
        <v>41</v>
      </c>
      <c r="D46" s="592">
        <f>'Current Tariff '!E36</f>
        <v>3.5999999999999999E-3</v>
      </c>
      <c r="E46" s="585">
        <f>C5*C7</f>
        <v>809.77500000000009</v>
      </c>
      <c r="F46" s="593">
        <f t="shared" ref="F46:F53" si="9">E46*D46</f>
        <v>2.9151900000000004</v>
      </c>
      <c r="G46" s="594">
        <f>'2016 Rate Schedule (Part 1)'!E26</f>
        <v>3.5999999999999999E-3</v>
      </c>
      <c r="H46" s="585">
        <f>C5*C8</f>
        <v>811.42500000000007</v>
      </c>
      <c r="I46" s="593">
        <f t="shared" ref="I46:I53" si="10">H46*G46</f>
        <v>2.9211300000000002</v>
      </c>
      <c r="J46" s="574">
        <f t="shared" si="0"/>
        <v>5.9399999999998343E-3</v>
      </c>
      <c r="K46" s="575">
        <f t="shared" si="2"/>
        <v>2.0376030378808359E-3</v>
      </c>
    </row>
    <row r="47" spans="2:11">
      <c r="B47" s="548" t="s">
        <v>395</v>
      </c>
      <c r="C47" s="537" t="s">
        <v>41</v>
      </c>
      <c r="D47" s="592">
        <f>'Current Tariff '!E37</f>
        <v>2.0999999999999999E-3</v>
      </c>
      <c r="E47" s="585">
        <f>C5*C7</f>
        <v>809.77500000000009</v>
      </c>
      <c r="F47" s="593">
        <f t="shared" si="9"/>
        <v>1.7005275000000002</v>
      </c>
      <c r="G47" s="594">
        <f>'2016 Rate Schedule (Part 1)'!E27</f>
        <v>2.0999999999999999E-3</v>
      </c>
      <c r="H47" s="585">
        <f>C5*C8</f>
        <v>811.42500000000007</v>
      </c>
      <c r="I47" s="593">
        <f t="shared" si="10"/>
        <v>1.7039925</v>
      </c>
      <c r="J47" s="574">
        <f t="shared" si="0"/>
        <v>3.4649999999998293E-3</v>
      </c>
      <c r="K47" s="575">
        <f t="shared" si="2"/>
        <v>2.0376030378807921E-3</v>
      </c>
    </row>
    <row r="48" spans="2:11">
      <c r="B48" s="536" t="s">
        <v>396</v>
      </c>
      <c r="C48" s="537" t="s">
        <v>489</v>
      </c>
      <c r="D48" s="903">
        <f>'Current Tariff '!E38</f>
        <v>0.25</v>
      </c>
      <c r="E48" s="570">
        <v>1</v>
      </c>
      <c r="F48" s="593">
        <f t="shared" si="9"/>
        <v>0.25</v>
      </c>
      <c r="G48" s="902">
        <f>D48</f>
        <v>0.25</v>
      </c>
      <c r="H48" s="573">
        <v>1</v>
      </c>
      <c r="I48" s="593">
        <f t="shared" si="10"/>
        <v>0.25</v>
      </c>
      <c r="J48" s="574">
        <f t="shared" si="0"/>
        <v>0</v>
      </c>
      <c r="K48" s="575">
        <f t="shared" si="2"/>
        <v>0</v>
      </c>
    </row>
    <row r="49" spans="2:11">
      <c r="B49" s="536" t="s">
        <v>397</v>
      </c>
      <c r="C49" s="537" t="s">
        <v>41</v>
      </c>
      <c r="D49" s="592"/>
      <c r="E49" s="576">
        <f>C5</f>
        <v>750</v>
      </c>
      <c r="F49" s="593">
        <f t="shared" si="9"/>
        <v>0</v>
      </c>
      <c r="G49" s="595"/>
      <c r="H49" s="595"/>
      <c r="I49" s="595"/>
      <c r="J49" s="595"/>
      <c r="K49" s="575" t="str">
        <f t="shared" si="2"/>
        <v/>
      </c>
    </row>
    <row r="50" spans="2:11" ht="25.5">
      <c r="B50" s="548" t="s">
        <v>470</v>
      </c>
      <c r="C50" s="537" t="s">
        <v>41</v>
      </c>
      <c r="D50" s="594">
        <f>G50</f>
        <v>1.1000000000000001E-3</v>
      </c>
      <c r="E50" s="585">
        <f>E46</f>
        <v>809.77500000000009</v>
      </c>
      <c r="F50" s="595">
        <f t="shared" si="9"/>
        <v>0.89075250000000017</v>
      </c>
      <c r="G50" s="594">
        <v>1.1000000000000001E-3</v>
      </c>
      <c r="H50" s="585">
        <f>C5*C8</f>
        <v>811.42500000000007</v>
      </c>
      <c r="I50" s="593">
        <f>H50*G50</f>
        <v>0.89256750000000018</v>
      </c>
      <c r="J50" s="574">
        <f t="shared" si="0"/>
        <v>1.815000000000011E-3</v>
      </c>
      <c r="K50" s="575">
        <f t="shared" si="2"/>
        <v>2.0376030378809048E-3</v>
      </c>
    </row>
    <row r="51" spans="2:11" ht="12.75" hidden="1" customHeight="1">
      <c r="B51" s="542" t="s">
        <v>471</v>
      </c>
      <c r="C51" s="537" t="s">
        <v>41</v>
      </c>
      <c r="D51" s="596">
        <v>0.08</v>
      </c>
      <c r="E51" s="597">
        <f>IF(AND(C5*12&gt;=150000),0.64*C5*C7,0.64*C5)</f>
        <v>480</v>
      </c>
      <c r="F51" s="593">
        <f t="shared" si="9"/>
        <v>38.4</v>
      </c>
      <c r="G51" s="596">
        <v>0.08</v>
      </c>
      <c r="H51" s="597">
        <f>IF(AND(C5*12&gt;=150000),0.64*C5*C8,0.64*C5)</f>
        <v>480</v>
      </c>
      <c r="I51" s="593">
        <f t="shared" si="10"/>
        <v>38.4</v>
      </c>
      <c r="J51" s="574">
        <f>I51-F51</f>
        <v>0</v>
      </c>
      <c r="K51" s="575">
        <f t="shared" si="2"/>
        <v>0</v>
      </c>
    </row>
    <row r="52" spans="2:11" ht="63.75" hidden="1" customHeight="1">
      <c r="B52" s="542" t="s">
        <v>472</v>
      </c>
      <c r="C52" s="537" t="s">
        <v>41</v>
      </c>
      <c r="D52" s="596">
        <v>0.122</v>
      </c>
      <c r="E52" s="597">
        <f>IF(AND(C5*12&gt;=150000),0.18*C5*C7,0.18*C5)</f>
        <v>135</v>
      </c>
      <c r="F52" s="593">
        <f t="shared" si="9"/>
        <v>16.47</v>
      </c>
      <c r="G52" s="596">
        <v>0.122</v>
      </c>
      <c r="H52" s="597">
        <f>IF(AND(C5*12&gt;=150000),0.18*C5*C8,0.18*C5)</f>
        <v>135</v>
      </c>
      <c r="I52" s="593">
        <f t="shared" si="10"/>
        <v>16.47</v>
      </c>
      <c r="J52" s="574">
        <f>I52-F52</f>
        <v>0</v>
      </c>
      <c r="K52" s="575">
        <f t="shared" si="2"/>
        <v>0</v>
      </c>
    </row>
    <row r="53" spans="2:11" ht="12.75" hidden="1" customHeight="1">
      <c r="B53" s="549" t="s">
        <v>473</v>
      </c>
      <c r="C53" s="537" t="s">
        <v>41</v>
      </c>
      <c r="D53" s="596">
        <v>0.161</v>
      </c>
      <c r="E53" s="597">
        <f>IF(AND(C5*12&gt;=150000),0.18*C5*C7,0.18*C5)</f>
        <v>135</v>
      </c>
      <c r="F53" s="593">
        <f t="shared" si="9"/>
        <v>21.734999999999999</v>
      </c>
      <c r="G53" s="596">
        <v>0.161</v>
      </c>
      <c r="H53" s="597">
        <f>IF(AND(C5*12&gt;=150000),0.18*C5*C8,0.18*C5)</f>
        <v>135</v>
      </c>
      <c r="I53" s="593">
        <f t="shared" si="10"/>
        <v>21.734999999999999</v>
      </c>
      <c r="J53" s="574">
        <f>I53-F53</f>
        <v>0</v>
      </c>
      <c r="K53" s="575">
        <f t="shared" si="2"/>
        <v>0</v>
      </c>
    </row>
    <row r="54" spans="2:11" ht="12" customHeight="1" thickBot="1">
      <c r="B54" s="542" t="s">
        <v>474</v>
      </c>
      <c r="C54" s="537" t="s">
        <v>41</v>
      </c>
      <c r="D54" s="596">
        <v>0.113</v>
      </c>
      <c r="E54" s="597">
        <f>IF(AND(C5*12&gt;=150000),C5*C7,C5)</f>
        <v>750</v>
      </c>
      <c r="F54" s="593">
        <f>E54*D54</f>
        <v>84.75</v>
      </c>
      <c r="G54" s="596">
        <f>D54</f>
        <v>0.113</v>
      </c>
      <c r="H54" s="597">
        <f>IF(AND(C5*12&gt;=150000),C5*C8,C5)</f>
        <v>750</v>
      </c>
      <c r="I54" s="593">
        <f>H54*G54</f>
        <v>84.75</v>
      </c>
      <c r="J54" s="574">
        <f>I54-F54</f>
        <v>0</v>
      </c>
      <c r="K54" s="575">
        <f t="shared" si="2"/>
        <v>0</v>
      </c>
    </row>
    <row r="55" spans="2:11" ht="13.5" hidden="1" customHeight="1" thickBot="1">
      <c r="B55" s="542" t="s">
        <v>475</v>
      </c>
      <c r="C55" s="537"/>
      <c r="D55" s="592">
        <f>0.0906</f>
        <v>9.06E-2</v>
      </c>
      <c r="E55" s="598">
        <f>IF(AND(C5*12&gt;=150000),C5*C7,C5)</f>
        <v>750</v>
      </c>
      <c r="F55" s="593">
        <f>E55*D55</f>
        <v>67.95</v>
      </c>
      <c r="G55" s="592">
        <f>0.0906</f>
        <v>9.06E-2</v>
      </c>
      <c r="H55" s="598">
        <f>IF(AND(C5*12&gt;=150000),C5*C8,C5)</f>
        <v>750</v>
      </c>
      <c r="I55" s="593">
        <f>H55*G55</f>
        <v>67.95</v>
      </c>
      <c r="J55" s="574">
        <f>I55-F55</f>
        <v>0</v>
      </c>
      <c r="K55" s="575">
        <f t="shared" si="2"/>
        <v>0</v>
      </c>
    </row>
    <row r="56" spans="2:11" ht="13.5" thickBot="1">
      <c r="B56" s="550"/>
      <c r="C56" s="551"/>
      <c r="D56" s="599"/>
      <c r="E56" s="600"/>
      <c r="F56" s="601"/>
      <c r="G56" s="599"/>
      <c r="H56" s="602"/>
      <c r="I56" s="601"/>
      <c r="J56" s="603"/>
      <c r="K56" s="604"/>
    </row>
    <row r="57" spans="2:11">
      <c r="B57" s="552" t="s">
        <v>476</v>
      </c>
      <c r="C57" s="536"/>
      <c r="D57" s="605"/>
      <c r="E57" s="606"/>
      <c r="F57" s="607">
        <f>SUM(F54,F45,F46:F50)</f>
        <v>138.48387249999999</v>
      </c>
      <c r="G57" s="608"/>
      <c r="H57" s="608"/>
      <c r="I57" s="607">
        <f>SUM(I54,I45,I46:I50)</f>
        <v>140.43311106085088</v>
      </c>
      <c r="J57" s="609">
        <f>I57-F57</f>
        <v>1.9492385608508869</v>
      </c>
      <c r="K57" s="610">
        <f>IF((F57)=0,"",(J57/F57))</f>
        <v>1.4075563642624789E-2</v>
      </c>
    </row>
    <row r="58" spans="2:11">
      <c r="B58" s="553" t="s">
        <v>398</v>
      </c>
      <c r="C58" s="536"/>
      <c r="D58" s="605">
        <v>0.13</v>
      </c>
      <c r="E58" s="611"/>
      <c r="F58" s="612">
        <f>F57*D58</f>
        <v>18.002903425</v>
      </c>
      <c r="G58" s="613">
        <v>0.13</v>
      </c>
      <c r="H58" s="614"/>
      <c r="I58" s="612">
        <f>I57*G58</f>
        <v>18.256304437910615</v>
      </c>
      <c r="J58" s="615">
        <f>I58-F58</f>
        <v>0.25340101291061501</v>
      </c>
      <c r="K58" s="616">
        <f>IF((F58)=0,"",(J58/F58))</f>
        <v>1.4075563642624774E-2</v>
      </c>
    </row>
    <row r="59" spans="2:11">
      <c r="B59" s="554" t="s">
        <v>478</v>
      </c>
      <c r="C59" s="536"/>
      <c r="D59" s="617"/>
      <c r="E59" s="611"/>
      <c r="F59" s="612">
        <f>F57+F58</f>
        <v>156.48677592499999</v>
      </c>
      <c r="G59" s="614"/>
      <c r="H59" s="614"/>
      <c r="I59" s="612">
        <f>I57+I58</f>
        <v>158.68941549876149</v>
      </c>
      <c r="J59" s="615">
        <f>I59-F59</f>
        <v>2.2026395737615019</v>
      </c>
      <c r="K59" s="616">
        <f>IF((F59)=0,"",(J59/F59))</f>
        <v>1.4075563642624788E-2</v>
      </c>
    </row>
    <row r="60" spans="2:11" ht="12.75" customHeight="1">
      <c r="B60" s="1278" t="s">
        <v>479</v>
      </c>
      <c r="C60" s="1278"/>
      <c r="D60" s="617"/>
      <c r="E60" s="611"/>
      <c r="F60" s="618"/>
      <c r="G60" s="595"/>
      <c r="H60" s="595"/>
      <c r="I60" s="595"/>
      <c r="J60" s="595"/>
      <c r="K60" s="619"/>
    </row>
    <row r="61" spans="2:11" ht="13.5" customHeight="1" thickBot="1">
      <c r="B61" s="1279" t="s">
        <v>477</v>
      </c>
      <c r="C61" s="1279"/>
      <c r="D61" s="620"/>
      <c r="E61" s="622"/>
      <c r="F61" s="622">
        <f>F59+F60</f>
        <v>156.48677592499999</v>
      </c>
      <c r="G61" s="623"/>
      <c r="H61" s="623"/>
      <c r="I61" s="622">
        <f>I59+I60</f>
        <v>158.68941549876149</v>
      </c>
      <c r="J61" s="624">
        <f>I61-F61</f>
        <v>2.2026395737615019</v>
      </c>
      <c r="K61" s="625">
        <f>IF((F61)=0,"",(J61/F61))</f>
        <v>1.4075563642624788E-2</v>
      </c>
    </row>
    <row r="62" spans="2:11" ht="13.5" thickBot="1">
      <c r="B62" s="550"/>
      <c r="C62" s="551"/>
      <c r="D62" s="599"/>
      <c r="E62" s="600"/>
      <c r="F62" s="601"/>
      <c r="G62" s="599"/>
      <c r="H62" s="602"/>
      <c r="I62" s="601"/>
      <c r="J62" s="603"/>
      <c r="K62" s="604"/>
    </row>
    <row r="64" spans="2:11">
      <c r="E64" s="288" t="s">
        <v>769</v>
      </c>
      <c r="F64" s="982">
        <f>'[4]App.2-W_Bill Impacts'!H208</f>
        <v>131.78361709999999</v>
      </c>
      <c r="G64" s="983"/>
      <c r="H64" s="983"/>
      <c r="I64" s="982">
        <f>'[4]App.2-W_Bill Impacts'!K208</f>
        <v>134.27460581773971</v>
      </c>
      <c r="J64" s="984">
        <f>'[4]App.2-W_Bill Impacts'!L208</f>
        <v>2.4909887177397252</v>
      </c>
      <c r="K64" s="985">
        <f>'[4]App.2-W_Bill Impacts'!M208</f>
        <v>1.8902112209057929E-2</v>
      </c>
    </row>
    <row r="65" spans="2:2">
      <c r="B65" s="288" t="s">
        <v>394</v>
      </c>
    </row>
    <row r="66" spans="2:2">
      <c r="B66" s="288" t="s">
        <v>395</v>
      </c>
    </row>
    <row r="67" spans="2:2">
      <c r="B67" s="288" t="s">
        <v>396</v>
      </c>
    </row>
    <row r="68" spans="2:2">
      <c r="B68" s="288" t="s">
        <v>397</v>
      </c>
    </row>
    <row r="69" spans="2:2">
      <c r="B69" s="288" t="s">
        <v>470</v>
      </c>
    </row>
    <row r="70" spans="2:2">
      <c r="B70" s="288" t="s">
        <v>471</v>
      </c>
    </row>
    <row r="71" spans="2:2">
      <c r="B71" s="288" t="s">
        <v>472</v>
      </c>
    </row>
    <row r="72" spans="2:2">
      <c r="B72" s="288" t="s">
        <v>473</v>
      </c>
    </row>
    <row r="73" spans="2:2">
      <c r="B73" s="288" t="s">
        <v>474</v>
      </c>
    </row>
  </sheetData>
  <mergeCells count="10">
    <mergeCell ref="B60:C60"/>
    <mergeCell ref="B61:C61"/>
    <mergeCell ref="C3:E3"/>
    <mergeCell ref="C4:E4"/>
    <mergeCell ref="D11:F11"/>
    <mergeCell ref="G11:I11"/>
    <mergeCell ref="J11:K11"/>
    <mergeCell ref="C12:C13"/>
    <mergeCell ref="J12:J13"/>
    <mergeCell ref="K12:K13"/>
  </mergeCells>
  <dataValidations count="3">
    <dataValidation type="list" allowBlank="1" showInputMessage="1" showErrorMessage="1" prompt="Select Charge Unit - monthly, per kWh, per kW" sqref="C43:C44 C31:C41 C46:C56 C14:C29 C62">
      <formula1>"Monthly, per kWh, per kW"</formula1>
    </dataValidation>
    <dataValidation type="list" allowBlank="1" showInputMessage="1" showErrorMessage="1" prompt="Select Charge Unit (monthly, per kWh, per kW)" sqref="II10:II24 WUU983058:WUU983065 WKY983058:WKY983065 WBC983058:WBC983065 VRG983058:VRG983065 VHK983058:VHK983065 UXO983058:UXO983065 UNS983058:UNS983065 UDW983058:UDW983065 TUA983058:TUA983065 TKE983058:TKE983065 TAI983058:TAI983065 SQM983058:SQM983065 SGQ983058:SGQ983065 RWU983058:RWU983065 RMY983058:RMY983065 RDC983058:RDC983065 QTG983058:QTG983065 QJK983058:QJK983065 PZO983058:PZO983065 PPS983058:PPS983065 PFW983058:PFW983065 OWA983058:OWA983065 OME983058:OME983065 OCI983058:OCI983065 NSM983058:NSM983065 NIQ983058:NIQ983065 MYU983058:MYU983065 MOY983058:MOY983065 MFC983058:MFC983065 LVG983058:LVG983065 LLK983058:LLK983065 LBO983058:LBO983065 KRS983058:KRS983065 KHW983058:KHW983065 JYA983058:JYA983065 JOE983058:JOE983065 JEI983058:JEI983065 IUM983058:IUM983065 IKQ983058:IKQ983065 IAU983058:IAU983065 HQY983058:HQY983065 HHC983058:HHC983065 GXG983058:GXG983065 GNK983058:GNK983065 GDO983058:GDO983065 FTS983058:FTS983065 FJW983058:FJW983065 FAA983058:FAA983065 EQE983058:EQE983065 EGI983058:EGI983065 DWM983058:DWM983065 DMQ983058:DMQ983065 DCU983058:DCU983065 CSY983058:CSY983065 CJC983058:CJC983065 BZG983058:BZG983065 BPK983058:BPK983065 BFO983058:BFO983065 AVS983058:AVS983065 ALW983058:ALW983065 ACA983058:ACA983065 SE983058:SE983065 II983058:II983065 WUU917522:WUU917529 WKY917522:WKY917529 WBC917522:WBC917529 VRG917522:VRG917529 VHK917522:VHK917529 UXO917522:UXO917529 UNS917522:UNS917529 UDW917522:UDW917529 TUA917522:TUA917529 TKE917522:TKE917529 TAI917522:TAI917529 SQM917522:SQM917529 SGQ917522:SGQ917529 RWU917522:RWU917529 RMY917522:RMY917529 RDC917522:RDC917529 QTG917522:QTG917529 QJK917522:QJK917529 PZO917522:PZO917529 PPS917522:PPS917529 PFW917522:PFW917529 OWA917522:OWA917529 OME917522:OME917529 OCI917522:OCI917529 NSM917522:NSM917529 NIQ917522:NIQ917529 MYU917522:MYU917529 MOY917522:MOY917529 MFC917522:MFC917529 LVG917522:LVG917529 LLK917522:LLK917529 LBO917522:LBO917529 KRS917522:KRS917529 KHW917522:KHW917529 JYA917522:JYA917529 JOE917522:JOE917529 JEI917522:JEI917529 IUM917522:IUM917529 IKQ917522:IKQ917529 IAU917522:IAU917529 HQY917522:HQY917529 HHC917522:HHC917529 GXG917522:GXG917529 GNK917522:GNK917529 GDO917522:GDO917529 FTS917522:FTS917529 FJW917522:FJW917529 FAA917522:FAA917529 EQE917522:EQE917529 EGI917522:EGI917529 DWM917522:DWM917529 DMQ917522:DMQ917529 DCU917522:DCU917529 CSY917522:CSY917529 CJC917522:CJC917529 BZG917522:BZG917529 BPK917522:BPK917529 BFO917522:BFO917529 AVS917522:AVS917529 ALW917522:ALW917529 ACA917522:ACA917529 SE917522:SE917529 II917522:II917529 WUU851986:WUU851993 WKY851986:WKY851993 WBC851986:WBC851993 VRG851986:VRG851993 VHK851986:VHK851993 UXO851986:UXO851993 UNS851986:UNS851993 UDW851986:UDW851993 TUA851986:TUA851993 TKE851986:TKE851993 TAI851986:TAI851993 SQM851986:SQM851993 SGQ851986:SGQ851993 RWU851986:RWU851993 RMY851986:RMY851993 RDC851986:RDC851993 QTG851986:QTG851993 QJK851986:QJK851993 PZO851986:PZO851993 PPS851986:PPS851993 PFW851986:PFW851993 OWA851986:OWA851993 OME851986:OME851993 OCI851986:OCI851993 NSM851986:NSM851993 NIQ851986:NIQ851993 MYU851986:MYU851993 MOY851986:MOY851993 MFC851986:MFC851993 LVG851986:LVG851993 LLK851986:LLK851993 LBO851986:LBO851993 KRS851986:KRS851993 KHW851986:KHW851993 JYA851986:JYA851993 JOE851986:JOE851993 JEI851986:JEI851993 IUM851986:IUM851993 IKQ851986:IKQ851993 IAU851986:IAU851993 HQY851986:HQY851993 HHC851986:HHC851993 GXG851986:GXG851993 GNK851986:GNK851993 GDO851986:GDO851993 FTS851986:FTS851993 FJW851986:FJW851993 FAA851986:FAA851993 EQE851986:EQE851993 EGI851986:EGI851993 DWM851986:DWM851993 DMQ851986:DMQ851993 DCU851986:DCU851993 CSY851986:CSY851993 CJC851986:CJC851993 BZG851986:BZG851993 BPK851986:BPK851993 BFO851986:BFO851993 AVS851986:AVS851993 ALW851986:ALW851993 ACA851986:ACA851993 SE851986:SE851993 II851986:II851993 WUU786450:WUU786457 WKY786450:WKY786457 WBC786450:WBC786457 VRG786450:VRG786457 VHK786450:VHK786457 UXO786450:UXO786457 UNS786450:UNS786457 UDW786450:UDW786457 TUA786450:TUA786457 TKE786450:TKE786457 TAI786450:TAI786457 SQM786450:SQM786457 SGQ786450:SGQ786457 RWU786450:RWU786457 RMY786450:RMY786457 RDC786450:RDC786457 QTG786450:QTG786457 QJK786450:QJK786457 PZO786450:PZO786457 PPS786450:PPS786457 PFW786450:PFW786457 OWA786450:OWA786457 OME786450:OME786457 OCI786450:OCI786457 NSM786450:NSM786457 NIQ786450:NIQ786457 MYU786450:MYU786457 MOY786450:MOY786457 MFC786450:MFC786457 LVG786450:LVG786457 LLK786450:LLK786457 LBO786450:LBO786457 KRS786450:KRS786457 KHW786450:KHW786457 JYA786450:JYA786457 JOE786450:JOE786457 JEI786450:JEI786457 IUM786450:IUM786457 IKQ786450:IKQ786457 IAU786450:IAU786457 HQY786450:HQY786457 HHC786450:HHC786457 GXG786450:GXG786457 GNK786450:GNK786457 GDO786450:GDO786457 FTS786450:FTS786457 FJW786450:FJW786457 FAA786450:FAA786457 EQE786450:EQE786457 EGI786450:EGI786457 DWM786450:DWM786457 DMQ786450:DMQ786457 DCU786450:DCU786457 CSY786450:CSY786457 CJC786450:CJC786457 BZG786450:BZG786457 BPK786450:BPK786457 BFO786450:BFO786457 AVS786450:AVS786457 ALW786450:ALW786457 ACA786450:ACA786457 SE786450:SE786457 II786450:II786457 WUU720914:WUU720921 WKY720914:WKY720921 WBC720914:WBC720921 VRG720914:VRG720921 VHK720914:VHK720921 UXO720914:UXO720921 UNS720914:UNS720921 UDW720914:UDW720921 TUA720914:TUA720921 TKE720914:TKE720921 TAI720914:TAI720921 SQM720914:SQM720921 SGQ720914:SGQ720921 RWU720914:RWU720921 RMY720914:RMY720921 RDC720914:RDC720921 QTG720914:QTG720921 QJK720914:QJK720921 PZO720914:PZO720921 PPS720914:PPS720921 PFW720914:PFW720921 OWA720914:OWA720921 OME720914:OME720921 OCI720914:OCI720921 NSM720914:NSM720921 NIQ720914:NIQ720921 MYU720914:MYU720921 MOY720914:MOY720921 MFC720914:MFC720921 LVG720914:LVG720921 LLK720914:LLK720921 LBO720914:LBO720921 KRS720914:KRS720921 KHW720914:KHW720921 JYA720914:JYA720921 JOE720914:JOE720921 JEI720914:JEI720921 IUM720914:IUM720921 IKQ720914:IKQ720921 IAU720914:IAU720921 HQY720914:HQY720921 HHC720914:HHC720921 GXG720914:GXG720921 GNK720914:GNK720921 GDO720914:GDO720921 FTS720914:FTS720921 FJW720914:FJW720921 FAA720914:FAA720921 EQE720914:EQE720921 EGI720914:EGI720921 DWM720914:DWM720921 DMQ720914:DMQ720921 DCU720914:DCU720921 CSY720914:CSY720921 CJC720914:CJC720921 BZG720914:BZG720921 BPK720914:BPK720921 BFO720914:BFO720921 AVS720914:AVS720921 ALW720914:ALW720921 ACA720914:ACA720921 SE720914:SE720921 II720914:II720921 WUU655378:WUU655385 WKY655378:WKY655385 WBC655378:WBC655385 VRG655378:VRG655385 VHK655378:VHK655385 UXO655378:UXO655385 UNS655378:UNS655385 UDW655378:UDW655385 TUA655378:TUA655385 TKE655378:TKE655385 TAI655378:TAI655385 SQM655378:SQM655385 SGQ655378:SGQ655385 RWU655378:RWU655385 RMY655378:RMY655385 RDC655378:RDC655385 QTG655378:QTG655385 QJK655378:QJK655385 PZO655378:PZO655385 PPS655378:PPS655385 PFW655378:PFW655385 OWA655378:OWA655385 OME655378:OME655385 OCI655378:OCI655385 NSM655378:NSM655385 NIQ655378:NIQ655385 MYU655378:MYU655385 MOY655378:MOY655385 MFC655378:MFC655385 LVG655378:LVG655385 LLK655378:LLK655385 LBO655378:LBO655385 KRS655378:KRS655385 KHW655378:KHW655385 JYA655378:JYA655385 JOE655378:JOE655385 JEI655378:JEI655385 IUM655378:IUM655385 IKQ655378:IKQ655385 IAU655378:IAU655385 HQY655378:HQY655385 HHC655378:HHC655385 GXG655378:GXG655385 GNK655378:GNK655385 GDO655378:GDO655385 FTS655378:FTS655385 FJW655378:FJW655385 FAA655378:FAA655385 EQE655378:EQE655385 EGI655378:EGI655385 DWM655378:DWM655385 DMQ655378:DMQ655385 DCU655378:DCU655385 CSY655378:CSY655385 CJC655378:CJC655385 BZG655378:BZG655385 BPK655378:BPK655385 BFO655378:BFO655385 AVS655378:AVS655385 ALW655378:ALW655385 ACA655378:ACA655385 SE655378:SE655385 II655378:II655385 WUU589842:WUU589849 WKY589842:WKY589849 WBC589842:WBC589849 VRG589842:VRG589849 VHK589842:VHK589849 UXO589842:UXO589849 UNS589842:UNS589849 UDW589842:UDW589849 TUA589842:TUA589849 TKE589842:TKE589849 TAI589842:TAI589849 SQM589842:SQM589849 SGQ589842:SGQ589849 RWU589842:RWU589849 RMY589842:RMY589849 RDC589842:RDC589849 QTG589842:QTG589849 QJK589842:QJK589849 PZO589842:PZO589849 PPS589842:PPS589849 PFW589842:PFW589849 OWA589842:OWA589849 OME589842:OME589849 OCI589842:OCI589849 NSM589842:NSM589849 NIQ589842:NIQ589849 MYU589842:MYU589849 MOY589842:MOY589849 MFC589842:MFC589849 LVG589842:LVG589849 LLK589842:LLK589849 LBO589842:LBO589849 KRS589842:KRS589849 KHW589842:KHW589849 JYA589842:JYA589849 JOE589842:JOE589849 JEI589842:JEI589849 IUM589842:IUM589849 IKQ589842:IKQ589849 IAU589842:IAU589849 HQY589842:HQY589849 HHC589842:HHC589849 GXG589842:GXG589849 GNK589842:GNK589849 GDO589842:GDO589849 FTS589842:FTS589849 FJW589842:FJW589849 FAA589842:FAA589849 EQE589842:EQE589849 EGI589842:EGI589849 DWM589842:DWM589849 DMQ589842:DMQ589849 DCU589842:DCU589849 CSY589842:CSY589849 CJC589842:CJC589849 BZG589842:BZG589849 BPK589842:BPK589849 BFO589842:BFO589849 AVS589842:AVS589849 ALW589842:ALW589849 ACA589842:ACA589849 SE589842:SE589849 II589842:II589849 WUU524306:WUU524313 WKY524306:WKY524313 WBC524306:WBC524313 VRG524306:VRG524313 VHK524306:VHK524313 UXO524306:UXO524313 UNS524306:UNS524313 UDW524306:UDW524313 TUA524306:TUA524313 TKE524306:TKE524313 TAI524306:TAI524313 SQM524306:SQM524313 SGQ524306:SGQ524313 RWU524306:RWU524313 RMY524306:RMY524313 RDC524306:RDC524313 QTG524306:QTG524313 QJK524306:QJK524313 PZO524306:PZO524313 PPS524306:PPS524313 PFW524306:PFW524313 OWA524306:OWA524313 OME524306:OME524313 OCI524306:OCI524313 NSM524306:NSM524313 NIQ524306:NIQ524313 MYU524306:MYU524313 MOY524306:MOY524313 MFC524306:MFC524313 LVG524306:LVG524313 LLK524306:LLK524313 LBO524306:LBO524313 KRS524306:KRS524313 KHW524306:KHW524313 JYA524306:JYA524313 JOE524306:JOE524313 JEI524306:JEI524313 IUM524306:IUM524313 IKQ524306:IKQ524313 IAU524306:IAU524313 HQY524306:HQY524313 HHC524306:HHC524313 GXG524306:GXG524313 GNK524306:GNK524313 GDO524306:GDO524313 FTS524306:FTS524313 FJW524306:FJW524313 FAA524306:FAA524313 EQE524306:EQE524313 EGI524306:EGI524313 DWM524306:DWM524313 DMQ524306:DMQ524313 DCU524306:DCU524313 CSY524306:CSY524313 CJC524306:CJC524313 BZG524306:BZG524313 BPK524306:BPK524313 BFO524306:BFO524313 AVS524306:AVS524313 ALW524306:ALW524313 ACA524306:ACA524313 SE524306:SE524313 II524306:II524313 WUU458770:WUU458777 WKY458770:WKY458777 WBC458770:WBC458777 VRG458770:VRG458777 VHK458770:VHK458777 UXO458770:UXO458777 UNS458770:UNS458777 UDW458770:UDW458777 TUA458770:TUA458777 TKE458770:TKE458777 TAI458770:TAI458777 SQM458770:SQM458777 SGQ458770:SGQ458777 RWU458770:RWU458777 RMY458770:RMY458777 RDC458770:RDC458777 QTG458770:QTG458777 QJK458770:QJK458777 PZO458770:PZO458777 PPS458770:PPS458777 PFW458770:PFW458777 OWA458770:OWA458777 OME458770:OME458777 OCI458770:OCI458777 NSM458770:NSM458777 NIQ458770:NIQ458777 MYU458770:MYU458777 MOY458770:MOY458777 MFC458770:MFC458777 LVG458770:LVG458777 LLK458770:LLK458777 LBO458770:LBO458777 KRS458770:KRS458777 KHW458770:KHW458777 JYA458770:JYA458777 JOE458770:JOE458777 JEI458770:JEI458777 IUM458770:IUM458777 IKQ458770:IKQ458777 IAU458770:IAU458777 HQY458770:HQY458777 HHC458770:HHC458777 GXG458770:GXG458777 GNK458770:GNK458777 GDO458770:GDO458777 FTS458770:FTS458777 FJW458770:FJW458777 FAA458770:FAA458777 EQE458770:EQE458777 EGI458770:EGI458777 DWM458770:DWM458777 DMQ458770:DMQ458777 DCU458770:DCU458777 CSY458770:CSY458777 CJC458770:CJC458777 BZG458770:BZG458777 BPK458770:BPK458777 BFO458770:BFO458777 AVS458770:AVS458777 ALW458770:ALW458777 ACA458770:ACA458777 SE458770:SE458777 II458770:II458777 WUU393234:WUU393241 WKY393234:WKY393241 WBC393234:WBC393241 VRG393234:VRG393241 VHK393234:VHK393241 UXO393234:UXO393241 UNS393234:UNS393241 UDW393234:UDW393241 TUA393234:TUA393241 TKE393234:TKE393241 TAI393234:TAI393241 SQM393234:SQM393241 SGQ393234:SGQ393241 RWU393234:RWU393241 RMY393234:RMY393241 RDC393234:RDC393241 QTG393234:QTG393241 QJK393234:QJK393241 PZO393234:PZO393241 PPS393234:PPS393241 PFW393234:PFW393241 OWA393234:OWA393241 OME393234:OME393241 OCI393234:OCI393241 NSM393234:NSM393241 NIQ393234:NIQ393241 MYU393234:MYU393241 MOY393234:MOY393241 MFC393234:MFC393241 LVG393234:LVG393241 LLK393234:LLK393241 LBO393234:LBO393241 KRS393234:KRS393241 KHW393234:KHW393241 JYA393234:JYA393241 JOE393234:JOE393241 JEI393234:JEI393241 IUM393234:IUM393241 IKQ393234:IKQ393241 IAU393234:IAU393241 HQY393234:HQY393241 HHC393234:HHC393241 GXG393234:GXG393241 GNK393234:GNK393241 GDO393234:GDO393241 FTS393234:FTS393241 FJW393234:FJW393241 FAA393234:FAA393241 EQE393234:EQE393241 EGI393234:EGI393241 DWM393234:DWM393241 DMQ393234:DMQ393241 DCU393234:DCU393241 CSY393234:CSY393241 CJC393234:CJC393241 BZG393234:BZG393241 BPK393234:BPK393241 BFO393234:BFO393241 AVS393234:AVS393241 ALW393234:ALW393241 ACA393234:ACA393241 SE393234:SE393241 II393234:II393241 WUU327698:WUU327705 WKY327698:WKY327705 WBC327698:WBC327705 VRG327698:VRG327705 VHK327698:VHK327705 UXO327698:UXO327705 UNS327698:UNS327705 UDW327698:UDW327705 TUA327698:TUA327705 TKE327698:TKE327705 TAI327698:TAI327705 SQM327698:SQM327705 SGQ327698:SGQ327705 RWU327698:RWU327705 RMY327698:RMY327705 RDC327698:RDC327705 QTG327698:QTG327705 QJK327698:QJK327705 PZO327698:PZO327705 PPS327698:PPS327705 PFW327698:PFW327705 OWA327698:OWA327705 OME327698:OME327705 OCI327698:OCI327705 NSM327698:NSM327705 NIQ327698:NIQ327705 MYU327698:MYU327705 MOY327698:MOY327705 MFC327698:MFC327705 LVG327698:LVG327705 LLK327698:LLK327705 LBO327698:LBO327705 KRS327698:KRS327705 KHW327698:KHW327705 JYA327698:JYA327705 JOE327698:JOE327705 JEI327698:JEI327705 IUM327698:IUM327705 IKQ327698:IKQ327705 IAU327698:IAU327705 HQY327698:HQY327705 HHC327698:HHC327705 GXG327698:GXG327705 GNK327698:GNK327705 GDO327698:GDO327705 FTS327698:FTS327705 FJW327698:FJW327705 FAA327698:FAA327705 EQE327698:EQE327705 EGI327698:EGI327705 DWM327698:DWM327705 DMQ327698:DMQ327705 DCU327698:DCU327705 CSY327698:CSY327705 CJC327698:CJC327705 BZG327698:BZG327705 BPK327698:BPK327705 BFO327698:BFO327705 AVS327698:AVS327705 ALW327698:ALW327705 ACA327698:ACA327705 SE327698:SE327705 II327698:II327705 WUU262162:WUU262169 WKY262162:WKY262169 WBC262162:WBC262169 VRG262162:VRG262169 VHK262162:VHK262169 UXO262162:UXO262169 UNS262162:UNS262169 UDW262162:UDW262169 TUA262162:TUA262169 TKE262162:TKE262169 TAI262162:TAI262169 SQM262162:SQM262169 SGQ262162:SGQ262169 RWU262162:RWU262169 RMY262162:RMY262169 RDC262162:RDC262169 QTG262162:QTG262169 QJK262162:QJK262169 PZO262162:PZO262169 PPS262162:PPS262169 PFW262162:PFW262169 OWA262162:OWA262169 OME262162:OME262169 OCI262162:OCI262169 NSM262162:NSM262169 NIQ262162:NIQ262169 MYU262162:MYU262169 MOY262162:MOY262169 MFC262162:MFC262169 LVG262162:LVG262169 LLK262162:LLK262169 LBO262162:LBO262169 KRS262162:KRS262169 KHW262162:KHW262169 JYA262162:JYA262169 JOE262162:JOE262169 JEI262162:JEI262169 IUM262162:IUM262169 IKQ262162:IKQ262169 IAU262162:IAU262169 HQY262162:HQY262169 HHC262162:HHC262169 GXG262162:GXG262169 GNK262162:GNK262169 GDO262162:GDO262169 FTS262162:FTS262169 FJW262162:FJW262169 FAA262162:FAA262169 EQE262162:EQE262169 EGI262162:EGI262169 DWM262162:DWM262169 DMQ262162:DMQ262169 DCU262162:DCU262169 CSY262162:CSY262169 CJC262162:CJC262169 BZG262162:BZG262169 BPK262162:BPK262169 BFO262162:BFO262169 AVS262162:AVS262169 ALW262162:ALW262169 ACA262162:ACA262169 SE262162:SE262169 II262162:II262169 WUU196626:WUU196633 WKY196626:WKY196633 WBC196626:WBC196633 VRG196626:VRG196633 VHK196626:VHK196633 UXO196626:UXO196633 UNS196626:UNS196633 UDW196626:UDW196633 TUA196626:TUA196633 TKE196626:TKE196633 TAI196626:TAI196633 SQM196626:SQM196633 SGQ196626:SGQ196633 RWU196626:RWU196633 RMY196626:RMY196633 RDC196626:RDC196633 QTG196626:QTG196633 QJK196626:QJK196633 PZO196626:PZO196633 PPS196626:PPS196633 PFW196626:PFW196633 OWA196626:OWA196633 OME196626:OME196633 OCI196626:OCI196633 NSM196626:NSM196633 NIQ196626:NIQ196633 MYU196626:MYU196633 MOY196626:MOY196633 MFC196626:MFC196633 LVG196626:LVG196633 LLK196626:LLK196633 LBO196626:LBO196633 KRS196626:KRS196633 KHW196626:KHW196633 JYA196626:JYA196633 JOE196626:JOE196633 JEI196626:JEI196633 IUM196626:IUM196633 IKQ196626:IKQ196633 IAU196626:IAU196633 HQY196626:HQY196633 HHC196626:HHC196633 GXG196626:GXG196633 GNK196626:GNK196633 GDO196626:GDO196633 FTS196626:FTS196633 FJW196626:FJW196633 FAA196626:FAA196633 EQE196626:EQE196633 EGI196626:EGI196633 DWM196626:DWM196633 DMQ196626:DMQ196633 DCU196626:DCU196633 CSY196626:CSY196633 CJC196626:CJC196633 BZG196626:BZG196633 BPK196626:BPK196633 BFO196626:BFO196633 AVS196626:AVS196633 ALW196626:ALW196633 ACA196626:ACA196633 SE196626:SE196633 II196626:II196633 WUU131090:WUU131097 WKY131090:WKY131097 WBC131090:WBC131097 VRG131090:VRG131097 VHK131090:VHK131097 UXO131090:UXO131097 UNS131090:UNS131097 UDW131090:UDW131097 TUA131090:TUA131097 TKE131090:TKE131097 TAI131090:TAI131097 SQM131090:SQM131097 SGQ131090:SGQ131097 RWU131090:RWU131097 RMY131090:RMY131097 RDC131090:RDC131097 QTG131090:QTG131097 QJK131090:QJK131097 PZO131090:PZO131097 PPS131090:PPS131097 PFW131090:PFW131097 OWA131090:OWA131097 OME131090:OME131097 OCI131090:OCI131097 NSM131090:NSM131097 NIQ131090:NIQ131097 MYU131090:MYU131097 MOY131090:MOY131097 MFC131090:MFC131097 LVG131090:LVG131097 LLK131090:LLK131097 LBO131090:LBO131097 KRS131090:KRS131097 KHW131090:KHW131097 JYA131090:JYA131097 JOE131090:JOE131097 JEI131090:JEI131097 IUM131090:IUM131097 IKQ131090:IKQ131097 IAU131090:IAU131097 HQY131090:HQY131097 HHC131090:HHC131097 GXG131090:GXG131097 GNK131090:GNK131097 GDO131090:GDO131097 FTS131090:FTS131097 FJW131090:FJW131097 FAA131090:FAA131097 EQE131090:EQE131097 EGI131090:EGI131097 DWM131090:DWM131097 DMQ131090:DMQ131097 DCU131090:DCU131097 CSY131090:CSY131097 CJC131090:CJC131097 BZG131090:BZG131097 BPK131090:BPK131097 BFO131090:BFO131097 AVS131090:AVS131097 ALW131090:ALW131097 ACA131090:ACA131097 SE131090:SE131097 II131090:II131097 WUU65554:WUU65561 WKY65554:WKY65561 WBC65554:WBC65561 VRG65554:VRG65561 VHK65554:VHK65561 UXO65554:UXO65561 UNS65554:UNS65561 UDW65554:UDW65561 TUA65554:TUA65561 TKE65554:TKE65561 TAI65554:TAI65561 SQM65554:SQM65561 SGQ65554:SGQ65561 RWU65554:RWU65561 RMY65554:RMY65561 RDC65554:RDC65561 QTG65554:QTG65561 QJK65554:QJK65561 PZO65554:PZO65561 PPS65554:PPS65561 PFW65554:PFW65561 OWA65554:OWA65561 OME65554:OME65561 OCI65554:OCI65561 NSM65554:NSM65561 NIQ65554:NIQ65561 MYU65554:MYU65561 MOY65554:MOY65561 MFC65554:MFC65561 LVG65554:LVG65561 LLK65554:LLK65561 LBO65554:LBO65561 KRS65554:KRS65561 KHW65554:KHW65561 JYA65554:JYA65561 JOE65554:JOE65561 JEI65554:JEI65561 IUM65554:IUM65561 IKQ65554:IKQ65561 IAU65554:IAU65561 HQY65554:HQY65561 HHC65554:HHC65561 GXG65554:GXG65561 GNK65554:GNK65561 GDO65554:GDO65561 FTS65554:FTS65561 FJW65554:FJW65561 FAA65554:FAA65561 EQE65554:EQE65561 EGI65554:EGI65561 DWM65554:DWM65561 DMQ65554:DMQ65561 DCU65554:DCU65561 CSY65554:CSY65561 CJC65554:CJC65561 BZG65554:BZG65561 BPK65554:BPK65561 BFO65554:BFO65561 AVS65554:AVS65561 ALW65554:ALW65561 ACA65554:ACA65561 SE65554:SE65561 II65554:II65561 WUU29:WUU40 WKY29:WKY40 WBC29:WBC40 VRG29:VRG40 VHK29:VHK40 UXO29:UXO40 UNS29:UNS40 UDW29:UDW40 TUA29:TUA40 TKE29:TKE40 TAI29:TAI40 SQM29:SQM40 SGQ29:SGQ40 RWU29:RWU40 RMY29:RMY40 RDC29:RDC40 QTG29:QTG40 QJK29:QJK40 PZO29:PZO40 PPS29:PPS40 PFW29:PFW40 OWA29:OWA40 OME29:OME40 OCI29:OCI40 NSM29:NSM40 NIQ29:NIQ40 MYU29:MYU40 MOY29:MOY40 MFC29:MFC40 LVG29:LVG40 LLK29:LLK40 LBO29:LBO40 KRS29:KRS40 KHW29:KHW40 JYA29:JYA40 JOE29:JOE40 JEI29:JEI40 IUM29:IUM40 IKQ29:IKQ40 IAU29:IAU40 HQY29:HQY40 HHC29:HHC40 GXG29:GXG40 GNK29:GNK40 GDO29:GDO40 FTS29:FTS40 FJW29:FJW40 FAA29:FAA40 EQE29:EQE40 EGI29:EGI40 DWM29:DWM40 DMQ29:DMQ40 DCU29:DCU40 CSY29:CSY40 CJC29:CJC40 BZG29:BZG40 BPK29:BPK40 BFO29:BFO40 AVS29:AVS40 ALW29:ALW40 ACA29:ACA40 SE29:SE40 II29:II40 WUU983055:WUU983056 WKY983055:WKY983056 WBC983055:WBC983056 VRG983055:VRG983056 VHK983055:VHK983056 UXO983055:UXO983056 UNS983055:UNS983056 UDW983055:UDW983056 TUA983055:TUA983056 TKE983055:TKE983056 TAI983055:TAI983056 SQM983055:SQM983056 SGQ983055:SGQ983056 RWU983055:RWU983056 RMY983055:RMY983056 RDC983055:RDC983056 QTG983055:QTG983056 QJK983055:QJK983056 PZO983055:PZO983056 PPS983055:PPS983056 PFW983055:PFW983056 OWA983055:OWA983056 OME983055:OME983056 OCI983055:OCI983056 NSM983055:NSM983056 NIQ983055:NIQ983056 MYU983055:MYU983056 MOY983055:MOY983056 MFC983055:MFC983056 LVG983055:LVG983056 LLK983055:LLK983056 LBO983055:LBO983056 KRS983055:KRS983056 KHW983055:KHW983056 JYA983055:JYA983056 JOE983055:JOE983056 JEI983055:JEI983056 IUM983055:IUM983056 IKQ983055:IKQ983056 IAU983055:IAU983056 HQY983055:HQY983056 HHC983055:HHC983056 GXG983055:GXG983056 GNK983055:GNK983056 GDO983055:GDO983056 FTS983055:FTS983056 FJW983055:FJW983056 FAA983055:FAA983056 EQE983055:EQE983056 EGI983055:EGI983056 DWM983055:DWM983056 DMQ983055:DMQ983056 DCU983055:DCU983056 CSY983055:CSY983056 CJC983055:CJC983056 BZG983055:BZG983056 BPK983055:BPK983056 BFO983055:BFO983056 AVS983055:AVS983056 ALW983055:ALW983056 ACA983055:ACA983056 SE983055:SE983056 II983055:II983056 WUU917519:WUU917520 WKY917519:WKY917520 WBC917519:WBC917520 VRG917519:VRG917520 VHK917519:VHK917520 UXO917519:UXO917520 UNS917519:UNS917520 UDW917519:UDW917520 TUA917519:TUA917520 TKE917519:TKE917520 TAI917519:TAI917520 SQM917519:SQM917520 SGQ917519:SGQ917520 RWU917519:RWU917520 RMY917519:RMY917520 RDC917519:RDC917520 QTG917519:QTG917520 QJK917519:QJK917520 PZO917519:PZO917520 PPS917519:PPS917520 PFW917519:PFW917520 OWA917519:OWA917520 OME917519:OME917520 OCI917519:OCI917520 NSM917519:NSM917520 NIQ917519:NIQ917520 MYU917519:MYU917520 MOY917519:MOY917520 MFC917519:MFC917520 LVG917519:LVG917520 LLK917519:LLK917520 LBO917519:LBO917520 KRS917519:KRS917520 KHW917519:KHW917520 JYA917519:JYA917520 JOE917519:JOE917520 JEI917519:JEI917520 IUM917519:IUM917520 IKQ917519:IKQ917520 IAU917519:IAU917520 HQY917519:HQY917520 HHC917519:HHC917520 GXG917519:GXG917520 GNK917519:GNK917520 GDO917519:GDO917520 FTS917519:FTS917520 FJW917519:FJW917520 FAA917519:FAA917520 EQE917519:EQE917520 EGI917519:EGI917520 DWM917519:DWM917520 DMQ917519:DMQ917520 DCU917519:DCU917520 CSY917519:CSY917520 CJC917519:CJC917520 BZG917519:BZG917520 BPK917519:BPK917520 BFO917519:BFO917520 AVS917519:AVS917520 ALW917519:ALW917520 ACA917519:ACA917520 SE917519:SE917520 II917519:II917520 WUU851983:WUU851984 WKY851983:WKY851984 WBC851983:WBC851984 VRG851983:VRG851984 VHK851983:VHK851984 UXO851983:UXO851984 UNS851983:UNS851984 UDW851983:UDW851984 TUA851983:TUA851984 TKE851983:TKE851984 TAI851983:TAI851984 SQM851983:SQM851984 SGQ851983:SGQ851984 RWU851983:RWU851984 RMY851983:RMY851984 RDC851983:RDC851984 QTG851983:QTG851984 QJK851983:QJK851984 PZO851983:PZO851984 PPS851983:PPS851984 PFW851983:PFW851984 OWA851983:OWA851984 OME851983:OME851984 OCI851983:OCI851984 NSM851983:NSM851984 NIQ851983:NIQ851984 MYU851983:MYU851984 MOY851983:MOY851984 MFC851983:MFC851984 LVG851983:LVG851984 LLK851983:LLK851984 LBO851983:LBO851984 KRS851983:KRS851984 KHW851983:KHW851984 JYA851983:JYA851984 JOE851983:JOE851984 JEI851983:JEI851984 IUM851983:IUM851984 IKQ851983:IKQ851984 IAU851983:IAU851984 HQY851983:HQY851984 HHC851983:HHC851984 GXG851983:GXG851984 GNK851983:GNK851984 GDO851983:GDO851984 FTS851983:FTS851984 FJW851983:FJW851984 FAA851983:FAA851984 EQE851983:EQE851984 EGI851983:EGI851984 DWM851983:DWM851984 DMQ851983:DMQ851984 DCU851983:DCU851984 CSY851983:CSY851984 CJC851983:CJC851984 BZG851983:BZG851984 BPK851983:BPK851984 BFO851983:BFO851984 AVS851983:AVS851984 ALW851983:ALW851984 ACA851983:ACA851984 SE851983:SE851984 II851983:II851984 WUU786447:WUU786448 WKY786447:WKY786448 WBC786447:WBC786448 VRG786447:VRG786448 VHK786447:VHK786448 UXO786447:UXO786448 UNS786447:UNS786448 UDW786447:UDW786448 TUA786447:TUA786448 TKE786447:TKE786448 TAI786447:TAI786448 SQM786447:SQM786448 SGQ786447:SGQ786448 RWU786447:RWU786448 RMY786447:RMY786448 RDC786447:RDC786448 QTG786447:QTG786448 QJK786447:QJK786448 PZO786447:PZO786448 PPS786447:PPS786448 PFW786447:PFW786448 OWA786447:OWA786448 OME786447:OME786448 OCI786447:OCI786448 NSM786447:NSM786448 NIQ786447:NIQ786448 MYU786447:MYU786448 MOY786447:MOY786448 MFC786447:MFC786448 LVG786447:LVG786448 LLK786447:LLK786448 LBO786447:LBO786448 KRS786447:KRS786448 KHW786447:KHW786448 JYA786447:JYA786448 JOE786447:JOE786448 JEI786447:JEI786448 IUM786447:IUM786448 IKQ786447:IKQ786448 IAU786447:IAU786448 HQY786447:HQY786448 HHC786447:HHC786448 GXG786447:GXG786448 GNK786447:GNK786448 GDO786447:GDO786448 FTS786447:FTS786448 FJW786447:FJW786448 FAA786447:FAA786448 EQE786447:EQE786448 EGI786447:EGI786448 DWM786447:DWM786448 DMQ786447:DMQ786448 DCU786447:DCU786448 CSY786447:CSY786448 CJC786447:CJC786448 BZG786447:BZG786448 BPK786447:BPK786448 BFO786447:BFO786448 AVS786447:AVS786448 ALW786447:ALW786448 ACA786447:ACA786448 SE786447:SE786448 II786447:II786448 WUU720911:WUU720912 WKY720911:WKY720912 WBC720911:WBC720912 VRG720911:VRG720912 VHK720911:VHK720912 UXO720911:UXO720912 UNS720911:UNS720912 UDW720911:UDW720912 TUA720911:TUA720912 TKE720911:TKE720912 TAI720911:TAI720912 SQM720911:SQM720912 SGQ720911:SGQ720912 RWU720911:RWU720912 RMY720911:RMY720912 RDC720911:RDC720912 QTG720911:QTG720912 QJK720911:QJK720912 PZO720911:PZO720912 PPS720911:PPS720912 PFW720911:PFW720912 OWA720911:OWA720912 OME720911:OME720912 OCI720911:OCI720912 NSM720911:NSM720912 NIQ720911:NIQ720912 MYU720911:MYU720912 MOY720911:MOY720912 MFC720911:MFC720912 LVG720911:LVG720912 LLK720911:LLK720912 LBO720911:LBO720912 KRS720911:KRS720912 KHW720911:KHW720912 JYA720911:JYA720912 JOE720911:JOE720912 JEI720911:JEI720912 IUM720911:IUM720912 IKQ720911:IKQ720912 IAU720911:IAU720912 HQY720911:HQY720912 HHC720911:HHC720912 GXG720911:GXG720912 GNK720911:GNK720912 GDO720911:GDO720912 FTS720911:FTS720912 FJW720911:FJW720912 FAA720911:FAA720912 EQE720911:EQE720912 EGI720911:EGI720912 DWM720911:DWM720912 DMQ720911:DMQ720912 DCU720911:DCU720912 CSY720911:CSY720912 CJC720911:CJC720912 BZG720911:BZG720912 BPK720911:BPK720912 BFO720911:BFO720912 AVS720911:AVS720912 ALW720911:ALW720912 ACA720911:ACA720912 SE720911:SE720912 II720911:II720912 WUU655375:WUU655376 WKY655375:WKY655376 WBC655375:WBC655376 VRG655375:VRG655376 VHK655375:VHK655376 UXO655375:UXO655376 UNS655375:UNS655376 UDW655375:UDW655376 TUA655375:TUA655376 TKE655375:TKE655376 TAI655375:TAI655376 SQM655375:SQM655376 SGQ655375:SGQ655376 RWU655375:RWU655376 RMY655375:RMY655376 RDC655375:RDC655376 QTG655375:QTG655376 QJK655375:QJK655376 PZO655375:PZO655376 PPS655375:PPS655376 PFW655375:PFW655376 OWA655375:OWA655376 OME655375:OME655376 OCI655375:OCI655376 NSM655375:NSM655376 NIQ655375:NIQ655376 MYU655375:MYU655376 MOY655375:MOY655376 MFC655375:MFC655376 LVG655375:LVG655376 LLK655375:LLK655376 LBO655375:LBO655376 KRS655375:KRS655376 KHW655375:KHW655376 JYA655375:JYA655376 JOE655375:JOE655376 JEI655375:JEI655376 IUM655375:IUM655376 IKQ655375:IKQ655376 IAU655375:IAU655376 HQY655375:HQY655376 HHC655375:HHC655376 GXG655375:GXG655376 GNK655375:GNK655376 GDO655375:GDO655376 FTS655375:FTS655376 FJW655375:FJW655376 FAA655375:FAA655376 EQE655375:EQE655376 EGI655375:EGI655376 DWM655375:DWM655376 DMQ655375:DMQ655376 DCU655375:DCU655376 CSY655375:CSY655376 CJC655375:CJC655376 BZG655375:BZG655376 BPK655375:BPK655376 BFO655375:BFO655376 AVS655375:AVS655376 ALW655375:ALW655376 ACA655375:ACA655376 SE655375:SE655376 II655375:II655376 WUU589839:WUU589840 WKY589839:WKY589840 WBC589839:WBC589840 VRG589839:VRG589840 VHK589839:VHK589840 UXO589839:UXO589840 UNS589839:UNS589840 UDW589839:UDW589840 TUA589839:TUA589840 TKE589839:TKE589840 TAI589839:TAI589840 SQM589839:SQM589840 SGQ589839:SGQ589840 RWU589839:RWU589840 RMY589839:RMY589840 RDC589839:RDC589840 QTG589839:QTG589840 QJK589839:QJK589840 PZO589839:PZO589840 PPS589839:PPS589840 PFW589839:PFW589840 OWA589839:OWA589840 OME589839:OME589840 OCI589839:OCI589840 NSM589839:NSM589840 NIQ589839:NIQ589840 MYU589839:MYU589840 MOY589839:MOY589840 MFC589839:MFC589840 LVG589839:LVG589840 LLK589839:LLK589840 LBO589839:LBO589840 KRS589839:KRS589840 KHW589839:KHW589840 JYA589839:JYA589840 JOE589839:JOE589840 JEI589839:JEI589840 IUM589839:IUM589840 IKQ589839:IKQ589840 IAU589839:IAU589840 HQY589839:HQY589840 HHC589839:HHC589840 GXG589839:GXG589840 GNK589839:GNK589840 GDO589839:GDO589840 FTS589839:FTS589840 FJW589839:FJW589840 FAA589839:FAA589840 EQE589839:EQE589840 EGI589839:EGI589840 DWM589839:DWM589840 DMQ589839:DMQ589840 DCU589839:DCU589840 CSY589839:CSY589840 CJC589839:CJC589840 BZG589839:BZG589840 BPK589839:BPK589840 BFO589839:BFO589840 AVS589839:AVS589840 ALW589839:ALW589840 ACA589839:ACA589840 SE589839:SE589840 II589839:II589840 WUU524303:WUU524304 WKY524303:WKY524304 WBC524303:WBC524304 VRG524303:VRG524304 VHK524303:VHK524304 UXO524303:UXO524304 UNS524303:UNS524304 UDW524303:UDW524304 TUA524303:TUA524304 TKE524303:TKE524304 TAI524303:TAI524304 SQM524303:SQM524304 SGQ524303:SGQ524304 RWU524303:RWU524304 RMY524303:RMY524304 RDC524303:RDC524304 QTG524303:QTG524304 QJK524303:QJK524304 PZO524303:PZO524304 PPS524303:PPS524304 PFW524303:PFW524304 OWA524303:OWA524304 OME524303:OME524304 OCI524303:OCI524304 NSM524303:NSM524304 NIQ524303:NIQ524304 MYU524303:MYU524304 MOY524303:MOY524304 MFC524303:MFC524304 LVG524303:LVG524304 LLK524303:LLK524304 LBO524303:LBO524304 KRS524303:KRS524304 KHW524303:KHW524304 JYA524303:JYA524304 JOE524303:JOE524304 JEI524303:JEI524304 IUM524303:IUM524304 IKQ524303:IKQ524304 IAU524303:IAU524304 HQY524303:HQY524304 HHC524303:HHC524304 GXG524303:GXG524304 GNK524303:GNK524304 GDO524303:GDO524304 FTS524303:FTS524304 FJW524303:FJW524304 FAA524303:FAA524304 EQE524303:EQE524304 EGI524303:EGI524304 DWM524303:DWM524304 DMQ524303:DMQ524304 DCU524303:DCU524304 CSY524303:CSY524304 CJC524303:CJC524304 BZG524303:BZG524304 BPK524303:BPK524304 BFO524303:BFO524304 AVS524303:AVS524304 ALW524303:ALW524304 ACA524303:ACA524304 SE524303:SE524304 II524303:II524304 WUU458767:WUU458768 WKY458767:WKY458768 WBC458767:WBC458768 VRG458767:VRG458768 VHK458767:VHK458768 UXO458767:UXO458768 UNS458767:UNS458768 UDW458767:UDW458768 TUA458767:TUA458768 TKE458767:TKE458768 TAI458767:TAI458768 SQM458767:SQM458768 SGQ458767:SGQ458768 RWU458767:RWU458768 RMY458767:RMY458768 RDC458767:RDC458768 QTG458767:QTG458768 QJK458767:QJK458768 PZO458767:PZO458768 PPS458767:PPS458768 PFW458767:PFW458768 OWA458767:OWA458768 OME458767:OME458768 OCI458767:OCI458768 NSM458767:NSM458768 NIQ458767:NIQ458768 MYU458767:MYU458768 MOY458767:MOY458768 MFC458767:MFC458768 LVG458767:LVG458768 LLK458767:LLK458768 LBO458767:LBO458768 KRS458767:KRS458768 KHW458767:KHW458768 JYA458767:JYA458768 JOE458767:JOE458768 JEI458767:JEI458768 IUM458767:IUM458768 IKQ458767:IKQ458768 IAU458767:IAU458768 HQY458767:HQY458768 HHC458767:HHC458768 GXG458767:GXG458768 GNK458767:GNK458768 GDO458767:GDO458768 FTS458767:FTS458768 FJW458767:FJW458768 FAA458767:FAA458768 EQE458767:EQE458768 EGI458767:EGI458768 DWM458767:DWM458768 DMQ458767:DMQ458768 DCU458767:DCU458768 CSY458767:CSY458768 CJC458767:CJC458768 BZG458767:BZG458768 BPK458767:BPK458768 BFO458767:BFO458768 AVS458767:AVS458768 ALW458767:ALW458768 ACA458767:ACA458768 SE458767:SE458768 II458767:II458768 WUU393231:WUU393232 WKY393231:WKY393232 WBC393231:WBC393232 VRG393231:VRG393232 VHK393231:VHK393232 UXO393231:UXO393232 UNS393231:UNS393232 UDW393231:UDW393232 TUA393231:TUA393232 TKE393231:TKE393232 TAI393231:TAI393232 SQM393231:SQM393232 SGQ393231:SGQ393232 RWU393231:RWU393232 RMY393231:RMY393232 RDC393231:RDC393232 QTG393231:QTG393232 QJK393231:QJK393232 PZO393231:PZO393232 PPS393231:PPS393232 PFW393231:PFW393232 OWA393231:OWA393232 OME393231:OME393232 OCI393231:OCI393232 NSM393231:NSM393232 NIQ393231:NIQ393232 MYU393231:MYU393232 MOY393231:MOY393232 MFC393231:MFC393232 LVG393231:LVG393232 LLK393231:LLK393232 LBO393231:LBO393232 KRS393231:KRS393232 KHW393231:KHW393232 JYA393231:JYA393232 JOE393231:JOE393232 JEI393231:JEI393232 IUM393231:IUM393232 IKQ393231:IKQ393232 IAU393231:IAU393232 HQY393231:HQY393232 HHC393231:HHC393232 GXG393231:GXG393232 GNK393231:GNK393232 GDO393231:GDO393232 FTS393231:FTS393232 FJW393231:FJW393232 FAA393231:FAA393232 EQE393231:EQE393232 EGI393231:EGI393232 DWM393231:DWM393232 DMQ393231:DMQ393232 DCU393231:DCU393232 CSY393231:CSY393232 CJC393231:CJC393232 BZG393231:BZG393232 BPK393231:BPK393232 BFO393231:BFO393232 AVS393231:AVS393232 ALW393231:ALW393232 ACA393231:ACA393232 SE393231:SE393232 II393231:II393232 WUU327695:WUU327696 WKY327695:WKY327696 WBC327695:WBC327696 VRG327695:VRG327696 VHK327695:VHK327696 UXO327695:UXO327696 UNS327695:UNS327696 UDW327695:UDW327696 TUA327695:TUA327696 TKE327695:TKE327696 TAI327695:TAI327696 SQM327695:SQM327696 SGQ327695:SGQ327696 RWU327695:RWU327696 RMY327695:RMY327696 RDC327695:RDC327696 QTG327695:QTG327696 QJK327695:QJK327696 PZO327695:PZO327696 PPS327695:PPS327696 PFW327695:PFW327696 OWA327695:OWA327696 OME327695:OME327696 OCI327695:OCI327696 NSM327695:NSM327696 NIQ327695:NIQ327696 MYU327695:MYU327696 MOY327695:MOY327696 MFC327695:MFC327696 LVG327695:LVG327696 LLK327695:LLK327696 LBO327695:LBO327696 KRS327695:KRS327696 KHW327695:KHW327696 JYA327695:JYA327696 JOE327695:JOE327696 JEI327695:JEI327696 IUM327695:IUM327696 IKQ327695:IKQ327696 IAU327695:IAU327696 HQY327695:HQY327696 HHC327695:HHC327696 GXG327695:GXG327696 GNK327695:GNK327696 GDO327695:GDO327696 FTS327695:FTS327696 FJW327695:FJW327696 FAA327695:FAA327696 EQE327695:EQE327696 EGI327695:EGI327696 DWM327695:DWM327696 DMQ327695:DMQ327696 DCU327695:DCU327696 CSY327695:CSY327696 CJC327695:CJC327696 BZG327695:BZG327696 BPK327695:BPK327696 BFO327695:BFO327696 AVS327695:AVS327696 ALW327695:ALW327696 ACA327695:ACA327696 SE327695:SE327696 II327695:II327696 WUU262159:WUU262160 WKY262159:WKY262160 WBC262159:WBC262160 VRG262159:VRG262160 VHK262159:VHK262160 UXO262159:UXO262160 UNS262159:UNS262160 UDW262159:UDW262160 TUA262159:TUA262160 TKE262159:TKE262160 TAI262159:TAI262160 SQM262159:SQM262160 SGQ262159:SGQ262160 RWU262159:RWU262160 RMY262159:RMY262160 RDC262159:RDC262160 QTG262159:QTG262160 QJK262159:QJK262160 PZO262159:PZO262160 PPS262159:PPS262160 PFW262159:PFW262160 OWA262159:OWA262160 OME262159:OME262160 OCI262159:OCI262160 NSM262159:NSM262160 NIQ262159:NIQ262160 MYU262159:MYU262160 MOY262159:MOY262160 MFC262159:MFC262160 LVG262159:LVG262160 LLK262159:LLK262160 LBO262159:LBO262160 KRS262159:KRS262160 KHW262159:KHW262160 JYA262159:JYA262160 JOE262159:JOE262160 JEI262159:JEI262160 IUM262159:IUM262160 IKQ262159:IKQ262160 IAU262159:IAU262160 HQY262159:HQY262160 HHC262159:HHC262160 GXG262159:GXG262160 GNK262159:GNK262160 GDO262159:GDO262160 FTS262159:FTS262160 FJW262159:FJW262160 FAA262159:FAA262160 EQE262159:EQE262160 EGI262159:EGI262160 DWM262159:DWM262160 DMQ262159:DMQ262160 DCU262159:DCU262160 CSY262159:CSY262160 CJC262159:CJC262160 BZG262159:BZG262160 BPK262159:BPK262160 BFO262159:BFO262160 AVS262159:AVS262160 ALW262159:ALW262160 ACA262159:ACA262160 SE262159:SE262160 II262159:II262160 WUU196623:WUU196624 WKY196623:WKY196624 WBC196623:WBC196624 VRG196623:VRG196624 VHK196623:VHK196624 UXO196623:UXO196624 UNS196623:UNS196624 UDW196623:UDW196624 TUA196623:TUA196624 TKE196623:TKE196624 TAI196623:TAI196624 SQM196623:SQM196624 SGQ196623:SGQ196624 RWU196623:RWU196624 RMY196623:RMY196624 RDC196623:RDC196624 QTG196623:QTG196624 QJK196623:QJK196624 PZO196623:PZO196624 PPS196623:PPS196624 PFW196623:PFW196624 OWA196623:OWA196624 OME196623:OME196624 OCI196623:OCI196624 NSM196623:NSM196624 NIQ196623:NIQ196624 MYU196623:MYU196624 MOY196623:MOY196624 MFC196623:MFC196624 LVG196623:LVG196624 LLK196623:LLK196624 LBO196623:LBO196624 KRS196623:KRS196624 KHW196623:KHW196624 JYA196623:JYA196624 JOE196623:JOE196624 JEI196623:JEI196624 IUM196623:IUM196624 IKQ196623:IKQ196624 IAU196623:IAU196624 HQY196623:HQY196624 HHC196623:HHC196624 GXG196623:GXG196624 GNK196623:GNK196624 GDO196623:GDO196624 FTS196623:FTS196624 FJW196623:FJW196624 FAA196623:FAA196624 EQE196623:EQE196624 EGI196623:EGI196624 DWM196623:DWM196624 DMQ196623:DMQ196624 DCU196623:DCU196624 CSY196623:CSY196624 CJC196623:CJC196624 BZG196623:BZG196624 BPK196623:BPK196624 BFO196623:BFO196624 AVS196623:AVS196624 ALW196623:ALW196624 ACA196623:ACA196624 SE196623:SE196624 II196623:II196624 WUU131087:WUU131088 WKY131087:WKY131088 WBC131087:WBC131088 VRG131087:VRG131088 VHK131087:VHK131088 UXO131087:UXO131088 UNS131087:UNS131088 UDW131087:UDW131088 TUA131087:TUA131088 TKE131087:TKE131088 TAI131087:TAI131088 SQM131087:SQM131088 SGQ131087:SGQ131088 RWU131087:RWU131088 RMY131087:RMY131088 RDC131087:RDC131088 QTG131087:QTG131088 QJK131087:QJK131088 PZO131087:PZO131088 PPS131087:PPS131088 PFW131087:PFW131088 OWA131087:OWA131088 OME131087:OME131088 OCI131087:OCI131088 NSM131087:NSM131088 NIQ131087:NIQ131088 MYU131087:MYU131088 MOY131087:MOY131088 MFC131087:MFC131088 LVG131087:LVG131088 LLK131087:LLK131088 LBO131087:LBO131088 KRS131087:KRS131088 KHW131087:KHW131088 JYA131087:JYA131088 JOE131087:JOE131088 JEI131087:JEI131088 IUM131087:IUM131088 IKQ131087:IKQ131088 IAU131087:IAU131088 HQY131087:HQY131088 HHC131087:HHC131088 GXG131087:GXG131088 GNK131087:GNK131088 GDO131087:GDO131088 FTS131087:FTS131088 FJW131087:FJW131088 FAA131087:FAA131088 EQE131087:EQE131088 EGI131087:EGI131088 DWM131087:DWM131088 DMQ131087:DMQ131088 DCU131087:DCU131088 CSY131087:CSY131088 CJC131087:CJC131088 BZG131087:BZG131088 BPK131087:BPK131088 BFO131087:BFO131088 AVS131087:AVS131088 ALW131087:ALW131088 ACA131087:ACA131088 SE131087:SE131088 II131087:II131088 WUU65551:WUU65552 WKY65551:WKY65552 WBC65551:WBC65552 VRG65551:VRG65552 VHK65551:VHK65552 UXO65551:UXO65552 UNS65551:UNS65552 UDW65551:UDW65552 TUA65551:TUA65552 TKE65551:TKE65552 TAI65551:TAI65552 SQM65551:SQM65552 SGQ65551:SGQ65552 RWU65551:RWU65552 RMY65551:RMY65552 RDC65551:RDC65552 QTG65551:QTG65552 QJK65551:QJK65552 PZO65551:PZO65552 PPS65551:PPS65552 PFW65551:PFW65552 OWA65551:OWA65552 OME65551:OME65552 OCI65551:OCI65552 NSM65551:NSM65552 NIQ65551:NIQ65552 MYU65551:MYU65552 MOY65551:MOY65552 MFC65551:MFC65552 LVG65551:LVG65552 LLK65551:LLK65552 LBO65551:LBO65552 KRS65551:KRS65552 KHW65551:KHW65552 JYA65551:JYA65552 JOE65551:JOE65552 JEI65551:JEI65552 IUM65551:IUM65552 IKQ65551:IKQ65552 IAU65551:IAU65552 HQY65551:HQY65552 HHC65551:HHC65552 GXG65551:GXG65552 GNK65551:GNK65552 GDO65551:GDO65552 FTS65551:FTS65552 FJW65551:FJW65552 FAA65551:FAA65552 EQE65551:EQE65552 EGI65551:EGI65552 DWM65551:DWM65552 DMQ65551:DMQ65552 DCU65551:DCU65552 CSY65551:CSY65552 CJC65551:CJC65552 BZG65551:BZG65552 BPK65551:BPK65552 BFO65551:BFO65552 AVS65551:AVS65552 ALW65551:ALW65552 ACA65551:ACA65552 SE65551:SE65552 II65551:II65552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39:WUU983053 WKY983039:WKY983053 WBC983039:WBC983053 VRG983039:VRG983053 VHK983039:VHK983053 UXO983039:UXO983053 UNS983039:UNS983053 UDW983039:UDW983053 TUA983039:TUA983053 TKE983039:TKE983053 TAI983039:TAI983053 SQM983039:SQM983053 SGQ983039:SGQ983053 RWU983039:RWU983053 RMY983039:RMY983053 RDC983039:RDC983053 QTG983039:QTG983053 QJK983039:QJK983053 PZO983039:PZO983053 PPS983039:PPS983053 PFW983039:PFW983053 OWA983039:OWA983053 OME983039:OME983053 OCI983039:OCI983053 NSM983039:NSM983053 NIQ983039:NIQ983053 MYU983039:MYU983053 MOY983039:MOY983053 MFC983039:MFC983053 LVG983039:LVG983053 LLK983039:LLK983053 LBO983039:LBO983053 KRS983039:KRS983053 KHW983039:KHW983053 JYA983039:JYA983053 JOE983039:JOE983053 JEI983039:JEI983053 IUM983039:IUM983053 IKQ983039:IKQ983053 IAU983039:IAU983053 HQY983039:HQY983053 HHC983039:HHC983053 GXG983039:GXG983053 GNK983039:GNK983053 GDO983039:GDO983053 FTS983039:FTS983053 FJW983039:FJW983053 FAA983039:FAA983053 EQE983039:EQE983053 EGI983039:EGI983053 DWM983039:DWM983053 DMQ983039:DMQ983053 DCU983039:DCU983053 CSY983039:CSY983053 CJC983039:CJC983053 BZG983039:BZG983053 BPK983039:BPK983053 BFO983039:BFO983053 AVS983039:AVS983053 ALW983039:ALW983053 ACA983039:ACA983053 SE983039:SE983053 II983039:II983053 WUU917503:WUU917517 WKY917503:WKY917517 WBC917503:WBC917517 VRG917503:VRG917517 VHK917503:VHK917517 UXO917503:UXO917517 UNS917503:UNS917517 UDW917503:UDW917517 TUA917503:TUA917517 TKE917503:TKE917517 TAI917503:TAI917517 SQM917503:SQM917517 SGQ917503:SGQ917517 RWU917503:RWU917517 RMY917503:RMY917517 RDC917503:RDC917517 QTG917503:QTG917517 QJK917503:QJK917517 PZO917503:PZO917517 PPS917503:PPS917517 PFW917503:PFW917517 OWA917503:OWA917517 OME917503:OME917517 OCI917503:OCI917517 NSM917503:NSM917517 NIQ917503:NIQ917517 MYU917503:MYU917517 MOY917503:MOY917517 MFC917503:MFC917517 LVG917503:LVG917517 LLK917503:LLK917517 LBO917503:LBO917517 KRS917503:KRS917517 KHW917503:KHW917517 JYA917503:JYA917517 JOE917503:JOE917517 JEI917503:JEI917517 IUM917503:IUM917517 IKQ917503:IKQ917517 IAU917503:IAU917517 HQY917503:HQY917517 HHC917503:HHC917517 GXG917503:GXG917517 GNK917503:GNK917517 GDO917503:GDO917517 FTS917503:FTS917517 FJW917503:FJW917517 FAA917503:FAA917517 EQE917503:EQE917517 EGI917503:EGI917517 DWM917503:DWM917517 DMQ917503:DMQ917517 DCU917503:DCU917517 CSY917503:CSY917517 CJC917503:CJC917517 BZG917503:BZG917517 BPK917503:BPK917517 BFO917503:BFO917517 AVS917503:AVS917517 ALW917503:ALW917517 ACA917503:ACA917517 SE917503:SE917517 II917503:II917517 WUU851967:WUU851981 WKY851967:WKY851981 WBC851967:WBC851981 VRG851967:VRG851981 VHK851967:VHK851981 UXO851967:UXO851981 UNS851967:UNS851981 UDW851967:UDW851981 TUA851967:TUA851981 TKE851967:TKE851981 TAI851967:TAI851981 SQM851967:SQM851981 SGQ851967:SGQ851981 RWU851967:RWU851981 RMY851967:RMY851981 RDC851967:RDC851981 QTG851967:QTG851981 QJK851967:QJK851981 PZO851967:PZO851981 PPS851967:PPS851981 PFW851967:PFW851981 OWA851967:OWA851981 OME851967:OME851981 OCI851967:OCI851981 NSM851967:NSM851981 NIQ851967:NIQ851981 MYU851967:MYU851981 MOY851967:MOY851981 MFC851967:MFC851981 LVG851967:LVG851981 LLK851967:LLK851981 LBO851967:LBO851981 KRS851967:KRS851981 KHW851967:KHW851981 JYA851967:JYA851981 JOE851967:JOE851981 JEI851967:JEI851981 IUM851967:IUM851981 IKQ851967:IKQ851981 IAU851967:IAU851981 HQY851967:HQY851981 HHC851967:HHC851981 GXG851967:GXG851981 GNK851967:GNK851981 GDO851967:GDO851981 FTS851967:FTS851981 FJW851967:FJW851981 FAA851967:FAA851981 EQE851967:EQE851981 EGI851967:EGI851981 DWM851967:DWM851981 DMQ851967:DMQ851981 DCU851967:DCU851981 CSY851967:CSY851981 CJC851967:CJC851981 BZG851967:BZG851981 BPK851967:BPK851981 BFO851967:BFO851981 AVS851967:AVS851981 ALW851967:ALW851981 ACA851967:ACA851981 SE851967:SE851981 II851967:II851981 WUU786431:WUU786445 WKY786431:WKY786445 WBC786431:WBC786445 VRG786431:VRG786445 VHK786431:VHK786445 UXO786431:UXO786445 UNS786431:UNS786445 UDW786431:UDW786445 TUA786431:TUA786445 TKE786431:TKE786445 TAI786431:TAI786445 SQM786431:SQM786445 SGQ786431:SGQ786445 RWU786431:RWU786445 RMY786431:RMY786445 RDC786431:RDC786445 QTG786431:QTG786445 QJK786431:QJK786445 PZO786431:PZO786445 PPS786431:PPS786445 PFW786431:PFW786445 OWA786431:OWA786445 OME786431:OME786445 OCI786431:OCI786445 NSM786431:NSM786445 NIQ786431:NIQ786445 MYU786431:MYU786445 MOY786431:MOY786445 MFC786431:MFC786445 LVG786431:LVG786445 LLK786431:LLK786445 LBO786431:LBO786445 KRS786431:KRS786445 KHW786431:KHW786445 JYA786431:JYA786445 JOE786431:JOE786445 JEI786431:JEI786445 IUM786431:IUM786445 IKQ786431:IKQ786445 IAU786431:IAU786445 HQY786431:HQY786445 HHC786431:HHC786445 GXG786431:GXG786445 GNK786431:GNK786445 GDO786431:GDO786445 FTS786431:FTS786445 FJW786431:FJW786445 FAA786431:FAA786445 EQE786431:EQE786445 EGI786431:EGI786445 DWM786431:DWM786445 DMQ786431:DMQ786445 DCU786431:DCU786445 CSY786431:CSY786445 CJC786431:CJC786445 BZG786431:BZG786445 BPK786431:BPK786445 BFO786431:BFO786445 AVS786431:AVS786445 ALW786431:ALW786445 ACA786431:ACA786445 SE786431:SE786445 II786431:II786445 WUU720895:WUU720909 WKY720895:WKY720909 WBC720895:WBC720909 VRG720895:VRG720909 VHK720895:VHK720909 UXO720895:UXO720909 UNS720895:UNS720909 UDW720895:UDW720909 TUA720895:TUA720909 TKE720895:TKE720909 TAI720895:TAI720909 SQM720895:SQM720909 SGQ720895:SGQ720909 RWU720895:RWU720909 RMY720895:RMY720909 RDC720895:RDC720909 QTG720895:QTG720909 QJK720895:QJK720909 PZO720895:PZO720909 PPS720895:PPS720909 PFW720895:PFW720909 OWA720895:OWA720909 OME720895:OME720909 OCI720895:OCI720909 NSM720895:NSM720909 NIQ720895:NIQ720909 MYU720895:MYU720909 MOY720895:MOY720909 MFC720895:MFC720909 LVG720895:LVG720909 LLK720895:LLK720909 LBO720895:LBO720909 KRS720895:KRS720909 KHW720895:KHW720909 JYA720895:JYA720909 JOE720895:JOE720909 JEI720895:JEI720909 IUM720895:IUM720909 IKQ720895:IKQ720909 IAU720895:IAU720909 HQY720895:HQY720909 HHC720895:HHC720909 GXG720895:GXG720909 GNK720895:GNK720909 GDO720895:GDO720909 FTS720895:FTS720909 FJW720895:FJW720909 FAA720895:FAA720909 EQE720895:EQE720909 EGI720895:EGI720909 DWM720895:DWM720909 DMQ720895:DMQ720909 DCU720895:DCU720909 CSY720895:CSY720909 CJC720895:CJC720909 BZG720895:BZG720909 BPK720895:BPK720909 BFO720895:BFO720909 AVS720895:AVS720909 ALW720895:ALW720909 ACA720895:ACA720909 SE720895:SE720909 II720895:II720909 WUU655359:WUU655373 WKY655359:WKY655373 WBC655359:WBC655373 VRG655359:VRG655373 VHK655359:VHK655373 UXO655359:UXO655373 UNS655359:UNS655373 UDW655359:UDW655373 TUA655359:TUA655373 TKE655359:TKE655373 TAI655359:TAI655373 SQM655359:SQM655373 SGQ655359:SGQ655373 RWU655359:RWU655373 RMY655359:RMY655373 RDC655359:RDC655373 QTG655359:QTG655373 QJK655359:QJK655373 PZO655359:PZO655373 PPS655359:PPS655373 PFW655359:PFW655373 OWA655359:OWA655373 OME655359:OME655373 OCI655359:OCI655373 NSM655359:NSM655373 NIQ655359:NIQ655373 MYU655359:MYU655373 MOY655359:MOY655373 MFC655359:MFC655373 LVG655359:LVG655373 LLK655359:LLK655373 LBO655359:LBO655373 KRS655359:KRS655373 KHW655359:KHW655373 JYA655359:JYA655373 JOE655359:JOE655373 JEI655359:JEI655373 IUM655359:IUM655373 IKQ655359:IKQ655373 IAU655359:IAU655373 HQY655359:HQY655373 HHC655359:HHC655373 GXG655359:GXG655373 GNK655359:GNK655373 GDO655359:GDO655373 FTS655359:FTS655373 FJW655359:FJW655373 FAA655359:FAA655373 EQE655359:EQE655373 EGI655359:EGI655373 DWM655359:DWM655373 DMQ655359:DMQ655373 DCU655359:DCU655373 CSY655359:CSY655373 CJC655359:CJC655373 BZG655359:BZG655373 BPK655359:BPK655373 BFO655359:BFO655373 AVS655359:AVS655373 ALW655359:ALW655373 ACA655359:ACA655373 SE655359:SE655373 II655359:II655373 WUU589823:WUU589837 WKY589823:WKY589837 WBC589823:WBC589837 VRG589823:VRG589837 VHK589823:VHK589837 UXO589823:UXO589837 UNS589823:UNS589837 UDW589823:UDW589837 TUA589823:TUA589837 TKE589823:TKE589837 TAI589823:TAI589837 SQM589823:SQM589837 SGQ589823:SGQ589837 RWU589823:RWU589837 RMY589823:RMY589837 RDC589823:RDC589837 QTG589823:QTG589837 QJK589823:QJK589837 PZO589823:PZO589837 PPS589823:PPS589837 PFW589823:PFW589837 OWA589823:OWA589837 OME589823:OME589837 OCI589823:OCI589837 NSM589823:NSM589837 NIQ589823:NIQ589837 MYU589823:MYU589837 MOY589823:MOY589837 MFC589823:MFC589837 LVG589823:LVG589837 LLK589823:LLK589837 LBO589823:LBO589837 KRS589823:KRS589837 KHW589823:KHW589837 JYA589823:JYA589837 JOE589823:JOE589837 JEI589823:JEI589837 IUM589823:IUM589837 IKQ589823:IKQ589837 IAU589823:IAU589837 HQY589823:HQY589837 HHC589823:HHC589837 GXG589823:GXG589837 GNK589823:GNK589837 GDO589823:GDO589837 FTS589823:FTS589837 FJW589823:FJW589837 FAA589823:FAA589837 EQE589823:EQE589837 EGI589823:EGI589837 DWM589823:DWM589837 DMQ589823:DMQ589837 DCU589823:DCU589837 CSY589823:CSY589837 CJC589823:CJC589837 BZG589823:BZG589837 BPK589823:BPK589837 BFO589823:BFO589837 AVS589823:AVS589837 ALW589823:ALW589837 ACA589823:ACA589837 SE589823:SE589837 II589823:II589837 WUU524287:WUU524301 WKY524287:WKY524301 WBC524287:WBC524301 VRG524287:VRG524301 VHK524287:VHK524301 UXO524287:UXO524301 UNS524287:UNS524301 UDW524287:UDW524301 TUA524287:TUA524301 TKE524287:TKE524301 TAI524287:TAI524301 SQM524287:SQM524301 SGQ524287:SGQ524301 RWU524287:RWU524301 RMY524287:RMY524301 RDC524287:RDC524301 QTG524287:QTG524301 QJK524287:QJK524301 PZO524287:PZO524301 PPS524287:PPS524301 PFW524287:PFW524301 OWA524287:OWA524301 OME524287:OME524301 OCI524287:OCI524301 NSM524287:NSM524301 NIQ524287:NIQ524301 MYU524287:MYU524301 MOY524287:MOY524301 MFC524287:MFC524301 LVG524287:LVG524301 LLK524287:LLK524301 LBO524287:LBO524301 KRS524287:KRS524301 KHW524287:KHW524301 JYA524287:JYA524301 JOE524287:JOE524301 JEI524287:JEI524301 IUM524287:IUM524301 IKQ524287:IKQ524301 IAU524287:IAU524301 HQY524287:HQY524301 HHC524287:HHC524301 GXG524287:GXG524301 GNK524287:GNK524301 GDO524287:GDO524301 FTS524287:FTS524301 FJW524287:FJW524301 FAA524287:FAA524301 EQE524287:EQE524301 EGI524287:EGI524301 DWM524287:DWM524301 DMQ524287:DMQ524301 DCU524287:DCU524301 CSY524287:CSY524301 CJC524287:CJC524301 BZG524287:BZG524301 BPK524287:BPK524301 BFO524287:BFO524301 AVS524287:AVS524301 ALW524287:ALW524301 ACA524287:ACA524301 SE524287:SE524301 II524287:II524301 WUU458751:WUU458765 WKY458751:WKY458765 WBC458751:WBC458765 VRG458751:VRG458765 VHK458751:VHK458765 UXO458751:UXO458765 UNS458751:UNS458765 UDW458751:UDW458765 TUA458751:TUA458765 TKE458751:TKE458765 TAI458751:TAI458765 SQM458751:SQM458765 SGQ458751:SGQ458765 RWU458751:RWU458765 RMY458751:RMY458765 RDC458751:RDC458765 QTG458751:QTG458765 QJK458751:QJK458765 PZO458751:PZO458765 PPS458751:PPS458765 PFW458751:PFW458765 OWA458751:OWA458765 OME458751:OME458765 OCI458751:OCI458765 NSM458751:NSM458765 NIQ458751:NIQ458765 MYU458751:MYU458765 MOY458751:MOY458765 MFC458751:MFC458765 LVG458751:LVG458765 LLK458751:LLK458765 LBO458751:LBO458765 KRS458751:KRS458765 KHW458751:KHW458765 JYA458751:JYA458765 JOE458751:JOE458765 JEI458751:JEI458765 IUM458751:IUM458765 IKQ458751:IKQ458765 IAU458751:IAU458765 HQY458751:HQY458765 HHC458751:HHC458765 GXG458751:GXG458765 GNK458751:GNK458765 GDO458751:GDO458765 FTS458751:FTS458765 FJW458751:FJW458765 FAA458751:FAA458765 EQE458751:EQE458765 EGI458751:EGI458765 DWM458751:DWM458765 DMQ458751:DMQ458765 DCU458751:DCU458765 CSY458751:CSY458765 CJC458751:CJC458765 BZG458751:BZG458765 BPK458751:BPK458765 BFO458751:BFO458765 AVS458751:AVS458765 ALW458751:ALW458765 ACA458751:ACA458765 SE458751:SE458765 II458751:II458765 WUU393215:WUU393229 WKY393215:WKY393229 WBC393215:WBC393229 VRG393215:VRG393229 VHK393215:VHK393229 UXO393215:UXO393229 UNS393215:UNS393229 UDW393215:UDW393229 TUA393215:TUA393229 TKE393215:TKE393229 TAI393215:TAI393229 SQM393215:SQM393229 SGQ393215:SGQ393229 RWU393215:RWU393229 RMY393215:RMY393229 RDC393215:RDC393229 QTG393215:QTG393229 QJK393215:QJK393229 PZO393215:PZO393229 PPS393215:PPS393229 PFW393215:PFW393229 OWA393215:OWA393229 OME393215:OME393229 OCI393215:OCI393229 NSM393215:NSM393229 NIQ393215:NIQ393229 MYU393215:MYU393229 MOY393215:MOY393229 MFC393215:MFC393229 LVG393215:LVG393229 LLK393215:LLK393229 LBO393215:LBO393229 KRS393215:KRS393229 KHW393215:KHW393229 JYA393215:JYA393229 JOE393215:JOE393229 JEI393215:JEI393229 IUM393215:IUM393229 IKQ393215:IKQ393229 IAU393215:IAU393229 HQY393215:HQY393229 HHC393215:HHC393229 GXG393215:GXG393229 GNK393215:GNK393229 GDO393215:GDO393229 FTS393215:FTS393229 FJW393215:FJW393229 FAA393215:FAA393229 EQE393215:EQE393229 EGI393215:EGI393229 DWM393215:DWM393229 DMQ393215:DMQ393229 DCU393215:DCU393229 CSY393215:CSY393229 CJC393215:CJC393229 BZG393215:BZG393229 BPK393215:BPK393229 BFO393215:BFO393229 AVS393215:AVS393229 ALW393215:ALW393229 ACA393215:ACA393229 SE393215:SE393229 II393215:II393229 WUU327679:WUU327693 WKY327679:WKY327693 WBC327679:WBC327693 VRG327679:VRG327693 VHK327679:VHK327693 UXO327679:UXO327693 UNS327679:UNS327693 UDW327679:UDW327693 TUA327679:TUA327693 TKE327679:TKE327693 TAI327679:TAI327693 SQM327679:SQM327693 SGQ327679:SGQ327693 RWU327679:RWU327693 RMY327679:RMY327693 RDC327679:RDC327693 QTG327679:QTG327693 QJK327679:QJK327693 PZO327679:PZO327693 PPS327679:PPS327693 PFW327679:PFW327693 OWA327679:OWA327693 OME327679:OME327693 OCI327679:OCI327693 NSM327679:NSM327693 NIQ327679:NIQ327693 MYU327679:MYU327693 MOY327679:MOY327693 MFC327679:MFC327693 LVG327679:LVG327693 LLK327679:LLK327693 LBO327679:LBO327693 KRS327679:KRS327693 KHW327679:KHW327693 JYA327679:JYA327693 JOE327679:JOE327693 JEI327679:JEI327693 IUM327679:IUM327693 IKQ327679:IKQ327693 IAU327679:IAU327693 HQY327679:HQY327693 HHC327679:HHC327693 GXG327679:GXG327693 GNK327679:GNK327693 GDO327679:GDO327693 FTS327679:FTS327693 FJW327679:FJW327693 FAA327679:FAA327693 EQE327679:EQE327693 EGI327679:EGI327693 DWM327679:DWM327693 DMQ327679:DMQ327693 DCU327679:DCU327693 CSY327679:CSY327693 CJC327679:CJC327693 BZG327679:BZG327693 BPK327679:BPK327693 BFO327679:BFO327693 AVS327679:AVS327693 ALW327679:ALW327693 ACA327679:ACA327693 SE327679:SE327693 II327679:II327693 WUU262143:WUU262157 WKY262143:WKY262157 WBC262143:WBC262157 VRG262143:VRG262157 VHK262143:VHK262157 UXO262143:UXO262157 UNS262143:UNS262157 UDW262143:UDW262157 TUA262143:TUA262157 TKE262143:TKE262157 TAI262143:TAI262157 SQM262143:SQM262157 SGQ262143:SGQ262157 RWU262143:RWU262157 RMY262143:RMY262157 RDC262143:RDC262157 QTG262143:QTG262157 QJK262143:QJK262157 PZO262143:PZO262157 PPS262143:PPS262157 PFW262143:PFW262157 OWA262143:OWA262157 OME262143:OME262157 OCI262143:OCI262157 NSM262143:NSM262157 NIQ262143:NIQ262157 MYU262143:MYU262157 MOY262143:MOY262157 MFC262143:MFC262157 LVG262143:LVG262157 LLK262143:LLK262157 LBO262143:LBO262157 KRS262143:KRS262157 KHW262143:KHW262157 JYA262143:JYA262157 JOE262143:JOE262157 JEI262143:JEI262157 IUM262143:IUM262157 IKQ262143:IKQ262157 IAU262143:IAU262157 HQY262143:HQY262157 HHC262143:HHC262157 GXG262143:GXG262157 GNK262143:GNK262157 GDO262143:GDO262157 FTS262143:FTS262157 FJW262143:FJW262157 FAA262143:FAA262157 EQE262143:EQE262157 EGI262143:EGI262157 DWM262143:DWM262157 DMQ262143:DMQ262157 DCU262143:DCU262157 CSY262143:CSY262157 CJC262143:CJC262157 BZG262143:BZG262157 BPK262143:BPK262157 BFO262143:BFO262157 AVS262143:AVS262157 ALW262143:ALW262157 ACA262143:ACA262157 SE262143:SE262157 II262143:II262157 WUU196607:WUU196621 WKY196607:WKY196621 WBC196607:WBC196621 VRG196607:VRG196621 VHK196607:VHK196621 UXO196607:UXO196621 UNS196607:UNS196621 UDW196607:UDW196621 TUA196607:TUA196621 TKE196607:TKE196621 TAI196607:TAI196621 SQM196607:SQM196621 SGQ196607:SGQ196621 RWU196607:RWU196621 RMY196607:RMY196621 RDC196607:RDC196621 QTG196607:QTG196621 QJK196607:QJK196621 PZO196607:PZO196621 PPS196607:PPS196621 PFW196607:PFW196621 OWA196607:OWA196621 OME196607:OME196621 OCI196607:OCI196621 NSM196607:NSM196621 NIQ196607:NIQ196621 MYU196607:MYU196621 MOY196607:MOY196621 MFC196607:MFC196621 LVG196607:LVG196621 LLK196607:LLK196621 LBO196607:LBO196621 KRS196607:KRS196621 KHW196607:KHW196621 JYA196607:JYA196621 JOE196607:JOE196621 JEI196607:JEI196621 IUM196607:IUM196621 IKQ196607:IKQ196621 IAU196607:IAU196621 HQY196607:HQY196621 HHC196607:HHC196621 GXG196607:GXG196621 GNK196607:GNK196621 GDO196607:GDO196621 FTS196607:FTS196621 FJW196607:FJW196621 FAA196607:FAA196621 EQE196607:EQE196621 EGI196607:EGI196621 DWM196607:DWM196621 DMQ196607:DMQ196621 DCU196607:DCU196621 CSY196607:CSY196621 CJC196607:CJC196621 BZG196607:BZG196621 BPK196607:BPK196621 BFO196607:BFO196621 AVS196607:AVS196621 ALW196607:ALW196621 ACA196607:ACA196621 SE196607:SE196621 II196607:II196621 WUU131071:WUU131085 WKY131071:WKY131085 WBC131071:WBC131085 VRG131071:VRG131085 VHK131071:VHK131085 UXO131071:UXO131085 UNS131071:UNS131085 UDW131071:UDW131085 TUA131071:TUA131085 TKE131071:TKE131085 TAI131071:TAI131085 SQM131071:SQM131085 SGQ131071:SGQ131085 RWU131071:RWU131085 RMY131071:RMY131085 RDC131071:RDC131085 QTG131071:QTG131085 QJK131071:QJK131085 PZO131071:PZO131085 PPS131071:PPS131085 PFW131071:PFW131085 OWA131071:OWA131085 OME131071:OME131085 OCI131071:OCI131085 NSM131071:NSM131085 NIQ131071:NIQ131085 MYU131071:MYU131085 MOY131071:MOY131085 MFC131071:MFC131085 LVG131071:LVG131085 LLK131071:LLK131085 LBO131071:LBO131085 KRS131071:KRS131085 KHW131071:KHW131085 JYA131071:JYA131085 JOE131071:JOE131085 JEI131071:JEI131085 IUM131071:IUM131085 IKQ131071:IKQ131085 IAU131071:IAU131085 HQY131071:HQY131085 HHC131071:HHC131085 GXG131071:GXG131085 GNK131071:GNK131085 GDO131071:GDO131085 FTS131071:FTS131085 FJW131071:FJW131085 FAA131071:FAA131085 EQE131071:EQE131085 EGI131071:EGI131085 DWM131071:DWM131085 DMQ131071:DMQ131085 DCU131071:DCU131085 CSY131071:CSY131085 CJC131071:CJC131085 BZG131071:BZG131085 BPK131071:BPK131085 BFO131071:BFO131085 AVS131071:AVS131085 ALW131071:ALW131085 ACA131071:ACA131085 SE131071:SE131085 II131071:II131085 WUU65535:WUU65549 WKY65535:WKY65549 WBC65535:WBC65549 VRG65535:VRG65549 VHK65535:VHK65549 UXO65535:UXO65549 UNS65535:UNS65549 UDW65535:UDW65549 TUA65535:TUA65549 TKE65535:TKE65549 TAI65535:TAI65549 SQM65535:SQM65549 SGQ65535:SGQ65549 RWU65535:RWU65549 RMY65535:RMY65549 RDC65535:RDC65549 QTG65535:QTG65549 QJK65535:QJK65549 PZO65535:PZO65549 PPS65535:PPS65549 PFW65535:PFW65549 OWA65535:OWA65549 OME65535:OME65549 OCI65535:OCI65549 NSM65535:NSM65549 NIQ65535:NIQ65549 MYU65535:MYU65549 MOY65535:MOY65549 MFC65535:MFC65549 LVG65535:LVG65549 LLK65535:LLK65549 LBO65535:LBO65549 KRS65535:KRS65549 KHW65535:KHW65549 JYA65535:JYA65549 JOE65535:JOE65549 JEI65535:JEI65549 IUM65535:IUM65549 IKQ65535:IKQ65549 IAU65535:IAU65549 HQY65535:HQY65549 HHC65535:HHC65549 GXG65535:GXG65549 GNK65535:GNK65549 GDO65535:GDO65549 FTS65535:FTS65549 FJW65535:FJW65549 FAA65535:FAA65549 EQE65535:EQE65549 EGI65535:EGI65549 DWM65535:DWM65549 DMQ65535:DMQ65549 DCU65535:DCU65549 CSY65535:CSY65549 CJC65535:CJC65549 BZG65535:BZG65549 BPK65535:BPK65549 BFO65535:BFO65549 AVS65535:AVS65549 ALW65535:ALW65549 ACA65535:ACA65549 SE65535:SE65549 II65535:II65549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SE10:SE24">
      <formula1>#REF!</formula1>
    </dataValidation>
    <dataValidation type="list" allowBlank="1" showInputMessage="1" showErrorMessage="1" sqref="IJ10:IJ24 WUV983058:WUV983065 WKZ983058:WKZ983065 WBD983058:WBD983065 VRH983058:VRH983065 VHL983058:VHL983065 UXP983058:UXP983065 UNT983058:UNT983065 UDX983058:UDX983065 TUB983058:TUB983065 TKF983058:TKF983065 TAJ983058:TAJ983065 SQN983058:SQN983065 SGR983058:SGR983065 RWV983058:RWV983065 RMZ983058:RMZ983065 RDD983058:RDD983065 QTH983058:QTH983065 QJL983058:QJL983065 PZP983058:PZP983065 PPT983058:PPT983065 PFX983058:PFX983065 OWB983058:OWB983065 OMF983058:OMF983065 OCJ983058:OCJ983065 NSN983058:NSN983065 NIR983058:NIR983065 MYV983058:MYV983065 MOZ983058:MOZ983065 MFD983058:MFD983065 LVH983058:LVH983065 LLL983058:LLL983065 LBP983058:LBP983065 KRT983058:KRT983065 KHX983058:KHX983065 JYB983058:JYB983065 JOF983058:JOF983065 JEJ983058:JEJ983065 IUN983058:IUN983065 IKR983058:IKR983065 IAV983058:IAV983065 HQZ983058:HQZ983065 HHD983058:HHD983065 GXH983058:GXH983065 GNL983058:GNL983065 GDP983058:GDP983065 FTT983058:FTT983065 FJX983058:FJX983065 FAB983058:FAB983065 EQF983058:EQF983065 EGJ983058:EGJ983065 DWN983058:DWN983065 DMR983058:DMR983065 DCV983058:DCV983065 CSZ983058:CSZ983065 CJD983058:CJD983065 BZH983058:BZH983065 BPL983058:BPL983065 BFP983058:BFP983065 AVT983058:AVT983065 ALX983058:ALX983065 ACB983058:ACB983065 SF983058:SF983065 IJ983058:IJ983065 WUV917522:WUV917529 WKZ917522:WKZ917529 WBD917522:WBD917529 VRH917522:VRH917529 VHL917522:VHL917529 UXP917522:UXP917529 UNT917522:UNT917529 UDX917522:UDX917529 TUB917522:TUB917529 TKF917522:TKF917529 TAJ917522:TAJ917529 SQN917522:SQN917529 SGR917522:SGR917529 RWV917522:RWV917529 RMZ917522:RMZ917529 RDD917522:RDD917529 QTH917522:QTH917529 QJL917522:QJL917529 PZP917522:PZP917529 PPT917522:PPT917529 PFX917522:PFX917529 OWB917522:OWB917529 OMF917522:OMF917529 OCJ917522:OCJ917529 NSN917522:NSN917529 NIR917522:NIR917529 MYV917522:MYV917529 MOZ917522:MOZ917529 MFD917522:MFD917529 LVH917522:LVH917529 LLL917522:LLL917529 LBP917522:LBP917529 KRT917522:KRT917529 KHX917522:KHX917529 JYB917522:JYB917529 JOF917522:JOF917529 JEJ917522:JEJ917529 IUN917522:IUN917529 IKR917522:IKR917529 IAV917522:IAV917529 HQZ917522:HQZ917529 HHD917522:HHD917529 GXH917522:GXH917529 GNL917522:GNL917529 GDP917522:GDP917529 FTT917522:FTT917529 FJX917522:FJX917529 FAB917522:FAB917529 EQF917522:EQF917529 EGJ917522:EGJ917529 DWN917522:DWN917529 DMR917522:DMR917529 DCV917522:DCV917529 CSZ917522:CSZ917529 CJD917522:CJD917529 BZH917522:BZH917529 BPL917522:BPL917529 BFP917522:BFP917529 AVT917522:AVT917529 ALX917522:ALX917529 ACB917522:ACB917529 SF917522:SF917529 IJ917522:IJ917529 WUV851986:WUV851993 WKZ851986:WKZ851993 WBD851986:WBD851993 VRH851986:VRH851993 VHL851986:VHL851993 UXP851986:UXP851993 UNT851986:UNT851993 UDX851986:UDX851993 TUB851986:TUB851993 TKF851986:TKF851993 TAJ851986:TAJ851993 SQN851986:SQN851993 SGR851986:SGR851993 RWV851986:RWV851993 RMZ851986:RMZ851993 RDD851986:RDD851993 QTH851986:QTH851993 QJL851986:QJL851993 PZP851986:PZP851993 PPT851986:PPT851993 PFX851986:PFX851993 OWB851986:OWB851993 OMF851986:OMF851993 OCJ851986:OCJ851993 NSN851986:NSN851993 NIR851986:NIR851993 MYV851986:MYV851993 MOZ851986:MOZ851993 MFD851986:MFD851993 LVH851986:LVH851993 LLL851986:LLL851993 LBP851986:LBP851993 KRT851986:KRT851993 KHX851986:KHX851993 JYB851986:JYB851993 JOF851986:JOF851993 JEJ851986:JEJ851993 IUN851986:IUN851993 IKR851986:IKR851993 IAV851986:IAV851993 HQZ851986:HQZ851993 HHD851986:HHD851993 GXH851986:GXH851993 GNL851986:GNL851993 GDP851986:GDP851993 FTT851986:FTT851993 FJX851986:FJX851993 FAB851986:FAB851993 EQF851986:EQF851993 EGJ851986:EGJ851993 DWN851986:DWN851993 DMR851986:DMR851993 DCV851986:DCV851993 CSZ851986:CSZ851993 CJD851986:CJD851993 BZH851986:BZH851993 BPL851986:BPL851993 BFP851986:BFP851993 AVT851986:AVT851993 ALX851986:ALX851993 ACB851986:ACB851993 SF851986:SF851993 IJ851986:IJ851993 WUV786450:WUV786457 WKZ786450:WKZ786457 WBD786450:WBD786457 VRH786450:VRH786457 VHL786450:VHL786457 UXP786450:UXP786457 UNT786450:UNT786457 UDX786450:UDX786457 TUB786450:TUB786457 TKF786450:TKF786457 TAJ786450:TAJ786457 SQN786450:SQN786457 SGR786450:SGR786457 RWV786450:RWV786457 RMZ786450:RMZ786457 RDD786450:RDD786457 QTH786450:QTH786457 QJL786450:QJL786457 PZP786450:PZP786457 PPT786450:PPT786457 PFX786450:PFX786457 OWB786450:OWB786457 OMF786450:OMF786457 OCJ786450:OCJ786457 NSN786450:NSN786457 NIR786450:NIR786457 MYV786450:MYV786457 MOZ786450:MOZ786457 MFD786450:MFD786457 LVH786450:LVH786457 LLL786450:LLL786457 LBP786450:LBP786457 KRT786450:KRT786457 KHX786450:KHX786457 JYB786450:JYB786457 JOF786450:JOF786457 JEJ786450:JEJ786457 IUN786450:IUN786457 IKR786450:IKR786457 IAV786450:IAV786457 HQZ786450:HQZ786457 HHD786450:HHD786457 GXH786450:GXH786457 GNL786450:GNL786457 GDP786450:GDP786457 FTT786450:FTT786457 FJX786450:FJX786457 FAB786450:FAB786457 EQF786450:EQF786457 EGJ786450:EGJ786457 DWN786450:DWN786457 DMR786450:DMR786457 DCV786450:DCV786457 CSZ786450:CSZ786457 CJD786450:CJD786457 BZH786450:BZH786457 BPL786450:BPL786457 BFP786450:BFP786457 AVT786450:AVT786457 ALX786450:ALX786457 ACB786450:ACB786457 SF786450:SF786457 IJ786450:IJ786457 WUV720914:WUV720921 WKZ720914:WKZ720921 WBD720914:WBD720921 VRH720914:VRH720921 VHL720914:VHL720921 UXP720914:UXP720921 UNT720914:UNT720921 UDX720914:UDX720921 TUB720914:TUB720921 TKF720914:TKF720921 TAJ720914:TAJ720921 SQN720914:SQN720921 SGR720914:SGR720921 RWV720914:RWV720921 RMZ720914:RMZ720921 RDD720914:RDD720921 QTH720914:QTH720921 QJL720914:QJL720921 PZP720914:PZP720921 PPT720914:PPT720921 PFX720914:PFX720921 OWB720914:OWB720921 OMF720914:OMF720921 OCJ720914:OCJ720921 NSN720914:NSN720921 NIR720914:NIR720921 MYV720914:MYV720921 MOZ720914:MOZ720921 MFD720914:MFD720921 LVH720914:LVH720921 LLL720914:LLL720921 LBP720914:LBP720921 KRT720914:KRT720921 KHX720914:KHX720921 JYB720914:JYB720921 JOF720914:JOF720921 JEJ720914:JEJ720921 IUN720914:IUN720921 IKR720914:IKR720921 IAV720914:IAV720921 HQZ720914:HQZ720921 HHD720914:HHD720921 GXH720914:GXH720921 GNL720914:GNL720921 GDP720914:GDP720921 FTT720914:FTT720921 FJX720914:FJX720921 FAB720914:FAB720921 EQF720914:EQF720921 EGJ720914:EGJ720921 DWN720914:DWN720921 DMR720914:DMR720921 DCV720914:DCV720921 CSZ720914:CSZ720921 CJD720914:CJD720921 BZH720914:BZH720921 BPL720914:BPL720921 BFP720914:BFP720921 AVT720914:AVT720921 ALX720914:ALX720921 ACB720914:ACB720921 SF720914:SF720921 IJ720914:IJ720921 WUV655378:WUV655385 WKZ655378:WKZ655385 WBD655378:WBD655385 VRH655378:VRH655385 VHL655378:VHL655385 UXP655378:UXP655385 UNT655378:UNT655385 UDX655378:UDX655385 TUB655378:TUB655385 TKF655378:TKF655385 TAJ655378:TAJ655385 SQN655378:SQN655385 SGR655378:SGR655385 RWV655378:RWV655385 RMZ655378:RMZ655385 RDD655378:RDD655385 QTH655378:QTH655385 QJL655378:QJL655385 PZP655378:PZP655385 PPT655378:PPT655385 PFX655378:PFX655385 OWB655378:OWB655385 OMF655378:OMF655385 OCJ655378:OCJ655385 NSN655378:NSN655385 NIR655378:NIR655385 MYV655378:MYV655385 MOZ655378:MOZ655385 MFD655378:MFD655385 LVH655378:LVH655385 LLL655378:LLL655385 LBP655378:LBP655385 KRT655378:KRT655385 KHX655378:KHX655385 JYB655378:JYB655385 JOF655378:JOF655385 JEJ655378:JEJ655385 IUN655378:IUN655385 IKR655378:IKR655385 IAV655378:IAV655385 HQZ655378:HQZ655385 HHD655378:HHD655385 GXH655378:GXH655385 GNL655378:GNL655385 GDP655378:GDP655385 FTT655378:FTT655385 FJX655378:FJX655385 FAB655378:FAB655385 EQF655378:EQF655385 EGJ655378:EGJ655385 DWN655378:DWN655385 DMR655378:DMR655385 DCV655378:DCV655385 CSZ655378:CSZ655385 CJD655378:CJD655385 BZH655378:BZH655385 BPL655378:BPL655385 BFP655378:BFP655385 AVT655378:AVT655385 ALX655378:ALX655385 ACB655378:ACB655385 SF655378:SF655385 IJ655378:IJ655385 WUV589842:WUV589849 WKZ589842:WKZ589849 WBD589842:WBD589849 VRH589842:VRH589849 VHL589842:VHL589849 UXP589842:UXP589849 UNT589842:UNT589849 UDX589842:UDX589849 TUB589842:TUB589849 TKF589842:TKF589849 TAJ589842:TAJ589849 SQN589842:SQN589849 SGR589842:SGR589849 RWV589842:RWV589849 RMZ589842:RMZ589849 RDD589842:RDD589849 QTH589842:QTH589849 QJL589842:QJL589849 PZP589842:PZP589849 PPT589842:PPT589849 PFX589842:PFX589849 OWB589842:OWB589849 OMF589842:OMF589849 OCJ589842:OCJ589849 NSN589842:NSN589849 NIR589842:NIR589849 MYV589842:MYV589849 MOZ589842:MOZ589849 MFD589842:MFD589849 LVH589842:LVH589849 LLL589842:LLL589849 LBP589842:LBP589849 KRT589842:KRT589849 KHX589842:KHX589849 JYB589842:JYB589849 JOF589842:JOF589849 JEJ589842:JEJ589849 IUN589842:IUN589849 IKR589842:IKR589849 IAV589842:IAV589849 HQZ589842:HQZ589849 HHD589842:HHD589849 GXH589842:GXH589849 GNL589842:GNL589849 GDP589842:GDP589849 FTT589842:FTT589849 FJX589842:FJX589849 FAB589842:FAB589849 EQF589842:EQF589849 EGJ589842:EGJ589849 DWN589842:DWN589849 DMR589842:DMR589849 DCV589842:DCV589849 CSZ589842:CSZ589849 CJD589842:CJD589849 BZH589842:BZH589849 BPL589842:BPL589849 BFP589842:BFP589849 AVT589842:AVT589849 ALX589842:ALX589849 ACB589842:ACB589849 SF589842:SF589849 IJ589842:IJ589849 WUV524306:WUV524313 WKZ524306:WKZ524313 WBD524306:WBD524313 VRH524306:VRH524313 VHL524306:VHL524313 UXP524306:UXP524313 UNT524306:UNT524313 UDX524306:UDX524313 TUB524306:TUB524313 TKF524306:TKF524313 TAJ524306:TAJ524313 SQN524306:SQN524313 SGR524306:SGR524313 RWV524306:RWV524313 RMZ524306:RMZ524313 RDD524306:RDD524313 QTH524306:QTH524313 QJL524306:QJL524313 PZP524306:PZP524313 PPT524306:PPT524313 PFX524306:PFX524313 OWB524306:OWB524313 OMF524306:OMF524313 OCJ524306:OCJ524313 NSN524306:NSN524313 NIR524306:NIR524313 MYV524306:MYV524313 MOZ524306:MOZ524313 MFD524306:MFD524313 LVH524306:LVH524313 LLL524306:LLL524313 LBP524306:LBP524313 KRT524306:KRT524313 KHX524306:KHX524313 JYB524306:JYB524313 JOF524306:JOF524313 JEJ524306:JEJ524313 IUN524306:IUN524313 IKR524306:IKR524313 IAV524306:IAV524313 HQZ524306:HQZ524313 HHD524306:HHD524313 GXH524306:GXH524313 GNL524306:GNL524313 GDP524306:GDP524313 FTT524306:FTT524313 FJX524306:FJX524313 FAB524306:FAB524313 EQF524306:EQF524313 EGJ524306:EGJ524313 DWN524306:DWN524313 DMR524306:DMR524313 DCV524306:DCV524313 CSZ524306:CSZ524313 CJD524306:CJD524313 BZH524306:BZH524313 BPL524306:BPL524313 BFP524306:BFP524313 AVT524306:AVT524313 ALX524306:ALX524313 ACB524306:ACB524313 SF524306:SF524313 IJ524306:IJ524313 WUV458770:WUV458777 WKZ458770:WKZ458777 WBD458770:WBD458777 VRH458770:VRH458777 VHL458770:VHL458777 UXP458770:UXP458777 UNT458770:UNT458777 UDX458770:UDX458777 TUB458770:TUB458777 TKF458770:TKF458777 TAJ458770:TAJ458777 SQN458770:SQN458777 SGR458770:SGR458777 RWV458770:RWV458777 RMZ458770:RMZ458777 RDD458770:RDD458777 QTH458770:QTH458777 QJL458770:QJL458777 PZP458770:PZP458777 PPT458770:PPT458777 PFX458770:PFX458777 OWB458770:OWB458777 OMF458770:OMF458777 OCJ458770:OCJ458777 NSN458770:NSN458777 NIR458770:NIR458777 MYV458770:MYV458777 MOZ458770:MOZ458777 MFD458770:MFD458777 LVH458770:LVH458777 LLL458770:LLL458777 LBP458770:LBP458777 KRT458770:KRT458777 KHX458770:KHX458777 JYB458770:JYB458777 JOF458770:JOF458777 JEJ458770:JEJ458777 IUN458770:IUN458777 IKR458770:IKR458777 IAV458770:IAV458777 HQZ458770:HQZ458777 HHD458770:HHD458777 GXH458770:GXH458777 GNL458770:GNL458777 GDP458770:GDP458777 FTT458770:FTT458777 FJX458770:FJX458777 FAB458770:FAB458777 EQF458770:EQF458777 EGJ458770:EGJ458777 DWN458770:DWN458777 DMR458770:DMR458777 DCV458770:DCV458777 CSZ458770:CSZ458777 CJD458770:CJD458777 BZH458770:BZH458777 BPL458770:BPL458777 BFP458770:BFP458777 AVT458770:AVT458777 ALX458770:ALX458777 ACB458770:ACB458777 SF458770:SF458777 IJ458770:IJ458777 WUV393234:WUV393241 WKZ393234:WKZ393241 WBD393234:WBD393241 VRH393234:VRH393241 VHL393234:VHL393241 UXP393234:UXP393241 UNT393234:UNT393241 UDX393234:UDX393241 TUB393234:TUB393241 TKF393234:TKF393241 TAJ393234:TAJ393241 SQN393234:SQN393241 SGR393234:SGR393241 RWV393234:RWV393241 RMZ393234:RMZ393241 RDD393234:RDD393241 QTH393234:QTH393241 QJL393234:QJL393241 PZP393234:PZP393241 PPT393234:PPT393241 PFX393234:PFX393241 OWB393234:OWB393241 OMF393234:OMF393241 OCJ393234:OCJ393241 NSN393234:NSN393241 NIR393234:NIR393241 MYV393234:MYV393241 MOZ393234:MOZ393241 MFD393234:MFD393241 LVH393234:LVH393241 LLL393234:LLL393241 LBP393234:LBP393241 KRT393234:KRT393241 KHX393234:KHX393241 JYB393234:JYB393241 JOF393234:JOF393241 JEJ393234:JEJ393241 IUN393234:IUN393241 IKR393234:IKR393241 IAV393234:IAV393241 HQZ393234:HQZ393241 HHD393234:HHD393241 GXH393234:GXH393241 GNL393234:GNL393241 GDP393234:GDP393241 FTT393234:FTT393241 FJX393234:FJX393241 FAB393234:FAB393241 EQF393234:EQF393241 EGJ393234:EGJ393241 DWN393234:DWN393241 DMR393234:DMR393241 DCV393234:DCV393241 CSZ393234:CSZ393241 CJD393234:CJD393241 BZH393234:BZH393241 BPL393234:BPL393241 BFP393234:BFP393241 AVT393234:AVT393241 ALX393234:ALX393241 ACB393234:ACB393241 SF393234:SF393241 IJ393234:IJ393241 WUV327698:WUV327705 WKZ327698:WKZ327705 WBD327698:WBD327705 VRH327698:VRH327705 VHL327698:VHL327705 UXP327698:UXP327705 UNT327698:UNT327705 UDX327698:UDX327705 TUB327698:TUB327705 TKF327698:TKF327705 TAJ327698:TAJ327705 SQN327698:SQN327705 SGR327698:SGR327705 RWV327698:RWV327705 RMZ327698:RMZ327705 RDD327698:RDD327705 QTH327698:QTH327705 QJL327698:QJL327705 PZP327698:PZP327705 PPT327698:PPT327705 PFX327698:PFX327705 OWB327698:OWB327705 OMF327698:OMF327705 OCJ327698:OCJ327705 NSN327698:NSN327705 NIR327698:NIR327705 MYV327698:MYV327705 MOZ327698:MOZ327705 MFD327698:MFD327705 LVH327698:LVH327705 LLL327698:LLL327705 LBP327698:LBP327705 KRT327698:KRT327705 KHX327698:KHX327705 JYB327698:JYB327705 JOF327698:JOF327705 JEJ327698:JEJ327705 IUN327698:IUN327705 IKR327698:IKR327705 IAV327698:IAV327705 HQZ327698:HQZ327705 HHD327698:HHD327705 GXH327698:GXH327705 GNL327698:GNL327705 GDP327698:GDP327705 FTT327698:FTT327705 FJX327698:FJX327705 FAB327698:FAB327705 EQF327698:EQF327705 EGJ327698:EGJ327705 DWN327698:DWN327705 DMR327698:DMR327705 DCV327698:DCV327705 CSZ327698:CSZ327705 CJD327698:CJD327705 BZH327698:BZH327705 BPL327698:BPL327705 BFP327698:BFP327705 AVT327698:AVT327705 ALX327698:ALX327705 ACB327698:ACB327705 SF327698:SF327705 IJ327698:IJ327705 WUV262162:WUV262169 WKZ262162:WKZ262169 WBD262162:WBD262169 VRH262162:VRH262169 VHL262162:VHL262169 UXP262162:UXP262169 UNT262162:UNT262169 UDX262162:UDX262169 TUB262162:TUB262169 TKF262162:TKF262169 TAJ262162:TAJ262169 SQN262162:SQN262169 SGR262162:SGR262169 RWV262162:RWV262169 RMZ262162:RMZ262169 RDD262162:RDD262169 QTH262162:QTH262169 QJL262162:QJL262169 PZP262162:PZP262169 PPT262162:PPT262169 PFX262162:PFX262169 OWB262162:OWB262169 OMF262162:OMF262169 OCJ262162:OCJ262169 NSN262162:NSN262169 NIR262162:NIR262169 MYV262162:MYV262169 MOZ262162:MOZ262169 MFD262162:MFD262169 LVH262162:LVH262169 LLL262162:LLL262169 LBP262162:LBP262169 KRT262162:KRT262169 KHX262162:KHX262169 JYB262162:JYB262169 JOF262162:JOF262169 JEJ262162:JEJ262169 IUN262162:IUN262169 IKR262162:IKR262169 IAV262162:IAV262169 HQZ262162:HQZ262169 HHD262162:HHD262169 GXH262162:GXH262169 GNL262162:GNL262169 GDP262162:GDP262169 FTT262162:FTT262169 FJX262162:FJX262169 FAB262162:FAB262169 EQF262162:EQF262169 EGJ262162:EGJ262169 DWN262162:DWN262169 DMR262162:DMR262169 DCV262162:DCV262169 CSZ262162:CSZ262169 CJD262162:CJD262169 BZH262162:BZH262169 BPL262162:BPL262169 BFP262162:BFP262169 AVT262162:AVT262169 ALX262162:ALX262169 ACB262162:ACB262169 SF262162:SF262169 IJ262162:IJ262169 WUV196626:WUV196633 WKZ196626:WKZ196633 WBD196626:WBD196633 VRH196626:VRH196633 VHL196626:VHL196633 UXP196626:UXP196633 UNT196626:UNT196633 UDX196626:UDX196633 TUB196626:TUB196633 TKF196626:TKF196633 TAJ196626:TAJ196633 SQN196626:SQN196633 SGR196626:SGR196633 RWV196626:RWV196633 RMZ196626:RMZ196633 RDD196626:RDD196633 QTH196626:QTH196633 QJL196626:QJL196633 PZP196626:PZP196633 PPT196626:PPT196633 PFX196626:PFX196633 OWB196626:OWB196633 OMF196626:OMF196633 OCJ196626:OCJ196633 NSN196626:NSN196633 NIR196626:NIR196633 MYV196626:MYV196633 MOZ196626:MOZ196633 MFD196626:MFD196633 LVH196626:LVH196633 LLL196626:LLL196633 LBP196626:LBP196633 KRT196626:KRT196633 KHX196626:KHX196633 JYB196626:JYB196633 JOF196626:JOF196633 JEJ196626:JEJ196633 IUN196626:IUN196633 IKR196626:IKR196633 IAV196626:IAV196633 HQZ196626:HQZ196633 HHD196626:HHD196633 GXH196626:GXH196633 GNL196626:GNL196633 GDP196626:GDP196633 FTT196626:FTT196633 FJX196626:FJX196633 FAB196626:FAB196633 EQF196626:EQF196633 EGJ196626:EGJ196633 DWN196626:DWN196633 DMR196626:DMR196633 DCV196626:DCV196633 CSZ196626:CSZ196633 CJD196626:CJD196633 BZH196626:BZH196633 BPL196626:BPL196633 BFP196626:BFP196633 AVT196626:AVT196633 ALX196626:ALX196633 ACB196626:ACB196633 SF196626:SF196633 IJ196626:IJ196633 WUV131090:WUV131097 WKZ131090:WKZ131097 WBD131090:WBD131097 VRH131090:VRH131097 VHL131090:VHL131097 UXP131090:UXP131097 UNT131090:UNT131097 UDX131090:UDX131097 TUB131090:TUB131097 TKF131090:TKF131097 TAJ131090:TAJ131097 SQN131090:SQN131097 SGR131090:SGR131097 RWV131090:RWV131097 RMZ131090:RMZ131097 RDD131090:RDD131097 QTH131090:QTH131097 QJL131090:QJL131097 PZP131090:PZP131097 PPT131090:PPT131097 PFX131090:PFX131097 OWB131090:OWB131097 OMF131090:OMF131097 OCJ131090:OCJ131097 NSN131090:NSN131097 NIR131090:NIR131097 MYV131090:MYV131097 MOZ131090:MOZ131097 MFD131090:MFD131097 LVH131090:LVH131097 LLL131090:LLL131097 LBP131090:LBP131097 KRT131090:KRT131097 KHX131090:KHX131097 JYB131090:JYB131097 JOF131090:JOF131097 JEJ131090:JEJ131097 IUN131090:IUN131097 IKR131090:IKR131097 IAV131090:IAV131097 HQZ131090:HQZ131097 HHD131090:HHD131097 GXH131090:GXH131097 GNL131090:GNL131097 GDP131090:GDP131097 FTT131090:FTT131097 FJX131090:FJX131097 FAB131090:FAB131097 EQF131090:EQF131097 EGJ131090:EGJ131097 DWN131090:DWN131097 DMR131090:DMR131097 DCV131090:DCV131097 CSZ131090:CSZ131097 CJD131090:CJD131097 BZH131090:BZH131097 BPL131090:BPL131097 BFP131090:BFP131097 AVT131090:AVT131097 ALX131090:ALX131097 ACB131090:ACB131097 SF131090:SF131097 IJ131090:IJ131097 WUV65554:WUV65561 WKZ65554:WKZ65561 WBD65554:WBD65561 VRH65554:VRH65561 VHL65554:VHL65561 UXP65554:UXP65561 UNT65554:UNT65561 UDX65554:UDX65561 TUB65554:TUB65561 TKF65554:TKF65561 TAJ65554:TAJ65561 SQN65554:SQN65561 SGR65554:SGR65561 RWV65554:RWV65561 RMZ65554:RMZ65561 RDD65554:RDD65561 QTH65554:QTH65561 QJL65554:QJL65561 PZP65554:PZP65561 PPT65554:PPT65561 PFX65554:PFX65561 OWB65554:OWB65561 OMF65554:OMF65561 OCJ65554:OCJ65561 NSN65554:NSN65561 NIR65554:NIR65561 MYV65554:MYV65561 MOZ65554:MOZ65561 MFD65554:MFD65561 LVH65554:LVH65561 LLL65554:LLL65561 LBP65554:LBP65561 KRT65554:KRT65561 KHX65554:KHX65561 JYB65554:JYB65561 JOF65554:JOF65561 JEJ65554:JEJ65561 IUN65554:IUN65561 IKR65554:IKR65561 IAV65554:IAV65561 HQZ65554:HQZ65561 HHD65554:HHD65561 GXH65554:GXH65561 GNL65554:GNL65561 GDP65554:GDP65561 FTT65554:FTT65561 FJX65554:FJX65561 FAB65554:FAB65561 EQF65554:EQF65561 EGJ65554:EGJ65561 DWN65554:DWN65561 DMR65554:DMR65561 DCV65554:DCV65561 CSZ65554:CSZ65561 CJD65554:CJD65561 BZH65554:BZH65561 BPL65554:BPL65561 BFP65554:BFP65561 AVT65554:AVT65561 ALX65554:ALX65561 ACB65554:ACB65561 SF65554:SF65561 IJ65554:IJ65561 WUV29:WUV40 WKZ29:WKZ40 WBD29:WBD40 VRH29:VRH40 VHL29:VHL40 UXP29:UXP40 UNT29:UNT40 UDX29:UDX40 TUB29:TUB40 TKF29:TKF40 TAJ29:TAJ40 SQN29:SQN40 SGR29:SGR40 RWV29:RWV40 RMZ29:RMZ40 RDD29:RDD40 QTH29:QTH40 QJL29:QJL40 PZP29:PZP40 PPT29:PPT40 PFX29:PFX40 OWB29:OWB40 OMF29:OMF40 OCJ29:OCJ40 NSN29:NSN40 NIR29:NIR40 MYV29:MYV40 MOZ29:MOZ40 MFD29:MFD40 LVH29:LVH40 LLL29:LLL40 LBP29:LBP40 KRT29:KRT40 KHX29:KHX40 JYB29:JYB40 JOF29:JOF40 JEJ29:JEJ40 IUN29:IUN40 IKR29:IKR40 IAV29:IAV40 HQZ29:HQZ40 HHD29:HHD40 GXH29:GXH40 GNL29:GNL40 GDP29:GDP40 FTT29:FTT40 FJX29:FJX40 FAB29:FAB40 EQF29:EQF40 EGJ29:EGJ40 DWN29:DWN40 DMR29:DMR40 DCV29:DCV40 CSZ29:CSZ40 CJD29:CJD40 BZH29:BZH40 BPL29:BPL40 BFP29:BFP40 AVT29:AVT40 ALX29:ALX40 ACB29:ACB40 SF29:SF40 IJ29:IJ40 WUV983055:WUV983056 WKZ983055:WKZ983056 WBD983055:WBD983056 VRH983055:VRH983056 VHL983055:VHL983056 UXP983055:UXP983056 UNT983055:UNT983056 UDX983055:UDX983056 TUB983055:TUB983056 TKF983055:TKF983056 TAJ983055:TAJ983056 SQN983055:SQN983056 SGR983055:SGR983056 RWV983055:RWV983056 RMZ983055:RMZ983056 RDD983055:RDD983056 QTH983055:QTH983056 QJL983055:QJL983056 PZP983055:PZP983056 PPT983055:PPT983056 PFX983055:PFX983056 OWB983055:OWB983056 OMF983055:OMF983056 OCJ983055:OCJ983056 NSN983055:NSN983056 NIR983055:NIR983056 MYV983055:MYV983056 MOZ983055:MOZ983056 MFD983055:MFD983056 LVH983055:LVH983056 LLL983055:LLL983056 LBP983055:LBP983056 KRT983055:KRT983056 KHX983055:KHX983056 JYB983055:JYB983056 JOF983055:JOF983056 JEJ983055:JEJ983056 IUN983055:IUN983056 IKR983055:IKR983056 IAV983055:IAV983056 HQZ983055:HQZ983056 HHD983055:HHD983056 GXH983055:GXH983056 GNL983055:GNL983056 GDP983055:GDP983056 FTT983055:FTT983056 FJX983055:FJX983056 FAB983055:FAB983056 EQF983055:EQF983056 EGJ983055:EGJ983056 DWN983055:DWN983056 DMR983055:DMR983056 DCV983055:DCV983056 CSZ983055:CSZ983056 CJD983055:CJD983056 BZH983055:BZH983056 BPL983055:BPL983056 BFP983055:BFP983056 AVT983055:AVT983056 ALX983055:ALX983056 ACB983055:ACB983056 SF983055:SF983056 IJ983055:IJ983056 WUV917519:WUV917520 WKZ917519:WKZ917520 WBD917519:WBD917520 VRH917519:VRH917520 VHL917519:VHL917520 UXP917519:UXP917520 UNT917519:UNT917520 UDX917519:UDX917520 TUB917519:TUB917520 TKF917519:TKF917520 TAJ917519:TAJ917520 SQN917519:SQN917520 SGR917519:SGR917520 RWV917519:RWV917520 RMZ917519:RMZ917520 RDD917519:RDD917520 QTH917519:QTH917520 QJL917519:QJL917520 PZP917519:PZP917520 PPT917519:PPT917520 PFX917519:PFX917520 OWB917519:OWB917520 OMF917519:OMF917520 OCJ917519:OCJ917520 NSN917519:NSN917520 NIR917519:NIR917520 MYV917519:MYV917520 MOZ917519:MOZ917520 MFD917519:MFD917520 LVH917519:LVH917520 LLL917519:LLL917520 LBP917519:LBP917520 KRT917519:KRT917520 KHX917519:KHX917520 JYB917519:JYB917520 JOF917519:JOF917520 JEJ917519:JEJ917520 IUN917519:IUN917520 IKR917519:IKR917520 IAV917519:IAV917520 HQZ917519:HQZ917520 HHD917519:HHD917520 GXH917519:GXH917520 GNL917519:GNL917520 GDP917519:GDP917520 FTT917519:FTT917520 FJX917519:FJX917520 FAB917519:FAB917520 EQF917519:EQF917520 EGJ917519:EGJ917520 DWN917519:DWN917520 DMR917519:DMR917520 DCV917519:DCV917520 CSZ917519:CSZ917520 CJD917519:CJD917520 BZH917519:BZH917520 BPL917519:BPL917520 BFP917519:BFP917520 AVT917519:AVT917520 ALX917519:ALX917520 ACB917519:ACB917520 SF917519:SF917520 IJ917519:IJ917520 WUV851983:WUV851984 WKZ851983:WKZ851984 WBD851983:WBD851984 VRH851983:VRH851984 VHL851983:VHL851984 UXP851983:UXP851984 UNT851983:UNT851984 UDX851983:UDX851984 TUB851983:TUB851984 TKF851983:TKF851984 TAJ851983:TAJ851984 SQN851983:SQN851984 SGR851983:SGR851984 RWV851983:RWV851984 RMZ851983:RMZ851984 RDD851983:RDD851984 QTH851983:QTH851984 QJL851983:QJL851984 PZP851983:PZP851984 PPT851983:PPT851984 PFX851983:PFX851984 OWB851983:OWB851984 OMF851983:OMF851984 OCJ851983:OCJ851984 NSN851983:NSN851984 NIR851983:NIR851984 MYV851983:MYV851984 MOZ851983:MOZ851984 MFD851983:MFD851984 LVH851983:LVH851984 LLL851983:LLL851984 LBP851983:LBP851984 KRT851983:KRT851984 KHX851983:KHX851984 JYB851983:JYB851984 JOF851983:JOF851984 JEJ851983:JEJ851984 IUN851983:IUN851984 IKR851983:IKR851984 IAV851983:IAV851984 HQZ851983:HQZ851984 HHD851983:HHD851984 GXH851983:GXH851984 GNL851983:GNL851984 GDP851983:GDP851984 FTT851983:FTT851984 FJX851983:FJX851984 FAB851983:FAB851984 EQF851983:EQF851984 EGJ851983:EGJ851984 DWN851983:DWN851984 DMR851983:DMR851984 DCV851983:DCV851984 CSZ851983:CSZ851984 CJD851983:CJD851984 BZH851983:BZH851984 BPL851983:BPL851984 BFP851983:BFP851984 AVT851983:AVT851984 ALX851983:ALX851984 ACB851983:ACB851984 SF851983:SF851984 IJ851983:IJ851984 WUV786447:WUV786448 WKZ786447:WKZ786448 WBD786447:WBD786448 VRH786447:VRH786448 VHL786447:VHL786448 UXP786447:UXP786448 UNT786447:UNT786448 UDX786447:UDX786448 TUB786447:TUB786448 TKF786447:TKF786448 TAJ786447:TAJ786448 SQN786447:SQN786448 SGR786447:SGR786448 RWV786447:RWV786448 RMZ786447:RMZ786448 RDD786447:RDD786448 QTH786447:QTH786448 QJL786447:QJL786448 PZP786447:PZP786448 PPT786447:PPT786448 PFX786447:PFX786448 OWB786447:OWB786448 OMF786447:OMF786448 OCJ786447:OCJ786448 NSN786447:NSN786448 NIR786447:NIR786448 MYV786447:MYV786448 MOZ786447:MOZ786448 MFD786447:MFD786448 LVH786447:LVH786448 LLL786447:LLL786448 LBP786447:LBP786448 KRT786447:KRT786448 KHX786447:KHX786448 JYB786447:JYB786448 JOF786447:JOF786448 JEJ786447:JEJ786448 IUN786447:IUN786448 IKR786447:IKR786448 IAV786447:IAV786448 HQZ786447:HQZ786448 HHD786447:HHD786448 GXH786447:GXH786448 GNL786447:GNL786448 GDP786447:GDP786448 FTT786447:FTT786448 FJX786447:FJX786448 FAB786447:FAB786448 EQF786447:EQF786448 EGJ786447:EGJ786448 DWN786447:DWN786448 DMR786447:DMR786448 DCV786447:DCV786448 CSZ786447:CSZ786448 CJD786447:CJD786448 BZH786447:BZH786448 BPL786447:BPL786448 BFP786447:BFP786448 AVT786447:AVT786448 ALX786447:ALX786448 ACB786447:ACB786448 SF786447:SF786448 IJ786447:IJ786448 WUV720911:WUV720912 WKZ720911:WKZ720912 WBD720911:WBD720912 VRH720911:VRH720912 VHL720911:VHL720912 UXP720911:UXP720912 UNT720911:UNT720912 UDX720911:UDX720912 TUB720911:TUB720912 TKF720911:TKF720912 TAJ720911:TAJ720912 SQN720911:SQN720912 SGR720911:SGR720912 RWV720911:RWV720912 RMZ720911:RMZ720912 RDD720911:RDD720912 QTH720911:QTH720912 QJL720911:QJL720912 PZP720911:PZP720912 PPT720911:PPT720912 PFX720911:PFX720912 OWB720911:OWB720912 OMF720911:OMF720912 OCJ720911:OCJ720912 NSN720911:NSN720912 NIR720911:NIR720912 MYV720911:MYV720912 MOZ720911:MOZ720912 MFD720911:MFD720912 LVH720911:LVH720912 LLL720911:LLL720912 LBP720911:LBP720912 KRT720911:KRT720912 KHX720911:KHX720912 JYB720911:JYB720912 JOF720911:JOF720912 JEJ720911:JEJ720912 IUN720911:IUN720912 IKR720911:IKR720912 IAV720911:IAV720912 HQZ720911:HQZ720912 HHD720911:HHD720912 GXH720911:GXH720912 GNL720911:GNL720912 GDP720911:GDP720912 FTT720911:FTT720912 FJX720911:FJX720912 FAB720911:FAB720912 EQF720911:EQF720912 EGJ720911:EGJ720912 DWN720911:DWN720912 DMR720911:DMR720912 DCV720911:DCV720912 CSZ720911:CSZ720912 CJD720911:CJD720912 BZH720911:BZH720912 BPL720911:BPL720912 BFP720911:BFP720912 AVT720911:AVT720912 ALX720911:ALX720912 ACB720911:ACB720912 SF720911:SF720912 IJ720911:IJ720912 WUV655375:WUV655376 WKZ655375:WKZ655376 WBD655375:WBD655376 VRH655375:VRH655376 VHL655375:VHL655376 UXP655375:UXP655376 UNT655375:UNT655376 UDX655375:UDX655376 TUB655375:TUB655376 TKF655375:TKF655376 TAJ655375:TAJ655376 SQN655375:SQN655376 SGR655375:SGR655376 RWV655375:RWV655376 RMZ655375:RMZ655376 RDD655375:RDD655376 QTH655375:QTH655376 QJL655375:QJL655376 PZP655375:PZP655376 PPT655375:PPT655376 PFX655375:PFX655376 OWB655375:OWB655376 OMF655375:OMF655376 OCJ655375:OCJ655376 NSN655375:NSN655376 NIR655375:NIR655376 MYV655375:MYV655376 MOZ655375:MOZ655376 MFD655375:MFD655376 LVH655375:LVH655376 LLL655375:LLL655376 LBP655375:LBP655376 KRT655375:KRT655376 KHX655375:KHX655376 JYB655375:JYB655376 JOF655375:JOF655376 JEJ655375:JEJ655376 IUN655375:IUN655376 IKR655375:IKR655376 IAV655375:IAV655376 HQZ655375:HQZ655376 HHD655375:HHD655376 GXH655375:GXH655376 GNL655375:GNL655376 GDP655375:GDP655376 FTT655375:FTT655376 FJX655375:FJX655376 FAB655375:FAB655376 EQF655375:EQF655376 EGJ655375:EGJ655376 DWN655375:DWN655376 DMR655375:DMR655376 DCV655375:DCV655376 CSZ655375:CSZ655376 CJD655375:CJD655376 BZH655375:BZH655376 BPL655375:BPL655376 BFP655375:BFP655376 AVT655375:AVT655376 ALX655375:ALX655376 ACB655375:ACB655376 SF655375:SF655376 IJ655375:IJ655376 WUV589839:WUV589840 WKZ589839:WKZ589840 WBD589839:WBD589840 VRH589839:VRH589840 VHL589839:VHL589840 UXP589839:UXP589840 UNT589839:UNT589840 UDX589839:UDX589840 TUB589839:TUB589840 TKF589839:TKF589840 TAJ589839:TAJ589840 SQN589839:SQN589840 SGR589839:SGR589840 RWV589839:RWV589840 RMZ589839:RMZ589840 RDD589839:RDD589840 QTH589839:QTH589840 QJL589839:QJL589840 PZP589839:PZP589840 PPT589839:PPT589840 PFX589839:PFX589840 OWB589839:OWB589840 OMF589839:OMF589840 OCJ589839:OCJ589840 NSN589839:NSN589840 NIR589839:NIR589840 MYV589839:MYV589840 MOZ589839:MOZ589840 MFD589839:MFD589840 LVH589839:LVH589840 LLL589839:LLL589840 LBP589839:LBP589840 KRT589839:KRT589840 KHX589839:KHX589840 JYB589839:JYB589840 JOF589839:JOF589840 JEJ589839:JEJ589840 IUN589839:IUN589840 IKR589839:IKR589840 IAV589839:IAV589840 HQZ589839:HQZ589840 HHD589839:HHD589840 GXH589839:GXH589840 GNL589839:GNL589840 GDP589839:GDP589840 FTT589839:FTT589840 FJX589839:FJX589840 FAB589839:FAB589840 EQF589839:EQF589840 EGJ589839:EGJ589840 DWN589839:DWN589840 DMR589839:DMR589840 DCV589839:DCV589840 CSZ589839:CSZ589840 CJD589839:CJD589840 BZH589839:BZH589840 BPL589839:BPL589840 BFP589839:BFP589840 AVT589839:AVT589840 ALX589839:ALX589840 ACB589839:ACB589840 SF589839:SF589840 IJ589839:IJ589840 WUV524303:WUV524304 WKZ524303:WKZ524304 WBD524303:WBD524304 VRH524303:VRH524304 VHL524303:VHL524304 UXP524303:UXP524304 UNT524303:UNT524304 UDX524303:UDX524304 TUB524303:TUB524304 TKF524303:TKF524304 TAJ524303:TAJ524304 SQN524303:SQN524304 SGR524303:SGR524304 RWV524303:RWV524304 RMZ524303:RMZ524304 RDD524303:RDD524304 QTH524303:QTH524304 QJL524303:QJL524304 PZP524303:PZP524304 PPT524303:PPT524304 PFX524303:PFX524304 OWB524303:OWB524304 OMF524303:OMF524304 OCJ524303:OCJ524304 NSN524303:NSN524304 NIR524303:NIR524304 MYV524303:MYV524304 MOZ524303:MOZ524304 MFD524303:MFD524304 LVH524303:LVH524304 LLL524303:LLL524304 LBP524303:LBP524304 KRT524303:KRT524304 KHX524303:KHX524304 JYB524303:JYB524304 JOF524303:JOF524304 JEJ524303:JEJ524304 IUN524303:IUN524304 IKR524303:IKR524304 IAV524303:IAV524304 HQZ524303:HQZ524304 HHD524303:HHD524304 GXH524303:GXH524304 GNL524303:GNL524304 GDP524303:GDP524304 FTT524303:FTT524304 FJX524303:FJX524304 FAB524303:FAB524304 EQF524303:EQF524304 EGJ524303:EGJ524304 DWN524303:DWN524304 DMR524303:DMR524304 DCV524303:DCV524304 CSZ524303:CSZ524304 CJD524303:CJD524304 BZH524303:BZH524304 BPL524303:BPL524304 BFP524303:BFP524304 AVT524303:AVT524304 ALX524303:ALX524304 ACB524303:ACB524304 SF524303:SF524304 IJ524303:IJ524304 WUV458767:WUV458768 WKZ458767:WKZ458768 WBD458767:WBD458768 VRH458767:VRH458768 VHL458767:VHL458768 UXP458767:UXP458768 UNT458767:UNT458768 UDX458767:UDX458768 TUB458767:TUB458768 TKF458767:TKF458768 TAJ458767:TAJ458768 SQN458767:SQN458768 SGR458767:SGR458768 RWV458767:RWV458768 RMZ458767:RMZ458768 RDD458767:RDD458768 QTH458767:QTH458768 QJL458767:QJL458768 PZP458767:PZP458768 PPT458767:PPT458768 PFX458767:PFX458768 OWB458767:OWB458768 OMF458767:OMF458768 OCJ458767:OCJ458768 NSN458767:NSN458768 NIR458767:NIR458768 MYV458767:MYV458768 MOZ458767:MOZ458768 MFD458767:MFD458768 LVH458767:LVH458768 LLL458767:LLL458768 LBP458767:LBP458768 KRT458767:KRT458768 KHX458767:KHX458768 JYB458767:JYB458768 JOF458767:JOF458768 JEJ458767:JEJ458768 IUN458767:IUN458768 IKR458767:IKR458768 IAV458767:IAV458768 HQZ458767:HQZ458768 HHD458767:HHD458768 GXH458767:GXH458768 GNL458767:GNL458768 GDP458767:GDP458768 FTT458767:FTT458768 FJX458767:FJX458768 FAB458767:FAB458768 EQF458767:EQF458768 EGJ458767:EGJ458768 DWN458767:DWN458768 DMR458767:DMR458768 DCV458767:DCV458768 CSZ458767:CSZ458768 CJD458767:CJD458768 BZH458767:BZH458768 BPL458767:BPL458768 BFP458767:BFP458768 AVT458767:AVT458768 ALX458767:ALX458768 ACB458767:ACB458768 SF458767:SF458768 IJ458767:IJ458768 WUV393231:WUV393232 WKZ393231:WKZ393232 WBD393231:WBD393232 VRH393231:VRH393232 VHL393231:VHL393232 UXP393231:UXP393232 UNT393231:UNT393232 UDX393231:UDX393232 TUB393231:TUB393232 TKF393231:TKF393232 TAJ393231:TAJ393232 SQN393231:SQN393232 SGR393231:SGR393232 RWV393231:RWV393232 RMZ393231:RMZ393232 RDD393231:RDD393232 QTH393231:QTH393232 QJL393231:QJL393232 PZP393231:PZP393232 PPT393231:PPT393232 PFX393231:PFX393232 OWB393231:OWB393232 OMF393231:OMF393232 OCJ393231:OCJ393232 NSN393231:NSN393232 NIR393231:NIR393232 MYV393231:MYV393232 MOZ393231:MOZ393232 MFD393231:MFD393232 LVH393231:LVH393232 LLL393231:LLL393232 LBP393231:LBP393232 KRT393231:KRT393232 KHX393231:KHX393232 JYB393231:JYB393232 JOF393231:JOF393232 JEJ393231:JEJ393232 IUN393231:IUN393232 IKR393231:IKR393232 IAV393231:IAV393232 HQZ393231:HQZ393232 HHD393231:HHD393232 GXH393231:GXH393232 GNL393231:GNL393232 GDP393231:GDP393232 FTT393231:FTT393232 FJX393231:FJX393232 FAB393231:FAB393232 EQF393231:EQF393232 EGJ393231:EGJ393232 DWN393231:DWN393232 DMR393231:DMR393232 DCV393231:DCV393232 CSZ393231:CSZ393232 CJD393231:CJD393232 BZH393231:BZH393232 BPL393231:BPL393232 BFP393231:BFP393232 AVT393231:AVT393232 ALX393231:ALX393232 ACB393231:ACB393232 SF393231:SF393232 IJ393231:IJ393232 WUV327695:WUV327696 WKZ327695:WKZ327696 WBD327695:WBD327696 VRH327695:VRH327696 VHL327695:VHL327696 UXP327695:UXP327696 UNT327695:UNT327696 UDX327695:UDX327696 TUB327695:TUB327696 TKF327695:TKF327696 TAJ327695:TAJ327696 SQN327695:SQN327696 SGR327695:SGR327696 RWV327695:RWV327696 RMZ327695:RMZ327696 RDD327695:RDD327696 QTH327695:QTH327696 QJL327695:QJL327696 PZP327695:PZP327696 PPT327695:PPT327696 PFX327695:PFX327696 OWB327695:OWB327696 OMF327695:OMF327696 OCJ327695:OCJ327696 NSN327695:NSN327696 NIR327695:NIR327696 MYV327695:MYV327696 MOZ327695:MOZ327696 MFD327695:MFD327696 LVH327695:LVH327696 LLL327695:LLL327696 LBP327695:LBP327696 KRT327695:KRT327696 KHX327695:KHX327696 JYB327695:JYB327696 JOF327695:JOF327696 JEJ327695:JEJ327696 IUN327695:IUN327696 IKR327695:IKR327696 IAV327695:IAV327696 HQZ327695:HQZ327696 HHD327695:HHD327696 GXH327695:GXH327696 GNL327695:GNL327696 GDP327695:GDP327696 FTT327695:FTT327696 FJX327695:FJX327696 FAB327695:FAB327696 EQF327695:EQF327696 EGJ327695:EGJ327696 DWN327695:DWN327696 DMR327695:DMR327696 DCV327695:DCV327696 CSZ327695:CSZ327696 CJD327695:CJD327696 BZH327695:BZH327696 BPL327695:BPL327696 BFP327695:BFP327696 AVT327695:AVT327696 ALX327695:ALX327696 ACB327695:ACB327696 SF327695:SF327696 IJ327695:IJ327696 WUV262159:WUV262160 WKZ262159:WKZ262160 WBD262159:WBD262160 VRH262159:VRH262160 VHL262159:VHL262160 UXP262159:UXP262160 UNT262159:UNT262160 UDX262159:UDX262160 TUB262159:TUB262160 TKF262159:TKF262160 TAJ262159:TAJ262160 SQN262159:SQN262160 SGR262159:SGR262160 RWV262159:RWV262160 RMZ262159:RMZ262160 RDD262159:RDD262160 QTH262159:QTH262160 QJL262159:QJL262160 PZP262159:PZP262160 PPT262159:PPT262160 PFX262159:PFX262160 OWB262159:OWB262160 OMF262159:OMF262160 OCJ262159:OCJ262160 NSN262159:NSN262160 NIR262159:NIR262160 MYV262159:MYV262160 MOZ262159:MOZ262160 MFD262159:MFD262160 LVH262159:LVH262160 LLL262159:LLL262160 LBP262159:LBP262160 KRT262159:KRT262160 KHX262159:KHX262160 JYB262159:JYB262160 JOF262159:JOF262160 JEJ262159:JEJ262160 IUN262159:IUN262160 IKR262159:IKR262160 IAV262159:IAV262160 HQZ262159:HQZ262160 HHD262159:HHD262160 GXH262159:GXH262160 GNL262159:GNL262160 GDP262159:GDP262160 FTT262159:FTT262160 FJX262159:FJX262160 FAB262159:FAB262160 EQF262159:EQF262160 EGJ262159:EGJ262160 DWN262159:DWN262160 DMR262159:DMR262160 DCV262159:DCV262160 CSZ262159:CSZ262160 CJD262159:CJD262160 BZH262159:BZH262160 BPL262159:BPL262160 BFP262159:BFP262160 AVT262159:AVT262160 ALX262159:ALX262160 ACB262159:ACB262160 SF262159:SF262160 IJ262159:IJ262160 WUV196623:WUV196624 WKZ196623:WKZ196624 WBD196623:WBD196624 VRH196623:VRH196624 VHL196623:VHL196624 UXP196623:UXP196624 UNT196623:UNT196624 UDX196623:UDX196624 TUB196623:TUB196624 TKF196623:TKF196624 TAJ196623:TAJ196624 SQN196623:SQN196624 SGR196623:SGR196624 RWV196623:RWV196624 RMZ196623:RMZ196624 RDD196623:RDD196624 QTH196623:QTH196624 QJL196623:QJL196624 PZP196623:PZP196624 PPT196623:PPT196624 PFX196623:PFX196624 OWB196623:OWB196624 OMF196623:OMF196624 OCJ196623:OCJ196624 NSN196623:NSN196624 NIR196623:NIR196624 MYV196623:MYV196624 MOZ196623:MOZ196624 MFD196623:MFD196624 LVH196623:LVH196624 LLL196623:LLL196624 LBP196623:LBP196624 KRT196623:KRT196624 KHX196623:KHX196624 JYB196623:JYB196624 JOF196623:JOF196624 JEJ196623:JEJ196624 IUN196623:IUN196624 IKR196623:IKR196624 IAV196623:IAV196624 HQZ196623:HQZ196624 HHD196623:HHD196624 GXH196623:GXH196624 GNL196623:GNL196624 GDP196623:GDP196624 FTT196623:FTT196624 FJX196623:FJX196624 FAB196623:FAB196624 EQF196623:EQF196624 EGJ196623:EGJ196624 DWN196623:DWN196624 DMR196623:DMR196624 DCV196623:DCV196624 CSZ196623:CSZ196624 CJD196623:CJD196624 BZH196623:BZH196624 BPL196623:BPL196624 BFP196623:BFP196624 AVT196623:AVT196624 ALX196623:ALX196624 ACB196623:ACB196624 SF196623:SF196624 IJ196623:IJ196624 WUV131087:WUV131088 WKZ131087:WKZ131088 WBD131087:WBD131088 VRH131087:VRH131088 VHL131087:VHL131088 UXP131087:UXP131088 UNT131087:UNT131088 UDX131087:UDX131088 TUB131087:TUB131088 TKF131087:TKF131088 TAJ131087:TAJ131088 SQN131087:SQN131088 SGR131087:SGR131088 RWV131087:RWV131088 RMZ131087:RMZ131088 RDD131087:RDD131088 QTH131087:QTH131088 QJL131087:QJL131088 PZP131087:PZP131088 PPT131087:PPT131088 PFX131087:PFX131088 OWB131087:OWB131088 OMF131087:OMF131088 OCJ131087:OCJ131088 NSN131087:NSN131088 NIR131087:NIR131088 MYV131087:MYV131088 MOZ131087:MOZ131088 MFD131087:MFD131088 LVH131087:LVH131088 LLL131087:LLL131088 LBP131087:LBP131088 KRT131087:KRT131088 KHX131087:KHX131088 JYB131087:JYB131088 JOF131087:JOF131088 JEJ131087:JEJ131088 IUN131087:IUN131088 IKR131087:IKR131088 IAV131087:IAV131088 HQZ131087:HQZ131088 HHD131087:HHD131088 GXH131087:GXH131088 GNL131087:GNL131088 GDP131087:GDP131088 FTT131087:FTT131088 FJX131087:FJX131088 FAB131087:FAB131088 EQF131087:EQF131088 EGJ131087:EGJ131088 DWN131087:DWN131088 DMR131087:DMR131088 DCV131087:DCV131088 CSZ131087:CSZ131088 CJD131087:CJD131088 BZH131087:BZH131088 BPL131087:BPL131088 BFP131087:BFP131088 AVT131087:AVT131088 ALX131087:ALX131088 ACB131087:ACB131088 SF131087:SF131088 IJ131087:IJ131088 WUV65551:WUV65552 WKZ65551:WKZ65552 WBD65551:WBD65552 VRH65551:VRH65552 VHL65551:VHL65552 UXP65551:UXP65552 UNT65551:UNT65552 UDX65551:UDX65552 TUB65551:TUB65552 TKF65551:TKF65552 TAJ65551:TAJ65552 SQN65551:SQN65552 SGR65551:SGR65552 RWV65551:RWV65552 RMZ65551:RMZ65552 RDD65551:RDD65552 QTH65551:QTH65552 QJL65551:QJL65552 PZP65551:PZP65552 PPT65551:PPT65552 PFX65551:PFX65552 OWB65551:OWB65552 OMF65551:OMF65552 OCJ65551:OCJ65552 NSN65551:NSN65552 NIR65551:NIR65552 MYV65551:MYV65552 MOZ65551:MOZ65552 MFD65551:MFD65552 LVH65551:LVH65552 LLL65551:LLL65552 LBP65551:LBP65552 KRT65551:KRT65552 KHX65551:KHX65552 JYB65551:JYB65552 JOF65551:JOF65552 JEJ65551:JEJ65552 IUN65551:IUN65552 IKR65551:IKR65552 IAV65551:IAV65552 HQZ65551:HQZ65552 HHD65551:HHD65552 GXH65551:GXH65552 GNL65551:GNL65552 GDP65551:GDP65552 FTT65551:FTT65552 FJX65551:FJX65552 FAB65551:FAB65552 EQF65551:EQF65552 EGJ65551:EGJ65552 DWN65551:DWN65552 DMR65551:DMR65552 DCV65551:DCV65552 CSZ65551:CSZ65552 CJD65551:CJD65552 BZH65551:BZH65552 BPL65551:BPL65552 BFP65551:BFP65552 AVT65551:AVT65552 ALX65551:ALX65552 ACB65551:ACB65552 SF65551:SF65552 IJ65551:IJ65552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39:WUV983053 WKZ983039:WKZ983053 WBD983039:WBD983053 VRH983039:VRH983053 VHL983039:VHL983053 UXP983039:UXP983053 UNT983039:UNT983053 UDX983039:UDX983053 TUB983039:TUB983053 TKF983039:TKF983053 TAJ983039:TAJ983053 SQN983039:SQN983053 SGR983039:SGR983053 RWV983039:RWV983053 RMZ983039:RMZ983053 RDD983039:RDD983053 QTH983039:QTH983053 QJL983039:QJL983053 PZP983039:PZP983053 PPT983039:PPT983053 PFX983039:PFX983053 OWB983039:OWB983053 OMF983039:OMF983053 OCJ983039:OCJ983053 NSN983039:NSN983053 NIR983039:NIR983053 MYV983039:MYV983053 MOZ983039:MOZ983053 MFD983039:MFD983053 LVH983039:LVH983053 LLL983039:LLL983053 LBP983039:LBP983053 KRT983039:KRT983053 KHX983039:KHX983053 JYB983039:JYB983053 JOF983039:JOF983053 JEJ983039:JEJ983053 IUN983039:IUN983053 IKR983039:IKR983053 IAV983039:IAV983053 HQZ983039:HQZ983053 HHD983039:HHD983053 GXH983039:GXH983053 GNL983039:GNL983053 GDP983039:GDP983053 FTT983039:FTT983053 FJX983039:FJX983053 FAB983039:FAB983053 EQF983039:EQF983053 EGJ983039:EGJ983053 DWN983039:DWN983053 DMR983039:DMR983053 DCV983039:DCV983053 CSZ983039:CSZ983053 CJD983039:CJD983053 BZH983039:BZH983053 BPL983039:BPL983053 BFP983039:BFP983053 AVT983039:AVT983053 ALX983039:ALX983053 ACB983039:ACB983053 SF983039:SF983053 IJ983039:IJ983053 WUV917503:WUV917517 WKZ917503:WKZ917517 WBD917503:WBD917517 VRH917503:VRH917517 VHL917503:VHL917517 UXP917503:UXP917517 UNT917503:UNT917517 UDX917503:UDX917517 TUB917503:TUB917517 TKF917503:TKF917517 TAJ917503:TAJ917517 SQN917503:SQN917517 SGR917503:SGR917517 RWV917503:RWV917517 RMZ917503:RMZ917517 RDD917503:RDD917517 QTH917503:QTH917517 QJL917503:QJL917517 PZP917503:PZP917517 PPT917503:PPT917517 PFX917503:PFX917517 OWB917503:OWB917517 OMF917503:OMF917517 OCJ917503:OCJ917517 NSN917503:NSN917517 NIR917503:NIR917517 MYV917503:MYV917517 MOZ917503:MOZ917517 MFD917503:MFD917517 LVH917503:LVH917517 LLL917503:LLL917517 LBP917503:LBP917517 KRT917503:KRT917517 KHX917503:KHX917517 JYB917503:JYB917517 JOF917503:JOF917517 JEJ917503:JEJ917517 IUN917503:IUN917517 IKR917503:IKR917517 IAV917503:IAV917517 HQZ917503:HQZ917517 HHD917503:HHD917517 GXH917503:GXH917517 GNL917503:GNL917517 GDP917503:GDP917517 FTT917503:FTT917517 FJX917503:FJX917517 FAB917503:FAB917517 EQF917503:EQF917517 EGJ917503:EGJ917517 DWN917503:DWN917517 DMR917503:DMR917517 DCV917503:DCV917517 CSZ917503:CSZ917517 CJD917503:CJD917517 BZH917503:BZH917517 BPL917503:BPL917517 BFP917503:BFP917517 AVT917503:AVT917517 ALX917503:ALX917517 ACB917503:ACB917517 SF917503:SF917517 IJ917503:IJ917517 WUV851967:WUV851981 WKZ851967:WKZ851981 WBD851967:WBD851981 VRH851967:VRH851981 VHL851967:VHL851981 UXP851967:UXP851981 UNT851967:UNT851981 UDX851967:UDX851981 TUB851967:TUB851981 TKF851967:TKF851981 TAJ851967:TAJ851981 SQN851967:SQN851981 SGR851967:SGR851981 RWV851967:RWV851981 RMZ851967:RMZ851981 RDD851967:RDD851981 QTH851967:QTH851981 QJL851967:QJL851981 PZP851967:PZP851981 PPT851967:PPT851981 PFX851967:PFX851981 OWB851967:OWB851981 OMF851967:OMF851981 OCJ851967:OCJ851981 NSN851967:NSN851981 NIR851967:NIR851981 MYV851967:MYV851981 MOZ851967:MOZ851981 MFD851967:MFD851981 LVH851967:LVH851981 LLL851967:LLL851981 LBP851967:LBP851981 KRT851967:KRT851981 KHX851967:KHX851981 JYB851967:JYB851981 JOF851967:JOF851981 JEJ851967:JEJ851981 IUN851967:IUN851981 IKR851967:IKR851981 IAV851967:IAV851981 HQZ851967:HQZ851981 HHD851967:HHD851981 GXH851967:GXH851981 GNL851967:GNL851981 GDP851967:GDP851981 FTT851967:FTT851981 FJX851967:FJX851981 FAB851967:FAB851981 EQF851967:EQF851981 EGJ851967:EGJ851981 DWN851967:DWN851981 DMR851967:DMR851981 DCV851967:DCV851981 CSZ851967:CSZ851981 CJD851967:CJD851981 BZH851967:BZH851981 BPL851967:BPL851981 BFP851967:BFP851981 AVT851967:AVT851981 ALX851967:ALX851981 ACB851967:ACB851981 SF851967:SF851981 IJ851967:IJ851981 WUV786431:WUV786445 WKZ786431:WKZ786445 WBD786431:WBD786445 VRH786431:VRH786445 VHL786431:VHL786445 UXP786431:UXP786445 UNT786431:UNT786445 UDX786431:UDX786445 TUB786431:TUB786445 TKF786431:TKF786445 TAJ786431:TAJ786445 SQN786431:SQN786445 SGR786431:SGR786445 RWV786431:RWV786445 RMZ786431:RMZ786445 RDD786431:RDD786445 QTH786431:QTH786445 QJL786431:QJL786445 PZP786431:PZP786445 PPT786431:PPT786445 PFX786431:PFX786445 OWB786431:OWB786445 OMF786431:OMF786445 OCJ786431:OCJ786445 NSN786431:NSN786445 NIR786431:NIR786445 MYV786431:MYV786445 MOZ786431:MOZ786445 MFD786431:MFD786445 LVH786431:LVH786445 LLL786431:LLL786445 LBP786431:LBP786445 KRT786431:KRT786445 KHX786431:KHX786445 JYB786431:JYB786445 JOF786431:JOF786445 JEJ786431:JEJ786445 IUN786431:IUN786445 IKR786431:IKR786445 IAV786431:IAV786445 HQZ786431:HQZ786445 HHD786431:HHD786445 GXH786431:GXH786445 GNL786431:GNL786445 GDP786431:GDP786445 FTT786431:FTT786445 FJX786431:FJX786445 FAB786431:FAB786445 EQF786431:EQF786445 EGJ786431:EGJ786445 DWN786431:DWN786445 DMR786431:DMR786445 DCV786431:DCV786445 CSZ786431:CSZ786445 CJD786431:CJD786445 BZH786431:BZH786445 BPL786431:BPL786445 BFP786431:BFP786445 AVT786431:AVT786445 ALX786431:ALX786445 ACB786431:ACB786445 SF786431:SF786445 IJ786431:IJ786445 WUV720895:WUV720909 WKZ720895:WKZ720909 WBD720895:WBD720909 VRH720895:VRH720909 VHL720895:VHL720909 UXP720895:UXP720909 UNT720895:UNT720909 UDX720895:UDX720909 TUB720895:TUB720909 TKF720895:TKF720909 TAJ720895:TAJ720909 SQN720895:SQN720909 SGR720895:SGR720909 RWV720895:RWV720909 RMZ720895:RMZ720909 RDD720895:RDD720909 QTH720895:QTH720909 QJL720895:QJL720909 PZP720895:PZP720909 PPT720895:PPT720909 PFX720895:PFX720909 OWB720895:OWB720909 OMF720895:OMF720909 OCJ720895:OCJ720909 NSN720895:NSN720909 NIR720895:NIR720909 MYV720895:MYV720909 MOZ720895:MOZ720909 MFD720895:MFD720909 LVH720895:LVH720909 LLL720895:LLL720909 LBP720895:LBP720909 KRT720895:KRT720909 KHX720895:KHX720909 JYB720895:JYB720909 JOF720895:JOF720909 JEJ720895:JEJ720909 IUN720895:IUN720909 IKR720895:IKR720909 IAV720895:IAV720909 HQZ720895:HQZ720909 HHD720895:HHD720909 GXH720895:GXH720909 GNL720895:GNL720909 GDP720895:GDP720909 FTT720895:FTT720909 FJX720895:FJX720909 FAB720895:FAB720909 EQF720895:EQF720909 EGJ720895:EGJ720909 DWN720895:DWN720909 DMR720895:DMR720909 DCV720895:DCV720909 CSZ720895:CSZ720909 CJD720895:CJD720909 BZH720895:BZH720909 BPL720895:BPL720909 BFP720895:BFP720909 AVT720895:AVT720909 ALX720895:ALX720909 ACB720895:ACB720909 SF720895:SF720909 IJ720895:IJ720909 WUV655359:WUV655373 WKZ655359:WKZ655373 WBD655359:WBD655373 VRH655359:VRH655373 VHL655359:VHL655373 UXP655359:UXP655373 UNT655359:UNT655373 UDX655359:UDX655373 TUB655359:TUB655373 TKF655359:TKF655373 TAJ655359:TAJ655373 SQN655359:SQN655373 SGR655359:SGR655373 RWV655359:RWV655373 RMZ655359:RMZ655373 RDD655359:RDD655373 QTH655359:QTH655373 QJL655359:QJL655373 PZP655359:PZP655373 PPT655359:PPT655373 PFX655359:PFX655373 OWB655359:OWB655373 OMF655359:OMF655373 OCJ655359:OCJ655373 NSN655359:NSN655373 NIR655359:NIR655373 MYV655359:MYV655373 MOZ655359:MOZ655373 MFD655359:MFD655373 LVH655359:LVH655373 LLL655359:LLL655373 LBP655359:LBP655373 KRT655359:KRT655373 KHX655359:KHX655373 JYB655359:JYB655373 JOF655359:JOF655373 JEJ655359:JEJ655373 IUN655359:IUN655373 IKR655359:IKR655373 IAV655359:IAV655373 HQZ655359:HQZ655373 HHD655359:HHD655373 GXH655359:GXH655373 GNL655359:GNL655373 GDP655359:GDP655373 FTT655359:FTT655373 FJX655359:FJX655373 FAB655359:FAB655373 EQF655359:EQF655373 EGJ655359:EGJ655373 DWN655359:DWN655373 DMR655359:DMR655373 DCV655359:DCV655373 CSZ655359:CSZ655373 CJD655359:CJD655373 BZH655359:BZH655373 BPL655359:BPL655373 BFP655359:BFP655373 AVT655359:AVT655373 ALX655359:ALX655373 ACB655359:ACB655373 SF655359:SF655373 IJ655359:IJ655373 WUV589823:WUV589837 WKZ589823:WKZ589837 WBD589823:WBD589837 VRH589823:VRH589837 VHL589823:VHL589837 UXP589823:UXP589837 UNT589823:UNT589837 UDX589823:UDX589837 TUB589823:TUB589837 TKF589823:TKF589837 TAJ589823:TAJ589837 SQN589823:SQN589837 SGR589823:SGR589837 RWV589823:RWV589837 RMZ589823:RMZ589837 RDD589823:RDD589837 QTH589823:QTH589837 QJL589823:QJL589837 PZP589823:PZP589837 PPT589823:PPT589837 PFX589823:PFX589837 OWB589823:OWB589837 OMF589823:OMF589837 OCJ589823:OCJ589837 NSN589823:NSN589837 NIR589823:NIR589837 MYV589823:MYV589837 MOZ589823:MOZ589837 MFD589823:MFD589837 LVH589823:LVH589837 LLL589823:LLL589837 LBP589823:LBP589837 KRT589823:KRT589837 KHX589823:KHX589837 JYB589823:JYB589837 JOF589823:JOF589837 JEJ589823:JEJ589837 IUN589823:IUN589837 IKR589823:IKR589837 IAV589823:IAV589837 HQZ589823:HQZ589837 HHD589823:HHD589837 GXH589823:GXH589837 GNL589823:GNL589837 GDP589823:GDP589837 FTT589823:FTT589837 FJX589823:FJX589837 FAB589823:FAB589837 EQF589823:EQF589837 EGJ589823:EGJ589837 DWN589823:DWN589837 DMR589823:DMR589837 DCV589823:DCV589837 CSZ589823:CSZ589837 CJD589823:CJD589837 BZH589823:BZH589837 BPL589823:BPL589837 BFP589823:BFP589837 AVT589823:AVT589837 ALX589823:ALX589837 ACB589823:ACB589837 SF589823:SF589837 IJ589823:IJ589837 WUV524287:WUV524301 WKZ524287:WKZ524301 WBD524287:WBD524301 VRH524287:VRH524301 VHL524287:VHL524301 UXP524287:UXP524301 UNT524287:UNT524301 UDX524287:UDX524301 TUB524287:TUB524301 TKF524287:TKF524301 TAJ524287:TAJ524301 SQN524287:SQN524301 SGR524287:SGR524301 RWV524287:RWV524301 RMZ524287:RMZ524301 RDD524287:RDD524301 QTH524287:QTH524301 QJL524287:QJL524301 PZP524287:PZP524301 PPT524287:PPT524301 PFX524287:PFX524301 OWB524287:OWB524301 OMF524287:OMF524301 OCJ524287:OCJ524301 NSN524287:NSN524301 NIR524287:NIR524301 MYV524287:MYV524301 MOZ524287:MOZ524301 MFD524287:MFD524301 LVH524287:LVH524301 LLL524287:LLL524301 LBP524287:LBP524301 KRT524287:KRT524301 KHX524287:KHX524301 JYB524287:JYB524301 JOF524287:JOF524301 JEJ524287:JEJ524301 IUN524287:IUN524301 IKR524287:IKR524301 IAV524287:IAV524301 HQZ524287:HQZ524301 HHD524287:HHD524301 GXH524287:GXH524301 GNL524287:GNL524301 GDP524287:GDP524301 FTT524287:FTT524301 FJX524287:FJX524301 FAB524287:FAB524301 EQF524287:EQF524301 EGJ524287:EGJ524301 DWN524287:DWN524301 DMR524287:DMR524301 DCV524287:DCV524301 CSZ524287:CSZ524301 CJD524287:CJD524301 BZH524287:BZH524301 BPL524287:BPL524301 BFP524287:BFP524301 AVT524287:AVT524301 ALX524287:ALX524301 ACB524287:ACB524301 SF524287:SF524301 IJ524287:IJ524301 WUV458751:WUV458765 WKZ458751:WKZ458765 WBD458751:WBD458765 VRH458751:VRH458765 VHL458751:VHL458765 UXP458751:UXP458765 UNT458751:UNT458765 UDX458751:UDX458765 TUB458751:TUB458765 TKF458751:TKF458765 TAJ458751:TAJ458765 SQN458751:SQN458765 SGR458751:SGR458765 RWV458751:RWV458765 RMZ458751:RMZ458765 RDD458751:RDD458765 QTH458751:QTH458765 QJL458751:QJL458765 PZP458751:PZP458765 PPT458751:PPT458765 PFX458751:PFX458765 OWB458751:OWB458765 OMF458751:OMF458765 OCJ458751:OCJ458765 NSN458751:NSN458765 NIR458751:NIR458765 MYV458751:MYV458765 MOZ458751:MOZ458765 MFD458751:MFD458765 LVH458751:LVH458765 LLL458751:LLL458765 LBP458751:LBP458765 KRT458751:KRT458765 KHX458751:KHX458765 JYB458751:JYB458765 JOF458751:JOF458765 JEJ458751:JEJ458765 IUN458751:IUN458765 IKR458751:IKR458765 IAV458751:IAV458765 HQZ458751:HQZ458765 HHD458751:HHD458765 GXH458751:GXH458765 GNL458751:GNL458765 GDP458751:GDP458765 FTT458751:FTT458765 FJX458751:FJX458765 FAB458751:FAB458765 EQF458751:EQF458765 EGJ458751:EGJ458765 DWN458751:DWN458765 DMR458751:DMR458765 DCV458751:DCV458765 CSZ458751:CSZ458765 CJD458751:CJD458765 BZH458751:BZH458765 BPL458751:BPL458765 BFP458751:BFP458765 AVT458751:AVT458765 ALX458751:ALX458765 ACB458751:ACB458765 SF458751:SF458765 IJ458751:IJ458765 WUV393215:WUV393229 WKZ393215:WKZ393229 WBD393215:WBD393229 VRH393215:VRH393229 VHL393215:VHL393229 UXP393215:UXP393229 UNT393215:UNT393229 UDX393215:UDX393229 TUB393215:TUB393229 TKF393215:TKF393229 TAJ393215:TAJ393229 SQN393215:SQN393229 SGR393215:SGR393229 RWV393215:RWV393229 RMZ393215:RMZ393229 RDD393215:RDD393229 QTH393215:QTH393229 QJL393215:QJL393229 PZP393215:PZP393229 PPT393215:PPT393229 PFX393215:PFX393229 OWB393215:OWB393229 OMF393215:OMF393229 OCJ393215:OCJ393229 NSN393215:NSN393229 NIR393215:NIR393229 MYV393215:MYV393229 MOZ393215:MOZ393229 MFD393215:MFD393229 LVH393215:LVH393229 LLL393215:LLL393229 LBP393215:LBP393229 KRT393215:KRT393229 KHX393215:KHX393229 JYB393215:JYB393229 JOF393215:JOF393229 JEJ393215:JEJ393229 IUN393215:IUN393229 IKR393215:IKR393229 IAV393215:IAV393229 HQZ393215:HQZ393229 HHD393215:HHD393229 GXH393215:GXH393229 GNL393215:GNL393229 GDP393215:GDP393229 FTT393215:FTT393229 FJX393215:FJX393229 FAB393215:FAB393229 EQF393215:EQF393229 EGJ393215:EGJ393229 DWN393215:DWN393229 DMR393215:DMR393229 DCV393215:DCV393229 CSZ393215:CSZ393229 CJD393215:CJD393229 BZH393215:BZH393229 BPL393215:BPL393229 BFP393215:BFP393229 AVT393215:AVT393229 ALX393215:ALX393229 ACB393215:ACB393229 SF393215:SF393229 IJ393215:IJ393229 WUV327679:WUV327693 WKZ327679:WKZ327693 WBD327679:WBD327693 VRH327679:VRH327693 VHL327679:VHL327693 UXP327679:UXP327693 UNT327679:UNT327693 UDX327679:UDX327693 TUB327679:TUB327693 TKF327679:TKF327693 TAJ327679:TAJ327693 SQN327679:SQN327693 SGR327679:SGR327693 RWV327679:RWV327693 RMZ327679:RMZ327693 RDD327679:RDD327693 QTH327679:QTH327693 QJL327679:QJL327693 PZP327679:PZP327693 PPT327679:PPT327693 PFX327679:PFX327693 OWB327679:OWB327693 OMF327679:OMF327693 OCJ327679:OCJ327693 NSN327679:NSN327693 NIR327679:NIR327693 MYV327679:MYV327693 MOZ327679:MOZ327693 MFD327679:MFD327693 LVH327679:LVH327693 LLL327679:LLL327693 LBP327679:LBP327693 KRT327679:KRT327693 KHX327679:KHX327693 JYB327679:JYB327693 JOF327679:JOF327693 JEJ327679:JEJ327693 IUN327679:IUN327693 IKR327679:IKR327693 IAV327679:IAV327693 HQZ327679:HQZ327693 HHD327679:HHD327693 GXH327679:GXH327693 GNL327679:GNL327693 GDP327679:GDP327693 FTT327679:FTT327693 FJX327679:FJX327693 FAB327679:FAB327693 EQF327679:EQF327693 EGJ327679:EGJ327693 DWN327679:DWN327693 DMR327679:DMR327693 DCV327679:DCV327693 CSZ327679:CSZ327693 CJD327679:CJD327693 BZH327679:BZH327693 BPL327679:BPL327693 BFP327679:BFP327693 AVT327679:AVT327693 ALX327679:ALX327693 ACB327679:ACB327693 SF327679:SF327693 IJ327679:IJ327693 WUV262143:WUV262157 WKZ262143:WKZ262157 WBD262143:WBD262157 VRH262143:VRH262157 VHL262143:VHL262157 UXP262143:UXP262157 UNT262143:UNT262157 UDX262143:UDX262157 TUB262143:TUB262157 TKF262143:TKF262157 TAJ262143:TAJ262157 SQN262143:SQN262157 SGR262143:SGR262157 RWV262143:RWV262157 RMZ262143:RMZ262157 RDD262143:RDD262157 QTH262143:QTH262157 QJL262143:QJL262157 PZP262143:PZP262157 PPT262143:PPT262157 PFX262143:PFX262157 OWB262143:OWB262157 OMF262143:OMF262157 OCJ262143:OCJ262157 NSN262143:NSN262157 NIR262143:NIR262157 MYV262143:MYV262157 MOZ262143:MOZ262157 MFD262143:MFD262157 LVH262143:LVH262157 LLL262143:LLL262157 LBP262143:LBP262157 KRT262143:KRT262157 KHX262143:KHX262157 JYB262143:JYB262157 JOF262143:JOF262157 JEJ262143:JEJ262157 IUN262143:IUN262157 IKR262143:IKR262157 IAV262143:IAV262157 HQZ262143:HQZ262157 HHD262143:HHD262157 GXH262143:GXH262157 GNL262143:GNL262157 GDP262143:GDP262157 FTT262143:FTT262157 FJX262143:FJX262157 FAB262143:FAB262157 EQF262143:EQF262157 EGJ262143:EGJ262157 DWN262143:DWN262157 DMR262143:DMR262157 DCV262143:DCV262157 CSZ262143:CSZ262157 CJD262143:CJD262157 BZH262143:BZH262157 BPL262143:BPL262157 BFP262143:BFP262157 AVT262143:AVT262157 ALX262143:ALX262157 ACB262143:ACB262157 SF262143:SF262157 IJ262143:IJ262157 WUV196607:WUV196621 WKZ196607:WKZ196621 WBD196607:WBD196621 VRH196607:VRH196621 VHL196607:VHL196621 UXP196607:UXP196621 UNT196607:UNT196621 UDX196607:UDX196621 TUB196607:TUB196621 TKF196607:TKF196621 TAJ196607:TAJ196621 SQN196607:SQN196621 SGR196607:SGR196621 RWV196607:RWV196621 RMZ196607:RMZ196621 RDD196607:RDD196621 QTH196607:QTH196621 QJL196607:QJL196621 PZP196607:PZP196621 PPT196607:PPT196621 PFX196607:PFX196621 OWB196607:OWB196621 OMF196607:OMF196621 OCJ196607:OCJ196621 NSN196607:NSN196621 NIR196607:NIR196621 MYV196607:MYV196621 MOZ196607:MOZ196621 MFD196607:MFD196621 LVH196607:LVH196621 LLL196607:LLL196621 LBP196607:LBP196621 KRT196607:KRT196621 KHX196607:KHX196621 JYB196607:JYB196621 JOF196607:JOF196621 JEJ196607:JEJ196621 IUN196607:IUN196621 IKR196607:IKR196621 IAV196607:IAV196621 HQZ196607:HQZ196621 HHD196607:HHD196621 GXH196607:GXH196621 GNL196607:GNL196621 GDP196607:GDP196621 FTT196607:FTT196621 FJX196607:FJX196621 FAB196607:FAB196621 EQF196607:EQF196621 EGJ196607:EGJ196621 DWN196607:DWN196621 DMR196607:DMR196621 DCV196607:DCV196621 CSZ196607:CSZ196621 CJD196607:CJD196621 BZH196607:BZH196621 BPL196607:BPL196621 BFP196607:BFP196621 AVT196607:AVT196621 ALX196607:ALX196621 ACB196607:ACB196621 SF196607:SF196621 IJ196607:IJ196621 WUV131071:WUV131085 WKZ131071:WKZ131085 WBD131071:WBD131085 VRH131071:VRH131085 VHL131071:VHL131085 UXP131071:UXP131085 UNT131071:UNT131085 UDX131071:UDX131085 TUB131071:TUB131085 TKF131071:TKF131085 TAJ131071:TAJ131085 SQN131071:SQN131085 SGR131071:SGR131085 RWV131071:RWV131085 RMZ131071:RMZ131085 RDD131071:RDD131085 QTH131071:QTH131085 QJL131071:QJL131085 PZP131071:PZP131085 PPT131071:PPT131085 PFX131071:PFX131085 OWB131071:OWB131085 OMF131071:OMF131085 OCJ131071:OCJ131085 NSN131071:NSN131085 NIR131071:NIR131085 MYV131071:MYV131085 MOZ131071:MOZ131085 MFD131071:MFD131085 LVH131071:LVH131085 LLL131071:LLL131085 LBP131071:LBP131085 KRT131071:KRT131085 KHX131071:KHX131085 JYB131071:JYB131085 JOF131071:JOF131085 JEJ131071:JEJ131085 IUN131071:IUN131085 IKR131071:IKR131085 IAV131071:IAV131085 HQZ131071:HQZ131085 HHD131071:HHD131085 GXH131071:GXH131085 GNL131071:GNL131085 GDP131071:GDP131085 FTT131071:FTT131085 FJX131071:FJX131085 FAB131071:FAB131085 EQF131071:EQF131085 EGJ131071:EGJ131085 DWN131071:DWN131085 DMR131071:DMR131085 DCV131071:DCV131085 CSZ131071:CSZ131085 CJD131071:CJD131085 BZH131071:BZH131085 BPL131071:BPL131085 BFP131071:BFP131085 AVT131071:AVT131085 ALX131071:ALX131085 ACB131071:ACB131085 SF131071:SF131085 IJ131071:IJ131085 WUV65535:WUV65549 WKZ65535:WKZ65549 WBD65535:WBD65549 VRH65535:VRH65549 VHL65535:VHL65549 UXP65535:UXP65549 UNT65535:UNT65549 UDX65535:UDX65549 TUB65535:TUB65549 TKF65535:TKF65549 TAJ65535:TAJ65549 SQN65535:SQN65549 SGR65535:SGR65549 RWV65535:RWV65549 RMZ65535:RMZ65549 RDD65535:RDD65549 QTH65535:QTH65549 QJL65535:QJL65549 PZP65535:PZP65549 PPT65535:PPT65549 PFX65535:PFX65549 OWB65535:OWB65549 OMF65535:OMF65549 OCJ65535:OCJ65549 NSN65535:NSN65549 NIR65535:NIR65549 MYV65535:MYV65549 MOZ65535:MOZ65549 MFD65535:MFD65549 LVH65535:LVH65549 LLL65535:LLL65549 LBP65535:LBP65549 KRT65535:KRT65549 KHX65535:KHX65549 JYB65535:JYB65549 JOF65535:JOF65549 JEJ65535:JEJ65549 IUN65535:IUN65549 IKR65535:IKR65549 IAV65535:IAV65549 HQZ65535:HQZ65549 HHD65535:HHD65549 GXH65535:GXH65549 GNL65535:GNL65549 GDP65535:GDP65549 FTT65535:FTT65549 FJX65535:FJX65549 FAB65535:FAB65549 EQF65535:EQF65549 EGJ65535:EGJ65549 DWN65535:DWN65549 DMR65535:DMR65549 DCV65535:DCV65549 CSZ65535:CSZ65549 CJD65535:CJD65549 BZH65535:BZH65549 BPL65535:BPL65549 BFP65535:BFP65549 AVT65535:AVT65549 ALX65535:ALX65549 ACB65535:ACB65549 SF65535:SF65549 IJ65535:IJ65549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SF10:SF24">
      <formula1>#REF!</formula1>
    </dataValidation>
  </dataValidations>
  <pageMargins left="0.70866141732283472" right="0.51181102362204722" top="0.74803149606299213" bottom="0.35433070866141736" header="0.31496062992125984" footer="0.31496062992125984"/>
  <pageSetup scale="42" orientation="landscape" r:id="rId1"/>
  <legacyDrawing r:id="rId2"/>
</worksheet>
</file>

<file path=xl/worksheets/sheet18.xml><?xml version="1.0" encoding="utf-8"?>
<worksheet xmlns="http://schemas.openxmlformats.org/spreadsheetml/2006/main" xmlns:r="http://schemas.openxmlformats.org/officeDocument/2006/relationships">
  <sheetPr>
    <pageSetUpPr fitToPage="1"/>
  </sheetPr>
  <dimension ref="B2:M67"/>
  <sheetViews>
    <sheetView topLeftCell="A43" zoomScaleNormal="100" workbookViewId="0">
      <selection activeCell="A35" sqref="A35:XFD35"/>
    </sheetView>
  </sheetViews>
  <sheetFormatPr defaultRowHeight="12.75"/>
  <cols>
    <col min="1" max="1" width="2.7109375" style="288" customWidth="1"/>
    <col min="2" max="2" width="41.7109375" style="288" customWidth="1"/>
    <col min="3" max="3" width="9.140625" style="288"/>
    <col min="4" max="4" width="9.7109375" style="288" bestFit="1" customWidth="1"/>
    <col min="5" max="6" width="9.140625" style="288"/>
    <col min="7" max="7" width="10" style="288" bestFit="1" customWidth="1"/>
    <col min="8"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80" t="s">
        <v>487</v>
      </c>
      <c r="D3" s="1280"/>
      <c r="E3" s="1280"/>
      <c r="F3" s="556"/>
      <c r="G3" s="556"/>
      <c r="H3" s="556"/>
      <c r="I3" s="556"/>
      <c r="J3" s="556"/>
      <c r="K3" s="556"/>
    </row>
    <row r="4" spans="2:11">
      <c r="B4" s="555" t="s">
        <v>481</v>
      </c>
      <c r="C4" s="1280" t="s">
        <v>486</v>
      </c>
      <c r="D4" s="1280"/>
      <c r="E4" s="1280"/>
      <c r="F4" s="556"/>
      <c r="G4" s="556"/>
      <c r="H4" s="556"/>
      <c r="I4" s="556"/>
      <c r="J4" s="556"/>
      <c r="K4" s="556"/>
    </row>
    <row r="5" spans="2:11">
      <c r="B5" s="555" t="s">
        <v>45</v>
      </c>
      <c r="C5" s="557">
        <v>304</v>
      </c>
      <c r="D5" s="558" t="s">
        <v>13</v>
      </c>
      <c r="E5" s="549"/>
      <c r="F5" s="556"/>
      <c r="G5" s="556"/>
      <c r="H5" s="556"/>
      <c r="I5" s="556"/>
      <c r="J5" s="556"/>
      <c r="K5" s="556"/>
    </row>
    <row r="6" spans="2:11">
      <c r="B6" s="555" t="s">
        <v>482</v>
      </c>
      <c r="C6" s="557">
        <v>0</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'Bill Impact - Res Non RPP'!C8</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569">
        <f>'Current Tariff '!E25</f>
        <v>13.19</v>
      </c>
      <c r="E14" s="570">
        <v>1</v>
      </c>
      <c r="F14" s="571">
        <f>E14*D14</f>
        <v>13.19</v>
      </c>
      <c r="G14" s="572">
        <f>'Rates By Rate Class'!D6</f>
        <v>17.03</v>
      </c>
      <c r="H14" s="573">
        <v>1</v>
      </c>
      <c r="I14" s="571">
        <f>H14*G14</f>
        <v>17.03</v>
      </c>
      <c r="J14" s="574">
        <f t="shared" ref="J14:J48" si="0">I14-F14</f>
        <v>3.8400000000000016</v>
      </c>
      <c r="K14" s="575">
        <f>IF(ISERROR(J14/F14), "", J14/F14)</f>
        <v>0.29112964366944666</v>
      </c>
    </row>
    <row r="15" spans="2:11">
      <c r="B15" s="536"/>
      <c r="C15" s="537"/>
      <c r="D15" s="569"/>
      <c r="E15" s="570">
        <v>1</v>
      </c>
      <c r="F15" s="571">
        <f t="shared" ref="F15:F29" si="1">E15*D15</f>
        <v>0</v>
      </c>
      <c r="G15" s="572"/>
      <c r="H15" s="573">
        <v>1</v>
      </c>
      <c r="I15" s="571">
        <f>H15*G15</f>
        <v>0</v>
      </c>
      <c r="J15" s="574">
        <f t="shared" si="0"/>
        <v>0</v>
      </c>
      <c r="K15" s="575" t="str">
        <f t="shared" ref="K15:K55" si="2">IF(ISERROR(J15/F15), "", J15/F15)</f>
        <v/>
      </c>
    </row>
    <row r="16" spans="2:11">
      <c r="B16" s="538"/>
      <c r="C16" s="537"/>
      <c r="D16" s="569"/>
      <c r="E16" s="570">
        <v>1</v>
      </c>
      <c r="F16" s="571">
        <f t="shared" si="1"/>
        <v>0</v>
      </c>
      <c r="G16" s="572"/>
      <c r="H16" s="573">
        <v>1</v>
      </c>
      <c r="I16" s="571">
        <f t="shared" ref="I16:I29" si="3">H16*G16</f>
        <v>0</v>
      </c>
      <c r="J16" s="574">
        <f t="shared" si="0"/>
        <v>0</v>
      </c>
      <c r="K16" s="575" t="str">
        <f t="shared" si="2"/>
        <v/>
      </c>
    </row>
    <row r="17" spans="2:13">
      <c r="B17" s="538"/>
      <c r="C17" s="537"/>
      <c r="D17" s="569"/>
      <c r="E17" s="570">
        <v>1</v>
      </c>
      <c r="F17" s="571">
        <f t="shared" si="1"/>
        <v>0</v>
      </c>
      <c r="G17" s="572"/>
      <c r="H17" s="573">
        <v>1</v>
      </c>
      <c r="I17" s="571">
        <f t="shared" si="3"/>
        <v>0</v>
      </c>
      <c r="J17" s="574">
        <f t="shared" si="0"/>
        <v>0</v>
      </c>
      <c r="K17" s="575" t="str">
        <f t="shared" si="2"/>
        <v/>
      </c>
    </row>
    <row r="18" spans="2:13">
      <c r="B18" s="538"/>
      <c r="C18" s="537"/>
      <c r="D18" s="569"/>
      <c r="E18" s="570">
        <v>1</v>
      </c>
      <c r="F18" s="571">
        <f t="shared" si="1"/>
        <v>0</v>
      </c>
      <c r="G18" s="572"/>
      <c r="H18" s="573">
        <v>1</v>
      </c>
      <c r="I18" s="571">
        <f t="shared" si="3"/>
        <v>0</v>
      </c>
      <c r="J18" s="574">
        <f t="shared" si="0"/>
        <v>0</v>
      </c>
      <c r="K18" s="575" t="str">
        <f t="shared" si="2"/>
        <v/>
      </c>
    </row>
    <row r="19" spans="2:13">
      <c r="B19" s="538"/>
      <c r="C19" s="537"/>
      <c r="D19" s="569"/>
      <c r="E19" s="570">
        <v>1</v>
      </c>
      <c r="F19" s="571">
        <f t="shared" si="1"/>
        <v>0</v>
      </c>
      <c r="G19" s="572"/>
      <c r="H19" s="573">
        <v>1</v>
      </c>
      <c r="I19" s="571">
        <f t="shared" si="3"/>
        <v>0</v>
      </c>
      <c r="J19" s="574">
        <f t="shared" si="0"/>
        <v>0</v>
      </c>
      <c r="K19" s="575" t="str">
        <f t="shared" si="2"/>
        <v/>
      </c>
    </row>
    <row r="20" spans="2:13">
      <c r="B20" s="536" t="s">
        <v>63</v>
      </c>
      <c r="C20" s="537" t="s">
        <v>41</v>
      </c>
      <c r="D20" s="569">
        <f>'Current Tariff '!E27</f>
        <v>1.4999999999999999E-2</v>
      </c>
      <c r="E20" s="576">
        <f>C5</f>
        <v>304</v>
      </c>
      <c r="F20" s="571">
        <f t="shared" si="1"/>
        <v>4.5599999999999996</v>
      </c>
      <c r="G20" s="572">
        <f>'Rates By Rate Class'!E6</f>
        <v>1.2213517016953463E-2</v>
      </c>
      <c r="H20" s="576">
        <f>E20</f>
        <v>304</v>
      </c>
      <c r="I20" s="571">
        <f t="shared" si="3"/>
        <v>3.7129091731538528</v>
      </c>
      <c r="J20" s="574">
        <f t="shared" si="0"/>
        <v>-0.84709082684614678</v>
      </c>
      <c r="K20" s="575">
        <f t="shared" si="2"/>
        <v>-0.18576553220310238</v>
      </c>
      <c r="M20" s="288">
        <f>D20*E20</f>
        <v>4.5599999999999996</v>
      </c>
    </row>
    <row r="21" spans="2:13">
      <c r="B21" s="536" t="s">
        <v>390</v>
      </c>
      <c r="C21" s="537" t="s">
        <v>489</v>
      </c>
      <c r="D21" s="569"/>
      <c r="E21" s="576">
        <f>E20</f>
        <v>304</v>
      </c>
      <c r="F21" s="571">
        <f t="shared" si="1"/>
        <v>0</v>
      </c>
      <c r="G21" s="572">
        <f>'2016 Rate Schedule (Part 1)'!E22</f>
        <v>0.66</v>
      </c>
      <c r="H21" s="576">
        <v>1</v>
      </c>
      <c r="I21" s="571">
        <f t="shared" si="3"/>
        <v>0.66</v>
      </c>
      <c r="J21" s="574">
        <f t="shared" si="0"/>
        <v>0.66</v>
      </c>
      <c r="K21" s="575" t="str">
        <f t="shared" si="2"/>
        <v/>
      </c>
    </row>
    <row r="22" spans="2:13">
      <c r="B22" s="536"/>
      <c r="C22" s="537"/>
      <c r="D22" s="569"/>
      <c r="E22" s="576">
        <f t="shared" ref="E22:E29" si="4">E21</f>
        <v>304</v>
      </c>
      <c r="F22" s="571">
        <f t="shared" si="1"/>
        <v>0</v>
      </c>
      <c r="G22" s="572"/>
      <c r="H22" s="576">
        <f t="shared" ref="H22:H29" si="5">E22</f>
        <v>304</v>
      </c>
      <c r="I22" s="571">
        <f t="shared" si="3"/>
        <v>0</v>
      </c>
      <c r="J22" s="574">
        <f t="shared" si="0"/>
        <v>0</v>
      </c>
      <c r="K22" s="575" t="str">
        <f t="shared" si="2"/>
        <v/>
      </c>
    </row>
    <row r="23" spans="2:13">
      <c r="B23" s="538"/>
      <c r="C23" s="537"/>
      <c r="D23" s="569"/>
      <c r="E23" s="576">
        <f t="shared" si="4"/>
        <v>304</v>
      </c>
      <c r="F23" s="571">
        <f t="shared" si="1"/>
        <v>0</v>
      </c>
      <c r="G23" s="572"/>
      <c r="H23" s="576">
        <f t="shared" si="5"/>
        <v>304</v>
      </c>
      <c r="I23" s="571">
        <f t="shared" si="3"/>
        <v>0</v>
      </c>
      <c r="J23" s="574">
        <f t="shared" si="0"/>
        <v>0</v>
      </c>
      <c r="K23" s="575" t="str">
        <f t="shared" si="2"/>
        <v/>
      </c>
    </row>
    <row r="24" spans="2:13" ht="12" customHeight="1">
      <c r="B24" s="538"/>
      <c r="C24" s="537"/>
      <c r="D24" s="569"/>
      <c r="E24" s="576">
        <f t="shared" si="4"/>
        <v>304</v>
      </c>
      <c r="F24" s="571">
        <f t="shared" si="1"/>
        <v>0</v>
      </c>
      <c r="G24" s="572"/>
      <c r="H24" s="576">
        <f t="shared" si="5"/>
        <v>304</v>
      </c>
      <c r="I24" s="571">
        <f t="shared" si="3"/>
        <v>0</v>
      </c>
      <c r="J24" s="574">
        <f t="shared" si="0"/>
        <v>0</v>
      </c>
      <c r="K24" s="575" t="str">
        <f t="shared" si="2"/>
        <v/>
      </c>
    </row>
    <row r="25" spans="2:13">
      <c r="B25" s="538"/>
      <c r="C25" s="537"/>
      <c r="D25" s="569"/>
      <c r="E25" s="576">
        <f t="shared" si="4"/>
        <v>304</v>
      </c>
      <c r="F25" s="571">
        <f t="shared" si="1"/>
        <v>0</v>
      </c>
      <c r="G25" s="572"/>
      <c r="H25" s="576">
        <f t="shared" si="5"/>
        <v>304</v>
      </c>
      <c r="I25" s="571">
        <f t="shared" si="3"/>
        <v>0</v>
      </c>
      <c r="J25" s="574">
        <f t="shared" si="0"/>
        <v>0</v>
      </c>
      <c r="K25" s="575" t="str">
        <f t="shared" si="2"/>
        <v/>
      </c>
    </row>
    <row r="26" spans="2:13">
      <c r="B26" s="538"/>
      <c r="C26" s="537"/>
      <c r="D26" s="569"/>
      <c r="E26" s="576">
        <f t="shared" si="4"/>
        <v>304</v>
      </c>
      <c r="F26" s="571">
        <f t="shared" si="1"/>
        <v>0</v>
      </c>
      <c r="G26" s="572"/>
      <c r="H26" s="576">
        <f t="shared" si="5"/>
        <v>304</v>
      </c>
      <c r="I26" s="571">
        <f t="shared" si="3"/>
        <v>0</v>
      </c>
      <c r="J26" s="574">
        <f t="shared" si="0"/>
        <v>0</v>
      </c>
      <c r="K26" s="575" t="str">
        <f t="shared" si="2"/>
        <v/>
      </c>
    </row>
    <row r="27" spans="2:13">
      <c r="B27" s="538"/>
      <c r="C27" s="537"/>
      <c r="D27" s="569"/>
      <c r="E27" s="576">
        <f t="shared" si="4"/>
        <v>304</v>
      </c>
      <c r="F27" s="571">
        <f t="shared" si="1"/>
        <v>0</v>
      </c>
      <c r="G27" s="572"/>
      <c r="H27" s="576">
        <f t="shared" si="5"/>
        <v>304</v>
      </c>
      <c r="I27" s="571">
        <f t="shared" si="3"/>
        <v>0</v>
      </c>
      <c r="J27" s="574">
        <f t="shared" si="0"/>
        <v>0</v>
      </c>
      <c r="K27" s="575" t="str">
        <f t="shared" si="2"/>
        <v/>
      </c>
    </row>
    <row r="28" spans="2:13">
      <c r="B28" s="538"/>
      <c r="C28" s="537"/>
      <c r="D28" s="569"/>
      <c r="E28" s="576">
        <f t="shared" si="4"/>
        <v>304</v>
      </c>
      <c r="F28" s="571">
        <f t="shared" si="1"/>
        <v>0</v>
      </c>
      <c r="G28" s="572"/>
      <c r="H28" s="576">
        <f t="shared" si="5"/>
        <v>304</v>
      </c>
      <c r="I28" s="571">
        <f t="shared" si="3"/>
        <v>0</v>
      </c>
      <c r="J28" s="574">
        <f t="shared" si="0"/>
        <v>0</v>
      </c>
      <c r="K28" s="575" t="str">
        <f t="shared" si="2"/>
        <v/>
      </c>
    </row>
    <row r="29" spans="2:13">
      <c r="B29" s="538"/>
      <c r="C29" s="537"/>
      <c r="D29" s="569"/>
      <c r="E29" s="576">
        <f t="shared" si="4"/>
        <v>304</v>
      </c>
      <c r="F29" s="571">
        <f t="shared" si="1"/>
        <v>0</v>
      </c>
      <c r="G29" s="572"/>
      <c r="H29" s="576">
        <f t="shared" si="5"/>
        <v>304</v>
      </c>
      <c r="I29" s="571">
        <f t="shared" si="3"/>
        <v>0</v>
      </c>
      <c r="J29" s="574">
        <f t="shared" si="0"/>
        <v>0</v>
      </c>
      <c r="K29" s="575" t="str">
        <f t="shared" si="2"/>
        <v/>
      </c>
    </row>
    <row r="30" spans="2:13">
      <c r="B30" s="539" t="s">
        <v>464</v>
      </c>
      <c r="C30" s="540"/>
      <c r="D30" s="577"/>
      <c r="E30" s="578"/>
      <c r="F30" s="579">
        <f>SUM(F14:F29)</f>
        <v>17.75</v>
      </c>
      <c r="G30" s="580"/>
      <c r="H30" s="581"/>
      <c r="I30" s="579">
        <f>SUM(I14:I29)</f>
        <v>21.402909173153855</v>
      </c>
      <c r="J30" s="582">
        <f t="shared" si="0"/>
        <v>3.652909173153855</v>
      </c>
      <c r="K30" s="583">
        <f>IF((F30)=0,"",(J30/F30))</f>
        <v>0.20579769989599184</v>
      </c>
    </row>
    <row r="31" spans="2:13" ht="48" customHeight="1">
      <c r="B31" s="541" t="str">
        <f>'2016 Rate Schedule (Part 1)'!C16</f>
        <v>Rate Rider for Disposition of Deferral/Variance Accounts (2015) - effective until April 30, 2017</v>
      </c>
      <c r="C31" s="537" t="s">
        <v>566</v>
      </c>
      <c r="D31" s="572">
        <f>'Current Tariff '!E29</f>
        <v>2.8999999999999998E-3</v>
      </c>
      <c r="E31" s="576">
        <f>C5</f>
        <v>304</v>
      </c>
      <c r="F31" s="571">
        <f t="shared" ref="F31:F41" si="6">E31*D31</f>
        <v>0.88159999999999994</v>
      </c>
      <c r="G31" s="626">
        <f>'2016 Rate Schedule (Part 1)'!E16</f>
        <v>0</v>
      </c>
      <c r="H31" s="576">
        <f>E31</f>
        <v>304</v>
      </c>
      <c r="I31" s="571">
        <f t="shared" ref="I31:I41" si="7">H31*G31</f>
        <v>0</v>
      </c>
      <c r="J31" s="574">
        <f t="shared" si="0"/>
        <v>-0.88159999999999994</v>
      </c>
      <c r="K31" s="575">
        <f t="shared" si="2"/>
        <v>-1</v>
      </c>
    </row>
    <row r="32" spans="2:13" ht="45.75" customHeight="1">
      <c r="B32" s="541" t="str">
        <f>'2016 Rate Schedule (Part 1)'!C17</f>
        <v>Rate Rider for Disposition of Global Adjustment Account (2015) - effective until April 30, 2017   Applicable only for Non-RPP Customers</v>
      </c>
      <c r="C32" s="537"/>
      <c r="D32" s="572"/>
      <c r="E32" s="576">
        <f>E31</f>
        <v>304</v>
      </c>
      <c r="F32" s="571">
        <f t="shared" si="6"/>
        <v>0</v>
      </c>
      <c r="G32" s="572"/>
      <c r="H32" s="576">
        <f t="shared" ref="H32:H39" si="8">E32</f>
        <v>304</v>
      </c>
      <c r="I32" s="571">
        <f t="shared" si="7"/>
        <v>0</v>
      </c>
      <c r="J32" s="574">
        <f t="shared" si="0"/>
        <v>0</v>
      </c>
      <c r="K32" s="575" t="str">
        <f t="shared" si="2"/>
        <v/>
      </c>
    </row>
    <row r="33" spans="2:13" ht="51" customHeight="1">
      <c r="B33" s="541" t="str">
        <f>'2016 Rate Schedule (Part 1)'!C18</f>
        <v>Rate Rider for Disposition of Deferral/Variance Accounts (2016) - effective until December 31, 2017</v>
      </c>
      <c r="C33" s="537" t="s">
        <v>566</v>
      </c>
      <c r="D33" s="569"/>
      <c r="E33" s="576">
        <f>E32</f>
        <v>304</v>
      </c>
      <c r="F33" s="571">
        <f t="shared" si="6"/>
        <v>0</v>
      </c>
      <c r="G33" s="572">
        <f>'2016 Rate Schedule (Part 1)'!E18</f>
        <v>-5.0000000000000001E-3</v>
      </c>
      <c r="H33" s="576">
        <f t="shared" si="8"/>
        <v>304</v>
      </c>
      <c r="I33" s="571">
        <f t="shared" si="7"/>
        <v>-1.52</v>
      </c>
      <c r="J33" s="574">
        <f t="shared" si="0"/>
        <v>-1.52</v>
      </c>
      <c r="K33" s="575" t="str">
        <f t="shared" si="2"/>
        <v/>
      </c>
    </row>
    <row r="34" spans="2:13" ht="52.5" customHeight="1">
      <c r="B34" s="541" t="str">
        <f>'2016 Rate Schedule (Part 1)'!C19</f>
        <v>Rate Rider for Disposition of Global Adjustment Account (2016) - effective until December 31, 2017  Applicable only for Non-RPP Customers</v>
      </c>
      <c r="C34" s="537"/>
      <c r="D34" s="569"/>
      <c r="E34" s="576">
        <f>E33</f>
        <v>304</v>
      </c>
      <c r="F34" s="571">
        <f t="shared" si="6"/>
        <v>0</v>
      </c>
      <c r="G34" s="572"/>
      <c r="H34" s="576">
        <f t="shared" si="8"/>
        <v>304</v>
      </c>
      <c r="I34" s="571">
        <f t="shared" si="7"/>
        <v>0</v>
      </c>
      <c r="J34" s="574">
        <f t="shared" si="0"/>
        <v>0</v>
      </c>
      <c r="K34" s="575" t="str">
        <f t="shared" si="2"/>
        <v/>
      </c>
    </row>
    <row r="35" spans="2:13" ht="52.5" customHeight="1">
      <c r="B35" s="541" t="str">
        <f>'2016 Rate Schedule (Part 1)'!C20</f>
        <v>Rate Rider for Disposition of Group 2 Accounts (2016) - effective until December 31, 2017</v>
      </c>
      <c r="C35" s="537" t="s">
        <v>489</v>
      </c>
      <c r="D35" s="569"/>
      <c r="E35" s="576">
        <v>1</v>
      </c>
      <c r="F35" s="571"/>
      <c r="G35" s="572">
        <f>'2016 Rate Schedule (Part 1)'!E20</f>
        <v>0.04</v>
      </c>
      <c r="H35" s="576">
        <v>1</v>
      </c>
      <c r="I35" s="571">
        <f>H35*G35</f>
        <v>0.04</v>
      </c>
      <c r="J35" s="574">
        <f>I35-F35</f>
        <v>0.04</v>
      </c>
      <c r="K35" s="575" t="str">
        <f>IF(ISERROR(J35/F35), "", J35/F35)</f>
        <v/>
      </c>
    </row>
    <row r="36" spans="2:13" ht="67.5" customHeight="1">
      <c r="B36" s="541" t="str">
        <f>'2016 Rate Schedule (Part 1)'!C21</f>
        <v>Rate Rider for Disposition of Account 1568 (LRAM) - effective until December 31, 2017</v>
      </c>
      <c r="C36" s="537" t="s">
        <v>566</v>
      </c>
      <c r="D36" s="569"/>
      <c r="E36" s="576">
        <f>E35</f>
        <v>1</v>
      </c>
      <c r="F36" s="571"/>
      <c r="G36" s="1153">
        <f>'2016 Rate Schedule (Part 1)'!E21</f>
        <v>0</v>
      </c>
      <c r="H36" s="576">
        <f>C5</f>
        <v>304</v>
      </c>
      <c r="I36" s="571">
        <f>H36*G36</f>
        <v>0</v>
      </c>
      <c r="J36" s="574">
        <f>I36-F36</f>
        <v>0</v>
      </c>
      <c r="K36" s="575" t="str">
        <f>IF(ISERROR(J36/F36), "", J36/F36)</f>
        <v/>
      </c>
    </row>
    <row r="37" spans="2:13" ht="34.5" customHeight="1">
      <c r="B37" s="541" t="s">
        <v>757</v>
      </c>
      <c r="C37" s="537" t="s">
        <v>489</v>
      </c>
      <c r="D37" s="569"/>
      <c r="E37" s="576"/>
      <c r="F37" s="571"/>
      <c r="G37" s="572">
        <f>'2016 Rate Schedule (Part 1)'!E23</f>
        <v>0</v>
      </c>
      <c r="H37" s="576">
        <v>1</v>
      </c>
      <c r="I37" s="571">
        <f>H37*G37</f>
        <v>0</v>
      </c>
      <c r="J37" s="574">
        <f>I37-F37</f>
        <v>0</v>
      </c>
      <c r="K37" s="575" t="str">
        <f>IF(ISERROR(J37/F37), "", J37/F37)</f>
        <v/>
      </c>
    </row>
    <row r="38" spans="2:13" ht="34.5" customHeight="1">
      <c r="B38" s="541"/>
      <c r="C38" s="537"/>
      <c r="D38" s="569"/>
      <c r="E38" s="576"/>
      <c r="F38" s="571"/>
      <c r="G38" s="572"/>
      <c r="H38" s="576"/>
      <c r="I38" s="571"/>
      <c r="J38" s="574"/>
      <c r="K38" s="575"/>
    </row>
    <row r="39" spans="2:13" ht="27.75" customHeight="1">
      <c r="B39" s="542" t="s">
        <v>465</v>
      </c>
      <c r="C39" s="537" t="s">
        <v>41</v>
      </c>
      <c r="D39" s="569">
        <f>'Current Tariff '!E28</f>
        <v>2.3999999999999998E-3</v>
      </c>
      <c r="E39" s="576">
        <f>E34</f>
        <v>304</v>
      </c>
      <c r="F39" s="571">
        <f t="shared" si="6"/>
        <v>0.72959999999999992</v>
      </c>
      <c r="G39" s="572">
        <f>'2016 Rate Schedule (Part 1)'!E15</f>
        <v>4.8948843975143612E-3</v>
      </c>
      <c r="H39" s="576">
        <f t="shared" si="8"/>
        <v>304</v>
      </c>
      <c r="I39" s="571">
        <f t="shared" si="7"/>
        <v>1.4880448568443658</v>
      </c>
      <c r="J39" s="574">
        <f t="shared" si="0"/>
        <v>0.75844485684436591</v>
      </c>
      <c r="K39" s="575">
        <f t="shared" si="2"/>
        <v>1.0395351656309841</v>
      </c>
    </row>
    <row r="40" spans="2:13" ht="24.75" customHeight="1">
      <c r="B40" s="542" t="s">
        <v>466</v>
      </c>
      <c r="C40" s="537" t="s">
        <v>41</v>
      </c>
      <c r="D40" s="584">
        <f>IF((C5*12&gt;=150000), 0, IF(C4="RPP",(D51*0.64+D52*0.18+D53*0.18),IF(C4="Non-RPP (Retailer)",D54,D55)))</f>
        <v>0.11183999999999999</v>
      </c>
      <c r="E40" s="585">
        <f>IF(D40=0, 0, $C5*C7-C5)</f>
        <v>24.228800000000035</v>
      </c>
      <c r="F40" s="571">
        <f t="shared" si="6"/>
        <v>2.7097489920000037</v>
      </c>
      <c r="G40" s="586">
        <f>IF((C5*12&gt;=150000), 0, IF(C4="RPP",(G51*0.64+G52*0.18+G53*0.18),IF(C4="Non-RPP (Retailer)",G54,G55)))</f>
        <v>0.11183999999999999</v>
      </c>
      <c r="H40" s="585">
        <f>IF(G40=0, 0, C5*C8-C5)</f>
        <v>24.897600000000011</v>
      </c>
      <c r="I40" s="571">
        <f t="shared" si="7"/>
        <v>2.7845475840000011</v>
      </c>
      <c r="J40" s="574">
        <f t="shared" si="0"/>
        <v>7.4798591999997388E-2</v>
      </c>
      <c r="K40" s="575">
        <f t="shared" si="2"/>
        <v>2.7603513174403013E-2</v>
      </c>
      <c r="M40" s="288">
        <f>D40*E40</f>
        <v>2.7097489920000037</v>
      </c>
    </row>
    <row r="41" spans="2:13" ht="24" customHeight="1">
      <c r="B41" s="542" t="s">
        <v>467</v>
      </c>
      <c r="C41" s="537" t="s">
        <v>489</v>
      </c>
      <c r="D41" s="584">
        <v>0.79</v>
      </c>
      <c r="E41" s="570">
        <v>1</v>
      </c>
      <c r="F41" s="571">
        <f t="shared" si="6"/>
        <v>0.79</v>
      </c>
      <c r="G41" s="584">
        <v>0.79</v>
      </c>
      <c r="H41" s="570">
        <v>1</v>
      </c>
      <c r="I41" s="571">
        <f t="shared" si="7"/>
        <v>0.79</v>
      </c>
      <c r="J41" s="574">
        <f t="shared" si="0"/>
        <v>0</v>
      </c>
      <c r="K41" s="575">
        <f t="shared" si="2"/>
        <v>0</v>
      </c>
    </row>
    <row r="42" spans="2:13" ht="25.5">
      <c r="B42" s="543" t="s">
        <v>468</v>
      </c>
      <c r="C42" s="544"/>
      <c r="D42" s="587"/>
      <c r="E42" s="578"/>
      <c r="F42" s="588">
        <f>SUM(F31:F41)+F30</f>
        <v>22.860948992000004</v>
      </c>
      <c r="G42" s="578"/>
      <c r="H42" s="581"/>
      <c r="I42" s="588">
        <f>SUM(I31:I41)+I30</f>
        <v>24.985501613998224</v>
      </c>
      <c r="J42" s="582">
        <f t="shared" si="0"/>
        <v>2.1245526219982196</v>
      </c>
      <c r="K42" s="583">
        <f>IF((F42)=0,"",(J42/F42))</f>
        <v>9.2933702041052141E-2</v>
      </c>
    </row>
    <row r="43" spans="2:13" ht="20.25" customHeight="1">
      <c r="B43" s="545" t="s">
        <v>392</v>
      </c>
      <c r="C43" s="546" t="s">
        <v>41</v>
      </c>
      <c r="D43" s="572">
        <f>'Current Tariff '!E31</f>
        <v>8.2000000000000007E-3</v>
      </c>
      <c r="E43" s="585">
        <f>IF($C6&gt;0, $C6, $C5*$C7)</f>
        <v>328.22880000000004</v>
      </c>
      <c r="F43" s="571">
        <f>E43*D43</f>
        <v>2.6914761600000006</v>
      </c>
      <c r="G43" s="572">
        <f>'2016 Rate Schedule (Part 1)'!E24</f>
        <v>7.3000000000000001E-3</v>
      </c>
      <c r="H43" s="585">
        <f>IF($C6&gt;0, $C6, $C5*$C8)</f>
        <v>328.89760000000001</v>
      </c>
      <c r="I43" s="571">
        <f>H43*G43</f>
        <v>2.4009524799999999</v>
      </c>
      <c r="J43" s="574">
        <f t="shared" si="0"/>
        <v>-0.29052368000000062</v>
      </c>
      <c r="K43" s="575">
        <f t="shared" si="2"/>
        <v>-0.10794213388091112</v>
      </c>
    </row>
    <row r="44" spans="2:13">
      <c r="B44" s="547" t="s">
        <v>393</v>
      </c>
      <c r="C44" s="546" t="s">
        <v>41</v>
      </c>
      <c r="D44" s="572">
        <f>'Current Tariff '!E32</f>
        <v>5.8999999999999999E-3</v>
      </c>
      <c r="E44" s="585">
        <f>E43</f>
        <v>328.22880000000004</v>
      </c>
      <c r="F44" s="571">
        <f>E44*D44</f>
        <v>1.9365499200000003</v>
      </c>
      <c r="G44" s="572">
        <f>'2016 Rate Schedule (Part 1)'!E25</f>
        <v>6.1000000000000004E-3</v>
      </c>
      <c r="H44" s="585">
        <f>H43</f>
        <v>328.89760000000001</v>
      </c>
      <c r="I44" s="571">
        <f>H44*G44</f>
        <v>2.0062753600000001</v>
      </c>
      <c r="J44" s="574">
        <f t="shared" si="0"/>
        <v>6.9725439999999805E-2</v>
      </c>
      <c r="K44" s="575">
        <f t="shared" si="2"/>
        <v>3.6004979412046244E-2</v>
      </c>
    </row>
    <row r="45" spans="2:13" ht="25.5">
      <c r="B45" s="543" t="s">
        <v>469</v>
      </c>
      <c r="C45" s="540"/>
      <c r="D45" s="589"/>
      <c r="E45" s="578"/>
      <c r="F45" s="588">
        <f>SUM(F42:F44)</f>
        <v>27.488975072000006</v>
      </c>
      <c r="G45" s="590"/>
      <c r="H45" s="591"/>
      <c r="I45" s="588">
        <f>SUM(I42:I44)</f>
        <v>29.392729453998225</v>
      </c>
      <c r="J45" s="582">
        <f t="shared" si="0"/>
        <v>1.903754381998219</v>
      </c>
      <c r="K45" s="583">
        <f>IF((F45)=0,"",(J45/F45))</f>
        <v>6.925519692938148E-2</v>
      </c>
    </row>
    <row r="46" spans="2:13" ht="16.5" customHeight="1">
      <c r="B46" s="548" t="s">
        <v>394</v>
      </c>
      <c r="C46" s="546" t="s">
        <v>41</v>
      </c>
      <c r="D46" s="594">
        <f>'Current Tariff '!E36</f>
        <v>3.5999999999999999E-3</v>
      </c>
      <c r="E46" s="585">
        <f>C5*C7</f>
        <v>328.22880000000004</v>
      </c>
      <c r="F46" s="593">
        <f t="shared" ref="F46:F53" si="9">E46*D46</f>
        <v>1.1816236800000002</v>
      </c>
      <c r="G46" s="594">
        <f>'2016 Rate Schedule (Part 1)'!E26</f>
        <v>3.5999999999999999E-3</v>
      </c>
      <c r="H46" s="585">
        <f>C5*C8</f>
        <v>328.89760000000001</v>
      </c>
      <c r="I46" s="593">
        <f t="shared" ref="I46:I53" si="10">H46*G46</f>
        <v>1.1840313600000001</v>
      </c>
      <c r="J46" s="574">
        <f t="shared" si="0"/>
        <v>2.4076799999999121E-3</v>
      </c>
      <c r="K46" s="575">
        <f t="shared" si="2"/>
        <v>2.0376030378808181E-3</v>
      </c>
    </row>
    <row r="47" spans="2:13">
      <c r="B47" s="548" t="s">
        <v>395</v>
      </c>
      <c r="C47" s="546" t="s">
        <v>41</v>
      </c>
      <c r="D47" s="594">
        <f>'Current Tariff '!E37</f>
        <v>2.0999999999999999E-3</v>
      </c>
      <c r="E47" s="585">
        <f>C5*C7</f>
        <v>328.22880000000004</v>
      </c>
      <c r="F47" s="593">
        <f t="shared" si="9"/>
        <v>0.68928048000000008</v>
      </c>
      <c r="G47" s="594">
        <f>'2016 Rate Schedule (Part 1)'!E27</f>
        <v>2.0999999999999999E-3</v>
      </c>
      <c r="H47" s="585">
        <f>C5*C8</f>
        <v>328.89760000000001</v>
      </c>
      <c r="I47" s="593">
        <f t="shared" si="10"/>
        <v>0.69068496000000001</v>
      </c>
      <c r="J47" s="574">
        <f t="shared" si="0"/>
        <v>1.4044799999999302E-3</v>
      </c>
      <c r="K47" s="575">
        <f t="shared" si="2"/>
        <v>2.0376030378807912E-3</v>
      </c>
    </row>
    <row r="48" spans="2:13">
      <c r="B48" s="536" t="s">
        <v>396</v>
      </c>
      <c r="C48" s="546" t="s">
        <v>489</v>
      </c>
      <c r="D48" s="594">
        <f>'Current Tariff '!E38</f>
        <v>0.25</v>
      </c>
      <c r="E48" s="570">
        <v>1</v>
      </c>
      <c r="F48" s="593">
        <f t="shared" si="9"/>
        <v>0.25</v>
      </c>
      <c r="G48" s="594">
        <f>'2016 Rate Schedule (Part 1)'!E28</f>
        <v>0.25</v>
      </c>
      <c r="H48" s="573">
        <v>1</v>
      </c>
      <c r="I48" s="593">
        <f t="shared" si="10"/>
        <v>0.25</v>
      </c>
      <c r="J48" s="574">
        <f t="shared" si="0"/>
        <v>0</v>
      </c>
      <c r="K48" s="575">
        <f t="shared" si="2"/>
        <v>0</v>
      </c>
    </row>
    <row r="49" spans="2:11">
      <c r="B49" s="536" t="s">
        <v>397</v>
      </c>
      <c r="C49" s="546" t="s">
        <v>41</v>
      </c>
      <c r="D49" s="594"/>
      <c r="E49" s="576">
        <f>C5</f>
        <v>304</v>
      </c>
      <c r="F49" s="593">
        <f t="shared" si="9"/>
        <v>0</v>
      </c>
      <c r="G49" s="595"/>
      <c r="H49" s="595"/>
      <c r="I49" s="595"/>
      <c r="J49" s="595"/>
      <c r="K49" s="575" t="str">
        <f t="shared" si="2"/>
        <v/>
      </c>
    </row>
    <row r="50" spans="2:11" ht="25.5">
      <c r="B50" s="548" t="s">
        <v>470</v>
      </c>
      <c r="C50" s="546" t="s">
        <v>41</v>
      </c>
      <c r="D50" s="594">
        <f>G50</f>
        <v>0</v>
      </c>
      <c r="E50" s="869">
        <f>E46</f>
        <v>328.22880000000004</v>
      </c>
      <c r="F50" s="595">
        <f>D50*E50</f>
        <v>0</v>
      </c>
      <c r="G50" s="594">
        <f>'2016 Rate Schedule (Part 1)'!E29</f>
        <v>0</v>
      </c>
      <c r="H50" s="585">
        <f>C5*C8</f>
        <v>328.89760000000001</v>
      </c>
      <c r="I50" s="593">
        <f>H50*G50</f>
        <v>0</v>
      </c>
      <c r="J50" s="574">
        <f t="shared" ref="J50:J55" si="11">I50-F50</f>
        <v>0</v>
      </c>
      <c r="K50" s="575" t="str">
        <f t="shared" si="2"/>
        <v/>
      </c>
    </row>
    <row r="51" spans="2:11" ht="12.75" customHeight="1">
      <c r="B51" s="542" t="s">
        <v>471</v>
      </c>
      <c r="C51" s="546" t="s">
        <v>41</v>
      </c>
      <c r="D51" s="846">
        <v>8.6999999999999994E-2</v>
      </c>
      <c r="E51" s="597">
        <f>IF(AND(C5*12&gt;=150000),0.64*C5*C7,0.64*C5)</f>
        <v>194.56</v>
      </c>
      <c r="F51" s="593">
        <f t="shared" si="9"/>
        <v>16.92672</v>
      </c>
      <c r="G51" s="596">
        <f>D51</f>
        <v>8.6999999999999994E-2</v>
      </c>
      <c r="H51" s="597">
        <f>IF(AND(C5*12&gt;=150000),0.64*C5*C8,0.64*C5)</f>
        <v>194.56</v>
      </c>
      <c r="I51" s="593">
        <f t="shared" si="10"/>
        <v>16.92672</v>
      </c>
      <c r="J51" s="574">
        <f t="shared" si="11"/>
        <v>0</v>
      </c>
      <c r="K51" s="575">
        <f t="shared" si="2"/>
        <v>0</v>
      </c>
    </row>
    <row r="52" spans="2:11" ht="63.75" customHeight="1">
      <c r="B52" s="542" t="s">
        <v>472</v>
      </c>
      <c r="C52" s="546" t="s">
        <v>41</v>
      </c>
      <c r="D52" s="846">
        <v>0.13200000000000001</v>
      </c>
      <c r="E52" s="597">
        <f>IF(AND(C5*12&gt;=150000),0.18*C5*C7,0.18*C5)</f>
        <v>54.72</v>
      </c>
      <c r="F52" s="593">
        <f t="shared" si="9"/>
        <v>7.2230400000000001</v>
      </c>
      <c r="G52" s="596">
        <f t="shared" ref="G52:G53" si="12">D52</f>
        <v>0.13200000000000001</v>
      </c>
      <c r="H52" s="597">
        <f>IF(AND(C5*12&gt;=150000),0.18*C5*C8,0.18*C5)</f>
        <v>54.72</v>
      </c>
      <c r="I52" s="593">
        <f t="shared" si="10"/>
        <v>7.2230400000000001</v>
      </c>
      <c r="J52" s="574">
        <f t="shared" si="11"/>
        <v>0</v>
      </c>
      <c r="K52" s="575">
        <f t="shared" si="2"/>
        <v>0</v>
      </c>
    </row>
    <row r="53" spans="2:11" ht="14.25" customHeight="1" thickBot="1">
      <c r="B53" s="549" t="s">
        <v>473</v>
      </c>
      <c r="C53" s="546" t="s">
        <v>41</v>
      </c>
      <c r="D53" s="846">
        <v>0.18</v>
      </c>
      <c r="E53" s="597">
        <f>IF(AND(C5*12&gt;=150000),0.18*C5*C7,0.18*C5)</f>
        <v>54.72</v>
      </c>
      <c r="F53" s="593">
        <f t="shared" si="9"/>
        <v>9.8495999999999988</v>
      </c>
      <c r="G53" s="596">
        <f t="shared" si="12"/>
        <v>0.18</v>
      </c>
      <c r="H53" s="597">
        <f>IF(AND(C5*12&gt;=150000),0.18*C5*C8,0.18*C5)</f>
        <v>54.72</v>
      </c>
      <c r="I53" s="593">
        <f t="shared" si="10"/>
        <v>9.8495999999999988</v>
      </c>
      <c r="J53" s="574">
        <f t="shared" si="11"/>
        <v>0</v>
      </c>
      <c r="K53" s="575">
        <f t="shared" si="2"/>
        <v>0</v>
      </c>
    </row>
    <row r="54" spans="2:11" ht="12.75" hidden="1" customHeight="1">
      <c r="B54" s="542" t="s">
        <v>474</v>
      </c>
      <c r="C54" s="537"/>
      <c r="D54" s="596">
        <v>8.5999999999999993E-2</v>
      </c>
      <c r="E54" s="597">
        <f>IF(AND(C5*12&gt;=150000),C5*C7,C5)</f>
        <v>304</v>
      </c>
      <c r="F54" s="593">
        <f>E54*D54</f>
        <v>26.143999999999998</v>
      </c>
      <c r="G54" s="596">
        <v>8.5999999999999993E-2</v>
      </c>
      <c r="H54" s="597">
        <f>IF(AND(C5*12&gt;=150000),C5*C8,C5)</f>
        <v>304</v>
      </c>
      <c r="I54" s="593">
        <f>H54*G54</f>
        <v>26.143999999999998</v>
      </c>
      <c r="J54" s="574">
        <f t="shared" si="11"/>
        <v>0</v>
      </c>
      <c r="K54" s="575">
        <f t="shared" si="2"/>
        <v>0</v>
      </c>
    </row>
    <row r="55" spans="2:11" ht="13.5" hidden="1" customHeight="1" thickBot="1">
      <c r="B55" s="542" t="s">
        <v>475</v>
      </c>
      <c r="C55" s="537"/>
      <c r="D55" s="592">
        <f>0.0906</f>
        <v>9.06E-2</v>
      </c>
      <c r="E55" s="598">
        <f>IF(AND(C5*12&gt;=150000),C5*C7,C5)</f>
        <v>304</v>
      </c>
      <c r="F55" s="593">
        <f>E55*D55</f>
        <v>27.542400000000001</v>
      </c>
      <c r="G55" s="592">
        <f>0.0906</f>
        <v>9.06E-2</v>
      </c>
      <c r="H55" s="598">
        <f>IF(AND(C5*12&gt;=150000),C5*C8,C5)</f>
        <v>304</v>
      </c>
      <c r="I55" s="593">
        <f>H55*G55</f>
        <v>27.542400000000001</v>
      </c>
      <c r="J55" s="574">
        <f t="shared" si="11"/>
        <v>0</v>
      </c>
      <c r="K55" s="575">
        <f t="shared" si="2"/>
        <v>0</v>
      </c>
    </row>
    <row r="56" spans="2:11" ht="13.5" thickBot="1">
      <c r="B56" s="550"/>
      <c r="C56" s="551"/>
      <c r="D56" s="599"/>
      <c r="E56" s="600"/>
      <c r="F56" s="601"/>
      <c r="G56" s="599"/>
      <c r="H56" s="602"/>
      <c r="I56" s="601"/>
      <c r="J56" s="603"/>
      <c r="K56" s="604"/>
    </row>
    <row r="57" spans="2:11">
      <c r="B57" s="552" t="s">
        <v>476</v>
      </c>
      <c r="C57" s="536"/>
      <c r="D57" s="605"/>
      <c r="E57" s="606"/>
      <c r="F57" s="607">
        <f>SUM(F46:F53,F45)</f>
        <v>63.609239232000007</v>
      </c>
      <c r="G57" s="608"/>
      <c r="H57" s="608"/>
      <c r="I57" s="607">
        <f>SUM(I46:I53,I45)</f>
        <v>65.516805773998229</v>
      </c>
      <c r="J57" s="609">
        <f>I57-F57</f>
        <v>1.9075665419982215</v>
      </c>
      <c r="K57" s="610">
        <f>IF((F57)=0,"",(J57/F57))</f>
        <v>2.9988828117261602E-2</v>
      </c>
    </row>
    <row r="58" spans="2:11">
      <c r="B58" s="553" t="s">
        <v>398</v>
      </c>
      <c r="C58" s="536"/>
      <c r="D58" s="605">
        <v>0.13</v>
      </c>
      <c r="E58" s="611"/>
      <c r="F58" s="612">
        <f>F57*D58</f>
        <v>8.2692011001600019</v>
      </c>
      <c r="G58" s="613">
        <v>0.13</v>
      </c>
      <c r="H58" s="614"/>
      <c r="I58" s="612">
        <f>I57*G58</f>
        <v>8.5171847506197693</v>
      </c>
      <c r="J58" s="615">
        <f>I58-F58</f>
        <v>0.24798365045976745</v>
      </c>
      <c r="K58" s="616">
        <f>IF((F58)=0,"",(J58/F58))</f>
        <v>2.9988828117261435E-2</v>
      </c>
    </row>
    <row r="59" spans="2:11">
      <c r="B59" s="554" t="s">
        <v>478</v>
      </c>
      <c r="C59" s="536"/>
      <c r="D59" s="617"/>
      <c r="E59" s="611"/>
      <c r="F59" s="612">
        <f>F57+F58</f>
        <v>71.878440332160011</v>
      </c>
      <c r="G59" s="614"/>
      <c r="H59" s="614"/>
      <c r="I59" s="612">
        <f>I57+I58</f>
        <v>74.033990524617991</v>
      </c>
      <c r="J59" s="615">
        <f>I59-F59</f>
        <v>2.1555501924579801</v>
      </c>
      <c r="K59" s="616">
        <f>IF((F59)=0,"",(J59/F59))</f>
        <v>2.9988828117261456E-2</v>
      </c>
    </row>
    <row r="60" spans="2:11" ht="12.75" customHeight="1">
      <c r="B60" s="1278" t="s">
        <v>479</v>
      </c>
      <c r="C60" s="1278"/>
      <c r="D60" s="617"/>
      <c r="E60" s="611"/>
      <c r="F60" s="618"/>
      <c r="G60" s="595"/>
      <c r="H60" s="595"/>
      <c r="I60" s="595"/>
      <c r="J60" s="595"/>
      <c r="K60" s="619"/>
    </row>
    <row r="61" spans="2:11" ht="13.5" customHeight="1" thickBot="1">
      <c r="B61" s="1279" t="s">
        <v>477</v>
      </c>
      <c r="C61" s="1279"/>
      <c r="D61" s="620"/>
      <c r="E61" s="621"/>
      <c r="F61" s="622">
        <f>F59+F60</f>
        <v>71.878440332160011</v>
      </c>
      <c r="G61" s="623"/>
      <c r="H61" s="623"/>
      <c r="I61" s="622">
        <f>I59+I60</f>
        <v>74.033990524617991</v>
      </c>
      <c r="J61" s="624">
        <f>I61-F61</f>
        <v>2.1555501924579801</v>
      </c>
      <c r="K61" s="625">
        <f>IF((F61)=0,"",(J61/F61))</f>
        <v>2.9988828117261456E-2</v>
      </c>
    </row>
    <row r="62" spans="2:11" ht="13.5" thickBot="1">
      <c r="B62" s="550"/>
      <c r="C62" s="551"/>
      <c r="D62" s="599"/>
      <c r="E62" s="600"/>
      <c r="F62" s="601"/>
      <c r="G62" s="599"/>
      <c r="H62" s="602"/>
      <c r="I62" s="601"/>
      <c r="J62" s="603"/>
      <c r="K62" s="604"/>
    </row>
    <row r="64" spans="2:11">
      <c r="B64" s="288" t="s">
        <v>397</v>
      </c>
      <c r="D64" s="288">
        <v>7.0000000000000001E-3</v>
      </c>
      <c r="E64" s="288" t="s">
        <v>769</v>
      </c>
      <c r="F64" s="622">
        <f>'[4]App.2-W_Bill Impacts'!H272</f>
        <v>68.688712853760009</v>
      </c>
      <c r="G64" s="623"/>
      <c r="H64" s="623"/>
      <c r="I64" s="622">
        <f>'[4]App.2-W_Bill Impacts'!K272</f>
        <v>71.947201153857165</v>
      </c>
      <c r="J64" s="624">
        <f>'[4]App.2-W_Bill Impacts'!L272</f>
        <v>3.2584883000971558</v>
      </c>
      <c r="K64" s="625">
        <f>'[4]App.2-W_Bill Impacts'!M272</f>
        <v>4.7438482462679989E-2</v>
      </c>
    </row>
    <row r="66" ht="12.75" customHeight="1"/>
    <row r="67" ht="12.75" customHeight="1"/>
  </sheetData>
  <mergeCells count="10">
    <mergeCell ref="G11:I11"/>
    <mergeCell ref="J11:K11"/>
    <mergeCell ref="C12:C13"/>
    <mergeCell ref="J12:J13"/>
    <mergeCell ref="K12:K13"/>
    <mergeCell ref="B60:C60"/>
    <mergeCell ref="B61:C61"/>
    <mergeCell ref="C3:E3"/>
    <mergeCell ref="C4:E4"/>
    <mergeCell ref="D11:F11"/>
  </mergeCells>
  <dataValidations count="3">
    <dataValidation type="list" allowBlank="1" showInputMessage="1" showErrorMessage="1" prompt="Select Charge Unit - monthly, per kWh, per kW" sqref="C43:C44 C31:C41 C62 C14:C29 C46:C56">
      <formula1>"Monthly, per kWh, per kW"</formula1>
    </dataValidation>
    <dataValidation type="list" allowBlank="1" showInputMessage="1" showErrorMessage="1" prompt="Select Charge Unit (monthly, per kWh, per kW)" sqref="II10:II24 WUU983073:WUU983080 WKY983073:WKY983080 WBC983073:WBC983080 VRG983073:VRG983080 VHK983073:VHK983080 UXO983073:UXO983080 UNS983073:UNS983080 UDW983073:UDW983080 TUA983073:TUA983080 TKE983073:TKE983080 TAI983073:TAI983080 SQM983073:SQM983080 SGQ983073:SGQ983080 RWU983073:RWU983080 RMY983073:RMY983080 RDC983073:RDC983080 QTG983073:QTG983080 QJK983073:QJK983080 PZO983073:PZO983080 PPS983073:PPS983080 PFW983073:PFW983080 OWA983073:OWA983080 OME983073:OME983080 OCI983073:OCI983080 NSM983073:NSM983080 NIQ983073:NIQ983080 MYU983073:MYU983080 MOY983073:MOY983080 MFC983073:MFC983080 LVG983073:LVG983080 LLK983073:LLK983080 LBO983073:LBO983080 KRS983073:KRS983080 KHW983073:KHW983080 JYA983073:JYA983080 JOE983073:JOE983080 JEI983073:JEI983080 IUM983073:IUM983080 IKQ983073:IKQ983080 IAU983073:IAU983080 HQY983073:HQY983080 HHC983073:HHC983080 GXG983073:GXG983080 GNK983073:GNK983080 GDO983073:GDO983080 FTS983073:FTS983080 FJW983073:FJW983080 FAA983073:FAA983080 EQE983073:EQE983080 EGI983073:EGI983080 DWM983073:DWM983080 DMQ983073:DMQ983080 DCU983073:DCU983080 CSY983073:CSY983080 CJC983073:CJC983080 BZG983073:BZG983080 BPK983073:BPK983080 BFO983073:BFO983080 AVS983073:AVS983080 ALW983073:ALW983080 ACA983073:ACA983080 SE983073:SE983080 II983073:II983080 WUU917537:WUU917544 WKY917537:WKY917544 WBC917537:WBC917544 VRG917537:VRG917544 VHK917537:VHK917544 UXO917537:UXO917544 UNS917537:UNS917544 UDW917537:UDW917544 TUA917537:TUA917544 TKE917537:TKE917544 TAI917537:TAI917544 SQM917537:SQM917544 SGQ917537:SGQ917544 RWU917537:RWU917544 RMY917537:RMY917544 RDC917537:RDC917544 QTG917537:QTG917544 QJK917537:QJK917544 PZO917537:PZO917544 PPS917537:PPS917544 PFW917537:PFW917544 OWA917537:OWA917544 OME917537:OME917544 OCI917537:OCI917544 NSM917537:NSM917544 NIQ917537:NIQ917544 MYU917537:MYU917544 MOY917537:MOY917544 MFC917537:MFC917544 LVG917537:LVG917544 LLK917537:LLK917544 LBO917537:LBO917544 KRS917537:KRS917544 KHW917537:KHW917544 JYA917537:JYA917544 JOE917537:JOE917544 JEI917537:JEI917544 IUM917537:IUM917544 IKQ917537:IKQ917544 IAU917537:IAU917544 HQY917537:HQY917544 HHC917537:HHC917544 GXG917537:GXG917544 GNK917537:GNK917544 GDO917537:GDO917544 FTS917537:FTS917544 FJW917537:FJW917544 FAA917537:FAA917544 EQE917537:EQE917544 EGI917537:EGI917544 DWM917537:DWM917544 DMQ917537:DMQ917544 DCU917537:DCU917544 CSY917537:CSY917544 CJC917537:CJC917544 BZG917537:BZG917544 BPK917537:BPK917544 BFO917537:BFO917544 AVS917537:AVS917544 ALW917537:ALW917544 ACA917537:ACA917544 SE917537:SE917544 II917537:II917544 WUU852001:WUU852008 WKY852001:WKY852008 WBC852001:WBC852008 VRG852001:VRG852008 VHK852001:VHK852008 UXO852001:UXO852008 UNS852001:UNS852008 UDW852001:UDW852008 TUA852001:TUA852008 TKE852001:TKE852008 TAI852001:TAI852008 SQM852001:SQM852008 SGQ852001:SGQ852008 RWU852001:RWU852008 RMY852001:RMY852008 RDC852001:RDC852008 QTG852001:QTG852008 QJK852001:QJK852008 PZO852001:PZO852008 PPS852001:PPS852008 PFW852001:PFW852008 OWA852001:OWA852008 OME852001:OME852008 OCI852001:OCI852008 NSM852001:NSM852008 NIQ852001:NIQ852008 MYU852001:MYU852008 MOY852001:MOY852008 MFC852001:MFC852008 LVG852001:LVG852008 LLK852001:LLK852008 LBO852001:LBO852008 KRS852001:KRS852008 KHW852001:KHW852008 JYA852001:JYA852008 JOE852001:JOE852008 JEI852001:JEI852008 IUM852001:IUM852008 IKQ852001:IKQ852008 IAU852001:IAU852008 HQY852001:HQY852008 HHC852001:HHC852008 GXG852001:GXG852008 GNK852001:GNK852008 GDO852001:GDO852008 FTS852001:FTS852008 FJW852001:FJW852008 FAA852001:FAA852008 EQE852001:EQE852008 EGI852001:EGI852008 DWM852001:DWM852008 DMQ852001:DMQ852008 DCU852001:DCU852008 CSY852001:CSY852008 CJC852001:CJC852008 BZG852001:BZG852008 BPK852001:BPK852008 BFO852001:BFO852008 AVS852001:AVS852008 ALW852001:ALW852008 ACA852001:ACA852008 SE852001:SE852008 II852001:II852008 WUU786465:WUU786472 WKY786465:WKY786472 WBC786465:WBC786472 VRG786465:VRG786472 VHK786465:VHK786472 UXO786465:UXO786472 UNS786465:UNS786472 UDW786465:UDW786472 TUA786465:TUA786472 TKE786465:TKE786472 TAI786465:TAI786472 SQM786465:SQM786472 SGQ786465:SGQ786472 RWU786465:RWU786472 RMY786465:RMY786472 RDC786465:RDC786472 QTG786465:QTG786472 QJK786465:QJK786472 PZO786465:PZO786472 PPS786465:PPS786472 PFW786465:PFW786472 OWA786465:OWA786472 OME786465:OME786472 OCI786465:OCI786472 NSM786465:NSM786472 NIQ786465:NIQ786472 MYU786465:MYU786472 MOY786465:MOY786472 MFC786465:MFC786472 LVG786465:LVG786472 LLK786465:LLK786472 LBO786465:LBO786472 KRS786465:KRS786472 KHW786465:KHW786472 JYA786465:JYA786472 JOE786465:JOE786472 JEI786465:JEI786472 IUM786465:IUM786472 IKQ786465:IKQ786472 IAU786465:IAU786472 HQY786465:HQY786472 HHC786465:HHC786472 GXG786465:GXG786472 GNK786465:GNK786472 GDO786465:GDO786472 FTS786465:FTS786472 FJW786465:FJW786472 FAA786465:FAA786472 EQE786465:EQE786472 EGI786465:EGI786472 DWM786465:DWM786472 DMQ786465:DMQ786472 DCU786465:DCU786472 CSY786465:CSY786472 CJC786465:CJC786472 BZG786465:BZG786472 BPK786465:BPK786472 BFO786465:BFO786472 AVS786465:AVS786472 ALW786465:ALW786472 ACA786465:ACA786472 SE786465:SE786472 II786465:II786472 WUU720929:WUU720936 WKY720929:WKY720936 WBC720929:WBC720936 VRG720929:VRG720936 VHK720929:VHK720936 UXO720929:UXO720936 UNS720929:UNS720936 UDW720929:UDW720936 TUA720929:TUA720936 TKE720929:TKE720936 TAI720929:TAI720936 SQM720929:SQM720936 SGQ720929:SGQ720936 RWU720929:RWU720936 RMY720929:RMY720936 RDC720929:RDC720936 QTG720929:QTG720936 QJK720929:QJK720936 PZO720929:PZO720936 PPS720929:PPS720936 PFW720929:PFW720936 OWA720929:OWA720936 OME720929:OME720936 OCI720929:OCI720936 NSM720929:NSM720936 NIQ720929:NIQ720936 MYU720929:MYU720936 MOY720929:MOY720936 MFC720929:MFC720936 LVG720929:LVG720936 LLK720929:LLK720936 LBO720929:LBO720936 KRS720929:KRS720936 KHW720929:KHW720936 JYA720929:JYA720936 JOE720929:JOE720936 JEI720929:JEI720936 IUM720929:IUM720936 IKQ720929:IKQ720936 IAU720929:IAU720936 HQY720929:HQY720936 HHC720929:HHC720936 GXG720929:GXG720936 GNK720929:GNK720936 GDO720929:GDO720936 FTS720929:FTS720936 FJW720929:FJW720936 FAA720929:FAA720936 EQE720929:EQE720936 EGI720929:EGI720936 DWM720929:DWM720936 DMQ720929:DMQ720936 DCU720929:DCU720936 CSY720929:CSY720936 CJC720929:CJC720936 BZG720929:BZG720936 BPK720929:BPK720936 BFO720929:BFO720936 AVS720929:AVS720936 ALW720929:ALW720936 ACA720929:ACA720936 SE720929:SE720936 II720929:II720936 WUU655393:WUU655400 WKY655393:WKY655400 WBC655393:WBC655400 VRG655393:VRG655400 VHK655393:VHK655400 UXO655393:UXO655400 UNS655393:UNS655400 UDW655393:UDW655400 TUA655393:TUA655400 TKE655393:TKE655400 TAI655393:TAI655400 SQM655393:SQM655400 SGQ655393:SGQ655400 RWU655393:RWU655400 RMY655393:RMY655400 RDC655393:RDC655400 QTG655393:QTG655400 QJK655393:QJK655400 PZO655393:PZO655400 PPS655393:PPS655400 PFW655393:PFW655400 OWA655393:OWA655400 OME655393:OME655400 OCI655393:OCI655400 NSM655393:NSM655400 NIQ655393:NIQ655400 MYU655393:MYU655400 MOY655393:MOY655400 MFC655393:MFC655400 LVG655393:LVG655400 LLK655393:LLK655400 LBO655393:LBO655400 KRS655393:KRS655400 KHW655393:KHW655400 JYA655393:JYA655400 JOE655393:JOE655400 JEI655393:JEI655400 IUM655393:IUM655400 IKQ655393:IKQ655400 IAU655393:IAU655400 HQY655393:HQY655400 HHC655393:HHC655400 GXG655393:GXG655400 GNK655393:GNK655400 GDO655393:GDO655400 FTS655393:FTS655400 FJW655393:FJW655400 FAA655393:FAA655400 EQE655393:EQE655400 EGI655393:EGI655400 DWM655393:DWM655400 DMQ655393:DMQ655400 DCU655393:DCU655400 CSY655393:CSY655400 CJC655393:CJC655400 BZG655393:BZG655400 BPK655393:BPK655400 BFO655393:BFO655400 AVS655393:AVS655400 ALW655393:ALW655400 ACA655393:ACA655400 SE655393:SE655400 II655393:II655400 WUU589857:WUU589864 WKY589857:WKY589864 WBC589857:WBC589864 VRG589857:VRG589864 VHK589857:VHK589864 UXO589857:UXO589864 UNS589857:UNS589864 UDW589857:UDW589864 TUA589857:TUA589864 TKE589857:TKE589864 TAI589857:TAI589864 SQM589857:SQM589864 SGQ589857:SGQ589864 RWU589857:RWU589864 RMY589857:RMY589864 RDC589857:RDC589864 QTG589857:QTG589864 QJK589857:QJK589864 PZO589857:PZO589864 PPS589857:PPS589864 PFW589857:PFW589864 OWA589857:OWA589864 OME589857:OME589864 OCI589857:OCI589864 NSM589857:NSM589864 NIQ589857:NIQ589864 MYU589857:MYU589864 MOY589857:MOY589864 MFC589857:MFC589864 LVG589857:LVG589864 LLK589857:LLK589864 LBO589857:LBO589864 KRS589857:KRS589864 KHW589857:KHW589864 JYA589857:JYA589864 JOE589857:JOE589864 JEI589857:JEI589864 IUM589857:IUM589864 IKQ589857:IKQ589864 IAU589857:IAU589864 HQY589857:HQY589864 HHC589857:HHC589864 GXG589857:GXG589864 GNK589857:GNK589864 GDO589857:GDO589864 FTS589857:FTS589864 FJW589857:FJW589864 FAA589857:FAA589864 EQE589857:EQE589864 EGI589857:EGI589864 DWM589857:DWM589864 DMQ589857:DMQ589864 DCU589857:DCU589864 CSY589857:CSY589864 CJC589857:CJC589864 BZG589857:BZG589864 BPK589857:BPK589864 BFO589857:BFO589864 AVS589857:AVS589864 ALW589857:ALW589864 ACA589857:ACA589864 SE589857:SE589864 II589857:II589864 WUU524321:WUU524328 WKY524321:WKY524328 WBC524321:WBC524328 VRG524321:VRG524328 VHK524321:VHK524328 UXO524321:UXO524328 UNS524321:UNS524328 UDW524321:UDW524328 TUA524321:TUA524328 TKE524321:TKE524328 TAI524321:TAI524328 SQM524321:SQM524328 SGQ524321:SGQ524328 RWU524321:RWU524328 RMY524321:RMY524328 RDC524321:RDC524328 QTG524321:QTG524328 QJK524321:QJK524328 PZO524321:PZO524328 PPS524321:PPS524328 PFW524321:PFW524328 OWA524321:OWA524328 OME524321:OME524328 OCI524321:OCI524328 NSM524321:NSM524328 NIQ524321:NIQ524328 MYU524321:MYU524328 MOY524321:MOY524328 MFC524321:MFC524328 LVG524321:LVG524328 LLK524321:LLK524328 LBO524321:LBO524328 KRS524321:KRS524328 KHW524321:KHW524328 JYA524321:JYA524328 JOE524321:JOE524328 JEI524321:JEI524328 IUM524321:IUM524328 IKQ524321:IKQ524328 IAU524321:IAU524328 HQY524321:HQY524328 HHC524321:HHC524328 GXG524321:GXG524328 GNK524321:GNK524328 GDO524321:GDO524328 FTS524321:FTS524328 FJW524321:FJW524328 FAA524321:FAA524328 EQE524321:EQE524328 EGI524321:EGI524328 DWM524321:DWM524328 DMQ524321:DMQ524328 DCU524321:DCU524328 CSY524321:CSY524328 CJC524321:CJC524328 BZG524321:BZG524328 BPK524321:BPK524328 BFO524321:BFO524328 AVS524321:AVS524328 ALW524321:ALW524328 ACA524321:ACA524328 SE524321:SE524328 II524321:II524328 WUU458785:WUU458792 WKY458785:WKY458792 WBC458785:WBC458792 VRG458785:VRG458792 VHK458785:VHK458792 UXO458785:UXO458792 UNS458785:UNS458792 UDW458785:UDW458792 TUA458785:TUA458792 TKE458785:TKE458792 TAI458785:TAI458792 SQM458785:SQM458792 SGQ458785:SGQ458792 RWU458785:RWU458792 RMY458785:RMY458792 RDC458785:RDC458792 QTG458785:QTG458792 QJK458785:QJK458792 PZO458785:PZO458792 PPS458785:PPS458792 PFW458785:PFW458792 OWA458785:OWA458792 OME458785:OME458792 OCI458785:OCI458792 NSM458785:NSM458792 NIQ458785:NIQ458792 MYU458785:MYU458792 MOY458785:MOY458792 MFC458785:MFC458792 LVG458785:LVG458792 LLK458785:LLK458792 LBO458785:LBO458792 KRS458785:KRS458792 KHW458785:KHW458792 JYA458785:JYA458792 JOE458785:JOE458792 JEI458785:JEI458792 IUM458785:IUM458792 IKQ458785:IKQ458792 IAU458785:IAU458792 HQY458785:HQY458792 HHC458785:HHC458792 GXG458785:GXG458792 GNK458785:GNK458792 GDO458785:GDO458792 FTS458785:FTS458792 FJW458785:FJW458792 FAA458785:FAA458792 EQE458785:EQE458792 EGI458785:EGI458792 DWM458785:DWM458792 DMQ458785:DMQ458792 DCU458785:DCU458792 CSY458785:CSY458792 CJC458785:CJC458792 BZG458785:BZG458792 BPK458785:BPK458792 BFO458785:BFO458792 AVS458785:AVS458792 ALW458785:ALW458792 ACA458785:ACA458792 SE458785:SE458792 II458785:II458792 WUU393249:WUU393256 WKY393249:WKY393256 WBC393249:WBC393256 VRG393249:VRG393256 VHK393249:VHK393256 UXO393249:UXO393256 UNS393249:UNS393256 UDW393249:UDW393256 TUA393249:TUA393256 TKE393249:TKE393256 TAI393249:TAI393256 SQM393249:SQM393256 SGQ393249:SGQ393256 RWU393249:RWU393256 RMY393249:RMY393256 RDC393249:RDC393256 QTG393249:QTG393256 QJK393249:QJK393256 PZO393249:PZO393256 PPS393249:PPS393256 PFW393249:PFW393256 OWA393249:OWA393256 OME393249:OME393256 OCI393249:OCI393256 NSM393249:NSM393256 NIQ393249:NIQ393256 MYU393249:MYU393256 MOY393249:MOY393256 MFC393249:MFC393256 LVG393249:LVG393256 LLK393249:LLK393256 LBO393249:LBO393256 KRS393249:KRS393256 KHW393249:KHW393256 JYA393249:JYA393256 JOE393249:JOE393256 JEI393249:JEI393256 IUM393249:IUM393256 IKQ393249:IKQ393256 IAU393249:IAU393256 HQY393249:HQY393256 HHC393249:HHC393256 GXG393249:GXG393256 GNK393249:GNK393256 GDO393249:GDO393256 FTS393249:FTS393256 FJW393249:FJW393256 FAA393249:FAA393256 EQE393249:EQE393256 EGI393249:EGI393256 DWM393249:DWM393256 DMQ393249:DMQ393256 DCU393249:DCU393256 CSY393249:CSY393256 CJC393249:CJC393256 BZG393249:BZG393256 BPK393249:BPK393256 BFO393249:BFO393256 AVS393249:AVS393256 ALW393249:ALW393256 ACA393249:ACA393256 SE393249:SE393256 II393249:II393256 WUU327713:WUU327720 WKY327713:WKY327720 WBC327713:WBC327720 VRG327713:VRG327720 VHK327713:VHK327720 UXO327713:UXO327720 UNS327713:UNS327720 UDW327713:UDW327720 TUA327713:TUA327720 TKE327713:TKE327720 TAI327713:TAI327720 SQM327713:SQM327720 SGQ327713:SGQ327720 RWU327713:RWU327720 RMY327713:RMY327720 RDC327713:RDC327720 QTG327713:QTG327720 QJK327713:QJK327720 PZO327713:PZO327720 PPS327713:PPS327720 PFW327713:PFW327720 OWA327713:OWA327720 OME327713:OME327720 OCI327713:OCI327720 NSM327713:NSM327720 NIQ327713:NIQ327720 MYU327713:MYU327720 MOY327713:MOY327720 MFC327713:MFC327720 LVG327713:LVG327720 LLK327713:LLK327720 LBO327713:LBO327720 KRS327713:KRS327720 KHW327713:KHW327720 JYA327713:JYA327720 JOE327713:JOE327720 JEI327713:JEI327720 IUM327713:IUM327720 IKQ327713:IKQ327720 IAU327713:IAU327720 HQY327713:HQY327720 HHC327713:HHC327720 GXG327713:GXG327720 GNK327713:GNK327720 GDO327713:GDO327720 FTS327713:FTS327720 FJW327713:FJW327720 FAA327713:FAA327720 EQE327713:EQE327720 EGI327713:EGI327720 DWM327713:DWM327720 DMQ327713:DMQ327720 DCU327713:DCU327720 CSY327713:CSY327720 CJC327713:CJC327720 BZG327713:BZG327720 BPK327713:BPK327720 BFO327713:BFO327720 AVS327713:AVS327720 ALW327713:ALW327720 ACA327713:ACA327720 SE327713:SE327720 II327713:II327720 WUU262177:WUU262184 WKY262177:WKY262184 WBC262177:WBC262184 VRG262177:VRG262184 VHK262177:VHK262184 UXO262177:UXO262184 UNS262177:UNS262184 UDW262177:UDW262184 TUA262177:TUA262184 TKE262177:TKE262184 TAI262177:TAI262184 SQM262177:SQM262184 SGQ262177:SGQ262184 RWU262177:RWU262184 RMY262177:RMY262184 RDC262177:RDC262184 QTG262177:QTG262184 QJK262177:QJK262184 PZO262177:PZO262184 PPS262177:PPS262184 PFW262177:PFW262184 OWA262177:OWA262184 OME262177:OME262184 OCI262177:OCI262184 NSM262177:NSM262184 NIQ262177:NIQ262184 MYU262177:MYU262184 MOY262177:MOY262184 MFC262177:MFC262184 LVG262177:LVG262184 LLK262177:LLK262184 LBO262177:LBO262184 KRS262177:KRS262184 KHW262177:KHW262184 JYA262177:JYA262184 JOE262177:JOE262184 JEI262177:JEI262184 IUM262177:IUM262184 IKQ262177:IKQ262184 IAU262177:IAU262184 HQY262177:HQY262184 HHC262177:HHC262184 GXG262177:GXG262184 GNK262177:GNK262184 GDO262177:GDO262184 FTS262177:FTS262184 FJW262177:FJW262184 FAA262177:FAA262184 EQE262177:EQE262184 EGI262177:EGI262184 DWM262177:DWM262184 DMQ262177:DMQ262184 DCU262177:DCU262184 CSY262177:CSY262184 CJC262177:CJC262184 BZG262177:BZG262184 BPK262177:BPK262184 BFO262177:BFO262184 AVS262177:AVS262184 ALW262177:ALW262184 ACA262177:ACA262184 SE262177:SE262184 II262177:II262184 WUU196641:WUU196648 WKY196641:WKY196648 WBC196641:WBC196648 VRG196641:VRG196648 VHK196641:VHK196648 UXO196641:UXO196648 UNS196641:UNS196648 UDW196641:UDW196648 TUA196641:TUA196648 TKE196641:TKE196648 TAI196641:TAI196648 SQM196641:SQM196648 SGQ196641:SGQ196648 RWU196641:RWU196648 RMY196641:RMY196648 RDC196641:RDC196648 QTG196641:QTG196648 QJK196641:QJK196648 PZO196641:PZO196648 PPS196641:PPS196648 PFW196641:PFW196648 OWA196641:OWA196648 OME196641:OME196648 OCI196641:OCI196648 NSM196641:NSM196648 NIQ196641:NIQ196648 MYU196641:MYU196648 MOY196641:MOY196648 MFC196641:MFC196648 LVG196641:LVG196648 LLK196641:LLK196648 LBO196641:LBO196648 KRS196641:KRS196648 KHW196641:KHW196648 JYA196641:JYA196648 JOE196641:JOE196648 JEI196641:JEI196648 IUM196641:IUM196648 IKQ196641:IKQ196648 IAU196641:IAU196648 HQY196641:HQY196648 HHC196641:HHC196648 GXG196641:GXG196648 GNK196641:GNK196648 GDO196641:GDO196648 FTS196641:FTS196648 FJW196641:FJW196648 FAA196641:FAA196648 EQE196641:EQE196648 EGI196641:EGI196648 DWM196641:DWM196648 DMQ196641:DMQ196648 DCU196641:DCU196648 CSY196641:CSY196648 CJC196641:CJC196648 BZG196641:BZG196648 BPK196641:BPK196648 BFO196641:BFO196648 AVS196641:AVS196648 ALW196641:ALW196648 ACA196641:ACA196648 SE196641:SE196648 II196641:II196648 WUU131105:WUU131112 WKY131105:WKY131112 WBC131105:WBC131112 VRG131105:VRG131112 VHK131105:VHK131112 UXO131105:UXO131112 UNS131105:UNS131112 UDW131105:UDW131112 TUA131105:TUA131112 TKE131105:TKE131112 TAI131105:TAI131112 SQM131105:SQM131112 SGQ131105:SGQ131112 RWU131105:RWU131112 RMY131105:RMY131112 RDC131105:RDC131112 QTG131105:QTG131112 QJK131105:QJK131112 PZO131105:PZO131112 PPS131105:PPS131112 PFW131105:PFW131112 OWA131105:OWA131112 OME131105:OME131112 OCI131105:OCI131112 NSM131105:NSM131112 NIQ131105:NIQ131112 MYU131105:MYU131112 MOY131105:MOY131112 MFC131105:MFC131112 LVG131105:LVG131112 LLK131105:LLK131112 LBO131105:LBO131112 KRS131105:KRS131112 KHW131105:KHW131112 JYA131105:JYA131112 JOE131105:JOE131112 JEI131105:JEI131112 IUM131105:IUM131112 IKQ131105:IKQ131112 IAU131105:IAU131112 HQY131105:HQY131112 HHC131105:HHC131112 GXG131105:GXG131112 GNK131105:GNK131112 GDO131105:GDO131112 FTS131105:FTS131112 FJW131105:FJW131112 FAA131105:FAA131112 EQE131105:EQE131112 EGI131105:EGI131112 DWM131105:DWM131112 DMQ131105:DMQ131112 DCU131105:DCU131112 CSY131105:CSY131112 CJC131105:CJC131112 BZG131105:BZG131112 BPK131105:BPK131112 BFO131105:BFO131112 AVS131105:AVS131112 ALW131105:ALW131112 ACA131105:ACA131112 SE131105:SE131112 II131105:II131112 WUU65569:WUU65576 WKY65569:WKY65576 WBC65569:WBC65576 VRG65569:VRG65576 VHK65569:VHK65576 UXO65569:UXO65576 UNS65569:UNS65576 UDW65569:UDW65576 TUA65569:TUA65576 TKE65569:TKE65576 TAI65569:TAI65576 SQM65569:SQM65576 SGQ65569:SGQ65576 RWU65569:RWU65576 RMY65569:RMY65576 RDC65569:RDC65576 QTG65569:QTG65576 QJK65569:QJK65576 PZO65569:PZO65576 PPS65569:PPS65576 PFW65569:PFW65576 OWA65569:OWA65576 OME65569:OME65576 OCI65569:OCI65576 NSM65569:NSM65576 NIQ65569:NIQ65576 MYU65569:MYU65576 MOY65569:MOY65576 MFC65569:MFC65576 LVG65569:LVG65576 LLK65569:LLK65576 LBO65569:LBO65576 KRS65569:KRS65576 KHW65569:KHW65576 JYA65569:JYA65576 JOE65569:JOE65576 JEI65569:JEI65576 IUM65569:IUM65576 IKQ65569:IKQ65576 IAU65569:IAU65576 HQY65569:HQY65576 HHC65569:HHC65576 GXG65569:GXG65576 GNK65569:GNK65576 GDO65569:GDO65576 FTS65569:FTS65576 FJW65569:FJW65576 FAA65569:FAA65576 EQE65569:EQE65576 EGI65569:EGI65576 DWM65569:DWM65576 DMQ65569:DMQ65576 DCU65569:DCU65576 CSY65569:CSY65576 CJC65569:CJC65576 BZG65569:BZG65576 BPK65569:BPK65576 BFO65569:BFO65576 AVS65569:AVS65576 ALW65569:ALW65576 ACA65569:ACA65576 SE65569:SE65576 II65569:II65576 WUU29:WUU40 WKY29:WKY40 WBC29:WBC40 VRG29:VRG40 VHK29:VHK40 UXO29:UXO40 UNS29:UNS40 UDW29:UDW40 TUA29:TUA40 TKE29:TKE40 TAI29:TAI40 SQM29:SQM40 SGQ29:SGQ40 RWU29:RWU40 RMY29:RMY40 RDC29:RDC40 QTG29:QTG40 QJK29:QJK40 PZO29:PZO40 PPS29:PPS40 PFW29:PFW40 OWA29:OWA40 OME29:OME40 OCI29:OCI40 NSM29:NSM40 NIQ29:NIQ40 MYU29:MYU40 MOY29:MOY40 MFC29:MFC40 LVG29:LVG40 LLK29:LLK40 LBO29:LBO40 KRS29:KRS40 KHW29:KHW40 JYA29:JYA40 JOE29:JOE40 JEI29:JEI40 IUM29:IUM40 IKQ29:IKQ40 IAU29:IAU40 HQY29:HQY40 HHC29:HHC40 GXG29:GXG40 GNK29:GNK40 GDO29:GDO40 FTS29:FTS40 FJW29:FJW40 FAA29:FAA40 EQE29:EQE40 EGI29:EGI40 DWM29:DWM40 DMQ29:DMQ40 DCU29:DCU40 CSY29:CSY40 CJC29:CJC40 BZG29:BZG40 BPK29:BPK40 BFO29:BFO40 AVS29:AVS40 ALW29:ALW40 ACA29:ACA40 SE29:SE40 II29:II40 WUU983070:WUU983071 WKY983070:WKY983071 WBC983070:WBC983071 VRG983070:VRG983071 VHK983070:VHK983071 UXO983070:UXO983071 UNS983070:UNS983071 UDW983070:UDW983071 TUA983070:TUA983071 TKE983070:TKE983071 TAI983070:TAI983071 SQM983070:SQM983071 SGQ983070:SGQ983071 RWU983070:RWU983071 RMY983070:RMY983071 RDC983070:RDC983071 QTG983070:QTG983071 QJK983070:QJK983071 PZO983070:PZO983071 PPS983070:PPS983071 PFW983070:PFW983071 OWA983070:OWA983071 OME983070:OME983071 OCI983070:OCI983071 NSM983070:NSM983071 NIQ983070:NIQ983071 MYU983070:MYU983071 MOY983070:MOY983071 MFC983070:MFC983071 LVG983070:LVG983071 LLK983070:LLK983071 LBO983070:LBO983071 KRS983070:KRS983071 KHW983070:KHW983071 JYA983070:JYA983071 JOE983070:JOE983071 JEI983070:JEI983071 IUM983070:IUM983071 IKQ983070:IKQ983071 IAU983070:IAU983071 HQY983070:HQY983071 HHC983070:HHC983071 GXG983070:GXG983071 GNK983070:GNK983071 GDO983070:GDO983071 FTS983070:FTS983071 FJW983070:FJW983071 FAA983070:FAA983071 EQE983070:EQE983071 EGI983070:EGI983071 DWM983070:DWM983071 DMQ983070:DMQ983071 DCU983070:DCU983071 CSY983070:CSY983071 CJC983070:CJC983071 BZG983070:BZG983071 BPK983070:BPK983071 BFO983070:BFO983071 AVS983070:AVS983071 ALW983070:ALW983071 ACA983070:ACA983071 SE983070:SE983071 II983070:II983071 WUU917534:WUU917535 WKY917534:WKY917535 WBC917534:WBC917535 VRG917534:VRG917535 VHK917534:VHK917535 UXO917534:UXO917535 UNS917534:UNS917535 UDW917534:UDW917535 TUA917534:TUA917535 TKE917534:TKE917535 TAI917534:TAI917535 SQM917534:SQM917535 SGQ917534:SGQ917535 RWU917534:RWU917535 RMY917534:RMY917535 RDC917534:RDC917535 QTG917534:QTG917535 QJK917534:QJK917535 PZO917534:PZO917535 PPS917534:PPS917535 PFW917534:PFW917535 OWA917534:OWA917535 OME917534:OME917535 OCI917534:OCI917535 NSM917534:NSM917535 NIQ917534:NIQ917535 MYU917534:MYU917535 MOY917534:MOY917535 MFC917534:MFC917535 LVG917534:LVG917535 LLK917534:LLK917535 LBO917534:LBO917535 KRS917534:KRS917535 KHW917534:KHW917535 JYA917534:JYA917535 JOE917534:JOE917535 JEI917534:JEI917535 IUM917534:IUM917535 IKQ917534:IKQ917535 IAU917534:IAU917535 HQY917534:HQY917535 HHC917534:HHC917535 GXG917534:GXG917535 GNK917534:GNK917535 GDO917534:GDO917535 FTS917534:FTS917535 FJW917534:FJW917535 FAA917534:FAA917535 EQE917534:EQE917535 EGI917534:EGI917535 DWM917534:DWM917535 DMQ917534:DMQ917535 DCU917534:DCU917535 CSY917534:CSY917535 CJC917534:CJC917535 BZG917534:BZG917535 BPK917534:BPK917535 BFO917534:BFO917535 AVS917534:AVS917535 ALW917534:ALW917535 ACA917534:ACA917535 SE917534:SE917535 II917534:II917535 WUU851998:WUU851999 WKY851998:WKY851999 WBC851998:WBC851999 VRG851998:VRG851999 VHK851998:VHK851999 UXO851998:UXO851999 UNS851998:UNS851999 UDW851998:UDW851999 TUA851998:TUA851999 TKE851998:TKE851999 TAI851998:TAI851999 SQM851998:SQM851999 SGQ851998:SGQ851999 RWU851998:RWU851999 RMY851998:RMY851999 RDC851998:RDC851999 QTG851998:QTG851999 QJK851998:QJK851999 PZO851998:PZO851999 PPS851998:PPS851999 PFW851998:PFW851999 OWA851998:OWA851999 OME851998:OME851999 OCI851998:OCI851999 NSM851998:NSM851999 NIQ851998:NIQ851999 MYU851998:MYU851999 MOY851998:MOY851999 MFC851998:MFC851999 LVG851998:LVG851999 LLK851998:LLK851999 LBO851998:LBO851999 KRS851998:KRS851999 KHW851998:KHW851999 JYA851998:JYA851999 JOE851998:JOE851999 JEI851998:JEI851999 IUM851998:IUM851999 IKQ851998:IKQ851999 IAU851998:IAU851999 HQY851998:HQY851999 HHC851998:HHC851999 GXG851998:GXG851999 GNK851998:GNK851999 GDO851998:GDO851999 FTS851998:FTS851999 FJW851998:FJW851999 FAA851998:FAA851999 EQE851998:EQE851999 EGI851998:EGI851999 DWM851998:DWM851999 DMQ851998:DMQ851999 DCU851998:DCU851999 CSY851998:CSY851999 CJC851998:CJC851999 BZG851998:BZG851999 BPK851998:BPK851999 BFO851998:BFO851999 AVS851998:AVS851999 ALW851998:ALW851999 ACA851998:ACA851999 SE851998:SE851999 II851998:II851999 WUU786462:WUU786463 WKY786462:WKY786463 WBC786462:WBC786463 VRG786462:VRG786463 VHK786462:VHK786463 UXO786462:UXO786463 UNS786462:UNS786463 UDW786462:UDW786463 TUA786462:TUA786463 TKE786462:TKE786463 TAI786462:TAI786463 SQM786462:SQM786463 SGQ786462:SGQ786463 RWU786462:RWU786463 RMY786462:RMY786463 RDC786462:RDC786463 QTG786462:QTG786463 QJK786462:QJK786463 PZO786462:PZO786463 PPS786462:PPS786463 PFW786462:PFW786463 OWA786462:OWA786463 OME786462:OME786463 OCI786462:OCI786463 NSM786462:NSM786463 NIQ786462:NIQ786463 MYU786462:MYU786463 MOY786462:MOY786463 MFC786462:MFC786463 LVG786462:LVG786463 LLK786462:LLK786463 LBO786462:LBO786463 KRS786462:KRS786463 KHW786462:KHW786463 JYA786462:JYA786463 JOE786462:JOE786463 JEI786462:JEI786463 IUM786462:IUM786463 IKQ786462:IKQ786463 IAU786462:IAU786463 HQY786462:HQY786463 HHC786462:HHC786463 GXG786462:GXG786463 GNK786462:GNK786463 GDO786462:GDO786463 FTS786462:FTS786463 FJW786462:FJW786463 FAA786462:FAA786463 EQE786462:EQE786463 EGI786462:EGI786463 DWM786462:DWM786463 DMQ786462:DMQ786463 DCU786462:DCU786463 CSY786462:CSY786463 CJC786462:CJC786463 BZG786462:BZG786463 BPK786462:BPK786463 BFO786462:BFO786463 AVS786462:AVS786463 ALW786462:ALW786463 ACA786462:ACA786463 SE786462:SE786463 II786462:II786463 WUU720926:WUU720927 WKY720926:WKY720927 WBC720926:WBC720927 VRG720926:VRG720927 VHK720926:VHK720927 UXO720926:UXO720927 UNS720926:UNS720927 UDW720926:UDW720927 TUA720926:TUA720927 TKE720926:TKE720927 TAI720926:TAI720927 SQM720926:SQM720927 SGQ720926:SGQ720927 RWU720926:RWU720927 RMY720926:RMY720927 RDC720926:RDC720927 QTG720926:QTG720927 QJK720926:QJK720927 PZO720926:PZO720927 PPS720926:PPS720927 PFW720926:PFW720927 OWA720926:OWA720927 OME720926:OME720927 OCI720926:OCI720927 NSM720926:NSM720927 NIQ720926:NIQ720927 MYU720926:MYU720927 MOY720926:MOY720927 MFC720926:MFC720927 LVG720926:LVG720927 LLK720926:LLK720927 LBO720926:LBO720927 KRS720926:KRS720927 KHW720926:KHW720927 JYA720926:JYA720927 JOE720926:JOE720927 JEI720926:JEI720927 IUM720926:IUM720927 IKQ720926:IKQ720927 IAU720926:IAU720927 HQY720926:HQY720927 HHC720926:HHC720927 GXG720926:GXG720927 GNK720926:GNK720927 GDO720926:GDO720927 FTS720926:FTS720927 FJW720926:FJW720927 FAA720926:FAA720927 EQE720926:EQE720927 EGI720926:EGI720927 DWM720926:DWM720927 DMQ720926:DMQ720927 DCU720926:DCU720927 CSY720926:CSY720927 CJC720926:CJC720927 BZG720926:BZG720927 BPK720926:BPK720927 BFO720926:BFO720927 AVS720926:AVS720927 ALW720926:ALW720927 ACA720926:ACA720927 SE720926:SE720927 II720926:II720927 WUU655390:WUU655391 WKY655390:WKY655391 WBC655390:WBC655391 VRG655390:VRG655391 VHK655390:VHK655391 UXO655390:UXO655391 UNS655390:UNS655391 UDW655390:UDW655391 TUA655390:TUA655391 TKE655390:TKE655391 TAI655390:TAI655391 SQM655390:SQM655391 SGQ655390:SGQ655391 RWU655390:RWU655391 RMY655390:RMY655391 RDC655390:RDC655391 QTG655390:QTG655391 QJK655390:QJK655391 PZO655390:PZO655391 PPS655390:PPS655391 PFW655390:PFW655391 OWA655390:OWA655391 OME655390:OME655391 OCI655390:OCI655391 NSM655390:NSM655391 NIQ655390:NIQ655391 MYU655390:MYU655391 MOY655390:MOY655391 MFC655390:MFC655391 LVG655390:LVG655391 LLK655390:LLK655391 LBO655390:LBO655391 KRS655390:KRS655391 KHW655390:KHW655391 JYA655390:JYA655391 JOE655390:JOE655391 JEI655390:JEI655391 IUM655390:IUM655391 IKQ655390:IKQ655391 IAU655390:IAU655391 HQY655390:HQY655391 HHC655390:HHC655391 GXG655390:GXG655391 GNK655390:GNK655391 GDO655390:GDO655391 FTS655390:FTS655391 FJW655390:FJW655391 FAA655390:FAA655391 EQE655390:EQE655391 EGI655390:EGI655391 DWM655390:DWM655391 DMQ655390:DMQ655391 DCU655390:DCU655391 CSY655390:CSY655391 CJC655390:CJC655391 BZG655390:BZG655391 BPK655390:BPK655391 BFO655390:BFO655391 AVS655390:AVS655391 ALW655390:ALW655391 ACA655390:ACA655391 SE655390:SE655391 II655390:II655391 WUU589854:WUU589855 WKY589854:WKY589855 WBC589854:WBC589855 VRG589854:VRG589855 VHK589854:VHK589855 UXO589854:UXO589855 UNS589854:UNS589855 UDW589854:UDW589855 TUA589854:TUA589855 TKE589854:TKE589855 TAI589854:TAI589855 SQM589854:SQM589855 SGQ589854:SGQ589855 RWU589854:RWU589855 RMY589854:RMY589855 RDC589854:RDC589855 QTG589854:QTG589855 QJK589854:QJK589855 PZO589854:PZO589855 PPS589854:PPS589855 PFW589854:PFW589855 OWA589854:OWA589855 OME589854:OME589855 OCI589854:OCI589855 NSM589854:NSM589855 NIQ589854:NIQ589855 MYU589854:MYU589855 MOY589854:MOY589855 MFC589854:MFC589855 LVG589854:LVG589855 LLK589854:LLK589855 LBO589854:LBO589855 KRS589854:KRS589855 KHW589854:KHW589855 JYA589854:JYA589855 JOE589854:JOE589855 JEI589854:JEI589855 IUM589854:IUM589855 IKQ589854:IKQ589855 IAU589854:IAU589855 HQY589854:HQY589855 HHC589854:HHC589855 GXG589854:GXG589855 GNK589854:GNK589855 GDO589854:GDO589855 FTS589854:FTS589855 FJW589854:FJW589855 FAA589854:FAA589855 EQE589854:EQE589855 EGI589854:EGI589855 DWM589854:DWM589855 DMQ589854:DMQ589855 DCU589854:DCU589855 CSY589854:CSY589855 CJC589854:CJC589855 BZG589854:BZG589855 BPK589854:BPK589855 BFO589854:BFO589855 AVS589854:AVS589855 ALW589854:ALW589855 ACA589854:ACA589855 SE589854:SE589855 II589854:II589855 WUU524318:WUU524319 WKY524318:WKY524319 WBC524318:WBC524319 VRG524318:VRG524319 VHK524318:VHK524319 UXO524318:UXO524319 UNS524318:UNS524319 UDW524318:UDW524319 TUA524318:TUA524319 TKE524318:TKE524319 TAI524318:TAI524319 SQM524318:SQM524319 SGQ524318:SGQ524319 RWU524318:RWU524319 RMY524318:RMY524319 RDC524318:RDC524319 QTG524318:QTG524319 QJK524318:QJK524319 PZO524318:PZO524319 PPS524318:PPS524319 PFW524318:PFW524319 OWA524318:OWA524319 OME524318:OME524319 OCI524318:OCI524319 NSM524318:NSM524319 NIQ524318:NIQ524319 MYU524318:MYU524319 MOY524318:MOY524319 MFC524318:MFC524319 LVG524318:LVG524319 LLK524318:LLK524319 LBO524318:LBO524319 KRS524318:KRS524319 KHW524318:KHW524319 JYA524318:JYA524319 JOE524318:JOE524319 JEI524318:JEI524319 IUM524318:IUM524319 IKQ524318:IKQ524319 IAU524318:IAU524319 HQY524318:HQY524319 HHC524318:HHC524319 GXG524318:GXG524319 GNK524318:GNK524319 GDO524318:GDO524319 FTS524318:FTS524319 FJW524318:FJW524319 FAA524318:FAA524319 EQE524318:EQE524319 EGI524318:EGI524319 DWM524318:DWM524319 DMQ524318:DMQ524319 DCU524318:DCU524319 CSY524318:CSY524319 CJC524318:CJC524319 BZG524318:BZG524319 BPK524318:BPK524319 BFO524318:BFO524319 AVS524318:AVS524319 ALW524318:ALW524319 ACA524318:ACA524319 SE524318:SE524319 II524318:II524319 WUU458782:WUU458783 WKY458782:WKY458783 WBC458782:WBC458783 VRG458782:VRG458783 VHK458782:VHK458783 UXO458782:UXO458783 UNS458782:UNS458783 UDW458782:UDW458783 TUA458782:TUA458783 TKE458782:TKE458783 TAI458782:TAI458783 SQM458782:SQM458783 SGQ458782:SGQ458783 RWU458782:RWU458783 RMY458782:RMY458783 RDC458782:RDC458783 QTG458782:QTG458783 QJK458782:QJK458783 PZO458782:PZO458783 PPS458782:PPS458783 PFW458782:PFW458783 OWA458782:OWA458783 OME458782:OME458783 OCI458782:OCI458783 NSM458782:NSM458783 NIQ458782:NIQ458783 MYU458782:MYU458783 MOY458782:MOY458783 MFC458782:MFC458783 LVG458782:LVG458783 LLK458782:LLK458783 LBO458782:LBO458783 KRS458782:KRS458783 KHW458782:KHW458783 JYA458782:JYA458783 JOE458782:JOE458783 JEI458782:JEI458783 IUM458782:IUM458783 IKQ458782:IKQ458783 IAU458782:IAU458783 HQY458782:HQY458783 HHC458782:HHC458783 GXG458782:GXG458783 GNK458782:GNK458783 GDO458782:GDO458783 FTS458782:FTS458783 FJW458782:FJW458783 FAA458782:FAA458783 EQE458782:EQE458783 EGI458782:EGI458783 DWM458782:DWM458783 DMQ458782:DMQ458783 DCU458782:DCU458783 CSY458782:CSY458783 CJC458782:CJC458783 BZG458782:BZG458783 BPK458782:BPK458783 BFO458782:BFO458783 AVS458782:AVS458783 ALW458782:ALW458783 ACA458782:ACA458783 SE458782:SE458783 II458782:II458783 WUU393246:WUU393247 WKY393246:WKY393247 WBC393246:WBC393247 VRG393246:VRG393247 VHK393246:VHK393247 UXO393246:UXO393247 UNS393246:UNS393247 UDW393246:UDW393247 TUA393246:TUA393247 TKE393246:TKE393247 TAI393246:TAI393247 SQM393246:SQM393247 SGQ393246:SGQ393247 RWU393246:RWU393247 RMY393246:RMY393247 RDC393246:RDC393247 QTG393246:QTG393247 QJK393246:QJK393247 PZO393246:PZO393247 PPS393246:PPS393247 PFW393246:PFW393247 OWA393246:OWA393247 OME393246:OME393247 OCI393246:OCI393247 NSM393246:NSM393247 NIQ393246:NIQ393247 MYU393246:MYU393247 MOY393246:MOY393247 MFC393246:MFC393247 LVG393246:LVG393247 LLK393246:LLK393247 LBO393246:LBO393247 KRS393246:KRS393247 KHW393246:KHW393247 JYA393246:JYA393247 JOE393246:JOE393247 JEI393246:JEI393247 IUM393246:IUM393247 IKQ393246:IKQ393247 IAU393246:IAU393247 HQY393246:HQY393247 HHC393246:HHC393247 GXG393246:GXG393247 GNK393246:GNK393247 GDO393246:GDO393247 FTS393246:FTS393247 FJW393246:FJW393247 FAA393246:FAA393247 EQE393246:EQE393247 EGI393246:EGI393247 DWM393246:DWM393247 DMQ393246:DMQ393247 DCU393246:DCU393247 CSY393246:CSY393247 CJC393246:CJC393247 BZG393246:BZG393247 BPK393246:BPK393247 BFO393246:BFO393247 AVS393246:AVS393247 ALW393246:ALW393247 ACA393246:ACA393247 SE393246:SE393247 II393246:II393247 WUU327710:WUU327711 WKY327710:WKY327711 WBC327710:WBC327711 VRG327710:VRG327711 VHK327710:VHK327711 UXO327710:UXO327711 UNS327710:UNS327711 UDW327710:UDW327711 TUA327710:TUA327711 TKE327710:TKE327711 TAI327710:TAI327711 SQM327710:SQM327711 SGQ327710:SGQ327711 RWU327710:RWU327711 RMY327710:RMY327711 RDC327710:RDC327711 QTG327710:QTG327711 QJK327710:QJK327711 PZO327710:PZO327711 PPS327710:PPS327711 PFW327710:PFW327711 OWA327710:OWA327711 OME327710:OME327711 OCI327710:OCI327711 NSM327710:NSM327711 NIQ327710:NIQ327711 MYU327710:MYU327711 MOY327710:MOY327711 MFC327710:MFC327711 LVG327710:LVG327711 LLK327710:LLK327711 LBO327710:LBO327711 KRS327710:KRS327711 KHW327710:KHW327711 JYA327710:JYA327711 JOE327710:JOE327711 JEI327710:JEI327711 IUM327710:IUM327711 IKQ327710:IKQ327711 IAU327710:IAU327711 HQY327710:HQY327711 HHC327710:HHC327711 GXG327710:GXG327711 GNK327710:GNK327711 GDO327710:GDO327711 FTS327710:FTS327711 FJW327710:FJW327711 FAA327710:FAA327711 EQE327710:EQE327711 EGI327710:EGI327711 DWM327710:DWM327711 DMQ327710:DMQ327711 DCU327710:DCU327711 CSY327710:CSY327711 CJC327710:CJC327711 BZG327710:BZG327711 BPK327710:BPK327711 BFO327710:BFO327711 AVS327710:AVS327711 ALW327710:ALW327711 ACA327710:ACA327711 SE327710:SE327711 II327710:II327711 WUU262174:WUU262175 WKY262174:WKY262175 WBC262174:WBC262175 VRG262174:VRG262175 VHK262174:VHK262175 UXO262174:UXO262175 UNS262174:UNS262175 UDW262174:UDW262175 TUA262174:TUA262175 TKE262174:TKE262175 TAI262174:TAI262175 SQM262174:SQM262175 SGQ262174:SGQ262175 RWU262174:RWU262175 RMY262174:RMY262175 RDC262174:RDC262175 QTG262174:QTG262175 QJK262174:QJK262175 PZO262174:PZO262175 PPS262174:PPS262175 PFW262174:PFW262175 OWA262174:OWA262175 OME262174:OME262175 OCI262174:OCI262175 NSM262174:NSM262175 NIQ262174:NIQ262175 MYU262174:MYU262175 MOY262174:MOY262175 MFC262174:MFC262175 LVG262174:LVG262175 LLK262174:LLK262175 LBO262174:LBO262175 KRS262174:KRS262175 KHW262174:KHW262175 JYA262174:JYA262175 JOE262174:JOE262175 JEI262174:JEI262175 IUM262174:IUM262175 IKQ262174:IKQ262175 IAU262174:IAU262175 HQY262174:HQY262175 HHC262174:HHC262175 GXG262174:GXG262175 GNK262174:GNK262175 GDO262174:GDO262175 FTS262174:FTS262175 FJW262174:FJW262175 FAA262174:FAA262175 EQE262174:EQE262175 EGI262174:EGI262175 DWM262174:DWM262175 DMQ262174:DMQ262175 DCU262174:DCU262175 CSY262174:CSY262175 CJC262174:CJC262175 BZG262174:BZG262175 BPK262174:BPK262175 BFO262174:BFO262175 AVS262174:AVS262175 ALW262174:ALW262175 ACA262174:ACA262175 SE262174:SE262175 II262174:II262175 WUU196638:WUU196639 WKY196638:WKY196639 WBC196638:WBC196639 VRG196638:VRG196639 VHK196638:VHK196639 UXO196638:UXO196639 UNS196638:UNS196639 UDW196638:UDW196639 TUA196638:TUA196639 TKE196638:TKE196639 TAI196638:TAI196639 SQM196638:SQM196639 SGQ196638:SGQ196639 RWU196638:RWU196639 RMY196638:RMY196639 RDC196638:RDC196639 QTG196638:QTG196639 QJK196638:QJK196639 PZO196638:PZO196639 PPS196638:PPS196639 PFW196638:PFW196639 OWA196638:OWA196639 OME196638:OME196639 OCI196638:OCI196639 NSM196638:NSM196639 NIQ196638:NIQ196639 MYU196638:MYU196639 MOY196638:MOY196639 MFC196638:MFC196639 LVG196638:LVG196639 LLK196638:LLK196639 LBO196638:LBO196639 KRS196638:KRS196639 KHW196638:KHW196639 JYA196638:JYA196639 JOE196638:JOE196639 JEI196638:JEI196639 IUM196638:IUM196639 IKQ196638:IKQ196639 IAU196638:IAU196639 HQY196638:HQY196639 HHC196638:HHC196639 GXG196638:GXG196639 GNK196638:GNK196639 GDO196638:GDO196639 FTS196638:FTS196639 FJW196638:FJW196639 FAA196638:FAA196639 EQE196638:EQE196639 EGI196638:EGI196639 DWM196638:DWM196639 DMQ196638:DMQ196639 DCU196638:DCU196639 CSY196638:CSY196639 CJC196638:CJC196639 BZG196638:BZG196639 BPK196638:BPK196639 BFO196638:BFO196639 AVS196638:AVS196639 ALW196638:ALW196639 ACA196638:ACA196639 SE196638:SE196639 II196638:II196639 WUU131102:WUU131103 WKY131102:WKY131103 WBC131102:WBC131103 VRG131102:VRG131103 VHK131102:VHK131103 UXO131102:UXO131103 UNS131102:UNS131103 UDW131102:UDW131103 TUA131102:TUA131103 TKE131102:TKE131103 TAI131102:TAI131103 SQM131102:SQM131103 SGQ131102:SGQ131103 RWU131102:RWU131103 RMY131102:RMY131103 RDC131102:RDC131103 QTG131102:QTG131103 QJK131102:QJK131103 PZO131102:PZO131103 PPS131102:PPS131103 PFW131102:PFW131103 OWA131102:OWA131103 OME131102:OME131103 OCI131102:OCI131103 NSM131102:NSM131103 NIQ131102:NIQ131103 MYU131102:MYU131103 MOY131102:MOY131103 MFC131102:MFC131103 LVG131102:LVG131103 LLK131102:LLK131103 LBO131102:LBO131103 KRS131102:KRS131103 KHW131102:KHW131103 JYA131102:JYA131103 JOE131102:JOE131103 JEI131102:JEI131103 IUM131102:IUM131103 IKQ131102:IKQ131103 IAU131102:IAU131103 HQY131102:HQY131103 HHC131102:HHC131103 GXG131102:GXG131103 GNK131102:GNK131103 GDO131102:GDO131103 FTS131102:FTS131103 FJW131102:FJW131103 FAA131102:FAA131103 EQE131102:EQE131103 EGI131102:EGI131103 DWM131102:DWM131103 DMQ131102:DMQ131103 DCU131102:DCU131103 CSY131102:CSY131103 CJC131102:CJC131103 BZG131102:BZG131103 BPK131102:BPK131103 BFO131102:BFO131103 AVS131102:AVS131103 ALW131102:ALW131103 ACA131102:ACA131103 SE131102:SE131103 II131102:II131103 WUU65566:WUU65567 WKY65566:WKY65567 WBC65566:WBC65567 VRG65566:VRG65567 VHK65566:VHK65567 UXO65566:UXO65567 UNS65566:UNS65567 UDW65566:UDW65567 TUA65566:TUA65567 TKE65566:TKE65567 TAI65566:TAI65567 SQM65566:SQM65567 SGQ65566:SGQ65567 RWU65566:RWU65567 RMY65566:RMY65567 RDC65566:RDC65567 QTG65566:QTG65567 QJK65566:QJK65567 PZO65566:PZO65567 PPS65566:PPS65567 PFW65566:PFW65567 OWA65566:OWA65567 OME65566:OME65567 OCI65566:OCI65567 NSM65566:NSM65567 NIQ65566:NIQ65567 MYU65566:MYU65567 MOY65566:MOY65567 MFC65566:MFC65567 LVG65566:LVG65567 LLK65566:LLK65567 LBO65566:LBO65567 KRS65566:KRS65567 KHW65566:KHW65567 JYA65566:JYA65567 JOE65566:JOE65567 JEI65566:JEI65567 IUM65566:IUM65567 IKQ65566:IKQ65567 IAU65566:IAU65567 HQY65566:HQY65567 HHC65566:HHC65567 GXG65566:GXG65567 GNK65566:GNK65567 GDO65566:GDO65567 FTS65566:FTS65567 FJW65566:FJW65567 FAA65566:FAA65567 EQE65566:EQE65567 EGI65566:EGI65567 DWM65566:DWM65567 DMQ65566:DMQ65567 DCU65566:DCU65567 CSY65566:CSY65567 CJC65566:CJC65567 BZG65566:BZG65567 BPK65566:BPK65567 BFO65566:BFO65567 AVS65566:AVS65567 ALW65566:ALW65567 ACA65566:ACA65567 SE65566:SE65567 II65566:II65567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54:WUU983068 WKY983054:WKY983068 WBC983054:WBC983068 VRG983054:VRG983068 VHK983054:VHK983068 UXO983054:UXO983068 UNS983054:UNS983068 UDW983054:UDW983068 TUA983054:TUA983068 TKE983054:TKE983068 TAI983054:TAI983068 SQM983054:SQM983068 SGQ983054:SGQ983068 RWU983054:RWU983068 RMY983054:RMY983068 RDC983054:RDC983068 QTG983054:QTG983068 QJK983054:QJK983068 PZO983054:PZO983068 PPS983054:PPS983068 PFW983054:PFW983068 OWA983054:OWA983068 OME983054:OME983068 OCI983054:OCI983068 NSM983054:NSM983068 NIQ983054:NIQ983068 MYU983054:MYU983068 MOY983054:MOY983068 MFC983054:MFC983068 LVG983054:LVG983068 LLK983054:LLK983068 LBO983054:LBO983068 KRS983054:KRS983068 KHW983054:KHW983068 JYA983054:JYA983068 JOE983054:JOE983068 JEI983054:JEI983068 IUM983054:IUM983068 IKQ983054:IKQ983068 IAU983054:IAU983068 HQY983054:HQY983068 HHC983054:HHC983068 GXG983054:GXG983068 GNK983054:GNK983068 GDO983054:GDO983068 FTS983054:FTS983068 FJW983054:FJW983068 FAA983054:FAA983068 EQE983054:EQE983068 EGI983054:EGI983068 DWM983054:DWM983068 DMQ983054:DMQ983068 DCU983054:DCU983068 CSY983054:CSY983068 CJC983054:CJC983068 BZG983054:BZG983068 BPK983054:BPK983068 BFO983054:BFO983068 AVS983054:AVS983068 ALW983054:ALW983068 ACA983054:ACA983068 SE983054:SE983068 II983054:II983068 WUU917518:WUU917532 WKY917518:WKY917532 WBC917518:WBC917532 VRG917518:VRG917532 VHK917518:VHK917532 UXO917518:UXO917532 UNS917518:UNS917532 UDW917518:UDW917532 TUA917518:TUA917532 TKE917518:TKE917532 TAI917518:TAI917532 SQM917518:SQM917532 SGQ917518:SGQ917532 RWU917518:RWU917532 RMY917518:RMY917532 RDC917518:RDC917532 QTG917518:QTG917532 QJK917518:QJK917532 PZO917518:PZO917532 PPS917518:PPS917532 PFW917518:PFW917532 OWA917518:OWA917532 OME917518:OME917532 OCI917518:OCI917532 NSM917518:NSM917532 NIQ917518:NIQ917532 MYU917518:MYU917532 MOY917518:MOY917532 MFC917518:MFC917532 LVG917518:LVG917532 LLK917518:LLK917532 LBO917518:LBO917532 KRS917518:KRS917532 KHW917518:KHW917532 JYA917518:JYA917532 JOE917518:JOE917532 JEI917518:JEI917532 IUM917518:IUM917532 IKQ917518:IKQ917532 IAU917518:IAU917532 HQY917518:HQY917532 HHC917518:HHC917532 GXG917518:GXG917532 GNK917518:GNK917532 GDO917518:GDO917532 FTS917518:FTS917532 FJW917518:FJW917532 FAA917518:FAA917532 EQE917518:EQE917532 EGI917518:EGI917532 DWM917518:DWM917532 DMQ917518:DMQ917532 DCU917518:DCU917532 CSY917518:CSY917532 CJC917518:CJC917532 BZG917518:BZG917532 BPK917518:BPK917532 BFO917518:BFO917532 AVS917518:AVS917532 ALW917518:ALW917532 ACA917518:ACA917532 SE917518:SE917532 II917518:II917532 WUU851982:WUU851996 WKY851982:WKY851996 WBC851982:WBC851996 VRG851982:VRG851996 VHK851982:VHK851996 UXO851982:UXO851996 UNS851982:UNS851996 UDW851982:UDW851996 TUA851982:TUA851996 TKE851982:TKE851996 TAI851982:TAI851996 SQM851982:SQM851996 SGQ851982:SGQ851996 RWU851982:RWU851996 RMY851982:RMY851996 RDC851982:RDC851996 QTG851982:QTG851996 QJK851982:QJK851996 PZO851982:PZO851996 PPS851982:PPS851996 PFW851982:PFW851996 OWA851982:OWA851996 OME851982:OME851996 OCI851982:OCI851996 NSM851982:NSM851996 NIQ851982:NIQ851996 MYU851982:MYU851996 MOY851982:MOY851996 MFC851982:MFC851996 LVG851982:LVG851996 LLK851982:LLK851996 LBO851982:LBO851996 KRS851982:KRS851996 KHW851982:KHW851996 JYA851982:JYA851996 JOE851982:JOE851996 JEI851982:JEI851996 IUM851982:IUM851996 IKQ851982:IKQ851996 IAU851982:IAU851996 HQY851982:HQY851996 HHC851982:HHC851996 GXG851982:GXG851996 GNK851982:GNK851996 GDO851982:GDO851996 FTS851982:FTS851996 FJW851982:FJW851996 FAA851982:FAA851996 EQE851982:EQE851996 EGI851982:EGI851996 DWM851982:DWM851996 DMQ851982:DMQ851996 DCU851982:DCU851996 CSY851982:CSY851996 CJC851982:CJC851996 BZG851982:BZG851996 BPK851982:BPK851996 BFO851982:BFO851996 AVS851982:AVS851996 ALW851982:ALW851996 ACA851982:ACA851996 SE851982:SE851996 II851982:II851996 WUU786446:WUU786460 WKY786446:WKY786460 WBC786446:WBC786460 VRG786446:VRG786460 VHK786446:VHK786460 UXO786446:UXO786460 UNS786446:UNS786460 UDW786446:UDW786460 TUA786446:TUA786460 TKE786446:TKE786460 TAI786446:TAI786460 SQM786446:SQM786460 SGQ786446:SGQ786460 RWU786446:RWU786460 RMY786446:RMY786460 RDC786446:RDC786460 QTG786446:QTG786460 QJK786446:QJK786460 PZO786446:PZO786460 PPS786446:PPS786460 PFW786446:PFW786460 OWA786446:OWA786460 OME786446:OME786460 OCI786446:OCI786460 NSM786446:NSM786460 NIQ786446:NIQ786460 MYU786446:MYU786460 MOY786446:MOY786460 MFC786446:MFC786460 LVG786446:LVG786460 LLK786446:LLK786460 LBO786446:LBO786460 KRS786446:KRS786460 KHW786446:KHW786460 JYA786446:JYA786460 JOE786446:JOE786460 JEI786446:JEI786460 IUM786446:IUM786460 IKQ786446:IKQ786460 IAU786446:IAU786460 HQY786446:HQY786460 HHC786446:HHC786460 GXG786446:GXG786460 GNK786446:GNK786460 GDO786446:GDO786460 FTS786446:FTS786460 FJW786446:FJW786460 FAA786446:FAA786460 EQE786446:EQE786460 EGI786446:EGI786460 DWM786446:DWM786460 DMQ786446:DMQ786460 DCU786446:DCU786460 CSY786446:CSY786460 CJC786446:CJC786460 BZG786446:BZG786460 BPK786446:BPK786460 BFO786446:BFO786460 AVS786446:AVS786460 ALW786446:ALW786460 ACA786446:ACA786460 SE786446:SE786460 II786446:II786460 WUU720910:WUU720924 WKY720910:WKY720924 WBC720910:WBC720924 VRG720910:VRG720924 VHK720910:VHK720924 UXO720910:UXO720924 UNS720910:UNS720924 UDW720910:UDW720924 TUA720910:TUA720924 TKE720910:TKE720924 TAI720910:TAI720924 SQM720910:SQM720924 SGQ720910:SGQ720924 RWU720910:RWU720924 RMY720910:RMY720924 RDC720910:RDC720924 QTG720910:QTG720924 QJK720910:QJK720924 PZO720910:PZO720924 PPS720910:PPS720924 PFW720910:PFW720924 OWA720910:OWA720924 OME720910:OME720924 OCI720910:OCI720924 NSM720910:NSM720924 NIQ720910:NIQ720924 MYU720910:MYU720924 MOY720910:MOY720924 MFC720910:MFC720924 LVG720910:LVG720924 LLK720910:LLK720924 LBO720910:LBO720924 KRS720910:KRS720924 KHW720910:KHW720924 JYA720910:JYA720924 JOE720910:JOE720924 JEI720910:JEI720924 IUM720910:IUM720924 IKQ720910:IKQ720924 IAU720910:IAU720924 HQY720910:HQY720924 HHC720910:HHC720924 GXG720910:GXG720924 GNK720910:GNK720924 GDO720910:GDO720924 FTS720910:FTS720924 FJW720910:FJW720924 FAA720910:FAA720924 EQE720910:EQE720924 EGI720910:EGI720924 DWM720910:DWM720924 DMQ720910:DMQ720924 DCU720910:DCU720924 CSY720910:CSY720924 CJC720910:CJC720924 BZG720910:BZG720924 BPK720910:BPK720924 BFO720910:BFO720924 AVS720910:AVS720924 ALW720910:ALW720924 ACA720910:ACA720924 SE720910:SE720924 II720910:II720924 WUU655374:WUU655388 WKY655374:WKY655388 WBC655374:WBC655388 VRG655374:VRG655388 VHK655374:VHK655388 UXO655374:UXO655388 UNS655374:UNS655388 UDW655374:UDW655388 TUA655374:TUA655388 TKE655374:TKE655388 TAI655374:TAI655388 SQM655374:SQM655388 SGQ655374:SGQ655388 RWU655374:RWU655388 RMY655374:RMY655388 RDC655374:RDC655388 QTG655374:QTG655388 QJK655374:QJK655388 PZO655374:PZO655388 PPS655374:PPS655388 PFW655374:PFW655388 OWA655374:OWA655388 OME655374:OME655388 OCI655374:OCI655388 NSM655374:NSM655388 NIQ655374:NIQ655388 MYU655374:MYU655388 MOY655374:MOY655388 MFC655374:MFC655388 LVG655374:LVG655388 LLK655374:LLK655388 LBO655374:LBO655388 KRS655374:KRS655388 KHW655374:KHW655388 JYA655374:JYA655388 JOE655374:JOE655388 JEI655374:JEI655388 IUM655374:IUM655388 IKQ655374:IKQ655388 IAU655374:IAU655388 HQY655374:HQY655388 HHC655374:HHC655388 GXG655374:GXG655388 GNK655374:GNK655388 GDO655374:GDO655388 FTS655374:FTS655388 FJW655374:FJW655388 FAA655374:FAA655388 EQE655374:EQE655388 EGI655374:EGI655388 DWM655374:DWM655388 DMQ655374:DMQ655388 DCU655374:DCU655388 CSY655374:CSY655388 CJC655374:CJC655388 BZG655374:BZG655388 BPK655374:BPK655388 BFO655374:BFO655388 AVS655374:AVS655388 ALW655374:ALW655388 ACA655374:ACA655388 SE655374:SE655388 II655374:II655388 WUU589838:WUU589852 WKY589838:WKY589852 WBC589838:WBC589852 VRG589838:VRG589852 VHK589838:VHK589852 UXO589838:UXO589852 UNS589838:UNS589852 UDW589838:UDW589852 TUA589838:TUA589852 TKE589838:TKE589852 TAI589838:TAI589852 SQM589838:SQM589852 SGQ589838:SGQ589852 RWU589838:RWU589852 RMY589838:RMY589852 RDC589838:RDC589852 QTG589838:QTG589852 QJK589838:QJK589852 PZO589838:PZO589852 PPS589838:PPS589852 PFW589838:PFW589852 OWA589838:OWA589852 OME589838:OME589852 OCI589838:OCI589852 NSM589838:NSM589852 NIQ589838:NIQ589852 MYU589838:MYU589852 MOY589838:MOY589852 MFC589838:MFC589852 LVG589838:LVG589852 LLK589838:LLK589852 LBO589838:LBO589852 KRS589838:KRS589852 KHW589838:KHW589852 JYA589838:JYA589852 JOE589838:JOE589852 JEI589838:JEI589852 IUM589838:IUM589852 IKQ589838:IKQ589852 IAU589838:IAU589852 HQY589838:HQY589852 HHC589838:HHC589852 GXG589838:GXG589852 GNK589838:GNK589852 GDO589838:GDO589852 FTS589838:FTS589852 FJW589838:FJW589852 FAA589838:FAA589852 EQE589838:EQE589852 EGI589838:EGI589852 DWM589838:DWM589852 DMQ589838:DMQ589852 DCU589838:DCU589852 CSY589838:CSY589852 CJC589838:CJC589852 BZG589838:BZG589852 BPK589838:BPK589852 BFO589838:BFO589852 AVS589838:AVS589852 ALW589838:ALW589852 ACA589838:ACA589852 SE589838:SE589852 II589838:II589852 WUU524302:WUU524316 WKY524302:WKY524316 WBC524302:WBC524316 VRG524302:VRG524316 VHK524302:VHK524316 UXO524302:UXO524316 UNS524302:UNS524316 UDW524302:UDW524316 TUA524302:TUA524316 TKE524302:TKE524316 TAI524302:TAI524316 SQM524302:SQM524316 SGQ524302:SGQ524316 RWU524302:RWU524316 RMY524302:RMY524316 RDC524302:RDC524316 QTG524302:QTG524316 QJK524302:QJK524316 PZO524302:PZO524316 PPS524302:PPS524316 PFW524302:PFW524316 OWA524302:OWA524316 OME524302:OME524316 OCI524302:OCI524316 NSM524302:NSM524316 NIQ524302:NIQ524316 MYU524302:MYU524316 MOY524302:MOY524316 MFC524302:MFC524316 LVG524302:LVG524316 LLK524302:LLK524316 LBO524302:LBO524316 KRS524302:KRS524316 KHW524302:KHW524316 JYA524302:JYA524316 JOE524302:JOE524316 JEI524302:JEI524316 IUM524302:IUM524316 IKQ524302:IKQ524316 IAU524302:IAU524316 HQY524302:HQY524316 HHC524302:HHC524316 GXG524302:GXG524316 GNK524302:GNK524316 GDO524302:GDO524316 FTS524302:FTS524316 FJW524302:FJW524316 FAA524302:FAA524316 EQE524302:EQE524316 EGI524302:EGI524316 DWM524302:DWM524316 DMQ524302:DMQ524316 DCU524302:DCU524316 CSY524302:CSY524316 CJC524302:CJC524316 BZG524302:BZG524316 BPK524302:BPK524316 BFO524302:BFO524316 AVS524302:AVS524316 ALW524302:ALW524316 ACA524302:ACA524316 SE524302:SE524316 II524302:II524316 WUU458766:WUU458780 WKY458766:WKY458780 WBC458766:WBC458780 VRG458766:VRG458780 VHK458766:VHK458780 UXO458766:UXO458780 UNS458766:UNS458780 UDW458766:UDW458780 TUA458766:TUA458780 TKE458766:TKE458780 TAI458766:TAI458780 SQM458766:SQM458780 SGQ458766:SGQ458780 RWU458766:RWU458780 RMY458766:RMY458780 RDC458766:RDC458780 QTG458766:QTG458780 QJK458766:QJK458780 PZO458766:PZO458780 PPS458766:PPS458780 PFW458766:PFW458780 OWA458766:OWA458780 OME458766:OME458780 OCI458766:OCI458780 NSM458766:NSM458780 NIQ458766:NIQ458780 MYU458766:MYU458780 MOY458766:MOY458780 MFC458766:MFC458780 LVG458766:LVG458780 LLK458766:LLK458780 LBO458766:LBO458780 KRS458766:KRS458780 KHW458766:KHW458780 JYA458766:JYA458780 JOE458766:JOE458780 JEI458766:JEI458780 IUM458766:IUM458780 IKQ458766:IKQ458780 IAU458766:IAU458780 HQY458766:HQY458780 HHC458766:HHC458780 GXG458766:GXG458780 GNK458766:GNK458780 GDO458766:GDO458780 FTS458766:FTS458780 FJW458766:FJW458780 FAA458766:FAA458780 EQE458766:EQE458780 EGI458766:EGI458780 DWM458766:DWM458780 DMQ458766:DMQ458780 DCU458766:DCU458780 CSY458766:CSY458780 CJC458766:CJC458780 BZG458766:BZG458780 BPK458766:BPK458780 BFO458766:BFO458780 AVS458766:AVS458780 ALW458766:ALW458780 ACA458766:ACA458780 SE458766:SE458780 II458766:II458780 WUU393230:WUU393244 WKY393230:WKY393244 WBC393230:WBC393244 VRG393230:VRG393244 VHK393230:VHK393244 UXO393230:UXO393244 UNS393230:UNS393244 UDW393230:UDW393244 TUA393230:TUA393244 TKE393230:TKE393244 TAI393230:TAI393244 SQM393230:SQM393244 SGQ393230:SGQ393244 RWU393230:RWU393244 RMY393230:RMY393244 RDC393230:RDC393244 QTG393230:QTG393244 QJK393230:QJK393244 PZO393230:PZO393244 PPS393230:PPS393244 PFW393230:PFW393244 OWA393230:OWA393244 OME393230:OME393244 OCI393230:OCI393244 NSM393230:NSM393244 NIQ393230:NIQ393244 MYU393230:MYU393244 MOY393230:MOY393244 MFC393230:MFC393244 LVG393230:LVG393244 LLK393230:LLK393244 LBO393230:LBO393244 KRS393230:KRS393244 KHW393230:KHW393244 JYA393230:JYA393244 JOE393230:JOE393244 JEI393230:JEI393244 IUM393230:IUM393244 IKQ393230:IKQ393244 IAU393230:IAU393244 HQY393230:HQY393244 HHC393230:HHC393244 GXG393230:GXG393244 GNK393230:GNK393244 GDO393230:GDO393244 FTS393230:FTS393244 FJW393230:FJW393244 FAA393230:FAA393244 EQE393230:EQE393244 EGI393230:EGI393244 DWM393230:DWM393244 DMQ393230:DMQ393244 DCU393230:DCU393244 CSY393230:CSY393244 CJC393230:CJC393244 BZG393230:BZG393244 BPK393230:BPK393244 BFO393230:BFO393244 AVS393230:AVS393244 ALW393230:ALW393244 ACA393230:ACA393244 SE393230:SE393244 II393230:II393244 WUU327694:WUU327708 WKY327694:WKY327708 WBC327694:WBC327708 VRG327694:VRG327708 VHK327694:VHK327708 UXO327694:UXO327708 UNS327694:UNS327708 UDW327694:UDW327708 TUA327694:TUA327708 TKE327694:TKE327708 TAI327694:TAI327708 SQM327694:SQM327708 SGQ327694:SGQ327708 RWU327694:RWU327708 RMY327694:RMY327708 RDC327694:RDC327708 QTG327694:QTG327708 QJK327694:QJK327708 PZO327694:PZO327708 PPS327694:PPS327708 PFW327694:PFW327708 OWA327694:OWA327708 OME327694:OME327708 OCI327694:OCI327708 NSM327694:NSM327708 NIQ327694:NIQ327708 MYU327694:MYU327708 MOY327694:MOY327708 MFC327694:MFC327708 LVG327694:LVG327708 LLK327694:LLK327708 LBO327694:LBO327708 KRS327694:KRS327708 KHW327694:KHW327708 JYA327694:JYA327708 JOE327694:JOE327708 JEI327694:JEI327708 IUM327694:IUM327708 IKQ327694:IKQ327708 IAU327694:IAU327708 HQY327694:HQY327708 HHC327694:HHC327708 GXG327694:GXG327708 GNK327694:GNK327708 GDO327694:GDO327708 FTS327694:FTS327708 FJW327694:FJW327708 FAA327694:FAA327708 EQE327694:EQE327708 EGI327694:EGI327708 DWM327694:DWM327708 DMQ327694:DMQ327708 DCU327694:DCU327708 CSY327694:CSY327708 CJC327694:CJC327708 BZG327694:BZG327708 BPK327694:BPK327708 BFO327694:BFO327708 AVS327694:AVS327708 ALW327694:ALW327708 ACA327694:ACA327708 SE327694:SE327708 II327694:II327708 WUU262158:WUU262172 WKY262158:WKY262172 WBC262158:WBC262172 VRG262158:VRG262172 VHK262158:VHK262172 UXO262158:UXO262172 UNS262158:UNS262172 UDW262158:UDW262172 TUA262158:TUA262172 TKE262158:TKE262172 TAI262158:TAI262172 SQM262158:SQM262172 SGQ262158:SGQ262172 RWU262158:RWU262172 RMY262158:RMY262172 RDC262158:RDC262172 QTG262158:QTG262172 QJK262158:QJK262172 PZO262158:PZO262172 PPS262158:PPS262172 PFW262158:PFW262172 OWA262158:OWA262172 OME262158:OME262172 OCI262158:OCI262172 NSM262158:NSM262172 NIQ262158:NIQ262172 MYU262158:MYU262172 MOY262158:MOY262172 MFC262158:MFC262172 LVG262158:LVG262172 LLK262158:LLK262172 LBO262158:LBO262172 KRS262158:KRS262172 KHW262158:KHW262172 JYA262158:JYA262172 JOE262158:JOE262172 JEI262158:JEI262172 IUM262158:IUM262172 IKQ262158:IKQ262172 IAU262158:IAU262172 HQY262158:HQY262172 HHC262158:HHC262172 GXG262158:GXG262172 GNK262158:GNK262172 GDO262158:GDO262172 FTS262158:FTS262172 FJW262158:FJW262172 FAA262158:FAA262172 EQE262158:EQE262172 EGI262158:EGI262172 DWM262158:DWM262172 DMQ262158:DMQ262172 DCU262158:DCU262172 CSY262158:CSY262172 CJC262158:CJC262172 BZG262158:BZG262172 BPK262158:BPK262172 BFO262158:BFO262172 AVS262158:AVS262172 ALW262158:ALW262172 ACA262158:ACA262172 SE262158:SE262172 II262158:II262172 WUU196622:WUU196636 WKY196622:WKY196636 WBC196622:WBC196636 VRG196622:VRG196636 VHK196622:VHK196636 UXO196622:UXO196636 UNS196622:UNS196636 UDW196622:UDW196636 TUA196622:TUA196636 TKE196622:TKE196636 TAI196622:TAI196636 SQM196622:SQM196636 SGQ196622:SGQ196636 RWU196622:RWU196636 RMY196622:RMY196636 RDC196622:RDC196636 QTG196622:QTG196636 QJK196622:QJK196636 PZO196622:PZO196636 PPS196622:PPS196636 PFW196622:PFW196636 OWA196622:OWA196636 OME196622:OME196636 OCI196622:OCI196636 NSM196622:NSM196636 NIQ196622:NIQ196636 MYU196622:MYU196636 MOY196622:MOY196636 MFC196622:MFC196636 LVG196622:LVG196636 LLK196622:LLK196636 LBO196622:LBO196636 KRS196622:KRS196636 KHW196622:KHW196636 JYA196622:JYA196636 JOE196622:JOE196636 JEI196622:JEI196636 IUM196622:IUM196636 IKQ196622:IKQ196636 IAU196622:IAU196636 HQY196622:HQY196636 HHC196622:HHC196636 GXG196622:GXG196636 GNK196622:GNK196636 GDO196622:GDO196636 FTS196622:FTS196636 FJW196622:FJW196636 FAA196622:FAA196636 EQE196622:EQE196636 EGI196622:EGI196636 DWM196622:DWM196636 DMQ196622:DMQ196636 DCU196622:DCU196636 CSY196622:CSY196636 CJC196622:CJC196636 BZG196622:BZG196636 BPK196622:BPK196636 BFO196622:BFO196636 AVS196622:AVS196636 ALW196622:ALW196636 ACA196622:ACA196636 SE196622:SE196636 II196622:II196636 WUU131086:WUU131100 WKY131086:WKY131100 WBC131086:WBC131100 VRG131086:VRG131100 VHK131086:VHK131100 UXO131086:UXO131100 UNS131086:UNS131100 UDW131086:UDW131100 TUA131086:TUA131100 TKE131086:TKE131100 TAI131086:TAI131100 SQM131086:SQM131100 SGQ131086:SGQ131100 RWU131086:RWU131100 RMY131086:RMY131100 RDC131086:RDC131100 QTG131086:QTG131100 QJK131086:QJK131100 PZO131086:PZO131100 PPS131086:PPS131100 PFW131086:PFW131100 OWA131086:OWA131100 OME131086:OME131100 OCI131086:OCI131100 NSM131086:NSM131100 NIQ131086:NIQ131100 MYU131086:MYU131100 MOY131086:MOY131100 MFC131086:MFC131100 LVG131086:LVG131100 LLK131086:LLK131100 LBO131086:LBO131100 KRS131086:KRS131100 KHW131086:KHW131100 JYA131086:JYA131100 JOE131086:JOE131100 JEI131086:JEI131100 IUM131086:IUM131100 IKQ131086:IKQ131100 IAU131086:IAU131100 HQY131086:HQY131100 HHC131086:HHC131100 GXG131086:GXG131100 GNK131086:GNK131100 GDO131086:GDO131100 FTS131086:FTS131100 FJW131086:FJW131100 FAA131086:FAA131100 EQE131086:EQE131100 EGI131086:EGI131100 DWM131086:DWM131100 DMQ131086:DMQ131100 DCU131086:DCU131100 CSY131086:CSY131100 CJC131086:CJC131100 BZG131086:BZG131100 BPK131086:BPK131100 BFO131086:BFO131100 AVS131086:AVS131100 ALW131086:ALW131100 ACA131086:ACA131100 SE131086:SE131100 II131086:II131100 WUU65550:WUU65564 WKY65550:WKY65564 WBC65550:WBC65564 VRG65550:VRG65564 VHK65550:VHK65564 UXO65550:UXO65564 UNS65550:UNS65564 UDW65550:UDW65564 TUA65550:TUA65564 TKE65550:TKE65564 TAI65550:TAI65564 SQM65550:SQM65564 SGQ65550:SGQ65564 RWU65550:RWU65564 RMY65550:RMY65564 RDC65550:RDC65564 QTG65550:QTG65564 QJK65550:QJK65564 PZO65550:PZO65564 PPS65550:PPS65564 PFW65550:PFW65564 OWA65550:OWA65564 OME65550:OME65564 OCI65550:OCI65564 NSM65550:NSM65564 NIQ65550:NIQ65564 MYU65550:MYU65564 MOY65550:MOY65564 MFC65550:MFC65564 LVG65550:LVG65564 LLK65550:LLK65564 LBO65550:LBO65564 KRS65550:KRS65564 KHW65550:KHW65564 JYA65550:JYA65564 JOE65550:JOE65564 JEI65550:JEI65564 IUM65550:IUM65564 IKQ65550:IKQ65564 IAU65550:IAU65564 HQY65550:HQY65564 HHC65550:HHC65564 GXG65550:GXG65564 GNK65550:GNK65564 GDO65550:GDO65564 FTS65550:FTS65564 FJW65550:FJW65564 FAA65550:FAA65564 EQE65550:EQE65564 EGI65550:EGI65564 DWM65550:DWM65564 DMQ65550:DMQ65564 DCU65550:DCU65564 CSY65550:CSY65564 CJC65550:CJC65564 BZG65550:BZG65564 BPK65550:BPK65564 BFO65550:BFO65564 AVS65550:AVS65564 ALW65550:ALW65564 ACA65550:ACA65564 SE65550:SE65564 II65550:II65564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SE10:SE24">
      <formula1>#REF!</formula1>
    </dataValidation>
    <dataValidation type="list" allowBlank="1" showInputMessage="1" showErrorMessage="1" sqref="IJ10:IJ24 WUV983073:WUV983080 WKZ983073:WKZ983080 WBD983073:WBD983080 VRH983073:VRH983080 VHL983073:VHL983080 UXP983073:UXP983080 UNT983073:UNT983080 UDX983073:UDX983080 TUB983073:TUB983080 TKF983073:TKF983080 TAJ983073:TAJ983080 SQN983073:SQN983080 SGR983073:SGR983080 RWV983073:RWV983080 RMZ983073:RMZ983080 RDD983073:RDD983080 QTH983073:QTH983080 QJL983073:QJL983080 PZP983073:PZP983080 PPT983073:PPT983080 PFX983073:PFX983080 OWB983073:OWB983080 OMF983073:OMF983080 OCJ983073:OCJ983080 NSN983073:NSN983080 NIR983073:NIR983080 MYV983073:MYV983080 MOZ983073:MOZ983080 MFD983073:MFD983080 LVH983073:LVH983080 LLL983073:LLL983080 LBP983073:LBP983080 KRT983073:KRT983080 KHX983073:KHX983080 JYB983073:JYB983080 JOF983073:JOF983080 JEJ983073:JEJ983080 IUN983073:IUN983080 IKR983073:IKR983080 IAV983073:IAV983080 HQZ983073:HQZ983080 HHD983073:HHD983080 GXH983073:GXH983080 GNL983073:GNL983080 GDP983073:GDP983080 FTT983073:FTT983080 FJX983073:FJX983080 FAB983073:FAB983080 EQF983073:EQF983080 EGJ983073:EGJ983080 DWN983073:DWN983080 DMR983073:DMR983080 DCV983073:DCV983080 CSZ983073:CSZ983080 CJD983073:CJD983080 BZH983073:BZH983080 BPL983073:BPL983080 BFP983073:BFP983080 AVT983073:AVT983080 ALX983073:ALX983080 ACB983073:ACB983080 SF983073:SF983080 IJ983073:IJ983080 WUV917537:WUV917544 WKZ917537:WKZ917544 WBD917537:WBD917544 VRH917537:VRH917544 VHL917537:VHL917544 UXP917537:UXP917544 UNT917537:UNT917544 UDX917537:UDX917544 TUB917537:TUB917544 TKF917537:TKF917544 TAJ917537:TAJ917544 SQN917537:SQN917544 SGR917537:SGR917544 RWV917537:RWV917544 RMZ917537:RMZ917544 RDD917537:RDD917544 QTH917537:QTH917544 QJL917537:QJL917544 PZP917537:PZP917544 PPT917537:PPT917544 PFX917537:PFX917544 OWB917537:OWB917544 OMF917537:OMF917544 OCJ917537:OCJ917544 NSN917537:NSN917544 NIR917537:NIR917544 MYV917537:MYV917544 MOZ917537:MOZ917544 MFD917537:MFD917544 LVH917537:LVH917544 LLL917537:LLL917544 LBP917537:LBP917544 KRT917537:KRT917544 KHX917537:KHX917544 JYB917537:JYB917544 JOF917537:JOF917544 JEJ917537:JEJ917544 IUN917537:IUN917544 IKR917537:IKR917544 IAV917537:IAV917544 HQZ917537:HQZ917544 HHD917537:HHD917544 GXH917537:GXH917544 GNL917537:GNL917544 GDP917537:GDP917544 FTT917537:FTT917544 FJX917537:FJX917544 FAB917537:FAB917544 EQF917537:EQF917544 EGJ917537:EGJ917544 DWN917537:DWN917544 DMR917537:DMR917544 DCV917537:DCV917544 CSZ917537:CSZ917544 CJD917537:CJD917544 BZH917537:BZH917544 BPL917537:BPL917544 BFP917537:BFP917544 AVT917537:AVT917544 ALX917537:ALX917544 ACB917537:ACB917544 SF917537:SF917544 IJ917537:IJ917544 WUV852001:WUV852008 WKZ852001:WKZ852008 WBD852001:WBD852008 VRH852001:VRH852008 VHL852001:VHL852008 UXP852001:UXP852008 UNT852001:UNT852008 UDX852001:UDX852008 TUB852001:TUB852008 TKF852001:TKF852008 TAJ852001:TAJ852008 SQN852001:SQN852008 SGR852001:SGR852008 RWV852001:RWV852008 RMZ852001:RMZ852008 RDD852001:RDD852008 QTH852001:QTH852008 QJL852001:QJL852008 PZP852001:PZP852008 PPT852001:PPT852008 PFX852001:PFX852008 OWB852001:OWB852008 OMF852001:OMF852008 OCJ852001:OCJ852008 NSN852001:NSN852008 NIR852001:NIR852008 MYV852001:MYV852008 MOZ852001:MOZ852008 MFD852001:MFD852008 LVH852001:LVH852008 LLL852001:LLL852008 LBP852001:LBP852008 KRT852001:KRT852008 KHX852001:KHX852008 JYB852001:JYB852008 JOF852001:JOF852008 JEJ852001:JEJ852008 IUN852001:IUN852008 IKR852001:IKR852008 IAV852001:IAV852008 HQZ852001:HQZ852008 HHD852001:HHD852008 GXH852001:GXH852008 GNL852001:GNL852008 GDP852001:GDP852008 FTT852001:FTT852008 FJX852001:FJX852008 FAB852001:FAB852008 EQF852001:EQF852008 EGJ852001:EGJ852008 DWN852001:DWN852008 DMR852001:DMR852008 DCV852001:DCV852008 CSZ852001:CSZ852008 CJD852001:CJD852008 BZH852001:BZH852008 BPL852001:BPL852008 BFP852001:BFP852008 AVT852001:AVT852008 ALX852001:ALX852008 ACB852001:ACB852008 SF852001:SF852008 IJ852001:IJ852008 WUV786465:WUV786472 WKZ786465:WKZ786472 WBD786465:WBD786472 VRH786465:VRH786472 VHL786465:VHL786472 UXP786465:UXP786472 UNT786465:UNT786472 UDX786465:UDX786472 TUB786465:TUB786472 TKF786465:TKF786472 TAJ786465:TAJ786472 SQN786465:SQN786472 SGR786465:SGR786472 RWV786465:RWV786472 RMZ786465:RMZ786472 RDD786465:RDD786472 QTH786465:QTH786472 QJL786465:QJL786472 PZP786465:PZP786472 PPT786465:PPT786472 PFX786465:PFX786472 OWB786465:OWB786472 OMF786465:OMF786472 OCJ786465:OCJ786472 NSN786465:NSN786472 NIR786465:NIR786472 MYV786465:MYV786472 MOZ786465:MOZ786472 MFD786465:MFD786472 LVH786465:LVH786472 LLL786465:LLL786472 LBP786465:LBP786472 KRT786465:KRT786472 KHX786465:KHX786472 JYB786465:JYB786472 JOF786465:JOF786472 JEJ786465:JEJ786472 IUN786465:IUN786472 IKR786465:IKR786472 IAV786465:IAV786472 HQZ786465:HQZ786472 HHD786465:HHD786472 GXH786465:GXH786472 GNL786465:GNL786472 GDP786465:GDP786472 FTT786465:FTT786472 FJX786465:FJX786472 FAB786465:FAB786472 EQF786465:EQF786472 EGJ786465:EGJ786472 DWN786465:DWN786472 DMR786465:DMR786472 DCV786465:DCV786472 CSZ786465:CSZ786472 CJD786465:CJD786472 BZH786465:BZH786472 BPL786465:BPL786472 BFP786465:BFP786472 AVT786465:AVT786472 ALX786465:ALX786472 ACB786465:ACB786472 SF786465:SF786472 IJ786465:IJ786472 WUV720929:WUV720936 WKZ720929:WKZ720936 WBD720929:WBD720936 VRH720929:VRH720936 VHL720929:VHL720936 UXP720929:UXP720936 UNT720929:UNT720936 UDX720929:UDX720936 TUB720929:TUB720936 TKF720929:TKF720936 TAJ720929:TAJ720936 SQN720929:SQN720936 SGR720929:SGR720936 RWV720929:RWV720936 RMZ720929:RMZ720936 RDD720929:RDD720936 QTH720929:QTH720936 QJL720929:QJL720936 PZP720929:PZP720936 PPT720929:PPT720936 PFX720929:PFX720936 OWB720929:OWB720936 OMF720929:OMF720936 OCJ720929:OCJ720936 NSN720929:NSN720936 NIR720929:NIR720936 MYV720929:MYV720936 MOZ720929:MOZ720936 MFD720929:MFD720936 LVH720929:LVH720936 LLL720929:LLL720936 LBP720929:LBP720936 KRT720929:KRT720936 KHX720929:KHX720936 JYB720929:JYB720936 JOF720929:JOF720936 JEJ720929:JEJ720936 IUN720929:IUN720936 IKR720929:IKR720936 IAV720929:IAV720936 HQZ720929:HQZ720936 HHD720929:HHD720936 GXH720929:GXH720936 GNL720929:GNL720936 GDP720929:GDP720936 FTT720929:FTT720936 FJX720929:FJX720936 FAB720929:FAB720936 EQF720929:EQF720936 EGJ720929:EGJ720936 DWN720929:DWN720936 DMR720929:DMR720936 DCV720929:DCV720936 CSZ720929:CSZ720936 CJD720929:CJD720936 BZH720929:BZH720936 BPL720929:BPL720936 BFP720929:BFP720936 AVT720929:AVT720936 ALX720929:ALX720936 ACB720929:ACB720936 SF720929:SF720936 IJ720929:IJ720936 WUV655393:WUV655400 WKZ655393:WKZ655400 WBD655393:WBD655400 VRH655393:VRH655400 VHL655393:VHL655400 UXP655393:UXP655400 UNT655393:UNT655400 UDX655393:UDX655400 TUB655393:TUB655400 TKF655393:TKF655400 TAJ655393:TAJ655400 SQN655393:SQN655400 SGR655393:SGR655400 RWV655393:RWV655400 RMZ655393:RMZ655400 RDD655393:RDD655400 QTH655393:QTH655400 QJL655393:QJL655400 PZP655393:PZP655400 PPT655393:PPT655400 PFX655393:PFX655400 OWB655393:OWB655400 OMF655393:OMF655400 OCJ655393:OCJ655400 NSN655393:NSN655400 NIR655393:NIR655400 MYV655393:MYV655400 MOZ655393:MOZ655400 MFD655393:MFD655400 LVH655393:LVH655400 LLL655393:LLL655400 LBP655393:LBP655400 KRT655393:KRT655400 KHX655393:KHX655400 JYB655393:JYB655400 JOF655393:JOF655400 JEJ655393:JEJ655400 IUN655393:IUN655400 IKR655393:IKR655400 IAV655393:IAV655400 HQZ655393:HQZ655400 HHD655393:HHD655400 GXH655393:GXH655400 GNL655393:GNL655400 GDP655393:GDP655400 FTT655393:FTT655400 FJX655393:FJX655400 FAB655393:FAB655400 EQF655393:EQF655400 EGJ655393:EGJ655400 DWN655393:DWN655400 DMR655393:DMR655400 DCV655393:DCV655400 CSZ655393:CSZ655400 CJD655393:CJD655400 BZH655393:BZH655400 BPL655393:BPL655400 BFP655393:BFP655400 AVT655393:AVT655400 ALX655393:ALX655400 ACB655393:ACB655400 SF655393:SF655400 IJ655393:IJ655400 WUV589857:WUV589864 WKZ589857:WKZ589864 WBD589857:WBD589864 VRH589857:VRH589864 VHL589857:VHL589864 UXP589857:UXP589864 UNT589857:UNT589864 UDX589857:UDX589864 TUB589857:TUB589864 TKF589857:TKF589864 TAJ589857:TAJ589864 SQN589857:SQN589864 SGR589857:SGR589864 RWV589857:RWV589864 RMZ589857:RMZ589864 RDD589857:RDD589864 QTH589857:QTH589864 QJL589857:QJL589864 PZP589857:PZP589864 PPT589857:PPT589864 PFX589857:PFX589864 OWB589857:OWB589864 OMF589857:OMF589864 OCJ589857:OCJ589864 NSN589857:NSN589864 NIR589857:NIR589864 MYV589857:MYV589864 MOZ589857:MOZ589864 MFD589857:MFD589864 LVH589857:LVH589864 LLL589857:LLL589864 LBP589857:LBP589864 KRT589857:KRT589864 KHX589857:KHX589864 JYB589857:JYB589864 JOF589857:JOF589864 JEJ589857:JEJ589864 IUN589857:IUN589864 IKR589857:IKR589864 IAV589857:IAV589864 HQZ589857:HQZ589864 HHD589857:HHD589864 GXH589857:GXH589864 GNL589857:GNL589864 GDP589857:GDP589864 FTT589857:FTT589864 FJX589857:FJX589864 FAB589857:FAB589864 EQF589857:EQF589864 EGJ589857:EGJ589864 DWN589857:DWN589864 DMR589857:DMR589864 DCV589857:DCV589864 CSZ589857:CSZ589864 CJD589857:CJD589864 BZH589857:BZH589864 BPL589857:BPL589864 BFP589857:BFP589864 AVT589857:AVT589864 ALX589857:ALX589864 ACB589857:ACB589864 SF589857:SF589864 IJ589857:IJ589864 WUV524321:WUV524328 WKZ524321:WKZ524328 WBD524321:WBD524328 VRH524321:VRH524328 VHL524321:VHL524328 UXP524321:UXP524328 UNT524321:UNT524328 UDX524321:UDX524328 TUB524321:TUB524328 TKF524321:TKF524328 TAJ524321:TAJ524328 SQN524321:SQN524328 SGR524321:SGR524328 RWV524321:RWV524328 RMZ524321:RMZ524328 RDD524321:RDD524328 QTH524321:QTH524328 QJL524321:QJL524328 PZP524321:PZP524328 PPT524321:PPT524328 PFX524321:PFX524328 OWB524321:OWB524328 OMF524321:OMF524328 OCJ524321:OCJ524328 NSN524321:NSN524328 NIR524321:NIR524328 MYV524321:MYV524328 MOZ524321:MOZ524328 MFD524321:MFD524328 LVH524321:LVH524328 LLL524321:LLL524328 LBP524321:LBP524328 KRT524321:KRT524328 KHX524321:KHX524328 JYB524321:JYB524328 JOF524321:JOF524328 JEJ524321:JEJ524328 IUN524321:IUN524328 IKR524321:IKR524328 IAV524321:IAV524328 HQZ524321:HQZ524328 HHD524321:HHD524328 GXH524321:GXH524328 GNL524321:GNL524328 GDP524321:GDP524328 FTT524321:FTT524328 FJX524321:FJX524328 FAB524321:FAB524328 EQF524321:EQF524328 EGJ524321:EGJ524328 DWN524321:DWN524328 DMR524321:DMR524328 DCV524321:DCV524328 CSZ524321:CSZ524328 CJD524321:CJD524328 BZH524321:BZH524328 BPL524321:BPL524328 BFP524321:BFP524328 AVT524321:AVT524328 ALX524321:ALX524328 ACB524321:ACB524328 SF524321:SF524328 IJ524321:IJ524328 WUV458785:WUV458792 WKZ458785:WKZ458792 WBD458785:WBD458792 VRH458785:VRH458792 VHL458785:VHL458792 UXP458785:UXP458792 UNT458785:UNT458792 UDX458785:UDX458792 TUB458785:TUB458792 TKF458785:TKF458792 TAJ458785:TAJ458792 SQN458785:SQN458792 SGR458785:SGR458792 RWV458785:RWV458792 RMZ458785:RMZ458792 RDD458785:RDD458792 QTH458785:QTH458792 QJL458785:QJL458792 PZP458785:PZP458792 PPT458785:PPT458792 PFX458785:PFX458792 OWB458785:OWB458792 OMF458785:OMF458792 OCJ458785:OCJ458792 NSN458785:NSN458792 NIR458785:NIR458792 MYV458785:MYV458792 MOZ458785:MOZ458792 MFD458785:MFD458792 LVH458785:LVH458792 LLL458785:LLL458792 LBP458785:LBP458792 KRT458785:KRT458792 KHX458785:KHX458792 JYB458785:JYB458792 JOF458785:JOF458792 JEJ458785:JEJ458792 IUN458785:IUN458792 IKR458785:IKR458792 IAV458785:IAV458792 HQZ458785:HQZ458792 HHD458785:HHD458792 GXH458785:GXH458792 GNL458785:GNL458792 GDP458785:GDP458792 FTT458785:FTT458792 FJX458785:FJX458792 FAB458785:FAB458792 EQF458785:EQF458792 EGJ458785:EGJ458792 DWN458785:DWN458792 DMR458785:DMR458792 DCV458785:DCV458792 CSZ458785:CSZ458792 CJD458785:CJD458792 BZH458785:BZH458792 BPL458785:BPL458792 BFP458785:BFP458792 AVT458785:AVT458792 ALX458785:ALX458792 ACB458785:ACB458792 SF458785:SF458792 IJ458785:IJ458792 WUV393249:WUV393256 WKZ393249:WKZ393256 WBD393249:WBD393256 VRH393249:VRH393256 VHL393249:VHL393256 UXP393249:UXP393256 UNT393249:UNT393256 UDX393249:UDX393256 TUB393249:TUB393256 TKF393249:TKF393256 TAJ393249:TAJ393256 SQN393249:SQN393256 SGR393249:SGR393256 RWV393249:RWV393256 RMZ393249:RMZ393256 RDD393249:RDD393256 QTH393249:QTH393256 QJL393249:QJL393256 PZP393249:PZP393256 PPT393249:PPT393256 PFX393249:PFX393256 OWB393249:OWB393256 OMF393249:OMF393256 OCJ393249:OCJ393256 NSN393249:NSN393256 NIR393249:NIR393256 MYV393249:MYV393256 MOZ393249:MOZ393256 MFD393249:MFD393256 LVH393249:LVH393256 LLL393249:LLL393256 LBP393249:LBP393256 KRT393249:KRT393256 KHX393249:KHX393256 JYB393249:JYB393256 JOF393249:JOF393256 JEJ393249:JEJ393256 IUN393249:IUN393256 IKR393249:IKR393256 IAV393249:IAV393256 HQZ393249:HQZ393256 HHD393249:HHD393256 GXH393249:GXH393256 GNL393249:GNL393256 GDP393249:GDP393256 FTT393249:FTT393256 FJX393249:FJX393256 FAB393249:FAB393256 EQF393249:EQF393256 EGJ393249:EGJ393256 DWN393249:DWN393256 DMR393249:DMR393256 DCV393249:DCV393256 CSZ393249:CSZ393256 CJD393249:CJD393256 BZH393249:BZH393256 BPL393249:BPL393256 BFP393249:BFP393256 AVT393249:AVT393256 ALX393249:ALX393256 ACB393249:ACB393256 SF393249:SF393256 IJ393249:IJ393256 WUV327713:WUV327720 WKZ327713:WKZ327720 WBD327713:WBD327720 VRH327713:VRH327720 VHL327713:VHL327720 UXP327713:UXP327720 UNT327713:UNT327720 UDX327713:UDX327720 TUB327713:TUB327720 TKF327713:TKF327720 TAJ327713:TAJ327720 SQN327713:SQN327720 SGR327713:SGR327720 RWV327713:RWV327720 RMZ327713:RMZ327720 RDD327713:RDD327720 QTH327713:QTH327720 QJL327713:QJL327720 PZP327713:PZP327720 PPT327713:PPT327720 PFX327713:PFX327720 OWB327713:OWB327720 OMF327713:OMF327720 OCJ327713:OCJ327720 NSN327713:NSN327720 NIR327713:NIR327720 MYV327713:MYV327720 MOZ327713:MOZ327720 MFD327713:MFD327720 LVH327713:LVH327720 LLL327713:LLL327720 LBP327713:LBP327720 KRT327713:KRT327720 KHX327713:KHX327720 JYB327713:JYB327720 JOF327713:JOF327720 JEJ327713:JEJ327720 IUN327713:IUN327720 IKR327713:IKR327720 IAV327713:IAV327720 HQZ327713:HQZ327720 HHD327713:HHD327720 GXH327713:GXH327720 GNL327713:GNL327720 GDP327713:GDP327720 FTT327713:FTT327720 FJX327713:FJX327720 FAB327713:FAB327720 EQF327713:EQF327720 EGJ327713:EGJ327720 DWN327713:DWN327720 DMR327713:DMR327720 DCV327713:DCV327720 CSZ327713:CSZ327720 CJD327713:CJD327720 BZH327713:BZH327720 BPL327713:BPL327720 BFP327713:BFP327720 AVT327713:AVT327720 ALX327713:ALX327720 ACB327713:ACB327720 SF327713:SF327720 IJ327713:IJ327720 WUV262177:WUV262184 WKZ262177:WKZ262184 WBD262177:WBD262184 VRH262177:VRH262184 VHL262177:VHL262184 UXP262177:UXP262184 UNT262177:UNT262184 UDX262177:UDX262184 TUB262177:TUB262184 TKF262177:TKF262184 TAJ262177:TAJ262184 SQN262177:SQN262184 SGR262177:SGR262184 RWV262177:RWV262184 RMZ262177:RMZ262184 RDD262177:RDD262184 QTH262177:QTH262184 QJL262177:QJL262184 PZP262177:PZP262184 PPT262177:PPT262184 PFX262177:PFX262184 OWB262177:OWB262184 OMF262177:OMF262184 OCJ262177:OCJ262184 NSN262177:NSN262184 NIR262177:NIR262184 MYV262177:MYV262184 MOZ262177:MOZ262184 MFD262177:MFD262184 LVH262177:LVH262184 LLL262177:LLL262184 LBP262177:LBP262184 KRT262177:KRT262184 KHX262177:KHX262184 JYB262177:JYB262184 JOF262177:JOF262184 JEJ262177:JEJ262184 IUN262177:IUN262184 IKR262177:IKR262184 IAV262177:IAV262184 HQZ262177:HQZ262184 HHD262177:HHD262184 GXH262177:GXH262184 GNL262177:GNL262184 GDP262177:GDP262184 FTT262177:FTT262184 FJX262177:FJX262184 FAB262177:FAB262184 EQF262177:EQF262184 EGJ262177:EGJ262184 DWN262177:DWN262184 DMR262177:DMR262184 DCV262177:DCV262184 CSZ262177:CSZ262184 CJD262177:CJD262184 BZH262177:BZH262184 BPL262177:BPL262184 BFP262177:BFP262184 AVT262177:AVT262184 ALX262177:ALX262184 ACB262177:ACB262184 SF262177:SF262184 IJ262177:IJ262184 WUV196641:WUV196648 WKZ196641:WKZ196648 WBD196641:WBD196648 VRH196641:VRH196648 VHL196641:VHL196648 UXP196641:UXP196648 UNT196641:UNT196648 UDX196641:UDX196648 TUB196641:TUB196648 TKF196641:TKF196648 TAJ196641:TAJ196648 SQN196641:SQN196648 SGR196641:SGR196648 RWV196641:RWV196648 RMZ196641:RMZ196648 RDD196641:RDD196648 QTH196641:QTH196648 QJL196641:QJL196648 PZP196641:PZP196648 PPT196641:PPT196648 PFX196641:PFX196648 OWB196641:OWB196648 OMF196641:OMF196648 OCJ196641:OCJ196648 NSN196641:NSN196648 NIR196641:NIR196648 MYV196641:MYV196648 MOZ196641:MOZ196648 MFD196641:MFD196648 LVH196641:LVH196648 LLL196641:LLL196648 LBP196641:LBP196648 KRT196641:KRT196648 KHX196641:KHX196648 JYB196641:JYB196648 JOF196641:JOF196648 JEJ196641:JEJ196648 IUN196641:IUN196648 IKR196641:IKR196648 IAV196641:IAV196648 HQZ196641:HQZ196648 HHD196641:HHD196648 GXH196641:GXH196648 GNL196641:GNL196648 GDP196641:GDP196648 FTT196641:FTT196648 FJX196641:FJX196648 FAB196641:FAB196648 EQF196641:EQF196648 EGJ196641:EGJ196648 DWN196641:DWN196648 DMR196641:DMR196648 DCV196641:DCV196648 CSZ196641:CSZ196648 CJD196641:CJD196648 BZH196641:BZH196648 BPL196641:BPL196648 BFP196641:BFP196648 AVT196641:AVT196648 ALX196641:ALX196648 ACB196641:ACB196648 SF196641:SF196648 IJ196641:IJ196648 WUV131105:WUV131112 WKZ131105:WKZ131112 WBD131105:WBD131112 VRH131105:VRH131112 VHL131105:VHL131112 UXP131105:UXP131112 UNT131105:UNT131112 UDX131105:UDX131112 TUB131105:TUB131112 TKF131105:TKF131112 TAJ131105:TAJ131112 SQN131105:SQN131112 SGR131105:SGR131112 RWV131105:RWV131112 RMZ131105:RMZ131112 RDD131105:RDD131112 QTH131105:QTH131112 QJL131105:QJL131112 PZP131105:PZP131112 PPT131105:PPT131112 PFX131105:PFX131112 OWB131105:OWB131112 OMF131105:OMF131112 OCJ131105:OCJ131112 NSN131105:NSN131112 NIR131105:NIR131112 MYV131105:MYV131112 MOZ131105:MOZ131112 MFD131105:MFD131112 LVH131105:LVH131112 LLL131105:LLL131112 LBP131105:LBP131112 KRT131105:KRT131112 KHX131105:KHX131112 JYB131105:JYB131112 JOF131105:JOF131112 JEJ131105:JEJ131112 IUN131105:IUN131112 IKR131105:IKR131112 IAV131105:IAV131112 HQZ131105:HQZ131112 HHD131105:HHD131112 GXH131105:GXH131112 GNL131105:GNL131112 GDP131105:GDP131112 FTT131105:FTT131112 FJX131105:FJX131112 FAB131105:FAB131112 EQF131105:EQF131112 EGJ131105:EGJ131112 DWN131105:DWN131112 DMR131105:DMR131112 DCV131105:DCV131112 CSZ131105:CSZ131112 CJD131105:CJD131112 BZH131105:BZH131112 BPL131105:BPL131112 BFP131105:BFP131112 AVT131105:AVT131112 ALX131105:ALX131112 ACB131105:ACB131112 SF131105:SF131112 IJ131105:IJ131112 WUV65569:WUV65576 WKZ65569:WKZ65576 WBD65569:WBD65576 VRH65569:VRH65576 VHL65569:VHL65576 UXP65569:UXP65576 UNT65569:UNT65576 UDX65569:UDX65576 TUB65569:TUB65576 TKF65569:TKF65576 TAJ65569:TAJ65576 SQN65569:SQN65576 SGR65569:SGR65576 RWV65569:RWV65576 RMZ65569:RMZ65576 RDD65569:RDD65576 QTH65569:QTH65576 QJL65569:QJL65576 PZP65569:PZP65576 PPT65569:PPT65576 PFX65569:PFX65576 OWB65569:OWB65576 OMF65569:OMF65576 OCJ65569:OCJ65576 NSN65569:NSN65576 NIR65569:NIR65576 MYV65569:MYV65576 MOZ65569:MOZ65576 MFD65569:MFD65576 LVH65569:LVH65576 LLL65569:LLL65576 LBP65569:LBP65576 KRT65569:KRT65576 KHX65569:KHX65576 JYB65569:JYB65576 JOF65569:JOF65576 JEJ65569:JEJ65576 IUN65569:IUN65576 IKR65569:IKR65576 IAV65569:IAV65576 HQZ65569:HQZ65576 HHD65569:HHD65576 GXH65569:GXH65576 GNL65569:GNL65576 GDP65569:GDP65576 FTT65569:FTT65576 FJX65569:FJX65576 FAB65569:FAB65576 EQF65569:EQF65576 EGJ65569:EGJ65576 DWN65569:DWN65576 DMR65569:DMR65576 DCV65569:DCV65576 CSZ65569:CSZ65576 CJD65569:CJD65576 BZH65569:BZH65576 BPL65569:BPL65576 BFP65569:BFP65576 AVT65569:AVT65576 ALX65569:ALX65576 ACB65569:ACB65576 SF65569:SF65576 IJ65569:IJ65576 WUV29:WUV40 WKZ29:WKZ40 WBD29:WBD40 VRH29:VRH40 VHL29:VHL40 UXP29:UXP40 UNT29:UNT40 UDX29:UDX40 TUB29:TUB40 TKF29:TKF40 TAJ29:TAJ40 SQN29:SQN40 SGR29:SGR40 RWV29:RWV40 RMZ29:RMZ40 RDD29:RDD40 QTH29:QTH40 QJL29:QJL40 PZP29:PZP40 PPT29:PPT40 PFX29:PFX40 OWB29:OWB40 OMF29:OMF40 OCJ29:OCJ40 NSN29:NSN40 NIR29:NIR40 MYV29:MYV40 MOZ29:MOZ40 MFD29:MFD40 LVH29:LVH40 LLL29:LLL40 LBP29:LBP40 KRT29:KRT40 KHX29:KHX40 JYB29:JYB40 JOF29:JOF40 JEJ29:JEJ40 IUN29:IUN40 IKR29:IKR40 IAV29:IAV40 HQZ29:HQZ40 HHD29:HHD40 GXH29:GXH40 GNL29:GNL40 GDP29:GDP40 FTT29:FTT40 FJX29:FJX40 FAB29:FAB40 EQF29:EQF40 EGJ29:EGJ40 DWN29:DWN40 DMR29:DMR40 DCV29:DCV40 CSZ29:CSZ40 CJD29:CJD40 BZH29:BZH40 BPL29:BPL40 BFP29:BFP40 AVT29:AVT40 ALX29:ALX40 ACB29:ACB40 SF29:SF40 IJ29:IJ40 WUV983070:WUV983071 WKZ983070:WKZ983071 WBD983070:WBD983071 VRH983070:VRH983071 VHL983070:VHL983071 UXP983070:UXP983071 UNT983070:UNT983071 UDX983070:UDX983071 TUB983070:TUB983071 TKF983070:TKF983071 TAJ983070:TAJ983071 SQN983070:SQN983071 SGR983070:SGR983071 RWV983070:RWV983071 RMZ983070:RMZ983071 RDD983070:RDD983071 QTH983070:QTH983071 QJL983070:QJL983071 PZP983070:PZP983071 PPT983070:PPT983071 PFX983070:PFX983071 OWB983070:OWB983071 OMF983070:OMF983071 OCJ983070:OCJ983071 NSN983070:NSN983071 NIR983070:NIR983071 MYV983070:MYV983071 MOZ983070:MOZ983071 MFD983070:MFD983071 LVH983070:LVH983071 LLL983070:LLL983071 LBP983070:LBP983071 KRT983070:KRT983071 KHX983070:KHX983071 JYB983070:JYB983071 JOF983070:JOF983071 JEJ983070:JEJ983071 IUN983070:IUN983071 IKR983070:IKR983071 IAV983070:IAV983071 HQZ983070:HQZ983071 HHD983070:HHD983071 GXH983070:GXH983071 GNL983070:GNL983071 GDP983070:GDP983071 FTT983070:FTT983071 FJX983070:FJX983071 FAB983070:FAB983071 EQF983070:EQF983071 EGJ983070:EGJ983071 DWN983070:DWN983071 DMR983070:DMR983071 DCV983070:DCV983071 CSZ983070:CSZ983071 CJD983070:CJD983071 BZH983070:BZH983071 BPL983070:BPL983071 BFP983070:BFP983071 AVT983070:AVT983071 ALX983070:ALX983071 ACB983070:ACB983071 SF983070:SF983071 IJ983070:IJ983071 WUV917534:WUV917535 WKZ917534:WKZ917535 WBD917534:WBD917535 VRH917534:VRH917535 VHL917534:VHL917535 UXP917534:UXP917535 UNT917534:UNT917535 UDX917534:UDX917535 TUB917534:TUB917535 TKF917534:TKF917535 TAJ917534:TAJ917535 SQN917534:SQN917535 SGR917534:SGR917535 RWV917534:RWV917535 RMZ917534:RMZ917535 RDD917534:RDD917535 QTH917534:QTH917535 QJL917534:QJL917535 PZP917534:PZP917535 PPT917534:PPT917535 PFX917534:PFX917535 OWB917534:OWB917535 OMF917534:OMF917535 OCJ917534:OCJ917535 NSN917534:NSN917535 NIR917534:NIR917535 MYV917534:MYV917535 MOZ917534:MOZ917535 MFD917534:MFD917535 LVH917534:LVH917535 LLL917534:LLL917535 LBP917534:LBP917535 KRT917534:KRT917535 KHX917534:KHX917535 JYB917534:JYB917535 JOF917534:JOF917535 JEJ917534:JEJ917535 IUN917534:IUN917535 IKR917534:IKR917535 IAV917534:IAV917535 HQZ917534:HQZ917535 HHD917534:HHD917535 GXH917534:GXH917535 GNL917534:GNL917535 GDP917534:GDP917535 FTT917534:FTT917535 FJX917534:FJX917535 FAB917534:FAB917535 EQF917534:EQF917535 EGJ917534:EGJ917535 DWN917534:DWN917535 DMR917534:DMR917535 DCV917534:DCV917535 CSZ917534:CSZ917535 CJD917534:CJD917535 BZH917534:BZH917535 BPL917534:BPL917535 BFP917534:BFP917535 AVT917534:AVT917535 ALX917534:ALX917535 ACB917534:ACB917535 SF917534:SF917535 IJ917534:IJ917535 WUV851998:WUV851999 WKZ851998:WKZ851999 WBD851998:WBD851999 VRH851998:VRH851999 VHL851998:VHL851999 UXP851998:UXP851999 UNT851998:UNT851999 UDX851998:UDX851999 TUB851998:TUB851999 TKF851998:TKF851999 TAJ851998:TAJ851999 SQN851998:SQN851999 SGR851998:SGR851999 RWV851998:RWV851999 RMZ851998:RMZ851999 RDD851998:RDD851999 QTH851998:QTH851999 QJL851998:QJL851999 PZP851998:PZP851999 PPT851998:PPT851999 PFX851998:PFX851999 OWB851998:OWB851999 OMF851998:OMF851999 OCJ851998:OCJ851999 NSN851998:NSN851999 NIR851998:NIR851999 MYV851998:MYV851999 MOZ851998:MOZ851999 MFD851998:MFD851999 LVH851998:LVH851999 LLL851998:LLL851999 LBP851998:LBP851999 KRT851998:KRT851999 KHX851998:KHX851999 JYB851998:JYB851999 JOF851998:JOF851999 JEJ851998:JEJ851999 IUN851998:IUN851999 IKR851998:IKR851999 IAV851998:IAV851999 HQZ851998:HQZ851999 HHD851998:HHD851999 GXH851998:GXH851999 GNL851998:GNL851999 GDP851998:GDP851999 FTT851998:FTT851999 FJX851998:FJX851999 FAB851998:FAB851999 EQF851998:EQF851999 EGJ851998:EGJ851999 DWN851998:DWN851999 DMR851998:DMR851999 DCV851998:DCV851999 CSZ851998:CSZ851999 CJD851998:CJD851999 BZH851998:BZH851999 BPL851998:BPL851999 BFP851998:BFP851999 AVT851998:AVT851999 ALX851998:ALX851999 ACB851998:ACB851999 SF851998:SF851999 IJ851998:IJ851999 WUV786462:WUV786463 WKZ786462:WKZ786463 WBD786462:WBD786463 VRH786462:VRH786463 VHL786462:VHL786463 UXP786462:UXP786463 UNT786462:UNT786463 UDX786462:UDX786463 TUB786462:TUB786463 TKF786462:TKF786463 TAJ786462:TAJ786463 SQN786462:SQN786463 SGR786462:SGR786463 RWV786462:RWV786463 RMZ786462:RMZ786463 RDD786462:RDD786463 QTH786462:QTH786463 QJL786462:QJL786463 PZP786462:PZP786463 PPT786462:PPT786463 PFX786462:PFX786463 OWB786462:OWB786463 OMF786462:OMF786463 OCJ786462:OCJ786463 NSN786462:NSN786463 NIR786462:NIR786463 MYV786462:MYV786463 MOZ786462:MOZ786463 MFD786462:MFD786463 LVH786462:LVH786463 LLL786462:LLL786463 LBP786462:LBP786463 KRT786462:KRT786463 KHX786462:KHX786463 JYB786462:JYB786463 JOF786462:JOF786463 JEJ786462:JEJ786463 IUN786462:IUN786463 IKR786462:IKR786463 IAV786462:IAV786463 HQZ786462:HQZ786463 HHD786462:HHD786463 GXH786462:GXH786463 GNL786462:GNL786463 GDP786462:GDP786463 FTT786462:FTT786463 FJX786462:FJX786463 FAB786462:FAB786463 EQF786462:EQF786463 EGJ786462:EGJ786463 DWN786462:DWN786463 DMR786462:DMR786463 DCV786462:DCV786463 CSZ786462:CSZ786463 CJD786462:CJD786463 BZH786462:BZH786463 BPL786462:BPL786463 BFP786462:BFP786463 AVT786462:AVT786463 ALX786462:ALX786463 ACB786462:ACB786463 SF786462:SF786463 IJ786462:IJ786463 WUV720926:WUV720927 WKZ720926:WKZ720927 WBD720926:WBD720927 VRH720926:VRH720927 VHL720926:VHL720927 UXP720926:UXP720927 UNT720926:UNT720927 UDX720926:UDX720927 TUB720926:TUB720927 TKF720926:TKF720927 TAJ720926:TAJ720927 SQN720926:SQN720927 SGR720926:SGR720927 RWV720926:RWV720927 RMZ720926:RMZ720927 RDD720926:RDD720927 QTH720926:QTH720927 QJL720926:QJL720927 PZP720926:PZP720927 PPT720926:PPT720927 PFX720926:PFX720927 OWB720926:OWB720927 OMF720926:OMF720927 OCJ720926:OCJ720927 NSN720926:NSN720927 NIR720926:NIR720927 MYV720926:MYV720927 MOZ720926:MOZ720927 MFD720926:MFD720927 LVH720926:LVH720927 LLL720926:LLL720927 LBP720926:LBP720927 KRT720926:KRT720927 KHX720926:KHX720927 JYB720926:JYB720927 JOF720926:JOF720927 JEJ720926:JEJ720927 IUN720926:IUN720927 IKR720926:IKR720927 IAV720926:IAV720927 HQZ720926:HQZ720927 HHD720926:HHD720927 GXH720926:GXH720927 GNL720926:GNL720927 GDP720926:GDP720927 FTT720926:FTT720927 FJX720926:FJX720927 FAB720926:FAB720927 EQF720926:EQF720927 EGJ720926:EGJ720927 DWN720926:DWN720927 DMR720926:DMR720927 DCV720926:DCV720927 CSZ720926:CSZ720927 CJD720926:CJD720927 BZH720926:BZH720927 BPL720926:BPL720927 BFP720926:BFP720927 AVT720926:AVT720927 ALX720926:ALX720927 ACB720926:ACB720927 SF720926:SF720927 IJ720926:IJ720927 WUV655390:WUV655391 WKZ655390:WKZ655391 WBD655390:WBD655391 VRH655390:VRH655391 VHL655390:VHL655391 UXP655390:UXP655391 UNT655390:UNT655391 UDX655390:UDX655391 TUB655390:TUB655391 TKF655390:TKF655391 TAJ655390:TAJ655391 SQN655390:SQN655391 SGR655390:SGR655391 RWV655390:RWV655391 RMZ655390:RMZ655391 RDD655390:RDD655391 QTH655390:QTH655391 QJL655390:QJL655391 PZP655390:PZP655391 PPT655390:PPT655391 PFX655390:PFX655391 OWB655390:OWB655391 OMF655390:OMF655391 OCJ655390:OCJ655391 NSN655390:NSN655391 NIR655390:NIR655391 MYV655390:MYV655391 MOZ655390:MOZ655391 MFD655390:MFD655391 LVH655390:LVH655391 LLL655390:LLL655391 LBP655390:LBP655391 KRT655390:KRT655391 KHX655390:KHX655391 JYB655390:JYB655391 JOF655390:JOF655391 JEJ655390:JEJ655391 IUN655390:IUN655391 IKR655390:IKR655391 IAV655390:IAV655391 HQZ655390:HQZ655391 HHD655390:HHD655391 GXH655390:GXH655391 GNL655390:GNL655391 GDP655390:GDP655391 FTT655390:FTT655391 FJX655390:FJX655391 FAB655390:FAB655391 EQF655390:EQF655391 EGJ655390:EGJ655391 DWN655390:DWN655391 DMR655390:DMR655391 DCV655390:DCV655391 CSZ655390:CSZ655391 CJD655390:CJD655391 BZH655390:BZH655391 BPL655390:BPL655391 BFP655390:BFP655391 AVT655390:AVT655391 ALX655390:ALX655391 ACB655390:ACB655391 SF655390:SF655391 IJ655390:IJ655391 WUV589854:WUV589855 WKZ589854:WKZ589855 WBD589854:WBD589855 VRH589854:VRH589855 VHL589854:VHL589855 UXP589854:UXP589855 UNT589854:UNT589855 UDX589854:UDX589855 TUB589854:TUB589855 TKF589854:TKF589855 TAJ589854:TAJ589855 SQN589854:SQN589855 SGR589854:SGR589855 RWV589854:RWV589855 RMZ589854:RMZ589855 RDD589854:RDD589855 QTH589854:QTH589855 QJL589854:QJL589855 PZP589854:PZP589855 PPT589854:PPT589855 PFX589854:PFX589855 OWB589854:OWB589855 OMF589854:OMF589855 OCJ589854:OCJ589855 NSN589854:NSN589855 NIR589854:NIR589855 MYV589854:MYV589855 MOZ589854:MOZ589855 MFD589854:MFD589855 LVH589854:LVH589855 LLL589854:LLL589855 LBP589854:LBP589855 KRT589854:KRT589855 KHX589854:KHX589855 JYB589854:JYB589855 JOF589854:JOF589855 JEJ589854:JEJ589855 IUN589854:IUN589855 IKR589854:IKR589855 IAV589854:IAV589855 HQZ589854:HQZ589855 HHD589854:HHD589855 GXH589854:GXH589855 GNL589854:GNL589855 GDP589854:GDP589855 FTT589854:FTT589855 FJX589854:FJX589855 FAB589854:FAB589855 EQF589854:EQF589855 EGJ589854:EGJ589855 DWN589854:DWN589855 DMR589854:DMR589855 DCV589854:DCV589855 CSZ589854:CSZ589855 CJD589854:CJD589855 BZH589854:BZH589855 BPL589854:BPL589855 BFP589854:BFP589855 AVT589854:AVT589855 ALX589854:ALX589855 ACB589854:ACB589855 SF589854:SF589855 IJ589854:IJ589855 WUV524318:WUV524319 WKZ524318:WKZ524319 WBD524318:WBD524319 VRH524318:VRH524319 VHL524318:VHL524319 UXP524318:UXP524319 UNT524318:UNT524319 UDX524318:UDX524319 TUB524318:TUB524319 TKF524318:TKF524319 TAJ524318:TAJ524319 SQN524318:SQN524319 SGR524318:SGR524319 RWV524318:RWV524319 RMZ524318:RMZ524319 RDD524318:RDD524319 QTH524318:QTH524319 QJL524318:QJL524319 PZP524318:PZP524319 PPT524318:PPT524319 PFX524318:PFX524319 OWB524318:OWB524319 OMF524318:OMF524319 OCJ524318:OCJ524319 NSN524318:NSN524319 NIR524318:NIR524319 MYV524318:MYV524319 MOZ524318:MOZ524319 MFD524318:MFD524319 LVH524318:LVH524319 LLL524318:LLL524319 LBP524318:LBP524319 KRT524318:KRT524319 KHX524318:KHX524319 JYB524318:JYB524319 JOF524318:JOF524319 JEJ524318:JEJ524319 IUN524318:IUN524319 IKR524318:IKR524319 IAV524318:IAV524319 HQZ524318:HQZ524319 HHD524318:HHD524319 GXH524318:GXH524319 GNL524318:GNL524319 GDP524318:GDP524319 FTT524318:FTT524319 FJX524318:FJX524319 FAB524318:FAB524319 EQF524318:EQF524319 EGJ524318:EGJ524319 DWN524318:DWN524319 DMR524318:DMR524319 DCV524318:DCV524319 CSZ524318:CSZ524319 CJD524318:CJD524319 BZH524318:BZH524319 BPL524318:BPL524319 BFP524318:BFP524319 AVT524318:AVT524319 ALX524318:ALX524319 ACB524318:ACB524319 SF524318:SF524319 IJ524318:IJ524319 WUV458782:WUV458783 WKZ458782:WKZ458783 WBD458782:WBD458783 VRH458782:VRH458783 VHL458782:VHL458783 UXP458782:UXP458783 UNT458782:UNT458783 UDX458782:UDX458783 TUB458782:TUB458783 TKF458782:TKF458783 TAJ458782:TAJ458783 SQN458782:SQN458783 SGR458782:SGR458783 RWV458782:RWV458783 RMZ458782:RMZ458783 RDD458782:RDD458783 QTH458782:QTH458783 QJL458782:QJL458783 PZP458782:PZP458783 PPT458782:PPT458783 PFX458782:PFX458783 OWB458782:OWB458783 OMF458782:OMF458783 OCJ458782:OCJ458783 NSN458782:NSN458783 NIR458782:NIR458783 MYV458782:MYV458783 MOZ458782:MOZ458783 MFD458782:MFD458783 LVH458782:LVH458783 LLL458782:LLL458783 LBP458782:LBP458783 KRT458782:KRT458783 KHX458782:KHX458783 JYB458782:JYB458783 JOF458782:JOF458783 JEJ458782:JEJ458783 IUN458782:IUN458783 IKR458782:IKR458783 IAV458782:IAV458783 HQZ458782:HQZ458783 HHD458782:HHD458783 GXH458782:GXH458783 GNL458782:GNL458783 GDP458782:GDP458783 FTT458782:FTT458783 FJX458782:FJX458783 FAB458782:FAB458783 EQF458782:EQF458783 EGJ458782:EGJ458783 DWN458782:DWN458783 DMR458782:DMR458783 DCV458782:DCV458783 CSZ458782:CSZ458783 CJD458782:CJD458783 BZH458782:BZH458783 BPL458782:BPL458783 BFP458782:BFP458783 AVT458782:AVT458783 ALX458782:ALX458783 ACB458782:ACB458783 SF458782:SF458783 IJ458782:IJ458783 WUV393246:WUV393247 WKZ393246:WKZ393247 WBD393246:WBD393247 VRH393246:VRH393247 VHL393246:VHL393247 UXP393246:UXP393247 UNT393246:UNT393247 UDX393246:UDX393247 TUB393246:TUB393247 TKF393246:TKF393247 TAJ393246:TAJ393247 SQN393246:SQN393247 SGR393246:SGR393247 RWV393246:RWV393247 RMZ393246:RMZ393247 RDD393246:RDD393247 QTH393246:QTH393247 QJL393246:QJL393247 PZP393246:PZP393247 PPT393246:PPT393247 PFX393246:PFX393247 OWB393246:OWB393247 OMF393246:OMF393247 OCJ393246:OCJ393247 NSN393246:NSN393247 NIR393246:NIR393247 MYV393246:MYV393247 MOZ393246:MOZ393247 MFD393246:MFD393247 LVH393246:LVH393247 LLL393246:LLL393247 LBP393246:LBP393247 KRT393246:KRT393247 KHX393246:KHX393247 JYB393246:JYB393247 JOF393246:JOF393247 JEJ393246:JEJ393247 IUN393246:IUN393247 IKR393246:IKR393247 IAV393246:IAV393247 HQZ393246:HQZ393247 HHD393246:HHD393247 GXH393246:GXH393247 GNL393246:GNL393247 GDP393246:GDP393247 FTT393246:FTT393247 FJX393246:FJX393247 FAB393246:FAB393247 EQF393246:EQF393247 EGJ393246:EGJ393247 DWN393246:DWN393247 DMR393246:DMR393247 DCV393246:DCV393247 CSZ393246:CSZ393247 CJD393246:CJD393247 BZH393246:BZH393247 BPL393246:BPL393247 BFP393246:BFP393247 AVT393246:AVT393247 ALX393246:ALX393247 ACB393246:ACB393247 SF393246:SF393247 IJ393246:IJ393247 WUV327710:WUV327711 WKZ327710:WKZ327711 WBD327710:WBD327711 VRH327710:VRH327711 VHL327710:VHL327711 UXP327710:UXP327711 UNT327710:UNT327711 UDX327710:UDX327711 TUB327710:TUB327711 TKF327710:TKF327711 TAJ327710:TAJ327711 SQN327710:SQN327711 SGR327710:SGR327711 RWV327710:RWV327711 RMZ327710:RMZ327711 RDD327710:RDD327711 QTH327710:QTH327711 QJL327710:QJL327711 PZP327710:PZP327711 PPT327710:PPT327711 PFX327710:PFX327711 OWB327710:OWB327711 OMF327710:OMF327711 OCJ327710:OCJ327711 NSN327710:NSN327711 NIR327710:NIR327711 MYV327710:MYV327711 MOZ327710:MOZ327711 MFD327710:MFD327711 LVH327710:LVH327711 LLL327710:LLL327711 LBP327710:LBP327711 KRT327710:KRT327711 KHX327710:KHX327711 JYB327710:JYB327711 JOF327710:JOF327711 JEJ327710:JEJ327711 IUN327710:IUN327711 IKR327710:IKR327711 IAV327710:IAV327711 HQZ327710:HQZ327711 HHD327710:HHD327711 GXH327710:GXH327711 GNL327710:GNL327711 GDP327710:GDP327711 FTT327710:FTT327711 FJX327710:FJX327711 FAB327710:FAB327711 EQF327710:EQF327711 EGJ327710:EGJ327711 DWN327710:DWN327711 DMR327710:DMR327711 DCV327710:DCV327711 CSZ327710:CSZ327711 CJD327710:CJD327711 BZH327710:BZH327711 BPL327710:BPL327711 BFP327710:BFP327711 AVT327710:AVT327711 ALX327710:ALX327711 ACB327710:ACB327711 SF327710:SF327711 IJ327710:IJ327711 WUV262174:WUV262175 WKZ262174:WKZ262175 WBD262174:WBD262175 VRH262174:VRH262175 VHL262174:VHL262175 UXP262174:UXP262175 UNT262174:UNT262175 UDX262174:UDX262175 TUB262174:TUB262175 TKF262174:TKF262175 TAJ262174:TAJ262175 SQN262174:SQN262175 SGR262174:SGR262175 RWV262174:RWV262175 RMZ262174:RMZ262175 RDD262174:RDD262175 QTH262174:QTH262175 QJL262174:QJL262175 PZP262174:PZP262175 PPT262174:PPT262175 PFX262174:PFX262175 OWB262174:OWB262175 OMF262174:OMF262175 OCJ262174:OCJ262175 NSN262174:NSN262175 NIR262174:NIR262175 MYV262174:MYV262175 MOZ262174:MOZ262175 MFD262174:MFD262175 LVH262174:LVH262175 LLL262174:LLL262175 LBP262174:LBP262175 KRT262174:KRT262175 KHX262174:KHX262175 JYB262174:JYB262175 JOF262174:JOF262175 JEJ262174:JEJ262175 IUN262174:IUN262175 IKR262174:IKR262175 IAV262174:IAV262175 HQZ262174:HQZ262175 HHD262174:HHD262175 GXH262174:GXH262175 GNL262174:GNL262175 GDP262174:GDP262175 FTT262174:FTT262175 FJX262174:FJX262175 FAB262174:FAB262175 EQF262174:EQF262175 EGJ262174:EGJ262175 DWN262174:DWN262175 DMR262174:DMR262175 DCV262174:DCV262175 CSZ262174:CSZ262175 CJD262174:CJD262175 BZH262174:BZH262175 BPL262174:BPL262175 BFP262174:BFP262175 AVT262174:AVT262175 ALX262174:ALX262175 ACB262174:ACB262175 SF262174:SF262175 IJ262174:IJ262175 WUV196638:WUV196639 WKZ196638:WKZ196639 WBD196638:WBD196639 VRH196638:VRH196639 VHL196638:VHL196639 UXP196638:UXP196639 UNT196638:UNT196639 UDX196638:UDX196639 TUB196638:TUB196639 TKF196638:TKF196639 TAJ196638:TAJ196639 SQN196638:SQN196639 SGR196638:SGR196639 RWV196638:RWV196639 RMZ196638:RMZ196639 RDD196638:RDD196639 QTH196638:QTH196639 QJL196638:QJL196639 PZP196638:PZP196639 PPT196638:PPT196639 PFX196638:PFX196639 OWB196638:OWB196639 OMF196638:OMF196639 OCJ196638:OCJ196639 NSN196638:NSN196639 NIR196638:NIR196639 MYV196638:MYV196639 MOZ196638:MOZ196639 MFD196638:MFD196639 LVH196638:LVH196639 LLL196638:LLL196639 LBP196638:LBP196639 KRT196638:KRT196639 KHX196638:KHX196639 JYB196638:JYB196639 JOF196638:JOF196639 JEJ196638:JEJ196639 IUN196638:IUN196639 IKR196638:IKR196639 IAV196638:IAV196639 HQZ196638:HQZ196639 HHD196638:HHD196639 GXH196638:GXH196639 GNL196638:GNL196639 GDP196638:GDP196639 FTT196638:FTT196639 FJX196638:FJX196639 FAB196638:FAB196639 EQF196638:EQF196639 EGJ196638:EGJ196639 DWN196638:DWN196639 DMR196638:DMR196639 DCV196638:DCV196639 CSZ196638:CSZ196639 CJD196638:CJD196639 BZH196638:BZH196639 BPL196638:BPL196639 BFP196638:BFP196639 AVT196638:AVT196639 ALX196638:ALX196639 ACB196638:ACB196639 SF196638:SF196639 IJ196638:IJ196639 WUV131102:WUV131103 WKZ131102:WKZ131103 WBD131102:WBD131103 VRH131102:VRH131103 VHL131102:VHL131103 UXP131102:UXP131103 UNT131102:UNT131103 UDX131102:UDX131103 TUB131102:TUB131103 TKF131102:TKF131103 TAJ131102:TAJ131103 SQN131102:SQN131103 SGR131102:SGR131103 RWV131102:RWV131103 RMZ131102:RMZ131103 RDD131102:RDD131103 QTH131102:QTH131103 QJL131102:QJL131103 PZP131102:PZP131103 PPT131102:PPT131103 PFX131102:PFX131103 OWB131102:OWB131103 OMF131102:OMF131103 OCJ131102:OCJ131103 NSN131102:NSN131103 NIR131102:NIR131103 MYV131102:MYV131103 MOZ131102:MOZ131103 MFD131102:MFD131103 LVH131102:LVH131103 LLL131102:LLL131103 LBP131102:LBP131103 KRT131102:KRT131103 KHX131102:KHX131103 JYB131102:JYB131103 JOF131102:JOF131103 JEJ131102:JEJ131103 IUN131102:IUN131103 IKR131102:IKR131103 IAV131102:IAV131103 HQZ131102:HQZ131103 HHD131102:HHD131103 GXH131102:GXH131103 GNL131102:GNL131103 GDP131102:GDP131103 FTT131102:FTT131103 FJX131102:FJX131103 FAB131102:FAB131103 EQF131102:EQF131103 EGJ131102:EGJ131103 DWN131102:DWN131103 DMR131102:DMR131103 DCV131102:DCV131103 CSZ131102:CSZ131103 CJD131102:CJD131103 BZH131102:BZH131103 BPL131102:BPL131103 BFP131102:BFP131103 AVT131102:AVT131103 ALX131102:ALX131103 ACB131102:ACB131103 SF131102:SF131103 IJ131102:IJ131103 WUV65566:WUV65567 WKZ65566:WKZ65567 WBD65566:WBD65567 VRH65566:VRH65567 VHL65566:VHL65567 UXP65566:UXP65567 UNT65566:UNT65567 UDX65566:UDX65567 TUB65566:TUB65567 TKF65566:TKF65567 TAJ65566:TAJ65567 SQN65566:SQN65567 SGR65566:SGR65567 RWV65566:RWV65567 RMZ65566:RMZ65567 RDD65566:RDD65567 QTH65566:QTH65567 QJL65566:QJL65567 PZP65566:PZP65567 PPT65566:PPT65567 PFX65566:PFX65567 OWB65566:OWB65567 OMF65566:OMF65567 OCJ65566:OCJ65567 NSN65566:NSN65567 NIR65566:NIR65567 MYV65566:MYV65567 MOZ65566:MOZ65567 MFD65566:MFD65567 LVH65566:LVH65567 LLL65566:LLL65567 LBP65566:LBP65567 KRT65566:KRT65567 KHX65566:KHX65567 JYB65566:JYB65567 JOF65566:JOF65567 JEJ65566:JEJ65567 IUN65566:IUN65567 IKR65566:IKR65567 IAV65566:IAV65567 HQZ65566:HQZ65567 HHD65566:HHD65567 GXH65566:GXH65567 GNL65566:GNL65567 GDP65566:GDP65567 FTT65566:FTT65567 FJX65566:FJX65567 FAB65566:FAB65567 EQF65566:EQF65567 EGJ65566:EGJ65567 DWN65566:DWN65567 DMR65566:DMR65567 DCV65566:DCV65567 CSZ65566:CSZ65567 CJD65566:CJD65567 BZH65566:BZH65567 BPL65566:BPL65567 BFP65566:BFP65567 AVT65566:AVT65567 ALX65566:ALX65567 ACB65566:ACB65567 SF65566:SF65567 IJ65566:IJ65567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54:WUV983068 WKZ983054:WKZ983068 WBD983054:WBD983068 VRH983054:VRH983068 VHL983054:VHL983068 UXP983054:UXP983068 UNT983054:UNT983068 UDX983054:UDX983068 TUB983054:TUB983068 TKF983054:TKF983068 TAJ983054:TAJ983068 SQN983054:SQN983068 SGR983054:SGR983068 RWV983054:RWV983068 RMZ983054:RMZ983068 RDD983054:RDD983068 QTH983054:QTH983068 QJL983054:QJL983068 PZP983054:PZP983068 PPT983054:PPT983068 PFX983054:PFX983068 OWB983054:OWB983068 OMF983054:OMF983068 OCJ983054:OCJ983068 NSN983054:NSN983068 NIR983054:NIR983068 MYV983054:MYV983068 MOZ983054:MOZ983068 MFD983054:MFD983068 LVH983054:LVH983068 LLL983054:LLL983068 LBP983054:LBP983068 KRT983054:KRT983068 KHX983054:KHX983068 JYB983054:JYB983068 JOF983054:JOF983068 JEJ983054:JEJ983068 IUN983054:IUN983068 IKR983054:IKR983068 IAV983054:IAV983068 HQZ983054:HQZ983068 HHD983054:HHD983068 GXH983054:GXH983068 GNL983054:GNL983068 GDP983054:GDP983068 FTT983054:FTT983068 FJX983054:FJX983068 FAB983054:FAB983068 EQF983054:EQF983068 EGJ983054:EGJ983068 DWN983054:DWN983068 DMR983054:DMR983068 DCV983054:DCV983068 CSZ983054:CSZ983068 CJD983054:CJD983068 BZH983054:BZH983068 BPL983054:BPL983068 BFP983054:BFP983068 AVT983054:AVT983068 ALX983054:ALX983068 ACB983054:ACB983068 SF983054:SF983068 IJ983054:IJ983068 WUV917518:WUV917532 WKZ917518:WKZ917532 WBD917518:WBD917532 VRH917518:VRH917532 VHL917518:VHL917532 UXP917518:UXP917532 UNT917518:UNT917532 UDX917518:UDX917532 TUB917518:TUB917532 TKF917518:TKF917532 TAJ917518:TAJ917532 SQN917518:SQN917532 SGR917518:SGR917532 RWV917518:RWV917532 RMZ917518:RMZ917532 RDD917518:RDD917532 QTH917518:QTH917532 QJL917518:QJL917532 PZP917518:PZP917532 PPT917518:PPT917532 PFX917518:PFX917532 OWB917518:OWB917532 OMF917518:OMF917532 OCJ917518:OCJ917532 NSN917518:NSN917532 NIR917518:NIR917532 MYV917518:MYV917532 MOZ917518:MOZ917532 MFD917518:MFD917532 LVH917518:LVH917532 LLL917518:LLL917532 LBP917518:LBP917532 KRT917518:KRT917532 KHX917518:KHX917532 JYB917518:JYB917532 JOF917518:JOF917532 JEJ917518:JEJ917532 IUN917518:IUN917532 IKR917518:IKR917532 IAV917518:IAV917532 HQZ917518:HQZ917532 HHD917518:HHD917532 GXH917518:GXH917532 GNL917518:GNL917532 GDP917518:GDP917532 FTT917518:FTT917532 FJX917518:FJX917532 FAB917518:FAB917532 EQF917518:EQF917532 EGJ917518:EGJ917532 DWN917518:DWN917532 DMR917518:DMR917532 DCV917518:DCV917532 CSZ917518:CSZ917532 CJD917518:CJD917532 BZH917518:BZH917532 BPL917518:BPL917532 BFP917518:BFP917532 AVT917518:AVT917532 ALX917518:ALX917532 ACB917518:ACB917532 SF917518:SF917532 IJ917518:IJ917532 WUV851982:WUV851996 WKZ851982:WKZ851996 WBD851982:WBD851996 VRH851982:VRH851996 VHL851982:VHL851996 UXP851982:UXP851996 UNT851982:UNT851996 UDX851982:UDX851996 TUB851982:TUB851996 TKF851982:TKF851996 TAJ851982:TAJ851996 SQN851982:SQN851996 SGR851982:SGR851996 RWV851982:RWV851996 RMZ851982:RMZ851996 RDD851982:RDD851996 QTH851982:QTH851996 QJL851982:QJL851996 PZP851982:PZP851996 PPT851982:PPT851996 PFX851982:PFX851996 OWB851982:OWB851996 OMF851982:OMF851996 OCJ851982:OCJ851996 NSN851982:NSN851996 NIR851982:NIR851996 MYV851982:MYV851996 MOZ851982:MOZ851996 MFD851982:MFD851996 LVH851982:LVH851996 LLL851982:LLL851996 LBP851982:LBP851996 KRT851982:KRT851996 KHX851982:KHX851996 JYB851982:JYB851996 JOF851982:JOF851996 JEJ851982:JEJ851996 IUN851982:IUN851996 IKR851982:IKR851996 IAV851982:IAV851996 HQZ851982:HQZ851996 HHD851982:HHD851996 GXH851982:GXH851996 GNL851982:GNL851996 GDP851982:GDP851996 FTT851982:FTT851996 FJX851982:FJX851996 FAB851982:FAB851996 EQF851982:EQF851996 EGJ851982:EGJ851996 DWN851982:DWN851996 DMR851982:DMR851996 DCV851982:DCV851996 CSZ851982:CSZ851996 CJD851982:CJD851996 BZH851982:BZH851996 BPL851982:BPL851996 BFP851982:BFP851996 AVT851982:AVT851996 ALX851982:ALX851996 ACB851982:ACB851996 SF851982:SF851996 IJ851982:IJ851996 WUV786446:WUV786460 WKZ786446:WKZ786460 WBD786446:WBD786460 VRH786446:VRH786460 VHL786446:VHL786460 UXP786446:UXP786460 UNT786446:UNT786460 UDX786446:UDX786460 TUB786446:TUB786460 TKF786446:TKF786460 TAJ786446:TAJ786460 SQN786446:SQN786460 SGR786446:SGR786460 RWV786446:RWV786460 RMZ786446:RMZ786460 RDD786446:RDD786460 QTH786446:QTH786460 QJL786446:QJL786460 PZP786446:PZP786460 PPT786446:PPT786460 PFX786446:PFX786460 OWB786446:OWB786460 OMF786446:OMF786460 OCJ786446:OCJ786460 NSN786446:NSN786460 NIR786446:NIR786460 MYV786446:MYV786460 MOZ786446:MOZ786460 MFD786446:MFD786460 LVH786446:LVH786460 LLL786446:LLL786460 LBP786446:LBP786460 KRT786446:KRT786460 KHX786446:KHX786460 JYB786446:JYB786460 JOF786446:JOF786460 JEJ786446:JEJ786460 IUN786446:IUN786460 IKR786446:IKR786460 IAV786446:IAV786460 HQZ786446:HQZ786460 HHD786446:HHD786460 GXH786446:GXH786460 GNL786446:GNL786460 GDP786446:GDP786460 FTT786446:FTT786460 FJX786446:FJX786460 FAB786446:FAB786460 EQF786446:EQF786460 EGJ786446:EGJ786460 DWN786446:DWN786460 DMR786446:DMR786460 DCV786446:DCV786460 CSZ786446:CSZ786460 CJD786446:CJD786460 BZH786446:BZH786460 BPL786446:BPL786460 BFP786446:BFP786460 AVT786446:AVT786460 ALX786446:ALX786460 ACB786446:ACB786460 SF786446:SF786460 IJ786446:IJ786460 WUV720910:WUV720924 WKZ720910:WKZ720924 WBD720910:WBD720924 VRH720910:VRH720924 VHL720910:VHL720924 UXP720910:UXP720924 UNT720910:UNT720924 UDX720910:UDX720924 TUB720910:TUB720924 TKF720910:TKF720924 TAJ720910:TAJ720924 SQN720910:SQN720924 SGR720910:SGR720924 RWV720910:RWV720924 RMZ720910:RMZ720924 RDD720910:RDD720924 QTH720910:QTH720924 QJL720910:QJL720924 PZP720910:PZP720924 PPT720910:PPT720924 PFX720910:PFX720924 OWB720910:OWB720924 OMF720910:OMF720924 OCJ720910:OCJ720924 NSN720910:NSN720924 NIR720910:NIR720924 MYV720910:MYV720924 MOZ720910:MOZ720924 MFD720910:MFD720924 LVH720910:LVH720924 LLL720910:LLL720924 LBP720910:LBP720924 KRT720910:KRT720924 KHX720910:KHX720924 JYB720910:JYB720924 JOF720910:JOF720924 JEJ720910:JEJ720924 IUN720910:IUN720924 IKR720910:IKR720924 IAV720910:IAV720924 HQZ720910:HQZ720924 HHD720910:HHD720924 GXH720910:GXH720924 GNL720910:GNL720924 GDP720910:GDP720924 FTT720910:FTT720924 FJX720910:FJX720924 FAB720910:FAB720924 EQF720910:EQF720924 EGJ720910:EGJ720924 DWN720910:DWN720924 DMR720910:DMR720924 DCV720910:DCV720924 CSZ720910:CSZ720924 CJD720910:CJD720924 BZH720910:BZH720924 BPL720910:BPL720924 BFP720910:BFP720924 AVT720910:AVT720924 ALX720910:ALX720924 ACB720910:ACB720924 SF720910:SF720924 IJ720910:IJ720924 WUV655374:WUV655388 WKZ655374:WKZ655388 WBD655374:WBD655388 VRH655374:VRH655388 VHL655374:VHL655388 UXP655374:UXP655388 UNT655374:UNT655388 UDX655374:UDX655388 TUB655374:TUB655388 TKF655374:TKF655388 TAJ655374:TAJ655388 SQN655374:SQN655388 SGR655374:SGR655388 RWV655374:RWV655388 RMZ655374:RMZ655388 RDD655374:RDD655388 QTH655374:QTH655388 QJL655374:QJL655388 PZP655374:PZP655388 PPT655374:PPT655388 PFX655374:PFX655388 OWB655374:OWB655388 OMF655374:OMF655388 OCJ655374:OCJ655388 NSN655374:NSN655388 NIR655374:NIR655388 MYV655374:MYV655388 MOZ655374:MOZ655388 MFD655374:MFD655388 LVH655374:LVH655388 LLL655374:LLL655388 LBP655374:LBP655388 KRT655374:KRT655388 KHX655374:KHX655388 JYB655374:JYB655388 JOF655374:JOF655388 JEJ655374:JEJ655388 IUN655374:IUN655388 IKR655374:IKR655388 IAV655374:IAV655388 HQZ655374:HQZ655388 HHD655374:HHD655388 GXH655374:GXH655388 GNL655374:GNL655388 GDP655374:GDP655388 FTT655374:FTT655388 FJX655374:FJX655388 FAB655374:FAB655388 EQF655374:EQF655388 EGJ655374:EGJ655388 DWN655374:DWN655388 DMR655374:DMR655388 DCV655374:DCV655388 CSZ655374:CSZ655388 CJD655374:CJD655388 BZH655374:BZH655388 BPL655374:BPL655388 BFP655374:BFP655388 AVT655374:AVT655388 ALX655374:ALX655388 ACB655374:ACB655388 SF655374:SF655388 IJ655374:IJ655388 WUV589838:WUV589852 WKZ589838:WKZ589852 WBD589838:WBD589852 VRH589838:VRH589852 VHL589838:VHL589852 UXP589838:UXP589852 UNT589838:UNT589852 UDX589838:UDX589852 TUB589838:TUB589852 TKF589838:TKF589852 TAJ589838:TAJ589852 SQN589838:SQN589852 SGR589838:SGR589852 RWV589838:RWV589852 RMZ589838:RMZ589852 RDD589838:RDD589852 QTH589838:QTH589852 QJL589838:QJL589852 PZP589838:PZP589852 PPT589838:PPT589852 PFX589838:PFX589852 OWB589838:OWB589852 OMF589838:OMF589852 OCJ589838:OCJ589852 NSN589838:NSN589852 NIR589838:NIR589852 MYV589838:MYV589852 MOZ589838:MOZ589852 MFD589838:MFD589852 LVH589838:LVH589852 LLL589838:LLL589852 LBP589838:LBP589852 KRT589838:KRT589852 KHX589838:KHX589852 JYB589838:JYB589852 JOF589838:JOF589852 JEJ589838:JEJ589852 IUN589838:IUN589852 IKR589838:IKR589852 IAV589838:IAV589852 HQZ589838:HQZ589852 HHD589838:HHD589852 GXH589838:GXH589852 GNL589838:GNL589852 GDP589838:GDP589852 FTT589838:FTT589852 FJX589838:FJX589852 FAB589838:FAB589852 EQF589838:EQF589852 EGJ589838:EGJ589852 DWN589838:DWN589852 DMR589838:DMR589852 DCV589838:DCV589852 CSZ589838:CSZ589852 CJD589838:CJD589852 BZH589838:BZH589852 BPL589838:BPL589852 BFP589838:BFP589852 AVT589838:AVT589852 ALX589838:ALX589852 ACB589838:ACB589852 SF589838:SF589852 IJ589838:IJ589852 WUV524302:WUV524316 WKZ524302:WKZ524316 WBD524302:WBD524316 VRH524302:VRH524316 VHL524302:VHL524316 UXP524302:UXP524316 UNT524302:UNT524316 UDX524302:UDX524316 TUB524302:TUB524316 TKF524302:TKF524316 TAJ524302:TAJ524316 SQN524302:SQN524316 SGR524302:SGR524316 RWV524302:RWV524316 RMZ524302:RMZ524316 RDD524302:RDD524316 QTH524302:QTH524316 QJL524302:QJL524316 PZP524302:PZP524316 PPT524302:PPT524316 PFX524302:PFX524316 OWB524302:OWB524316 OMF524302:OMF524316 OCJ524302:OCJ524316 NSN524302:NSN524316 NIR524302:NIR524316 MYV524302:MYV524316 MOZ524302:MOZ524316 MFD524302:MFD524316 LVH524302:LVH524316 LLL524302:LLL524316 LBP524302:LBP524316 KRT524302:KRT524316 KHX524302:KHX524316 JYB524302:JYB524316 JOF524302:JOF524316 JEJ524302:JEJ524316 IUN524302:IUN524316 IKR524302:IKR524316 IAV524302:IAV524316 HQZ524302:HQZ524316 HHD524302:HHD524316 GXH524302:GXH524316 GNL524302:GNL524316 GDP524302:GDP524316 FTT524302:FTT524316 FJX524302:FJX524316 FAB524302:FAB524316 EQF524302:EQF524316 EGJ524302:EGJ524316 DWN524302:DWN524316 DMR524302:DMR524316 DCV524302:DCV524316 CSZ524302:CSZ524316 CJD524302:CJD524316 BZH524302:BZH524316 BPL524302:BPL524316 BFP524302:BFP524316 AVT524302:AVT524316 ALX524302:ALX524316 ACB524302:ACB524316 SF524302:SF524316 IJ524302:IJ524316 WUV458766:WUV458780 WKZ458766:WKZ458780 WBD458766:WBD458780 VRH458766:VRH458780 VHL458766:VHL458780 UXP458766:UXP458780 UNT458766:UNT458780 UDX458766:UDX458780 TUB458766:TUB458780 TKF458766:TKF458780 TAJ458766:TAJ458780 SQN458766:SQN458780 SGR458766:SGR458780 RWV458766:RWV458780 RMZ458766:RMZ458780 RDD458766:RDD458780 QTH458766:QTH458780 QJL458766:QJL458780 PZP458766:PZP458780 PPT458766:PPT458780 PFX458766:PFX458780 OWB458766:OWB458780 OMF458766:OMF458780 OCJ458766:OCJ458780 NSN458766:NSN458780 NIR458766:NIR458780 MYV458766:MYV458780 MOZ458766:MOZ458780 MFD458766:MFD458780 LVH458766:LVH458780 LLL458766:LLL458780 LBP458766:LBP458780 KRT458766:KRT458780 KHX458766:KHX458780 JYB458766:JYB458780 JOF458766:JOF458780 JEJ458766:JEJ458780 IUN458766:IUN458780 IKR458766:IKR458780 IAV458766:IAV458780 HQZ458766:HQZ458780 HHD458766:HHD458780 GXH458766:GXH458780 GNL458766:GNL458780 GDP458766:GDP458780 FTT458766:FTT458780 FJX458766:FJX458780 FAB458766:FAB458780 EQF458766:EQF458780 EGJ458766:EGJ458780 DWN458766:DWN458780 DMR458766:DMR458780 DCV458766:DCV458780 CSZ458766:CSZ458780 CJD458766:CJD458780 BZH458766:BZH458780 BPL458766:BPL458780 BFP458766:BFP458780 AVT458766:AVT458780 ALX458766:ALX458780 ACB458766:ACB458780 SF458766:SF458780 IJ458766:IJ458780 WUV393230:WUV393244 WKZ393230:WKZ393244 WBD393230:WBD393244 VRH393230:VRH393244 VHL393230:VHL393244 UXP393230:UXP393244 UNT393230:UNT393244 UDX393230:UDX393244 TUB393230:TUB393244 TKF393230:TKF393244 TAJ393230:TAJ393244 SQN393230:SQN393244 SGR393230:SGR393244 RWV393230:RWV393244 RMZ393230:RMZ393244 RDD393230:RDD393244 QTH393230:QTH393244 QJL393230:QJL393244 PZP393230:PZP393244 PPT393230:PPT393244 PFX393230:PFX393244 OWB393230:OWB393244 OMF393230:OMF393244 OCJ393230:OCJ393244 NSN393230:NSN393244 NIR393230:NIR393244 MYV393230:MYV393244 MOZ393230:MOZ393244 MFD393230:MFD393244 LVH393230:LVH393244 LLL393230:LLL393244 LBP393230:LBP393244 KRT393230:KRT393244 KHX393230:KHX393244 JYB393230:JYB393244 JOF393230:JOF393244 JEJ393230:JEJ393244 IUN393230:IUN393244 IKR393230:IKR393244 IAV393230:IAV393244 HQZ393230:HQZ393244 HHD393230:HHD393244 GXH393230:GXH393244 GNL393230:GNL393244 GDP393230:GDP393244 FTT393230:FTT393244 FJX393230:FJX393244 FAB393230:FAB393244 EQF393230:EQF393244 EGJ393230:EGJ393244 DWN393230:DWN393244 DMR393230:DMR393244 DCV393230:DCV393244 CSZ393230:CSZ393244 CJD393230:CJD393244 BZH393230:BZH393244 BPL393230:BPL393244 BFP393230:BFP393244 AVT393230:AVT393244 ALX393230:ALX393244 ACB393230:ACB393244 SF393230:SF393244 IJ393230:IJ393244 WUV327694:WUV327708 WKZ327694:WKZ327708 WBD327694:WBD327708 VRH327694:VRH327708 VHL327694:VHL327708 UXP327694:UXP327708 UNT327694:UNT327708 UDX327694:UDX327708 TUB327694:TUB327708 TKF327694:TKF327708 TAJ327694:TAJ327708 SQN327694:SQN327708 SGR327694:SGR327708 RWV327694:RWV327708 RMZ327694:RMZ327708 RDD327694:RDD327708 QTH327694:QTH327708 QJL327694:QJL327708 PZP327694:PZP327708 PPT327694:PPT327708 PFX327694:PFX327708 OWB327694:OWB327708 OMF327694:OMF327708 OCJ327694:OCJ327708 NSN327694:NSN327708 NIR327694:NIR327708 MYV327694:MYV327708 MOZ327694:MOZ327708 MFD327694:MFD327708 LVH327694:LVH327708 LLL327694:LLL327708 LBP327694:LBP327708 KRT327694:KRT327708 KHX327694:KHX327708 JYB327694:JYB327708 JOF327694:JOF327708 JEJ327694:JEJ327708 IUN327694:IUN327708 IKR327694:IKR327708 IAV327694:IAV327708 HQZ327694:HQZ327708 HHD327694:HHD327708 GXH327694:GXH327708 GNL327694:GNL327708 GDP327694:GDP327708 FTT327694:FTT327708 FJX327694:FJX327708 FAB327694:FAB327708 EQF327694:EQF327708 EGJ327694:EGJ327708 DWN327694:DWN327708 DMR327694:DMR327708 DCV327694:DCV327708 CSZ327694:CSZ327708 CJD327694:CJD327708 BZH327694:BZH327708 BPL327694:BPL327708 BFP327694:BFP327708 AVT327694:AVT327708 ALX327694:ALX327708 ACB327694:ACB327708 SF327694:SF327708 IJ327694:IJ327708 WUV262158:WUV262172 WKZ262158:WKZ262172 WBD262158:WBD262172 VRH262158:VRH262172 VHL262158:VHL262172 UXP262158:UXP262172 UNT262158:UNT262172 UDX262158:UDX262172 TUB262158:TUB262172 TKF262158:TKF262172 TAJ262158:TAJ262172 SQN262158:SQN262172 SGR262158:SGR262172 RWV262158:RWV262172 RMZ262158:RMZ262172 RDD262158:RDD262172 QTH262158:QTH262172 QJL262158:QJL262172 PZP262158:PZP262172 PPT262158:PPT262172 PFX262158:PFX262172 OWB262158:OWB262172 OMF262158:OMF262172 OCJ262158:OCJ262172 NSN262158:NSN262172 NIR262158:NIR262172 MYV262158:MYV262172 MOZ262158:MOZ262172 MFD262158:MFD262172 LVH262158:LVH262172 LLL262158:LLL262172 LBP262158:LBP262172 KRT262158:KRT262172 KHX262158:KHX262172 JYB262158:JYB262172 JOF262158:JOF262172 JEJ262158:JEJ262172 IUN262158:IUN262172 IKR262158:IKR262172 IAV262158:IAV262172 HQZ262158:HQZ262172 HHD262158:HHD262172 GXH262158:GXH262172 GNL262158:GNL262172 GDP262158:GDP262172 FTT262158:FTT262172 FJX262158:FJX262172 FAB262158:FAB262172 EQF262158:EQF262172 EGJ262158:EGJ262172 DWN262158:DWN262172 DMR262158:DMR262172 DCV262158:DCV262172 CSZ262158:CSZ262172 CJD262158:CJD262172 BZH262158:BZH262172 BPL262158:BPL262172 BFP262158:BFP262172 AVT262158:AVT262172 ALX262158:ALX262172 ACB262158:ACB262172 SF262158:SF262172 IJ262158:IJ262172 WUV196622:WUV196636 WKZ196622:WKZ196636 WBD196622:WBD196636 VRH196622:VRH196636 VHL196622:VHL196636 UXP196622:UXP196636 UNT196622:UNT196636 UDX196622:UDX196636 TUB196622:TUB196636 TKF196622:TKF196636 TAJ196622:TAJ196636 SQN196622:SQN196636 SGR196622:SGR196636 RWV196622:RWV196636 RMZ196622:RMZ196636 RDD196622:RDD196636 QTH196622:QTH196636 QJL196622:QJL196636 PZP196622:PZP196636 PPT196622:PPT196636 PFX196622:PFX196636 OWB196622:OWB196636 OMF196622:OMF196636 OCJ196622:OCJ196636 NSN196622:NSN196636 NIR196622:NIR196636 MYV196622:MYV196636 MOZ196622:MOZ196636 MFD196622:MFD196636 LVH196622:LVH196636 LLL196622:LLL196636 LBP196622:LBP196636 KRT196622:KRT196636 KHX196622:KHX196636 JYB196622:JYB196636 JOF196622:JOF196636 JEJ196622:JEJ196636 IUN196622:IUN196636 IKR196622:IKR196636 IAV196622:IAV196636 HQZ196622:HQZ196636 HHD196622:HHD196636 GXH196622:GXH196636 GNL196622:GNL196636 GDP196622:GDP196636 FTT196622:FTT196636 FJX196622:FJX196636 FAB196622:FAB196636 EQF196622:EQF196636 EGJ196622:EGJ196636 DWN196622:DWN196636 DMR196622:DMR196636 DCV196622:DCV196636 CSZ196622:CSZ196636 CJD196622:CJD196636 BZH196622:BZH196636 BPL196622:BPL196636 BFP196622:BFP196636 AVT196622:AVT196636 ALX196622:ALX196636 ACB196622:ACB196636 SF196622:SF196636 IJ196622:IJ196636 WUV131086:WUV131100 WKZ131086:WKZ131100 WBD131086:WBD131100 VRH131086:VRH131100 VHL131086:VHL131100 UXP131086:UXP131100 UNT131086:UNT131100 UDX131086:UDX131100 TUB131086:TUB131100 TKF131086:TKF131100 TAJ131086:TAJ131100 SQN131086:SQN131100 SGR131086:SGR131100 RWV131086:RWV131100 RMZ131086:RMZ131100 RDD131086:RDD131100 QTH131086:QTH131100 QJL131086:QJL131100 PZP131086:PZP131100 PPT131086:PPT131100 PFX131086:PFX131100 OWB131086:OWB131100 OMF131086:OMF131100 OCJ131086:OCJ131100 NSN131086:NSN131100 NIR131086:NIR131100 MYV131086:MYV131100 MOZ131086:MOZ131100 MFD131086:MFD131100 LVH131086:LVH131100 LLL131086:LLL131100 LBP131086:LBP131100 KRT131086:KRT131100 KHX131086:KHX131100 JYB131086:JYB131100 JOF131086:JOF131100 JEJ131086:JEJ131100 IUN131086:IUN131100 IKR131086:IKR131100 IAV131086:IAV131100 HQZ131086:HQZ131100 HHD131086:HHD131100 GXH131086:GXH131100 GNL131086:GNL131100 GDP131086:GDP131100 FTT131086:FTT131100 FJX131086:FJX131100 FAB131086:FAB131100 EQF131086:EQF131100 EGJ131086:EGJ131100 DWN131086:DWN131100 DMR131086:DMR131100 DCV131086:DCV131100 CSZ131086:CSZ131100 CJD131086:CJD131100 BZH131086:BZH131100 BPL131086:BPL131100 BFP131086:BFP131100 AVT131086:AVT131100 ALX131086:ALX131100 ACB131086:ACB131100 SF131086:SF131100 IJ131086:IJ131100 WUV65550:WUV65564 WKZ65550:WKZ65564 WBD65550:WBD65564 VRH65550:VRH65564 VHL65550:VHL65564 UXP65550:UXP65564 UNT65550:UNT65564 UDX65550:UDX65564 TUB65550:TUB65564 TKF65550:TKF65564 TAJ65550:TAJ65564 SQN65550:SQN65564 SGR65550:SGR65564 RWV65550:RWV65564 RMZ65550:RMZ65564 RDD65550:RDD65564 QTH65550:QTH65564 QJL65550:QJL65564 PZP65550:PZP65564 PPT65550:PPT65564 PFX65550:PFX65564 OWB65550:OWB65564 OMF65550:OMF65564 OCJ65550:OCJ65564 NSN65550:NSN65564 NIR65550:NIR65564 MYV65550:MYV65564 MOZ65550:MOZ65564 MFD65550:MFD65564 LVH65550:LVH65564 LLL65550:LLL65564 LBP65550:LBP65564 KRT65550:KRT65564 KHX65550:KHX65564 JYB65550:JYB65564 JOF65550:JOF65564 JEJ65550:JEJ65564 IUN65550:IUN65564 IKR65550:IKR65564 IAV65550:IAV65564 HQZ65550:HQZ65564 HHD65550:HHD65564 GXH65550:GXH65564 GNL65550:GNL65564 GDP65550:GDP65564 FTT65550:FTT65564 FJX65550:FJX65564 FAB65550:FAB65564 EQF65550:EQF65564 EGJ65550:EGJ65564 DWN65550:DWN65564 DMR65550:DMR65564 DCV65550:DCV65564 CSZ65550:CSZ65564 CJD65550:CJD65564 BZH65550:BZH65564 BPL65550:BPL65564 BFP65550:BFP65564 AVT65550:AVT65564 ALX65550:ALX65564 ACB65550:ACB65564 SF65550:SF65564 IJ65550:IJ65564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SF10:SF24">
      <formula1>#REF!</formula1>
    </dataValidation>
  </dataValidations>
  <pageMargins left="0.70866141732283472" right="0.51181102362204722" top="0.74803149606299213" bottom="0.35433070866141736" header="0.31496062992125984" footer="0.31496062992125984"/>
  <pageSetup scale="45" orientation="landscape" r:id="rId1"/>
  <legacyDrawing r:id="rId2"/>
</worksheet>
</file>

<file path=xl/worksheets/sheet19.xml><?xml version="1.0" encoding="utf-8"?>
<worksheet xmlns="http://schemas.openxmlformats.org/spreadsheetml/2006/main" xmlns:r="http://schemas.openxmlformats.org/officeDocument/2006/relationships">
  <sheetPr>
    <pageSetUpPr fitToPage="1"/>
  </sheetPr>
  <dimension ref="B2:K73"/>
  <sheetViews>
    <sheetView topLeftCell="A46" zoomScaleNormal="100" workbookViewId="0">
      <selection activeCell="D54" sqref="D54"/>
    </sheetView>
  </sheetViews>
  <sheetFormatPr defaultRowHeight="12.75"/>
  <cols>
    <col min="1" max="1" width="5.42578125" style="288" customWidth="1"/>
    <col min="2" max="2" width="35.28515625" style="288" bestFit="1" customWidth="1"/>
    <col min="3" max="3" width="9.140625" style="288"/>
    <col min="4" max="4" width="9.7109375" style="288" bestFit="1" customWidth="1"/>
    <col min="5" max="6" width="9.140625" style="288"/>
    <col min="7" max="7" width="10" style="288" bestFit="1" customWidth="1"/>
    <col min="8"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80" t="s">
        <v>497</v>
      </c>
      <c r="D3" s="1280"/>
      <c r="E3" s="1280"/>
      <c r="F3" s="556"/>
      <c r="G3" s="556"/>
      <c r="H3" s="556"/>
      <c r="I3" s="556"/>
      <c r="J3" s="556"/>
      <c r="K3" s="556"/>
    </row>
    <row r="4" spans="2:11">
      <c r="B4" s="555" t="s">
        <v>481</v>
      </c>
      <c r="C4" s="1280" t="s">
        <v>498</v>
      </c>
      <c r="D4" s="1280"/>
      <c r="E4" s="1280"/>
      <c r="F4" s="556"/>
      <c r="G4" s="556"/>
      <c r="H4" s="556"/>
      <c r="I4" s="556"/>
      <c r="J4" s="556"/>
      <c r="K4" s="556"/>
    </row>
    <row r="5" spans="2:11">
      <c r="B5" s="555" t="s">
        <v>45</v>
      </c>
      <c r="C5" s="557">
        <v>304</v>
      </c>
      <c r="D5" s="558" t="s">
        <v>13</v>
      </c>
      <c r="E5" s="549"/>
      <c r="F5" s="556"/>
      <c r="G5" s="556"/>
      <c r="H5" s="556"/>
      <c r="I5" s="556"/>
      <c r="J5" s="556"/>
      <c r="K5" s="556"/>
    </row>
    <row r="6" spans="2:11">
      <c r="B6" s="555" t="s">
        <v>482</v>
      </c>
      <c r="C6" s="557">
        <v>0</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'Bill Impact - R Low RPP'!C8</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569">
        <f>'Current Tariff '!E25</f>
        <v>13.19</v>
      </c>
      <c r="E14" s="570">
        <v>1</v>
      </c>
      <c r="F14" s="571">
        <f>E14*D14</f>
        <v>13.19</v>
      </c>
      <c r="G14" s="572">
        <f>'2016 Rate Schedule (Part 1)'!E12</f>
        <v>17.03</v>
      </c>
      <c r="H14" s="573">
        <v>1</v>
      </c>
      <c r="I14" s="571">
        <f>H14*G14</f>
        <v>17.03</v>
      </c>
      <c r="J14" s="574">
        <f t="shared" ref="J14:J48" si="0">I14-F14</f>
        <v>3.8400000000000016</v>
      </c>
      <c r="K14" s="575">
        <f>IF(ISERROR(J14/F14), "", J14/F14)</f>
        <v>0.29112964366944666</v>
      </c>
    </row>
    <row r="15" spans="2:11">
      <c r="B15" s="536"/>
      <c r="C15" s="537"/>
      <c r="D15" s="569"/>
      <c r="E15" s="570">
        <v>1</v>
      </c>
      <c r="F15" s="571">
        <f t="shared" ref="F15:F29" si="1">E15*D15</f>
        <v>0</v>
      </c>
      <c r="G15" s="572"/>
      <c r="H15" s="573">
        <v>1</v>
      </c>
      <c r="I15" s="571">
        <f>H15*G15</f>
        <v>0</v>
      </c>
      <c r="J15" s="574">
        <f t="shared" si="0"/>
        <v>0</v>
      </c>
      <c r="K15" s="575" t="str">
        <f t="shared" ref="K15:K55" si="2">IF(ISERROR(J15/F15), "", J15/F15)</f>
        <v/>
      </c>
    </row>
    <row r="16" spans="2:11">
      <c r="B16" s="538"/>
      <c r="C16" s="537"/>
      <c r="D16" s="569"/>
      <c r="E16" s="570">
        <v>1</v>
      </c>
      <c r="F16" s="571">
        <f t="shared" si="1"/>
        <v>0</v>
      </c>
      <c r="G16" s="572"/>
      <c r="H16" s="573">
        <v>1</v>
      </c>
      <c r="I16" s="571">
        <f t="shared" ref="I16:I29" si="3">H16*G16</f>
        <v>0</v>
      </c>
      <c r="J16" s="574">
        <f t="shared" si="0"/>
        <v>0</v>
      </c>
      <c r="K16" s="575" t="str">
        <f t="shared" si="2"/>
        <v/>
      </c>
    </row>
    <row r="17" spans="2:11">
      <c r="B17" s="538"/>
      <c r="C17" s="537"/>
      <c r="D17" s="569"/>
      <c r="E17" s="570">
        <v>1</v>
      </c>
      <c r="F17" s="571">
        <f t="shared" si="1"/>
        <v>0</v>
      </c>
      <c r="G17" s="572"/>
      <c r="H17" s="573">
        <v>1</v>
      </c>
      <c r="I17" s="571">
        <f t="shared" si="3"/>
        <v>0</v>
      </c>
      <c r="J17" s="574">
        <f t="shared" si="0"/>
        <v>0</v>
      </c>
      <c r="K17" s="575" t="str">
        <f t="shared" si="2"/>
        <v/>
      </c>
    </row>
    <row r="18" spans="2:11">
      <c r="B18" s="538"/>
      <c r="C18" s="537"/>
      <c r="D18" s="569"/>
      <c r="E18" s="570">
        <v>1</v>
      </c>
      <c r="F18" s="571">
        <f t="shared" si="1"/>
        <v>0</v>
      </c>
      <c r="G18" s="572"/>
      <c r="H18" s="573">
        <v>1</v>
      </c>
      <c r="I18" s="571">
        <f t="shared" si="3"/>
        <v>0</v>
      </c>
      <c r="J18" s="574">
        <f t="shared" si="0"/>
        <v>0</v>
      </c>
      <c r="K18" s="575" t="str">
        <f t="shared" si="2"/>
        <v/>
      </c>
    </row>
    <row r="19" spans="2:11">
      <c r="B19" s="538"/>
      <c r="C19" s="537"/>
      <c r="D19" s="569"/>
      <c r="E19" s="570">
        <v>1</v>
      </c>
      <c r="F19" s="571">
        <f t="shared" si="1"/>
        <v>0</v>
      </c>
      <c r="G19" s="572"/>
      <c r="H19" s="573">
        <v>1</v>
      </c>
      <c r="I19" s="571">
        <f t="shared" si="3"/>
        <v>0</v>
      </c>
      <c r="J19" s="574">
        <f t="shared" si="0"/>
        <v>0</v>
      </c>
      <c r="K19" s="575" t="str">
        <f t="shared" si="2"/>
        <v/>
      </c>
    </row>
    <row r="20" spans="2:11">
      <c r="B20" s="536" t="s">
        <v>63</v>
      </c>
      <c r="C20" s="537" t="s">
        <v>41</v>
      </c>
      <c r="D20" s="569">
        <f>'Current Tariff '!E27</f>
        <v>1.4999999999999999E-2</v>
      </c>
      <c r="E20" s="576">
        <f>C5</f>
        <v>304</v>
      </c>
      <c r="F20" s="571">
        <f t="shared" si="1"/>
        <v>4.5599999999999996</v>
      </c>
      <c r="G20" s="572">
        <f>'2016 Rate Schedule (Part 1)'!E14</f>
        <v>1.2213517016953463E-2</v>
      </c>
      <c r="H20" s="576">
        <f>E20</f>
        <v>304</v>
      </c>
      <c r="I20" s="571">
        <f t="shared" si="3"/>
        <v>3.7129091731538528</v>
      </c>
      <c r="J20" s="574">
        <f t="shared" si="0"/>
        <v>-0.84709082684614678</v>
      </c>
      <c r="K20" s="575">
        <f t="shared" si="2"/>
        <v>-0.18576553220310238</v>
      </c>
    </row>
    <row r="21" spans="2:11">
      <c r="B21" s="536" t="s">
        <v>390</v>
      </c>
      <c r="C21" s="537" t="s">
        <v>489</v>
      </c>
      <c r="D21" s="569"/>
      <c r="E21" s="576">
        <f>E20</f>
        <v>304</v>
      </c>
      <c r="F21" s="571">
        <f t="shared" si="1"/>
        <v>0</v>
      </c>
      <c r="G21" s="572">
        <f>'2016 Rate Schedule (Part 1)'!E22</f>
        <v>0.66</v>
      </c>
      <c r="H21" s="576">
        <v>1</v>
      </c>
      <c r="I21" s="571">
        <f t="shared" si="3"/>
        <v>0.66</v>
      </c>
      <c r="J21" s="574">
        <f t="shared" si="0"/>
        <v>0.66</v>
      </c>
      <c r="K21" s="575" t="str">
        <f t="shared" si="2"/>
        <v/>
      </c>
    </row>
    <row r="22" spans="2:11">
      <c r="B22" s="536"/>
      <c r="C22" s="537"/>
      <c r="D22" s="569"/>
      <c r="E22" s="576">
        <f t="shared" ref="E22:E29" si="4">E21</f>
        <v>304</v>
      </c>
      <c r="F22" s="571">
        <f t="shared" si="1"/>
        <v>0</v>
      </c>
      <c r="G22" s="572"/>
      <c r="H22" s="576">
        <f t="shared" ref="H22:H29" si="5">E22</f>
        <v>304</v>
      </c>
      <c r="I22" s="571">
        <f t="shared" si="3"/>
        <v>0</v>
      </c>
      <c r="J22" s="574">
        <f t="shared" si="0"/>
        <v>0</v>
      </c>
      <c r="K22" s="575" t="str">
        <f t="shared" si="2"/>
        <v/>
      </c>
    </row>
    <row r="23" spans="2:11">
      <c r="B23" s="538"/>
      <c r="C23" s="537"/>
      <c r="D23" s="569"/>
      <c r="E23" s="576">
        <f t="shared" si="4"/>
        <v>304</v>
      </c>
      <c r="F23" s="571">
        <f t="shared" si="1"/>
        <v>0</v>
      </c>
      <c r="G23" s="572"/>
      <c r="H23" s="576">
        <f t="shared" si="5"/>
        <v>304</v>
      </c>
      <c r="I23" s="571">
        <f t="shared" si="3"/>
        <v>0</v>
      </c>
      <c r="J23" s="574">
        <f t="shared" si="0"/>
        <v>0</v>
      </c>
      <c r="K23" s="575" t="str">
        <f t="shared" si="2"/>
        <v/>
      </c>
    </row>
    <row r="24" spans="2:11" ht="12" customHeight="1">
      <c r="B24" s="538"/>
      <c r="C24" s="537"/>
      <c r="D24" s="569"/>
      <c r="E24" s="576">
        <f t="shared" si="4"/>
        <v>304</v>
      </c>
      <c r="F24" s="571">
        <f t="shared" si="1"/>
        <v>0</v>
      </c>
      <c r="G24" s="572"/>
      <c r="H24" s="576">
        <f t="shared" si="5"/>
        <v>304</v>
      </c>
      <c r="I24" s="571">
        <f t="shared" si="3"/>
        <v>0</v>
      </c>
      <c r="J24" s="574">
        <f t="shared" si="0"/>
        <v>0</v>
      </c>
      <c r="K24" s="575" t="str">
        <f t="shared" si="2"/>
        <v/>
      </c>
    </row>
    <row r="25" spans="2:11">
      <c r="B25" s="538"/>
      <c r="C25" s="537"/>
      <c r="D25" s="569"/>
      <c r="E25" s="576">
        <f t="shared" si="4"/>
        <v>304</v>
      </c>
      <c r="F25" s="571">
        <f t="shared" si="1"/>
        <v>0</v>
      </c>
      <c r="G25" s="572"/>
      <c r="H25" s="576">
        <f t="shared" si="5"/>
        <v>304</v>
      </c>
      <c r="I25" s="571">
        <f t="shared" si="3"/>
        <v>0</v>
      </c>
      <c r="J25" s="574">
        <f t="shared" si="0"/>
        <v>0</v>
      </c>
      <c r="K25" s="575" t="str">
        <f t="shared" si="2"/>
        <v/>
      </c>
    </row>
    <row r="26" spans="2:11">
      <c r="B26" s="538"/>
      <c r="C26" s="537"/>
      <c r="D26" s="569"/>
      <c r="E26" s="576">
        <f t="shared" si="4"/>
        <v>304</v>
      </c>
      <c r="F26" s="571">
        <f t="shared" si="1"/>
        <v>0</v>
      </c>
      <c r="G26" s="572"/>
      <c r="H26" s="576">
        <f t="shared" si="5"/>
        <v>304</v>
      </c>
      <c r="I26" s="571">
        <f t="shared" si="3"/>
        <v>0</v>
      </c>
      <c r="J26" s="574">
        <f t="shared" si="0"/>
        <v>0</v>
      </c>
      <c r="K26" s="575" t="str">
        <f t="shared" si="2"/>
        <v/>
      </c>
    </row>
    <row r="27" spans="2:11">
      <c r="B27" s="538"/>
      <c r="C27" s="537"/>
      <c r="D27" s="569"/>
      <c r="E27" s="576">
        <f t="shared" si="4"/>
        <v>304</v>
      </c>
      <c r="F27" s="571">
        <f t="shared" si="1"/>
        <v>0</v>
      </c>
      <c r="G27" s="572"/>
      <c r="H27" s="576">
        <f t="shared" si="5"/>
        <v>304</v>
      </c>
      <c r="I27" s="571">
        <f t="shared" si="3"/>
        <v>0</v>
      </c>
      <c r="J27" s="574">
        <f t="shared" si="0"/>
        <v>0</v>
      </c>
      <c r="K27" s="575" t="str">
        <f t="shared" si="2"/>
        <v/>
      </c>
    </row>
    <row r="28" spans="2:11">
      <c r="B28" s="538"/>
      <c r="C28" s="537"/>
      <c r="D28" s="569"/>
      <c r="E28" s="576">
        <f t="shared" si="4"/>
        <v>304</v>
      </c>
      <c r="F28" s="571">
        <f t="shared" si="1"/>
        <v>0</v>
      </c>
      <c r="G28" s="572"/>
      <c r="H28" s="576">
        <f t="shared" si="5"/>
        <v>304</v>
      </c>
      <c r="I28" s="571">
        <f t="shared" si="3"/>
        <v>0</v>
      </c>
      <c r="J28" s="574">
        <f t="shared" si="0"/>
        <v>0</v>
      </c>
      <c r="K28" s="575" t="str">
        <f t="shared" si="2"/>
        <v/>
      </c>
    </row>
    <row r="29" spans="2:11">
      <c r="B29" s="538"/>
      <c r="C29" s="537"/>
      <c r="D29" s="569"/>
      <c r="E29" s="576">
        <f t="shared" si="4"/>
        <v>304</v>
      </c>
      <c r="F29" s="571">
        <f t="shared" si="1"/>
        <v>0</v>
      </c>
      <c r="G29" s="572"/>
      <c r="H29" s="576">
        <f t="shared" si="5"/>
        <v>304</v>
      </c>
      <c r="I29" s="571">
        <f t="shared" si="3"/>
        <v>0</v>
      </c>
      <c r="J29" s="574">
        <f t="shared" si="0"/>
        <v>0</v>
      </c>
      <c r="K29" s="575" t="str">
        <f t="shared" si="2"/>
        <v/>
      </c>
    </row>
    <row r="30" spans="2:11">
      <c r="B30" s="539" t="s">
        <v>464</v>
      </c>
      <c r="C30" s="540"/>
      <c r="D30" s="577"/>
      <c r="E30" s="578"/>
      <c r="F30" s="579">
        <f>SUM(F14:F29)</f>
        <v>17.75</v>
      </c>
      <c r="G30" s="580"/>
      <c r="H30" s="581"/>
      <c r="I30" s="579">
        <f>SUM(I14:I29)</f>
        <v>21.402909173153855</v>
      </c>
      <c r="J30" s="582">
        <f t="shared" si="0"/>
        <v>3.652909173153855</v>
      </c>
      <c r="K30" s="583">
        <f>IF((F30)=0,"",(J30/F30))</f>
        <v>0.20579769989599184</v>
      </c>
    </row>
    <row r="31" spans="2:11" ht="48" customHeight="1">
      <c r="B31" s="541" t="str">
        <f>'2016 Rate Schedule (Part 1)'!C16</f>
        <v>Rate Rider for Disposition of Deferral/Variance Accounts (2015) - effective until April 30, 2017</v>
      </c>
      <c r="C31" s="537" t="s">
        <v>41</v>
      </c>
      <c r="D31" s="569">
        <f>'Current Tariff '!E29</f>
        <v>2.8999999999999998E-3</v>
      </c>
      <c r="E31" s="576">
        <f>C5</f>
        <v>304</v>
      </c>
      <c r="F31" s="571">
        <f t="shared" ref="F31:F41" si="6">E31*D31</f>
        <v>0.88159999999999994</v>
      </c>
      <c r="G31" s="626">
        <f>'2016 Rate Schedule (Part 1)'!E16</f>
        <v>0</v>
      </c>
      <c r="H31" s="576">
        <f>E31</f>
        <v>304</v>
      </c>
      <c r="I31" s="571">
        <f t="shared" ref="I31:I41" si="7">H31*G31</f>
        <v>0</v>
      </c>
      <c r="J31" s="574">
        <f t="shared" si="0"/>
        <v>-0.88159999999999994</v>
      </c>
      <c r="K31" s="575">
        <f t="shared" si="2"/>
        <v>-1</v>
      </c>
    </row>
    <row r="32" spans="2:11" ht="45.75" customHeight="1">
      <c r="B32" s="541" t="str">
        <f>'2016 Rate Schedule (Part 1)'!C17</f>
        <v>Rate Rider for Disposition of Global Adjustment Account (2015) - effective until April 30, 2017   Applicable only for Non-RPP Customers</v>
      </c>
      <c r="C32" s="537" t="s">
        <v>41</v>
      </c>
      <c r="D32" s="569">
        <f>'Current Tariff '!E30</f>
        <v>8.0000000000000004E-4</v>
      </c>
      <c r="E32" s="576">
        <f>E31</f>
        <v>304</v>
      </c>
      <c r="F32" s="571">
        <f t="shared" si="6"/>
        <v>0.2432</v>
      </c>
      <c r="G32" s="572">
        <f>'2016 Rate Schedule (Part 1)'!E17</f>
        <v>0</v>
      </c>
      <c r="H32" s="576">
        <f t="shared" ref="H32:H39" si="8">E32</f>
        <v>304</v>
      </c>
      <c r="I32" s="571">
        <f t="shared" si="7"/>
        <v>0</v>
      </c>
      <c r="J32" s="574">
        <f t="shared" si="0"/>
        <v>-0.2432</v>
      </c>
      <c r="K32" s="575">
        <f t="shared" si="2"/>
        <v>-1</v>
      </c>
    </row>
    <row r="33" spans="2:11" ht="51" customHeight="1">
      <c r="B33" s="541" t="str">
        <f>'2016 Rate Schedule (Part 1)'!C18</f>
        <v>Rate Rider for Disposition of Deferral/Variance Accounts (2016) - effective until December 31, 2017</v>
      </c>
      <c r="C33" s="537" t="s">
        <v>41</v>
      </c>
      <c r="D33" s="569"/>
      <c r="E33" s="576">
        <f>E32</f>
        <v>304</v>
      </c>
      <c r="F33" s="571">
        <f t="shared" si="6"/>
        <v>0</v>
      </c>
      <c r="G33" s="572">
        <f>'2016 Rate Schedule (Part 1)'!E18</f>
        <v>-5.0000000000000001E-3</v>
      </c>
      <c r="H33" s="576">
        <f t="shared" si="8"/>
        <v>304</v>
      </c>
      <c r="I33" s="571">
        <f t="shared" si="7"/>
        <v>-1.52</v>
      </c>
      <c r="J33" s="574">
        <f t="shared" si="0"/>
        <v>-1.52</v>
      </c>
      <c r="K33" s="575" t="str">
        <f t="shared" si="2"/>
        <v/>
      </c>
    </row>
    <row r="34" spans="2:11" ht="52.5" customHeight="1">
      <c r="B34" s="541" t="str">
        <f>'2016 Rate Schedule (Part 1)'!C19</f>
        <v>Rate Rider for Disposition of Global Adjustment Account (2016) - effective until December 31, 2017  Applicable only for Non-RPP Customers</v>
      </c>
      <c r="C34" s="537" t="s">
        <v>41</v>
      </c>
      <c r="D34" s="569"/>
      <c r="E34" s="576">
        <f>E33</f>
        <v>304</v>
      </c>
      <c r="F34" s="571">
        <f t="shared" si="6"/>
        <v>0</v>
      </c>
      <c r="G34" s="572">
        <f>'2016 Rate Schedule (Part 1)'!E19</f>
        <v>6.0000000000000001E-3</v>
      </c>
      <c r="H34" s="576">
        <f t="shared" si="8"/>
        <v>304</v>
      </c>
      <c r="I34" s="571">
        <f t="shared" si="7"/>
        <v>1.8240000000000001</v>
      </c>
      <c r="J34" s="574">
        <f t="shared" si="0"/>
        <v>1.8240000000000001</v>
      </c>
      <c r="K34" s="575" t="str">
        <f t="shared" si="2"/>
        <v/>
      </c>
    </row>
    <row r="35" spans="2:11" ht="52.5" customHeight="1">
      <c r="B35" s="541" t="str">
        <f>'2016 Rate Schedule (Part 1)'!C20</f>
        <v>Rate Rider for Disposition of Group 2 Accounts (2016) - effective until December 31, 2017</v>
      </c>
      <c r="C35" s="537" t="s">
        <v>489</v>
      </c>
      <c r="D35" s="569"/>
      <c r="E35" s="576">
        <f>E34</f>
        <v>304</v>
      </c>
      <c r="F35" s="571"/>
      <c r="G35" s="572">
        <f>'2016 Rate Schedule (Part 1)'!E20</f>
        <v>0.04</v>
      </c>
      <c r="H35" s="576">
        <v>1</v>
      </c>
      <c r="I35" s="571">
        <f t="shared" si="7"/>
        <v>0.04</v>
      </c>
      <c r="J35" s="574">
        <f t="shared" si="0"/>
        <v>0.04</v>
      </c>
      <c r="K35" s="575" t="str">
        <f t="shared" si="2"/>
        <v/>
      </c>
    </row>
    <row r="36" spans="2:11" ht="67.5" customHeight="1">
      <c r="B36" s="541" t="str">
        <f>'2016 Rate Schedule (Part 1)'!C21</f>
        <v>Rate Rider for Disposition of Account 1568 (LRAM) - effective until December 31, 2017</v>
      </c>
      <c r="C36" s="537" t="s">
        <v>41</v>
      </c>
      <c r="D36" s="569"/>
      <c r="E36" s="576">
        <f>E35</f>
        <v>304</v>
      </c>
      <c r="F36" s="571"/>
      <c r="G36" s="1153">
        <f>'2016 Rate Schedule (Part 1)'!E21</f>
        <v>0</v>
      </c>
      <c r="H36" s="576">
        <f>C5</f>
        <v>304</v>
      </c>
      <c r="I36" s="571">
        <f t="shared" si="7"/>
        <v>0</v>
      </c>
      <c r="J36" s="574">
        <f t="shared" si="0"/>
        <v>0</v>
      </c>
      <c r="K36" s="575" t="str">
        <f t="shared" si="2"/>
        <v/>
      </c>
    </row>
    <row r="37" spans="2:11" ht="34.5" customHeight="1">
      <c r="B37" s="541" t="s">
        <v>757</v>
      </c>
      <c r="C37" s="537" t="s">
        <v>489</v>
      </c>
      <c r="D37" s="569"/>
      <c r="E37" s="576"/>
      <c r="F37" s="571"/>
      <c r="G37" s="572">
        <f>'2016 Rate Schedule (Part 1)'!E23</f>
        <v>0</v>
      </c>
      <c r="H37" s="576">
        <v>1</v>
      </c>
      <c r="I37" s="571">
        <f>H37*G37</f>
        <v>0</v>
      </c>
      <c r="J37" s="574">
        <f>I37-F37</f>
        <v>0</v>
      </c>
      <c r="K37" s="575"/>
    </row>
    <row r="38" spans="2:11" ht="34.5" customHeight="1">
      <c r="B38" s="541"/>
      <c r="C38" s="537"/>
      <c r="D38" s="569"/>
      <c r="E38" s="576"/>
      <c r="F38" s="571"/>
      <c r="G38" s="572"/>
      <c r="H38" s="576"/>
      <c r="I38" s="571"/>
      <c r="J38" s="574"/>
      <c r="K38" s="575"/>
    </row>
    <row r="39" spans="2:11" ht="27.75" customHeight="1">
      <c r="B39" s="542" t="s">
        <v>465</v>
      </c>
      <c r="C39" s="537" t="s">
        <v>41</v>
      </c>
      <c r="D39" s="569">
        <f>'Current Tariff '!E28</f>
        <v>2.3999999999999998E-3</v>
      </c>
      <c r="E39" s="576">
        <f>E34</f>
        <v>304</v>
      </c>
      <c r="F39" s="571">
        <f t="shared" si="6"/>
        <v>0.72959999999999992</v>
      </c>
      <c r="G39" s="572">
        <f>'2016 Rate Schedule (Part 1)'!E15</f>
        <v>4.8948843975143612E-3</v>
      </c>
      <c r="H39" s="576">
        <f t="shared" si="8"/>
        <v>304</v>
      </c>
      <c r="I39" s="571">
        <f t="shared" si="7"/>
        <v>1.4880448568443658</v>
      </c>
      <c r="J39" s="574">
        <f t="shared" si="0"/>
        <v>0.75844485684436591</v>
      </c>
      <c r="K39" s="575">
        <f t="shared" si="2"/>
        <v>1.0395351656309841</v>
      </c>
    </row>
    <row r="40" spans="2:11" ht="24.75" customHeight="1">
      <c r="B40" s="542" t="s">
        <v>466</v>
      </c>
      <c r="C40" s="537" t="s">
        <v>41</v>
      </c>
      <c r="D40" s="584">
        <f>IF((C5*12&gt;=150000), 0, IF(C4="RPP",(D51*0.64+D52*0.18+D53*0.18),IF(C4="Non-RPP (Retailer)",D54,D55)))</f>
        <v>0.113</v>
      </c>
      <c r="E40" s="585">
        <f>IF(D40=0, 0, $C5*C7-C5)</f>
        <v>24.228800000000035</v>
      </c>
      <c r="F40" s="571">
        <f t="shared" si="6"/>
        <v>2.7378544000000042</v>
      </c>
      <c r="G40" s="586">
        <f>IF((C5*12&gt;=150000), 0, IF(C4="RPP",(G51*0.64+G52*0.18+G53*0.18),IF(C4="Non-RPP (Retailer)",G54,G55)))</f>
        <v>0.113</v>
      </c>
      <c r="H40" s="585">
        <f>IF(G40=0, 0, C5*C8-C5)</f>
        <v>24.897600000000011</v>
      </c>
      <c r="I40" s="571">
        <f t="shared" si="7"/>
        <v>2.8134288000000014</v>
      </c>
      <c r="J40" s="574">
        <f t="shared" si="0"/>
        <v>7.5574399999997155E-2</v>
      </c>
      <c r="K40" s="575">
        <f t="shared" si="2"/>
        <v>2.7603513174402933E-2</v>
      </c>
    </row>
    <row r="41" spans="2:11" ht="24" customHeight="1">
      <c r="B41" s="542" t="s">
        <v>467</v>
      </c>
      <c r="C41" s="537" t="s">
        <v>489</v>
      </c>
      <c r="D41" s="584">
        <v>0.79</v>
      </c>
      <c r="E41" s="570">
        <v>1</v>
      </c>
      <c r="F41" s="571">
        <f t="shared" si="6"/>
        <v>0.79</v>
      </c>
      <c r="G41" s="584">
        <v>0.79</v>
      </c>
      <c r="H41" s="570">
        <v>1</v>
      </c>
      <c r="I41" s="571">
        <f t="shared" si="7"/>
        <v>0.79</v>
      </c>
      <c r="J41" s="574">
        <f t="shared" si="0"/>
        <v>0</v>
      </c>
      <c r="K41" s="575">
        <f t="shared" si="2"/>
        <v>0</v>
      </c>
    </row>
    <row r="42" spans="2:11" ht="25.5">
      <c r="B42" s="543" t="s">
        <v>468</v>
      </c>
      <c r="C42" s="544"/>
      <c r="D42" s="587"/>
      <c r="E42" s="578"/>
      <c r="F42" s="588">
        <f>SUM(F31:F41)+F30</f>
        <v>23.132254400000004</v>
      </c>
      <c r="G42" s="578"/>
      <c r="H42" s="581"/>
      <c r="I42" s="588">
        <f>SUM(I31:I41)+I30</f>
        <v>26.838382829998224</v>
      </c>
      <c r="J42" s="582">
        <f t="shared" si="0"/>
        <v>3.7061284299982198</v>
      </c>
      <c r="K42" s="583">
        <f>IF((F42)=0,"",(J42/F42))</f>
        <v>0.16021475321481071</v>
      </c>
    </row>
    <row r="43" spans="2:11" ht="64.5" customHeight="1">
      <c r="B43" s="545" t="s">
        <v>392</v>
      </c>
      <c r="C43" s="546" t="s">
        <v>41</v>
      </c>
      <c r="D43" s="572">
        <f>'Current Tariff '!E31</f>
        <v>8.2000000000000007E-3</v>
      </c>
      <c r="E43" s="585">
        <f>IF($C6&gt;0, $C6, $C5*$C7)</f>
        <v>328.22880000000004</v>
      </c>
      <c r="F43" s="571">
        <f>E43*D43</f>
        <v>2.6914761600000006</v>
      </c>
      <c r="G43" s="572">
        <f>'2016 Rate Schedule (Part 1)'!E24</f>
        <v>7.3000000000000001E-3</v>
      </c>
      <c r="H43" s="585">
        <f>IF($C6&gt;0, $C6, $C5*$C8)</f>
        <v>328.89760000000001</v>
      </c>
      <c r="I43" s="571">
        <f>H43*G43</f>
        <v>2.4009524799999999</v>
      </c>
      <c r="J43" s="574">
        <f t="shared" si="0"/>
        <v>-0.29052368000000062</v>
      </c>
      <c r="K43" s="575">
        <f t="shared" si="2"/>
        <v>-0.10794213388091112</v>
      </c>
    </row>
    <row r="44" spans="2:11" ht="25.5">
      <c r="B44" s="547" t="s">
        <v>393</v>
      </c>
      <c r="C44" s="546" t="s">
        <v>41</v>
      </c>
      <c r="D44" s="572">
        <f>'Current Tariff '!E32</f>
        <v>5.8999999999999999E-3</v>
      </c>
      <c r="E44" s="585">
        <f>E43</f>
        <v>328.22880000000004</v>
      </c>
      <c r="F44" s="571">
        <f>E44*D44</f>
        <v>1.9365499200000003</v>
      </c>
      <c r="G44" s="572">
        <f>'2016 Rate Schedule (Part 1)'!E25</f>
        <v>6.1000000000000004E-3</v>
      </c>
      <c r="H44" s="585">
        <f>H43</f>
        <v>328.89760000000001</v>
      </c>
      <c r="I44" s="571">
        <f>H44*G44</f>
        <v>2.0062753600000001</v>
      </c>
      <c r="J44" s="574">
        <f t="shared" si="0"/>
        <v>6.9725439999999805E-2</v>
      </c>
      <c r="K44" s="575">
        <f t="shared" si="2"/>
        <v>3.6004979412046244E-2</v>
      </c>
    </row>
    <row r="45" spans="2:11" ht="25.5">
      <c r="B45" s="543" t="s">
        <v>469</v>
      </c>
      <c r="C45" s="540"/>
      <c r="D45" s="589"/>
      <c r="E45" s="578"/>
      <c r="F45" s="588">
        <f>SUM(F42:F44)</f>
        <v>27.760280480000006</v>
      </c>
      <c r="G45" s="590"/>
      <c r="H45" s="591"/>
      <c r="I45" s="588">
        <f>SUM(I42:I44)</f>
        <v>31.245610669998225</v>
      </c>
      <c r="J45" s="582">
        <f t="shared" si="0"/>
        <v>3.4853301899982192</v>
      </c>
      <c r="K45" s="583">
        <f>IF((F45)=0,"",(J45/F45))</f>
        <v>0.12555097173853261</v>
      </c>
    </row>
    <row r="46" spans="2:11" ht="64.5" customHeight="1">
      <c r="B46" s="548" t="s">
        <v>394</v>
      </c>
      <c r="C46" s="537" t="s">
        <v>41</v>
      </c>
      <c r="D46" s="592">
        <f>'Current Tariff '!E36</f>
        <v>3.5999999999999999E-3</v>
      </c>
      <c r="E46" s="585">
        <f>C5*C7</f>
        <v>328.22880000000004</v>
      </c>
      <c r="F46" s="593">
        <f t="shared" ref="F46:F53" si="9">E46*D46</f>
        <v>1.1816236800000002</v>
      </c>
      <c r="G46" s="594">
        <f>'2016 Rate Schedule (Part 1)'!E26</f>
        <v>3.5999999999999999E-3</v>
      </c>
      <c r="H46" s="585">
        <f>C5*C8</f>
        <v>328.89760000000001</v>
      </c>
      <c r="I46" s="593">
        <f t="shared" ref="I46:I53" si="10">H46*G46</f>
        <v>1.1840313600000001</v>
      </c>
      <c r="J46" s="574">
        <f t="shared" si="0"/>
        <v>2.4076799999999121E-3</v>
      </c>
      <c r="K46" s="575">
        <f t="shared" si="2"/>
        <v>2.0376030378808181E-3</v>
      </c>
    </row>
    <row r="47" spans="2:11" ht="25.5">
      <c r="B47" s="548" t="s">
        <v>395</v>
      </c>
      <c r="C47" s="537" t="s">
        <v>41</v>
      </c>
      <c r="D47" s="592">
        <f>'Current Tariff '!E37</f>
        <v>2.0999999999999999E-3</v>
      </c>
      <c r="E47" s="585">
        <f>C5*C7</f>
        <v>328.22880000000004</v>
      </c>
      <c r="F47" s="593">
        <f t="shared" si="9"/>
        <v>0.68928048000000008</v>
      </c>
      <c r="G47" s="594">
        <f>'2016 Rate Schedule (Part 1)'!E27</f>
        <v>2.0999999999999999E-3</v>
      </c>
      <c r="H47" s="585">
        <f>C5*C8</f>
        <v>328.89760000000001</v>
      </c>
      <c r="I47" s="593">
        <f t="shared" si="10"/>
        <v>0.69068496000000001</v>
      </c>
      <c r="J47" s="574">
        <f t="shared" si="0"/>
        <v>1.4044799999999302E-3</v>
      </c>
      <c r="K47" s="575">
        <f t="shared" si="2"/>
        <v>2.0376030378807912E-3</v>
      </c>
    </row>
    <row r="48" spans="2:11">
      <c r="B48" s="536" t="s">
        <v>396</v>
      </c>
      <c r="C48" s="537" t="s">
        <v>489</v>
      </c>
      <c r="D48" s="592">
        <f>'Current Tariff '!E38</f>
        <v>0.25</v>
      </c>
      <c r="E48" s="570">
        <v>1</v>
      </c>
      <c r="F48" s="593">
        <f t="shared" si="9"/>
        <v>0.25</v>
      </c>
      <c r="G48" s="594">
        <f>D48</f>
        <v>0.25</v>
      </c>
      <c r="H48" s="573">
        <v>1</v>
      </c>
      <c r="I48" s="593">
        <f t="shared" si="10"/>
        <v>0.25</v>
      </c>
      <c r="J48" s="574">
        <f t="shared" si="0"/>
        <v>0</v>
      </c>
      <c r="K48" s="575">
        <f t="shared" si="2"/>
        <v>0</v>
      </c>
    </row>
    <row r="49" spans="2:11">
      <c r="B49" s="536" t="s">
        <v>397</v>
      </c>
      <c r="C49" s="537" t="s">
        <v>41</v>
      </c>
      <c r="D49" s="592"/>
      <c r="E49" s="576">
        <f>C5</f>
        <v>304</v>
      </c>
      <c r="F49" s="593">
        <f t="shared" si="9"/>
        <v>0</v>
      </c>
      <c r="G49" s="595"/>
      <c r="H49" s="595"/>
      <c r="I49" s="595"/>
      <c r="J49" s="595"/>
      <c r="K49" s="575" t="str">
        <f t="shared" si="2"/>
        <v/>
      </c>
    </row>
    <row r="50" spans="2:11" ht="25.5">
      <c r="B50" s="548" t="s">
        <v>470</v>
      </c>
      <c r="C50" s="537" t="s">
        <v>41</v>
      </c>
      <c r="D50" s="595">
        <f>G50</f>
        <v>1.1000000000000001E-3</v>
      </c>
      <c r="E50" s="595">
        <f>E46</f>
        <v>328.22880000000004</v>
      </c>
      <c r="F50" s="595">
        <f>D50*E50</f>
        <v>0.36105168000000004</v>
      </c>
      <c r="G50" s="594">
        <v>1.1000000000000001E-3</v>
      </c>
      <c r="H50" s="585">
        <f>C5*C8</f>
        <v>328.89760000000001</v>
      </c>
      <c r="I50" s="593">
        <f>H50*G50</f>
        <v>0.36178736000000006</v>
      </c>
      <c r="J50" s="574">
        <f t="shared" ref="J50:J55" si="11">I50-F50</f>
        <v>7.3568000000001632E-4</v>
      </c>
      <c r="K50" s="575">
        <f t="shared" si="2"/>
        <v>2.0376030378809378E-3</v>
      </c>
    </row>
    <row r="51" spans="2:11" ht="12.75" hidden="1" customHeight="1">
      <c r="B51" s="542" t="s">
        <v>471</v>
      </c>
      <c r="C51" s="537" t="s">
        <v>41</v>
      </c>
      <c r="D51" s="596">
        <v>0.08</v>
      </c>
      <c r="E51" s="597">
        <f>IF(AND(C5*12&gt;=150000),0.64*C5*C7,0.64*C5)</f>
        <v>194.56</v>
      </c>
      <c r="F51" s="593">
        <f t="shared" si="9"/>
        <v>15.5648</v>
      </c>
      <c r="G51" s="596">
        <v>0.08</v>
      </c>
      <c r="H51" s="597">
        <f>IF(AND(C5*12&gt;=150000),0.64*C5*C8,0.64*C5)</f>
        <v>194.56</v>
      </c>
      <c r="I51" s="593">
        <f t="shared" si="10"/>
        <v>15.5648</v>
      </c>
      <c r="J51" s="574">
        <f t="shared" si="11"/>
        <v>0</v>
      </c>
      <c r="K51" s="575">
        <f t="shared" si="2"/>
        <v>0</v>
      </c>
    </row>
    <row r="52" spans="2:11" ht="63.75" hidden="1" customHeight="1">
      <c r="B52" s="542" t="s">
        <v>472</v>
      </c>
      <c r="C52" s="537" t="s">
        <v>41</v>
      </c>
      <c r="D52" s="596">
        <v>0.122</v>
      </c>
      <c r="E52" s="597">
        <f>IF(AND(C5*12&gt;=150000),0.18*C5*C7,0.18*C5)</f>
        <v>54.72</v>
      </c>
      <c r="F52" s="593">
        <f t="shared" si="9"/>
        <v>6.67584</v>
      </c>
      <c r="G52" s="596">
        <v>0.122</v>
      </c>
      <c r="H52" s="597">
        <f>IF(AND(C5*12&gt;=150000),0.18*C5*C8,0.18*C5)</f>
        <v>54.72</v>
      </c>
      <c r="I52" s="593">
        <f t="shared" si="10"/>
        <v>6.67584</v>
      </c>
      <c r="J52" s="574">
        <f t="shared" si="11"/>
        <v>0</v>
      </c>
      <c r="K52" s="575">
        <f t="shared" si="2"/>
        <v>0</v>
      </c>
    </row>
    <row r="53" spans="2:11" ht="12.75" hidden="1" customHeight="1">
      <c r="B53" s="549" t="s">
        <v>473</v>
      </c>
      <c r="C53" s="537" t="s">
        <v>41</v>
      </c>
      <c r="D53" s="596">
        <v>0.161</v>
      </c>
      <c r="E53" s="597">
        <f>IF(AND(C5*12&gt;=150000),0.18*C5*C7,0.18*C5)</f>
        <v>54.72</v>
      </c>
      <c r="F53" s="593">
        <f t="shared" si="9"/>
        <v>8.80992</v>
      </c>
      <c r="G53" s="596">
        <v>0.161</v>
      </c>
      <c r="H53" s="597">
        <f>IF(AND(C5*12&gt;=150000),0.18*C5*C8,0.18*C5)</f>
        <v>54.72</v>
      </c>
      <c r="I53" s="593">
        <f t="shared" si="10"/>
        <v>8.80992</v>
      </c>
      <c r="J53" s="574">
        <f t="shared" si="11"/>
        <v>0</v>
      </c>
      <c r="K53" s="575">
        <f t="shared" si="2"/>
        <v>0</v>
      </c>
    </row>
    <row r="54" spans="2:11" ht="12.75" customHeight="1" thickBot="1">
      <c r="B54" s="542" t="s">
        <v>474</v>
      </c>
      <c r="C54" s="537" t="s">
        <v>41</v>
      </c>
      <c r="D54" s="596">
        <v>0.113</v>
      </c>
      <c r="E54" s="597">
        <f>IF(AND(C5*12&gt;=150000),C5*C7,C5)</f>
        <v>304</v>
      </c>
      <c r="F54" s="593">
        <f>E54*D54</f>
        <v>34.352000000000004</v>
      </c>
      <c r="G54" s="596">
        <f>D54</f>
        <v>0.113</v>
      </c>
      <c r="H54" s="597">
        <f>IF(AND(C5*12&gt;=150000),C5*C8,C5)</f>
        <v>304</v>
      </c>
      <c r="I54" s="593">
        <f>H54*G54</f>
        <v>34.352000000000004</v>
      </c>
      <c r="J54" s="574">
        <f t="shared" si="11"/>
        <v>0</v>
      </c>
      <c r="K54" s="575">
        <f t="shared" si="2"/>
        <v>0</v>
      </c>
    </row>
    <row r="55" spans="2:11" ht="13.5" hidden="1" customHeight="1" thickBot="1">
      <c r="B55" s="542" t="s">
        <v>475</v>
      </c>
      <c r="C55" s="537"/>
      <c r="D55" s="592">
        <f>0.0906</f>
        <v>9.06E-2</v>
      </c>
      <c r="E55" s="598">
        <f>IF(AND(C5*12&gt;=150000),C5*C7,C5)</f>
        <v>304</v>
      </c>
      <c r="F55" s="593">
        <f>E55*D55</f>
        <v>27.542400000000001</v>
      </c>
      <c r="G55" s="592">
        <f>0.0906</f>
        <v>9.06E-2</v>
      </c>
      <c r="H55" s="598">
        <f>IF(AND(C5*12&gt;=150000),C5*C8,C5)</f>
        <v>304</v>
      </c>
      <c r="I55" s="593">
        <f>H55*G55</f>
        <v>27.542400000000001</v>
      </c>
      <c r="J55" s="574">
        <f t="shared" si="11"/>
        <v>0</v>
      </c>
      <c r="K55" s="575">
        <f t="shared" si="2"/>
        <v>0</v>
      </c>
    </row>
    <row r="56" spans="2:11" ht="13.5" thickBot="1">
      <c r="B56" s="550"/>
      <c r="C56" s="551"/>
      <c r="D56" s="599"/>
      <c r="E56" s="600"/>
      <c r="F56" s="601"/>
      <c r="G56" s="599"/>
      <c r="H56" s="602"/>
      <c r="I56" s="601"/>
      <c r="J56" s="603"/>
      <c r="K56" s="604"/>
    </row>
    <row r="57" spans="2:11">
      <c r="B57" s="552" t="s">
        <v>476</v>
      </c>
      <c r="C57" s="536"/>
      <c r="D57" s="605"/>
      <c r="E57" s="606"/>
      <c r="F57" s="607">
        <f>SUM(F54,F45,F46:F50)</f>
        <v>64.594236320000022</v>
      </c>
      <c r="G57" s="608"/>
      <c r="H57" s="608"/>
      <c r="I57" s="607">
        <f>SUM(I54,I45,I46:I50)</f>
        <v>68.084114349998231</v>
      </c>
      <c r="J57" s="609">
        <f>I57-F57</f>
        <v>3.4898780299982093</v>
      </c>
      <c r="K57" s="610">
        <f>IF((F57)=0,"",(J57/F57))</f>
        <v>5.402770012961132E-2</v>
      </c>
    </row>
    <row r="58" spans="2:11">
      <c r="B58" s="553" t="s">
        <v>398</v>
      </c>
      <c r="C58" s="536"/>
      <c r="D58" s="605">
        <v>0.13</v>
      </c>
      <c r="E58" s="611"/>
      <c r="F58" s="612">
        <f>F57*D58</f>
        <v>8.3972507216000025</v>
      </c>
      <c r="G58" s="613">
        <v>0.13</v>
      </c>
      <c r="H58" s="614"/>
      <c r="I58" s="612">
        <f>I57*G58</f>
        <v>8.8509348654997702</v>
      </c>
      <c r="J58" s="615">
        <f>I58-F58</f>
        <v>0.45368414389976763</v>
      </c>
      <c r="K58" s="616">
        <f>IF((F58)=0,"",(J58/F58))</f>
        <v>5.4027700129611368E-2</v>
      </c>
    </row>
    <row r="59" spans="2:11">
      <c r="B59" s="554" t="s">
        <v>478</v>
      </c>
      <c r="C59" s="536"/>
      <c r="D59" s="617"/>
      <c r="E59" s="611"/>
      <c r="F59" s="612">
        <f>F57+F58</f>
        <v>72.991487041600024</v>
      </c>
      <c r="G59" s="614"/>
      <c r="H59" s="614"/>
      <c r="I59" s="612">
        <f>I57+I58</f>
        <v>76.935049215497997</v>
      </c>
      <c r="J59" s="615">
        <f>I59-F59</f>
        <v>3.9435621738979734</v>
      </c>
      <c r="K59" s="616">
        <f>IF((F59)=0,"",(J59/F59))</f>
        <v>5.4027700129611278E-2</v>
      </c>
    </row>
    <row r="60" spans="2:11" ht="12.75" customHeight="1">
      <c r="B60" s="1278" t="s">
        <v>479</v>
      </c>
      <c r="C60" s="1278"/>
      <c r="D60" s="617"/>
      <c r="E60" s="611"/>
      <c r="F60" s="618"/>
      <c r="G60" s="595"/>
      <c r="H60" s="595"/>
      <c r="I60" s="595"/>
      <c r="J60" s="595"/>
      <c r="K60" s="619"/>
    </row>
    <row r="61" spans="2:11" ht="13.5" customHeight="1" thickBot="1">
      <c r="B61" s="1279" t="s">
        <v>477</v>
      </c>
      <c r="C61" s="1279"/>
      <c r="D61" s="620"/>
      <c r="E61" s="622"/>
      <c r="F61" s="622">
        <f>F59+F60</f>
        <v>72.991487041600024</v>
      </c>
      <c r="G61" s="623"/>
      <c r="H61" s="623"/>
      <c r="I61" s="622">
        <f>I59+I60</f>
        <v>76.935049215497997</v>
      </c>
      <c r="J61" s="624">
        <f>I61-F61</f>
        <v>3.9435621738979734</v>
      </c>
      <c r="K61" s="625">
        <f>IF((F61)=0,"",(J61/F61))</f>
        <v>5.4027700129611278E-2</v>
      </c>
    </row>
    <row r="62" spans="2:11" ht="13.5" thickBot="1">
      <c r="B62" s="550"/>
      <c r="C62" s="551"/>
      <c r="D62" s="599"/>
      <c r="E62" s="600"/>
      <c r="F62" s="601"/>
      <c r="G62" s="599"/>
      <c r="H62" s="602"/>
      <c r="I62" s="601"/>
      <c r="J62" s="603"/>
      <c r="K62" s="604"/>
    </row>
    <row r="64" spans="2:11">
      <c r="E64" s="288" t="s">
        <v>769</v>
      </c>
      <c r="F64" s="622">
        <f>'[4]App.2-W_Bill Impacts'!H348</f>
        <v>62.977226353599995</v>
      </c>
      <c r="G64" s="623"/>
      <c r="H64" s="623"/>
      <c r="I64" s="622">
        <f>'[4]App.2-W_Bill Impacts'!K348</f>
        <v>67.213626091457158</v>
      </c>
      <c r="J64" s="624">
        <f>'[4]App.2-W_Bill Impacts'!L348</f>
        <v>4.2363997378571625</v>
      </c>
      <c r="K64" s="625">
        <f>'[4]App.2-W_Bill Impacts'!M348</f>
        <v>6.7268757027674264E-2</v>
      </c>
    </row>
    <row r="65" spans="2:2">
      <c r="B65" s="288" t="s">
        <v>394</v>
      </c>
    </row>
    <row r="66" spans="2:2">
      <c r="B66" s="288" t="s">
        <v>395</v>
      </c>
    </row>
    <row r="67" spans="2:2">
      <c r="B67" s="288" t="s">
        <v>396</v>
      </c>
    </row>
    <row r="68" spans="2:2">
      <c r="B68" s="288" t="s">
        <v>397</v>
      </c>
    </row>
    <row r="69" spans="2:2">
      <c r="B69" s="288" t="s">
        <v>470</v>
      </c>
    </row>
    <row r="70" spans="2:2">
      <c r="B70" s="288" t="s">
        <v>471</v>
      </c>
    </row>
    <row r="71" spans="2:2">
      <c r="B71" s="288" t="s">
        <v>472</v>
      </c>
    </row>
    <row r="72" spans="2:2">
      <c r="B72" s="288" t="s">
        <v>473</v>
      </c>
    </row>
    <row r="73" spans="2:2">
      <c r="B73" s="288" t="s">
        <v>474</v>
      </c>
    </row>
  </sheetData>
  <mergeCells count="10">
    <mergeCell ref="B60:C60"/>
    <mergeCell ref="B61:C61"/>
    <mergeCell ref="C3:E3"/>
    <mergeCell ref="C4:E4"/>
    <mergeCell ref="D11:F11"/>
    <mergeCell ref="G11:I11"/>
    <mergeCell ref="J11:K11"/>
    <mergeCell ref="C12:C13"/>
    <mergeCell ref="J12:J13"/>
    <mergeCell ref="K12:K13"/>
  </mergeCells>
  <dataValidations count="3">
    <dataValidation type="list" allowBlank="1" showInputMessage="1" showErrorMessage="1" sqref="IJ10:IJ24 WUV983058:WUV983065 WKZ983058:WKZ983065 WBD983058:WBD983065 VRH983058:VRH983065 VHL983058:VHL983065 UXP983058:UXP983065 UNT983058:UNT983065 UDX983058:UDX983065 TUB983058:TUB983065 TKF983058:TKF983065 TAJ983058:TAJ983065 SQN983058:SQN983065 SGR983058:SGR983065 RWV983058:RWV983065 RMZ983058:RMZ983065 RDD983058:RDD983065 QTH983058:QTH983065 QJL983058:QJL983065 PZP983058:PZP983065 PPT983058:PPT983065 PFX983058:PFX983065 OWB983058:OWB983065 OMF983058:OMF983065 OCJ983058:OCJ983065 NSN983058:NSN983065 NIR983058:NIR983065 MYV983058:MYV983065 MOZ983058:MOZ983065 MFD983058:MFD983065 LVH983058:LVH983065 LLL983058:LLL983065 LBP983058:LBP983065 KRT983058:KRT983065 KHX983058:KHX983065 JYB983058:JYB983065 JOF983058:JOF983065 JEJ983058:JEJ983065 IUN983058:IUN983065 IKR983058:IKR983065 IAV983058:IAV983065 HQZ983058:HQZ983065 HHD983058:HHD983065 GXH983058:GXH983065 GNL983058:GNL983065 GDP983058:GDP983065 FTT983058:FTT983065 FJX983058:FJX983065 FAB983058:FAB983065 EQF983058:EQF983065 EGJ983058:EGJ983065 DWN983058:DWN983065 DMR983058:DMR983065 DCV983058:DCV983065 CSZ983058:CSZ983065 CJD983058:CJD983065 BZH983058:BZH983065 BPL983058:BPL983065 BFP983058:BFP983065 AVT983058:AVT983065 ALX983058:ALX983065 ACB983058:ACB983065 SF983058:SF983065 IJ983058:IJ983065 WUV917522:WUV917529 WKZ917522:WKZ917529 WBD917522:WBD917529 VRH917522:VRH917529 VHL917522:VHL917529 UXP917522:UXP917529 UNT917522:UNT917529 UDX917522:UDX917529 TUB917522:TUB917529 TKF917522:TKF917529 TAJ917522:TAJ917529 SQN917522:SQN917529 SGR917522:SGR917529 RWV917522:RWV917529 RMZ917522:RMZ917529 RDD917522:RDD917529 QTH917522:QTH917529 QJL917522:QJL917529 PZP917522:PZP917529 PPT917522:PPT917529 PFX917522:PFX917529 OWB917522:OWB917529 OMF917522:OMF917529 OCJ917522:OCJ917529 NSN917522:NSN917529 NIR917522:NIR917529 MYV917522:MYV917529 MOZ917522:MOZ917529 MFD917522:MFD917529 LVH917522:LVH917529 LLL917522:LLL917529 LBP917522:LBP917529 KRT917522:KRT917529 KHX917522:KHX917529 JYB917522:JYB917529 JOF917522:JOF917529 JEJ917522:JEJ917529 IUN917522:IUN917529 IKR917522:IKR917529 IAV917522:IAV917529 HQZ917522:HQZ917529 HHD917522:HHD917529 GXH917522:GXH917529 GNL917522:GNL917529 GDP917522:GDP917529 FTT917522:FTT917529 FJX917522:FJX917529 FAB917522:FAB917529 EQF917522:EQF917529 EGJ917522:EGJ917529 DWN917522:DWN917529 DMR917522:DMR917529 DCV917522:DCV917529 CSZ917522:CSZ917529 CJD917522:CJD917529 BZH917522:BZH917529 BPL917522:BPL917529 BFP917522:BFP917529 AVT917522:AVT917529 ALX917522:ALX917529 ACB917522:ACB917529 SF917522:SF917529 IJ917522:IJ917529 WUV851986:WUV851993 WKZ851986:WKZ851993 WBD851986:WBD851993 VRH851986:VRH851993 VHL851986:VHL851993 UXP851986:UXP851993 UNT851986:UNT851993 UDX851986:UDX851993 TUB851986:TUB851993 TKF851986:TKF851993 TAJ851986:TAJ851993 SQN851986:SQN851993 SGR851986:SGR851993 RWV851986:RWV851993 RMZ851986:RMZ851993 RDD851986:RDD851993 QTH851986:QTH851993 QJL851986:QJL851993 PZP851986:PZP851993 PPT851986:PPT851993 PFX851986:PFX851993 OWB851986:OWB851993 OMF851986:OMF851993 OCJ851986:OCJ851993 NSN851986:NSN851993 NIR851986:NIR851993 MYV851986:MYV851993 MOZ851986:MOZ851993 MFD851986:MFD851993 LVH851986:LVH851993 LLL851986:LLL851993 LBP851986:LBP851993 KRT851986:KRT851993 KHX851986:KHX851993 JYB851986:JYB851993 JOF851986:JOF851993 JEJ851986:JEJ851993 IUN851986:IUN851993 IKR851986:IKR851993 IAV851986:IAV851993 HQZ851986:HQZ851993 HHD851986:HHD851993 GXH851986:GXH851993 GNL851986:GNL851993 GDP851986:GDP851993 FTT851986:FTT851993 FJX851986:FJX851993 FAB851986:FAB851993 EQF851986:EQF851993 EGJ851986:EGJ851993 DWN851986:DWN851993 DMR851986:DMR851993 DCV851986:DCV851993 CSZ851986:CSZ851993 CJD851986:CJD851993 BZH851986:BZH851993 BPL851986:BPL851993 BFP851986:BFP851993 AVT851986:AVT851993 ALX851986:ALX851993 ACB851986:ACB851993 SF851986:SF851993 IJ851986:IJ851993 WUV786450:WUV786457 WKZ786450:WKZ786457 WBD786450:WBD786457 VRH786450:VRH786457 VHL786450:VHL786457 UXP786450:UXP786457 UNT786450:UNT786457 UDX786450:UDX786457 TUB786450:TUB786457 TKF786450:TKF786457 TAJ786450:TAJ786457 SQN786450:SQN786457 SGR786450:SGR786457 RWV786450:RWV786457 RMZ786450:RMZ786457 RDD786450:RDD786457 QTH786450:QTH786457 QJL786450:QJL786457 PZP786450:PZP786457 PPT786450:PPT786457 PFX786450:PFX786457 OWB786450:OWB786457 OMF786450:OMF786457 OCJ786450:OCJ786457 NSN786450:NSN786457 NIR786450:NIR786457 MYV786450:MYV786457 MOZ786450:MOZ786457 MFD786450:MFD786457 LVH786450:LVH786457 LLL786450:LLL786457 LBP786450:LBP786457 KRT786450:KRT786457 KHX786450:KHX786457 JYB786450:JYB786457 JOF786450:JOF786457 JEJ786450:JEJ786457 IUN786450:IUN786457 IKR786450:IKR786457 IAV786450:IAV786457 HQZ786450:HQZ786457 HHD786450:HHD786457 GXH786450:GXH786457 GNL786450:GNL786457 GDP786450:GDP786457 FTT786450:FTT786457 FJX786450:FJX786457 FAB786450:FAB786457 EQF786450:EQF786457 EGJ786450:EGJ786457 DWN786450:DWN786457 DMR786450:DMR786457 DCV786450:DCV786457 CSZ786450:CSZ786457 CJD786450:CJD786457 BZH786450:BZH786457 BPL786450:BPL786457 BFP786450:BFP786457 AVT786450:AVT786457 ALX786450:ALX786457 ACB786450:ACB786457 SF786450:SF786457 IJ786450:IJ786457 WUV720914:WUV720921 WKZ720914:WKZ720921 WBD720914:WBD720921 VRH720914:VRH720921 VHL720914:VHL720921 UXP720914:UXP720921 UNT720914:UNT720921 UDX720914:UDX720921 TUB720914:TUB720921 TKF720914:TKF720921 TAJ720914:TAJ720921 SQN720914:SQN720921 SGR720914:SGR720921 RWV720914:RWV720921 RMZ720914:RMZ720921 RDD720914:RDD720921 QTH720914:QTH720921 QJL720914:QJL720921 PZP720914:PZP720921 PPT720914:PPT720921 PFX720914:PFX720921 OWB720914:OWB720921 OMF720914:OMF720921 OCJ720914:OCJ720921 NSN720914:NSN720921 NIR720914:NIR720921 MYV720914:MYV720921 MOZ720914:MOZ720921 MFD720914:MFD720921 LVH720914:LVH720921 LLL720914:LLL720921 LBP720914:LBP720921 KRT720914:KRT720921 KHX720914:KHX720921 JYB720914:JYB720921 JOF720914:JOF720921 JEJ720914:JEJ720921 IUN720914:IUN720921 IKR720914:IKR720921 IAV720914:IAV720921 HQZ720914:HQZ720921 HHD720914:HHD720921 GXH720914:GXH720921 GNL720914:GNL720921 GDP720914:GDP720921 FTT720914:FTT720921 FJX720914:FJX720921 FAB720914:FAB720921 EQF720914:EQF720921 EGJ720914:EGJ720921 DWN720914:DWN720921 DMR720914:DMR720921 DCV720914:DCV720921 CSZ720914:CSZ720921 CJD720914:CJD720921 BZH720914:BZH720921 BPL720914:BPL720921 BFP720914:BFP720921 AVT720914:AVT720921 ALX720914:ALX720921 ACB720914:ACB720921 SF720914:SF720921 IJ720914:IJ720921 WUV655378:WUV655385 WKZ655378:WKZ655385 WBD655378:WBD655385 VRH655378:VRH655385 VHL655378:VHL655385 UXP655378:UXP655385 UNT655378:UNT655385 UDX655378:UDX655385 TUB655378:TUB655385 TKF655378:TKF655385 TAJ655378:TAJ655385 SQN655378:SQN655385 SGR655378:SGR655385 RWV655378:RWV655385 RMZ655378:RMZ655385 RDD655378:RDD655385 QTH655378:QTH655385 QJL655378:QJL655385 PZP655378:PZP655385 PPT655378:PPT655385 PFX655378:PFX655385 OWB655378:OWB655385 OMF655378:OMF655385 OCJ655378:OCJ655385 NSN655378:NSN655385 NIR655378:NIR655385 MYV655378:MYV655385 MOZ655378:MOZ655385 MFD655378:MFD655385 LVH655378:LVH655385 LLL655378:LLL655385 LBP655378:LBP655385 KRT655378:KRT655385 KHX655378:KHX655385 JYB655378:JYB655385 JOF655378:JOF655385 JEJ655378:JEJ655385 IUN655378:IUN655385 IKR655378:IKR655385 IAV655378:IAV655385 HQZ655378:HQZ655385 HHD655378:HHD655385 GXH655378:GXH655385 GNL655378:GNL655385 GDP655378:GDP655385 FTT655378:FTT655385 FJX655378:FJX655385 FAB655378:FAB655385 EQF655378:EQF655385 EGJ655378:EGJ655385 DWN655378:DWN655385 DMR655378:DMR655385 DCV655378:DCV655385 CSZ655378:CSZ655385 CJD655378:CJD655385 BZH655378:BZH655385 BPL655378:BPL655385 BFP655378:BFP655385 AVT655378:AVT655385 ALX655378:ALX655385 ACB655378:ACB655385 SF655378:SF655385 IJ655378:IJ655385 WUV589842:WUV589849 WKZ589842:WKZ589849 WBD589842:WBD589849 VRH589842:VRH589849 VHL589842:VHL589849 UXP589842:UXP589849 UNT589842:UNT589849 UDX589842:UDX589849 TUB589842:TUB589849 TKF589842:TKF589849 TAJ589842:TAJ589849 SQN589842:SQN589849 SGR589842:SGR589849 RWV589842:RWV589849 RMZ589842:RMZ589849 RDD589842:RDD589849 QTH589842:QTH589849 QJL589842:QJL589849 PZP589842:PZP589849 PPT589842:PPT589849 PFX589842:PFX589849 OWB589842:OWB589849 OMF589842:OMF589849 OCJ589842:OCJ589849 NSN589842:NSN589849 NIR589842:NIR589849 MYV589842:MYV589849 MOZ589842:MOZ589849 MFD589842:MFD589849 LVH589842:LVH589849 LLL589842:LLL589849 LBP589842:LBP589849 KRT589842:KRT589849 KHX589842:KHX589849 JYB589842:JYB589849 JOF589842:JOF589849 JEJ589842:JEJ589849 IUN589842:IUN589849 IKR589842:IKR589849 IAV589842:IAV589849 HQZ589842:HQZ589849 HHD589842:HHD589849 GXH589842:GXH589849 GNL589842:GNL589849 GDP589842:GDP589849 FTT589842:FTT589849 FJX589842:FJX589849 FAB589842:FAB589849 EQF589842:EQF589849 EGJ589842:EGJ589849 DWN589842:DWN589849 DMR589842:DMR589849 DCV589842:DCV589849 CSZ589842:CSZ589849 CJD589842:CJD589849 BZH589842:BZH589849 BPL589842:BPL589849 BFP589842:BFP589849 AVT589842:AVT589849 ALX589842:ALX589849 ACB589842:ACB589849 SF589842:SF589849 IJ589842:IJ589849 WUV524306:WUV524313 WKZ524306:WKZ524313 WBD524306:WBD524313 VRH524306:VRH524313 VHL524306:VHL524313 UXP524306:UXP524313 UNT524306:UNT524313 UDX524306:UDX524313 TUB524306:TUB524313 TKF524306:TKF524313 TAJ524306:TAJ524313 SQN524306:SQN524313 SGR524306:SGR524313 RWV524306:RWV524313 RMZ524306:RMZ524313 RDD524306:RDD524313 QTH524306:QTH524313 QJL524306:QJL524313 PZP524306:PZP524313 PPT524306:PPT524313 PFX524306:PFX524313 OWB524306:OWB524313 OMF524306:OMF524313 OCJ524306:OCJ524313 NSN524306:NSN524313 NIR524306:NIR524313 MYV524306:MYV524313 MOZ524306:MOZ524313 MFD524306:MFD524313 LVH524306:LVH524313 LLL524306:LLL524313 LBP524306:LBP524313 KRT524306:KRT524313 KHX524306:KHX524313 JYB524306:JYB524313 JOF524306:JOF524313 JEJ524306:JEJ524313 IUN524306:IUN524313 IKR524306:IKR524313 IAV524306:IAV524313 HQZ524306:HQZ524313 HHD524306:HHD524313 GXH524306:GXH524313 GNL524306:GNL524313 GDP524306:GDP524313 FTT524306:FTT524313 FJX524306:FJX524313 FAB524306:FAB524313 EQF524306:EQF524313 EGJ524306:EGJ524313 DWN524306:DWN524313 DMR524306:DMR524313 DCV524306:DCV524313 CSZ524306:CSZ524313 CJD524306:CJD524313 BZH524306:BZH524313 BPL524306:BPL524313 BFP524306:BFP524313 AVT524306:AVT524313 ALX524306:ALX524313 ACB524306:ACB524313 SF524306:SF524313 IJ524306:IJ524313 WUV458770:WUV458777 WKZ458770:WKZ458777 WBD458770:WBD458777 VRH458770:VRH458777 VHL458770:VHL458777 UXP458770:UXP458777 UNT458770:UNT458777 UDX458770:UDX458777 TUB458770:TUB458777 TKF458770:TKF458777 TAJ458770:TAJ458777 SQN458770:SQN458777 SGR458770:SGR458777 RWV458770:RWV458777 RMZ458770:RMZ458777 RDD458770:RDD458777 QTH458770:QTH458777 QJL458770:QJL458777 PZP458770:PZP458777 PPT458770:PPT458777 PFX458770:PFX458777 OWB458770:OWB458777 OMF458770:OMF458777 OCJ458770:OCJ458777 NSN458770:NSN458777 NIR458770:NIR458777 MYV458770:MYV458777 MOZ458770:MOZ458777 MFD458770:MFD458777 LVH458770:LVH458777 LLL458770:LLL458777 LBP458770:LBP458777 KRT458770:KRT458777 KHX458770:KHX458777 JYB458770:JYB458777 JOF458770:JOF458777 JEJ458770:JEJ458777 IUN458770:IUN458777 IKR458770:IKR458777 IAV458770:IAV458777 HQZ458770:HQZ458777 HHD458770:HHD458777 GXH458770:GXH458777 GNL458770:GNL458777 GDP458770:GDP458777 FTT458770:FTT458777 FJX458770:FJX458777 FAB458770:FAB458777 EQF458770:EQF458777 EGJ458770:EGJ458777 DWN458770:DWN458777 DMR458770:DMR458777 DCV458770:DCV458777 CSZ458770:CSZ458777 CJD458770:CJD458777 BZH458770:BZH458777 BPL458770:BPL458777 BFP458770:BFP458777 AVT458770:AVT458777 ALX458770:ALX458777 ACB458770:ACB458777 SF458770:SF458777 IJ458770:IJ458777 WUV393234:WUV393241 WKZ393234:WKZ393241 WBD393234:WBD393241 VRH393234:VRH393241 VHL393234:VHL393241 UXP393234:UXP393241 UNT393234:UNT393241 UDX393234:UDX393241 TUB393234:TUB393241 TKF393234:TKF393241 TAJ393234:TAJ393241 SQN393234:SQN393241 SGR393234:SGR393241 RWV393234:RWV393241 RMZ393234:RMZ393241 RDD393234:RDD393241 QTH393234:QTH393241 QJL393234:QJL393241 PZP393234:PZP393241 PPT393234:PPT393241 PFX393234:PFX393241 OWB393234:OWB393241 OMF393234:OMF393241 OCJ393234:OCJ393241 NSN393234:NSN393241 NIR393234:NIR393241 MYV393234:MYV393241 MOZ393234:MOZ393241 MFD393234:MFD393241 LVH393234:LVH393241 LLL393234:LLL393241 LBP393234:LBP393241 KRT393234:KRT393241 KHX393234:KHX393241 JYB393234:JYB393241 JOF393234:JOF393241 JEJ393234:JEJ393241 IUN393234:IUN393241 IKR393234:IKR393241 IAV393234:IAV393241 HQZ393234:HQZ393241 HHD393234:HHD393241 GXH393234:GXH393241 GNL393234:GNL393241 GDP393234:GDP393241 FTT393234:FTT393241 FJX393234:FJX393241 FAB393234:FAB393241 EQF393234:EQF393241 EGJ393234:EGJ393241 DWN393234:DWN393241 DMR393234:DMR393241 DCV393234:DCV393241 CSZ393234:CSZ393241 CJD393234:CJD393241 BZH393234:BZH393241 BPL393234:BPL393241 BFP393234:BFP393241 AVT393234:AVT393241 ALX393234:ALX393241 ACB393234:ACB393241 SF393234:SF393241 IJ393234:IJ393241 WUV327698:WUV327705 WKZ327698:WKZ327705 WBD327698:WBD327705 VRH327698:VRH327705 VHL327698:VHL327705 UXP327698:UXP327705 UNT327698:UNT327705 UDX327698:UDX327705 TUB327698:TUB327705 TKF327698:TKF327705 TAJ327698:TAJ327705 SQN327698:SQN327705 SGR327698:SGR327705 RWV327698:RWV327705 RMZ327698:RMZ327705 RDD327698:RDD327705 QTH327698:QTH327705 QJL327698:QJL327705 PZP327698:PZP327705 PPT327698:PPT327705 PFX327698:PFX327705 OWB327698:OWB327705 OMF327698:OMF327705 OCJ327698:OCJ327705 NSN327698:NSN327705 NIR327698:NIR327705 MYV327698:MYV327705 MOZ327698:MOZ327705 MFD327698:MFD327705 LVH327698:LVH327705 LLL327698:LLL327705 LBP327698:LBP327705 KRT327698:KRT327705 KHX327698:KHX327705 JYB327698:JYB327705 JOF327698:JOF327705 JEJ327698:JEJ327705 IUN327698:IUN327705 IKR327698:IKR327705 IAV327698:IAV327705 HQZ327698:HQZ327705 HHD327698:HHD327705 GXH327698:GXH327705 GNL327698:GNL327705 GDP327698:GDP327705 FTT327698:FTT327705 FJX327698:FJX327705 FAB327698:FAB327705 EQF327698:EQF327705 EGJ327698:EGJ327705 DWN327698:DWN327705 DMR327698:DMR327705 DCV327698:DCV327705 CSZ327698:CSZ327705 CJD327698:CJD327705 BZH327698:BZH327705 BPL327698:BPL327705 BFP327698:BFP327705 AVT327698:AVT327705 ALX327698:ALX327705 ACB327698:ACB327705 SF327698:SF327705 IJ327698:IJ327705 WUV262162:WUV262169 WKZ262162:WKZ262169 WBD262162:WBD262169 VRH262162:VRH262169 VHL262162:VHL262169 UXP262162:UXP262169 UNT262162:UNT262169 UDX262162:UDX262169 TUB262162:TUB262169 TKF262162:TKF262169 TAJ262162:TAJ262169 SQN262162:SQN262169 SGR262162:SGR262169 RWV262162:RWV262169 RMZ262162:RMZ262169 RDD262162:RDD262169 QTH262162:QTH262169 QJL262162:QJL262169 PZP262162:PZP262169 PPT262162:PPT262169 PFX262162:PFX262169 OWB262162:OWB262169 OMF262162:OMF262169 OCJ262162:OCJ262169 NSN262162:NSN262169 NIR262162:NIR262169 MYV262162:MYV262169 MOZ262162:MOZ262169 MFD262162:MFD262169 LVH262162:LVH262169 LLL262162:LLL262169 LBP262162:LBP262169 KRT262162:KRT262169 KHX262162:KHX262169 JYB262162:JYB262169 JOF262162:JOF262169 JEJ262162:JEJ262169 IUN262162:IUN262169 IKR262162:IKR262169 IAV262162:IAV262169 HQZ262162:HQZ262169 HHD262162:HHD262169 GXH262162:GXH262169 GNL262162:GNL262169 GDP262162:GDP262169 FTT262162:FTT262169 FJX262162:FJX262169 FAB262162:FAB262169 EQF262162:EQF262169 EGJ262162:EGJ262169 DWN262162:DWN262169 DMR262162:DMR262169 DCV262162:DCV262169 CSZ262162:CSZ262169 CJD262162:CJD262169 BZH262162:BZH262169 BPL262162:BPL262169 BFP262162:BFP262169 AVT262162:AVT262169 ALX262162:ALX262169 ACB262162:ACB262169 SF262162:SF262169 IJ262162:IJ262169 WUV196626:WUV196633 WKZ196626:WKZ196633 WBD196626:WBD196633 VRH196626:VRH196633 VHL196626:VHL196633 UXP196626:UXP196633 UNT196626:UNT196633 UDX196626:UDX196633 TUB196626:TUB196633 TKF196626:TKF196633 TAJ196626:TAJ196633 SQN196626:SQN196633 SGR196626:SGR196633 RWV196626:RWV196633 RMZ196626:RMZ196633 RDD196626:RDD196633 QTH196626:QTH196633 QJL196626:QJL196633 PZP196626:PZP196633 PPT196626:PPT196633 PFX196626:PFX196633 OWB196626:OWB196633 OMF196626:OMF196633 OCJ196626:OCJ196633 NSN196626:NSN196633 NIR196626:NIR196633 MYV196626:MYV196633 MOZ196626:MOZ196633 MFD196626:MFD196633 LVH196626:LVH196633 LLL196626:LLL196633 LBP196626:LBP196633 KRT196626:KRT196633 KHX196626:KHX196633 JYB196626:JYB196633 JOF196626:JOF196633 JEJ196626:JEJ196633 IUN196626:IUN196633 IKR196626:IKR196633 IAV196626:IAV196633 HQZ196626:HQZ196633 HHD196626:HHD196633 GXH196626:GXH196633 GNL196626:GNL196633 GDP196626:GDP196633 FTT196626:FTT196633 FJX196626:FJX196633 FAB196626:FAB196633 EQF196626:EQF196633 EGJ196626:EGJ196633 DWN196626:DWN196633 DMR196626:DMR196633 DCV196626:DCV196633 CSZ196626:CSZ196633 CJD196626:CJD196633 BZH196626:BZH196633 BPL196626:BPL196633 BFP196626:BFP196633 AVT196626:AVT196633 ALX196626:ALX196633 ACB196626:ACB196633 SF196626:SF196633 IJ196626:IJ196633 WUV131090:WUV131097 WKZ131090:WKZ131097 WBD131090:WBD131097 VRH131090:VRH131097 VHL131090:VHL131097 UXP131090:UXP131097 UNT131090:UNT131097 UDX131090:UDX131097 TUB131090:TUB131097 TKF131090:TKF131097 TAJ131090:TAJ131097 SQN131090:SQN131097 SGR131090:SGR131097 RWV131090:RWV131097 RMZ131090:RMZ131097 RDD131090:RDD131097 QTH131090:QTH131097 QJL131090:QJL131097 PZP131090:PZP131097 PPT131090:PPT131097 PFX131090:PFX131097 OWB131090:OWB131097 OMF131090:OMF131097 OCJ131090:OCJ131097 NSN131090:NSN131097 NIR131090:NIR131097 MYV131090:MYV131097 MOZ131090:MOZ131097 MFD131090:MFD131097 LVH131090:LVH131097 LLL131090:LLL131097 LBP131090:LBP131097 KRT131090:KRT131097 KHX131090:KHX131097 JYB131090:JYB131097 JOF131090:JOF131097 JEJ131090:JEJ131097 IUN131090:IUN131097 IKR131090:IKR131097 IAV131090:IAV131097 HQZ131090:HQZ131097 HHD131090:HHD131097 GXH131090:GXH131097 GNL131090:GNL131097 GDP131090:GDP131097 FTT131090:FTT131097 FJX131090:FJX131097 FAB131090:FAB131097 EQF131090:EQF131097 EGJ131090:EGJ131097 DWN131090:DWN131097 DMR131090:DMR131097 DCV131090:DCV131097 CSZ131090:CSZ131097 CJD131090:CJD131097 BZH131090:BZH131097 BPL131090:BPL131097 BFP131090:BFP131097 AVT131090:AVT131097 ALX131090:ALX131097 ACB131090:ACB131097 SF131090:SF131097 IJ131090:IJ131097 WUV65554:WUV65561 WKZ65554:WKZ65561 WBD65554:WBD65561 VRH65554:VRH65561 VHL65554:VHL65561 UXP65554:UXP65561 UNT65554:UNT65561 UDX65554:UDX65561 TUB65554:TUB65561 TKF65554:TKF65561 TAJ65554:TAJ65561 SQN65554:SQN65561 SGR65554:SGR65561 RWV65554:RWV65561 RMZ65554:RMZ65561 RDD65554:RDD65561 QTH65554:QTH65561 QJL65554:QJL65561 PZP65554:PZP65561 PPT65554:PPT65561 PFX65554:PFX65561 OWB65554:OWB65561 OMF65554:OMF65561 OCJ65554:OCJ65561 NSN65554:NSN65561 NIR65554:NIR65561 MYV65554:MYV65561 MOZ65554:MOZ65561 MFD65554:MFD65561 LVH65554:LVH65561 LLL65554:LLL65561 LBP65554:LBP65561 KRT65554:KRT65561 KHX65554:KHX65561 JYB65554:JYB65561 JOF65554:JOF65561 JEJ65554:JEJ65561 IUN65554:IUN65561 IKR65554:IKR65561 IAV65554:IAV65561 HQZ65554:HQZ65561 HHD65554:HHD65561 GXH65554:GXH65561 GNL65554:GNL65561 GDP65554:GDP65561 FTT65554:FTT65561 FJX65554:FJX65561 FAB65554:FAB65561 EQF65554:EQF65561 EGJ65554:EGJ65561 DWN65554:DWN65561 DMR65554:DMR65561 DCV65554:DCV65561 CSZ65554:CSZ65561 CJD65554:CJD65561 BZH65554:BZH65561 BPL65554:BPL65561 BFP65554:BFP65561 AVT65554:AVT65561 ALX65554:ALX65561 ACB65554:ACB65561 SF65554:SF65561 IJ65554:IJ65561 WUV29:WUV40 WKZ29:WKZ40 WBD29:WBD40 VRH29:VRH40 VHL29:VHL40 UXP29:UXP40 UNT29:UNT40 UDX29:UDX40 TUB29:TUB40 TKF29:TKF40 TAJ29:TAJ40 SQN29:SQN40 SGR29:SGR40 RWV29:RWV40 RMZ29:RMZ40 RDD29:RDD40 QTH29:QTH40 QJL29:QJL40 PZP29:PZP40 PPT29:PPT40 PFX29:PFX40 OWB29:OWB40 OMF29:OMF40 OCJ29:OCJ40 NSN29:NSN40 NIR29:NIR40 MYV29:MYV40 MOZ29:MOZ40 MFD29:MFD40 LVH29:LVH40 LLL29:LLL40 LBP29:LBP40 KRT29:KRT40 KHX29:KHX40 JYB29:JYB40 JOF29:JOF40 JEJ29:JEJ40 IUN29:IUN40 IKR29:IKR40 IAV29:IAV40 HQZ29:HQZ40 HHD29:HHD40 GXH29:GXH40 GNL29:GNL40 GDP29:GDP40 FTT29:FTT40 FJX29:FJX40 FAB29:FAB40 EQF29:EQF40 EGJ29:EGJ40 DWN29:DWN40 DMR29:DMR40 DCV29:DCV40 CSZ29:CSZ40 CJD29:CJD40 BZH29:BZH40 BPL29:BPL40 BFP29:BFP40 AVT29:AVT40 ALX29:ALX40 ACB29:ACB40 SF29:SF40 IJ29:IJ40 WUV983055:WUV983056 WKZ983055:WKZ983056 WBD983055:WBD983056 VRH983055:VRH983056 VHL983055:VHL983056 UXP983055:UXP983056 UNT983055:UNT983056 UDX983055:UDX983056 TUB983055:TUB983056 TKF983055:TKF983056 TAJ983055:TAJ983056 SQN983055:SQN983056 SGR983055:SGR983056 RWV983055:RWV983056 RMZ983055:RMZ983056 RDD983055:RDD983056 QTH983055:QTH983056 QJL983055:QJL983056 PZP983055:PZP983056 PPT983055:PPT983056 PFX983055:PFX983056 OWB983055:OWB983056 OMF983055:OMF983056 OCJ983055:OCJ983056 NSN983055:NSN983056 NIR983055:NIR983056 MYV983055:MYV983056 MOZ983055:MOZ983056 MFD983055:MFD983056 LVH983055:LVH983056 LLL983055:LLL983056 LBP983055:LBP983056 KRT983055:KRT983056 KHX983055:KHX983056 JYB983055:JYB983056 JOF983055:JOF983056 JEJ983055:JEJ983056 IUN983055:IUN983056 IKR983055:IKR983056 IAV983055:IAV983056 HQZ983055:HQZ983056 HHD983055:HHD983056 GXH983055:GXH983056 GNL983055:GNL983056 GDP983055:GDP983056 FTT983055:FTT983056 FJX983055:FJX983056 FAB983055:FAB983056 EQF983055:EQF983056 EGJ983055:EGJ983056 DWN983055:DWN983056 DMR983055:DMR983056 DCV983055:DCV983056 CSZ983055:CSZ983056 CJD983055:CJD983056 BZH983055:BZH983056 BPL983055:BPL983056 BFP983055:BFP983056 AVT983055:AVT983056 ALX983055:ALX983056 ACB983055:ACB983056 SF983055:SF983056 IJ983055:IJ983056 WUV917519:WUV917520 WKZ917519:WKZ917520 WBD917519:WBD917520 VRH917519:VRH917520 VHL917519:VHL917520 UXP917519:UXP917520 UNT917519:UNT917520 UDX917519:UDX917520 TUB917519:TUB917520 TKF917519:TKF917520 TAJ917519:TAJ917520 SQN917519:SQN917520 SGR917519:SGR917520 RWV917519:RWV917520 RMZ917519:RMZ917520 RDD917519:RDD917520 QTH917519:QTH917520 QJL917519:QJL917520 PZP917519:PZP917520 PPT917519:PPT917520 PFX917519:PFX917520 OWB917519:OWB917520 OMF917519:OMF917520 OCJ917519:OCJ917520 NSN917519:NSN917520 NIR917519:NIR917520 MYV917519:MYV917520 MOZ917519:MOZ917520 MFD917519:MFD917520 LVH917519:LVH917520 LLL917519:LLL917520 LBP917519:LBP917520 KRT917519:KRT917520 KHX917519:KHX917520 JYB917519:JYB917520 JOF917519:JOF917520 JEJ917519:JEJ917520 IUN917519:IUN917520 IKR917519:IKR917520 IAV917519:IAV917520 HQZ917519:HQZ917520 HHD917519:HHD917520 GXH917519:GXH917520 GNL917519:GNL917520 GDP917519:GDP917520 FTT917519:FTT917520 FJX917519:FJX917520 FAB917519:FAB917520 EQF917519:EQF917520 EGJ917519:EGJ917520 DWN917519:DWN917520 DMR917519:DMR917520 DCV917519:DCV917520 CSZ917519:CSZ917520 CJD917519:CJD917520 BZH917519:BZH917520 BPL917519:BPL917520 BFP917519:BFP917520 AVT917519:AVT917520 ALX917519:ALX917520 ACB917519:ACB917520 SF917519:SF917520 IJ917519:IJ917520 WUV851983:WUV851984 WKZ851983:WKZ851984 WBD851983:WBD851984 VRH851983:VRH851984 VHL851983:VHL851984 UXP851983:UXP851984 UNT851983:UNT851984 UDX851983:UDX851984 TUB851983:TUB851984 TKF851983:TKF851984 TAJ851983:TAJ851984 SQN851983:SQN851984 SGR851983:SGR851984 RWV851983:RWV851984 RMZ851983:RMZ851984 RDD851983:RDD851984 QTH851983:QTH851984 QJL851983:QJL851984 PZP851983:PZP851984 PPT851983:PPT851984 PFX851983:PFX851984 OWB851983:OWB851984 OMF851983:OMF851984 OCJ851983:OCJ851984 NSN851983:NSN851984 NIR851983:NIR851984 MYV851983:MYV851984 MOZ851983:MOZ851984 MFD851983:MFD851984 LVH851983:LVH851984 LLL851983:LLL851984 LBP851983:LBP851984 KRT851983:KRT851984 KHX851983:KHX851984 JYB851983:JYB851984 JOF851983:JOF851984 JEJ851983:JEJ851984 IUN851983:IUN851984 IKR851983:IKR851984 IAV851983:IAV851984 HQZ851983:HQZ851984 HHD851983:HHD851984 GXH851983:GXH851984 GNL851983:GNL851984 GDP851983:GDP851984 FTT851983:FTT851984 FJX851983:FJX851984 FAB851983:FAB851984 EQF851983:EQF851984 EGJ851983:EGJ851984 DWN851983:DWN851984 DMR851983:DMR851984 DCV851983:DCV851984 CSZ851983:CSZ851984 CJD851983:CJD851984 BZH851983:BZH851984 BPL851983:BPL851984 BFP851983:BFP851984 AVT851983:AVT851984 ALX851983:ALX851984 ACB851983:ACB851984 SF851983:SF851984 IJ851983:IJ851984 WUV786447:WUV786448 WKZ786447:WKZ786448 WBD786447:WBD786448 VRH786447:VRH786448 VHL786447:VHL786448 UXP786447:UXP786448 UNT786447:UNT786448 UDX786447:UDX786448 TUB786447:TUB786448 TKF786447:TKF786448 TAJ786447:TAJ786448 SQN786447:SQN786448 SGR786447:SGR786448 RWV786447:RWV786448 RMZ786447:RMZ786448 RDD786447:RDD786448 QTH786447:QTH786448 QJL786447:QJL786448 PZP786447:PZP786448 PPT786447:PPT786448 PFX786447:PFX786448 OWB786447:OWB786448 OMF786447:OMF786448 OCJ786447:OCJ786448 NSN786447:NSN786448 NIR786447:NIR786448 MYV786447:MYV786448 MOZ786447:MOZ786448 MFD786447:MFD786448 LVH786447:LVH786448 LLL786447:LLL786448 LBP786447:LBP786448 KRT786447:KRT786448 KHX786447:KHX786448 JYB786447:JYB786448 JOF786447:JOF786448 JEJ786447:JEJ786448 IUN786447:IUN786448 IKR786447:IKR786448 IAV786447:IAV786448 HQZ786447:HQZ786448 HHD786447:HHD786448 GXH786447:GXH786448 GNL786447:GNL786448 GDP786447:GDP786448 FTT786447:FTT786448 FJX786447:FJX786448 FAB786447:FAB786448 EQF786447:EQF786448 EGJ786447:EGJ786448 DWN786447:DWN786448 DMR786447:DMR786448 DCV786447:DCV786448 CSZ786447:CSZ786448 CJD786447:CJD786448 BZH786447:BZH786448 BPL786447:BPL786448 BFP786447:BFP786448 AVT786447:AVT786448 ALX786447:ALX786448 ACB786447:ACB786448 SF786447:SF786448 IJ786447:IJ786448 WUV720911:WUV720912 WKZ720911:WKZ720912 WBD720911:WBD720912 VRH720911:VRH720912 VHL720911:VHL720912 UXP720911:UXP720912 UNT720911:UNT720912 UDX720911:UDX720912 TUB720911:TUB720912 TKF720911:TKF720912 TAJ720911:TAJ720912 SQN720911:SQN720912 SGR720911:SGR720912 RWV720911:RWV720912 RMZ720911:RMZ720912 RDD720911:RDD720912 QTH720911:QTH720912 QJL720911:QJL720912 PZP720911:PZP720912 PPT720911:PPT720912 PFX720911:PFX720912 OWB720911:OWB720912 OMF720911:OMF720912 OCJ720911:OCJ720912 NSN720911:NSN720912 NIR720911:NIR720912 MYV720911:MYV720912 MOZ720911:MOZ720912 MFD720911:MFD720912 LVH720911:LVH720912 LLL720911:LLL720912 LBP720911:LBP720912 KRT720911:KRT720912 KHX720911:KHX720912 JYB720911:JYB720912 JOF720911:JOF720912 JEJ720911:JEJ720912 IUN720911:IUN720912 IKR720911:IKR720912 IAV720911:IAV720912 HQZ720911:HQZ720912 HHD720911:HHD720912 GXH720911:GXH720912 GNL720911:GNL720912 GDP720911:GDP720912 FTT720911:FTT720912 FJX720911:FJX720912 FAB720911:FAB720912 EQF720911:EQF720912 EGJ720911:EGJ720912 DWN720911:DWN720912 DMR720911:DMR720912 DCV720911:DCV720912 CSZ720911:CSZ720912 CJD720911:CJD720912 BZH720911:BZH720912 BPL720911:BPL720912 BFP720911:BFP720912 AVT720911:AVT720912 ALX720911:ALX720912 ACB720911:ACB720912 SF720911:SF720912 IJ720911:IJ720912 WUV655375:WUV655376 WKZ655375:WKZ655376 WBD655375:WBD655376 VRH655375:VRH655376 VHL655375:VHL655376 UXP655375:UXP655376 UNT655375:UNT655376 UDX655375:UDX655376 TUB655375:TUB655376 TKF655375:TKF655376 TAJ655375:TAJ655376 SQN655375:SQN655376 SGR655375:SGR655376 RWV655375:RWV655376 RMZ655375:RMZ655376 RDD655375:RDD655376 QTH655375:QTH655376 QJL655375:QJL655376 PZP655375:PZP655376 PPT655375:PPT655376 PFX655375:PFX655376 OWB655375:OWB655376 OMF655375:OMF655376 OCJ655375:OCJ655376 NSN655375:NSN655376 NIR655375:NIR655376 MYV655375:MYV655376 MOZ655375:MOZ655376 MFD655375:MFD655376 LVH655375:LVH655376 LLL655375:LLL655376 LBP655375:LBP655376 KRT655375:KRT655376 KHX655375:KHX655376 JYB655375:JYB655376 JOF655375:JOF655376 JEJ655375:JEJ655376 IUN655375:IUN655376 IKR655375:IKR655376 IAV655375:IAV655376 HQZ655375:HQZ655376 HHD655375:HHD655376 GXH655375:GXH655376 GNL655375:GNL655376 GDP655375:GDP655376 FTT655375:FTT655376 FJX655375:FJX655376 FAB655375:FAB655376 EQF655375:EQF655376 EGJ655375:EGJ655376 DWN655375:DWN655376 DMR655375:DMR655376 DCV655375:DCV655376 CSZ655375:CSZ655376 CJD655375:CJD655376 BZH655375:BZH655376 BPL655375:BPL655376 BFP655375:BFP655376 AVT655375:AVT655376 ALX655375:ALX655376 ACB655375:ACB655376 SF655375:SF655376 IJ655375:IJ655376 WUV589839:WUV589840 WKZ589839:WKZ589840 WBD589839:WBD589840 VRH589839:VRH589840 VHL589839:VHL589840 UXP589839:UXP589840 UNT589839:UNT589840 UDX589839:UDX589840 TUB589839:TUB589840 TKF589839:TKF589840 TAJ589839:TAJ589840 SQN589839:SQN589840 SGR589839:SGR589840 RWV589839:RWV589840 RMZ589839:RMZ589840 RDD589839:RDD589840 QTH589839:QTH589840 QJL589839:QJL589840 PZP589839:PZP589840 PPT589839:PPT589840 PFX589839:PFX589840 OWB589839:OWB589840 OMF589839:OMF589840 OCJ589839:OCJ589840 NSN589839:NSN589840 NIR589839:NIR589840 MYV589839:MYV589840 MOZ589839:MOZ589840 MFD589839:MFD589840 LVH589839:LVH589840 LLL589839:LLL589840 LBP589839:LBP589840 KRT589839:KRT589840 KHX589839:KHX589840 JYB589839:JYB589840 JOF589839:JOF589840 JEJ589839:JEJ589840 IUN589839:IUN589840 IKR589839:IKR589840 IAV589839:IAV589840 HQZ589839:HQZ589840 HHD589839:HHD589840 GXH589839:GXH589840 GNL589839:GNL589840 GDP589839:GDP589840 FTT589839:FTT589840 FJX589839:FJX589840 FAB589839:FAB589840 EQF589839:EQF589840 EGJ589839:EGJ589840 DWN589839:DWN589840 DMR589839:DMR589840 DCV589839:DCV589840 CSZ589839:CSZ589840 CJD589839:CJD589840 BZH589839:BZH589840 BPL589839:BPL589840 BFP589839:BFP589840 AVT589839:AVT589840 ALX589839:ALX589840 ACB589839:ACB589840 SF589839:SF589840 IJ589839:IJ589840 WUV524303:WUV524304 WKZ524303:WKZ524304 WBD524303:WBD524304 VRH524303:VRH524304 VHL524303:VHL524304 UXP524303:UXP524304 UNT524303:UNT524304 UDX524303:UDX524304 TUB524303:TUB524304 TKF524303:TKF524304 TAJ524303:TAJ524304 SQN524303:SQN524304 SGR524303:SGR524304 RWV524303:RWV524304 RMZ524303:RMZ524304 RDD524303:RDD524304 QTH524303:QTH524304 QJL524303:QJL524304 PZP524303:PZP524304 PPT524303:PPT524304 PFX524303:PFX524304 OWB524303:OWB524304 OMF524303:OMF524304 OCJ524303:OCJ524304 NSN524303:NSN524304 NIR524303:NIR524304 MYV524303:MYV524304 MOZ524303:MOZ524304 MFD524303:MFD524304 LVH524303:LVH524304 LLL524303:LLL524304 LBP524303:LBP524304 KRT524303:KRT524304 KHX524303:KHX524304 JYB524303:JYB524304 JOF524303:JOF524304 JEJ524303:JEJ524304 IUN524303:IUN524304 IKR524303:IKR524304 IAV524303:IAV524304 HQZ524303:HQZ524304 HHD524303:HHD524304 GXH524303:GXH524304 GNL524303:GNL524304 GDP524303:GDP524304 FTT524303:FTT524304 FJX524303:FJX524304 FAB524303:FAB524304 EQF524303:EQF524304 EGJ524303:EGJ524304 DWN524303:DWN524304 DMR524303:DMR524304 DCV524303:DCV524304 CSZ524303:CSZ524304 CJD524303:CJD524304 BZH524303:BZH524304 BPL524303:BPL524304 BFP524303:BFP524304 AVT524303:AVT524304 ALX524303:ALX524304 ACB524303:ACB524304 SF524303:SF524304 IJ524303:IJ524304 WUV458767:WUV458768 WKZ458767:WKZ458768 WBD458767:WBD458768 VRH458767:VRH458768 VHL458767:VHL458768 UXP458767:UXP458768 UNT458767:UNT458768 UDX458767:UDX458768 TUB458767:TUB458768 TKF458767:TKF458768 TAJ458767:TAJ458768 SQN458767:SQN458768 SGR458767:SGR458768 RWV458767:RWV458768 RMZ458767:RMZ458768 RDD458767:RDD458768 QTH458767:QTH458768 QJL458767:QJL458768 PZP458767:PZP458768 PPT458767:PPT458768 PFX458767:PFX458768 OWB458767:OWB458768 OMF458767:OMF458768 OCJ458767:OCJ458768 NSN458767:NSN458768 NIR458767:NIR458768 MYV458767:MYV458768 MOZ458767:MOZ458768 MFD458767:MFD458768 LVH458767:LVH458768 LLL458767:LLL458768 LBP458767:LBP458768 KRT458767:KRT458768 KHX458767:KHX458768 JYB458767:JYB458768 JOF458767:JOF458768 JEJ458767:JEJ458768 IUN458767:IUN458768 IKR458767:IKR458768 IAV458767:IAV458768 HQZ458767:HQZ458768 HHD458767:HHD458768 GXH458767:GXH458768 GNL458767:GNL458768 GDP458767:GDP458768 FTT458767:FTT458768 FJX458767:FJX458768 FAB458767:FAB458768 EQF458767:EQF458768 EGJ458767:EGJ458768 DWN458767:DWN458768 DMR458767:DMR458768 DCV458767:DCV458768 CSZ458767:CSZ458768 CJD458767:CJD458768 BZH458767:BZH458768 BPL458767:BPL458768 BFP458767:BFP458768 AVT458767:AVT458768 ALX458767:ALX458768 ACB458767:ACB458768 SF458767:SF458768 IJ458767:IJ458768 WUV393231:WUV393232 WKZ393231:WKZ393232 WBD393231:WBD393232 VRH393231:VRH393232 VHL393231:VHL393232 UXP393231:UXP393232 UNT393231:UNT393232 UDX393231:UDX393232 TUB393231:TUB393232 TKF393231:TKF393232 TAJ393231:TAJ393232 SQN393231:SQN393232 SGR393231:SGR393232 RWV393231:RWV393232 RMZ393231:RMZ393232 RDD393231:RDD393232 QTH393231:QTH393232 QJL393231:QJL393232 PZP393231:PZP393232 PPT393231:PPT393232 PFX393231:PFX393232 OWB393231:OWB393232 OMF393231:OMF393232 OCJ393231:OCJ393232 NSN393231:NSN393232 NIR393231:NIR393232 MYV393231:MYV393232 MOZ393231:MOZ393232 MFD393231:MFD393232 LVH393231:LVH393232 LLL393231:LLL393232 LBP393231:LBP393232 KRT393231:KRT393232 KHX393231:KHX393232 JYB393231:JYB393232 JOF393231:JOF393232 JEJ393231:JEJ393232 IUN393231:IUN393232 IKR393231:IKR393232 IAV393231:IAV393232 HQZ393231:HQZ393232 HHD393231:HHD393232 GXH393231:GXH393232 GNL393231:GNL393232 GDP393231:GDP393232 FTT393231:FTT393232 FJX393231:FJX393232 FAB393231:FAB393232 EQF393231:EQF393232 EGJ393231:EGJ393232 DWN393231:DWN393232 DMR393231:DMR393232 DCV393231:DCV393232 CSZ393231:CSZ393232 CJD393231:CJD393232 BZH393231:BZH393232 BPL393231:BPL393232 BFP393231:BFP393232 AVT393231:AVT393232 ALX393231:ALX393232 ACB393231:ACB393232 SF393231:SF393232 IJ393231:IJ393232 WUV327695:WUV327696 WKZ327695:WKZ327696 WBD327695:WBD327696 VRH327695:VRH327696 VHL327695:VHL327696 UXP327695:UXP327696 UNT327695:UNT327696 UDX327695:UDX327696 TUB327695:TUB327696 TKF327695:TKF327696 TAJ327695:TAJ327696 SQN327695:SQN327696 SGR327695:SGR327696 RWV327695:RWV327696 RMZ327695:RMZ327696 RDD327695:RDD327696 QTH327695:QTH327696 QJL327695:QJL327696 PZP327695:PZP327696 PPT327695:PPT327696 PFX327695:PFX327696 OWB327695:OWB327696 OMF327695:OMF327696 OCJ327695:OCJ327696 NSN327695:NSN327696 NIR327695:NIR327696 MYV327695:MYV327696 MOZ327695:MOZ327696 MFD327695:MFD327696 LVH327695:LVH327696 LLL327695:LLL327696 LBP327695:LBP327696 KRT327695:KRT327696 KHX327695:KHX327696 JYB327695:JYB327696 JOF327695:JOF327696 JEJ327695:JEJ327696 IUN327695:IUN327696 IKR327695:IKR327696 IAV327695:IAV327696 HQZ327695:HQZ327696 HHD327695:HHD327696 GXH327695:GXH327696 GNL327695:GNL327696 GDP327695:GDP327696 FTT327695:FTT327696 FJX327695:FJX327696 FAB327695:FAB327696 EQF327695:EQF327696 EGJ327695:EGJ327696 DWN327695:DWN327696 DMR327695:DMR327696 DCV327695:DCV327696 CSZ327695:CSZ327696 CJD327695:CJD327696 BZH327695:BZH327696 BPL327695:BPL327696 BFP327695:BFP327696 AVT327695:AVT327696 ALX327695:ALX327696 ACB327695:ACB327696 SF327695:SF327696 IJ327695:IJ327696 WUV262159:WUV262160 WKZ262159:WKZ262160 WBD262159:WBD262160 VRH262159:VRH262160 VHL262159:VHL262160 UXP262159:UXP262160 UNT262159:UNT262160 UDX262159:UDX262160 TUB262159:TUB262160 TKF262159:TKF262160 TAJ262159:TAJ262160 SQN262159:SQN262160 SGR262159:SGR262160 RWV262159:RWV262160 RMZ262159:RMZ262160 RDD262159:RDD262160 QTH262159:QTH262160 QJL262159:QJL262160 PZP262159:PZP262160 PPT262159:PPT262160 PFX262159:PFX262160 OWB262159:OWB262160 OMF262159:OMF262160 OCJ262159:OCJ262160 NSN262159:NSN262160 NIR262159:NIR262160 MYV262159:MYV262160 MOZ262159:MOZ262160 MFD262159:MFD262160 LVH262159:LVH262160 LLL262159:LLL262160 LBP262159:LBP262160 KRT262159:KRT262160 KHX262159:KHX262160 JYB262159:JYB262160 JOF262159:JOF262160 JEJ262159:JEJ262160 IUN262159:IUN262160 IKR262159:IKR262160 IAV262159:IAV262160 HQZ262159:HQZ262160 HHD262159:HHD262160 GXH262159:GXH262160 GNL262159:GNL262160 GDP262159:GDP262160 FTT262159:FTT262160 FJX262159:FJX262160 FAB262159:FAB262160 EQF262159:EQF262160 EGJ262159:EGJ262160 DWN262159:DWN262160 DMR262159:DMR262160 DCV262159:DCV262160 CSZ262159:CSZ262160 CJD262159:CJD262160 BZH262159:BZH262160 BPL262159:BPL262160 BFP262159:BFP262160 AVT262159:AVT262160 ALX262159:ALX262160 ACB262159:ACB262160 SF262159:SF262160 IJ262159:IJ262160 WUV196623:WUV196624 WKZ196623:WKZ196624 WBD196623:WBD196624 VRH196623:VRH196624 VHL196623:VHL196624 UXP196623:UXP196624 UNT196623:UNT196624 UDX196623:UDX196624 TUB196623:TUB196624 TKF196623:TKF196624 TAJ196623:TAJ196624 SQN196623:SQN196624 SGR196623:SGR196624 RWV196623:RWV196624 RMZ196623:RMZ196624 RDD196623:RDD196624 QTH196623:QTH196624 QJL196623:QJL196624 PZP196623:PZP196624 PPT196623:PPT196624 PFX196623:PFX196624 OWB196623:OWB196624 OMF196623:OMF196624 OCJ196623:OCJ196624 NSN196623:NSN196624 NIR196623:NIR196624 MYV196623:MYV196624 MOZ196623:MOZ196624 MFD196623:MFD196624 LVH196623:LVH196624 LLL196623:LLL196624 LBP196623:LBP196624 KRT196623:KRT196624 KHX196623:KHX196624 JYB196623:JYB196624 JOF196623:JOF196624 JEJ196623:JEJ196624 IUN196623:IUN196624 IKR196623:IKR196624 IAV196623:IAV196624 HQZ196623:HQZ196624 HHD196623:HHD196624 GXH196623:GXH196624 GNL196623:GNL196624 GDP196623:GDP196624 FTT196623:FTT196624 FJX196623:FJX196624 FAB196623:FAB196624 EQF196623:EQF196624 EGJ196623:EGJ196624 DWN196623:DWN196624 DMR196623:DMR196624 DCV196623:DCV196624 CSZ196623:CSZ196624 CJD196623:CJD196624 BZH196623:BZH196624 BPL196623:BPL196624 BFP196623:BFP196624 AVT196623:AVT196624 ALX196623:ALX196624 ACB196623:ACB196624 SF196623:SF196624 IJ196623:IJ196624 WUV131087:WUV131088 WKZ131087:WKZ131088 WBD131087:WBD131088 VRH131087:VRH131088 VHL131087:VHL131088 UXP131087:UXP131088 UNT131087:UNT131088 UDX131087:UDX131088 TUB131087:TUB131088 TKF131087:TKF131088 TAJ131087:TAJ131088 SQN131087:SQN131088 SGR131087:SGR131088 RWV131087:RWV131088 RMZ131087:RMZ131088 RDD131087:RDD131088 QTH131087:QTH131088 QJL131087:QJL131088 PZP131087:PZP131088 PPT131087:PPT131088 PFX131087:PFX131088 OWB131087:OWB131088 OMF131087:OMF131088 OCJ131087:OCJ131088 NSN131087:NSN131088 NIR131087:NIR131088 MYV131087:MYV131088 MOZ131087:MOZ131088 MFD131087:MFD131088 LVH131087:LVH131088 LLL131087:LLL131088 LBP131087:LBP131088 KRT131087:KRT131088 KHX131087:KHX131088 JYB131087:JYB131088 JOF131087:JOF131088 JEJ131087:JEJ131088 IUN131087:IUN131088 IKR131087:IKR131088 IAV131087:IAV131088 HQZ131087:HQZ131088 HHD131087:HHD131088 GXH131087:GXH131088 GNL131087:GNL131088 GDP131087:GDP131088 FTT131087:FTT131088 FJX131087:FJX131088 FAB131087:FAB131088 EQF131087:EQF131088 EGJ131087:EGJ131088 DWN131087:DWN131088 DMR131087:DMR131088 DCV131087:DCV131088 CSZ131087:CSZ131088 CJD131087:CJD131088 BZH131087:BZH131088 BPL131087:BPL131088 BFP131087:BFP131088 AVT131087:AVT131088 ALX131087:ALX131088 ACB131087:ACB131088 SF131087:SF131088 IJ131087:IJ131088 WUV65551:WUV65552 WKZ65551:WKZ65552 WBD65551:WBD65552 VRH65551:VRH65552 VHL65551:VHL65552 UXP65551:UXP65552 UNT65551:UNT65552 UDX65551:UDX65552 TUB65551:TUB65552 TKF65551:TKF65552 TAJ65551:TAJ65552 SQN65551:SQN65552 SGR65551:SGR65552 RWV65551:RWV65552 RMZ65551:RMZ65552 RDD65551:RDD65552 QTH65551:QTH65552 QJL65551:QJL65552 PZP65551:PZP65552 PPT65551:PPT65552 PFX65551:PFX65552 OWB65551:OWB65552 OMF65551:OMF65552 OCJ65551:OCJ65552 NSN65551:NSN65552 NIR65551:NIR65552 MYV65551:MYV65552 MOZ65551:MOZ65552 MFD65551:MFD65552 LVH65551:LVH65552 LLL65551:LLL65552 LBP65551:LBP65552 KRT65551:KRT65552 KHX65551:KHX65552 JYB65551:JYB65552 JOF65551:JOF65552 JEJ65551:JEJ65552 IUN65551:IUN65552 IKR65551:IKR65552 IAV65551:IAV65552 HQZ65551:HQZ65552 HHD65551:HHD65552 GXH65551:GXH65552 GNL65551:GNL65552 GDP65551:GDP65552 FTT65551:FTT65552 FJX65551:FJX65552 FAB65551:FAB65552 EQF65551:EQF65552 EGJ65551:EGJ65552 DWN65551:DWN65552 DMR65551:DMR65552 DCV65551:DCV65552 CSZ65551:CSZ65552 CJD65551:CJD65552 BZH65551:BZH65552 BPL65551:BPL65552 BFP65551:BFP65552 AVT65551:AVT65552 ALX65551:ALX65552 ACB65551:ACB65552 SF65551:SF65552 IJ65551:IJ65552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39:WUV983053 WKZ983039:WKZ983053 WBD983039:WBD983053 VRH983039:VRH983053 VHL983039:VHL983053 UXP983039:UXP983053 UNT983039:UNT983053 UDX983039:UDX983053 TUB983039:TUB983053 TKF983039:TKF983053 TAJ983039:TAJ983053 SQN983039:SQN983053 SGR983039:SGR983053 RWV983039:RWV983053 RMZ983039:RMZ983053 RDD983039:RDD983053 QTH983039:QTH983053 QJL983039:QJL983053 PZP983039:PZP983053 PPT983039:PPT983053 PFX983039:PFX983053 OWB983039:OWB983053 OMF983039:OMF983053 OCJ983039:OCJ983053 NSN983039:NSN983053 NIR983039:NIR983053 MYV983039:MYV983053 MOZ983039:MOZ983053 MFD983039:MFD983053 LVH983039:LVH983053 LLL983039:LLL983053 LBP983039:LBP983053 KRT983039:KRT983053 KHX983039:KHX983053 JYB983039:JYB983053 JOF983039:JOF983053 JEJ983039:JEJ983053 IUN983039:IUN983053 IKR983039:IKR983053 IAV983039:IAV983053 HQZ983039:HQZ983053 HHD983039:HHD983053 GXH983039:GXH983053 GNL983039:GNL983053 GDP983039:GDP983053 FTT983039:FTT983053 FJX983039:FJX983053 FAB983039:FAB983053 EQF983039:EQF983053 EGJ983039:EGJ983053 DWN983039:DWN983053 DMR983039:DMR983053 DCV983039:DCV983053 CSZ983039:CSZ983053 CJD983039:CJD983053 BZH983039:BZH983053 BPL983039:BPL983053 BFP983039:BFP983053 AVT983039:AVT983053 ALX983039:ALX983053 ACB983039:ACB983053 SF983039:SF983053 IJ983039:IJ983053 WUV917503:WUV917517 WKZ917503:WKZ917517 WBD917503:WBD917517 VRH917503:VRH917517 VHL917503:VHL917517 UXP917503:UXP917517 UNT917503:UNT917517 UDX917503:UDX917517 TUB917503:TUB917517 TKF917503:TKF917517 TAJ917503:TAJ917517 SQN917503:SQN917517 SGR917503:SGR917517 RWV917503:RWV917517 RMZ917503:RMZ917517 RDD917503:RDD917517 QTH917503:QTH917517 QJL917503:QJL917517 PZP917503:PZP917517 PPT917503:PPT917517 PFX917503:PFX917517 OWB917503:OWB917517 OMF917503:OMF917517 OCJ917503:OCJ917517 NSN917503:NSN917517 NIR917503:NIR917517 MYV917503:MYV917517 MOZ917503:MOZ917517 MFD917503:MFD917517 LVH917503:LVH917517 LLL917503:LLL917517 LBP917503:LBP917517 KRT917503:KRT917517 KHX917503:KHX917517 JYB917503:JYB917517 JOF917503:JOF917517 JEJ917503:JEJ917517 IUN917503:IUN917517 IKR917503:IKR917517 IAV917503:IAV917517 HQZ917503:HQZ917517 HHD917503:HHD917517 GXH917503:GXH917517 GNL917503:GNL917517 GDP917503:GDP917517 FTT917503:FTT917517 FJX917503:FJX917517 FAB917503:FAB917517 EQF917503:EQF917517 EGJ917503:EGJ917517 DWN917503:DWN917517 DMR917503:DMR917517 DCV917503:DCV917517 CSZ917503:CSZ917517 CJD917503:CJD917517 BZH917503:BZH917517 BPL917503:BPL917517 BFP917503:BFP917517 AVT917503:AVT917517 ALX917503:ALX917517 ACB917503:ACB917517 SF917503:SF917517 IJ917503:IJ917517 WUV851967:WUV851981 WKZ851967:WKZ851981 WBD851967:WBD851981 VRH851967:VRH851981 VHL851967:VHL851981 UXP851967:UXP851981 UNT851967:UNT851981 UDX851967:UDX851981 TUB851967:TUB851981 TKF851967:TKF851981 TAJ851967:TAJ851981 SQN851967:SQN851981 SGR851967:SGR851981 RWV851967:RWV851981 RMZ851967:RMZ851981 RDD851967:RDD851981 QTH851967:QTH851981 QJL851967:QJL851981 PZP851967:PZP851981 PPT851967:PPT851981 PFX851967:PFX851981 OWB851967:OWB851981 OMF851967:OMF851981 OCJ851967:OCJ851981 NSN851967:NSN851981 NIR851967:NIR851981 MYV851967:MYV851981 MOZ851967:MOZ851981 MFD851967:MFD851981 LVH851967:LVH851981 LLL851967:LLL851981 LBP851967:LBP851981 KRT851967:KRT851981 KHX851967:KHX851981 JYB851967:JYB851981 JOF851967:JOF851981 JEJ851967:JEJ851981 IUN851967:IUN851981 IKR851967:IKR851981 IAV851967:IAV851981 HQZ851967:HQZ851981 HHD851967:HHD851981 GXH851967:GXH851981 GNL851967:GNL851981 GDP851967:GDP851981 FTT851967:FTT851981 FJX851967:FJX851981 FAB851967:FAB851981 EQF851967:EQF851981 EGJ851967:EGJ851981 DWN851967:DWN851981 DMR851967:DMR851981 DCV851967:DCV851981 CSZ851967:CSZ851981 CJD851967:CJD851981 BZH851967:BZH851981 BPL851967:BPL851981 BFP851967:BFP851981 AVT851967:AVT851981 ALX851967:ALX851981 ACB851967:ACB851981 SF851967:SF851981 IJ851967:IJ851981 WUV786431:WUV786445 WKZ786431:WKZ786445 WBD786431:WBD786445 VRH786431:VRH786445 VHL786431:VHL786445 UXP786431:UXP786445 UNT786431:UNT786445 UDX786431:UDX786445 TUB786431:TUB786445 TKF786431:TKF786445 TAJ786431:TAJ786445 SQN786431:SQN786445 SGR786431:SGR786445 RWV786431:RWV786445 RMZ786431:RMZ786445 RDD786431:RDD786445 QTH786431:QTH786445 QJL786431:QJL786445 PZP786431:PZP786445 PPT786431:PPT786445 PFX786431:PFX786445 OWB786431:OWB786445 OMF786431:OMF786445 OCJ786431:OCJ786445 NSN786431:NSN786445 NIR786431:NIR786445 MYV786431:MYV786445 MOZ786431:MOZ786445 MFD786431:MFD786445 LVH786431:LVH786445 LLL786431:LLL786445 LBP786431:LBP786445 KRT786431:KRT786445 KHX786431:KHX786445 JYB786431:JYB786445 JOF786431:JOF786445 JEJ786431:JEJ786445 IUN786431:IUN786445 IKR786431:IKR786445 IAV786431:IAV786445 HQZ786431:HQZ786445 HHD786431:HHD786445 GXH786431:GXH786445 GNL786431:GNL786445 GDP786431:GDP786445 FTT786431:FTT786445 FJX786431:FJX786445 FAB786431:FAB786445 EQF786431:EQF786445 EGJ786431:EGJ786445 DWN786431:DWN786445 DMR786431:DMR786445 DCV786431:DCV786445 CSZ786431:CSZ786445 CJD786431:CJD786445 BZH786431:BZH786445 BPL786431:BPL786445 BFP786431:BFP786445 AVT786431:AVT786445 ALX786431:ALX786445 ACB786431:ACB786445 SF786431:SF786445 IJ786431:IJ786445 WUV720895:WUV720909 WKZ720895:WKZ720909 WBD720895:WBD720909 VRH720895:VRH720909 VHL720895:VHL720909 UXP720895:UXP720909 UNT720895:UNT720909 UDX720895:UDX720909 TUB720895:TUB720909 TKF720895:TKF720909 TAJ720895:TAJ720909 SQN720895:SQN720909 SGR720895:SGR720909 RWV720895:RWV720909 RMZ720895:RMZ720909 RDD720895:RDD720909 QTH720895:QTH720909 QJL720895:QJL720909 PZP720895:PZP720909 PPT720895:PPT720909 PFX720895:PFX720909 OWB720895:OWB720909 OMF720895:OMF720909 OCJ720895:OCJ720909 NSN720895:NSN720909 NIR720895:NIR720909 MYV720895:MYV720909 MOZ720895:MOZ720909 MFD720895:MFD720909 LVH720895:LVH720909 LLL720895:LLL720909 LBP720895:LBP720909 KRT720895:KRT720909 KHX720895:KHX720909 JYB720895:JYB720909 JOF720895:JOF720909 JEJ720895:JEJ720909 IUN720895:IUN720909 IKR720895:IKR720909 IAV720895:IAV720909 HQZ720895:HQZ720909 HHD720895:HHD720909 GXH720895:GXH720909 GNL720895:GNL720909 GDP720895:GDP720909 FTT720895:FTT720909 FJX720895:FJX720909 FAB720895:FAB720909 EQF720895:EQF720909 EGJ720895:EGJ720909 DWN720895:DWN720909 DMR720895:DMR720909 DCV720895:DCV720909 CSZ720895:CSZ720909 CJD720895:CJD720909 BZH720895:BZH720909 BPL720895:BPL720909 BFP720895:BFP720909 AVT720895:AVT720909 ALX720895:ALX720909 ACB720895:ACB720909 SF720895:SF720909 IJ720895:IJ720909 WUV655359:WUV655373 WKZ655359:WKZ655373 WBD655359:WBD655373 VRH655359:VRH655373 VHL655359:VHL655373 UXP655359:UXP655373 UNT655359:UNT655373 UDX655359:UDX655373 TUB655359:TUB655373 TKF655359:TKF655373 TAJ655359:TAJ655373 SQN655359:SQN655373 SGR655359:SGR655373 RWV655359:RWV655373 RMZ655359:RMZ655373 RDD655359:RDD655373 QTH655359:QTH655373 QJL655359:QJL655373 PZP655359:PZP655373 PPT655359:PPT655373 PFX655359:PFX655373 OWB655359:OWB655373 OMF655359:OMF655373 OCJ655359:OCJ655373 NSN655359:NSN655373 NIR655359:NIR655373 MYV655359:MYV655373 MOZ655359:MOZ655373 MFD655359:MFD655373 LVH655359:LVH655373 LLL655359:LLL655373 LBP655359:LBP655373 KRT655359:KRT655373 KHX655359:KHX655373 JYB655359:JYB655373 JOF655359:JOF655373 JEJ655359:JEJ655373 IUN655359:IUN655373 IKR655359:IKR655373 IAV655359:IAV655373 HQZ655359:HQZ655373 HHD655359:HHD655373 GXH655359:GXH655373 GNL655359:GNL655373 GDP655359:GDP655373 FTT655359:FTT655373 FJX655359:FJX655373 FAB655359:FAB655373 EQF655359:EQF655373 EGJ655359:EGJ655373 DWN655359:DWN655373 DMR655359:DMR655373 DCV655359:DCV655373 CSZ655359:CSZ655373 CJD655359:CJD655373 BZH655359:BZH655373 BPL655359:BPL655373 BFP655359:BFP655373 AVT655359:AVT655373 ALX655359:ALX655373 ACB655359:ACB655373 SF655359:SF655373 IJ655359:IJ655373 WUV589823:WUV589837 WKZ589823:WKZ589837 WBD589823:WBD589837 VRH589823:VRH589837 VHL589823:VHL589837 UXP589823:UXP589837 UNT589823:UNT589837 UDX589823:UDX589837 TUB589823:TUB589837 TKF589823:TKF589837 TAJ589823:TAJ589837 SQN589823:SQN589837 SGR589823:SGR589837 RWV589823:RWV589837 RMZ589823:RMZ589837 RDD589823:RDD589837 QTH589823:QTH589837 QJL589823:QJL589837 PZP589823:PZP589837 PPT589823:PPT589837 PFX589823:PFX589837 OWB589823:OWB589837 OMF589823:OMF589837 OCJ589823:OCJ589837 NSN589823:NSN589837 NIR589823:NIR589837 MYV589823:MYV589837 MOZ589823:MOZ589837 MFD589823:MFD589837 LVH589823:LVH589837 LLL589823:LLL589837 LBP589823:LBP589837 KRT589823:KRT589837 KHX589823:KHX589837 JYB589823:JYB589837 JOF589823:JOF589837 JEJ589823:JEJ589837 IUN589823:IUN589837 IKR589823:IKR589837 IAV589823:IAV589837 HQZ589823:HQZ589837 HHD589823:HHD589837 GXH589823:GXH589837 GNL589823:GNL589837 GDP589823:GDP589837 FTT589823:FTT589837 FJX589823:FJX589837 FAB589823:FAB589837 EQF589823:EQF589837 EGJ589823:EGJ589837 DWN589823:DWN589837 DMR589823:DMR589837 DCV589823:DCV589837 CSZ589823:CSZ589837 CJD589823:CJD589837 BZH589823:BZH589837 BPL589823:BPL589837 BFP589823:BFP589837 AVT589823:AVT589837 ALX589823:ALX589837 ACB589823:ACB589837 SF589823:SF589837 IJ589823:IJ589837 WUV524287:WUV524301 WKZ524287:WKZ524301 WBD524287:WBD524301 VRH524287:VRH524301 VHL524287:VHL524301 UXP524287:UXP524301 UNT524287:UNT524301 UDX524287:UDX524301 TUB524287:TUB524301 TKF524287:TKF524301 TAJ524287:TAJ524301 SQN524287:SQN524301 SGR524287:SGR524301 RWV524287:RWV524301 RMZ524287:RMZ524301 RDD524287:RDD524301 QTH524287:QTH524301 QJL524287:QJL524301 PZP524287:PZP524301 PPT524287:PPT524301 PFX524287:PFX524301 OWB524287:OWB524301 OMF524287:OMF524301 OCJ524287:OCJ524301 NSN524287:NSN524301 NIR524287:NIR524301 MYV524287:MYV524301 MOZ524287:MOZ524301 MFD524287:MFD524301 LVH524287:LVH524301 LLL524287:LLL524301 LBP524287:LBP524301 KRT524287:KRT524301 KHX524287:KHX524301 JYB524287:JYB524301 JOF524287:JOF524301 JEJ524287:JEJ524301 IUN524287:IUN524301 IKR524287:IKR524301 IAV524287:IAV524301 HQZ524287:HQZ524301 HHD524287:HHD524301 GXH524287:GXH524301 GNL524287:GNL524301 GDP524287:GDP524301 FTT524287:FTT524301 FJX524287:FJX524301 FAB524287:FAB524301 EQF524287:EQF524301 EGJ524287:EGJ524301 DWN524287:DWN524301 DMR524287:DMR524301 DCV524287:DCV524301 CSZ524287:CSZ524301 CJD524287:CJD524301 BZH524287:BZH524301 BPL524287:BPL524301 BFP524287:BFP524301 AVT524287:AVT524301 ALX524287:ALX524301 ACB524287:ACB524301 SF524287:SF524301 IJ524287:IJ524301 WUV458751:WUV458765 WKZ458751:WKZ458765 WBD458751:WBD458765 VRH458751:VRH458765 VHL458751:VHL458765 UXP458751:UXP458765 UNT458751:UNT458765 UDX458751:UDX458765 TUB458751:TUB458765 TKF458751:TKF458765 TAJ458751:TAJ458765 SQN458751:SQN458765 SGR458751:SGR458765 RWV458751:RWV458765 RMZ458751:RMZ458765 RDD458751:RDD458765 QTH458751:QTH458765 QJL458751:QJL458765 PZP458751:PZP458765 PPT458751:PPT458765 PFX458751:PFX458765 OWB458751:OWB458765 OMF458751:OMF458765 OCJ458751:OCJ458765 NSN458751:NSN458765 NIR458751:NIR458765 MYV458751:MYV458765 MOZ458751:MOZ458765 MFD458751:MFD458765 LVH458751:LVH458765 LLL458751:LLL458765 LBP458751:LBP458765 KRT458751:KRT458765 KHX458751:KHX458765 JYB458751:JYB458765 JOF458751:JOF458765 JEJ458751:JEJ458765 IUN458751:IUN458765 IKR458751:IKR458765 IAV458751:IAV458765 HQZ458751:HQZ458765 HHD458751:HHD458765 GXH458751:GXH458765 GNL458751:GNL458765 GDP458751:GDP458765 FTT458751:FTT458765 FJX458751:FJX458765 FAB458751:FAB458765 EQF458751:EQF458765 EGJ458751:EGJ458765 DWN458751:DWN458765 DMR458751:DMR458765 DCV458751:DCV458765 CSZ458751:CSZ458765 CJD458751:CJD458765 BZH458751:BZH458765 BPL458751:BPL458765 BFP458751:BFP458765 AVT458751:AVT458765 ALX458751:ALX458765 ACB458751:ACB458765 SF458751:SF458765 IJ458751:IJ458765 WUV393215:WUV393229 WKZ393215:WKZ393229 WBD393215:WBD393229 VRH393215:VRH393229 VHL393215:VHL393229 UXP393215:UXP393229 UNT393215:UNT393229 UDX393215:UDX393229 TUB393215:TUB393229 TKF393215:TKF393229 TAJ393215:TAJ393229 SQN393215:SQN393229 SGR393215:SGR393229 RWV393215:RWV393229 RMZ393215:RMZ393229 RDD393215:RDD393229 QTH393215:QTH393229 QJL393215:QJL393229 PZP393215:PZP393229 PPT393215:PPT393229 PFX393215:PFX393229 OWB393215:OWB393229 OMF393215:OMF393229 OCJ393215:OCJ393229 NSN393215:NSN393229 NIR393215:NIR393229 MYV393215:MYV393229 MOZ393215:MOZ393229 MFD393215:MFD393229 LVH393215:LVH393229 LLL393215:LLL393229 LBP393215:LBP393229 KRT393215:KRT393229 KHX393215:KHX393229 JYB393215:JYB393229 JOF393215:JOF393229 JEJ393215:JEJ393229 IUN393215:IUN393229 IKR393215:IKR393229 IAV393215:IAV393229 HQZ393215:HQZ393229 HHD393215:HHD393229 GXH393215:GXH393229 GNL393215:GNL393229 GDP393215:GDP393229 FTT393215:FTT393229 FJX393215:FJX393229 FAB393215:FAB393229 EQF393215:EQF393229 EGJ393215:EGJ393229 DWN393215:DWN393229 DMR393215:DMR393229 DCV393215:DCV393229 CSZ393215:CSZ393229 CJD393215:CJD393229 BZH393215:BZH393229 BPL393215:BPL393229 BFP393215:BFP393229 AVT393215:AVT393229 ALX393215:ALX393229 ACB393215:ACB393229 SF393215:SF393229 IJ393215:IJ393229 WUV327679:WUV327693 WKZ327679:WKZ327693 WBD327679:WBD327693 VRH327679:VRH327693 VHL327679:VHL327693 UXP327679:UXP327693 UNT327679:UNT327693 UDX327679:UDX327693 TUB327679:TUB327693 TKF327679:TKF327693 TAJ327679:TAJ327693 SQN327679:SQN327693 SGR327679:SGR327693 RWV327679:RWV327693 RMZ327679:RMZ327693 RDD327679:RDD327693 QTH327679:QTH327693 QJL327679:QJL327693 PZP327679:PZP327693 PPT327679:PPT327693 PFX327679:PFX327693 OWB327679:OWB327693 OMF327679:OMF327693 OCJ327679:OCJ327693 NSN327679:NSN327693 NIR327679:NIR327693 MYV327679:MYV327693 MOZ327679:MOZ327693 MFD327679:MFD327693 LVH327679:LVH327693 LLL327679:LLL327693 LBP327679:LBP327693 KRT327679:KRT327693 KHX327679:KHX327693 JYB327679:JYB327693 JOF327679:JOF327693 JEJ327679:JEJ327693 IUN327679:IUN327693 IKR327679:IKR327693 IAV327679:IAV327693 HQZ327679:HQZ327693 HHD327679:HHD327693 GXH327679:GXH327693 GNL327679:GNL327693 GDP327679:GDP327693 FTT327679:FTT327693 FJX327679:FJX327693 FAB327679:FAB327693 EQF327679:EQF327693 EGJ327679:EGJ327693 DWN327679:DWN327693 DMR327679:DMR327693 DCV327679:DCV327693 CSZ327679:CSZ327693 CJD327679:CJD327693 BZH327679:BZH327693 BPL327679:BPL327693 BFP327679:BFP327693 AVT327679:AVT327693 ALX327679:ALX327693 ACB327679:ACB327693 SF327679:SF327693 IJ327679:IJ327693 WUV262143:WUV262157 WKZ262143:WKZ262157 WBD262143:WBD262157 VRH262143:VRH262157 VHL262143:VHL262157 UXP262143:UXP262157 UNT262143:UNT262157 UDX262143:UDX262157 TUB262143:TUB262157 TKF262143:TKF262157 TAJ262143:TAJ262157 SQN262143:SQN262157 SGR262143:SGR262157 RWV262143:RWV262157 RMZ262143:RMZ262157 RDD262143:RDD262157 QTH262143:QTH262157 QJL262143:QJL262157 PZP262143:PZP262157 PPT262143:PPT262157 PFX262143:PFX262157 OWB262143:OWB262157 OMF262143:OMF262157 OCJ262143:OCJ262157 NSN262143:NSN262157 NIR262143:NIR262157 MYV262143:MYV262157 MOZ262143:MOZ262157 MFD262143:MFD262157 LVH262143:LVH262157 LLL262143:LLL262157 LBP262143:LBP262157 KRT262143:KRT262157 KHX262143:KHX262157 JYB262143:JYB262157 JOF262143:JOF262157 JEJ262143:JEJ262157 IUN262143:IUN262157 IKR262143:IKR262157 IAV262143:IAV262157 HQZ262143:HQZ262157 HHD262143:HHD262157 GXH262143:GXH262157 GNL262143:GNL262157 GDP262143:GDP262157 FTT262143:FTT262157 FJX262143:FJX262157 FAB262143:FAB262157 EQF262143:EQF262157 EGJ262143:EGJ262157 DWN262143:DWN262157 DMR262143:DMR262157 DCV262143:DCV262157 CSZ262143:CSZ262157 CJD262143:CJD262157 BZH262143:BZH262157 BPL262143:BPL262157 BFP262143:BFP262157 AVT262143:AVT262157 ALX262143:ALX262157 ACB262143:ACB262157 SF262143:SF262157 IJ262143:IJ262157 WUV196607:WUV196621 WKZ196607:WKZ196621 WBD196607:WBD196621 VRH196607:VRH196621 VHL196607:VHL196621 UXP196607:UXP196621 UNT196607:UNT196621 UDX196607:UDX196621 TUB196607:TUB196621 TKF196607:TKF196621 TAJ196607:TAJ196621 SQN196607:SQN196621 SGR196607:SGR196621 RWV196607:RWV196621 RMZ196607:RMZ196621 RDD196607:RDD196621 QTH196607:QTH196621 QJL196607:QJL196621 PZP196607:PZP196621 PPT196607:PPT196621 PFX196607:PFX196621 OWB196607:OWB196621 OMF196607:OMF196621 OCJ196607:OCJ196621 NSN196607:NSN196621 NIR196607:NIR196621 MYV196607:MYV196621 MOZ196607:MOZ196621 MFD196607:MFD196621 LVH196607:LVH196621 LLL196607:LLL196621 LBP196607:LBP196621 KRT196607:KRT196621 KHX196607:KHX196621 JYB196607:JYB196621 JOF196607:JOF196621 JEJ196607:JEJ196621 IUN196607:IUN196621 IKR196607:IKR196621 IAV196607:IAV196621 HQZ196607:HQZ196621 HHD196607:HHD196621 GXH196607:GXH196621 GNL196607:GNL196621 GDP196607:GDP196621 FTT196607:FTT196621 FJX196607:FJX196621 FAB196607:FAB196621 EQF196607:EQF196621 EGJ196607:EGJ196621 DWN196607:DWN196621 DMR196607:DMR196621 DCV196607:DCV196621 CSZ196607:CSZ196621 CJD196607:CJD196621 BZH196607:BZH196621 BPL196607:BPL196621 BFP196607:BFP196621 AVT196607:AVT196621 ALX196607:ALX196621 ACB196607:ACB196621 SF196607:SF196621 IJ196607:IJ196621 WUV131071:WUV131085 WKZ131071:WKZ131085 WBD131071:WBD131085 VRH131071:VRH131085 VHL131071:VHL131085 UXP131071:UXP131085 UNT131071:UNT131085 UDX131071:UDX131085 TUB131071:TUB131085 TKF131071:TKF131085 TAJ131071:TAJ131085 SQN131071:SQN131085 SGR131071:SGR131085 RWV131071:RWV131085 RMZ131071:RMZ131085 RDD131071:RDD131085 QTH131071:QTH131085 QJL131071:QJL131085 PZP131071:PZP131085 PPT131071:PPT131085 PFX131071:PFX131085 OWB131071:OWB131085 OMF131071:OMF131085 OCJ131071:OCJ131085 NSN131071:NSN131085 NIR131071:NIR131085 MYV131071:MYV131085 MOZ131071:MOZ131085 MFD131071:MFD131085 LVH131071:LVH131085 LLL131071:LLL131085 LBP131071:LBP131085 KRT131071:KRT131085 KHX131071:KHX131085 JYB131071:JYB131085 JOF131071:JOF131085 JEJ131071:JEJ131085 IUN131071:IUN131085 IKR131071:IKR131085 IAV131071:IAV131085 HQZ131071:HQZ131085 HHD131071:HHD131085 GXH131071:GXH131085 GNL131071:GNL131085 GDP131071:GDP131085 FTT131071:FTT131085 FJX131071:FJX131085 FAB131071:FAB131085 EQF131071:EQF131085 EGJ131071:EGJ131085 DWN131071:DWN131085 DMR131071:DMR131085 DCV131071:DCV131085 CSZ131071:CSZ131085 CJD131071:CJD131085 BZH131071:BZH131085 BPL131071:BPL131085 BFP131071:BFP131085 AVT131071:AVT131085 ALX131071:ALX131085 ACB131071:ACB131085 SF131071:SF131085 IJ131071:IJ131085 WUV65535:WUV65549 WKZ65535:WKZ65549 WBD65535:WBD65549 VRH65535:VRH65549 VHL65535:VHL65549 UXP65535:UXP65549 UNT65535:UNT65549 UDX65535:UDX65549 TUB65535:TUB65549 TKF65535:TKF65549 TAJ65535:TAJ65549 SQN65535:SQN65549 SGR65535:SGR65549 RWV65535:RWV65549 RMZ65535:RMZ65549 RDD65535:RDD65549 QTH65535:QTH65549 QJL65535:QJL65549 PZP65535:PZP65549 PPT65535:PPT65549 PFX65535:PFX65549 OWB65535:OWB65549 OMF65535:OMF65549 OCJ65535:OCJ65549 NSN65535:NSN65549 NIR65535:NIR65549 MYV65535:MYV65549 MOZ65535:MOZ65549 MFD65535:MFD65549 LVH65535:LVH65549 LLL65535:LLL65549 LBP65535:LBP65549 KRT65535:KRT65549 KHX65535:KHX65549 JYB65535:JYB65549 JOF65535:JOF65549 JEJ65535:JEJ65549 IUN65535:IUN65549 IKR65535:IKR65549 IAV65535:IAV65549 HQZ65535:HQZ65549 HHD65535:HHD65549 GXH65535:GXH65549 GNL65535:GNL65549 GDP65535:GDP65549 FTT65535:FTT65549 FJX65535:FJX65549 FAB65535:FAB65549 EQF65535:EQF65549 EGJ65535:EGJ65549 DWN65535:DWN65549 DMR65535:DMR65549 DCV65535:DCV65549 CSZ65535:CSZ65549 CJD65535:CJD65549 BZH65535:BZH65549 BPL65535:BPL65549 BFP65535:BFP65549 AVT65535:AVT65549 ALX65535:ALX65549 ACB65535:ACB65549 SF65535:SF65549 IJ65535:IJ65549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SF10:SF24">
      <formula1>#REF!</formula1>
    </dataValidation>
    <dataValidation type="list" allowBlank="1" showInputMessage="1" showErrorMessage="1" prompt="Select Charge Unit (monthly, per kWh, per kW)" sqref="II10:II24 WUU983058:WUU983065 WKY983058:WKY983065 WBC983058:WBC983065 VRG983058:VRG983065 VHK983058:VHK983065 UXO983058:UXO983065 UNS983058:UNS983065 UDW983058:UDW983065 TUA983058:TUA983065 TKE983058:TKE983065 TAI983058:TAI983065 SQM983058:SQM983065 SGQ983058:SGQ983065 RWU983058:RWU983065 RMY983058:RMY983065 RDC983058:RDC983065 QTG983058:QTG983065 QJK983058:QJK983065 PZO983058:PZO983065 PPS983058:PPS983065 PFW983058:PFW983065 OWA983058:OWA983065 OME983058:OME983065 OCI983058:OCI983065 NSM983058:NSM983065 NIQ983058:NIQ983065 MYU983058:MYU983065 MOY983058:MOY983065 MFC983058:MFC983065 LVG983058:LVG983065 LLK983058:LLK983065 LBO983058:LBO983065 KRS983058:KRS983065 KHW983058:KHW983065 JYA983058:JYA983065 JOE983058:JOE983065 JEI983058:JEI983065 IUM983058:IUM983065 IKQ983058:IKQ983065 IAU983058:IAU983065 HQY983058:HQY983065 HHC983058:HHC983065 GXG983058:GXG983065 GNK983058:GNK983065 GDO983058:GDO983065 FTS983058:FTS983065 FJW983058:FJW983065 FAA983058:FAA983065 EQE983058:EQE983065 EGI983058:EGI983065 DWM983058:DWM983065 DMQ983058:DMQ983065 DCU983058:DCU983065 CSY983058:CSY983065 CJC983058:CJC983065 BZG983058:BZG983065 BPK983058:BPK983065 BFO983058:BFO983065 AVS983058:AVS983065 ALW983058:ALW983065 ACA983058:ACA983065 SE983058:SE983065 II983058:II983065 WUU917522:WUU917529 WKY917522:WKY917529 WBC917522:WBC917529 VRG917522:VRG917529 VHK917522:VHK917529 UXO917522:UXO917529 UNS917522:UNS917529 UDW917522:UDW917529 TUA917522:TUA917529 TKE917522:TKE917529 TAI917522:TAI917529 SQM917522:SQM917529 SGQ917522:SGQ917529 RWU917522:RWU917529 RMY917522:RMY917529 RDC917522:RDC917529 QTG917522:QTG917529 QJK917522:QJK917529 PZO917522:PZO917529 PPS917522:PPS917529 PFW917522:PFW917529 OWA917522:OWA917529 OME917522:OME917529 OCI917522:OCI917529 NSM917522:NSM917529 NIQ917522:NIQ917529 MYU917522:MYU917529 MOY917522:MOY917529 MFC917522:MFC917529 LVG917522:LVG917529 LLK917522:LLK917529 LBO917522:LBO917529 KRS917522:KRS917529 KHW917522:KHW917529 JYA917522:JYA917529 JOE917522:JOE917529 JEI917522:JEI917529 IUM917522:IUM917529 IKQ917522:IKQ917529 IAU917522:IAU917529 HQY917522:HQY917529 HHC917522:HHC917529 GXG917522:GXG917529 GNK917522:GNK917529 GDO917522:GDO917529 FTS917522:FTS917529 FJW917522:FJW917529 FAA917522:FAA917529 EQE917522:EQE917529 EGI917522:EGI917529 DWM917522:DWM917529 DMQ917522:DMQ917529 DCU917522:DCU917529 CSY917522:CSY917529 CJC917522:CJC917529 BZG917522:BZG917529 BPK917522:BPK917529 BFO917522:BFO917529 AVS917522:AVS917529 ALW917522:ALW917529 ACA917522:ACA917529 SE917522:SE917529 II917522:II917529 WUU851986:WUU851993 WKY851986:WKY851993 WBC851986:WBC851993 VRG851986:VRG851993 VHK851986:VHK851993 UXO851986:UXO851993 UNS851986:UNS851993 UDW851986:UDW851993 TUA851986:TUA851993 TKE851986:TKE851993 TAI851986:TAI851993 SQM851986:SQM851993 SGQ851986:SGQ851993 RWU851986:RWU851993 RMY851986:RMY851993 RDC851986:RDC851993 QTG851986:QTG851993 QJK851986:QJK851993 PZO851986:PZO851993 PPS851986:PPS851993 PFW851986:PFW851993 OWA851986:OWA851993 OME851986:OME851993 OCI851986:OCI851993 NSM851986:NSM851993 NIQ851986:NIQ851993 MYU851986:MYU851993 MOY851986:MOY851993 MFC851986:MFC851993 LVG851986:LVG851993 LLK851986:LLK851993 LBO851986:LBO851993 KRS851986:KRS851993 KHW851986:KHW851993 JYA851986:JYA851993 JOE851986:JOE851993 JEI851986:JEI851993 IUM851986:IUM851993 IKQ851986:IKQ851993 IAU851986:IAU851993 HQY851986:HQY851993 HHC851986:HHC851993 GXG851986:GXG851993 GNK851986:GNK851993 GDO851986:GDO851993 FTS851986:FTS851993 FJW851986:FJW851993 FAA851986:FAA851993 EQE851986:EQE851993 EGI851986:EGI851993 DWM851986:DWM851993 DMQ851986:DMQ851993 DCU851986:DCU851993 CSY851986:CSY851993 CJC851986:CJC851993 BZG851986:BZG851993 BPK851986:BPK851993 BFO851986:BFO851993 AVS851986:AVS851993 ALW851986:ALW851993 ACA851986:ACA851993 SE851986:SE851993 II851986:II851993 WUU786450:WUU786457 WKY786450:WKY786457 WBC786450:WBC786457 VRG786450:VRG786457 VHK786450:VHK786457 UXO786450:UXO786457 UNS786450:UNS786457 UDW786450:UDW786457 TUA786450:TUA786457 TKE786450:TKE786457 TAI786450:TAI786457 SQM786450:SQM786457 SGQ786450:SGQ786457 RWU786450:RWU786457 RMY786450:RMY786457 RDC786450:RDC786457 QTG786450:QTG786457 QJK786450:QJK786457 PZO786450:PZO786457 PPS786450:PPS786457 PFW786450:PFW786457 OWA786450:OWA786457 OME786450:OME786457 OCI786450:OCI786457 NSM786450:NSM786457 NIQ786450:NIQ786457 MYU786450:MYU786457 MOY786450:MOY786457 MFC786450:MFC786457 LVG786450:LVG786457 LLK786450:LLK786457 LBO786450:LBO786457 KRS786450:KRS786457 KHW786450:KHW786457 JYA786450:JYA786457 JOE786450:JOE786457 JEI786450:JEI786457 IUM786450:IUM786457 IKQ786450:IKQ786457 IAU786450:IAU786457 HQY786450:HQY786457 HHC786450:HHC786457 GXG786450:GXG786457 GNK786450:GNK786457 GDO786450:GDO786457 FTS786450:FTS786457 FJW786450:FJW786457 FAA786450:FAA786457 EQE786450:EQE786457 EGI786450:EGI786457 DWM786450:DWM786457 DMQ786450:DMQ786457 DCU786450:DCU786457 CSY786450:CSY786457 CJC786450:CJC786457 BZG786450:BZG786457 BPK786450:BPK786457 BFO786450:BFO786457 AVS786450:AVS786457 ALW786450:ALW786457 ACA786450:ACA786457 SE786450:SE786457 II786450:II786457 WUU720914:WUU720921 WKY720914:WKY720921 WBC720914:WBC720921 VRG720914:VRG720921 VHK720914:VHK720921 UXO720914:UXO720921 UNS720914:UNS720921 UDW720914:UDW720921 TUA720914:TUA720921 TKE720914:TKE720921 TAI720914:TAI720921 SQM720914:SQM720921 SGQ720914:SGQ720921 RWU720914:RWU720921 RMY720914:RMY720921 RDC720914:RDC720921 QTG720914:QTG720921 QJK720914:QJK720921 PZO720914:PZO720921 PPS720914:PPS720921 PFW720914:PFW720921 OWA720914:OWA720921 OME720914:OME720921 OCI720914:OCI720921 NSM720914:NSM720921 NIQ720914:NIQ720921 MYU720914:MYU720921 MOY720914:MOY720921 MFC720914:MFC720921 LVG720914:LVG720921 LLK720914:LLK720921 LBO720914:LBO720921 KRS720914:KRS720921 KHW720914:KHW720921 JYA720914:JYA720921 JOE720914:JOE720921 JEI720914:JEI720921 IUM720914:IUM720921 IKQ720914:IKQ720921 IAU720914:IAU720921 HQY720914:HQY720921 HHC720914:HHC720921 GXG720914:GXG720921 GNK720914:GNK720921 GDO720914:GDO720921 FTS720914:FTS720921 FJW720914:FJW720921 FAA720914:FAA720921 EQE720914:EQE720921 EGI720914:EGI720921 DWM720914:DWM720921 DMQ720914:DMQ720921 DCU720914:DCU720921 CSY720914:CSY720921 CJC720914:CJC720921 BZG720914:BZG720921 BPK720914:BPK720921 BFO720914:BFO720921 AVS720914:AVS720921 ALW720914:ALW720921 ACA720914:ACA720921 SE720914:SE720921 II720914:II720921 WUU655378:WUU655385 WKY655378:WKY655385 WBC655378:WBC655385 VRG655378:VRG655385 VHK655378:VHK655385 UXO655378:UXO655385 UNS655378:UNS655385 UDW655378:UDW655385 TUA655378:TUA655385 TKE655378:TKE655385 TAI655378:TAI655385 SQM655378:SQM655385 SGQ655378:SGQ655385 RWU655378:RWU655385 RMY655378:RMY655385 RDC655378:RDC655385 QTG655378:QTG655385 QJK655378:QJK655385 PZO655378:PZO655385 PPS655378:PPS655385 PFW655378:PFW655385 OWA655378:OWA655385 OME655378:OME655385 OCI655378:OCI655385 NSM655378:NSM655385 NIQ655378:NIQ655385 MYU655378:MYU655385 MOY655378:MOY655385 MFC655378:MFC655385 LVG655378:LVG655385 LLK655378:LLK655385 LBO655378:LBO655385 KRS655378:KRS655385 KHW655378:KHW655385 JYA655378:JYA655385 JOE655378:JOE655385 JEI655378:JEI655385 IUM655378:IUM655385 IKQ655378:IKQ655385 IAU655378:IAU655385 HQY655378:HQY655385 HHC655378:HHC655385 GXG655378:GXG655385 GNK655378:GNK655385 GDO655378:GDO655385 FTS655378:FTS655385 FJW655378:FJW655385 FAA655378:FAA655385 EQE655378:EQE655385 EGI655378:EGI655385 DWM655378:DWM655385 DMQ655378:DMQ655385 DCU655378:DCU655385 CSY655378:CSY655385 CJC655378:CJC655385 BZG655378:BZG655385 BPK655378:BPK655385 BFO655378:BFO655385 AVS655378:AVS655385 ALW655378:ALW655385 ACA655378:ACA655385 SE655378:SE655385 II655378:II655385 WUU589842:WUU589849 WKY589842:WKY589849 WBC589842:WBC589849 VRG589842:VRG589849 VHK589842:VHK589849 UXO589842:UXO589849 UNS589842:UNS589849 UDW589842:UDW589849 TUA589842:TUA589849 TKE589842:TKE589849 TAI589842:TAI589849 SQM589842:SQM589849 SGQ589842:SGQ589849 RWU589842:RWU589849 RMY589842:RMY589849 RDC589842:RDC589849 QTG589842:QTG589849 QJK589842:QJK589849 PZO589842:PZO589849 PPS589842:PPS589849 PFW589842:PFW589849 OWA589842:OWA589849 OME589842:OME589849 OCI589842:OCI589849 NSM589842:NSM589849 NIQ589842:NIQ589849 MYU589842:MYU589849 MOY589842:MOY589849 MFC589842:MFC589849 LVG589842:LVG589849 LLK589842:LLK589849 LBO589842:LBO589849 KRS589842:KRS589849 KHW589842:KHW589849 JYA589842:JYA589849 JOE589842:JOE589849 JEI589842:JEI589849 IUM589842:IUM589849 IKQ589842:IKQ589849 IAU589842:IAU589849 HQY589842:HQY589849 HHC589842:HHC589849 GXG589842:GXG589849 GNK589842:GNK589849 GDO589842:GDO589849 FTS589842:FTS589849 FJW589842:FJW589849 FAA589842:FAA589849 EQE589842:EQE589849 EGI589842:EGI589849 DWM589842:DWM589849 DMQ589842:DMQ589849 DCU589842:DCU589849 CSY589842:CSY589849 CJC589842:CJC589849 BZG589842:BZG589849 BPK589842:BPK589849 BFO589842:BFO589849 AVS589842:AVS589849 ALW589842:ALW589849 ACA589842:ACA589849 SE589842:SE589849 II589842:II589849 WUU524306:WUU524313 WKY524306:WKY524313 WBC524306:WBC524313 VRG524306:VRG524313 VHK524306:VHK524313 UXO524306:UXO524313 UNS524306:UNS524313 UDW524306:UDW524313 TUA524306:TUA524313 TKE524306:TKE524313 TAI524306:TAI524313 SQM524306:SQM524313 SGQ524306:SGQ524313 RWU524306:RWU524313 RMY524306:RMY524313 RDC524306:RDC524313 QTG524306:QTG524313 QJK524306:QJK524313 PZO524306:PZO524313 PPS524306:PPS524313 PFW524306:PFW524313 OWA524306:OWA524313 OME524306:OME524313 OCI524306:OCI524313 NSM524306:NSM524313 NIQ524306:NIQ524313 MYU524306:MYU524313 MOY524306:MOY524313 MFC524306:MFC524313 LVG524306:LVG524313 LLK524306:LLK524313 LBO524306:LBO524313 KRS524306:KRS524313 KHW524306:KHW524313 JYA524306:JYA524313 JOE524306:JOE524313 JEI524306:JEI524313 IUM524306:IUM524313 IKQ524306:IKQ524313 IAU524306:IAU524313 HQY524306:HQY524313 HHC524306:HHC524313 GXG524306:GXG524313 GNK524306:GNK524313 GDO524306:GDO524313 FTS524306:FTS524313 FJW524306:FJW524313 FAA524306:FAA524313 EQE524306:EQE524313 EGI524306:EGI524313 DWM524306:DWM524313 DMQ524306:DMQ524313 DCU524306:DCU524313 CSY524306:CSY524313 CJC524306:CJC524313 BZG524306:BZG524313 BPK524306:BPK524313 BFO524306:BFO524313 AVS524306:AVS524313 ALW524306:ALW524313 ACA524306:ACA524313 SE524306:SE524313 II524306:II524313 WUU458770:WUU458777 WKY458770:WKY458777 WBC458770:WBC458777 VRG458770:VRG458777 VHK458770:VHK458777 UXO458770:UXO458777 UNS458770:UNS458777 UDW458770:UDW458777 TUA458770:TUA458777 TKE458770:TKE458777 TAI458770:TAI458777 SQM458770:SQM458777 SGQ458770:SGQ458777 RWU458770:RWU458777 RMY458770:RMY458777 RDC458770:RDC458777 QTG458770:QTG458777 QJK458770:QJK458777 PZO458770:PZO458777 PPS458770:PPS458777 PFW458770:PFW458777 OWA458770:OWA458777 OME458770:OME458777 OCI458770:OCI458777 NSM458770:NSM458777 NIQ458770:NIQ458777 MYU458770:MYU458777 MOY458770:MOY458777 MFC458770:MFC458777 LVG458770:LVG458777 LLK458770:LLK458777 LBO458770:LBO458777 KRS458770:KRS458777 KHW458770:KHW458777 JYA458770:JYA458777 JOE458770:JOE458777 JEI458770:JEI458777 IUM458770:IUM458777 IKQ458770:IKQ458777 IAU458770:IAU458777 HQY458770:HQY458777 HHC458770:HHC458777 GXG458770:GXG458777 GNK458770:GNK458777 GDO458770:GDO458777 FTS458770:FTS458777 FJW458770:FJW458777 FAA458770:FAA458777 EQE458770:EQE458777 EGI458770:EGI458777 DWM458770:DWM458777 DMQ458770:DMQ458777 DCU458770:DCU458777 CSY458770:CSY458777 CJC458770:CJC458777 BZG458770:BZG458777 BPK458770:BPK458777 BFO458770:BFO458777 AVS458770:AVS458777 ALW458770:ALW458777 ACA458770:ACA458777 SE458770:SE458777 II458770:II458777 WUU393234:WUU393241 WKY393234:WKY393241 WBC393234:WBC393241 VRG393234:VRG393241 VHK393234:VHK393241 UXO393234:UXO393241 UNS393234:UNS393241 UDW393234:UDW393241 TUA393234:TUA393241 TKE393234:TKE393241 TAI393234:TAI393241 SQM393234:SQM393241 SGQ393234:SGQ393241 RWU393234:RWU393241 RMY393234:RMY393241 RDC393234:RDC393241 QTG393234:QTG393241 QJK393234:QJK393241 PZO393234:PZO393241 PPS393234:PPS393241 PFW393234:PFW393241 OWA393234:OWA393241 OME393234:OME393241 OCI393234:OCI393241 NSM393234:NSM393241 NIQ393234:NIQ393241 MYU393234:MYU393241 MOY393234:MOY393241 MFC393234:MFC393241 LVG393234:LVG393241 LLK393234:LLK393241 LBO393234:LBO393241 KRS393234:KRS393241 KHW393234:KHW393241 JYA393234:JYA393241 JOE393234:JOE393241 JEI393234:JEI393241 IUM393234:IUM393241 IKQ393234:IKQ393241 IAU393234:IAU393241 HQY393234:HQY393241 HHC393234:HHC393241 GXG393234:GXG393241 GNK393234:GNK393241 GDO393234:GDO393241 FTS393234:FTS393241 FJW393234:FJW393241 FAA393234:FAA393241 EQE393234:EQE393241 EGI393234:EGI393241 DWM393234:DWM393241 DMQ393234:DMQ393241 DCU393234:DCU393241 CSY393234:CSY393241 CJC393234:CJC393241 BZG393234:BZG393241 BPK393234:BPK393241 BFO393234:BFO393241 AVS393234:AVS393241 ALW393234:ALW393241 ACA393234:ACA393241 SE393234:SE393241 II393234:II393241 WUU327698:WUU327705 WKY327698:WKY327705 WBC327698:WBC327705 VRG327698:VRG327705 VHK327698:VHK327705 UXO327698:UXO327705 UNS327698:UNS327705 UDW327698:UDW327705 TUA327698:TUA327705 TKE327698:TKE327705 TAI327698:TAI327705 SQM327698:SQM327705 SGQ327698:SGQ327705 RWU327698:RWU327705 RMY327698:RMY327705 RDC327698:RDC327705 QTG327698:QTG327705 QJK327698:QJK327705 PZO327698:PZO327705 PPS327698:PPS327705 PFW327698:PFW327705 OWA327698:OWA327705 OME327698:OME327705 OCI327698:OCI327705 NSM327698:NSM327705 NIQ327698:NIQ327705 MYU327698:MYU327705 MOY327698:MOY327705 MFC327698:MFC327705 LVG327698:LVG327705 LLK327698:LLK327705 LBO327698:LBO327705 KRS327698:KRS327705 KHW327698:KHW327705 JYA327698:JYA327705 JOE327698:JOE327705 JEI327698:JEI327705 IUM327698:IUM327705 IKQ327698:IKQ327705 IAU327698:IAU327705 HQY327698:HQY327705 HHC327698:HHC327705 GXG327698:GXG327705 GNK327698:GNK327705 GDO327698:GDO327705 FTS327698:FTS327705 FJW327698:FJW327705 FAA327698:FAA327705 EQE327698:EQE327705 EGI327698:EGI327705 DWM327698:DWM327705 DMQ327698:DMQ327705 DCU327698:DCU327705 CSY327698:CSY327705 CJC327698:CJC327705 BZG327698:BZG327705 BPK327698:BPK327705 BFO327698:BFO327705 AVS327698:AVS327705 ALW327698:ALW327705 ACA327698:ACA327705 SE327698:SE327705 II327698:II327705 WUU262162:WUU262169 WKY262162:WKY262169 WBC262162:WBC262169 VRG262162:VRG262169 VHK262162:VHK262169 UXO262162:UXO262169 UNS262162:UNS262169 UDW262162:UDW262169 TUA262162:TUA262169 TKE262162:TKE262169 TAI262162:TAI262169 SQM262162:SQM262169 SGQ262162:SGQ262169 RWU262162:RWU262169 RMY262162:RMY262169 RDC262162:RDC262169 QTG262162:QTG262169 QJK262162:QJK262169 PZO262162:PZO262169 PPS262162:PPS262169 PFW262162:PFW262169 OWA262162:OWA262169 OME262162:OME262169 OCI262162:OCI262169 NSM262162:NSM262169 NIQ262162:NIQ262169 MYU262162:MYU262169 MOY262162:MOY262169 MFC262162:MFC262169 LVG262162:LVG262169 LLK262162:LLK262169 LBO262162:LBO262169 KRS262162:KRS262169 KHW262162:KHW262169 JYA262162:JYA262169 JOE262162:JOE262169 JEI262162:JEI262169 IUM262162:IUM262169 IKQ262162:IKQ262169 IAU262162:IAU262169 HQY262162:HQY262169 HHC262162:HHC262169 GXG262162:GXG262169 GNK262162:GNK262169 GDO262162:GDO262169 FTS262162:FTS262169 FJW262162:FJW262169 FAA262162:FAA262169 EQE262162:EQE262169 EGI262162:EGI262169 DWM262162:DWM262169 DMQ262162:DMQ262169 DCU262162:DCU262169 CSY262162:CSY262169 CJC262162:CJC262169 BZG262162:BZG262169 BPK262162:BPK262169 BFO262162:BFO262169 AVS262162:AVS262169 ALW262162:ALW262169 ACA262162:ACA262169 SE262162:SE262169 II262162:II262169 WUU196626:WUU196633 WKY196626:WKY196633 WBC196626:WBC196633 VRG196626:VRG196633 VHK196626:VHK196633 UXO196626:UXO196633 UNS196626:UNS196633 UDW196626:UDW196633 TUA196626:TUA196633 TKE196626:TKE196633 TAI196626:TAI196633 SQM196626:SQM196633 SGQ196626:SGQ196633 RWU196626:RWU196633 RMY196626:RMY196633 RDC196626:RDC196633 QTG196626:QTG196633 QJK196626:QJK196633 PZO196626:PZO196633 PPS196626:PPS196633 PFW196626:PFW196633 OWA196626:OWA196633 OME196626:OME196633 OCI196626:OCI196633 NSM196626:NSM196633 NIQ196626:NIQ196633 MYU196626:MYU196633 MOY196626:MOY196633 MFC196626:MFC196633 LVG196626:LVG196633 LLK196626:LLK196633 LBO196626:LBO196633 KRS196626:KRS196633 KHW196626:KHW196633 JYA196626:JYA196633 JOE196626:JOE196633 JEI196626:JEI196633 IUM196626:IUM196633 IKQ196626:IKQ196633 IAU196626:IAU196633 HQY196626:HQY196633 HHC196626:HHC196633 GXG196626:GXG196633 GNK196626:GNK196633 GDO196626:GDO196633 FTS196626:FTS196633 FJW196626:FJW196633 FAA196626:FAA196633 EQE196626:EQE196633 EGI196626:EGI196633 DWM196626:DWM196633 DMQ196626:DMQ196633 DCU196626:DCU196633 CSY196626:CSY196633 CJC196626:CJC196633 BZG196626:BZG196633 BPK196626:BPK196633 BFO196626:BFO196633 AVS196626:AVS196633 ALW196626:ALW196633 ACA196626:ACA196633 SE196626:SE196633 II196626:II196633 WUU131090:WUU131097 WKY131090:WKY131097 WBC131090:WBC131097 VRG131090:VRG131097 VHK131090:VHK131097 UXO131090:UXO131097 UNS131090:UNS131097 UDW131090:UDW131097 TUA131090:TUA131097 TKE131090:TKE131097 TAI131090:TAI131097 SQM131090:SQM131097 SGQ131090:SGQ131097 RWU131090:RWU131097 RMY131090:RMY131097 RDC131090:RDC131097 QTG131090:QTG131097 QJK131090:QJK131097 PZO131090:PZO131097 PPS131090:PPS131097 PFW131090:PFW131097 OWA131090:OWA131097 OME131090:OME131097 OCI131090:OCI131097 NSM131090:NSM131097 NIQ131090:NIQ131097 MYU131090:MYU131097 MOY131090:MOY131097 MFC131090:MFC131097 LVG131090:LVG131097 LLK131090:LLK131097 LBO131090:LBO131097 KRS131090:KRS131097 KHW131090:KHW131097 JYA131090:JYA131097 JOE131090:JOE131097 JEI131090:JEI131097 IUM131090:IUM131097 IKQ131090:IKQ131097 IAU131090:IAU131097 HQY131090:HQY131097 HHC131090:HHC131097 GXG131090:GXG131097 GNK131090:GNK131097 GDO131090:GDO131097 FTS131090:FTS131097 FJW131090:FJW131097 FAA131090:FAA131097 EQE131090:EQE131097 EGI131090:EGI131097 DWM131090:DWM131097 DMQ131090:DMQ131097 DCU131090:DCU131097 CSY131090:CSY131097 CJC131090:CJC131097 BZG131090:BZG131097 BPK131090:BPK131097 BFO131090:BFO131097 AVS131090:AVS131097 ALW131090:ALW131097 ACA131090:ACA131097 SE131090:SE131097 II131090:II131097 WUU65554:WUU65561 WKY65554:WKY65561 WBC65554:WBC65561 VRG65554:VRG65561 VHK65554:VHK65561 UXO65554:UXO65561 UNS65554:UNS65561 UDW65554:UDW65561 TUA65554:TUA65561 TKE65554:TKE65561 TAI65554:TAI65561 SQM65554:SQM65561 SGQ65554:SGQ65561 RWU65554:RWU65561 RMY65554:RMY65561 RDC65554:RDC65561 QTG65554:QTG65561 QJK65554:QJK65561 PZO65554:PZO65561 PPS65554:PPS65561 PFW65554:PFW65561 OWA65554:OWA65561 OME65554:OME65561 OCI65554:OCI65561 NSM65554:NSM65561 NIQ65554:NIQ65561 MYU65554:MYU65561 MOY65554:MOY65561 MFC65554:MFC65561 LVG65554:LVG65561 LLK65554:LLK65561 LBO65554:LBO65561 KRS65554:KRS65561 KHW65554:KHW65561 JYA65554:JYA65561 JOE65554:JOE65561 JEI65554:JEI65561 IUM65554:IUM65561 IKQ65554:IKQ65561 IAU65554:IAU65561 HQY65554:HQY65561 HHC65554:HHC65561 GXG65554:GXG65561 GNK65554:GNK65561 GDO65554:GDO65561 FTS65554:FTS65561 FJW65554:FJW65561 FAA65554:FAA65561 EQE65554:EQE65561 EGI65554:EGI65561 DWM65554:DWM65561 DMQ65554:DMQ65561 DCU65554:DCU65561 CSY65554:CSY65561 CJC65554:CJC65561 BZG65554:BZG65561 BPK65554:BPK65561 BFO65554:BFO65561 AVS65554:AVS65561 ALW65554:ALW65561 ACA65554:ACA65561 SE65554:SE65561 II65554:II65561 WUU29:WUU40 WKY29:WKY40 WBC29:WBC40 VRG29:VRG40 VHK29:VHK40 UXO29:UXO40 UNS29:UNS40 UDW29:UDW40 TUA29:TUA40 TKE29:TKE40 TAI29:TAI40 SQM29:SQM40 SGQ29:SGQ40 RWU29:RWU40 RMY29:RMY40 RDC29:RDC40 QTG29:QTG40 QJK29:QJK40 PZO29:PZO40 PPS29:PPS40 PFW29:PFW40 OWA29:OWA40 OME29:OME40 OCI29:OCI40 NSM29:NSM40 NIQ29:NIQ40 MYU29:MYU40 MOY29:MOY40 MFC29:MFC40 LVG29:LVG40 LLK29:LLK40 LBO29:LBO40 KRS29:KRS40 KHW29:KHW40 JYA29:JYA40 JOE29:JOE40 JEI29:JEI40 IUM29:IUM40 IKQ29:IKQ40 IAU29:IAU40 HQY29:HQY40 HHC29:HHC40 GXG29:GXG40 GNK29:GNK40 GDO29:GDO40 FTS29:FTS40 FJW29:FJW40 FAA29:FAA40 EQE29:EQE40 EGI29:EGI40 DWM29:DWM40 DMQ29:DMQ40 DCU29:DCU40 CSY29:CSY40 CJC29:CJC40 BZG29:BZG40 BPK29:BPK40 BFO29:BFO40 AVS29:AVS40 ALW29:ALW40 ACA29:ACA40 SE29:SE40 II29:II40 WUU983055:WUU983056 WKY983055:WKY983056 WBC983055:WBC983056 VRG983055:VRG983056 VHK983055:VHK983056 UXO983055:UXO983056 UNS983055:UNS983056 UDW983055:UDW983056 TUA983055:TUA983056 TKE983055:TKE983056 TAI983055:TAI983056 SQM983055:SQM983056 SGQ983055:SGQ983056 RWU983055:RWU983056 RMY983055:RMY983056 RDC983055:RDC983056 QTG983055:QTG983056 QJK983055:QJK983056 PZO983055:PZO983056 PPS983055:PPS983056 PFW983055:PFW983056 OWA983055:OWA983056 OME983055:OME983056 OCI983055:OCI983056 NSM983055:NSM983056 NIQ983055:NIQ983056 MYU983055:MYU983056 MOY983055:MOY983056 MFC983055:MFC983056 LVG983055:LVG983056 LLK983055:LLK983056 LBO983055:LBO983056 KRS983055:KRS983056 KHW983055:KHW983056 JYA983055:JYA983056 JOE983055:JOE983056 JEI983055:JEI983056 IUM983055:IUM983056 IKQ983055:IKQ983056 IAU983055:IAU983056 HQY983055:HQY983056 HHC983055:HHC983056 GXG983055:GXG983056 GNK983055:GNK983056 GDO983055:GDO983056 FTS983055:FTS983056 FJW983055:FJW983056 FAA983055:FAA983056 EQE983055:EQE983056 EGI983055:EGI983056 DWM983055:DWM983056 DMQ983055:DMQ983056 DCU983055:DCU983056 CSY983055:CSY983056 CJC983055:CJC983056 BZG983055:BZG983056 BPK983055:BPK983056 BFO983055:BFO983056 AVS983055:AVS983056 ALW983055:ALW983056 ACA983055:ACA983056 SE983055:SE983056 II983055:II983056 WUU917519:WUU917520 WKY917519:WKY917520 WBC917519:WBC917520 VRG917519:VRG917520 VHK917519:VHK917520 UXO917519:UXO917520 UNS917519:UNS917520 UDW917519:UDW917520 TUA917519:TUA917520 TKE917519:TKE917520 TAI917519:TAI917520 SQM917519:SQM917520 SGQ917519:SGQ917520 RWU917519:RWU917520 RMY917519:RMY917520 RDC917519:RDC917520 QTG917519:QTG917520 QJK917519:QJK917520 PZO917519:PZO917520 PPS917519:PPS917520 PFW917519:PFW917520 OWA917519:OWA917520 OME917519:OME917520 OCI917519:OCI917520 NSM917519:NSM917520 NIQ917519:NIQ917520 MYU917519:MYU917520 MOY917519:MOY917520 MFC917519:MFC917520 LVG917519:LVG917520 LLK917519:LLK917520 LBO917519:LBO917520 KRS917519:KRS917520 KHW917519:KHW917520 JYA917519:JYA917520 JOE917519:JOE917520 JEI917519:JEI917520 IUM917519:IUM917520 IKQ917519:IKQ917520 IAU917519:IAU917520 HQY917519:HQY917520 HHC917519:HHC917520 GXG917519:GXG917520 GNK917519:GNK917520 GDO917519:GDO917520 FTS917519:FTS917520 FJW917519:FJW917520 FAA917519:FAA917520 EQE917519:EQE917520 EGI917519:EGI917520 DWM917519:DWM917520 DMQ917519:DMQ917520 DCU917519:DCU917520 CSY917519:CSY917520 CJC917519:CJC917520 BZG917519:BZG917520 BPK917519:BPK917520 BFO917519:BFO917520 AVS917519:AVS917520 ALW917519:ALW917520 ACA917519:ACA917520 SE917519:SE917520 II917519:II917520 WUU851983:WUU851984 WKY851983:WKY851984 WBC851983:WBC851984 VRG851983:VRG851984 VHK851983:VHK851984 UXO851983:UXO851984 UNS851983:UNS851984 UDW851983:UDW851984 TUA851983:TUA851984 TKE851983:TKE851984 TAI851983:TAI851984 SQM851983:SQM851984 SGQ851983:SGQ851984 RWU851983:RWU851984 RMY851983:RMY851984 RDC851983:RDC851984 QTG851983:QTG851984 QJK851983:QJK851984 PZO851983:PZO851984 PPS851983:PPS851984 PFW851983:PFW851984 OWA851983:OWA851984 OME851983:OME851984 OCI851983:OCI851984 NSM851983:NSM851984 NIQ851983:NIQ851984 MYU851983:MYU851984 MOY851983:MOY851984 MFC851983:MFC851984 LVG851983:LVG851984 LLK851983:LLK851984 LBO851983:LBO851984 KRS851983:KRS851984 KHW851983:KHW851984 JYA851983:JYA851984 JOE851983:JOE851984 JEI851983:JEI851984 IUM851983:IUM851984 IKQ851983:IKQ851984 IAU851983:IAU851984 HQY851983:HQY851984 HHC851983:HHC851984 GXG851983:GXG851984 GNK851983:GNK851984 GDO851983:GDO851984 FTS851983:FTS851984 FJW851983:FJW851984 FAA851983:FAA851984 EQE851983:EQE851984 EGI851983:EGI851984 DWM851983:DWM851984 DMQ851983:DMQ851984 DCU851983:DCU851984 CSY851983:CSY851984 CJC851983:CJC851984 BZG851983:BZG851984 BPK851983:BPK851984 BFO851983:BFO851984 AVS851983:AVS851984 ALW851983:ALW851984 ACA851983:ACA851984 SE851983:SE851984 II851983:II851984 WUU786447:WUU786448 WKY786447:WKY786448 WBC786447:WBC786448 VRG786447:VRG786448 VHK786447:VHK786448 UXO786447:UXO786448 UNS786447:UNS786448 UDW786447:UDW786448 TUA786447:TUA786448 TKE786447:TKE786448 TAI786447:TAI786448 SQM786447:SQM786448 SGQ786447:SGQ786448 RWU786447:RWU786448 RMY786447:RMY786448 RDC786447:RDC786448 QTG786447:QTG786448 QJK786447:QJK786448 PZO786447:PZO786448 PPS786447:PPS786448 PFW786447:PFW786448 OWA786447:OWA786448 OME786447:OME786448 OCI786447:OCI786448 NSM786447:NSM786448 NIQ786447:NIQ786448 MYU786447:MYU786448 MOY786447:MOY786448 MFC786447:MFC786448 LVG786447:LVG786448 LLK786447:LLK786448 LBO786447:LBO786448 KRS786447:KRS786448 KHW786447:KHW786448 JYA786447:JYA786448 JOE786447:JOE786448 JEI786447:JEI786448 IUM786447:IUM786448 IKQ786447:IKQ786448 IAU786447:IAU786448 HQY786447:HQY786448 HHC786447:HHC786448 GXG786447:GXG786448 GNK786447:GNK786448 GDO786447:GDO786448 FTS786447:FTS786448 FJW786447:FJW786448 FAA786447:FAA786448 EQE786447:EQE786448 EGI786447:EGI786448 DWM786447:DWM786448 DMQ786447:DMQ786448 DCU786447:DCU786448 CSY786447:CSY786448 CJC786447:CJC786448 BZG786447:BZG786448 BPK786447:BPK786448 BFO786447:BFO786448 AVS786447:AVS786448 ALW786447:ALW786448 ACA786447:ACA786448 SE786447:SE786448 II786447:II786448 WUU720911:WUU720912 WKY720911:WKY720912 WBC720911:WBC720912 VRG720911:VRG720912 VHK720911:VHK720912 UXO720911:UXO720912 UNS720911:UNS720912 UDW720911:UDW720912 TUA720911:TUA720912 TKE720911:TKE720912 TAI720911:TAI720912 SQM720911:SQM720912 SGQ720911:SGQ720912 RWU720911:RWU720912 RMY720911:RMY720912 RDC720911:RDC720912 QTG720911:QTG720912 QJK720911:QJK720912 PZO720911:PZO720912 PPS720911:PPS720912 PFW720911:PFW720912 OWA720911:OWA720912 OME720911:OME720912 OCI720911:OCI720912 NSM720911:NSM720912 NIQ720911:NIQ720912 MYU720911:MYU720912 MOY720911:MOY720912 MFC720911:MFC720912 LVG720911:LVG720912 LLK720911:LLK720912 LBO720911:LBO720912 KRS720911:KRS720912 KHW720911:KHW720912 JYA720911:JYA720912 JOE720911:JOE720912 JEI720911:JEI720912 IUM720911:IUM720912 IKQ720911:IKQ720912 IAU720911:IAU720912 HQY720911:HQY720912 HHC720911:HHC720912 GXG720911:GXG720912 GNK720911:GNK720912 GDO720911:GDO720912 FTS720911:FTS720912 FJW720911:FJW720912 FAA720911:FAA720912 EQE720911:EQE720912 EGI720911:EGI720912 DWM720911:DWM720912 DMQ720911:DMQ720912 DCU720911:DCU720912 CSY720911:CSY720912 CJC720911:CJC720912 BZG720911:BZG720912 BPK720911:BPK720912 BFO720911:BFO720912 AVS720911:AVS720912 ALW720911:ALW720912 ACA720911:ACA720912 SE720911:SE720912 II720911:II720912 WUU655375:WUU655376 WKY655375:WKY655376 WBC655375:WBC655376 VRG655375:VRG655376 VHK655375:VHK655376 UXO655375:UXO655376 UNS655375:UNS655376 UDW655375:UDW655376 TUA655375:TUA655376 TKE655375:TKE655376 TAI655375:TAI655376 SQM655375:SQM655376 SGQ655375:SGQ655376 RWU655375:RWU655376 RMY655375:RMY655376 RDC655375:RDC655376 QTG655375:QTG655376 QJK655375:QJK655376 PZO655375:PZO655376 PPS655375:PPS655376 PFW655375:PFW655376 OWA655375:OWA655376 OME655375:OME655376 OCI655375:OCI655376 NSM655375:NSM655376 NIQ655375:NIQ655376 MYU655375:MYU655376 MOY655375:MOY655376 MFC655375:MFC655376 LVG655375:LVG655376 LLK655375:LLK655376 LBO655375:LBO655376 KRS655375:KRS655376 KHW655375:KHW655376 JYA655375:JYA655376 JOE655375:JOE655376 JEI655375:JEI655376 IUM655375:IUM655376 IKQ655375:IKQ655376 IAU655375:IAU655376 HQY655375:HQY655376 HHC655375:HHC655376 GXG655375:GXG655376 GNK655375:GNK655376 GDO655375:GDO655376 FTS655375:FTS655376 FJW655375:FJW655376 FAA655375:FAA655376 EQE655375:EQE655376 EGI655375:EGI655376 DWM655375:DWM655376 DMQ655375:DMQ655376 DCU655375:DCU655376 CSY655375:CSY655376 CJC655375:CJC655376 BZG655375:BZG655376 BPK655375:BPK655376 BFO655375:BFO655376 AVS655375:AVS655376 ALW655375:ALW655376 ACA655375:ACA655376 SE655375:SE655376 II655375:II655376 WUU589839:WUU589840 WKY589839:WKY589840 WBC589839:WBC589840 VRG589839:VRG589840 VHK589839:VHK589840 UXO589839:UXO589840 UNS589839:UNS589840 UDW589839:UDW589840 TUA589839:TUA589840 TKE589839:TKE589840 TAI589839:TAI589840 SQM589839:SQM589840 SGQ589839:SGQ589840 RWU589839:RWU589840 RMY589839:RMY589840 RDC589839:RDC589840 QTG589839:QTG589840 QJK589839:QJK589840 PZO589839:PZO589840 PPS589839:PPS589840 PFW589839:PFW589840 OWA589839:OWA589840 OME589839:OME589840 OCI589839:OCI589840 NSM589839:NSM589840 NIQ589839:NIQ589840 MYU589839:MYU589840 MOY589839:MOY589840 MFC589839:MFC589840 LVG589839:LVG589840 LLK589839:LLK589840 LBO589839:LBO589840 KRS589839:KRS589840 KHW589839:KHW589840 JYA589839:JYA589840 JOE589839:JOE589840 JEI589839:JEI589840 IUM589839:IUM589840 IKQ589839:IKQ589840 IAU589839:IAU589840 HQY589839:HQY589840 HHC589839:HHC589840 GXG589839:GXG589840 GNK589839:GNK589840 GDO589839:GDO589840 FTS589839:FTS589840 FJW589839:FJW589840 FAA589839:FAA589840 EQE589839:EQE589840 EGI589839:EGI589840 DWM589839:DWM589840 DMQ589839:DMQ589840 DCU589839:DCU589840 CSY589839:CSY589840 CJC589839:CJC589840 BZG589839:BZG589840 BPK589839:BPK589840 BFO589839:BFO589840 AVS589839:AVS589840 ALW589839:ALW589840 ACA589839:ACA589840 SE589839:SE589840 II589839:II589840 WUU524303:WUU524304 WKY524303:WKY524304 WBC524303:WBC524304 VRG524303:VRG524304 VHK524303:VHK524304 UXO524303:UXO524304 UNS524303:UNS524304 UDW524303:UDW524304 TUA524303:TUA524304 TKE524303:TKE524304 TAI524303:TAI524304 SQM524303:SQM524304 SGQ524303:SGQ524304 RWU524303:RWU524304 RMY524303:RMY524304 RDC524303:RDC524304 QTG524303:QTG524304 QJK524303:QJK524304 PZO524303:PZO524304 PPS524303:PPS524304 PFW524303:PFW524304 OWA524303:OWA524304 OME524303:OME524304 OCI524303:OCI524304 NSM524303:NSM524304 NIQ524303:NIQ524304 MYU524303:MYU524304 MOY524303:MOY524304 MFC524303:MFC524304 LVG524303:LVG524304 LLK524303:LLK524304 LBO524303:LBO524304 KRS524303:KRS524304 KHW524303:KHW524304 JYA524303:JYA524304 JOE524303:JOE524304 JEI524303:JEI524304 IUM524303:IUM524304 IKQ524303:IKQ524304 IAU524303:IAU524304 HQY524303:HQY524304 HHC524303:HHC524304 GXG524303:GXG524304 GNK524303:GNK524304 GDO524303:GDO524304 FTS524303:FTS524304 FJW524303:FJW524304 FAA524303:FAA524304 EQE524303:EQE524304 EGI524303:EGI524304 DWM524303:DWM524304 DMQ524303:DMQ524304 DCU524303:DCU524304 CSY524303:CSY524304 CJC524303:CJC524304 BZG524303:BZG524304 BPK524303:BPK524304 BFO524303:BFO524304 AVS524303:AVS524304 ALW524303:ALW524304 ACA524303:ACA524304 SE524303:SE524304 II524303:II524304 WUU458767:WUU458768 WKY458767:WKY458768 WBC458767:WBC458768 VRG458767:VRG458768 VHK458767:VHK458768 UXO458767:UXO458768 UNS458767:UNS458768 UDW458767:UDW458768 TUA458767:TUA458768 TKE458767:TKE458768 TAI458767:TAI458768 SQM458767:SQM458768 SGQ458767:SGQ458768 RWU458767:RWU458768 RMY458767:RMY458768 RDC458767:RDC458768 QTG458767:QTG458768 QJK458767:QJK458768 PZO458767:PZO458768 PPS458767:PPS458768 PFW458767:PFW458768 OWA458767:OWA458768 OME458767:OME458768 OCI458767:OCI458768 NSM458767:NSM458768 NIQ458767:NIQ458768 MYU458767:MYU458768 MOY458767:MOY458768 MFC458767:MFC458768 LVG458767:LVG458768 LLK458767:LLK458768 LBO458767:LBO458768 KRS458767:KRS458768 KHW458767:KHW458768 JYA458767:JYA458768 JOE458767:JOE458768 JEI458767:JEI458768 IUM458767:IUM458768 IKQ458767:IKQ458768 IAU458767:IAU458768 HQY458767:HQY458768 HHC458767:HHC458768 GXG458767:GXG458768 GNK458767:GNK458768 GDO458767:GDO458768 FTS458767:FTS458768 FJW458767:FJW458768 FAA458767:FAA458768 EQE458767:EQE458768 EGI458767:EGI458768 DWM458767:DWM458768 DMQ458767:DMQ458768 DCU458767:DCU458768 CSY458767:CSY458768 CJC458767:CJC458768 BZG458767:BZG458768 BPK458767:BPK458768 BFO458767:BFO458768 AVS458767:AVS458768 ALW458767:ALW458768 ACA458767:ACA458768 SE458767:SE458768 II458767:II458768 WUU393231:WUU393232 WKY393231:WKY393232 WBC393231:WBC393232 VRG393231:VRG393232 VHK393231:VHK393232 UXO393231:UXO393232 UNS393231:UNS393232 UDW393231:UDW393232 TUA393231:TUA393232 TKE393231:TKE393232 TAI393231:TAI393232 SQM393231:SQM393232 SGQ393231:SGQ393232 RWU393231:RWU393232 RMY393231:RMY393232 RDC393231:RDC393232 QTG393231:QTG393232 QJK393231:QJK393232 PZO393231:PZO393232 PPS393231:PPS393232 PFW393231:PFW393232 OWA393231:OWA393232 OME393231:OME393232 OCI393231:OCI393232 NSM393231:NSM393232 NIQ393231:NIQ393232 MYU393231:MYU393232 MOY393231:MOY393232 MFC393231:MFC393232 LVG393231:LVG393232 LLK393231:LLK393232 LBO393231:LBO393232 KRS393231:KRS393232 KHW393231:KHW393232 JYA393231:JYA393232 JOE393231:JOE393232 JEI393231:JEI393232 IUM393231:IUM393232 IKQ393231:IKQ393232 IAU393231:IAU393232 HQY393231:HQY393232 HHC393231:HHC393232 GXG393231:GXG393232 GNK393231:GNK393232 GDO393231:GDO393232 FTS393231:FTS393232 FJW393231:FJW393232 FAA393231:FAA393232 EQE393231:EQE393232 EGI393231:EGI393232 DWM393231:DWM393232 DMQ393231:DMQ393232 DCU393231:DCU393232 CSY393231:CSY393232 CJC393231:CJC393232 BZG393231:BZG393232 BPK393231:BPK393232 BFO393231:BFO393232 AVS393231:AVS393232 ALW393231:ALW393232 ACA393231:ACA393232 SE393231:SE393232 II393231:II393232 WUU327695:WUU327696 WKY327695:WKY327696 WBC327695:WBC327696 VRG327695:VRG327696 VHK327695:VHK327696 UXO327695:UXO327696 UNS327695:UNS327696 UDW327695:UDW327696 TUA327695:TUA327696 TKE327695:TKE327696 TAI327695:TAI327696 SQM327695:SQM327696 SGQ327695:SGQ327696 RWU327695:RWU327696 RMY327695:RMY327696 RDC327695:RDC327696 QTG327695:QTG327696 QJK327695:QJK327696 PZO327695:PZO327696 PPS327695:PPS327696 PFW327695:PFW327696 OWA327695:OWA327696 OME327695:OME327696 OCI327695:OCI327696 NSM327695:NSM327696 NIQ327695:NIQ327696 MYU327695:MYU327696 MOY327695:MOY327696 MFC327695:MFC327696 LVG327695:LVG327696 LLK327695:LLK327696 LBO327695:LBO327696 KRS327695:KRS327696 KHW327695:KHW327696 JYA327695:JYA327696 JOE327695:JOE327696 JEI327695:JEI327696 IUM327695:IUM327696 IKQ327695:IKQ327696 IAU327695:IAU327696 HQY327695:HQY327696 HHC327695:HHC327696 GXG327695:GXG327696 GNK327695:GNK327696 GDO327695:GDO327696 FTS327695:FTS327696 FJW327695:FJW327696 FAA327695:FAA327696 EQE327695:EQE327696 EGI327695:EGI327696 DWM327695:DWM327696 DMQ327695:DMQ327696 DCU327695:DCU327696 CSY327695:CSY327696 CJC327695:CJC327696 BZG327695:BZG327696 BPK327695:BPK327696 BFO327695:BFO327696 AVS327695:AVS327696 ALW327695:ALW327696 ACA327695:ACA327696 SE327695:SE327696 II327695:II327696 WUU262159:WUU262160 WKY262159:WKY262160 WBC262159:WBC262160 VRG262159:VRG262160 VHK262159:VHK262160 UXO262159:UXO262160 UNS262159:UNS262160 UDW262159:UDW262160 TUA262159:TUA262160 TKE262159:TKE262160 TAI262159:TAI262160 SQM262159:SQM262160 SGQ262159:SGQ262160 RWU262159:RWU262160 RMY262159:RMY262160 RDC262159:RDC262160 QTG262159:QTG262160 QJK262159:QJK262160 PZO262159:PZO262160 PPS262159:PPS262160 PFW262159:PFW262160 OWA262159:OWA262160 OME262159:OME262160 OCI262159:OCI262160 NSM262159:NSM262160 NIQ262159:NIQ262160 MYU262159:MYU262160 MOY262159:MOY262160 MFC262159:MFC262160 LVG262159:LVG262160 LLK262159:LLK262160 LBO262159:LBO262160 KRS262159:KRS262160 KHW262159:KHW262160 JYA262159:JYA262160 JOE262159:JOE262160 JEI262159:JEI262160 IUM262159:IUM262160 IKQ262159:IKQ262160 IAU262159:IAU262160 HQY262159:HQY262160 HHC262159:HHC262160 GXG262159:GXG262160 GNK262159:GNK262160 GDO262159:GDO262160 FTS262159:FTS262160 FJW262159:FJW262160 FAA262159:FAA262160 EQE262159:EQE262160 EGI262159:EGI262160 DWM262159:DWM262160 DMQ262159:DMQ262160 DCU262159:DCU262160 CSY262159:CSY262160 CJC262159:CJC262160 BZG262159:BZG262160 BPK262159:BPK262160 BFO262159:BFO262160 AVS262159:AVS262160 ALW262159:ALW262160 ACA262159:ACA262160 SE262159:SE262160 II262159:II262160 WUU196623:WUU196624 WKY196623:WKY196624 WBC196623:WBC196624 VRG196623:VRG196624 VHK196623:VHK196624 UXO196623:UXO196624 UNS196623:UNS196624 UDW196623:UDW196624 TUA196623:TUA196624 TKE196623:TKE196624 TAI196623:TAI196624 SQM196623:SQM196624 SGQ196623:SGQ196624 RWU196623:RWU196624 RMY196623:RMY196624 RDC196623:RDC196624 QTG196623:QTG196624 QJK196623:QJK196624 PZO196623:PZO196624 PPS196623:PPS196624 PFW196623:PFW196624 OWA196623:OWA196624 OME196623:OME196624 OCI196623:OCI196624 NSM196623:NSM196624 NIQ196623:NIQ196624 MYU196623:MYU196624 MOY196623:MOY196624 MFC196623:MFC196624 LVG196623:LVG196624 LLK196623:LLK196624 LBO196623:LBO196624 KRS196623:KRS196624 KHW196623:KHW196624 JYA196623:JYA196624 JOE196623:JOE196624 JEI196623:JEI196624 IUM196623:IUM196624 IKQ196623:IKQ196624 IAU196623:IAU196624 HQY196623:HQY196624 HHC196623:HHC196624 GXG196623:GXG196624 GNK196623:GNK196624 GDO196623:GDO196624 FTS196623:FTS196624 FJW196623:FJW196624 FAA196623:FAA196624 EQE196623:EQE196624 EGI196623:EGI196624 DWM196623:DWM196624 DMQ196623:DMQ196624 DCU196623:DCU196624 CSY196623:CSY196624 CJC196623:CJC196624 BZG196623:BZG196624 BPK196623:BPK196624 BFO196623:BFO196624 AVS196623:AVS196624 ALW196623:ALW196624 ACA196623:ACA196624 SE196623:SE196624 II196623:II196624 WUU131087:WUU131088 WKY131087:WKY131088 WBC131087:WBC131088 VRG131087:VRG131088 VHK131087:VHK131088 UXO131087:UXO131088 UNS131087:UNS131088 UDW131087:UDW131088 TUA131087:TUA131088 TKE131087:TKE131088 TAI131087:TAI131088 SQM131087:SQM131088 SGQ131087:SGQ131088 RWU131087:RWU131088 RMY131087:RMY131088 RDC131087:RDC131088 QTG131087:QTG131088 QJK131087:QJK131088 PZO131087:PZO131088 PPS131087:PPS131088 PFW131087:PFW131088 OWA131087:OWA131088 OME131087:OME131088 OCI131087:OCI131088 NSM131087:NSM131088 NIQ131087:NIQ131088 MYU131087:MYU131088 MOY131087:MOY131088 MFC131087:MFC131088 LVG131087:LVG131088 LLK131087:LLK131088 LBO131087:LBO131088 KRS131087:KRS131088 KHW131087:KHW131088 JYA131087:JYA131088 JOE131087:JOE131088 JEI131087:JEI131088 IUM131087:IUM131088 IKQ131087:IKQ131088 IAU131087:IAU131088 HQY131087:HQY131088 HHC131087:HHC131088 GXG131087:GXG131088 GNK131087:GNK131088 GDO131087:GDO131088 FTS131087:FTS131088 FJW131087:FJW131088 FAA131087:FAA131088 EQE131087:EQE131088 EGI131087:EGI131088 DWM131087:DWM131088 DMQ131087:DMQ131088 DCU131087:DCU131088 CSY131087:CSY131088 CJC131087:CJC131088 BZG131087:BZG131088 BPK131087:BPK131088 BFO131087:BFO131088 AVS131087:AVS131088 ALW131087:ALW131088 ACA131087:ACA131088 SE131087:SE131088 II131087:II131088 WUU65551:WUU65552 WKY65551:WKY65552 WBC65551:WBC65552 VRG65551:VRG65552 VHK65551:VHK65552 UXO65551:UXO65552 UNS65551:UNS65552 UDW65551:UDW65552 TUA65551:TUA65552 TKE65551:TKE65552 TAI65551:TAI65552 SQM65551:SQM65552 SGQ65551:SGQ65552 RWU65551:RWU65552 RMY65551:RMY65552 RDC65551:RDC65552 QTG65551:QTG65552 QJK65551:QJK65552 PZO65551:PZO65552 PPS65551:PPS65552 PFW65551:PFW65552 OWA65551:OWA65552 OME65551:OME65552 OCI65551:OCI65552 NSM65551:NSM65552 NIQ65551:NIQ65552 MYU65551:MYU65552 MOY65551:MOY65552 MFC65551:MFC65552 LVG65551:LVG65552 LLK65551:LLK65552 LBO65551:LBO65552 KRS65551:KRS65552 KHW65551:KHW65552 JYA65551:JYA65552 JOE65551:JOE65552 JEI65551:JEI65552 IUM65551:IUM65552 IKQ65551:IKQ65552 IAU65551:IAU65552 HQY65551:HQY65552 HHC65551:HHC65552 GXG65551:GXG65552 GNK65551:GNK65552 GDO65551:GDO65552 FTS65551:FTS65552 FJW65551:FJW65552 FAA65551:FAA65552 EQE65551:EQE65552 EGI65551:EGI65552 DWM65551:DWM65552 DMQ65551:DMQ65552 DCU65551:DCU65552 CSY65551:CSY65552 CJC65551:CJC65552 BZG65551:BZG65552 BPK65551:BPK65552 BFO65551:BFO65552 AVS65551:AVS65552 ALW65551:ALW65552 ACA65551:ACA65552 SE65551:SE65552 II65551:II65552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39:WUU983053 WKY983039:WKY983053 WBC983039:WBC983053 VRG983039:VRG983053 VHK983039:VHK983053 UXO983039:UXO983053 UNS983039:UNS983053 UDW983039:UDW983053 TUA983039:TUA983053 TKE983039:TKE983053 TAI983039:TAI983053 SQM983039:SQM983053 SGQ983039:SGQ983053 RWU983039:RWU983053 RMY983039:RMY983053 RDC983039:RDC983053 QTG983039:QTG983053 QJK983039:QJK983053 PZO983039:PZO983053 PPS983039:PPS983053 PFW983039:PFW983053 OWA983039:OWA983053 OME983039:OME983053 OCI983039:OCI983053 NSM983039:NSM983053 NIQ983039:NIQ983053 MYU983039:MYU983053 MOY983039:MOY983053 MFC983039:MFC983053 LVG983039:LVG983053 LLK983039:LLK983053 LBO983039:LBO983053 KRS983039:KRS983053 KHW983039:KHW983053 JYA983039:JYA983053 JOE983039:JOE983053 JEI983039:JEI983053 IUM983039:IUM983053 IKQ983039:IKQ983053 IAU983039:IAU983053 HQY983039:HQY983053 HHC983039:HHC983053 GXG983039:GXG983053 GNK983039:GNK983053 GDO983039:GDO983053 FTS983039:FTS983053 FJW983039:FJW983053 FAA983039:FAA983053 EQE983039:EQE983053 EGI983039:EGI983053 DWM983039:DWM983053 DMQ983039:DMQ983053 DCU983039:DCU983053 CSY983039:CSY983053 CJC983039:CJC983053 BZG983039:BZG983053 BPK983039:BPK983053 BFO983039:BFO983053 AVS983039:AVS983053 ALW983039:ALW983053 ACA983039:ACA983053 SE983039:SE983053 II983039:II983053 WUU917503:WUU917517 WKY917503:WKY917517 WBC917503:WBC917517 VRG917503:VRG917517 VHK917503:VHK917517 UXO917503:UXO917517 UNS917503:UNS917517 UDW917503:UDW917517 TUA917503:TUA917517 TKE917503:TKE917517 TAI917503:TAI917517 SQM917503:SQM917517 SGQ917503:SGQ917517 RWU917503:RWU917517 RMY917503:RMY917517 RDC917503:RDC917517 QTG917503:QTG917517 QJK917503:QJK917517 PZO917503:PZO917517 PPS917503:PPS917517 PFW917503:PFW917517 OWA917503:OWA917517 OME917503:OME917517 OCI917503:OCI917517 NSM917503:NSM917517 NIQ917503:NIQ917517 MYU917503:MYU917517 MOY917503:MOY917517 MFC917503:MFC917517 LVG917503:LVG917517 LLK917503:LLK917517 LBO917503:LBO917517 KRS917503:KRS917517 KHW917503:KHW917517 JYA917503:JYA917517 JOE917503:JOE917517 JEI917503:JEI917517 IUM917503:IUM917517 IKQ917503:IKQ917517 IAU917503:IAU917517 HQY917503:HQY917517 HHC917503:HHC917517 GXG917503:GXG917517 GNK917503:GNK917517 GDO917503:GDO917517 FTS917503:FTS917517 FJW917503:FJW917517 FAA917503:FAA917517 EQE917503:EQE917517 EGI917503:EGI917517 DWM917503:DWM917517 DMQ917503:DMQ917517 DCU917503:DCU917517 CSY917503:CSY917517 CJC917503:CJC917517 BZG917503:BZG917517 BPK917503:BPK917517 BFO917503:BFO917517 AVS917503:AVS917517 ALW917503:ALW917517 ACA917503:ACA917517 SE917503:SE917517 II917503:II917517 WUU851967:WUU851981 WKY851967:WKY851981 WBC851967:WBC851981 VRG851967:VRG851981 VHK851967:VHK851981 UXO851967:UXO851981 UNS851967:UNS851981 UDW851967:UDW851981 TUA851967:TUA851981 TKE851967:TKE851981 TAI851967:TAI851981 SQM851967:SQM851981 SGQ851967:SGQ851981 RWU851967:RWU851981 RMY851967:RMY851981 RDC851967:RDC851981 QTG851967:QTG851981 QJK851967:QJK851981 PZO851967:PZO851981 PPS851967:PPS851981 PFW851967:PFW851981 OWA851967:OWA851981 OME851967:OME851981 OCI851967:OCI851981 NSM851967:NSM851981 NIQ851967:NIQ851981 MYU851967:MYU851981 MOY851967:MOY851981 MFC851967:MFC851981 LVG851967:LVG851981 LLK851967:LLK851981 LBO851967:LBO851981 KRS851967:KRS851981 KHW851967:KHW851981 JYA851967:JYA851981 JOE851967:JOE851981 JEI851967:JEI851981 IUM851967:IUM851981 IKQ851967:IKQ851981 IAU851967:IAU851981 HQY851967:HQY851981 HHC851967:HHC851981 GXG851967:GXG851981 GNK851967:GNK851981 GDO851967:GDO851981 FTS851967:FTS851981 FJW851967:FJW851981 FAA851967:FAA851981 EQE851967:EQE851981 EGI851967:EGI851981 DWM851967:DWM851981 DMQ851967:DMQ851981 DCU851967:DCU851981 CSY851967:CSY851981 CJC851967:CJC851981 BZG851967:BZG851981 BPK851967:BPK851981 BFO851967:BFO851981 AVS851967:AVS851981 ALW851967:ALW851981 ACA851967:ACA851981 SE851967:SE851981 II851967:II851981 WUU786431:WUU786445 WKY786431:WKY786445 WBC786431:WBC786445 VRG786431:VRG786445 VHK786431:VHK786445 UXO786431:UXO786445 UNS786431:UNS786445 UDW786431:UDW786445 TUA786431:TUA786445 TKE786431:TKE786445 TAI786431:TAI786445 SQM786431:SQM786445 SGQ786431:SGQ786445 RWU786431:RWU786445 RMY786431:RMY786445 RDC786431:RDC786445 QTG786431:QTG786445 QJK786431:QJK786445 PZO786431:PZO786445 PPS786431:PPS786445 PFW786431:PFW786445 OWA786431:OWA786445 OME786431:OME786445 OCI786431:OCI786445 NSM786431:NSM786445 NIQ786431:NIQ786445 MYU786431:MYU786445 MOY786431:MOY786445 MFC786431:MFC786445 LVG786431:LVG786445 LLK786431:LLK786445 LBO786431:LBO786445 KRS786431:KRS786445 KHW786431:KHW786445 JYA786431:JYA786445 JOE786431:JOE786445 JEI786431:JEI786445 IUM786431:IUM786445 IKQ786431:IKQ786445 IAU786431:IAU786445 HQY786431:HQY786445 HHC786431:HHC786445 GXG786431:GXG786445 GNK786431:GNK786445 GDO786431:GDO786445 FTS786431:FTS786445 FJW786431:FJW786445 FAA786431:FAA786445 EQE786431:EQE786445 EGI786431:EGI786445 DWM786431:DWM786445 DMQ786431:DMQ786445 DCU786431:DCU786445 CSY786431:CSY786445 CJC786431:CJC786445 BZG786431:BZG786445 BPK786431:BPK786445 BFO786431:BFO786445 AVS786431:AVS786445 ALW786431:ALW786445 ACA786431:ACA786445 SE786431:SE786445 II786431:II786445 WUU720895:WUU720909 WKY720895:WKY720909 WBC720895:WBC720909 VRG720895:VRG720909 VHK720895:VHK720909 UXO720895:UXO720909 UNS720895:UNS720909 UDW720895:UDW720909 TUA720895:TUA720909 TKE720895:TKE720909 TAI720895:TAI720909 SQM720895:SQM720909 SGQ720895:SGQ720909 RWU720895:RWU720909 RMY720895:RMY720909 RDC720895:RDC720909 QTG720895:QTG720909 QJK720895:QJK720909 PZO720895:PZO720909 PPS720895:PPS720909 PFW720895:PFW720909 OWA720895:OWA720909 OME720895:OME720909 OCI720895:OCI720909 NSM720895:NSM720909 NIQ720895:NIQ720909 MYU720895:MYU720909 MOY720895:MOY720909 MFC720895:MFC720909 LVG720895:LVG720909 LLK720895:LLK720909 LBO720895:LBO720909 KRS720895:KRS720909 KHW720895:KHW720909 JYA720895:JYA720909 JOE720895:JOE720909 JEI720895:JEI720909 IUM720895:IUM720909 IKQ720895:IKQ720909 IAU720895:IAU720909 HQY720895:HQY720909 HHC720895:HHC720909 GXG720895:GXG720909 GNK720895:GNK720909 GDO720895:GDO720909 FTS720895:FTS720909 FJW720895:FJW720909 FAA720895:FAA720909 EQE720895:EQE720909 EGI720895:EGI720909 DWM720895:DWM720909 DMQ720895:DMQ720909 DCU720895:DCU720909 CSY720895:CSY720909 CJC720895:CJC720909 BZG720895:BZG720909 BPK720895:BPK720909 BFO720895:BFO720909 AVS720895:AVS720909 ALW720895:ALW720909 ACA720895:ACA720909 SE720895:SE720909 II720895:II720909 WUU655359:WUU655373 WKY655359:WKY655373 WBC655359:WBC655373 VRG655359:VRG655373 VHK655359:VHK655373 UXO655359:UXO655373 UNS655359:UNS655373 UDW655359:UDW655373 TUA655359:TUA655373 TKE655359:TKE655373 TAI655359:TAI655373 SQM655359:SQM655373 SGQ655359:SGQ655373 RWU655359:RWU655373 RMY655359:RMY655373 RDC655359:RDC655373 QTG655359:QTG655373 QJK655359:QJK655373 PZO655359:PZO655373 PPS655359:PPS655373 PFW655359:PFW655373 OWA655359:OWA655373 OME655359:OME655373 OCI655359:OCI655373 NSM655359:NSM655373 NIQ655359:NIQ655373 MYU655359:MYU655373 MOY655359:MOY655373 MFC655359:MFC655373 LVG655359:LVG655373 LLK655359:LLK655373 LBO655359:LBO655373 KRS655359:KRS655373 KHW655359:KHW655373 JYA655359:JYA655373 JOE655359:JOE655373 JEI655359:JEI655373 IUM655359:IUM655373 IKQ655359:IKQ655373 IAU655359:IAU655373 HQY655359:HQY655373 HHC655359:HHC655373 GXG655359:GXG655373 GNK655359:GNK655373 GDO655359:GDO655373 FTS655359:FTS655373 FJW655359:FJW655373 FAA655359:FAA655373 EQE655359:EQE655373 EGI655359:EGI655373 DWM655359:DWM655373 DMQ655359:DMQ655373 DCU655359:DCU655373 CSY655359:CSY655373 CJC655359:CJC655373 BZG655359:BZG655373 BPK655359:BPK655373 BFO655359:BFO655373 AVS655359:AVS655373 ALW655359:ALW655373 ACA655359:ACA655373 SE655359:SE655373 II655359:II655373 WUU589823:WUU589837 WKY589823:WKY589837 WBC589823:WBC589837 VRG589823:VRG589837 VHK589823:VHK589837 UXO589823:UXO589837 UNS589823:UNS589837 UDW589823:UDW589837 TUA589823:TUA589837 TKE589823:TKE589837 TAI589823:TAI589837 SQM589823:SQM589837 SGQ589823:SGQ589837 RWU589823:RWU589837 RMY589823:RMY589837 RDC589823:RDC589837 QTG589823:QTG589837 QJK589823:QJK589837 PZO589823:PZO589837 PPS589823:PPS589837 PFW589823:PFW589837 OWA589823:OWA589837 OME589823:OME589837 OCI589823:OCI589837 NSM589823:NSM589837 NIQ589823:NIQ589837 MYU589823:MYU589837 MOY589823:MOY589837 MFC589823:MFC589837 LVG589823:LVG589837 LLK589823:LLK589837 LBO589823:LBO589837 KRS589823:KRS589837 KHW589823:KHW589837 JYA589823:JYA589837 JOE589823:JOE589837 JEI589823:JEI589837 IUM589823:IUM589837 IKQ589823:IKQ589837 IAU589823:IAU589837 HQY589823:HQY589837 HHC589823:HHC589837 GXG589823:GXG589837 GNK589823:GNK589837 GDO589823:GDO589837 FTS589823:FTS589837 FJW589823:FJW589837 FAA589823:FAA589837 EQE589823:EQE589837 EGI589823:EGI589837 DWM589823:DWM589837 DMQ589823:DMQ589837 DCU589823:DCU589837 CSY589823:CSY589837 CJC589823:CJC589837 BZG589823:BZG589837 BPK589823:BPK589837 BFO589823:BFO589837 AVS589823:AVS589837 ALW589823:ALW589837 ACA589823:ACA589837 SE589823:SE589837 II589823:II589837 WUU524287:WUU524301 WKY524287:WKY524301 WBC524287:WBC524301 VRG524287:VRG524301 VHK524287:VHK524301 UXO524287:UXO524301 UNS524287:UNS524301 UDW524287:UDW524301 TUA524287:TUA524301 TKE524287:TKE524301 TAI524287:TAI524301 SQM524287:SQM524301 SGQ524287:SGQ524301 RWU524287:RWU524301 RMY524287:RMY524301 RDC524287:RDC524301 QTG524287:QTG524301 QJK524287:QJK524301 PZO524287:PZO524301 PPS524287:PPS524301 PFW524287:PFW524301 OWA524287:OWA524301 OME524287:OME524301 OCI524287:OCI524301 NSM524287:NSM524301 NIQ524287:NIQ524301 MYU524287:MYU524301 MOY524287:MOY524301 MFC524287:MFC524301 LVG524287:LVG524301 LLK524287:LLK524301 LBO524287:LBO524301 KRS524287:KRS524301 KHW524287:KHW524301 JYA524287:JYA524301 JOE524287:JOE524301 JEI524287:JEI524301 IUM524287:IUM524301 IKQ524287:IKQ524301 IAU524287:IAU524301 HQY524287:HQY524301 HHC524287:HHC524301 GXG524287:GXG524301 GNK524287:GNK524301 GDO524287:GDO524301 FTS524287:FTS524301 FJW524287:FJW524301 FAA524287:FAA524301 EQE524287:EQE524301 EGI524287:EGI524301 DWM524287:DWM524301 DMQ524287:DMQ524301 DCU524287:DCU524301 CSY524287:CSY524301 CJC524287:CJC524301 BZG524287:BZG524301 BPK524287:BPK524301 BFO524287:BFO524301 AVS524287:AVS524301 ALW524287:ALW524301 ACA524287:ACA524301 SE524287:SE524301 II524287:II524301 WUU458751:WUU458765 WKY458751:WKY458765 WBC458751:WBC458765 VRG458751:VRG458765 VHK458751:VHK458765 UXO458751:UXO458765 UNS458751:UNS458765 UDW458751:UDW458765 TUA458751:TUA458765 TKE458751:TKE458765 TAI458751:TAI458765 SQM458751:SQM458765 SGQ458751:SGQ458765 RWU458751:RWU458765 RMY458751:RMY458765 RDC458751:RDC458765 QTG458751:QTG458765 QJK458751:QJK458765 PZO458751:PZO458765 PPS458751:PPS458765 PFW458751:PFW458765 OWA458751:OWA458765 OME458751:OME458765 OCI458751:OCI458765 NSM458751:NSM458765 NIQ458751:NIQ458765 MYU458751:MYU458765 MOY458751:MOY458765 MFC458751:MFC458765 LVG458751:LVG458765 LLK458751:LLK458765 LBO458751:LBO458765 KRS458751:KRS458765 KHW458751:KHW458765 JYA458751:JYA458765 JOE458751:JOE458765 JEI458751:JEI458765 IUM458751:IUM458765 IKQ458751:IKQ458765 IAU458751:IAU458765 HQY458751:HQY458765 HHC458751:HHC458765 GXG458751:GXG458765 GNK458751:GNK458765 GDO458751:GDO458765 FTS458751:FTS458765 FJW458751:FJW458765 FAA458751:FAA458765 EQE458751:EQE458765 EGI458751:EGI458765 DWM458751:DWM458765 DMQ458751:DMQ458765 DCU458751:DCU458765 CSY458751:CSY458765 CJC458751:CJC458765 BZG458751:BZG458765 BPK458751:BPK458765 BFO458751:BFO458765 AVS458751:AVS458765 ALW458751:ALW458765 ACA458751:ACA458765 SE458751:SE458765 II458751:II458765 WUU393215:WUU393229 WKY393215:WKY393229 WBC393215:WBC393229 VRG393215:VRG393229 VHK393215:VHK393229 UXO393215:UXO393229 UNS393215:UNS393229 UDW393215:UDW393229 TUA393215:TUA393229 TKE393215:TKE393229 TAI393215:TAI393229 SQM393215:SQM393229 SGQ393215:SGQ393229 RWU393215:RWU393229 RMY393215:RMY393229 RDC393215:RDC393229 QTG393215:QTG393229 QJK393215:QJK393229 PZO393215:PZO393229 PPS393215:PPS393229 PFW393215:PFW393229 OWA393215:OWA393229 OME393215:OME393229 OCI393215:OCI393229 NSM393215:NSM393229 NIQ393215:NIQ393229 MYU393215:MYU393229 MOY393215:MOY393229 MFC393215:MFC393229 LVG393215:LVG393229 LLK393215:LLK393229 LBO393215:LBO393229 KRS393215:KRS393229 KHW393215:KHW393229 JYA393215:JYA393229 JOE393215:JOE393229 JEI393215:JEI393229 IUM393215:IUM393229 IKQ393215:IKQ393229 IAU393215:IAU393229 HQY393215:HQY393229 HHC393215:HHC393229 GXG393215:GXG393229 GNK393215:GNK393229 GDO393215:GDO393229 FTS393215:FTS393229 FJW393215:FJW393229 FAA393215:FAA393229 EQE393215:EQE393229 EGI393215:EGI393229 DWM393215:DWM393229 DMQ393215:DMQ393229 DCU393215:DCU393229 CSY393215:CSY393229 CJC393215:CJC393229 BZG393215:BZG393229 BPK393215:BPK393229 BFO393215:BFO393229 AVS393215:AVS393229 ALW393215:ALW393229 ACA393215:ACA393229 SE393215:SE393229 II393215:II393229 WUU327679:WUU327693 WKY327679:WKY327693 WBC327679:WBC327693 VRG327679:VRG327693 VHK327679:VHK327693 UXO327679:UXO327693 UNS327679:UNS327693 UDW327679:UDW327693 TUA327679:TUA327693 TKE327679:TKE327693 TAI327679:TAI327693 SQM327679:SQM327693 SGQ327679:SGQ327693 RWU327679:RWU327693 RMY327679:RMY327693 RDC327679:RDC327693 QTG327679:QTG327693 QJK327679:QJK327693 PZO327679:PZO327693 PPS327679:PPS327693 PFW327679:PFW327693 OWA327679:OWA327693 OME327679:OME327693 OCI327679:OCI327693 NSM327679:NSM327693 NIQ327679:NIQ327693 MYU327679:MYU327693 MOY327679:MOY327693 MFC327679:MFC327693 LVG327679:LVG327693 LLK327679:LLK327693 LBO327679:LBO327693 KRS327679:KRS327693 KHW327679:KHW327693 JYA327679:JYA327693 JOE327679:JOE327693 JEI327679:JEI327693 IUM327679:IUM327693 IKQ327679:IKQ327693 IAU327679:IAU327693 HQY327679:HQY327693 HHC327679:HHC327693 GXG327679:GXG327693 GNK327679:GNK327693 GDO327679:GDO327693 FTS327679:FTS327693 FJW327679:FJW327693 FAA327679:FAA327693 EQE327679:EQE327693 EGI327679:EGI327693 DWM327679:DWM327693 DMQ327679:DMQ327693 DCU327679:DCU327693 CSY327679:CSY327693 CJC327679:CJC327693 BZG327679:BZG327693 BPK327679:BPK327693 BFO327679:BFO327693 AVS327679:AVS327693 ALW327679:ALW327693 ACA327679:ACA327693 SE327679:SE327693 II327679:II327693 WUU262143:WUU262157 WKY262143:WKY262157 WBC262143:WBC262157 VRG262143:VRG262157 VHK262143:VHK262157 UXO262143:UXO262157 UNS262143:UNS262157 UDW262143:UDW262157 TUA262143:TUA262157 TKE262143:TKE262157 TAI262143:TAI262157 SQM262143:SQM262157 SGQ262143:SGQ262157 RWU262143:RWU262157 RMY262143:RMY262157 RDC262143:RDC262157 QTG262143:QTG262157 QJK262143:QJK262157 PZO262143:PZO262157 PPS262143:PPS262157 PFW262143:PFW262157 OWA262143:OWA262157 OME262143:OME262157 OCI262143:OCI262157 NSM262143:NSM262157 NIQ262143:NIQ262157 MYU262143:MYU262157 MOY262143:MOY262157 MFC262143:MFC262157 LVG262143:LVG262157 LLK262143:LLK262157 LBO262143:LBO262157 KRS262143:KRS262157 KHW262143:KHW262157 JYA262143:JYA262157 JOE262143:JOE262157 JEI262143:JEI262157 IUM262143:IUM262157 IKQ262143:IKQ262157 IAU262143:IAU262157 HQY262143:HQY262157 HHC262143:HHC262157 GXG262143:GXG262157 GNK262143:GNK262157 GDO262143:GDO262157 FTS262143:FTS262157 FJW262143:FJW262157 FAA262143:FAA262157 EQE262143:EQE262157 EGI262143:EGI262157 DWM262143:DWM262157 DMQ262143:DMQ262157 DCU262143:DCU262157 CSY262143:CSY262157 CJC262143:CJC262157 BZG262143:BZG262157 BPK262143:BPK262157 BFO262143:BFO262157 AVS262143:AVS262157 ALW262143:ALW262157 ACA262143:ACA262157 SE262143:SE262157 II262143:II262157 WUU196607:WUU196621 WKY196607:WKY196621 WBC196607:WBC196621 VRG196607:VRG196621 VHK196607:VHK196621 UXO196607:UXO196621 UNS196607:UNS196621 UDW196607:UDW196621 TUA196607:TUA196621 TKE196607:TKE196621 TAI196607:TAI196621 SQM196607:SQM196621 SGQ196607:SGQ196621 RWU196607:RWU196621 RMY196607:RMY196621 RDC196607:RDC196621 QTG196607:QTG196621 QJK196607:QJK196621 PZO196607:PZO196621 PPS196607:PPS196621 PFW196607:PFW196621 OWA196607:OWA196621 OME196607:OME196621 OCI196607:OCI196621 NSM196607:NSM196621 NIQ196607:NIQ196621 MYU196607:MYU196621 MOY196607:MOY196621 MFC196607:MFC196621 LVG196607:LVG196621 LLK196607:LLK196621 LBO196607:LBO196621 KRS196607:KRS196621 KHW196607:KHW196621 JYA196607:JYA196621 JOE196607:JOE196621 JEI196607:JEI196621 IUM196607:IUM196621 IKQ196607:IKQ196621 IAU196607:IAU196621 HQY196607:HQY196621 HHC196607:HHC196621 GXG196607:GXG196621 GNK196607:GNK196621 GDO196607:GDO196621 FTS196607:FTS196621 FJW196607:FJW196621 FAA196607:FAA196621 EQE196607:EQE196621 EGI196607:EGI196621 DWM196607:DWM196621 DMQ196607:DMQ196621 DCU196607:DCU196621 CSY196607:CSY196621 CJC196607:CJC196621 BZG196607:BZG196621 BPK196607:BPK196621 BFO196607:BFO196621 AVS196607:AVS196621 ALW196607:ALW196621 ACA196607:ACA196621 SE196607:SE196621 II196607:II196621 WUU131071:WUU131085 WKY131071:WKY131085 WBC131071:WBC131085 VRG131071:VRG131085 VHK131071:VHK131085 UXO131071:UXO131085 UNS131071:UNS131085 UDW131071:UDW131085 TUA131071:TUA131085 TKE131071:TKE131085 TAI131071:TAI131085 SQM131071:SQM131085 SGQ131071:SGQ131085 RWU131071:RWU131085 RMY131071:RMY131085 RDC131071:RDC131085 QTG131071:QTG131085 QJK131071:QJK131085 PZO131071:PZO131085 PPS131071:PPS131085 PFW131071:PFW131085 OWA131071:OWA131085 OME131071:OME131085 OCI131071:OCI131085 NSM131071:NSM131085 NIQ131071:NIQ131085 MYU131071:MYU131085 MOY131071:MOY131085 MFC131071:MFC131085 LVG131071:LVG131085 LLK131071:LLK131085 LBO131071:LBO131085 KRS131071:KRS131085 KHW131071:KHW131085 JYA131071:JYA131085 JOE131071:JOE131085 JEI131071:JEI131085 IUM131071:IUM131085 IKQ131071:IKQ131085 IAU131071:IAU131085 HQY131071:HQY131085 HHC131071:HHC131085 GXG131071:GXG131085 GNK131071:GNK131085 GDO131071:GDO131085 FTS131071:FTS131085 FJW131071:FJW131085 FAA131071:FAA131085 EQE131071:EQE131085 EGI131071:EGI131085 DWM131071:DWM131085 DMQ131071:DMQ131085 DCU131071:DCU131085 CSY131071:CSY131085 CJC131071:CJC131085 BZG131071:BZG131085 BPK131071:BPK131085 BFO131071:BFO131085 AVS131071:AVS131085 ALW131071:ALW131085 ACA131071:ACA131085 SE131071:SE131085 II131071:II131085 WUU65535:WUU65549 WKY65535:WKY65549 WBC65535:WBC65549 VRG65535:VRG65549 VHK65535:VHK65549 UXO65535:UXO65549 UNS65535:UNS65549 UDW65535:UDW65549 TUA65535:TUA65549 TKE65535:TKE65549 TAI65535:TAI65549 SQM65535:SQM65549 SGQ65535:SGQ65549 RWU65535:RWU65549 RMY65535:RMY65549 RDC65535:RDC65549 QTG65535:QTG65549 QJK65535:QJK65549 PZO65535:PZO65549 PPS65535:PPS65549 PFW65535:PFW65549 OWA65535:OWA65549 OME65535:OME65549 OCI65535:OCI65549 NSM65535:NSM65549 NIQ65535:NIQ65549 MYU65535:MYU65549 MOY65535:MOY65549 MFC65535:MFC65549 LVG65535:LVG65549 LLK65535:LLK65549 LBO65535:LBO65549 KRS65535:KRS65549 KHW65535:KHW65549 JYA65535:JYA65549 JOE65535:JOE65549 JEI65535:JEI65549 IUM65535:IUM65549 IKQ65535:IKQ65549 IAU65535:IAU65549 HQY65535:HQY65549 HHC65535:HHC65549 GXG65535:GXG65549 GNK65535:GNK65549 GDO65535:GDO65549 FTS65535:FTS65549 FJW65535:FJW65549 FAA65535:FAA65549 EQE65535:EQE65549 EGI65535:EGI65549 DWM65535:DWM65549 DMQ65535:DMQ65549 DCU65535:DCU65549 CSY65535:CSY65549 CJC65535:CJC65549 BZG65535:BZG65549 BPK65535:BPK65549 BFO65535:BFO65549 AVS65535:AVS65549 ALW65535:ALW65549 ACA65535:ACA65549 SE65535:SE65549 II65535:II65549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SE10:SE24">
      <formula1>#REF!</formula1>
    </dataValidation>
    <dataValidation type="list" allowBlank="1" showInputMessage="1" showErrorMessage="1" prompt="Select Charge Unit - monthly, per kWh, per kW" sqref="C43:C44 C31:C41 C46:C56 C14:C29 C62">
      <formula1>"Monthly, per kWh, per kW"</formula1>
    </dataValidation>
  </dataValidations>
  <pageMargins left="0.70866141732283472" right="0.51181102362204722" top="0.74803149606299213" bottom="0.35433070866141736" header="0.31496062992125984" footer="0.31496062992125984"/>
  <pageSetup scale="40" orientation="landscape"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A1:XFD22"/>
  <sheetViews>
    <sheetView tabSelected="1" workbookViewId="0">
      <selection activeCell="B6" sqref="B6"/>
    </sheetView>
  </sheetViews>
  <sheetFormatPr defaultRowHeight="12.75"/>
  <cols>
    <col min="1" max="1" width="80.7109375" bestFit="1" customWidth="1"/>
    <col min="2" max="2" width="16.28515625" customWidth="1"/>
    <col min="4" max="10" width="9.42578125" customWidth="1"/>
  </cols>
  <sheetData>
    <row r="1" spans="1:16384" s="190" customFormat="1" ht="19.5" customHeight="1">
      <c r="A1" s="1222" t="s">
        <v>183</v>
      </c>
      <c r="B1" s="122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c r="HL1" s="262"/>
      <c r="HM1" s="262"/>
      <c r="HN1" s="262"/>
      <c r="HO1" s="262"/>
      <c r="HP1" s="262"/>
      <c r="HQ1" s="262"/>
      <c r="HR1" s="262"/>
      <c r="HS1" s="262"/>
      <c r="HT1" s="262"/>
      <c r="HU1" s="262"/>
      <c r="HV1" s="262"/>
      <c r="HW1" s="262"/>
      <c r="HX1" s="262"/>
      <c r="HY1" s="262"/>
      <c r="HZ1" s="262"/>
      <c r="IA1" s="262"/>
      <c r="IB1" s="262"/>
      <c r="IC1" s="262"/>
      <c r="ID1" s="262"/>
      <c r="IE1" s="262"/>
      <c r="IF1" s="262"/>
      <c r="IG1" s="262"/>
      <c r="IH1" s="262"/>
      <c r="II1" s="262"/>
      <c r="IJ1" s="262"/>
      <c r="IK1" s="262"/>
      <c r="IL1" s="262"/>
      <c r="IM1" s="262"/>
      <c r="IN1" s="262"/>
      <c r="IO1" s="262"/>
      <c r="IP1" s="262"/>
      <c r="IQ1" s="262"/>
      <c r="IR1" s="262"/>
      <c r="IS1" s="262"/>
      <c r="IT1" s="262"/>
      <c r="IU1" s="262"/>
      <c r="IV1" s="262"/>
      <c r="IW1" s="262"/>
      <c r="IX1" s="262"/>
      <c r="IY1" s="262"/>
      <c r="IZ1" s="262"/>
      <c r="JA1" s="262"/>
      <c r="JB1" s="262"/>
      <c r="JC1" s="262"/>
      <c r="JD1" s="262"/>
      <c r="JE1" s="262"/>
      <c r="JF1" s="262"/>
      <c r="JG1" s="262"/>
      <c r="JH1" s="262"/>
      <c r="JI1" s="262"/>
      <c r="JJ1" s="262"/>
      <c r="JK1" s="262"/>
      <c r="JL1" s="262"/>
      <c r="JM1" s="262"/>
      <c r="JN1" s="262"/>
      <c r="JO1" s="262"/>
      <c r="JP1" s="262"/>
      <c r="JQ1" s="262"/>
      <c r="JR1" s="262"/>
      <c r="JS1" s="262"/>
      <c r="JT1" s="262"/>
      <c r="JU1" s="262"/>
      <c r="JV1" s="262"/>
      <c r="JW1" s="262"/>
      <c r="JX1" s="262"/>
      <c r="JY1" s="262"/>
      <c r="JZ1" s="262"/>
      <c r="KA1" s="262"/>
      <c r="KB1" s="262"/>
      <c r="KC1" s="262"/>
      <c r="KD1" s="262"/>
      <c r="KE1" s="262"/>
      <c r="KF1" s="262"/>
      <c r="KG1" s="262"/>
      <c r="KH1" s="262"/>
      <c r="KI1" s="262"/>
      <c r="KJ1" s="262"/>
      <c r="KK1" s="262"/>
      <c r="KL1" s="262"/>
      <c r="KM1" s="262"/>
      <c r="KN1" s="262"/>
      <c r="KO1" s="262"/>
      <c r="KP1" s="262"/>
      <c r="KQ1" s="262"/>
      <c r="KR1" s="262"/>
      <c r="KS1" s="262"/>
      <c r="KT1" s="262"/>
      <c r="KU1" s="262"/>
      <c r="KV1" s="262"/>
      <c r="KW1" s="262"/>
      <c r="KX1" s="262"/>
      <c r="KY1" s="262"/>
      <c r="KZ1" s="262"/>
      <c r="LA1" s="262"/>
      <c r="LB1" s="262"/>
      <c r="LC1" s="262"/>
      <c r="LD1" s="262"/>
      <c r="LE1" s="262"/>
      <c r="LF1" s="262"/>
      <c r="LG1" s="262"/>
      <c r="LH1" s="262"/>
      <c r="LI1" s="262"/>
      <c r="LJ1" s="262"/>
      <c r="LK1" s="262"/>
      <c r="LL1" s="262"/>
      <c r="LM1" s="262"/>
      <c r="LN1" s="262"/>
      <c r="LO1" s="262"/>
      <c r="LP1" s="262"/>
      <c r="LQ1" s="262"/>
      <c r="LR1" s="262"/>
      <c r="LS1" s="262"/>
      <c r="LT1" s="262"/>
      <c r="LU1" s="262"/>
      <c r="LV1" s="262"/>
      <c r="LW1" s="262"/>
      <c r="LX1" s="262"/>
      <c r="LY1" s="262"/>
      <c r="LZ1" s="262"/>
      <c r="MA1" s="262"/>
      <c r="MB1" s="262"/>
      <c r="MC1" s="262"/>
      <c r="MD1" s="262"/>
      <c r="ME1" s="262"/>
      <c r="MF1" s="262"/>
      <c r="MG1" s="262"/>
      <c r="MH1" s="262"/>
      <c r="MI1" s="262"/>
      <c r="MJ1" s="262"/>
      <c r="MK1" s="262"/>
      <c r="ML1" s="262"/>
      <c r="MM1" s="262"/>
      <c r="MN1" s="262"/>
      <c r="MO1" s="262"/>
      <c r="MP1" s="262"/>
      <c r="MQ1" s="262"/>
      <c r="MR1" s="262"/>
      <c r="MS1" s="262"/>
      <c r="MT1" s="262"/>
      <c r="MU1" s="262"/>
      <c r="MV1" s="262"/>
      <c r="MW1" s="262"/>
      <c r="MX1" s="262"/>
      <c r="MY1" s="262"/>
      <c r="MZ1" s="262"/>
      <c r="NA1" s="262"/>
      <c r="NB1" s="262"/>
      <c r="NC1" s="262"/>
      <c r="ND1" s="262"/>
      <c r="NE1" s="262"/>
      <c r="NF1" s="262"/>
      <c r="NG1" s="262"/>
      <c r="NH1" s="262"/>
      <c r="NI1" s="262"/>
      <c r="NJ1" s="262"/>
      <c r="NK1" s="262"/>
      <c r="NL1" s="262"/>
      <c r="NM1" s="262"/>
      <c r="NN1" s="262"/>
      <c r="NO1" s="262"/>
      <c r="NP1" s="262"/>
      <c r="NQ1" s="262"/>
      <c r="NR1" s="262"/>
      <c r="NS1" s="262"/>
      <c r="NT1" s="262"/>
      <c r="NU1" s="262"/>
      <c r="NV1" s="262"/>
      <c r="NW1" s="262"/>
      <c r="NX1" s="262"/>
      <c r="NY1" s="262"/>
      <c r="NZ1" s="262"/>
      <c r="OA1" s="262"/>
      <c r="OB1" s="262"/>
      <c r="OC1" s="262"/>
      <c r="OD1" s="262"/>
      <c r="OE1" s="262"/>
      <c r="OF1" s="262"/>
      <c r="OG1" s="262"/>
      <c r="OH1" s="262"/>
      <c r="OI1" s="262"/>
      <c r="OJ1" s="262"/>
      <c r="OK1" s="262"/>
      <c r="OL1" s="262"/>
      <c r="OM1" s="262"/>
      <c r="ON1" s="262"/>
      <c r="OO1" s="262"/>
      <c r="OP1" s="262"/>
      <c r="OQ1" s="262"/>
      <c r="OR1" s="262"/>
      <c r="OS1" s="262"/>
      <c r="OT1" s="262"/>
      <c r="OU1" s="262"/>
      <c r="OV1" s="262"/>
      <c r="OW1" s="262"/>
      <c r="OX1" s="262"/>
      <c r="OY1" s="262"/>
      <c r="OZ1" s="262"/>
      <c r="PA1" s="262"/>
      <c r="PB1" s="262"/>
      <c r="PC1" s="262"/>
      <c r="PD1" s="262"/>
      <c r="PE1" s="262"/>
      <c r="PF1" s="262"/>
      <c r="PG1" s="262"/>
      <c r="PH1" s="262"/>
      <c r="PI1" s="262"/>
      <c r="PJ1" s="262"/>
      <c r="PK1" s="262"/>
      <c r="PL1" s="262"/>
      <c r="PM1" s="262"/>
      <c r="PN1" s="262"/>
      <c r="PO1" s="262"/>
      <c r="PP1" s="262"/>
      <c r="PQ1" s="262"/>
      <c r="PR1" s="262"/>
      <c r="PS1" s="262"/>
      <c r="PT1" s="262"/>
      <c r="PU1" s="262"/>
      <c r="PV1" s="262"/>
      <c r="PW1" s="262"/>
      <c r="PX1" s="262"/>
      <c r="PY1" s="262"/>
      <c r="PZ1" s="262"/>
      <c r="QA1" s="262"/>
      <c r="QB1" s="262"/>
      <c r="QC1" s="262"/>
      <c r="QD1" s="262"/>
      <c r="QE1" s="262"/>
      <c r="QF1" s="262"/>
      <c r="QG1" s="262"/>
      <c r="QH1" s="262"/>
      <c r="QI1" s="262"/>
      <c r="QJ1" s="262"/>
      <c r="QK1" s="262"/>
      <c r="QL1" s="262"/>
      <c r="QM1" s="262"/>
      <c r="QN1" s="262"/>
      <c r="QO1" s="262"/>
      <c r="QP1" s="262"/>
      <c r="QQ1" s="262"/>
      <c r="QR1" s="262"/>
      <c r="QS1" s="262"/>
      <c r="QT1" s="262"/>
      <c r="QU1" s="262"/>
      <c r="QV1" s="262"/>
      <c r="QW1" s="262"/>
      <c r="QX1" s="262"/>
      <c r="QY1" s="262"/>
      <c r="QZ1" s="262"/>
      <c r="RA1" s="262"/>
      <c r="RB1" s="262"/>
      <c r="RC1" s="262"/>
      <c r="RD1" s="262"/>
      <c r="RE1" s="262"/>
      <c r="RF1" s="262"/>
      <c r="RG1" s="262"/>
      <c r="RH1" s="262"/>
      <c r="RI1" s="262"/>
      <c r="RJ1" s="262"/>
      <c r="RK1" s="262"/>
      <c r="RL1" s="262"/>
      <c r="RM1" s="262"/>
      <c r="RN1" s="262"/>
      <c r="RO1" s="262"/>
      <c r="RP1" s="262"/>
      <c r="RQ1" s="262"/>
      <c r="RR1" s="262"/>
      <c r="RS1" s="262"/>
      <c r="RT1" s="262"/>
      <c r="RU1" s="262"/>
      <c r="RV1" s="262"/>
      <c r="RW1" s="262"/>
      <c r="RX1" s="262"/>
      <c r="RY1" s="262"/>
      <c r="RZ1" s="262"/>
      <c r="SA1" s="262"/>
      <c r="SB1" s="262"/>
      <c r="SC1" s="262"/>
      <c r="SD1" s="262"/>
      <c r="SE1" s="262"/>
      <c r="SF1" s="262"/>
      <c r="SG1" s="262"/>
      <c r="SH1" s="262"/>
      <c r="SI1" s="262"/>
      <c r="SJ1" s="262"/>
      <c r="SK1" s="262"/>
      <c r="SL1" s="262"/>
      <c r="SM1" s="262"/>
      <c r="SN1" s="262"/>
      <c r="SO1" s="262"/>
      <c r="SP1" s="262"/>
      <c r="SQ1" s="262"/>
      <c r="SR1" s="262"/>
      <c r="SS1" s="262"/>
      <c r="ST1" s="262"/>
      <c r="SU1" s="262"/>
      <c r="SV1" s="262"/>
      <c r="SW1" s="262"/>
      <c r="SX1" s="262"/>
      <c r="SY1" s="262"/>
      <c r="SZ1" s="262"/>
      <c r="TA1" s="262"/>
      <c r="TB1" s="262"/>
      <c r="TC1" s="262"/>
      <c r="TD1" s="262"/>
      <c r="TE1" s="262"/>
      <c r="TF1" s="262"/>
      <c r="TG1" s="262"/>
      <c r="TH1" s="262"/>
      <c r="TI1" s="262"/>
      <c r="TJ1" s="262"/>
      <c r="TK1" s="262"/>
      <c r="TL1" s="262"/>
      <c r="TM1" s="262"/>
      <c r="TN1" s="262"/>
      <c r="TO1" s="262"/>
      <c r="TP1" s="262"/>
      <c r="TQ1" s="262"/>
      <c r="TR1" s="262"/>
      <c r="TS1" s="1221"/>
      <c r="TT1" s="1221"/>
      <c r="TU1" s="1221"/>
      <c r="TV1" s="1221"/>
      <c r="TW1" s="1221"/>
      <c r="TX1" s="1221"/>
      <c r="TY1" s="1221"/>
      <c r="TZ1" s="1221"/>
      <c r="UA1" s="1221"/>
      <c r="UB1" s="1221"/>
      <c r="UC1" s="1221"/>
      <c r="UD1" s="1221"/>
      <c r="UE1" s="1221"/>
      <c r="UF1" s="1221"/>
      <c r="UG1" s="1221"/>
      <c r="UH1" s="1221"/>
      <c r="UI1" s="1221"/>
      <c r="UJ1" s="1221"/>
      <c r="UK1" s="1221"/>
      <c r="UL1" s="1221"/>
      <c r="UM1" s="1221"/>
      <c r="UN1" s="1221"/>
      <c r="UO1" s="1221"/>
      <c r="UP1" s="1221"/>
      <c r="UQ1" s="1221"/>
      <c r="UR1" s="1221"/>
      <c r="US1" s="1221"/>
      <c r="UT1" s="1221"/>
      <c r="UU1" s="1221"/>
      <c r="UV1" s="1221"/>
      <c r="UW1" s="1221"/>
      <c r="UX1" s="1221"/>
      <c r="UY1" s="1221"/>
      <c r="UZ1" s="1221"/>
      <c r="VA1" s="1221"/>
      <c r="VB1" s="1221"/>
      <c r="VC1" s="1221"/>
      <c r="VD1" s="1221"/>
      <c r="VE1" s="1221"/>
      <c r="VF1" s="1221"/>
      <c r="VG1" s="1221"/>
      <c r="VH1" s="1221"/>
      <c r="VI1" s="1221"/>
      <c r="VJ1" s="1221"/>
      <c r="VK1" s="1221"/>
      <c r="VL1" s="1221"/>
      <c r="VM1" s="1221"/>
      <c r="VN1" s="1221"/>
      <c r="VO1" s="1221"/>
      <c r="VP1" s="1221"/>
      <c r="VQ1" s="1221"/>
      <c r="VR1" s="1221"/>
      <c r="VS1" s="1221"/>
      <c r="VT1" s="1221"/>
      <c r="VU1" s="1221"/>
      <c r="VV1" s="1221"/>
      <c r="VW1" s="1221"/>
      <c r="VX1" s="1221"/>
      <c r="VY1" s="1221"/>
      <c r="VZ1" s="1221"/>
      <c r="WA1" s="1221"/>
      <c r="WB1" s="1221"/>
      <c r="WC1" s="1221"/>
      <c r="WD1" s="1221"/>
      <c r="WE1" s="1221"/>
      <c r="WF1" s="1221"/>
      <c r="WG1" s="1221"/>
      <c r="WH1" s="1221"/>
      <c r="WI1" s="1221"/>
      <c r="WJ1" s="1221"/>
      <c r="WK1" s="1221"/>
      <c r="WL1" s="1221"/>
      <c r="WM1" s="1221"/>
      <c r="WN1" s="1221"/>
      <c r="WO1" s="1221"/>
      <c r="WP1" s="1221"/>
      <c r="WQ1" s="1221"/>
      <c r="WR1" s="1221"/>
      <c r="WS1" s="1221"/>
      <c r="WT1" s="1221"/>
      <c r="WU1" s="1221"/>
      <c r="WV1" s="1221"/>
      <c r="WW1" s="1221"/>
      <c r="WX1" s="1221"/>
      <c r="WY1" s="1221"/>
      <c r="WZ1" s="1221"/>
      <c r="XA1" s="1221"/>
      <c r="XB1" s="1221"/>
      <c r="XC1" s="1221"/>
      <c r="XD1" s="1221"/>
      <c r="XE1" s="1221"/>
      <c r="XF1" s="1221"/>
      <c r="XG1" s="1221"/>
      <c r="XH1" s="1221"/>
      <c r="XI1" s="1221"/>
      <c r="XJ1" s="1221"/>
      <c r="XK1" s="1221"/>
      <c r="XL1" s="1221"/>
      <c r="XM1" s="1221"/>
      <c r="XN1" s="1221"/>
      <c r="XO1" s="1221"/>
      <c r="XP1" s="1221"/>
      <c r="XQ1" s="1221"/>
      <c r="XR1" s="1221"/>
      <c r="XS1" s="1221"/>
      <c r="XT1" s="1221"/>
      <c r="XU1" s="1221"/>
      <c r="XV1" s="1221"/>
      <c r="XW1" s="1221"/>
      <c r="XX1" s="1221"/>
      <c r="XY1" s="1221"/>
      <c r="XZ1" s="1221"/>
      <c r="YA1" s="1221"/>
      <c r="YB1" s="1221"/>
      <c r="YC1" s="1221"/>
      <c r="YD1" s="1221"/>
      <c r="YE1" s="1221"/>
      <c r="YF1" s="1221"/>
      <c r="YG1" s="1221"/>
      <c r="YH1" s="1221"/>
      <c r="YI1" s="1221"/>
      <c r="YJ1" s="1221"/>
      <c r="YK1" s="1221"/>
      <c r="YL1" s="1221"/>
      <c r="YM1" s="1221"/>
      <c r="YN1" s="1221"/>
      <c r="YO1" s="1221"/>
      <c r="YP1" s="1221"/>
      <c r="YQ1" s="1221"/>
      <c r="YR1" s="1221"/>
      <c r="YS1" s="1221"/>
      <c r="YT1" s="1221"/>
      <c r="YU1" s="1221"/>
      <c r="YV1" s="1221"/>
      <c r="YW1" s="1221"/>
      <c r="YX1" s="1221"/>
      <c r="YY1" s="1221"/>
      <c r="YZ1" s="1221"/>
      <c r="ZA1" s="1221"/>
      <c r="ZB1" s="1221"/>
      <c r="ZC1" s="1221"/>
      <c r="ZD1" s="1221"/>
      <c r="ZE1" s="1221"/>
      <c r="ZF1" s="1221"/>
      <c r="ZG1" s="1221"/>
      <c r="ZH1" s="1221"/>
      <c r="ZI1" s="1221"/>
      <c r="ZJ1" s="1221"/>
      <c r="ZK1" s="1221"/>
      <c r="ZL1" s="1221"/>
      <c r="ZM1" s="1221"/>
      <c r="ZN1" s="1221"/>
      <c r="ZO1" s="1221"/>
      <c r="ZP1" s="1221"/>
      <c r="ZQ1" s="1221"/>
      <c r="ZR1" s="1221"/>
      <c r="ZS1" s="1221"/>
      <c r="ZT1" s="1221"/>
      <c r="ZU1" s="1221"/>
      <c r="ZV1" s="1221"/>
      <c r="ZW1" s="1221"/>
      <c r="ZX1" s="1221"/>
      <c r="ZY1" s="1221"/>
      <c r="ZZ1" s="1221"/>
      <c r="AAA1" s="1221"/>
      <c r="AAB1" s="1221"/>
      <c r="AAC1" s="1221"/>
      <c r="AAD1" s="1221"/>
      <c r="AAE1" s="1221"/>
      <c r="AAF1" s="1221"/>
      <c r="AAG1" s="1221"/>
      <c r="AAH1" s="1221"/>
      <c r="AAI1" s="1221"/>
      <c r="AAJ1" s="1221"/>
      <c r="AAK1" s="1221"/>
      <c r="AAL1" s="1221"/>
      <c r="AAM1" s="1221"/>
      <c r="AAN1" s="1221"/>
      <c r="AAO1" s="1221"/>
      <c r="AAP1" s="1221"/>
      <c r="AAQ1" s="1221"/>
      <c r="AAR1" s="1221"/>
      <c r="AAS1" s="1221"/>
      <c r="AAT1" s="1221"/>
      <c r="AAU1" s="1221"/>
      <c r="AAV1" s="1221"/>
      <c r="AAW1" s="1221"/>
      <c r="AAX1" s="1221"/>
      <c r="AAY1" s="1221"/>
      <c r="AAZ1" s="1221"/>
      <c r="ABA1" s="1221"/>
      <c r="ABB1" s="1221"/>
      <c r="ABC1" s="1221"/>
      <c r="ABD1" s="1221"/>
      <c r="ABE1" s="1221"/>
      <c r="ABF1" s="1221"/>
      <c r="ABG1" s="1221"/>
      <c r="ABH1" s="1221"/>
      <c r="ABI1" s="1221"/>
      <c r="ABJ1" s="1221"/>
      <c r="ABK1" s="1221"/>
      <c r="ABL1" s="1221"/>
      <c r="ABM1" s="1221"/>
      <c r="ABN1" s="1221"/>
      <c r="ABO1" s="1221"/>
      <c r="ABP1" s="1221"/>
      <c r="ABQ1" s="1221"/>
      <c r="ABR1" s="1221"/>
      <c r="ABS1" s="1221"/>
      <c r="ABT1" s="1221"/>
      <c r="ABU1" s="1221"/>
      <c r="ABV1" s="1221"/>
      <c r="ABW1" s="1221"/>
      <c r="ABX1" s="1221"/>
      <c r="ABY1" s="1221"/>
      <c r="ABZ1" s="1221"/>
      <c r="ACA1" s="1221"/>
      <c r="ACB1" s="1221"/>
      <c r="ACC1" s="1221"/>
      <c r="ACD1" s="1221"/>
      <c r="ACE1" s="1221"/>
      <c r="ACF1" s="1221"/>
      <c r="ACG1" s="1221"/>
      <c r="ACH1" s="1221"/>
      <c r="ACI1" s="1221"/>
      <c r="ACJ1" s="1221"/>
      <c r="ACK1" s="1221"/>
      <c r="ACL1" s="1221"/>
      <c r="ACM1" s="1221"/>
      <c r="ACN1" s="1221"/>
      <c r="ACO1" s="1221"/>
      <c r="ACP1" s="1221"/>
      <c r="ACQ1" s="1221"/>
      <c r="ACR1" s="1221"/>
      <c r="ACS1" s="1221"/>
      <c r="ACT1" s="1221"/>
      <c r="ACU1" s="1221"/>
      <c r="ACV1" s="1221"/>
      <c r="ACW1" s="1221"/>
      <c r="ACX1" s="1221"/>
      <c r="ACY1" s="1221"/>
      <c r="ACZ1" s="1221"/>
      <c r="ADA1" s="1221"/>
      <c r="ADB1" s="1221"/>
      <c r="ADC1" s="1221"/>
      <c r="ADD1" s="1221"/>
      <c r="ADE1" s="1221"/>
      <c r="ADF1" s="1221"/>
      <c r="ADG1" s="1221"/>
      <c r="ADH1" s="1221"/>
      <c r="ADI1" s="1221"/>
      <c r="ADJ1" s="1221"/>
      <c r="ADK1" s="1221"/>
      <c r="ADL1" s="1221"/>
      <c r="ADM1" s="1221"/>
      <c r="ADN1" s="1221"/>
      <c r="ADO1" s="1221"/>
      <c r="ADP1" s="1221"/>
      <c r="ADQ1" s="1221"/>
      <c r="ADR1" s="1221"/>
      <c r="ADS1" s="1221"/>
      <c r="ADT1" s="1221"/>
      <c r="ADU1" s="1221"/>
      <c r="ADV1" s="1221"/>
      <c r="ADW1" s="1221"/>
      <c r="ADX1" s="1221"/>
      <c r="ADY1" s="1221"/>
      <c r="ADZ1" s="1221"/>
      <c r="AEA1" s="1221"/>
      <c r="AEB1" s="1221"/>
      <c r="AEC1" s="1221"/>
      <c r="AED1" s="1221"/>
      <c r="AEE1" s="1221"/>
      <c r="AEF1" s="1221"/>
      <c r="AEG1" s="1221"/>
      <c r="AEH1" s="1221"/>
      <c r="AEI1" s="1221"/>
      <c r="AEJ1" s="1221"/>
      <c r="AEK1" s="1221"/>
      <c r="AEL1" s="1221"/>
      <c r="AEM1" s="1221"/>
      <c r="AEN1" s="1221"/>
      <c r="AEO1" s="1221"/>
      <c r="AEP1" s="1221"/>
      <c r="AEQ1" s="1221"/>
      <c r="AER1" s="1221"/>
      <c r="AES1" s="1221"/>
      <c r="AET1" s="1221"/>
      <c r="AEU1" s="1221"/>
      <c r="AEV1" s="1221"/>
      <c r="AEW1" s="1221"/>
      <c r="AEX1" s="1221"/>
      <c r="AEY1" s="1221"/>
      <c r="AEZ1" s="1221"/>
      <c r="AFA1" s="1221"/>
      <c r="AFB1" s="1221"/>
      <c r="AFC1" s="1221"/>
      <c r="AFD1" s="1221"/>
      <c r="AFE1" s="1221"/>
      <c r="AFF1" s="1221"/>
      <c r="AFG1" s="1221"/>
      <c r="AFH1" s="1221"/>
      <c r="AFI1" s="1221"/>
      <c r="AFJ1" s="1221"/>
      <c r="AFK1" s="1221"/>
      <c r="AFL1" s="1221"/>
      <c r="AFM1" s="1221"/>
      <c r="AFN1" s="1221"/>
      <c r="AFO1" s="1221"/>
      <c r="AFP1" s="1221"/>
      <c r="AFQ1" s="1221"/>
      <c r="AFR1" s="1221"/>
      <c r="AFS1" s="1221"/>
      <c r="AFT1" s="1221"/>
      <c r="AFU1" s="1221"/>
      <c r="AFV1" s="1221"/>
      <c r="AFW1" s="1221"/>
      <c r="AFX1" s="1221"/>
      <c r="AFY1" s="1221"/>
      <c r="AFZ1" s="1221"/>
      <c r="AGA1" s="1221"/>
      <c r="AGB1" s="1221"/>
      <c r="AGC1" s="1221"/>
      <c r="AGD1" s="1221"/>
      <c r="AGE1" s="1221"/>
      <c r="AGF1" s="1221"/>
      <c r="AGG1" s="1221"/>
      <c r="AGH1" s="1221"/>
      <c r="AGI1" s="1221"/>
      <c r="AGJ1" s="1221"/>
      <c r="AGK1" s="1221"/>
      <c r="AGL1" s="1221"/>
      <c r="AGM1" s="1221"/>
      <c r="AGN1" s="1221"/>
      <c r="AGO1" s="1221"/>
      <c r="AGP1" s="1221"/>
      <c r="AGQ1" s="1221"/>
      <c r="AGR1" s="1221"/>
      <c r="AGS1" s="1221"/>
      <c r="AGT1" s="1221"/>
      <c r="AGU1" s="1221"/>
      <c r="AGV1" s="1221"/>
      <c r="AGW1" s="1221"/>
      <c r="AGX1" s="1221"/>
      <c r="AGY1" s="1221"/>
      <c r="AGZ1" s="1221"/>
      <c r="AHA1" s="1221"/>
      <c r="AHB1" s="1221"/>
      <c r="AHC1" s="1221"/>
      <c r="AHD1" s="1221"/>
      <c r="AHE1" s="1221"/>
      <c r="AHF1" s="1221"/>
      <c r="AHG1" s="1221"/>
      <c r="AHH1" s="1221"/>
      <c r="AHI1" s="1221"/>
      <c r="AHJ1" s="1221"/>
      <c r="AHK1" s="1221"/>
      <c r="AHL1" s="1221"/>
      <c r="AHM1" s="1221"/>
      <c r="AHN1" s="1221"/>
      <c r="AHO1" s="1221"/>
      <c r="AHP1" s="1221"/>
      <c r="AHQ1" s="1221"/>
      <c r="AHR1" s="1221"/>
      <c r="AHS1" s="1221"/>
      <c r="AHT1" s="1221"/>
      <c r="AHU1" s="1221"/>
      <c r="AHV1" s="1221"/>
      <c r="AHW1" s="1221"/>
      <c r="AHX1" s="1221"/>
      <c r="AHY1" s="1221"/>
      <c r="AHZ1" s="1221"/>
      <c r="AIA1" s="1221"/>
      <c r="AIB1" s="1221"/>
      <c r="AIC1" s="1221"/>
      <c r="AID1" s="1221"/>
      <c r="AIE1" s="1221"/>
      <c r="AIF1" s="1221"/>
      <c r="AIG1" s="1221"/>
      <c r="AIH1" s="1221"/>
      <c r="AII1" s="1221"/>
      <c r="AIJ1" s="1221"/>
      <c r="AIK1" s="1221"/>
      <c r="AIL1" s="1221"/>
      <c r="AIM1" s="1221"/>
      <c r="AIN1" s="1221"/>
      <c r="AIO1" s="1221"/>
      <c r="AIP1" s="1221"/>
      <c r="AIQ1" s="1221"/>
      <c r="AIR1" s="1221"/>
      <c r="AIS1" s="1221"/>
      <c r="AIT1" s="1221"/>
      <c r="AIU1" s="1221"/>
      <c r="AIV1" s="1221"/>
      <c r="AIW1" s="1221"/>
      <c r="AIX1" s="1221"/>
      <c r="AIY1" s="1221"/>
      <c r="AIZ1" s="1221"/>
      <c r="AJA1" s="1221"/>
      <c r="AJB1" s="1221"/>
      <c r="AJC1" s="1221"/>
      <c r="AJD1" s="1221"/>
      <c r="AJE1" s="1221"/>
      <c r="AJF1" s="1221"/>
      <c r="AJG1" s="1221"/>
      <c r="AJH1" s="1221"/>
      <c r="AJI1" s="1221"/>
      <c r="AJJ1" s="1221"/>
      <c r="AJK1" s="1221"/>
      <c r="AJL1" s="1221"/>
      <c r="AJM1" s="1221"/>
      <c r="AJN1" s="1221"/>
      <c r="AJO1" s="1221"/>
      <c r="AJP1" s="1221"/>
      <c r="AJQ1" s="1221"/>
      <c r="AJR1" s="1221"/>
      <c r="AJS1" s="1221"/>
      <c r="AJT1" s="1221"/>
      <c r="AJU1" s="1221"/>
      <c r="AJV1" s="1221"/>
      <c r="AJW1" s="1221"/>
      <c r="AJX1" s="1221"/>
      <c r="AJY1" s="1221"/>
      <c r="AJZ1" s="1221"/>
      <c r="AKA1" s="1221"/>
      <c r="AKB1" s="1221"/>
      <c r="AKC1" s="1221"/>
      <c r="AKD1" s="1221"/>
      <c r="AKE1" s="1221"/>
      <c r="AKF1" s="1221"/>
      <c r="AKG1" s="1221"/>
      <c r="AKH1" s="1221"/>
      <c r="AKI1" s="1221"/>
      <c r="AKJ1" s="1221"/>
      <c r="AKK1" s="1221"/>
      <c r="AKL1" s="1221"/>
      <c r="AKM1" s="1221"/>
      <c r="AKN1" s="1221"/>
      <c r="AKO1" s="1221"/>
      <c r="AKP1" s="1221"/>
      <c r="AKQ1" s="1221"/>
      <c r="AKR1" s="1221"/>
      <c r="AKS1" s="1221"/>
      <c r="AKT1" s="1221"/>
      <c r="AKU1" s="1221"/>
      <c r="AKV1" s="1221"/>
      <c r="AKW1" s="1221"/>
      <c r="AKX1" s="1221"/>
      <c r="AKY1" s="1221"/>
      <c r="AKZ1" s="1221"/>
      <c r="ALA1" s="1221"/>
      <c r="ALB1" s="1221"/>
      <c r="ALC1" s="1221"/>
      <c r="ALD1" s="1221"/>
      <c r="ALE1" s="1221"/>
      <c r="ALF1" s="1221"/>
      <c r="ALG1" s="1221"/>
      <c r="ALH1" s="1221"/>
      <c r="ALI1" s="1221"/>
      <c r="ALJ1" s="1221"/>
      <c r="ALK1" s="1221"/>
      <c r="ALL1" s="1221"/>
      <c r="ALM1" s="1221"/>
      <c r="ALN1" s="1221"/>
      <c r="ALO1" s="1221"/>
      <c r="ALP1" s="1221"/>
      <c r="ALQ1" s="1221"/>
      <c r="ALR1" s="1221"/>
      <c r="ALS1" s="1221"/>
      <c r="ALT1" s="1221"/>
      <c r="ALU1" s="1221"/>
      <c r="ALV1" s="1221"/>
      <c r="ALW1" s="1221"/>
      <c r="ALX1" s="1221"/>
      <c r="ALY1" s="1221"/>
      <c r="ALZ1" s="1221"/>
      <c r="AMA1" s="1221"/>
      <c r="AMB1" s="1221"/>
      <c r="AMC1" s="1221"/>
      <c r="AMD1" s="1221"/>
      <c r="AME1" s="1221"/>
      <c r="AMF1" s="1221"/>
      <c r="AMG1" s="1221"/>
      <c r="AMH1" s="1221"/>
      <c r="AMI1" s="1221"/>
      <c r="AMJ1" s="1221"/>
      <c r="AMK1" s="1221"/>
      <c r="AML1" s="1221"/>
      <c r="AMM1" s="1221"/>
      <c r="AMN1" s="1221"/>
      <c r="AMO1" s="1221"/>
      <c r="AMP1" s="1221"/>
      <c r="AMQ1" s="1221"/>
      <c r="AMR1" s="1221"/>
      <c r="AMS1" s="1221"/>
      <c r="AMT1" s="1221"/>
      <c r="AMU1" s="1221"/>
      <c r="AMV1" s="1221"/>
      <c r="AMW1" s="1221"/>
      <c r="AMX1" s="1221"/>
      <c r="AMY1" s="1221"/>
      <c r="AMZ1" s="1221"/>
      <c r="ANA1" s="1221"/>
      <c r="ANB1" s="1221"/>
      <c r="ANC1" s="1221"/>
      <c r="AND1" s="1221"/>
      <c r="ANE1" s="1221"/>
      <c r="ANF1" s="1221"/>
      <c r="ANG1" s="1221"/>
      <c r="ANH1" s="1221"/>
      <c r="ANI1" s="1221"/>
      <c r="ANJ1" s="1221"/>
      <c r="ANK1" s="1221"/>
      <c r="ANL1" s="1221"/>
      <c r="ANM1" s="1221"/>
      <c r="ANN1" s="1221"/>
      <c r="ANO1" s="1221"/>
      <c r="ANP1" s="1221"/>
      <c r="ANQ1" s="1221"/>
      <c r="ANR1" s="1221"/>
      <c r="ANS1" s="1221"/>
      <c r="ANT1" s="1221"/>
      <c r="ANU1" s="1221"/>
      <c r="ANV1" s="1221"/>
      <c r="ANW1" s="1221"/>
      <c r="ANX1" s="1221"/>
      <c r="ANY1" s="1221"/>
      <c r="ANZ1" s="1221"/>
      <c r="AOA1" s="1221"/>
      <c r="AOB1" s="1221"/>
      <c r="AOC1" s="1221"/>
      <c r="AOD1" s="1221"/>
      <c r="AOE1" s="1221"/>
      <c r="AOF1" s="1221"/>
      <c r="AOG1" s="1221"/>
      <c r="AOH1" s="1221"/>
      <c r="AOI1" s="1221"/>
      <c r="AOJ1" s="1221"/>
      <c r="AOK1" s="1221"/>
      <c r="AOL1" s="1221"/>
      <c r="AOM1" s="1221"/>
      <c r="AON1" s="1221"/>
      <c r="AOO1" s="1221"/>
      <c r="AOP1" s="1221"/>
      <c r="AOQ1" s="1221"/>
      <c r="AOR1" s="1221"/>
      <c r="AOS1" s="1221"/>
      <c r="AOT1" s="1221"/>
      <c r="AOU1" s="1221"/>
      <c r="AOV1" s="1221"/>
      <c r="AOW1" s="1221"/>
      <c r="AOX1" s="1221"/>
      <c r="AOY1" s="1221"/>
      <c r="AOZ1" s="1221"/>
      <c r="APA1" s="1221"/>
      <c r="APB1" s="1221"/>
      <c r="APC1" s="1221"/>
      <c r="APD1" s="1221"/>
      <c r="APE1" s="1221"/>
      <c r="APF1" s="1221"/>
      <c r="APG1" s="1221"/>
      <c r="APH1" s="1221"/>
      <c r="API1" s="1221"/>
      <c r="APJ1" s="1221"/>
      <c r="APK1" s="1221"/>
      <c r="APL1" s="1221"/>
      <c r="APM1" s="1221"/>
      <c r="APN1" s="1221"/>
      <c r="APO1" s="1221"/>
      <c r="APP1" s="1221"/>
      <c r="APQ1" s="1221"/>
      <c r="APR1" s="1221"/>
      <c r="APS1" s="1221"/>
      <c r="APT1" s="1221"/>
      <c r="APU1" s="1221"/>
      <c r="APV1" s="1221"/>
      <c r="APW1" s="1221"/>
      <c r="APX1" s="1221"/>
      <c r="APY1" s="1221"/>
      <c r="APZ1" s="1221"/>
      <c r="AQA1" s="1221"/>
      <c r="AQB1" s="1221"/>
      <c r="AQC1" s="1221"/>
      <c r="AQD1" s="1221"/>
      <c r="AQE1" s="1221"/>
      <c r="AQF1" s="1221"/>
      <c r="AQG1" s="1221"/>
      <c r="AQH1" s="1221"/>
      <c r="AQI1" s="1221"/>
      <c r="AQJ1" s="1221"/>
      <c r="AQK1" s="1221"/>
      <c r="AQL1" s="1221"/>
      <c r="AQM1" s="1221"/>
      <c r="AQN1" s="1221"/>
      <c r="AQO1" s="1221"/>
      <c r="AQP1" s="1221"/>
      <c r="AQQ1" s="1221"/>
      <c r="AQR1" s="1221"/>
      <c r="AQS1" s="1221"/>
      <c r="AQT1" s="1221"/>
      <c r="AQU1" s="1221"/>
      <c r="AQV1" s="1221"/>
      <c r="AQW1" s="1221"/>
      <c r="AQX1" s="1221"/>
      <c r="AQY1" s="1221"/>
      <c r="AQZ1" s="1221"/>
      <c r="ARA1" s="1221"/>
      <c r="ARB1" s="1221"/>
      <c r="ARC1" s="1221"/>
      <c r="ARD1" s="1221"/>
      <c r="ARE1" s="1221"/>
      <c r="ARF1" s="1221"/>
      <c r="ARG1" s="1221"/>
      <c r="ARH1" s="1221"/>
      <c r="ARI1" s="1221"/>
      <c r="ARJ1" s="1221"/>
      <c r="ARK1" s="1221"/>
      <c r="ARL1" s="1221"/>
      <c r="ARM1" s="1221"/>
      <c r="ARN1" s="1221"/>
      <c r="ARO1" s="1221"/>
      <c r="ARP1" s="1221"/>
      <c r="ARQ1" s="1221"/>
      <c r="ARR1" s="1221"/>
      <c r="ARS1" s="1221"/>
      <c r="ART1" s="1221"/>
      <c r="ARU1" s="1221"/>
      <c r="ARV1" s="1221"/>
      <c r="ARW1" s="1221"/>
      <c r="ARX1" s="1221"/>
      <c r="ARY1" s="1221"/>
      <c r="ARZ1" s="1221"/>
      <c r="ASA1" s="1221"/>
      <c r="ASB1" s="1221"/>
      <c r="ASC1" s="1221"/>
      <c r="ASD1" s="1221"/>
      <c r="ASE1" s="1221"/>
      <c r="ASF1" s="1221"/>
      <c r="ASG1" s="1221"/>
      <c r="ASH1" s="1221"/>
      <c r="ASI1" s="1221"/>
      <c r="ASJ1" s="1221"/>
      <c r="ASK1" s="1221"/>
      <c r="ASL1" s="1221"/>
      <c r="ASM1" s="1221"/>
      <c r="ASN1" s="1221"/>
      <c r="ASO1" s="1221"/>
      <c r="ASP1" s="1221"/>
      <c r="ASQ1" s="1221"/>
      <c r="ASR1" s="1221"/>
      <c r="ASS1" s="1221"/>
      <c r="AST1" s="1221"/>
      <c r="ASU1" s="1221"/>
      <c r="ASV1" s="1221"/>
      <c r="ASW1" s="1221"/>
      <c r="ASX1" s="1221"/>
      <c r="ASY1" s="1221"/>
      <c r="ASZ1" s="1221"/>
      <c r="ATA1" s="1221"/>
      <c r="ATB1" s="1221"/>
      <c r="ATC1" s="1221"/>
      <c r="ATD1" s="1221"/>
      <c r="ATE1" s="1221"/>
      <c r="ATF1" s="1221"/>
      <c r="ATG1" s="1221"/>
      <c r="ATH1" s="1221"/>
      <c r="ATI1" s="1221"/>
      <c r="ATJ1" s="1221"/>
      <c r="ATK1" s="1221"/>
      <c r="ATL1" s="1221"/>
      <c r="ATM1" s="1221"/>
      <c r="ATN1" s="1221"/>
      <c r="ATO1" s="1221"/>
      <c r="ATP1" s="1221"/>
      <c r="ATQ1" s="1221"/>
      <c r="ATR1" s="1221"/>
      <c r="ATS1" s="1221"/>
      <c r="ATT1" s="1221"/>
      <c r="ATU1" s="1221"/>
      <c r="ATV1" s="1221"/>
      <c r="ATW1" s="1221"/>
      <c r="ATX1" s="1221"/>
      <c r="ATY1" s="1221"/>
      <c r="ATZ1" s="1221"/>
      <c r="AUA1" s="1221"/>
      <c r="AUB1" s="1221"/>
      <c r="AUC1" s="1221"/>
      <c r="AUD1" s="1221"/>
      <c r="AUE1" s="1221"/>
      <c r="AUF1" s="1221"/>
      <c r="AUG1" s="1221"/>
      <c r="AUH1" s="1221"/>
      <c r="AUI1" s="1221"/>
      <c r="AUJ1" s="1221"/>
      <c r="AUK1" s="1221"/>
      <c r="AUL1" s="1221"/>
      <c r="AUM1" s="1221"/>
      <c r="AUN1" s="1221"/>
      <c r="AUO1" s="1221"/>
      <c r="AUP1" s="1221"/>
      <c r="AUQ1" s="1221"/>
      <c r="AUR1" s="1221"/>
      <c r="AUS1" s="1221"/>
      <c r="AUT1" s="1221"/>
      <c r="AUU1" s="1221"/>
      <c r="AUV1" s="1221"/>
      <c r="AUW1" s="1221"/>
      <c r="AUX1" s="1221"/>
      <c r="AUY1" s="1221"/>
      <c r="AUZ1" s="1221"/>
      <c r="AVA1" s="1221"/>
      <c r="AVB1" s="1221"/>
      <c r="AVC1" s="1221"/>
      <c r="AVD1" s="1221"/>
      <c r="AVE1" s="1221"/>
      <c r="AVF1" s="1221"/>
      <c r="AVG1" s="1221"/>
      <c r="AVH1" s="1221"/>
      <c r="AVI1" s="1221"/>
      <c r="AVJ1" s="1221"/>
      <c r="AVK1" s="1221"/>
      <c r="AVL1" s="1221"/>
      <c r="AVM1" s="1221"/>
      <c r="AVN1" s="1221"/>
      <c r="AVO1" s="1221"/>
      <c r="AVP1" s="1221"/>
      <c r="AVQ1" s="1221"/>
      <c r="AVR1" s="1221"/>
      <c r="AVS1" s="1221"/>
      <c r="AVT1" s="1221"/>
      <c r="AVU1" s="1221"/>
      <c r="AVV1" s="1221"/>
      <c r="AVW1" s="1221"/>
      <c r="AVX1" s="1221"/>
      <c r="AVY1" s="1221"/>
      <c r="AVZ1" s="1221"/>
      <c r="AWA1" s="1221"/>
      <c r="AWB1" s="1221"/>
      <c r="AWC1" s="1221"/>
      <c r="AWD1" s="1221"/>
      <c r="AWE1" s="1221"/>
      <c r="AWF1" s="1221"/>
      <c r="AWG1" s="1221"/>
      <c r="AWH1" s="1221"/>
      <c r="AWI1" s="1221"/>
      <c r="AWJ1" s="1221"/>
      <c r="AWK1" s="1221"/>
      <c r="AWL1" s="1221"/>
      <c r="AWM1" s="1221"/>
      <c r="AWN1" s="1221"/>
      <c r="AWO1" s="1221"/>
      <c r="AWP1" s="1221"/>
      <c r="AWQ1" s="1221"/>
      <c r="AWR1" s="1221"/>
      <c r="AWS1" s="1221"/>
      <c r="AWT1" s="1221"/>
      <c r="AWU1" s="1221"/>
      <c r="AWV1" s="1221"/>
      <c r="AWW1" s="1221"/>
      <c r="AWX1" s="1221"/>
      <c r="AWY1" s="1221"/>
      <c r="AWZ1" s="1221"/>
      <c r="AXA1" s="1221"/>
      <c r="AXB1" s="1221"/>
      <c r="AXC1" s="1221"/>
      <c r="AXD1" s="1221"/>
      <c r="AXE1" s="1221"/>
      <c r="AXF1" s="1221"/>
      <c r="AXG1" s="1221"/>
      <c r="AXH1" s="1221"/>
      <c r="AXI1" s="1221"/>
      <c r="AXJ1" s="1221"/>
      <c r="AXK1" s="1221"/>
      <c r="AXL1" s="1221"/>
      <c r="AXM1" s="1221"/>
      <c r="AXN1" s="1221"/>
      <c r="AXO1" s="1221"/>
      <c r="AXP1" s="1221"/>
      <c r="AXQ1" s="1221"/>
      <c r="AXR1" s="1221"/>
      <c r="AXS1" s="1221"/>
      <c r="AXT1" s="1221"/>
      <c r="AXU1" s="1221"/>
      <c r="AXV1" s="1221"/>
      <c r="AXW1" s="1221"/>
      <c r="AXX1" s="1221"/>
      <c r="AXY1" s="1221"/>
      <c r="AXZ1" s="1221"/>
      <c r="AYA1" s="1221"/>
      <c r="AYB1" s="1221"/>
      <c r="AYC1" s="1221"/>
      <c r="AYD1" s="1221"/>
      <c r="AYE1" s="1221"/>
      <c r="AYF1" s="1221"/>
      <c r="AYG1" s="1221"/>
      <c r="AYH1" s="1221"/>
      <c r="AYI1" s="1221"/>
      <c r="AYJ1" s="1221"/>
      <c r="AYK1" s="1221"/>
      <c r="AYL1" s="1221"/>
      <c r="AYM1" s="1221"/>
      <c r="AYN1" s="1221"/>
      <c r="AYO1" s="1221"/>
      <c r="AYP1" s="1221"/>
      <c r="AYQ1" s="1221"/>
      <c r="AYR1" s="1221"/>
      <c r="AYS1" s="1221"/>
      <c r="AYT1" s="1221"/>
      <c r="AYU1" s="1221"/>
      <c r="AYV1" s="1221"/>
      <c r="AYW1" s="1221"/>
      <c r="AYX1" s="1221"/>
      <c r="AYY1" s="1221"/>
      <c r="AYZ1" s="1221"/>
      <c r="AZA1" s="1221"/>
      <c r="AZB1" s="1221"/>
      <c r="AZC1" s="1221"/>
      <c r="AZD1" s="1221"/>
      <c r="AZE1" s="1221"/>
      <c r="AZF1" s="1221"/>
      <c r="AZG1" s="1221"/>
      <c r="AZH1" s="1221"/>
      <c r="AZI1" s="1221"/>
      <c r="AZJ1" s="1221"/>
      <c r="AZK1" s="1221"/>
      <c r="AZL1" s="1221"/>
      <c r="AZM1" s="1221"/>
      <c r="AZN1" s="1221"/>
      <c r="AZO1" s="1221"/>
      <c r="AZP1" s="1221"/>
      <c r="AZQ1" s="1221"/>
      <c r="AZR1" s="1221"/>
      <c r="AZS1" s="1221"/>
      <c r="AZT1" s="1221"/>
      <c r="AZU1" s="1221"/>
      <c r="AZV1" s="1221"/>
      <c r="AZW1" s="1221"/>
      <c r="AZX1" s="1221"/>
      <c r="AZY1" s="1221"/>
      <c r="AZZ1" s="1221"/>
      <c r="BAA1" s="1221"/>
      <c r="BAB1" s="1221"/>
      <c r="BAC1" s="1221"/>
      <c r="BAD1" s="1221"/>
      <c r="BAE1" s="1221"/>
      <c r="BAF1" s="1221"/>
      <c r="BAG1" s="1221"/>
      <c r="BAH1" s="1221"/>
      <c r="BAI1" s="1221"/>
      <c r="BAJ1" s="1221"/>
      <c r="BAK1" s="1221"/>
      <c r="BAL1" s="1221"/>
      <c r="BAM1" s="1221"/>
      <c r="BAN1" s="1221"/>
      <c r="BAO1" s="1221"/>
      <c r="BAP1" s="1221"/>
      <c r="BAQ1" s="1221"/>
      <c r="BAR1" s="1221"/>
      <c r="BAS1" s="1221"/>
      <c r="BAT1" s="1221"/>
      <c r="BAU1" s="1221"/>
      <c r="BAV1" s="1221"/>
      <c r="BAW1" s="1221"/>
      <c r="BAX1" s="1221"/>
      <c r="BAY1" s="1221"/>
      <c r="BAZ1" s="1221"/>
      <c r="BBA1" s="1221"/>
      <c r="BBB1" s="1221"/>
      <c r="BBC1" s="1221"/>
      <c r="BBD1" s="1221"/>
      <c r="BBE1" s="1221"/>
      <c r="BBF1" s="1221"/>
      <c r="BBG1" s="1221"/>
      <c r="BBH1" s="1221"/>
      <c r="BBI1" s="1221"/>
      <c r="BBJ1" s="1221"/>
      <c r="BBK1" s="1221"/>
      <c r="BBL1" s="1221"/>
      <c r="BBM1" s="1221"/>
      <c r="BBN1" s="1221"/>
      <c r="BBO1" s="1221"/>
      <c r="BBP1" s="1221"/>
      <c r="BBQ1" s="1221"/>
      <c r="BBR1" s="1221"/>
      <c r="BBS1" s="1221"/>
      <c r="BBT1" s="1221"/>
      <c r="BBU1" s="1221"/>
      <c r="BBV1" s="1221"/>
      <c r="BBW1" s="1221"/>
      <c r="BBX1" s="1221"/>
      <c r="BBY1" s="1221"/>
      <c r="BBZ1" s="1221"/>
      <c r="BCA1" s="1221"/>
      <c r="BCB1" s="1221"/>
      <c r="BCC1" s="1221"/>
      <c r="BCD1" s="1221"/>
      <c r="BCE1" s="1221"/>
      <c r="BCF1" s="1221"/>
      <c r="BCG1" s="1221"/>
      <c r="BCH1" s="1221"/>
      <c r="BCI1" s="1221"/>
      <c r="BCJ1" s="1221"/>
      <c r="BCK1" s="1221"/>
      <c r="BCL1" s="1221"/>
      <c r="BCM1" s="1221"/>
      <c r="BCN1" s="1221"/>
      <c r="BCO1" s="1221"/>
      <c r="BCP1" s="1221"/>
      <c r="BCQ1" s="1221"/>
      <c r="BCR1" s="1221"/>
      <c r="BCS1" s="1221"/>
      <c r="BCT1" s="1221"/>
      <c r="BCU1" s="1221"/>
      <c r="BCV1" s="1221"/>
      <c r="BCW1" s="1221"/>
      <c r="BCX1" s="1221"/>
      <c r="BCY1" s="1221"/>
      <c r="BCZ1" s="1221"/>
      <c r="BDA1" s="1221"/>
      <c r="BDB1" s="1221"/>
      <c r="BDC1" s="1221"/>
      <c r="BDD1" s="1221"/>
      <c r="BDE1" s="1221"/>
      <c r="BDF1" s="1221"/>
      <c r="BDG1" s="1221"/>
      <c r="BDH1" s="1221"/>
      <c r="BDI1" s="1221"/>
      <c r="BDJ1" s="1221"/>
      <c r="BDK1" s="1221"/>
      <c r="BDL1" s="1221"/>
      <c r="BDM1" s="1221"/>
      <c r="BDN1" s="1221"/>
      <c r="BDO1" s="1221"/>
      <c r="BDP1" s="1221"/>
      <c r="BDQ1" s="1221"/>
      <c r="BDR1" s="1221"/>
      <c r="BDS1" s="1221"/>
      <c r="BDT1" s="1221"/>
      <c r="BDU1" s="1221"/>
      <c r="BDV1" s="1221"/>
      <c r="BDW1" s="1221"/>
      <c r="BDX1" s="1221"/>
      <c r="BDY1" s="1221"/>
      <c r="BDZ1" s="1221"/>
      <c r="BEA1" s="1221"/>
      <c r="BEB1" s="1221"/>
      <c r="BEC1" s="1221"/>
      <c r="BED1" s="1221"/>
      <c r="BEE1" s="1221"/>
      <c r="BEF1" s="1221"/>
      <c r="BEG1" s="1221"/>
      <c r="BEH1" s="1221"/>
      <c r="BEI1" s="1221"/>
      <c r="BEJ1" s="1221"/>
      <c r="BEK1" s="1221"/>
      <c r="BEL1" s="1221"/>
      <c r="BEM1" s="1221"/>
      <c r="BEN1" s="1221"/>
      <c r="BEO1" s="1221"/>
      <c r="BEP1" s="1221"/>
      <c r="BEQ1" s="1221"/>
      <c r="BER1" s="1221"/>
      <c r="BES1" s="1221"/>
      <c r="BET1" s="1221"/>
      <c r="BEU1" s="1221"/>
      <c r="BEV1" s="1221"/>
      <c r="BEW1" s="1221"/>
      <c r="BEX1" s="1221"/>
      <c r="BEY1" s="1221"/>
      <c r="BEZ1" s="1221"/>
      <c r="BFA1" s="1221"/>
      <c r="BFB1" s="1221"/>
      <c r="BFC1" s="1221"/>
      <c r="BFD1" s="1221"/>
      <c r="BFE1" s="1221"/>
      <c r="BFF1" s="1221"/>
      <c r="BFG1" s="1221"/>
      <c r="BFH1" s="1221"/>
      <c r="BFI1" s="1221"/>
      <c r="BFJ1" s="1221"/>
      <c r="BFK1" s="1221"/>
      <c r="BFL1" s="1221"/>
      <c r="BFM1" s="1221"/>
      <c r="BFN1" s="1221"/>
      <c r="BFO1" s="1221"/>
      <c r="BFP1" s="1221"/>
      <c r="BFQ1" s="1221"/>
      <c r="BFR1" s="1221"/>
      <c r="BFS1" s="1221"/>
      <c r="BFT1" s="1221"/>
      <c r="BFU1" s="1221"/>
      <c r="BFV1" s="1221"/>
      <c r="BFW1" s="1221"/>
      <c r="BFX1" s="1221"/>
      <c r="BFY1" s="1221"/>
      <c r="BFZ1" s="1221"/>
      <c r="BGA1" s="1221"/>
      <c r="BGB1" s="1221"/>
      <c r="BGC1" s="1221"/>
      <c r="BGD1" s="1221"/>
      <c r="BGE1" s="1221"/>
      <c r="BGF1" s="1221"/>
      <c r="BGG1" s="1221"/>
      <c r="BGH1" s="1221"/>
      <c r="BGI1" s="1221"/>
      <c r="BGJ1" s="1221"/>
      <c r="BGK1" s="1221"/>
      <c r="BGL1" s="1221"/>
      <c r="BGM1" s="1221"/>
      <c r="BGN1" s="1221"/>
      <c r="BGO1" s="1221"/>
      <c r="BGP1" s="1221"/>
      <c r="BGQ1" s="1221"/>
      <c r="BGR1" s="1221"/>
      <c r="BGS1" s="1221"/>
      <c r="BGT1" s="1221"/>
      <c r="BGU1" s="1221"/>
      <c r="BGV1" s="1221"/>
      <c r="BGW1" s="1221"/>
      <c r="BGX1" s="1221"/>
      <c r="BGY1" s="1221"/>
      <c r="BGZ1" s="1221"/>
      <c r="BHA1" s="1221"/>
      <c r="BHB1" s="1221"/>
      <c r="BHC1" s="1221"/>
      <c r="BHD1" s="1221"/>
      <c r="BHE1" s="1221"/>
      <c r="BHF1" s="1221"/>
      <c r="BHG1" s="1221"/>
      <c r="BHH1" s="1221"/>
      <c r="BHI1" s="1221"/>
      <c r="BHJ1" s="1221"/>
      <c r="BHK1" s="1221"/>
      <c r="BHL1" s="1221"/>
      <c r="BHM1" s="1221"/>
      <c r="BHN1" s="1221"/>
      <c r="BHO1" s="1221"/>
      <c r="BHP1" s="1221"/>
      <c r="BHQ1" s="1221"/>
      <c r="BHR1" s="1221"/>
      <c r="BHS1" s="1221"/>
      <c r="BHT1" s="1221"/>
      <c r="BHU1" s="1221"/>
      <c r="BHV1" s="1221"/>
      <c r="BHW1" s="1221"/>
      <c r="BHX1" s="1221"/>
      <c r="BHY1" s="1221"/>
      <c r="BHZ1" s="1221"/>
      <c r="BIA1" s="1221"/>
      <c r="BIB1" s="1221"/>
      <c r="BIC1" s="1221"/>
      <c r="BID1" s="1221"/>
      <c r="BIE1" s="1221"/>
      <c r="BIF1" s="1221"/>
      <c r="BIG1" s="1221"/>
      <c r="BIH1" s="1221"/>
      <c r="BII1" s="1221"/>
      <c r="BIJ1" s="1221"/>
      <c r="BIK1" s="1221"/>
      <c r="BIL1" s="1221"/>
      <c r="BIM1" s="1221"/>
      <c r="BIN1" s="1221"/>
      <c r="BIO1" s="1221"/>
      <c r="BIP1" s="1221"/>
      <c r="BIQ1" s="1221"/>
      <c r="BIR1" s="1221"/>
      <c r="BIS1" s="1221"/>
      <c r="BIT1" s="1221"/>
      <c r="BIU1" s="1221"/>
      <c r="BIV1" s="1221"/>
      <c r="BIW1" s="1221"/>
      <c r="BIX1" s="1221"/>
      <c r="BIY1" s="1221"/>
      <c r="BIZ1" s="1221"/>
      <c r="BJA1" s="1221"/>
      <c r="BJB1" s="1221"/>
      <c r="BJC1" s="1221"/>
      <c r="BJD1" s="1221"/>
      <c r="BJE1" s="1221"/>
      <c r="BJF1" s="1221"/>
      <c r="BJG1" s="1221"/>
      <c r="BJH1" s="1221"/>
      <c r="BJI1" s="1221"/>
      <c r="BJJ1" s="1221"/>
      <c r="BJK1" s="1221"/>
      <c r="BJL1" s="1221"/>
      <c r="BJM1" s="1221"/>
      <c r="BJN1" s="1221"/>
      <c r="BJO1" s="1221"/>
      <c r="BJP1" s="1221"/>
      <c r="BJQ1" s="1221"/>
      <c r="BJR1" s="1221"/>
      <c r="BJS1" s="1221"/>
      <c r="BJT1" s="1221"/>
      <c r="BJU1" s="1221"/>
      <c r="BJV1" s="1221"/>
      <c r="BJW1" s="1221"/>
      <c r="BJX1" s="1221"/>
      <c r="BJY1" s="1221"/>
      <c r="BJZ1" s="1221"/>
      <c r="BKA1" s="1221"/>
      <c r="BKB1" s="1221"/>
      <c r="BKC1" s="1221"/>
      <c r="BKD1" s="1221"/>
      <c r="BKE1" s="1221"/>
      <c r="BKF1" s="1221"/>
      <c r="BKG1" s="1221"/>
      <c r="BKH1" s="1221"/>
      <c r="BKI1" s="1221"/>
      <c r="BKJ1" s="1221"/>
      <c r="BKK1" s="1221"/>
      <c r="BKL1" s="1221"/>
      <c r="BKM1" s="1221"/>
      <c r="BKN1" s="1221"/>
      <c r="BKO1" s="1221"/>
      <c r="BKP1" s="1221"/>
      <c r="BKQ1" s="1221"/>
      <c r="BKR1" s="1221"/>
      <c r="BKS1" s="1221"/>
      <c r="BKT1" s="1221"/>
      <c r="BKU1" s="1221"/>
      <c r="BKV1" s="1221"/>
      <c r="BKW1" s="1221"/>
      <c r="BKX1" s="1221"/>
      <c r="BKY1" s="1221"/>
      <c r="BKZ1" s="1221"/>
      <c r="BLA1" s="1221"/>
      <c r="BLB1" s="1221"/>
      <c r="BLC1" s="1221"/>
      <c r="BLD1" s="1221"/>
      <c r="BLE1" s="1221"/>
      <c r="BLF1" s="1221"/>
      <c r="BLG1" s="1221"/>
      <c r="BLH1" s="1221"/>
      <c r="BLI1" s="1221"/>
      <c r="BLJ1" s="1221"/>
      <c r="BLK1" s="1221"/>
      <c r="BLL1" s="1221"/>
      <c r="BLM1" s="1221"/>
      <c r="BLN1" s="1221"/>
      <c r="BLO1" s="1221"/>
      <c r="BLP1" s="1221"/>
      <c r="BLQ1" s="1221"/>
      <c r="BLR1" s="1221"/>
      <c r="BLS1" s="1221"/>
      <c r="BLT1" s="1221"/>
      <c r="BLU1" s="1221"/>
      <c r="BLV1" s="1221"/>
      <c r="BLW1" s="1221"/>
      <c r="BLX1" s="1221"/>
      <c r="BLY1" s="1221"/>
      <c r="BLZ1" s="1221"/>
      <c r="BMA1" s="1221"/>
      <c r="BMB1" s="1221"/>
      <c r="BMC1" s="1221"/>
      <c r="BMD1" s="1221"/>
      <c r="BME1" s="1221"/>
      <c r="BMF1" s="1221"/>
      <c r="BMG1" s="1221"/>
      <c r="BMH1" s="1221"/>
      <c r="BMI1" s="1221"/>
      <c r="BMJ1" s="1221"/>
      <c r="BMK1" s="1221"/>
      <c r="BML1" s="1221"/>
      <c r="BMM1" s="1221"/>
      <c r="BMN1" s="1221"/>
      <c r="BMO1" s="1221"/>
      <c r="BMP1" s="1221"/>
      <c r="BMQ1" s="1221"/>
      <c r="BMR1" s="1221"/>
      <c r="BMS1" s="1221"/>
      <c r="BMT1" s="1221"/>
      <c r="BMU1" s="1221"/>
      <c r="BMV1" s="1221"/>
      <c r="BMW1" s="1221"/>
      <c r="BMX1" s="1221"/>
      <c r="BMY1" s="1221"/>
      <c r="BMZ1" s="1221"/>
      <c r="BNA1" s="1221"/>
      <c r="BNB1" s="1221"/>
      <c r="BNC1" s="1221"/>
      <c r="BND1" s="1221"/>
      <c r="BNE1" s="1221"/>
      <c r="BNF1" s="1221"/>
      <c r="BNG1" s="1221"/>
      <c r="BNH1" s="1221"/>
      <c r="BNI1" s="1221"/>
      <c r="BNJ1" s="1221"/>
      <c r="BNK1" s="1221"/>
      <c r="BNL1" s="1221"/>
      <c r="BNM1" s="1221"/>
      <c r="BNN1" s="1221"/>
      <c r="BNO1" s="1221"/>
      <c r="BNP1" s="1221"/>
      <c r="BNQ1" s="1221"/>
      <c r="BNR1" s="1221"/>
      <c r="BNS1" s="1221"/>
      <c r="BNT1" s="1221"/>
      <c r="BNU1" s="1221"/>
      <c r="BNV1" s="1221"/>
      <c r="BNW1" s="1221"/>
      <c r="BNX1" s="1221"/>
      <c r="BNY1" s="1221"/>
      <c r="BNZ1" s="1221"/>
      <c r="BOA1" s="1221"/>
      <c r="BOB1" s="1221"/>
      <c r="BOC1" s="1221"/>
      <c r="BOD1" s="1221"/>
      <c r="BOE1" s="1221"/>
      <c r="BOF1" s="1221"/>
      <c r="BOG1" s="1221"/>
      <c r="BOH1" s="1221"/>
      <c r="BOI1" s="1221"/>
      <c r="BOJ1" s="1221"/>
      <c r="BOK1" s="1221"/>
      <c r="BOL1" s="1221"/>
      <c r="BOM1" s="1221"/>
      <c r="BON1" s="1221"/>
      <c r="BOO1" s="1221"/>
      <c r="BOP1" s="1221"/>
      <c r="BOQ1" s="1221"/>
      <c r="BOR1" s="1221"/>
      <c r="BOS1" s="1221"/>
      <c r="BOT1" s="1221"/>
      <c r="BOU1" s="1221"/>
      <c r="BOV1" s="1221"/>
      <c r="BOW1" s="1221"/>
      <c r="BOX1" s="1221"/>
      <c r="BOY1" s="1221"/>
      <c r="BOZ1" s="1221"/>
      <c r="BPA1" s="1221"/>
      <c r="BPB1" s="1221"/>
      <c r="BPC1" s="1221"/>
      <c r="BPD1" s="1221"/>
      <c r="BPE1" s="1221"/>
      <c r="BPF1" s="1221"/>
      <c r="BPG1" s="1221"/>
      <c r="BPH1" s="1221"/>
      <c r="BPI1" s="1221"/>
      <c r="BPJ1" s="1221"/>
      <c r="BPK1" s="1221"/>
      <c r="BPL1" s="1221"/>
      <c r="BPM1" s="1221"/>
      <c r="BPN1" s="1221"/>
      <c r="BPO1" s="1221"/>
      <c r="BPP1" s="1221"/>
      <c r="BPQ1" s="1221"/>
      <c r="BPR1" s="1221"/>
      <c r="BPS1" s="1221"/>
      <c r="BPT1" s="1221"/>
      <c r="BPU1" s="1221"/>
      <c r="BPV1" s="1221"/>
      <c r="BPW1" s="1221"/>
      <c r="BPX1" s="1221"/>
      <c r="BPY1" s="1221"/>
      <c r="BPZ1" s="1221"/>
      <c r="BQA1" s="1221"/>
      <c r="BQB1" s="1221"/>
      <c r="BQC1" s="1221"/>
      <c r="BQD1" s="1221"/>
      <c r="BQE1" s="1221"/>
      <c r="BQF1" s="1221"/>
      <c r="BQG1" s="1221"/>
      <c r="BQH1" s="1221"/>
      <c r="BQI1" s="1221"/>
      <c r="BQJ1" s="1221"/>
      <c r="BQK1" s="1221"/>
      <c r="BQL1" s="1221"/>
      <c r="BQM1" s="1221"/>
      <c r="BQN1" s="1221"/>
      <c r="BQO1" s="1221"/>
      <c r="BQP1" s="1221"/>
      <c r="BQQ1" s="1221"/>
      <c r="BQR1" s="1221"/>
      <c r="BQS1" s="1221"/>
      <c r="BQT1" s="1221"/>
      <c r="BQU1" s="1221"/>
      <c r="BQV1" s="1221"/>
      <c r="BQW1" s="1221"/>
      <c r="BQX1" s="1221"/>
      <c r="BQY1" s="1221"/>
      <c r="BQZ1" s="1221"/>
      <c r="BRA1" s="1221"/>
      <c r="BRB1" s="1221"/>
      <c r="BRC1" s="1221"/>
      <c r="BRD1" s="1221"/>
      <c r="BRE1" s="1221"/>
      <c r="BRF1" s="1221"/>
      <c r="BRG1" s="1221"/>
      <c r="BRH1" s="1221"/>
      <c r="BRI1" s="1221"/>
      <c r="BRJ1" s="1221"/>
      <c r="BRK1" s="1221"/>
      <c r="BRL1" s="1221"/>
      <c r="BRM1" s="1221"/>
      <c r="BRN1" s="1221"/>
      <c r="BRO1" s="1221"/>
      <c r="BRP1" s="1221"/>
      <c r="BRQ1" s="1221"/>
      <c r="BRR1" s="1221"/>
      <c r="BRS1" s="1221"/>
      <c r="BRT1" s="1221"/>
      <c r="BRU1" s="1221"/>
      <c r="BRV1" s="1221"/>
      <c r="BRW1" s="1221"/>
      <c r="BRX1" s="1221"/>
      <c r="BRY1" s="1221"/>
      <c r="BRZ1" s="1221"/>
      <c r="BSA1" s="1221"/>
      <c r="BSB1" s="1221"/>
      <c r="BSC1" s="1221"/>
      <c r="BSD1" s="1221"/>
      <c r="BSE1" s="1221"/>
      <c r="BSF1" s="1221"/>
      <c r="BSG1" s="1221"/>
      <c r="BSH1" s="1221"/>
      <c r="BSI1" s="1221"/>
      <c r="BSJ1" s="1221"/>
      <c r="BSK1" s="1221"/>
      <c r="BSL1" s="1221"/>
      <c r="BSM1" s="1221"/>
      <c r="BSN1" s="1221"/>
      <c r="BSO1" s="1221"/>
      <c r="BSP1" s="1221"/>
      <c r="BSQ1" s="1221"/>
      <c r="BSR1" s="1221"/>
      <c r="BSS1" s="1221"/>
      <c r="BST1" s="1221"/>
      <c r="BSU1" s="1221"/>
      <c r="BSV1" s="1221"/>
      <c r="BSW1" s="1221"/>
      <c r="BSX1" s="1221"/>
      <c r="BSY1" s="1221"/>
      <c r="BSZ1" s="1221"/>
      <c r="BTA1" s="1221"/>
      <c r="BTB1" s="1221"/>
      <c r="BTC1" s="1221"/>
      <c r="BTD1" s="1221"/>
      <c r="BTE1" s="1221"/>
      <c r="BTF1" s="1221"/>
      <c r="BTG1" s="1221"/>
      <c r="BTH1" s="1221"/>
      <c r="BTI1" s="1221"/>
      <c r="BTJ1" s="1221"/>
      <c r="BTK1" s="1221"/>
      <c r="BTL1" s="1221"/>
      <c r="BTM1" s="1221"/>
      <c r="BTN1" s="1221"/>
      <c r="BTO1" s="1221"/>
      <c r="BTP1" s="1221"/>
      <c r="BTQ1" s="1221"/>
      <c r="BTR1" s="1221"/>
      <c r="BTS1" s="1221"/>
      <c r="BTT1" s="1221"/>
      <c r="BTU1" s="1221"/>
      <c r="BTV1" s="1221"/>
      <c r="BTW1" s="1221"/>
      <c r="BTX1" s="1221"/>
      <c r="BTY1" s="1221"/>
      <c r="BTZ1" s="1221"/>
      <c r="BUA1" s="1221"/>
      <c r="BUB1" s="1221"/>
      <c r="BUC1" s="1221"/>
      <c r="BUD1" s="1221"/>
      <c r="BUE1" s="1221"/>
      <c r="BUF1" s="1221"/>
      <c r="BUG1" s="1221"/>
      <c r="BUH1" s="1221"/>
      <c r="BUI1" s="1221"/>
      <c r="BUJ1" s="1221"/>
      <c r="BUK1" s="1221"/>
      <c r="BUL1" s="1221"/>
      <c r="BUM1" s="1221"/>
      <c r="BUN1" s="1221"/>
      <c r="BUO1" s="1221"/>
      <c r="BUP1" s="1221"/>
      <c r="BUQ1" s="1221"/>
      <c r="BUR1" s="1221"/>
      <c r="BUS1" s="1221"/>
      <c r="BUT1" s="1221"/>
      <c r="BUU1" s="1221"/>
      <c r="BUV1" s="1221"/>
      <c r="BUW1" s="1221"/>
      <c r="BUX1" s="1221"/>
      <c r="BUY1" s="1221"/>
      <c r="BUZ1" s="1221"/>
      <c r="BVA1" s="1221"/>
      <c r="BVB1" s="1221"/>
      <c r="BVC1" s="1221"/>
      <c r="BVD1" s="1221"/>
      <c r="BVE1" s="1221"/>
      <c r="BVF1" s="1221"/>
      <c r="BVG1" s="1221"/>
      <c r="BVH1" s="1221"/>
      <c r="BVI1" s="1221"/>
      <c r="BVJ1" s="1221"/>
      <c r="BVK1" s="1221"/>
      <c r="BVL1" s="1221"/>
      <c r="BVM1" s="1221"/>
      <c r="BVN1" s="1221"/>
      <c r="BVO1" s="1221"/>
      <c r="BVP1" s="1221"/>
      <c r="BVQ1" s="1221"/>
      <c r="BVR1" s="1221"/>
      <c r="BVS1" s="1221"/>
      <c r="BVT1" s="1221"/>
      <c r="BVU1" s="1221"/>
      <c r="BVV1" s="1221"/>
      <c r="BVW1" s="1221"/>
      <c r="BVX1" s="1221"/>
      <c r="BVY1" s="1221"/>
      <c r="BVZ1" s="1221"/>
      <c r="BWA1" s="1221"/>
      <c r="BWB1" s="1221"/>
      <c r="BWC1" s="1221"/>
      <c r="BWD1" s="1221"/>
      <c r="BWE1" s="1221"/>
      <c r="BWF1" s="1221"/>
      <c r="BWG1" s="1221"/>
      <c r="BWH1" s="1221"/>
      <c r="BWI1" s="1221"/>
      <c r="BWJ1" s="1221"/>
      <c r="BWK1" s="1221"/>
      <c r="BWL1" s="1221"/>
      <c r="BWM1" s="1221"/>
      <c r="BWN1" s="1221"/>
      <c r="BWO1" s="1221"/>
      <c r="BWP1" s="1221"/>
      <c r="BWQ1" s="1221"/>
      <c r="BWR1" s="1221"/>
      <c r="BWS1" s="1221"/>
      <c r="BWT1" s="1221"/>
      <c r="BWU1" s="1221"/>
      <c r="BWV1" s="1221"/>
      <c r="BWW1" s="1221"/>
      <c r="BWX1" s="1221"/>
      <c r="BWY1" s="1221"/>
      <c r="BWZ1" s="1221"/>
      <c r="BXA1" s="1221"/>
      <c r="BXB1" s="1221"/>
      <c r="BXC1" s="1221"/>
      <c r="BXD1" s="1221"/>
      <c r="BXE1" s="1221"/>
      <c r="BXF1" s="1221"/>
      <c r="BXG1" s="1221"/>
      <c r="BXH1" s="1221"/>
      <c r="BXI1" s="1221"/>
      <c r="BXJ1" s="1221"/>
      <c r="BXK1" s="1221"/>
      <c r="BXL1" s="1221"/>
      <c r="BXM1" s="1221"/>
      <c r="BXN1" s="1221"/>
      <c r="BXO1" s="1221"/>
      <c r="BXP1" s="1221"/>
      <c r="BXQ1" s="1221"/>
      <c r="BXR1" s="1221"/>
      <c r="BXS1" s="1221"/>
      <c r="BXT1" s="1221"/>
      <c r="BXU1" s="1221"/>
      <c r="BXV1" s="1221"/>
      <c r="BXW1" s="1221"/>
      <c r="BXX1" s="1221"/>
      <c r="BXY1" s="1221"/>
      <c r="BXZ1" s="1221"/>
      <c r="BYA1" s="1221"/>
      <c r="BYB1" s="1221"/>
      <c r="BYC1" s="1221"/>
      <c r="BYD1" s="1221"/>
      <c r="BYE1" s="1221"/>
      <c r="BYF1" s="1221"/>
      <c r="BYG1" s="1221"/>
      <c r="BYH1" s="1221"/>
      <c r="BYI1" s="1221"/>
      <c r="BYJ1" s="1221"/>
      <c r="BYK1" s="1221"/>
      <c r="BYL1" s="1221"/>
      <c r="BYM1" s="1221"/>
      <c r="BYN1" s="1221"/>
      <c r="BYO1" s="1221"/>
      <c r="BYP1" s="1221"/>
      <c r="BYQ1" s="1221"/>
      <c r="BYR1" s="1221"/>
      <c r="BYS1" s="1221"/>
      <c r="BYT1" s="1221"/>
      <c r="BYU1" s="1221"/>
      <c r="BYV1" s="1221"/>
      <c r="BYW1" s="1221"/>
      <c r="BYX1" s="1221"/>
      <c r="BYY1" s="1221"/>
      <c r="BYZ1" s="1221"/>
      <c r="BZA1" s="1221"/>
      <c r="BZB1" s="1221"/>
      <c r="BZC1" s="1221"/>
      <c r="BZD1" s="1221"/>
      <c r="BZE1" s="1221"/>
      <c r="BZF1" s="1221"/>
      <c r="BZG1" s="1221"/>
      <c r="BZH1" s="1221"/>
      <c r="BZI1" s="1221"/>
      <c r="BZJ1" s="1221"/>
      <c r="BZK1" s="1221"/>
      <c r="BZL1" s="1221"/>
      <c r="BZM1" s="1221"/>
      <c r="BZN1" s="1221"/>
      <c r="BZO1" s="1221"/>
      <c r="BZP1" s="1221"/>
      <c r="BZQ1" s="1221"/>
      <c r="BZR1" s="1221"/>
      <c r="BZS1" s="1221"/>
      <c r="BZT1" s="1221"/>
      <c r="BZU1" s="1221"/>
      <c r="BZV1" s="1221"/>
      <c r="BZW1" s="1221"/>
      <c r="BZX1" s="1221"/>
      <c r="BZY1" s="1221"/>
      <c r="BZZ1" s="1221"/>
      <c r="CAA1" s="1221"/>
      <c r="CAB1" s="1221"/>
      <c r="CAC1" s="1221"/>
      <c r="CAD1" s="1221"/>
      <c r="CAE1" s="1221"/>
      <c r="CAF1" s="1221"/>
      <c r="CAG1" s="1221"/>
      <c r="CAH1" s="1221"/>
      <c r="CAI1" s="1221"/>
      <c r="CAJ1" s="1221"/>
      <c r="CAK1" s="1221"/>
      <c r="CAL1" s="1221"/>
      <c r="CAM1" s="1221"/>
      <c r="CAN1" s="1221"/>
      <c r="CAO1" s="1221"/>
      <c r="CAP1" s="1221"/>
      <c r="CAQ1" s="1221"/>
      <c r="CAR1" s="1221"/>
      <c r="CAS1" s="1221"/>
      <c r="CAT1" s="1221"/>
      <c r="CAU1" s="1221"/>
      <c r="CAV1" s="1221"/>
      <c r="CAW1" s="1221"/>
      <c r="CAX1" s="1221"/>
      <c r="CAY1" s="1221"/>
      <c r="CAZ1" s="1221"/>
      <c r="CBA1" s="1221"/>
      <c r="CBB1" s="1221"/>
      <c r="CBC1" s="1221"/>
      <c r="CBD1" s="1221"/>
      <c r="CBE1" s="1221"/>
      <c r="CBF1" s="1221"/>
      <c r="CBG1" s="1221"/>
      <c r="CBH1" s="1221"/>
      <c r="CBI1" s="1221"/>
      <c r="CBJ1" s="1221"/>
      <c r="CBK1" s="1221"/>
      <c r="CBL1" s="1221"/>
      <c r="CBM1" s="1221"/>
      <c r="CBN1" s="1221"/>
      <c r="CBO1" s="1221"/>
      <c r="CBP1" s="1221"/>
      <c r="CBQ1" s="1221"/>
      <c r="CBR1" s="1221"/>
      <c r="CBS1" s="1221"/>
      <c r="CBT1" s="1221"/>
      <c r="CBU1" s="1221"/>
      <c r="CBV1" s="1221"/>
      <c r="CBW1" s="1221"/>
      <c r="CBX1" s="1221"/>
      <c r="CBY1" s="1221"/>
      <c r="CBZ1" s="1221"/>
      <c r="CCA1" s="1221"/>
      <c r="CCB1" s="1221"/>
      <c r="CCC1" s="1221"/>
      <c r="CCD1" s="1221"/>
      <c r="CCE1" s="1221"/>
      <c r="CCF1" s="1221"/>
      <c r="CCG1" s="1221"/>
      <c r="CCH1" s="1221"/>
      <c r="CCI1" s="1221"/>
      <c r="CCJ1" s="1221"/>
      <c r="CCK1" s="1221"/>
      <c r="CCL1" s="1221"/>
      <c r="CCM1" s="1221"/>
      <c r="CCN1" s="1221"/>
      <c r="CCO1" s="1221"/>
      <c r="CCP1" s="1221"/>
      <c r="CCQ1" s="1221"/>
      <c r="CCR1" s="1221"/>
      <c r="CCS1" s="1221"/>
      <c r="CCT1" s="1221"/>
      <c r="CCU1" s="1221"/>
      <c r="CCV1" s="1221"/>
      <c r="CCW1" s="1221"/>
      <c r="CCX1" s="1221"/>
      <c r="CCY1" s="1221"/>
      <c r="CCZ1" s="1221"/>
      <c r="CDA1" s="1221"/>
      <c r="CDB1" s="1221"/>
      <c r="CDC1" s="1221"/>
      <c r="CDD1" s="1221"/>
      <c r="CDE1" s="1221"/>
      <c r="CDF1" s="1221"/>
      <c r="CDG1" s="1221"/>
      <c r="CDH1" s="1221"/>
      <c r="CDI1" s="1221"/>
      <c r="CDJ1" s="1221"/>
      <c r="CDK1" s="1221"/>
      <c r="CDL1" s="1221"/>
      <c r="CDM1" s="1221"/>
      <c r="CDN1" s="1221"/>
      <c r="CDO1" s="1221"/>
      <c r="CDP1" s="1221"/>
      <c r="CDQ1" s="1221"/>
      <c r="CDR1" s="1221"/>
      <c r="CDS1" s="1221"/>
      <c r="CDT1" s="1221"/>
      <c r="CDU1" s="1221"/>
      <c r="CDV1" s="1221"/>
      <c r="CDW1" s="1221"/>
      <c r="CDX1" s="1221"/>
      <c r="CDY1" s="1221"/>
      <c r="CDZ1" s="1221"/>
      <c r="CEA1" s="1221"/>
      <c r="CEB1" s="1221"/>
      <c r="CEC1" s="1221"/>
      <c r="CED1" s="1221"/>
      <c r="CEE1" s="1221"/>
      <c r="CEF1" s="1221"/>
      <c r="CEG1" s="1221"/>
      <c r="CEH1" s="1221"/>
      <c r="CEI1" s="1221"/>
      <c r="CEJ1" s="1221"/>
      <c r="CEK1" s="1221"/>
      <c r="CEL1" s="1221"/>
      <c r="CEM1" s="1221"/>
      <c r="CEN1" s="1221"/>
      <c r="CEO1" s="1221"/>
      <c r="CEP1" s="1221"/>
      <c r="CEQ1" s="1221"/>
      <c r="CER1" s="1221"/>
      <c r="CES1" s="1221"/>
      <c r="CET1" s="1221"/>
      <c r="CEU1" s="1221"/>
      <c r="CEV1" s="1221"/>
      <c r="CEW1" s="1221"/>
      <c r="CEX1" s="1221"/>
      <c r="CEY1" s="1221"/>
      <c r="CEZ1" s="1221"/>
      <c r="CFA1" s="1221"/>
      <c r="CFB1" s="1221"/>
      <c r="CFC1" s="1221"/>
      <c r="CFD1" s="1221"/>
      <c r="CFE1" s="1221"/>
      <c r="CFF1" s="1221"/>
      <c r="CFG1" s="1221"/>
      <c r="CFH1" s="1221"/>
      <c r="CFI1" s="1221"/>
      <c r="CFJ1" s="1221"/>
      <c r="CFK1" s="1221"/>
      <c r="CFL1" s="1221"/>
      <c r="CFM1" s="1221"/>
      <c r="CFN1" s="1221"/>
      <c r="CFO1" s="1221"/>
      <c r="CFP1" s="1221"/>
      <c r="CFQ1" s="1221"/>
      <c r="CFR1" s="1221"/>
      <c r="CFS1" s="1221"/>
      <c r="CFT1" s="1221"/>
      <c r="CFU1" s="1221"/>
      <c r="CFV1" s="1221"/>
      <c r="CFW1" s="1221"/>
      <c r="CFX1" s="1221"/>
      <c r="CFY1" s="1221"/>
      <c r="CFZ1" s="1221"/>
      <c r="CGA1" s="1221"/>
      <c r="CGB1" s="1221"/>
      <c r="CGC1" s="1221"/>
      <c r="CGD1" s="1221"/>
      <c r="CGE1" s="1221"/>
      <c r="CGF1" s="1221"/>
      <c r="CGG1" s="1221"/>
      <c r="CGH1" s="1221"/>
      <c r="CGI1" s="1221"/>
      <c r="CGJ1" s="1221"/>
      <c r="CGK1" s="1221"/>
      <c r="CGL1" s="1221"/>
      <c r="CGM1" s="1221"/>
      <c r="CGN1" s="1221"/>
      <c r="CGO1" s="1221"/>
      <c r="CGP1" s="1221"/>
      <c r="CGQ1" s="1221"/>
      <c r="CGR1" s="1221"/>
      <c r="CGS1" s="1221"/>
      <c r="CGT1" s="1221"/>
      <c r="CGU1" s="1221"/>
      <c r="CGV1" s="1221"/>
      <c r="CGW1" s="1221"/>
      <c r="CGX1" s="1221"/>
      <c r="CGY1" s="1221"/>
      <c r="CGZ1" s="1221"/>
      <c r="CHA1" s="1221"/>
      <c r="CHB1" s="1221"/>
      <c r="CHC1" s="1221"/>
      <c r="CHD1" s="1221"/>
      <c r="CHE1" s="1221"/>
      <c r="CHF1" s="1221"/>
      <c r="CHG1" s="1221"/>
      <c r="CHH1" s="1221"/>
      <c r="CHI1" s="1221"/>
      <c r="CHJ1" s="1221"/>
      <c r="CHK1" s="1221"/>
      <c r="CHL1" s="1221"/>
      <c r="CHM1" s="1221"/>
      <c r="CHN1" s="1221"/>
      <c r="CHO1" s="1221"/>
      <c r="CHP1" s="1221"/>
      <c r="CHQ1" s="1221"/>
      <c r="CHR1" s="1221"/>
      <c r="CHS1" s="1221"/>
      <c r="CHT1" s="1221"/>
      <c r="CHU1" s="1221"/>
      <c r="CHV1" s="1221"/>
      <c r="CHW1" s="1221"/>
      <c r="CHX1" s="1221"/>
      <c r="CHY1" s="1221"/>
      <c r="CHZ1" s="1221"/>
      <c r="CIA1" s="1221"/>
      <c r="CIB1" s="1221"/>
      <c r="CIC1" s="1221"/>
      <c r="CID1" s="1221"/>
      <c r="CIE1" s="1221"/>
      <c r="CIF1" s="1221"/>
      <c r="CIG1" s="1221"/>
      <c r="CIH1" s="1221"/>
      <c r="CII1" s="1221"/>
      <c r="CIJ1" s="1221"/>
      <c r="CIK1" s="1221"/>
      <c r="CIL1" s="1221"/>
      <c r="CIM1" s="1221"/>
      <c r="CIN1" s="1221"/>
      <c r="CIO1" s="1221"/>
      <c r="CIP1" s="1221"/>
      <c r="CIQ1" s="1221"/>
      <c r="CIR1" s="1221"/>
      <c r="CIS1" s="1221"/>
      <c r="CIT1" s="1221"/>
      <c r="CIU1" s="1221"/>
      <c r="CIV1" s="1221"/>
      <c r="CIW1" s="1221"/>
      <c r="CIX1" s="1221"/>
      <c r="CIY1" s="1221"/>
      <c r="CIZ1" s="1221"/>
      <c r="CJA1" s="1221"/>
      <c r="CJB1" s="1221"/>
      <c r="CJC1" s="1221"/>
      <c r="CJD1" s="1221"/>
      <c r="CJE1" s="1221"/>
      <c r="CJF1" s="1221"/>
      <c r="CJG1" s="1221"/>
      <c r="CJH1" s="1221"/>
      <c r="CJI1" s="1221"/>
      <c r="CJJ1" s="1221"/>
      <c r="CJK1" s="1221"/>
      <c r="CJL1" s="1221"/>
      <c r="CJM1" s="1221"/>
      <c r="CJN1" s="1221"/>
      <c r="CJO1" s="1221"/>
      <c r="CJP1" s="1221"/>
      <c r="CJQ1" s="1221"/>
      <c r="CJR1" s="1221"/>
      <c r="CJS1" s="1221"/>
      <c r="CJT1" s="1221"/>
      <c r="CJU1" s="1221"/>
      <c r="CJV1" s="1221"/>
      <c r="CJW1" s="1221"/>
      <c r="CJX1" s="1221"/>
      <c r="CJY1" s="1221"/>
      <c r="CJZ1" s="1221"/>
      <c r="CKA1" s="1221"/>
      <c r="CKB1" s="1221"/>
      <c r="CKC1" s="1221"/>
      <c r="CKD1" s="1221"/>
      <c r="CKE1" s="1221"/>
      <c r="CKF1" s="1221"/>
      <c r="CKG1" s="1221"/>
      <c r="CKH1" s="1221"/>
      <c r="CKI1" s="1221"/>
      <c r="CKJ1" s="1221"/>
      <c r="CKK1" s="1221"/>
      <c r="CKL1" s="1221"/>
      <c r="CKM1" s="1221"/>
      <c r="CKN1" s="1221"/>
      <c r="CKO1" s="1221"/>
      <c r="CKP1" s="1221"/>
      <c r="CKQ1" s="1221"/>
      <c r="CKR1" s="1221"/>
      <c r="CKS1" s="1221"/>
      <c r="CKT1" s="1221"/>
      <c r="CKU1" s="1221"/>
      <c r="CKV1" s="1221"/>
      <c r="CKW1" s="1221"/>
      <c r="CKX1" s="1221"/>
      <c r="CKY1" s="1221"/>
      <c r="CKZ1" s="1221"/>
      <c r="CLA1" s="1221"/>
      <c r="CLB1" s="1221"/>
      <c r="CLC1" s="1221"/>
      <c r="CLD1" s="1221"/>
      <c r="CLE1" s="1221"/>
      <c r="CLF1" s="1221"/>
      <c r="CLG1" s="1221"/>
      <c r="CLH1" s="1221"/>
      <c r="CLI1" s="1221"/>
      <c r="CLJ1" s="1221"/>
      <c r="CLK1" s="1221"/>
      <c r="CLL1" s="1221"/>
      <c r="CLM1" s="1221"/>
      <c r="CLN1" s="1221"/>
      <c r="CLO1" s="1221"/>
      <c r="CLP1" s="1221"/>
      <c r="CLQ1" s="1221"/>
      <c r="CLR1" s="1221"/>
      <c r="CLS1" s="1221"/>
      <c r="CLT1" s="1221"/>
      <c r="CLU1" s="1221"/>
      <c r="CLV1" s="1221"/>
      <c r="CLW1" s="1221"/>
      <c r="CLX1" s="1221"/>
      <c r="CLY1" s="1221"/>
      <c r="CLZ1" s="1221"/>
      <c r="CMA1" s="1221"/>
      <c r="CMB1" s="1221"/>
      <c r="CMC1" s="1221"/>
      <c r="CMD1" s="1221"/>
      <c r="CME1" s="1221"/>
      <c r="CMF1" s="1221"/>
      <c r="CMG1" s="1221"/>
      <c r="CMH1" s="1221"/>
      <c r="CMI1" s="1221"/>
      <c r="CMJ1" s="1221"/>
      <c r="CMK1" s="1221"/>
      <c r="CML1" s="1221"/>
      <c r="CMM1" s="1221"/>
      <c r="CMN1" s="1221"/>
      <c r="CMO1" s="1221"/>
      <c r="CMP1" s="1221"/>
      <c r="CMQ1" s="1221"/>
      <c r="CMR1" s="1221"/>
      <c r="CMS1" s="1221"/>
      <c r="CMT1" s="1221"/>
      <c r="CMU1" s="1221"/>
      <c r="CMV1" s="1221"/>
      <c r="CMW1" s="1221"/>
      <c r="CMX1" s="1221"/>
      <c r="CMY1" s="1221"/>
      <c r="CMZ1" s="1221"/>
      <c r="CNA1" s="1221"/>
      <c r="CNB1" s="1221"/>
      <c r="CNC1" s="1221"/>
      <c r="CND1" s="1221"/>
      <c r="CNE1" s="1221"/>
      <c r="CNF1" s="1221"/>
      <c r="CNG1" s="1221"/>
      <c r="CNH1" s="1221"/>
      <c r="CNI1" s="1221"/>
      <c r="CNJ1" s="1221"/>
      <c r="CNK1" s="1221"/>
      <c r="CNL1" s="1221"/>
      <c r="CNM1" s="1221"/>
      <c r="CNN1" s="1221"/>
      <c r="CNO1" s="1221"/>
      <c r="CNP1" s="1221"/>
      <c r="CNQ1" s="1221"/>
      <c r="CNR1" s="1221"/>
      <c r="CNS1" s="1221"/>
      <c r="CNT1" s="1221"/>
      <c r="CNU1" s="1221"/>
      <c r="CNV1" s="1221"/>
      <c r="CNW1" s="1221"/>
      <c r="CNX1" s="1221"/>
      <c r="CNY1" s="1221"/>
      <c r="CNZ1" s="1221"/>
      <c r="COA1" s="1221"/>
      <c r="COB1" s="1221"/>
      <c r="COC1" s="1221"/>
      <c r="COD1" s="1221"/>
      <c r="COE1" s="1221"/>
      <c r="COF1" s="1221"/>
      <c r="COG1" s="1221"/>
      <c r="COH1" s="1221"/>
      <c r="COI1" s="1221"/>
      <c r="COJ1" s="1221"/>
      <c r="COK1" s="1221"/>
      <c r="COL1" s="1221"/>
      <c r="COM1" s="1221"/>
      <c r="CON1" s="1221"/>
      <c r="COO1" s="1221"/>
      <c r="COP1" s="1221"/>
      <c r="COQ1" s="1221"/>
      <c r="COR1" s="1221"/>
      <c r="COS1" s="1221"/>
      <c r="COT1" s="1221"/>
      <c r="COU1" s="1221"/>
      <c r="COV1" s="1221"/>
      <c r="COW1" s="1221"/>
      <c r="COX1" s="1221"/>
      <c r="COY1" s="1221"/>
      <c r="COZ1" s="1221"/>
      <c r="CPA1" s="1221"/>
      <c r="CPB1" s="1221"/>
      <c r="CPC1" s="1221"/>
      <c r="CPD1" s="1221"/>
      <c r="CPE1" s="1221"/>
      <c r="CPF1" s="1221"/>
      <c r="CPG1" s="1221"/>
      <c r="CPH1" s="1221"/>
      <c r="CPI1" s="1221"/>
      <c r="CPJ1" s="1221"/>
      <c r="CPK1" s="1221"/>
      <c r="CPL1" s="1221"/>
      <c r="CPM1" s="1221"/>
      <c r="CPN1" s="1221"/>
      <c r="CPO1" s="1221"/>
      <c r="CPP1" s="1221"/>
      <c r="CPQ1" s="1221"/>
      <c r="CPR1" s="1221"/>
      <c r="CPS1" s="1221"/>
      <c r="CPT1" s="1221"/>
      <c r="CPU1" s="1221"/>
      <c r="CPV1" s="1221"/>
      <c r="CPW1" s="1221"/>
      <c r="CPX1" s="1221"/>
      <c r="CPY1" s="1221"/>
      <c r="CPZ1" s="1221"/>
      <c r="CQA1" s="1221"/>
      <c r="CQB1" s="1221"/>
      <c r="CQC1" s="1221"/>
      <c r="CQD1" s="1221"/>
      <c r="CQE1" s="1221"/>
      <c r="CQF1" s="1221"/>
      <c r="CQG1" s="1221"/>
      <c r="CQH1" s="1221"/>
      <c r="CQI1" s="1221"/>
      <c r="CQJ1" s="1221"/>
      <c r="CQK1" s="1221"/>
      <c r="CQL1" s="1221"/>
      <c r="CQM1" s="1221"/>
      <c r="CQN1" s="1221"/>
      <c r="CQO1" s="1221"/>
      <c r="CQP1" s="1221"/>
      <c r="CQQ1" s="1221"/>
      <c r="CQR1" s="1221"/>
      <c r="CQS1" s="1221"/>
      <c r="CQT1" s="1221"/>
      <c r="CQU1" s="1221"/>
      <c r="CQV1" s="1221"/>
      <c r="CQW1" s="1221"/>
      <c r="CQX1" s="1221"/>
      <c r="CQY1" s="1221"/>
      <c r="CQZ1" s="1221"/>
      <c r="CRA1" s="1221"/>
      <c r="CRB1" s="1221"/>
      <c r="CRC1" s="1221"/>
      <c r="CRD1" s="1221"/>
      <c r="CRE1" s="1221"/>
      <c r="CRF1" s="1221"/>
      <c r="CRG1" s="1221"/>
      <c r="CRH1" s="1221"/>
      <c r="CRI1" s="1221"/>
      <c r="CRJ1" s="1221"/>
      <c r="CRK1" s="1221"/>
      <c r="CRL1" s="1221"/>
      <c r="CRM1" s="1221"/>
      <c r="CRN1" s="1221"/>
      <c r="CRO1" s="1221"/>
      <c r="CRP1" s="1221"/>
      <c r="CRQ1" s="1221"/>
      <c r="CRR1" s="1221"/>
      <c r="CRS1" s="1221"/>
      <c r="CRT1" s="1221"/>
      <c r="CRU1" s="1221"/>
      <c r="CRV1" s="1221"/>
      <c r="CRW1" s="1221"/>
      <c r="CRX1" s="1221"/>
      <c r="CRY1" s="1221"/>
      <c r="CRZ1" s="1221"/>
      <c r="CSA1" s="1221"/>
      <c r="CSB1" s="1221"/>
      <c r="CSC1" s="1221"/>
      <c r="CSD1" s="1221"/>
      <c r="CSE1" s="1221"/>
      <c r="CSF1" s="1221"/>
      <c r="CSG1" s="1221"/>
      <c r="CSH1" s="1221"/>
      <c r="CSI1" s="1221"/>
      <c r="CSJ1" s="1221"/>
      <c r="CSK1" s="1221"/>
      <c r="CSL1" s="1221"/>
      <c r="CSM1" s="1221"/>
      <c r="CSN1" s="1221"/>
      <c r="CSO1" s="1221"/>
      <c r="CSP1" s="1221"/>
      <c r="CSQ1" s="1221"/>
      <c r="CSR1" s="1221"/>
      <c r="CSS1" s="1221"/>
      <c r="CST1" s="1221"/>
      <c r="CSU1" s="1221"/>
      <c r="CSV1" s="1221"/>
      <c r="CSW1" s="1221"/>
      <c r="CSX1" s="1221"/>
      <c r="CSY1" s="1221"/>
      <c r="CSZ1" s="1221"/>
      <c r="CTA1" s="1221"/>
      <c r="CTB1" s="1221"/>
      <c r="CTC1" s="1221"/>
      <c r="CTD1" s="1221"/>
      <c r="CTE1" s="1221"/>
      <c r="CTF1" s="1221"/>
      <c r="CTG1" s="1221"/>
      <c r="CTH1" s="1221"/>
      <c r="CTI1" s="1221"/>
      <c r="CTJ1" s="1221"/>
      <c r="CTK1" s="1221"/>
      <c r="CTL1" s="1221"/>
      <c r="CTM1" s="1221"/>
      <c r="CTN1" s="1221"/>
      <c r="CTO1" s="1221"/>
      <c r="CTP1" s="1221"/>
      <c r="CTQ1" s="1221"/>
      <c r="CTR1" s="1221"/>
      <c r="CTS1" s="1221"/>
      <c r="CTT1" s="1221"/>
      <c r="CTU1" s="1221"/>
      <c r="CTV1" s="1221"/>
      <c r="CTW1" s="1221"/>
      <c r="CTX1" s="1221"/>
      <c r="CTY1" s="1221"/>
      <c r="CTZ1" s="1221"/>
      <c r="CUA1" s="1221"/>
      <c r="CUB1" s="1221"/>
      <c r="CUC1" s="1221"/>
      <c r="CUD1" s="1221"/>
      <c r="CUE1" s="1221"/>
      <c r="CUF1" s="1221"/>
      <c r="CUG1" s="1221"/>
      <c r="CUH1" s="1221"/>
      <c r="CUI1" s="1221"/>
      <c r="CUJ1" s="1221"/>
      <c r="CUK1" s="1221"/>
      <c r="CUL1" s="1221"/>
      <c r="CUM1" s="1221"/>
      <c r="CUN1" s="1221"/>
      <c r="CUO1" s="1221"/>
      <c r="CUP1" s="1221"/>
      <c r="CUQ1" s="1221"/>
      <c r="CUR1" s="1221"/>
      <c r="CUS1" s="1221"/>
      <c r="CUT1" s="1221"/>
      <c r="CUU1" s="1221"/>
      <c r="CUV1" s="1221"/>
      <c r="CUW1" s="1221"/>
      <c r="CUX1" s="1221"/>
      <c r="CUY1" s="1221"/>
      <c r="CUZ1" s="1221"/>
      <c r="CVA1" s="1221"/>
      <c r="CVB1" s="1221"/>
      <c r="CVC1" s="1221"/>
      <c r="CVD1" s="1221"/>
      <c r="CVE1" s="1221"/>
      <c r="CVF1" s="1221"/>
      <c r="CVG1" s="1221"/>
      <c r="CVH1" s="1221"/>
      <c r="CVI1" s="1221"/>
      <c r="CVJ1" s="1221"/>
      <c r="CVK1" s="1221"/>
      <c r="CVL1" s="1221"/>
      <c r="CVM1" s="1221"/>
      <c r="CVN1" s="1221"/>
      <c r="CVO1" s="1221"/>
      <c r="CVP1" s="1221"/>
      <c r="CVQ1" s="1221"/>
      <c r="CVR1" s="1221"/>
      <c r="CVS1" s="1221"/>
      <c r="CVT1" s="1221"/>
      <c r="CVU1" s="1221"/>
      <c r="CVV1" s="1221"/>
      <c r="CVW1" s="1221"/>
      <c r="CVX1" s="1221"/>
      <c r="CVY1" s="1221"/>
      <c r="CVZ1" s="1221"/>
      <c r="CWA1" s="1221"/>
      <c r="CWB1" s="1221"/>
      <c r="CWC1" s="1221"/>
      <c r="CWD1" s="1221"/>
      <c r="CWE1" s="1221"/>
      <c r="CWF1" s="1221"/>
      <c r="CWG1" s="1221"/>
      <c r="CWH1" s="1221"/>
      <c r="CWI1" s="1221"/>
      <c r="CWJ1" s="1221"/>
      <c r="CWK1" s="1221"/>
      <c r="CWL1" s="1221"/>
      <c r="CWM1" s="1221"/>
      <c r="CWN1" s="1221"/>
      <c r="CWO1" s="1221"/>
      <c r="CWP1" s="1221"/>
      <c r="CWQ1" s="1221"/>
      <c r="CWR1" s="1221"/>
      <c r="CWS1" s="1221"/>
      <c r="CWT1" s="1221"/>
      <c r="CWU1" s="1221"/>
      <c r="CWV1" s="1221"/>
      <c r="CWW1" s="1221"/>
      <c r="CWX1" s="1221"/>
      <c r="CWY1" s="1221"/>
      <c r="CWZ1" s="1221"/>
      <c r="CXA1" s="1221"/>
      <c r="CXB1" s="1221"/>
      <c r="CXC1" s="1221"/>
      <c r="CXD1" s="1221"/>
      <c r="CXE1" s="1221"/>
      <c r="CXF1" s="1221"/>
      <c r="CXG1" s="1221"/>
      <c r="CXH1" s="1221"/>
      <c r="CXI1" s="1221"/>
      <c r="CXJ1" s="1221"/>
      <c r="CXK1" s="1221"/>
      <c r="CXL1" s="1221"/>
      <c r="CXM1" s="1221"/>
      <c r="CXN1" s="1221"/>
      <c r="CXO1" s="1221"/>
      <c r="CXP1" s="1221"/>
      <c r="CXQ1" s="1221"/>
      <c r="CXR1" s="1221"/>
      <c r="CXS1" s="1221"/>
      <c r="CXT1" s="1221"/>
      <c r="CXU1" s="1221"/>
      <c r="CXV1" s="1221"/>
      <c r="CXW1" s="1221"/>
      <c r="CXX1" s="1221"/>
      <c r="CXY1" s="1221"/>
      <c r="CXZ1" s="1221"/>
      <c r="CYA1" s="1221"/>
      <c r="CYB1" s="1221"/>
      <c r="CYC1" s="1221"/>
      <c r="CYD1" s="1221"/>
      <c r="CYE1" s="1221"/>
      <c r="CYF1" s="1221"/>
      <c r="CYG1" s="1221"/>
      <c r="CYH1" s="1221"/>
      <c r="CYI1" s="1221"/>
      <c r="CYJ1" s="1221"/>
      <c r="CYK1" s="1221"/>
      <c r="CYL1" s="1221"/>
      <c r="CYM1" s="1221"/>
      <c r="CYN1" s="1221"/>
      <c r="CYO1" s="1221"/>
      <c r="CYP1" s="1221"/>
      <c r="CYQ1" s="1221"/>
      <c r="CYR1" s="1221"/>
      <c r="CYS1" s="1221"/>
      <c r="CYT1" s="1221"/>
      <c r="CYU1" s="1221"/>
      <c r="CYV1" s="1221"/>
      <c r="CYW1" s="1221"/>
      <c r="CYX1" s="1221"/>
      <c r="CYY1" s="1221"/>
      <c r="CYZ1" s="1221"/>
      <c r="CZA1" s="1221"/>
      <c r="CZB1" s="1221"/>
      <c r="CZC1" s="1221"/>
      <c r="CZD1" s="1221"/>
      <c r="CZE1" s="1221"/>
      <c r="CZF1" s="1221"/>
      <c r="CZG1" s="1221"/>
      <c r="CZH1" s="1221"/>
      <c r="CZI1" s="1221"/>
      <c r="CZJ1" s="1221"/>
      <c r="CZK1" s="1221"/>
      <c r="CZL1" s="1221"/>
      <c r="CZM1" s="1221"/>
      <c r="CZN1" s="1221"/>
      <c r="CZO1" s="1221"/>
      <c r="CZP1" s="1221"/>
      <c r="CZQ1" s="1221"/>
      <c r="CZR1" s="1221"/>
      <c r="CZS1" s="1221"/>
      <c r="CZT1" s="1221"/>
      <c r="CZU1" s="1221"/>
      <c r="CZV1" s="1221"/>
      <c r="CZW1" s="1221"/>
      <c r="CZX1" s="1221"/>
      <c r="CZY1" s="1221"/>
      <c r="CZZ1" s="1221"/>
      <c r="DAA1" s="1221"/>
      <c r="DAB1" s="1221"/>
      <c r="DAC1" s="1221"/>
      <c r="DAD1" s="1221"/>
      <c r="DAE1" s="1221"/>
      <c r="DAF1" s="1221"/>
      <c r="DAG1" s="1221"/>
      <c r="DAH1" s="1221"/>
      <c r="DAI1" s="1221"/>
      <c r="DAJ1" s="1221"/>
      <c r="DAK1" s="1221"/>
      <c r="DAL1" s="1221"/>
      <c r="DAM1" s="1221"/>
      <c r="DAN1" s="1221"/>
      <c r="DAO1" s="1221"/>
      <c r="DAP1" s="1221"/>
      <c r="DAQ1" s="1221"/>
      <c r="DAR1" s="1221"/>
      <c r="DAS1" s="1221"/>
      <c r="DAT1" s="1221"/>
      <c r="DAU1" s="1221"/>
      <c r="DAV1" s="1221"/>
      <c r="DAW1" s="1221"/>
      <c r="DAX1" s="1221"/>
      <c r="DAY1" s="1221"/>
      <c r="DAZ1" s="1221"/>
      <c r="DBA1" s="1221"/>
      <c r="DBB1" s="1221"/>
      <c r="DBC1" s="1221"/>
      <c r="DBD1" s="1221"/>
      <c r="DBE1" s="1221"/>
      <c r="DBF1" s="1221"/>
      <c r="DBG1" s="1221"/>
      <c r="DBH1" s="1221"/>
      <c r="DBI1" s="1221"/>
      <c r="DBJ1" s="1221"/>
      <c r="DBK1" s="1221"/>
      <c r="DBL1" s="1221"/>
      <c r="DBM1" s="1221"/>
      <c r="DBN1" s="1221"/>
      <c r="DBO1" s="1221"/>
      <c r="DBP1" s="1221"/>
      <c r="DBQ1" s="1221"/>
      <c r="DBR1" s="1221"/>
      <c r="DBS1" s="1221"/>
      <c r="DBT1" s="1221"/>
      <c r="DBU1" s="1221"/>
      <c r="DBV1" s="1221"/>
      <c r="DBW1" s="1221"/>
      <c r="DBX1" s="1221"/>
      <c r="DBY1" s="1221"/>
      <c r="DBZ1" s="1221"/>
      <c r="DCA1" s="1221"/>
      <c r="DCB1" s="1221"/>
      <c r="DCC1" s="1221"/>
      <c r="DCD1" s="1221"/>
      <c r="DCE1" s="1221"/>
      <c r="DCF1" s="1221"/>
      <c r="DCG1" s="1221"/>
      <c r="DCH1" s="1221"/>
      <c r="DCI1" s="1221"/>
      <c r="DCJ1" s="1221"/>
      <c r="DCK1" s="1221"/>
      <c r="DCL1" s="1221"/>
      <c r="DCM1" s="1221"/>
      <c r="DCN1" s="1221"/>
      <c r="DCO1" s="1221"/>
      <c r="DCP1" s="1221"/>
      <c r="DCQ1" s="1221"/>
      <c r="DCR1" s="1221"/>
      <c r="DCS1" s="1221"/>
      <c r="DCT1" s="1221"/>
      <c r="DCU1" s="1221"/>
      <c r="DCV1" s="1221"/>
      <c r="DCW1" s="1221"/>
      <c r="DCX1" s="1221"/>
      <c r="DCY1" s="1221"/>
      <c r="DCZ1" s="1221"/>
      <c r="DDA1" s="1221"/>
      <c r="DDB1" s="1221"/>
      <c r="DDC1" s="1221"/>
      <c r="DDD1" s="1221"/>
      <c r="DDE1" s="1221"/>
      <c r="DDF1" s="1221"/>
      <c r="DDG1" s="1221"/>
      <c r="DDH1" s="1221"/>
      <c r="DDI1" s="1221"/>
      <c r="DDJ1" s="1221"/>
      <c r="DDK1" s="1221"/>
      <c r="DDL1" s="1221"/>
      <c r="DDM1" s="1221"/>
      <c r="DDN1" s="1221"/>
      <c r="DDO1" s="1221"/>
      <c r="DDP1" s="1221"/>
      <c r="DDQ1" s="1221"/>
      <c r="DDR1" s="1221"/>
      <c r="DDS1" s="1221"/>
      <c r="DDT1" s="1221"/>
      <c r="DDU1" s="1221"/>
      <c r="DDV1" s="1221"/>
      <c r="DDW1" s="1221"/>
      <c r="DDX1" s="1221"/>
      <c r="DDY1" s="1221"/>
      <c r="DDZ1" s="1221"/>
      <c r="DEA1" s="1221"/>
      <c r="DEB1" s="1221"/>
      <c r="DEC1" s="1221"/>
      <c r="DED1" s="1221"/>
      <c r="DEE1" s="1221"/>
      <c r="DEF1" s="1221"/>
      <c r="DEG1" s="1221"/>
      <c r="DEH1" s="1221"/>
      <c r="DEI1" s="1221"/>
      <c r="DEJ1" s="1221"/>
      <c r="DEK1" s="1221"/>
      <c r="DEL1" s="1221"/>
      <c r="DEM1" s="1221"/>
      <c r="DEN1" s="1221"/>
      <c r="DEO1" s="1221"/>
      <c r="DEP1" s="1221"/>
      <c r="DEQ1" s="1221"/>
      <c r="DER1" s="1221"/>
      <c r="DES1" s="1221"/>
      <c r="DET1" s="1221"/>
      <c r="DEU1" s="1221"/>
      <c r="DEV1" s="1221"/>
      <c r="DEW1" s="1221"/>
      <c r="DEX1" s="1221"/>
      <c r="DEY1" s="1221"/>
      <c r="DEZ1" s="1221"/>
      <c r="DFA1" s="1221"/>
      <c r="DFB1" s="1221"/>
      <c r="DFC1" s="1221"/>
      <c r="DFD1" s="1221"/>
      <c r="DFE1" s="1221"/>
      <c r="DFF1" s="1221"/>
      <c r="DFG1" s="1221"/>
      <c r="DFH1" s="1221"/>
      <c r="DFI1" s="1221"/>
      <c r="DFJ1" s="1221"/>
      <c r="DFK1" s="1221"/>
      <c r="DFL1" s="1221"/>
      <c r="DFM1" s="1221"/>
      <c r="DFN1" s="1221"/>
      <c r="DFO1" s="1221"/>
      <c r="DFP1" s="1221"/>
      <c r="DFQ1" s="1221"/>
      <c r="DFR1" s="1221"/>
      <c r="DFS1" s="1221"/>
      <c r="DFT1" s="1221"/>
      <c r="DFU1" s="1221"/>
      <c r="DFV1" s="1221"/>
      <c r="DFW1" s="1221"/>
      <c r="DFX1" s="1221"/>
      <c r="DFY1" s="1221"/>
      <c r="DFZ1" s="1221"/>
      <c r="DGA1" s="1221"/>
      <c r="DGB1" s="1221"/>
      <c r="DGC1" s="1221"/>
      <c r="DGD1" s="1221"/>
      <c r="DGE1" s="1221"/>
      <c r="DGF1" s="1221"/>
      <c r="DGG1" s="1221"/>
      <c r="DGH1" s="1221"/>
      <c r="DGI1" s="1221"/>
      <c r="DGJ1" s="1221"/>
      <c r="DGK1" s="1221"/>
      <c r="DGL1" s="1221"/>
      <c r="DGM1" s="1221"/>
      <c r="DGN1" s="1221"/>
      <c r="DGO1" s="1221"/>
      <c r="DGP1" s="1221"/>
      <c r="DGQ1" s="1221"/>
      <c r="DGR1" s="1221"/>
      <c r="DGS1" s="1221"/>
      <c r="DGT1" s="1221"/>
      <c r="DGU1" s="1221"/>
      <c r="DGV1" s="1221"/>
      <c r="DGW1" s="1221"/>
      <c r="DGX1" s="1221"/>
      <c r="DGY1" s="1221"/>
      <c r="DGZ1" s="1221"/>
      <c r="DHA1" s="1221"/>
      <c r="DHB1" s="1221"/>
      <c r="DHC1" s="1221"/>
      <c r="DHD1" s="1221"/>
      <c r="DHE1" s="1221"/>
      <c r="DHF1" s="1221"/>
      <c r="DHG1" s="1221"/>
      <c r="DHH1" s="1221"/>
      <c r="DHI1" s="1221"/>
      <c r="DHJ1" s="1221"/>
      <c r="DHK1" s="1221"/>
      <c r="DHL1" s="1221"/>
      <c r="DHM1" s="1221"/>
      <c r="DHN1" s="1221"/>
      <c r="DHO1" s="1221"/>
      <c r="DHP1" s="1221"/>
      <c r="DHQ1" s="1221"/>
      <c r="DHR1" s="1221"/>
      <c r="DHS1" s="1221"/>
      <c r="DHT1" s="1221"/>
      <c r="DHU1" s="1221"/>
      <c r="DHV1" s="1221"/>
      <c r="DHW1" s="1221"/>
      <c r="DHX1" s="1221"/>
      <c r="DHY1" s="1221"/>
      <c r="DHZ1" s="1221"/>
      <c r="DIA1" s="1221"/>
      <c r="DIB1" s="1221"/>
      <c r="DIC1" s="1221"/>
      <c r="DID1" s="1221"/>
      <c r="DIE1" s="1221"/>
      <c r="DIF1" s="1221"/>
      <c r="DIG1" s="1221"/>
      <c r="DIH1" s="1221"/>
      <c r="DII1" s="1221"/>
      <c r="DIJ1" s="1221"/>
      <c r="DIK1" s="1221"/>
      <c r="DIL1" s="1221"/>
      <c r="DIM1" s="1221"/>
      <c r="DIN1" s="1221"/>
      <c r="DIO1" s="1221"/>
      <c r="DIP1" s="1221"/>
      <c r="DIQ1" s="1221"/>
      <c r="DIR1" s="1221"/>
      <c r="DIS1" s="1221"/>
      <c r="DIT1" s="1221"/>
      <c r="DIU1" s="1221"/>
      <c r="DIV1" s="1221"/>
      <c r="DIW1" s="1221"/>
      <c r="DIX1" s="1221"/>
      <c r="DIY1" s="1221"/>
      <c r="DIZ1" s="1221"/>
      <c r="DJA1" s="1221"/>
      <c r="DJB1" s="1221"/>
      <c r="DJC1" s="1221"/>
      <c r="DJD1" s="1221"/>
      <c r="DJE1" s="1221"/>
      <c r="DJF1" s="1221"/>
      <c r="DJG1" s="1221"/>
      <c r="DJH1" s="1221"/>
      <c r="DJI1" s="1221"/>
      <c r="DJJ1" s="1221"/>
      <c r="DJK1" s="1221"/>
      <c r="DJL1" s="1221"/>
      <c r="DJM1" s="1221"/>
      <c r="DJN1" s="1221"/>
      <c r="DJO1" s="1221"/>
      <c r="DJP1" s="1221"/>
      <c r="DJQ1" s="1221"/>
      <c r="DJR1" s="1221"/>
      <c r="DJS1" s="1221"/>
      <c r="DJT1" s="1221"/>
      <c r="DJU1" s="1221"/>
      <c r="DJV1" s="1221"/>
      <c r="DJW1" s="1221"/>
      <c r="DJX1" s="1221"/>
      <c r="DJY1" s="1221"/>
      <c r="DJZ1" s="1221"/>
      <c r="DKA1" s="1221"/>
      <c r="DKB1" s="1221"/>
      <c r="DKC1" s="1221"/>
      <c r="DKD1" s="1221"/>
      <c r="DKE1" s="1221"/>
      <c r="DKF1" s="1221"/>
      <c r="DKG1" s="1221"/>
      <c r="DKH1" s="1221"/>
      <c r="DKI1" s="1221"/>
      <c r="DKJ1" s="1221"/>
      <c r="DKK1" s="1221"/>
      <c r="DKL1" s="1221"/>
      <c r="DKM1" s="1221"/>
      <c r="DKN1" s="1221"/>
      <c r="DKO1" s="1221"/>
      <c r="DKP1" s="1221"/>
      <c r="DKQ1" s="1221"/>
      <c r="DKR1" s="1221"/>
      <c r="DKS1" s="1221"/>
      <c r="DKT1" s="1221"/>
      <c r="DKU1" s="1221"/>
      <c r="DKV1" s="1221"/>
      <c r="DKW1" s="1221"/>
      <c r="DKX1" s="1221"/>
      <c r="DKY1" s="1221"/>
      <c r="DKZ1" s="1221"/>
      <c r="DLA1" s="1221"/>
      <c r="DLB1" s="1221"/>
      <c r="DLC1" s="1221"/>
      <c r="DLD1" s="1221"/>
      <c r="DLE1" s="1221"/>
      <c r="DLF1" s="1221"/>
      <c r="DLG1" s="1221"/>
      <c r="DLH1" s="1221"/>
      <c r="DLI1" s="1221"/>
      <c r="DLJ1" s="1221"/>
      <c r="DLK1" s="1221"/>
      <c r="DLL1" s="1221"/>
      <c r="DLM1" s="1221"/>
      <c r="DLN1" s="1221"/>
      <c r="DLO1" s="1221"/>
      <c r="DLP1" s="1221"/>
      <c r="DLQ1" s="1221"/>
      <c r="DLR1" s="1221"/>
      <c r="DLS1" s="1221"/>
      <c r="DLT1" s="1221"/>
      <c r="DLU1" s="1221"/>
      <c r="DLV1" s="1221"/>
      <c r="DLW1" s="1221"/>
      <c r="DLX1" s="1221"/>
      <c r="DLY1" s="1221"/>
      <c r="DLZ1" s="1221"/>
      <c r="DMA1" s="1221"/>
      <c r="DMB1" s="1221"/>
      <c r="DMC1" s="1221"/>
      <c r="DMD1" s="1221"/>
      <c r="DME1" s="1221"/>
      <c r="DMF1" s="1221"/>
      <c r="DMG1" s="1221"/>
      <c r="DMH1" s="1221"/>
      <c r="DMI1" s="1221"/>
      <c r="DMJ1" s="1221"/>
      <c r="DMK1" s="1221"/>
      <c r="DML1" s="1221"/>
      <c r="DMM1" s="1221"/>
      <c r="DMN1" s="1221"/>
      <c r="DMO1" s="1221"/>
      <c r="DMP1" s="1221"/>
      <c r="DMQ1" s="1221"/>
      <c r="DMR1" s="1221"/>
      <c r="DMS1" s="1221"/>
      <c r="DMT1" s="1221"/>
      <c r="DMU1" s="1221"/>
      <c r="DMV1" s="1221"/>
      <c r="DMW1" s="1221"/>
      <c r="DMX1" s="1221"/>
      <c r="DMY1" s="1221"/>
      <c r="DMZ1" s="1221"/>
      <c r="DNA1" s="1221"/>
      <c r="DNB1" s="1221"/>
      <c r="DNC1" s="1221"/>
      <c r="DND1" s="1221"/>
      <c r="DNE1" s="1221"/>
      <c r="DNF1" s="1221"/>
      <c r="DNG1" s="1221"/>
      <c r="DNH1" s="1221"/>
      <c r="DNI1" s="1221"/>
      <c r="DNJ1" s="1221"/>
      <c r="DNK1" s="1221"/>
      <c r="DNL1" s="1221"/>
      <c r="DNM1" s="1221"/>
      <c r="DNN1" s="1221"/>
      <c r="DNO1" s="1221"/>
      <c r="DNP1" s="1221"/>
      <c r="DNQ1" s="1221"/>
      <c r="DNR1" s="1221"/>
      <c r="DNS1" s="1221"/>
      <c r="DNT1" s="1221"/>
      <c r="DNU1" s="1221"/>
      <c r="DNV1" s="1221"/>
      <c r="DNW1" s="1221"/>
      <c r="DNX1" s="1221"/>
      <c r="DNY1" s="1221"/>
      <c r="DNZ1" s="1221"/>
      <c r="DOA1" s="1221"/>
      <c r="DOB1" s="1221"/>
      <c r="DOC1" s="1221"/>
      <c r="DOD1" s="1221"/>
      <c r="DOE1" s="1221"/>
      <c r="DOF1" s="1221"/>
      <c r="DOG1" s="1221"/>
      <c r="DOH1" s="1221"/>
      <c r="DOI1" s="1221"/>
      <c r="DOJ1" s="1221"/>
      <c r="DOK1" s="1221"/>
      <c r="DOL1" s="1221"/>
      <c r="DOM1" s="1221"/>
      <c r="DON1" s="1221"/>
      <c r="DOO1" s="1221"/>
      <c r="DOP1" s="1221"/>
      <c r="DOQ1" s="1221"/>
      <c r="DOR1" s="1221"/>
      <c r="DOS1" s="1221"/>
      <c r="DOT1" s="1221"/>
      <c r="DOU1" s="1221"/>
      <c r="DOV1" s="1221"/>
      <c r="DOW1" s="1221"/>
      <c r="DOX1" s="1221"/>
      <c r="DOY1" s="1221"/>
      <c r="DOZ1" s="1221"/>
      <c r="DPA1" s="1221"/>
      <c r="DPB1" s="1221"/>
      <c r="DPC1" s="1221"/>
      <c r="DPD1" s="1221"/>
      <c r="DPE1" s="1221"/>
      <c r="DPF1" s="1221"/>
      <c r="DPG1" s="1221"/>
      <c r="DPH1" s="1221"/>
      <c r="DPI1" s="1221"/>
      <c r="DPJ1" s="1221"/>
      <c r="DPK1" s="1221"/>
      <c r="DPL1" s="1221"/>
      <c r="DPM1" s="1221"/>
      <c r="DPN1" s="1221"/>
      <c r="DPO1" s="1221"/>
      <c r="DPP1" s="1221"/>
      <c r="DPQ1" s="1221"/>
      <c r="DPR1" s="1221"/>
      <c r="DPS1" s="1221"/>
      <c r="DPT1" s="1221"/>
      <c r="DPU1" s="1221"/>
      <c r="DPV1" s="1221"/>
      <c r="DPW1" s="1221"/>
      <c r="DPX1" s="1221"/>
      <c r="DPY1" s="1221"/>
      <c r="DPZ1" s="1221"/>
      <c r="DQA1" s="1221"/>
      <c r="DQB1" s="1221"/>
      <c r="DQC1" s="1221"/>
      <c r="DQD1" s="1221"/>
      <c r="DQE1" s="1221"/>
      <c r="DQF1" s="1221"/>
      <c r="DQG1" s="1221"/>
      <c r="DQH1" s="1221"/>
      <c r="DQI1" s="1221"/>
      <c r="DQJ1" s="1221"/>
      <c r="DQK1" s="1221"/>
      <c r="DQL1" s="1221"/>
      <c r="DQM1" s="1221"/>
      <c r="DQN1" s="1221"/>
      <c r="DQO1" s="1221"/>
      <c r="DQP1" s="1221"/>
      <c r="DQQ1" s="1221"/>
      <c r="DQR1" s="1221"/>
      <c r="DQS1" s="1221"/>
      <c r="DQT1" s="1221"/>
      <c r="DQU1" s="1221"/>
      <c r="DQV1" s="1221"/>
      <c r="DQW1" s="1221"/>
      <c r="DQX1" s="1221"/>
      <c r="DQY1" s="1221"/>
      <c r="DQZ1" s="1221"/>
      <c r="DRA1" s="1221"/>
      <c r="DRB1" s="1221"/>
      <c r="DRC1" s="1221"/>
      <c r="DRD1" s="1221"/>
      <c r="DRE1" s="1221"/>
      <c r="DRF1" s="1221"/>
      <c r="DRG1" s="1221"/>
      <c r="DRH1" s="1221"/>
      <c r="DRI1" s="1221"/>
      <c r="DRJ1" s="1221"/>
      <c r="DRK1" s="1221"/>
      <c r="DRL1" s="1221"/>
      <c r="DRM1" s="1221"/>
      <c r="DRN1" s="1221"/>
      <c r="DRO1" s="1221"/>
      <c r="DRP1" s="1221"/>
      <c r="DRQ1" s="1221"/>
      <c r="DRR1" s="1221"/>
      <c r="DRS1" s="1221"/>
      <c r="DRT1" s="1221"/>
      <c r="DRU1" s="1221"/>
      <c r="DRV1" s="1221"/>
      <c r="DRW1" s="1221"/>
      <c r="DRX1" s="1221"/>
      <c r="DRY1" s="1221"/>
      <c r="DRZ1" s="1221"/>
      <c r="DSA1" s="1221"/>
      <c r="DSB1" s="1221"/>
      <c r="DSC1" s="1221"/>
      <c r="DSD1" s="1221"/>
      <c r="DSE1" s="1221"/>
      <c r="DSF1" s="1221"/>
      <c r="DSG1" s="1221"/>
      <c r="DSH1" s="1221"/>
      <c r="DSI1" s="1221"/>
      <c r="DSJ1" s="1221"/>
      <c r="DSK1" s="1221"/>
      <c r="DSL1" s="1221"/>
      <c r="DSM1" s="1221"/>
      <c r="DSN1" s="1221"/>
      <c r="DSO1" s="1221"/>
      <c r="DSP1" s="1221"/>
      <c r="DSQ1" s="1221"/>
      <c r="DSR1" s="1221"/>
      <c r="DSS1" s="1221"/>
      <c r="DST1" s="1221"/>
      <c r="DSU1" s="1221"/>
      <c r="DSV1" s="1221"/>
      <c r="DSW1" s="1221"/>
      <c r="DSX1" s="1221"/>
      <c r="DSY1" s="1221"/>
      <c r="DSZ1" s="1221"/>
      <c r="DTA1" s="1221"/>
      <c r="DTB1" s="1221"/>
      <c r="DTC1" s="1221"/>
      <c r="DTD1" s="1221"/>
      <c r="DTE1" s="1221"/>
      <c r="DTF1" s="1221"/>
      <c r="DTG1" s="1221"/>
      <c r="DTH1" s="1221"/>
      <c r="DTI1" s="1221"/>
      <c r="DTJ1" s="1221"/>
      <c r="DTK1" s="1221"/>
      <c r="DTL1" s="1221"/>
      <c r="DTM1" s="1221"/>
      <c r="DTN1" s="1221"/>
      <c r="DTO1" s="1221"/>
      <c r="DTP1" s="1221"/>
      <c r="DTQ1" s="1221"/>
      <c r="DTR1" s="1221"/>
      <c r="DTS1" s="1221"/>
      <c r="DTT1" s="1221"/>
      <c r="DTU1" s="1221"/>
      <c r="DTV1" s="1221"/>
      <c r="DTW1" s="1221"/>
      <c r="DTX1" s="1221"/>
      <c r="DTY1" s="1221"/>
      <c r="DTZ1" s="1221"/>
      <c r="DUA1" s="1221"/>
      <c r="DUB1" s="1221"/>
      <c r="DUC1" s="1221"/>
      <c r="DUD1" s="1221"/>
      <c r="DUE1" s="1221"/>
      <c r="DUF1" s="1221"/>
      <c r="DUG1" s="1221"/>
      <c r="DUH1" s="1221"/>
      <c r="DUI1" s="1221"/>
      <c r="DUJ1" s="1221"/>
      <c r="DUK1" s="1221"/>
      <c r="DUL1" s="1221"/>
      <c r="DUM1" s="1221"/>
      <c r="DUN1" s="1221"/>
      <c r="DUO1" s="1221"/>
      <c r="DUP1" s="1221"/>
      <c r="DUQ1" s="1221"/>
      <c r="DUR1" s="1221"/>
      <c r="DUS1" s="1221"/>
      <c r="DUT1" s="1221"/>
      <c r="DUU1" s="1221"/>
      <c r="DUV1" s="1221"/>
      <c r="DUW1" s="1221"/>
      <c r="DUX1" s="1221"/>
      <c r="DUY1" s="1221"/>
      <c r="DUZ1" s="1221"/>
      <c r="DVA1" s="1221"/>
      <c r="DVB1" s="1221"/>
      <c r="DVC1" s="1221"/>
      <c r="DVD1" s="1221"/>
      <c r="DVE1" s="1221"/>
      <c r="DVF1" s="1221"/>
      <c r="DVG1" s="1221"/>
      <c r="DVH1" s="1221"/>
      <c r="DVI1" s="1221"/>
      <c r="DVJ1" s="1221"/>
      <c r="DVK1" s="1221"/>
      <c r="DVL1" s="1221"/>
      <c r="DVM1" s="1221"/>
      <c r="DVN1" s="1221"/>
      <c r="DVO1" s="1221"/>
      <c r="DVP1" s="1221"/>
      <c r="DVQ1" s="1221"/>
      <c r="DVR1" s="1221"/>
      <c r="DVS1" s="1221"/>
      <c r="DVT1" s="1221"/>
      <c r="DVU1" s="1221"/>
      <c r="DVV1" s="1221"/>
      <c r="DVW1" s="1221"/>
      <c r="DVX1" s="1221"/>
      <c r="DVY1" s="1221"/>
      <c r="DVZ1" s="1221"/>
      <c r="DWA1" s="1221"/>
      <c r="DWB1" s="1221"/>
      <c r="DWC1" s="1221"/>
      <c r="DWD1" s="1221"/>
      <c r="DWE1" s="1221"/>
      <c r="DWF1" s="1221"/>
      <c r="DWG1" s="1221"/>
      <c r="DWH1" s="1221"/>
      <c r="DWI1" s="1221"/>
      <c r="DWJ1" s="1221"/>
      <c r="DWK1" s="1221"/>
      <c r="DWL1" s="1221"/>
      <c r="DWM1" s="1221"/>
      <c r="DWN1" s="1221"/>
      <c r="DWO1" s="1221"/>
      <c r="DWP1" s="1221"/>
      <c r="DWQ1" s="1221"/>
      <c r="DWR1" s="1221"/>
      <c r="DWS1" s="1221"/>
      <c r="DWT1" s="1221"/>
      <c r="DWU1" s="1221"/>
      <c r="DWV1" s="1221"/>
      <c r="DWW1" s="1221"/>
      <c r="DWX1" s="1221"/>
      <c r="DWY1" s="1221"/>
      <c r="DWZ1" s="1221"/>
      <c r="DXA1" s="1221"/>
      <c r="DXB1" s="1221"/>
      <c r="DXC1" s="1221"/>
      <c r="DXD1" s="1221"/>
      <c r="DXE1" s="1221"/>
      <c r="DXF1" s="1221"/>
      <c r="DXG1" s="1221"/>
      <c r="DXH1" s="1221"/>
      <c r="DXI1" s="1221"/>
      <c r="DXJ1" s="1221"/>
      <c r="DXK1" s="1221"/>
      <c r="DXL1" s="1221"/>
      <c r="DXM1" s="1221"/>
      <c r="DXN1" s="1221"/>
      <c r="DXO1" s="1221"/>
      <c r="DXP1" s="1221"/>
      <c r="DXQ1" s="1221"/>
      <c r="DXR1" s="1221"/>
      <c r="DXS1" s="1221"/>
      <c r="DXT1" s="1221"/>
      <c r="DXU1" s="1221"/>
      <c r="DXV1" s="1221"/>
      <c r="DXW1" s="1221"/>
      <c r="DXX1" s="1221"/>
      <c r="DXY1" s="1221"/>
      <c r="DXZ1" s="1221"/>
      <c r="DYA1" s="1221"/>
      <c r="DYB1" s="1221"/>
      <c r="DYC1" s="1221"/>
      <c r="DYD1" s="1221"/>
      <c r="DYE1" s="1221"/>
      <c r="DYF1" s="1221"/>
      <c r="DYG1" s="1221"/>
      <c r="DYH1" s="1221"/>
      <c r="DYI1" s="1221"/>
      <c r="DYJ1" s="1221"/>
      <c r="DYK1" s="1221"/>
      <c r="DYL1" s="1221"/>
      <c r="DYM1" s="1221"/>
      <c r="DYN1" s="1221"/>
      <c r="DYO1" s="1221"/>
      <c r="DYP1" s="1221"/>
      <c r="DYQ1" s="1221"/>
      <c r="DYR1" s="1221"/>
      <c r="DYS1" s="1221"/>
      <c r="DYT1" s="1221"/>
      <c r="DYU1" s="1221"/>
      <c r="DYV1" s="1221"/>
      <c r="DYW1" s="1221"/>
      <c r="DYX1" s="1221"/>
      <c r="DYY1" s="1221"/>
      <c r="DYZ1" s="1221"/>
      <c r="DZA1" s="1221"/>
      <c r="DZB1" s="1221"/>
      <c r="DZC1" s="1221"/>
      <c r="DZD1" s="1221"/>
      <c r="DZE1" s="1221"/>
      <c r="DZF1" s="1221"/>
      <c r="DZG1" s="1221"/>
      <c r="DZH1" s="1221"/>
      <c r="DZI1" s="1221"/>
      <c r="DZJ1" s="1221"/>
      <c r="DZK1" s="1221"/>
      <c r="DZL1" s="1221"/>
      <c r="DZM1" s="1221"/>
      <c r="DZN1" s="1221"/>
      <c r="DZO1" s="1221"/>
      <c r="DZP1" s="1221"/>
      <c r="DZQ1" s="1221"/>
      <c r="DZR1" s="1221"/>
      <c r="DZS1" s="1221"/>
      <c r="DZT1" s="1221"/>
      <c r="DZU1" s="1221"/>
      <c r="DZV1" s="1221"/>
      <c r="DZW1" s="1221"/>
      <c r="DZX1" s="1221"/>
      <c r="DZY1" s="1221"/>
      <c r="DZZ1" s="1221"/>
      <c r="EAA1" s="1221"/>
      <c r="EAB1" s="1221"/>
      <c r="EAC1" s="1221"/>
      <c r="EAD1" s="1221"/>
      <c r="EAE1" s="1221"/>
      <c r="EAF1" s="1221"/>
      <c r="EAG1" s="1221"/>
      <c r="EAH1" s="1221"/>
      <c r="EAI1" s="1221"/>
      <c r="EAJ1" s="1221"/>
      <c r="EAK1" s="1221"/>
      <c r="EAL1" s="1221"/>
      <c r="EAM1" s="1221"/>
      <c r="EAN1" s="1221"/>
      <c r="EAO1" s="1221"/>
      <c r="EAP1" s="1221"/>
      <c r="EAQ1" s="1221"/>
      <c r="EAR1" s="1221"/>
      <c r="EAS1" s="1221"/>
      <c r="EAT1" s="1221"/>
      <c r="EAU1" s="1221"/>
      <c r="EAV1" s="1221"/>
      <c r="EAW1" s="1221"/>
      <c r="EAX1" s="1221"/>
      <c r="EAY1" s="1221"/>
      <c r="EAZ1" s="1221"/>
      <c r="EBA1" s="1221"/>
      <c r="EBB1" s="1221"/>
      <c r="EBC1" s="1221"/>
      <c r="EBD1" s="1221"/>
      <c r="EBE1" s="1221"/>
      <c r="EBF1" s="1221"/>
      <c r="EBG1" s="1221"/>
      <c r="EBH1" s="1221"/>
      <c r="EBI1" s="1221"/>
      <c r="EBJ1" s="1221"/>
      <c r="EBK1" s="1221"/>
      <c r="EBL1" s="1221"/>
      <c r="EBM1" s="1221"/>
      <c r="EBN1" s="1221"/>
      <c r="EBO1" s="1221"/>
      <c r="EBP1" s="1221"/>
      <c r="EBQ1" s="1221"/>
      <c r="EBR1" s="1221"/>
      <c r="EBS1" s="1221"/>
      <c r="EBT1" s="1221"/>
      <c r="EBU1" s="1221"/>
      <c r="EBV1" s="1221"/>
      <c r="EBW1" s="1221"/>
      <c r="EBX1" s="1221"/>
      <c r="EBY1" s="1221"/>
      <c r="EBZ1" s="1221"/>
      <c r="ECA1" s="1221"/>
      <c r="ECB1" s="1221"/>
      <c r="ECC1" s="1221"/>
      <c r="ECD1" s="1221"/>
      <c r="ECE1" s="1221"/>
      <c r="ECF1" s="1221"/>
      <c r="ECG1" s="1221"/>
      <c r="ECH1" s="1221"/>
      <c r="ECI1" s="1221"/>
      <c r="ECJ1" s="1221"/>
      <c r="ECK1" s="1221"/>
      <c r="ECL1" s="1221"/>
      <c r="ECM1" s="1221"/>
      <c r="ECN1" s="1221"/>
      <c r="ECO1" s="1221"/>
      <c r="ECP1" s="1221"/>
      <c r="ECQ1" s="1221"/>
      <c r="ECR1" s="1221"/>
      <c r="ECS1" s="1221"/>
      <c r="ECT1" s="1221"/>
      <c r="ECU1" s="1221"/>
      <c r="ECV1" s="1221"/>
      <c r="ECW1" s="1221"/>
      <c r="ECX1" s="1221"/>
      <c r="ECY1" s="1221"/>
      <c r="ECZ1" s="1221"/>
      <c r="EDA1" s="1221"/>
      <c r="EDB1" s="1221"/>
      <c r="EDC1" s="1221"/>
      <c r="EDD1" s="1221"/>
      <c r="EDE1" s="1221"/>
      <c r="EDF1" s="1221"/>
      <c r="EDG1" s="1221"/>
      <c r="EDH1" s="1221"/>
      <c r="EDI1" s="1221"/>
      <c r="EDJ1" s="1221"/>
      <c r="EDK1" s="1221"/>
      <c r="EDL1" s="1221"/>
      <c r="EDM1" s="1221"/>
      <c r="EDN1" s="1221"/>
      <c r="EDO1" s="1221"/>
      <c r="EDP1" s="1221"/>
      <c r="EDQ1" s="1221"/>
      <c r="EDR1" s="1221"/>
      <c r="EDS1" s="1221"/>
      <c r="EDT1" s="1221"/>
      <c r="EDU1" s="1221"/>
      <c r="EDV1" s="1221"/>
      <c r="EDW1" s="1221"/>
      <c r="EDX1" s="1221"/>
      <c r="EDY1" s="1221"/>
      <c r="EDZ1" s="1221"/>
      <c r="EEA1" s="1221"/>
      <c r="EEB1" s="1221"/>
      <c r="EEC1" s="1221"/>
      <c r="EED1" s="1221"/>
      <c r="EEE1" s="1221"/>
      <c r="EEF1" s="1221"/>
      <c r="EEG1" s="1221"/>
      <c r="EEH1" s="1221"/>
      <c r="EEI1" s="1221"/>
      <c r="EEJ1" s="1221"/>
      <c r="EEK1" s="1221"/>
      <c r="EEL1" s="1221"/>
      <c r="EEM1" s="1221"/>
      <c r="EEN1" s="1221"/>
      <c r="EEO1" s="1221"/>
      <c r="EEP1" s="1221"/>
      <c r="EEQ1" s="1221"/>
      <c r="EER1" s="1221"/>
      <c r="EES1" s="1221"/>
      <c r="EET1" s="1221"/>
      <c r="EEU1" s="1221"/>
      <c r="EEV1" s="1221"/>
      <c r="EEW1" s="1221"/>
      <c r="EEX1" s="1221"/>
      <c r="EEY1" s="1221"/>
      <c r="EEZ1" s="1221"/>
      <c r="EFA1" s="1221"/>
      <c r="EFB1" s="1221"/>
      <c r="EFC1" s="1221"/>
      <c r="EFD1" s="1221"/>
      <c r="EFE1" s="1221"/>
      <c r="EFF1" s="1221"/>
      <c r="EFG1" s="1221"/>
      <c r="EFH1" s="1221"/>
      <c r="EFI1" s="1221"/>
      <c r="EFJ1" s="1221"/>
      <c r="EFK1" s="1221"/>
      <c r="EFL1" s="1221"/>
      <c r="EFM1" s="1221"/>
      <c r="EFN1" s="1221"/>
      <c r="EFO1" s="1221"/>
      <c r="EFP1" s="1221"/>
      <c r="EFQ1" s="1221"/>
      <c r="EFR1" s="1221"/>
      <c r="EFS1" s="1221"/>
      <c r="EFT1" s="1221"/>
      <c r="EFU1" s="1221"/>
      <c r="EFV1" s="1221"/>
      <c r="EFW1" s="1221"/>
      <c r="EFX1" s="1221"/>
      <c r="EFY1" s="1221"/>
      <c r="EFZ1" s="1221"/>
      <c r="EGA1" s="1221"/>
      <c r="EGB1" s="1221"/>
      <c r="EGC1" s="1221"/>
      <c r="EGD1" s="1221"/>
      <c r="EGE1" s="1221"/>
      <c r="EGF1" s="1221"/>
      <c r="EGG1" s="1221"/>
      <c r="EGH1" s="1221"/>
      <c r="EGI1" s="1221"/>
      <c r="EGJ1" s="1221"/>
      <c r="EGK1" s="1221"/>
      <c r="EGL1" s="1221"/>
      <c r="EGM1" s="1221"/>
      <c r="EGN1" s="1221"/>
      <c r="EGO1" s="1221"/>
      <c r="EGP1" s="1221"/>
      <c r="EGQ1" s="1221"/>
      <c r="EGR1" s="1221"/>
      <c r="EGS1" s="1221"/>
      <c r="EGT1" s="1221"/>
      <c r="EGU1" s="1221"/>
      <c r="EGV1" s="1221"/>
      <c r="EGW1" s="1221"/>
      <c r="EGX1" s="1221"/>
      <c r="EGY1" s="1221"/>
      <c r="EGZ1" s="1221"/>
      <c r="EHA1" s="1221"/>
      <c r="EHB1" s="1221"/>
      <c r="EHC1" s="1221"/>
      <c r="EHD1" s="1221"/>
      <c r="EHE1" s="1221"/>
      <c r="EHF1" s="1221"/>
      <c r="EHG1" s="1221"/>
      <c r="EHH1" s="1221"/>
      <c r="EHI1" s="1221"/>
      <c r="EHJ1" s="1221"/>
      <c r="EHK1" s="1221"/>
      <c r="EHL1" s="1221"/>
      <c r="EHM1" s="1221"/>
      <c r="EHN1" s="1221"/>
      <c r="EHO1" s="1221"/>
      <c r="EHP1" s="1221"/>
      <c r="EHQ1" s="1221"/>
      <c r="EHR1" s="1221"/>
      <c r="EHS1" s="1221"/>
      <c r="EHT1" s="1221"/>
      <c r="EHU1" s="1221"/>
      <c r="EHV1" s="1221"/>
      <c r="EHW1" s="1221"/>
      <c r="EHX1" s="1221"/>
      <c r="EHY1" s="1221"/>
      <c r="EHZ1" s="1221"/>
      <c r="EIA1" s="1221"/>
      <c r="EIB1" s="1221"/>
      <c r="EIC1" s="1221"/>
      <c r="EID1" s="1221"/>
      <c r="EIE1" s="1221"/>
      <c r="EIF1" s="1221"/>
      <c r="EIG1" s="1221"/>
      <c r="EIH1" s="1221"/>
      <c r="EII1" s="1221"/>
      <c r="EIJ1" s="1221"/>
      <c r="EIK1" s="1221"/>
      <c r="EIL1" s="1221"/>
      <c r="EIM1" s="1221"/>
      <c r="EIN1" s="1221"/>
      <c r="EIO1" s="1221"/>
      <c r="EIP1" s="1221"/>
      <c r="EIQ1" s="1221"/>
      <c r="EIR1" s="1221"/>
      <c r="EIS1" s="1221"/>
      <c r="EIT1" s="1221"/>
      <c r="EIU1" s="1221"/>
      <c r="EIV1" s="1221"/>
      <c r="EIW1" s="1221"/>
      <c r="EIX1" s="1221"/>
      <c r="EIY1" s="1221"/>
      <c r="EIZ1" s="1221"/>
      <c r="EJA1" s="1221"/>
      <c r="EJB1" s="1221"/>
      <c r="EJC1" s="1221"/>
      <c r="EJD1" s="1221"/>
      <c r="EJE1" s="1221"/>
      <c r="EJF1" s="1221"/>
      <c r="EJG1" s="1221"/>
      <c r="EJH1" s="1221"/>
      <c r="EJI1" s="1221"/>
      <c r="EJJ1" s="1221"/>
      <c r="EJK1" s="1221"/>
      <c r="EJL1" s="1221"/>
      <c r="EJM1" s="1221"/>
      <c r="EJN1" s="1221"/>
      <c r="EJO1" s="1221"/>
      <c r="EJP1" s="1221"/>
      <c r="EJQ1" s="1221"/>
      <c r="EJR1" s="1221"/>
      <c r="EJS1" s="1221"/>
      <c r="EJT1" s="1221"/>
      <c r="EJU1" s="1221"/>
      <c r="EJV1" s="1221"/>
      <c r="EJW1" s="1221"/>
      <c r="EJX1" s="1221"/>
      <c r="EJY1" s="1221"/>
      <c r="EJZ1" s="1221"/>
      <c r="EKA1" s="1221"/>
      <c r="EKB1" s="1221"/>
      <c r="EKC1" s="1221"/>
      <c r="EKD1" s="1221"/>
      <c r="EKE1" s="1221"/>
      <c r="EKF1" s="1221"/>
      <c r="EKG1" s="1221"/>
      <c r="EKH1" s="1221"/>
      <c r="EKI1" s="1221"/>
      <c r="EKJ1" s="1221"/>
      <c r="EKK1" s="1221"/>
      <c r="EKL1" s="1221"/>
      <c r="EKM1" s="1221"/>
      <c r="EKN1" s="1221"/>
      <c r="EKO1" s="1221"/>
      <c r="EKP1" s="1221"/>
      <c r="EKQ1" s="1221"/>
      <c r="EKR1" s="1221"/>
      <c r="EKS1" s="1221"/>
      <c r="EKT1" s="1221"/>
      <c r="EKU1" s="1221"/>
      <c r="EKV1" s="1221"/>
      <c r="EKW1" s="1221"/>
      <c r="EKX1" s="1221"/>
      <c r="EKY1" s="1221"/>
      <c r="EKZ1" s="1221"/>
      <c r="ELA1" s="1221"/>
      <c r="ELB1" s="1221"/>
      <c r="ELC1" s="1221"/>
      <c r="ELD1" s="1221"/>
      <c r="ELE1" s="1221"/>
      <c r="ELF1" s="1221"/>
      <c r="ELG1" s="1221"/>
      <c r="ELH1" s="1221"/>
      <c r="ELI1" s="1221"/>
      <c r="ELJ1" s="1221"/>
      <c r="ELK1" s="1221"/>
      <c r="ELL1" s="1221"/>
      <c r="ELM1" s="1221"/>
      <c r="ELN1" s="1221"/>
      <c r="ELO1" s="1221"/>
      <c r="ELP1" s="1221"/>
      <c r="ELQ1" s="1221"/>
      <c r="ELR1" s="1221"/>
      <c r="ELS1" s="1221"/>
      <c r="ELT1" s="1221"/>
      <c r="ELU1" s="1221"/>
      <c r="ELV1" s="1221"/>
      <c r="ELW1" s="1221"/>
      <c r="ELX1" s="1221"/>
      <c r="ELY1" s="1221"/>
      <c r="ELZ1" s="1221"/>
      <c r="EMA1" s="1221"/>
      <c r="EMB1" s="1221"/>
      <c r="EMC1" s="1221"/>
      <c r="EMD1" s="1221"/>
      <c r="EME1" s="1221"/>
      <c r="EMF1" s="1221"/>
      <c r="EMG1" s="1221"/>
      <c r="EMH1" s="1221"/>
      <c r="EMI1" s="1221"/>
      <c r="EMJ1" s="1221"/>
      <c r="EMK1" s="1221"/>
      <c r="EML1" s="1221"/>
      <c r="EMM1" s="1221"/>
      <c r="EMN1" s="1221"/>
      <c r="EMO1" s="1221"/>
      <c r="EMP1" s="1221"/>
      <c r="EMQ1" s="1221"/>
      <c r="EMR1" s="1221"/>
      <c r="EMS1" s="1221"/>
      <c r="EMT1" s="1221"/>
      <c r="EMU1" s="1221"/>
      <c r="EMV1" s="1221"/>
      <c r="EMW1" s="1221"/>
      <c r="EMX1" s="1221"/>
      <c r="EMY1" s="1221"/>
      <c r="EMZ1" s="1221"/>
      <c r="ENA1" s="1221"/>
      <c r="ENB1" s="1221"/>
      <c r="ENC1" s="1221"/>
      <c r="END1" s="1221"/>
      <c r="ENE1" s="1221"/>
      <c r="ENF1" s="1221"/>
      <c r="ENG1" s="1221"/>
      <c r="ENH1" s="1221"/>
      <c r="ENI1" s="1221"/>
      <c r="ENJ1" s="1221"/>
      <c r="ENK1" s="1221"/>
      <c r="ENL1" s="1221"/>
      <c r="ENM1" s="1221"/>
      <c r="ENN1" s="1221"/>
      <c r="ENO1" s="1221"/>
      <c r="ENP1" s="1221"/>
      <c r="ENQ1" s="1221"/>
      <c r="ENR1" s="1221"/>
      <c r="ENS1" s="1221"/>
      <c r="ENT1" s="1221"/>
      <c r="ENU1" s="1221"/>
      <c r="ENV1" s="1221"/>
      <c r="ENW1" s="1221"/>
      <c r="ENX1" s="1221"/>
      <c r="ENY1" s="1221"/>
      <c r="ENZ1" s="1221"/>
      <c r="EOA1" s="1221"/>
      <c r="EOB1" s="1221"/>
      <c r="EOC1" s="1221"/>
      <c r="EOD1" s="1221"/>
      <c r="EOE1" s="1221"/>
      <c r="EOF1" s="1221"/>
      <c r="EOG1" s="1221"/>
      <c r="EOH1" s="1221"/>
      <c r="EOI1" s="1221"/>
      <c r="EOJ1" s="1221"/>
      <c r="EOK1" s="1221"/>
      <c r="EOL1" s="1221"/>
      <c r="EOM1" s="1221"/>
      <c r="EON1" s="1221"/>
      <c r="EOO1" s="1221"/>
      <c r="EOP1" s="1221"/>
      <c r="EOQ1" s="1221"/>
      <c r="EOR1" s="1221"/>
      <c r="EOS1" s="1221"/>
      <c r="EOT1" s="1221"/>
      <c r="EOU1" s="1221"/>
      <c r="EOV1" s="1221"/>
      <c r="EOW1" s="1221"/>
      <c r="EOX1" s="1221"/>
      <c r="EOY1" s="1221"/>
      <c r="EOZ1" s="1221"/>
      <c r="EPA1" s="1221"/>
      <c r="EPB1" s="1221"/>
      <c r="EPC1" s="1221"/>
      <c r="EPD1" s="1221"/>
      <c r="EPE1" s="1221"/>
      <c r="EPF1" s="1221"/>
      <c r="EPG1" s="1221"/>
      <c r="EPH1" s="1221"/>
      <c r="EPI1" s="1221"/>
      <c r="EPJ1" s="1221"/>
      <c r="EPK1" s="1221"/>
      <c r="EPL1" s="1221"/>
      <c r="EPM1" s="1221"/>
      <c r="EPN1" s="1221"/>
      <c r="EPO1" s="1221"/>
      <c r="EPP1" s="1221"/>
      <c r="EPQ1" s="1221"/>
      <c r="EPR1" s="1221"/>
      <c r="EPS1" s="1221"/>
      <c r="EPT1" s="1221"/>
      <c r="EPU1" s="1221"/>
      <c r="EPV1" s="1221"/>
      <c r="EPW1" s="1221"/>
      <c r="EPX1" s="1221"/>
      <c r="EPY1" s="1221"/>
      <c r="EPZ1" s="1221"/>
      <c r="EQA1" s="1221"/>
      <c r="EQB1" s="1221"/>
      <c r="EQC1" s="1221"/>
      <c r="EQD1" s="1221"/>
      <c r="EQE1" s="1221"/>
      <c r="EQF1" s="1221"/>
      <c r="EQG1" s="1221"/>
      <c r="EQH1" s="1221"/>
      <c r="EQI1" s="1221"/>
      <c r="EQJ1" s="1221"/>
      <c r="EQK1" s="1221"/>
      <c r="EQL1" s="1221"/>
      <c r="EQM1" s="1221"/>
      <c r="EQN1" s="1221"/>
      <c r="EQO1" s="1221"/>
      <c r="EQP1" s="1221"/>
      <c r="EQQ1" s="1221"/>
      <c r="EQR1" s="1221"/>
      <c r="EQS1" s="1221"/>
      <c r="EQT1" s="1221"/>
      <c r="EQU1" s="1221"/>
      <c r="EQV1" s="1221"/>
      <c r="EQW1" s="1221"/>
      <c r="EQX1" s="1221"/>
      <c r="EQY1" s="1221"/>
      <c r="EQZ1" s="1221"/>
      <c r="ERA1" s="1221"/>
      <c r="ERB1" s="1221"/>
      <c r="ERC1" s="1221"/>
      <c r="ERD1" s="1221"/>
      <c r="ERE1" s="1221"/>
      <c r="ERF1" s="1221"/>
      <c r="ERG1" s="1221"/>
      <c r="ERH1" s="1221"/>
      <c r="ERI1" s="1221"/>
      <c r="ERJ1" s="1221"/>
      <c r="ERK1" s="1221"/>
      <c r="ERL1" s="1221"/>
      <c r="ERM1" s="1221"/>
      <c r="ERN1" s="1221"/>
      <c r="ERO1" s="1221"/>
      <c r="ERP1" s="1221"/>
      <c r="ERQ1" s="1221"/>
      <c r="ERR1" s="1221"/>
      <c r="ERS1" s="1221"/>
      <c r="ERT1" s="1221"/>
      <c r="ERU1" s="1221"/>
      <c r="ERV1" s="1221"/>
      <c r="ERW1" s="1221"/>
      <c r="ERX1" s="1221"/>
      <c r="ERY1" s="1221"/>
      <c r="ERZ1" s="1221"/>
      <c r="ESA1" s="1221"/>
      <c r="ESB1" s="1221"/>
      <c r="ESC1" s="1221"/>
      <c r="ESD1" s="1221"/>
      <c r="ESE1" s="1221"/>
      <c r="ESF1" s="1221"/>
      <c r="ESG1" s="1221"/>
      <c r="ESH1" s="1221"/>
      <c r="ESI1" s="1221"/>
      <c r="ESJ1" s="1221"/>
      <c r="ESK1" s="1221"/>
      <c r="ESL1" s="1221"/>
      <c r="ESM1" s="1221"/>
      <c r="ESN1" s="1221"/>
      <c r="ESO1" s="1221"/>
      <c r="ESP1" s="1221"/>
      <c r="ESQ1" s="1221"/>
      <c r="ESR1" s="1221"/>
      <c r="ESS1" s="1221"/>
      <c r="EST1" s="1221"/>
      <c r="ESU1" s="1221"/>
      <c r="ESV1" s="1221"/>
      <c r="ESW1" s="1221"/>
      <c r="ESX1" s="1221"/>
      <c r="ESY1" s="1221"/>
      <c r="ESZ1" s="1221"/>
      <c r="ETA1" s="1221"/>
      <c r="ETB1" s="1221"/>
      <c r="ETC1" s="1221"/>
      <c r="ETD1" s="1221"/>
      <c r="ETE1" s="1221"/>
      <c r="ETF1" s="1221"/>
      <c r="ETG1" s="1221"/>
      <c r="ETH1" s="1221"/>
      <c r="ETI1" s="1221"/>
      <c r="ETJ1" s="1221"/>
      <c r="ETK1" s="1221"/>
      <c r="ETL1" s="1221"/>
      <c r="ETM1" s="1221"/>
      <c r="ETN1" s="1221"/>
      <c r="ETO1" s="1221"/>
      <c r="ETP1" s="1221"/>
      <c r="ETQ1" s="1221"/>
      <c r="ETR1" s="1221"/>
      <c r="ETS1" s="1221"/>
      <c r="ETT1" s="1221"/>
      <c r="ETU1" s="1221"/>
      <c r="ETV1" s="1221"/>
      <c r="ETW1" s="1221"/>
      <c r="ETX1" s="1221"/>
      <c r="ETY1" s="1221"/>
      <c r="ETZ1" s="1221"/>
      <c r="EUA1" s="1221"/>
      <c r="EUB1" s="1221"/>
      <c r="EUC1" s="1221"/>
      <c r="EUD1" s="1221"/>
      <c r="EUE1" s="1221"/>
      <c r="EUF1" s="1221"/>
      <c r="EUG1" s="1221"/>
      <c r="EUH1" s="1221"/>
      <c r="EUI1" s="1221"/>
      <c r="EUJ1" s="1221"/>
      <c r="EUK1" s="1221"/>
      <c r="EUL1" s="1221"/>
      <c r="EUM1" s="1221"/>
      <c r="EUN1" s="1221"/>
      <c r="EUO1" s="1221"/>
      <c r="EUP1" s="1221"/>
      <c r="EUQ1" s="1221"/>
      <c r="EUR1" s="1221"/>
      <c r="EUS1" s="1221"/>
      <c r="EUT1" s="1221"/>
      <c r="EUU1" s="1221"/>
      <c r="EUV1" s="1221"/>
      <c r="EUW1" s="1221"/>
      <c r="EUX1" s="1221"/>
      <c r="EUY1" s="1221"/>
      <c r="EUZ1" s="1221"/>
      <c r="EVA1" s="1221"/>
      <c r="EVB1" s="1221"/>
      <c r="EVC1" s="1221"/>
      <c r="EVD1" s="1221"/>
      <c r="EVE1" s="1221"/>
      <c r="EVF1" s="1221"/>
      <c r="EVG1" s="1221"/>
      <c r="EVH1" s="1221"/>
      <c r="EVI1" s="1221"/>
      <c r="EVJ1" s="1221"/>
      <c r="EVK1" s="1221"/>
      <c r="EVL1" s="1221"/>
      <c r="EVM1" s="1221"/>
      <c r="EVN1" s="1221"/>
      <c r="EVO1" s="1221"/>
      <c r="EVP1" s="1221"/>
      <c r="EVQ1" s="1221"/>
      <c r="EVR1" s="1221"/>
      <c r="EVS1" s="1221"/>
      <c r="EVT1" s="1221"/>
      <c r="EVU1" s="1221"/>
      <c r="EVV1" s="1221"/>
      <c r="EVW1" s="1221"/>
      <c r="EVX1" s="1221"/>
      <c r="EVY1" s="1221"/>
      <c r="EVZ1" s="1221"/>
      <c r="EWA1" s="1221"/>
      <c r="EWB1" s="1221"/>
      <c r="EWC1" s="1221"/>
      <c r="EWD1" s="1221"/>
      <c r="EWE1" s="1221"/>
      <c r="EWF1" s="1221"/>
      <c r="EWG1" s="1221"/>
      <c r="EWH1" s="1221"/>
      <c r="EWI1" s="1221"/>
      <c r="EWJ1" s="1221"/>
      <c r="EWK1" s="1221"/>
      <c r="EWL1" s="1221"/>
      <c r="EWM1" s="1221"/>
      <c r="EWN1" s="1221"/>
      <c r="EWO1" s="1221"/>
      <c r="EWP1" s="1221"/>
      <c r="EWQ1" s="1221"/>
      <c r="EWR1" s="1221"/>
      <c r="EWS1" s="1221"/>
      <c r="EWT1" s="1221"/>
      <c r="EWU1" s="1221"/>
      <c r="EWV1" s="1221"/>
      <c r="EWW1" s="1221"/>
      <c r="EWX1" s="1221"/>
      <c r="EWY1" s="1221"/>
      <c r="EWZ1" s="1221"/>
      <c r="EXA1" s="1221"/>
      <c r="EXB1" s="1221"/>
      <c r="EXC1" s="1221"/>
      <c r="EXD1" s="1221"/>
      <c r="EXE1" s="1221"/>
      <c r="EXF1" s="1221"/>
      <c r="EXG1" s="1221"/>
      <c r="EXH1" s="1221"/>
      <c r="EXI1" s="1221"/>
      <c r="EXJ1" s="1221"/>
      <c r="EXK1" s="1221"/>
      <c r="EXL1" s="1221"/>
      <c r="EXM1" s="1221"/>
      <c r="EXN1" s="1221"/>
      <c r="EXO1" s="1221"/>
      <c r="EXP1" s="1221"/>
      <c r="EXQ1" s="1221"/>
      <c r="EXR1" s="1221"/>
      <c r="EXS1" s="1221"/>
      <c r="EXT1" s="1221"/>
      <c r="EXU1" s="1221"/>
      <c r="EXV1" s="1221"/>
      <c r="EXW1" s="1221"/>
      <c r="EXX1" s="1221"/>
      <c r="EXY1" s="1221"/>
      <c r="EXZ1" s="1221"/>
      <c r="EYA1" s="1221"/>
      <c r="EYB1" s="1221"/>
      <c r="EYC1" s="1221"/>
      <c r="EYD1" s="1221"/>
      <c r="EYE1" s="1221"/>
      <c r="EYF1" s="1221"/>
      <c r="EYG1" s="1221"/>
      <c r="EYH1" s="1221"/>
      <c r="EYI1" s="1221"/>
      <c r="EYJ1" s="1221"/>
      <c r="EYK1" s="1221"/>
      <c r="EYL1" s="1221"/>
      <c r="EYM1" s="1221"/>
      <c r="EYN1" s="1221"/>
      <c r="EYO1" s="1221"/>
      <c r="EYP1" s="1221"/>
      <c r="EYQ1" s="1221"/>
      <c r="EYR1" s="1221"/>
      <c r="EYS1" s="1221"/>
      <c r="EYT1" s="1221"/>
      <c r="EYU1" s="1221"/>
      <c r="EYV1" s="1221"/>
      <c r="EYW1" s="1221"/>
      <c r="EYX1" s="1221"/>
      <c r="EYY1" s="1221"/>
      <c r="EYZ1" s="1221"/>
      <c r="EZA1" s="1221"/>
      <c r="EZB1" s="1221"/>
      <c r="EZC1" s="1221"/>
      <c r="EZD1" s="1221"/>
      <c r="EZE1" s="1221"/>
      <c r="EZF1" s="1221"/>
      <c r="EZG1" s="1221"/>
      <c r="EZH1" s="1221"/>
      <c r="EZI1" s="1221"/>
      <c r="EZJ1" s="1221"/>
      <c r="EZK1" s="1221"/>
      <c r="EZL1" s="1221"/>
      <c r="EZM1" s="1221"/>
      <c r="EZN1" s="1221"/>
      <c r="EZO1" s="1221"/>
      <c r="EZP1" s="1221"/>
      <c r="EZQ1" s="1221"/>
      <c r="EZR1" s="1221"/>
      <c r="EZS1" s="1221"/>
      <c r="EZT1" s="1221"/>
      <c r="EZU1" s="1221"/>
      <c r="EZV1" s="1221"/>
      <c r="EZW1" s="1221"/>
      <c r="EZX1" s="1221"/>
      <c r="EZY1" s="1221"/>
      <c r="EZZ1" s="1221"/>
      <c r="FAA1" s="1221"/>
      <c r="FAB1" s="1221"/>
      <c r="FAC1" s="1221"/>
      <c r="FAD1" s="1221"/>
      <c r="FAE1" s="1221"/>
      <c r="FAF1" s="1221"/>
      <c r="FAG1" s="1221"/>
      <c r="FAH1" s="1221"/>
      <c r="FAI1" s="1221"/>
      <c r="FAJ1" s="1221"/>
      <c r="FAK1" s="1221"/>
      <c r="FAL1" s="1221"/>
      <c r="FAM1" s="1221"/>
      <c r="FAN1" s="1221"/>
      <c r="FAO1" s="1221"/>
      <c r="FAP1" s="1221"/>
      <c r="FAQ1" s="1221"/>
      <c r="FAR1" s="1221"/>
      <c r="FAS1" s="1221"/>
      <c r="FAT1" s="1221"/>
      <c r="FAU1" s="1221"/>
      <c r="FAV1" s="1221"/>
      <c r="FAW1" s="1221"/>
      <c r="FAX1" s="1221"/>
      <c r="FAY1" s="1221"/>
      <c r="FAZ1" s="1221"/>
      <c r="FBA1" s="1221"/>
      <c r="FBB1" s="1221"/>
      <c r="FBC1" s="1221"/>
      <c r="FBD1" s="1221"/>
      <c r="FBE1" s="1221"/>
      <c r="FBF1" s="1221"/>
      <c r="FBG1" s="1221"/>
      <c r="FBH1" s="1221"/>
      <c r="FBI1" s="1221"/>
      <c r="FBJ1" s="1221"/>
      <c r="FBK1" s="1221"/>
      <c r="FBL1" s="1221"/>
      <c r="FBM1" s="1221"/>
      <c r="FBN1" s="1221"/>
      <c r="FBO1" s="1221"/>
      <c r="FBP1" s="1221"/>
      <c r="FBQ1" s="1221"/>
      <c r="FBR1" s="1221"/>
      <c r="FBS1" s="1221"/>
      <c r="FBT1" s="1221"/>
      <c r="FBU1" s="1221"/>
      <c r="FBV1" s="1221"/>
      <c r="FBW1" s="1221"/>
      <c r="FBX1" s="1221"/>
      <c r="FBY1" s="1221"/>
      <c r="FBZ1" s="1221"/>
      <c r="FCA1" s="1221"/>
      <c r="FCB1" s="1221"/>
      <c r="FCC1" s="1221"/>
      <c r="FCD1" s="1221"/>
      <c r="FCE1" s="1221"/>
      <c r="FCF1" s="1221"/>
      <c r="FCG1" s="1221"/>
      <c r="FCH1" s="1221"/>
      <c r="FCI1" s="1221"/>
      <c r="FCJ1" s="1221"/>
      <c r="FCK1" s="1221"/>
      <c r="FCL1" s="1221"/>
      <c r="FCM1" s="1221"/>
      <c r="FCN1" s="1221"/>
      <c r="FCO1" s="1221"/>
      <c r="FCP1" s="1221"/>
      <c r="FCQ1" s="1221"/>
      <c r="FCR1" s="1221"/>
      <c r="FCS1" s="1221"/>
      <c r="FCT1" s="1221"/>
      <c r="FCU1" s="1221"/>
      <c r="FCV1" s="1221"/>
      <c r="FCW1" s="1221"/>
      <c r="FCX1" s="1221"/>
      <c r="FCY1" s="1221"/>
      <c r="FCZ1" s="1221"/>
      <c r="FDA1" s="1221"/>
      <c r="FDB1" s="1221"/>
      <c r="FDC1" s="1221"/>
      <c r="FDD1" s="1221"/>
      <c r="FDE1" s="1221"/>
      <c r="FDF1" s="1221"/>
      <c r="FDG1" s="1221"/>
      <c r="FDH1" s="1221"/>
      <c r="FDI1" s="1221"/>
      <c r="FDJ1" s="1221"/>
      <c r="FDK1" s="1221"/>
      <c r="FDL1" s="1221"/>
      <c r="FDM1" s="1221"/>
      <c r="FDN1" s="1221"/>
      <c r="FDO1" s="1221"/>
      <c r="FDP1" s="1221"/>
      <c r="FDQ1" s="1221"/>
      <c r="FDR1" s="1221"/>
      <c r="FDS1" s="1221"/>
      <c r="FDT1" s="1221"/>
      <c r="FDU1" s="1221"/>
      <c r="FDV1" s="1221"/>
      <c r="FDW1" s="1221"/>
      <c r="FDX1" s="1221"/>
      <c r="FDY1" s="1221"/>
      <c r="FDZ1" s="1221"/>
      <c r="FEA1" s="1221"/>
      <c r="FEB1" s="1221"/>
      <c r="FEC1" s="1221"/>
      <c r="FED1" s="1221"/>
      <c r="FEE1" s="1221"/>
      <c r="FEF1" s="1221"/>
      <c r="FEG1" s="1221"/>
      <c r="FEH1" s="1221"/>
      <c r="FEI1" s="1221"/>
      <c r="FEJ1" s="1221"/>
      <c r="FEK1" s="1221"/>
      <c r="FEL1" s="1221"/>
      <c r="FEM1" s="1221"/>
      <c r="FEN1" s="1221"/>
      <c r="FEO1" s="1221"/>
      <c r="FEP1" s="1221"/>
      <c r="FEQ1" s="1221"/>
      <c r="FER1" s="1221"/>
      <c r="FES1" s="1221"/>
      <c r="FET1" s="1221"/>
      <c r="FEU1" s="1221"/>
      <c r="FEV1" s="1221"/>
      <c r="FEW1" s="1221"/>
      <c r="FEX1" s="1221"/>
      <c r="FEY1" s="1221"/>
      <c r="FEZ1" s="1221"/>
      <c r="FFA1" s="1221"/>
      <c r="FFB1" s="1221"/>
      <c r="FFC1" s="1221"/>
      <c r="FFD1" s="1221"/>
      <c r="FFE1" s="1221"/>
      <c r="FFF1" s="1221"/>
      <c r="FFG1" s="1221"/>
      <c r="FFH1" s="1221"/>
      <c r="FFI1" s="1221"/>
      <c r="FFJ1" s="1221"/>
      <c r="FFK1" s="1221"/>
      <c r="FFL1" s="1221"/>
      <c r="FFM1" s="1221"/>
      <c r="FFN1" s="1221"/>
      <c r="FFO1" s="1221"/>
      <c r="FFP1" s="1221"/>
      <c r="FFQ1" s="1221"/>
      <c r="FFR1" s="1221"/>
      <c r="FFS1" s="1221"/>
      <c r="FFT1" s="1221"/>
      <c r="FFU1" s="1221"/>
      <c r="FFV1" s="1221"/>
      <c r="FFW1" s="1221"/>
      <c r="FFX1" s="1221"/>
      <c r="FFY1" s="1221"/>
      <c r="FFZ1" s="1221"/>
      <c r="FGA1" s="1221"/>
      <c r="FGB1" s="1221"/>
      <c r="FGC1" s="1221"/>
      <c r="FGD1" s="1221"/>
      <c r="FGE1" s="1221"/>
      <c r="FGF1" s="1221"/>
      <c r="FGG1" s="1221"/>
      <c r="FGH1" s="1221"/>
      <c r="FGI1" s="1221"/>
      <c r="FGJ1" s="1221"/>
      <c r="FGK1" s="1221"/>
      <c r="FGL1" s="1221"/>
      <c r="FGM1" s="1221"/>
      <c r="FGN1" s="1221"/>
      <c r="FGO1" s="1221"/>
      <c r="FGP1" s="1221"/>
      <c r="FGQ1" s="1221"/>
      <c r="FGR1" s="1221"/>
      <c r="FGS1" s="1221"/>
      <c r="FGT1" s="1221"/>
      <c r="FGU1" s="1221"/>
      <c r="FGV1" s="1221"/>
      <c r="FGW1" s="1221"/>
      <c r="FGX1" s="1221"/>
      <c r="FGY1" s="1221"/>
      <c r="FGZ1" s="1221"/>
      <c r="FHA1" s="1221"/>
      <c r="FHB1" s="1221"/>
      <c r="FHC1" s="1221"/>
      <c r="FHD1" s="1221"/>
      <c r="FHE1" s="1221"/>
      <c r="FHF1" s="1221"/>
      <c r="FHG1" s="1221"/>
      <c r="FHH1" s="1221"/>
      <c r="FHI1" s="1221"/>
      <c r="FHJ1" s="1221"/>
      <c r="FHK1" s="1221"/>
      <c r="FHL1" s="1221"/>
      <c r="FHM1" s="1221"/>
      <c r="FHN1" s="1221"/>
      <c r="FHO1" s="1221"/>
      <c r="FHP1" s="1221"/>
      <c r="FHQ1" s="1221"/>
      <c r="FHR1" s="1221"/>
      <c r="FHS1" s="1221"/>
      <c r="FHT1" s="1221"/>
      <c r="FHU1" s="1221"/>
      <c r="FHV1" s="1221"/>
      <c r="FHW1" s="1221"/>
      <c r="FHX1" s="1221"/>
      <c r="FHY1" s="1221"/>
      <c r="FHZ1" s="1221"/>
      <c r="FIA1" s="1221"/>
      <c r="FIB1" s="1221"/>
      <c r="FIC1" s="1221"/>
      <c r="FID1" s="1221"/>
      <c r="FIE1" s="1221"/>
      <c r="FIF1" s="1221"/>
      <c r="FIG1" s="1221"/>
      <c r="FIH1" s="1221"/>
      <c r="FII1" s="1221"/>
      <c r="FIJ1" s="1221"/>
      <c r="FIK1" s="1221"/>
      <c r="FIL1" s="1221"/>
      <c r="FIM1" s="1221"/>
      <c r="FIN1" s="1221"/>
      <c r="FIO1" s="1221"/>
      <c r="FIP1" s="1221"/>
      <c r="FIQ1" s="1221"/>
      <c r="FIR1" s="1221"/>
      <c r="FIS1" s="1221"/>
      <c r="FIT1" s="1221"/>
      <c r="FIU1" s="1221"/>
      <c r="FIV1" s="1221"/>
      <c r="FIW1" s="1221"/>
      <c r="FIX1" s="1221"/>
      <c r="FIY1" s="1221"/>
      <c r="FIZ1" s="1221"/>
      <c r="FJA1" s="1221"/>
      <c r="FJB1" s="1221"/>
      <c r="FJC1" s="1221"/>
      <c r="FJD1" s="1221"/>
      <c r="FJE1" s="1221"/>
      <c r="FJF1" s="1221"/>
      <c r="FJG1" s="1221"/>
      <c r="FJH1" s="1221"/>
      <c r="FJI1" s="1221"/>
      <c r="FJJ1" s="1221"/>
      <c r="FJK1" s="1221"/>
      <c r="FJL1" s="1221"/>
      <c r="FJM1" s="1221"/>
      <c r="FJN1" s="1221"/>
      <c r="FJO1" s="1221"/>
      <c r="FJP1" s="1221"/>
      <c r="FJQ1" s="1221"/>
      <c r="FJR1" s="1221"/>
      <c r="FJS1" s="1221"/>
      <c r="FJT1" s="1221"/>
      <c r="FJU1" s="1221"/>
      <c r="FJV1" s="1221"/>
      <c r="FJW1" s="1221"/>
      <c r="FJX1" s="1221"/>
      <c r="FJY1" s="1221"/>
      <c r="FJZ1" s="1221"/>
      <c r="FKA1" s="1221"/>
      <c r="FKB1" s="1221"/>
      <c r="FKC1" s="1221"/>
      <c r="FKD1" s="1221"/>
      <c r="FKE1" s="1221"/>
      <c r="FKF1" s="1221"/>
      <c r="FKG1" s="1221"/>
      <c r="FKH1" s="1221"/>
      <c r="FKI1" s="1221"/>
      <c r="FKJ1" s="1221"/>
      <c r="FKK1" s="1221"/>
      <c r="FKL1" s="1221"/>
      <c r="FKM1" s="1221"/>
      <c r="FKN1" s="1221"/>
      <c r="FKO1" s="1221"/>
      <c r="FKP1" s="1221"/>
      <c r="FKQ1" s="1221"/>
      <c r="FKR1" s="1221"/>
      <c r="FKS1" s="1221"/>
      <c r="FKT1" s="1221"/>
      <c r="FKU1" s="1221"/>
      <c r="FKV1" s="1221"/>
      <c r="FKW1" s="1221"/>
      <c r="FKX1" s="1221"/>
      <c r="FKY1" s="1221"/>
      <c r="FKZ1" s="1221"/>
      <c r="FLA1" s="1221"/>
      <c r="FLB1" s="1221"/>
      <c r="FLC1" s="1221"/>
      <c r="FLD1" s="1221"/>
      <c r="FLE1" s="1221"/>
      <c r="FLF1" s="1221"/>
      <c r="FLG1" s="1221"/>
      <c r="FLH1" s="1221"/>
      <c r="FLI1" s="1221"/>
      <c r="FLJ1" s="1221"/>
      <c r="FLK1" s="1221"/>
      <c r="FLL1" s="1221"/>
      <c r="FLM1" s="1221"/>
      <c r="FLN1" s="1221"/>
      <c r="FLO1" s="1221"/>
      <c r="FLP1" s="1221"/>
      <c r="FLQ1" s="1221"/>
      <c r="FLR1" s="1221"/>
      <c r="FLS1" s="1221"/>
      <c r="FLT1" s="1221"/>
      <c r="FLU1" s="1221"/>
      <c r="FLV1" s="1221"/>
      <c r="FLW1" s="1221"/>
      <c r="FLX1" s="1221"/>
      <c r="FLY1" s="1221"/>
      <c r="FLZ1" s="1221"/>
      <c r="FMA1" s="1221"/>
      <c r="FMB1" s="1221"/>
      <c r="FMC1" s="1221"/>
      <c r="FMD1" s="1221"/>
      <c r="FME1" s="1221"/>
      <c r="FMF1" s="1221"/>
      <c r="FMG1" s="1221"/>
      <c r="FMH1" s="1221"/>
      <c r="FMI1" s="1221"/>
      <c r="FMJ1" s="1221"/>
      <c r="FMK1" s="1221"/>
      <c r="FML1" s="1221"/>
      <c r="FMM1" s="1221"/>
      <c r="FMN1" s="1221"/>
      <c r="FMO1" s="1221"/>
      <c r="FMP1" s="1221"/>
      <c r="FMQ1" s="1221"/>
      <c r="FMR1" s="1221"/>
      <c r="FMS1" s="1221"/>
      <c r="FMT1" s="1221"/>
      <c r="FMU1" s="1221"/>
      <c r="FMV1" s="1221"/>
      <c r="FMW1" s="1221"/>
      <c r="FMX1" s="1221"/>
      <c r="FMY1" s="1221"/>
      <c r="FMZ1" s="1221"/>
      <c r="FNA1" s="1221"/>
      <c r="FNB1" s="1221"/>
      <c r="FNC1" s="1221"/>
      <c r="FND1" s="1221"/>
      <c r="FNE1" s="1221"/>
      <c r="FNF1" s="1221"/>
      <c r="FNG1" s="1221"/>
      <c r="FNH1" s="1221"/>
      <c r="FNI1" s="1221"/>
      <c r="FNJ1" s="1221"/>
      <c r="FNK1" s="1221"/>
      <c r="FNL1" s="1221"/>
      <c r="FNM1" s="1221"/>
      <c r="FNN1" s="1221"/>
      <c r="FNO1" s="1221"/>
      <c r="FNP1" s="1221"/>
      <c r="FNQ1" s="1221"/>
      <c r="FNR1" s="1221"/>
      <c r="FNS1" s="1221"/>
      <c r="FNT1" s="1221"/>
      <c r="FNU1" s="1221"/>
      <c r="FNV1" s="1221"/>
      <c r="FNW1" s="1221"/>
      <c r="FNX1" s="1221"/>
      <c r="FNY1" s="1221"/>
      <c r="FNZ1" s="1221"/>
      <c r="FOA1" s="1221"/>
      <c r="FOB1" s="1221"/>
      <c r="FOC1" s="1221"/>
      <c r="FOD1" s="1221"/>
      <c r="FOE1" s="1221"/>
      <c r="FOF1" s="1221"/>
      <c r="FOG1" s="1221"/>
      <c r="FOH1" s="1221"/>
      <c r="FOI1" s="1221"/>
      <c r="FOJ1" s="1221"/>
      <c r="FOK1" s="1221"/>
      <c r="FOL1" s="1221"/>
      <c r="FOM1" s="1221"/>
      <c r="FON1" s="1221"/>
      <c r="FOO1" s="1221"/>
      <c r="FOP1" s="1221"/>
      <c r="FOQ1" s="1221"/>
      <c r="FOR1" s="1221"/>
      <c r="FOS1" s="1221"/>
      <c r="FOT1" s="1221"/>
      <c r="FOU1" s="1221"/>
      <c r="FOV1" s="1221"/>
      <c r="FOW1" s="1221"/>
      <c r="FOX1" s="1221"/>
      <c r="FOY1" s="1221"/>
      <c r="FOZ1" s="1221"/>
      <c r="FPA1" s="1221"/>
      <c r="FPB1" s="1221"/>
      <c r="FPC1" s="1221"/>
      <c r="FPD1" s="1221"/>
      <c r="FPE1" s="1221"/>
      <c r="FPF1" s="1221"/>
      <c r="FPG1" s="1221"/>
      <c r="FPH1" s="1221"/>
      <c r="FPI1" s="1221"/>
      <c r="FPJ1" s="1221"/>
      <c r="FPK1" s="1221"/>
      <c r="FPL1" s="1221"/>
      <c r="FPM1" s="1221"/>
      <c r="FPN1" s="1221"/>
      <c r="FPO1" s="1221"/>
      <c r="FPP1" s="1221"/>
      <c r="FPQ1" s="1221"/>
      <c r="FPR1" s="1221"/>
      <c r="FPS1" s="1221"/>
      <c r="FPT1" s="1221"/>
      <c r="FPU1" s="1221"/>
      <c r="FPV1" s="1221"/>
      <c r="FPW1" s="1221"/>
      <c r="FPX1" s="1221"/>
      <c r="FPY1" s="1221"/>
      <c r="FPZ1" s="1221"/>
      <c r="FQA1" s="1221"/>
      <c r="FQB1" s="1221"/>
      <c r="FQC1" s="1221"/>
      <c r="FQD1" s="1221"/>
      <c r="FQE1" s="1221"/>
      <c r="FQF1" s="1221"/>
      <c r="FQG1" s="1221"/>
      <c r="FQH1" s="1221"/>
      <c r="FQI1" s="1221"/>
      <c r="FQJ1" s="1221"/>
      <c r="FQK1" s="1221"/>
      <c r="FQL1" s="1221"/>
      <c r="FQM1" s="1221"/>
      <c r="FQN1" s="1221"/>
      <c r="FQO1" s="1221"/>
      <c r="FQP1" s="1221"/>
      <c r="FQQ1" s="1221"/>
      <c r="FQR1" s="1221"/>
      <c r="FQS1" s="1221"/>
      <c r="FQT1" s="1221"/>
      <c r="FQU1" s="1221"/>
      <c r="FQV1" s="1221"/>
      <c r="FQW1" s="1221"/>
      <c r="FQX1" s="1221"/>
      <c r="FQY1" s="1221"/>
      <c r="FQZ1" s="1221"/>
      <c r="FRA1" s="1221"/>
      <c r="FRB1" s="1221"/>
      <c r="FRC1" s="1221"/>
      <c r="FRD1" s="1221"/>
      <c r="FRE1" s="1221"/>
      <c r="FRF1" s="1221"/>
      <c r="FRG1" s="1221"/>
      <c r="FRH1" s="1221"/>
      <c r="FRI1" s="1221"/>
      <c r="FRJ1" s="1221"/>
      <c r="FRK1" s="1221"/>
      <c r="FRL1" s="1221"/>
      <c r="FRM1" s="1221"/>
      <c r="FRN1" s="1221"/>
      <c r="FRO1" s="1221"/>
      <c r="FRP1" s="1221"/>
      <c r="FRQ1" s="1221"/>
      <c r="FRR1" s="1221"/>
      <c r="FRS1" s="1221"/>
      <c r="FRT1" s="1221"/>
      <c r="FRU1" s="1221"/>
      <c r="FRV1" s="1221"/>
      <c r="FRW1" s="1221"/>
      <c r="FRX1" s="1221"/>
      <c r="FRY1" s="1221"/>
      <c r="FRZ1" s="1221"/>
      <c r="FSA1" s="1221"/>
      <c r="FSB1" s="1221"/>
      <c r="FSC1" s="1221"/>
      <c r="FSD1" s="1221"/>
      <c r="FSE1" s="1221"/>
      <c r="FSF1" s="1221"/>
      <c r="FSG1" s="1221"/>
      <c r="FSH1" s="1221"/>
      <c r="FSI1" s="1221"/>
      <c r="FSJ1" s="1221"/>
      <c r="FSK1" s="1221"/>
      <c r="FSL1" s="1221"/>
      <c r="FSM1" s="1221"/>
      <c r="FSN1" s="1221"/>
      <c r="FSO1" s="1221"/>
      <c r="FSP1" s="1221"/>
      <c r="FSQ1" s="1221"/>
      <c r="FSR1" s="1221"/>
      <c r="FSS1" s="1221"/>
      <c r="FST1" s="1221"/>
      <c r="FSU1" s="1221"/>
      <c r="FSV1" s="1221"/>
      <c r="FSW1" s="1221"/>
      <c r="FSX1" s="1221"/>
      <c r="FSY1" s="1221"/>
      <c r="FSZ1" s="1221"/>
      <c r="FTA1" s="1221"/>
      <c r="FTB1" s="1221"/>
      <c r="FTC1" s="1221"/>
      <c r="FTD1" s="1221"/>
      <c r="FTE1" s="1221"/>
      <c r="FTF1" s="1221"/>
      <c r="FTG1" s="1221"/>
      <c r="FTH1" s="1221"/>
      <c r="FTI1" s="1221"/>
      <c r="FTJ1" s="1221"/>
      <c r="FTK1" s="1221"/>
      <c r="FTL1" s="1221"/>
      <c r="FTM1" s="1221"/>
      <c r="FTN1" s="1221"/>
      <c r="FTO1" s="1221"/>
      <c r="FTP1" s="1221"/>
      <c r="FTQ1" s="1221"/>
      <c r="FTR1" s="1221"/>
      <c r="FTS1" s="1221"/>
      <c r="FTT1" s="1221"/>
      <c r="FTU1" s="1221"/>
      <c r="FTV1" s="1221"/>
      <c r="FTW1" s="1221"/>
      <c r="FTX1" s="1221"/>
      <c r="FTY1" s="1221"/>
      <c r="FTZ1" s="1221"/>
      <c r="FUA1" s="1221"/>
      <c r="FUB1" s="1221"/>
      <c r="FUC1" s="1221"/>
      <c r="FUD1" s="1221"/>
      <c r="FUE1" s="1221"/>
      <c r="FUF1" s="1221"/>
      <c r="FUG1" s="1221"/>
      <c r="FUH1" s="1221"/>
      <c r="FUI1" s="1221"/>
      <c r="FUJ1" s="1221"/>
      <c r="FUK1" s="1221"/>
      <c r="FUL1" s="1221"/>
      <c r="FUM1" s="1221"/>
      <c r="FUN1" s="1221"/>
      <c r="FUO1" s="1221"/>
      <c r="FUP1" s="1221"/>
      <c r="FUQ1" s="1221"/>
      <c r="FUR1" s="1221"/>
      <c r="FUS1" s="1221"/>
      <c r="FUT1" s="1221"/>
      <c r="FUU1" s="1221"/>
      <c r="FUV1" s="1221"/>
      <c r="FUW1" s="1221"/>
      <c r="FUX1" s="1221"/>
      <c r="FUY1" s="1221"/>
      <c r="FUZ1" s="1221"/>
      <c r="FVA1" s="1221"/>
      <c r="FVB1" s="1221"/>
      <c r="FVC1" s="1221"/>
      <c r="FVD1" s="1221"/>
      <c r="FVE1" s="1221"/>
      <c r="FVF1" s="1221"/>
      <c r="FVG1" s="1221"/>
      <c r="FVH1" s="1221"/>
      <c r="FVI1" s="1221"/>
      <c r="FVJ1" s="1221"/>
      <c r="FVK1" s="1221"/>
      <c r="FVL1" s="1221"/>
      <c r="FVM1" s="1221"/>
      <c r="FVN1" s="1221"/>
      <c r="FVO1" s="1221"/>
      <c r="FVP1" s="1221"/>
      <c r="FVQ1" s="1221"/>
      <c r="FVR1" s="1221"/>
      <c r="FVS1" s="1221"/>
      <c r="FVT1" s="1221"/>
      <c r="FVU1" s="1221"/>
      <c r="FVV1" s="1221"/>
      <c r="FVW1" s="1221"/>
      <c r="FVX1" s="1221"/>
      <c r="FVY1" s="1221"/>
      <c r="FVZ1" s="1221"/>
      <c r="FWA1" s="1221"/>
      <c r="FWB1" s="1221"/>
      <c r="FWC1" s="1221"/>
      <c r="FWD1" s="1221"/>
      <c r="FWE1" s="1221"/>
      <c r="FWF1" s="1221"/>
      <c r="FWG1" s="1221"/>
      <c r="FWH1" s="1221"/>
      <c r="FWI1" s="1221"/>
      <c r="FWJ1" s="1221"/>
      <c r="FWK1" s="1221"/>
      <c r="FWL1" s="1221"/>
      <c r="FWM1" s="1221"/>
      <c r="FWN1" s="1221"/>
      <c r="FWO1" s="1221"/>
      <c r="FWP1" s="1221"/>
      <c r="FWQ1" s="1221"/>
      <c r="FWR1" s="1221"/>
      <c r="FWS1" s="1221"/>
      <c r="FWT1" s="1221"/>
      <c r="FWU1" s="1221"/>
      <c r="FWV1" s="1221"/>
      <c r="FWW1" s="1221"/>
      <c r="FWX1" s="1221"/>
      <c r="FWY1" s="1221"/>
      <c r="FWZ1" s="1221"/>
      <c r="FXA1" s="1221"/>
      <c r="FXB1" s="1221"/>
      <c r="FXC1" s="1221"/>
      <c r="FXD1" s="1221"/>
      <c r="FXE1" s="1221"/>
      <c r="FXF1" s="1221"/>
      <c r="FXG1" s="1221"/>
      <c r="FXH1" s="1221"/>
      <c r="FXI1" s="1221"/>
      <c r="FXJ1" s="1221"/>
      <c r="FXK1" s="1221"/>
      <c r="FXL1" s="1221"/>
      <c r="FXM1" s="1221"/>
      <c r="FXN1" s="1221"/>
      <c r="FXO1" s="1221"/>
      <c r="FXP1" s="1221"/>
      <c r="FXQ1" s="1221"/>
      <c r="FXR1" s="1221"/>
      <c r="FXS1" s="1221"/>
      <c r="FXT1" s="1221"/>
      <c r="FXU1" s="1221"/>
      <c r="FXV1" s="1221"/>
      <c r="FXW1" s="1221"/>
      <c r="FXX1" s="1221"/>
      <c r="FXY1" s="1221"/>
      <c r="FXZ1" s="1221"/>
      <c r="FYA1" s="1221"/>
      <c r="FYB1" s="1221"/>
      <c r="FYC1" s="1221"/>
      <c r="FYD1" s="1221"/>
      <c r="FYE1" s="1221"/>
      <c r="FYF1" s="1221"/>
      <c r="FYG1" s="1221"/>
      <c r="FYH1" s="1221"/>
      <c r="FYI1" s="1221"/>
      <c r="FYJ1" s="1221"/>
      <c r="FYK1" s="1221"/>
      <c r="FYL1" s="1221"/>
      <c r="FYM1" s="1221"/>
      <c r="FYN1" s="1221"/>
      <c r="FYO1" s="1221"/>
      <c r="FYP1" s="1221"/>
      <c r="FYQ1" s="1221"/>
      <c r="FYR1" s="1221"/>
      <c r="FYS1" s="1221"/>
      <c r="FYT1" s="1221"/>
      <c r="FYU1" s="1221"/>
      <c r="FYV1" s="1221"/>
      <c r="FYW1" s="1221"/>
      <c r="FYX1" s="1221"/>
      <c r="FYY1" s="1221"/>
      <c r="FYZ1" s="1221"/>
      <c r="FZA1" s="1221"/>
      <c r="FZB1" s="1221"/>
      <c r="FZC1" s="1221"/>
      <c r="FZD1" s="1221"/>
      <c r="FZE1" s="1221"/>
      <c r="FZF1" s="1221"/>
      <c r="FZG1" s="1221"/>
      <c r="FZH1" s="1221"/>
      <c r="FZI1" s="1221"/>
      <c r="FZJ1" s="1221"/>
      <c r="FZK1" s="1221"/>
      <c r="FZL1" s="1221"/>
      <c r="FZM1" s="1221"/>
      <c r="FZN1" s="1221"/>
      <c r="FZO1" s="1221"/>
      <c r="FZP1" s="1221"/>
      <c r="FZQ1" s="1221"/>
      <c r="FZR1" s="1221"/>
      <c r="FZS1" s="1221"/>
      <c r="FZT1" s="1221"/>
      <c r="FZU1" s="1221"/>
      <c r="FZV1" s="1221"/>
      <c r="FZW1" s="1221"/>
      <c r="FZX1" s="1221"/>
      <c r="FZY1" s="1221"/>
      <c r="FZZ1" s="1221"/>
      <c r="GAA1" s="1221"/>
      <c r="GAB1" s="1221"/>
      <c r="GAC1" s="1221"/>
      <c r="GAD1" s="1221"/>
      <c r="GAE1" s="1221"/>
      <c r="GAF1" s="1221"/>
      <c r="GAG1" s="1221"/>
      <c r="GAH1" s="1221"/>
      <c r="GAI1" s="1221"/>
      <c r="GAJ1" s="1221"/>
      <c r="GAK1" s="1221"/>
      <c r="GAL1" s="1221"/>
      <c r="GAM1" s="1221"/>
      <c r="GAN1" s="1221"/>
      <c r="GAO1" s="1221"/>
      <c r="GAP1" s="1221"/>
      <c r="GAQ1" s="1221"/>
      <c r="GAR1" s="1221"/>
      <c r="GAS1" s="1221"/>
      <c r="GAT1" s="1221"/>
      <c r="GAU1" s="1221"/>
      <c r="GAV1" s="1221"/>
      <c r="GAW1" s="1221"/>
      <c r="GAX1" s="1221"/>
      <c r="GAY1" s="1221"/>
      <c r="GAZ1" s="1221"/>
      <c r="GBA1" s="1221"/>
      <c r="GBB1" s="1221"/>
      <c r="GBC1" s="1221"/>
      <c r="GBD1" s="1221"/>
      <c r="GBE1" s="1221"/>
      <c r="GBF1" s="1221"/>
      <c r="GBG1" s="1221"/>
      <c r="GBH1" s="1221"/>
      <c r="GBI1" s="1221"/>
      <c r="GBJ1" s="1221"/>
      <c r="GBK1" s="1221"/>
      <c r="GBL1" s="1221"/>
      <c r="GBM1" s="1221"/>
      <c r="GBN1" s="1221"/>
      <c r="GBO1" s="1221"/>
      <c r="GBP1" s="1221"/>
      <c r="GBQ1" s="1221"/>
      <c r="GBR1" s="1221"/>
      <c r="GBS1" s="1221"/>
      <c r="GBT1" s="1221"/>
      <c r="GBU1" s="1221"/>
      <c r="GBV1" s="1221"/>
      <c r="GBW1" s="1221"/>
      <c r="GBX1" s="1221"/>
      <c r="GBY1" s="1221"/>
      <c r="GBZ1" s="1221"/>
      <c r="GCA1" s="1221"/>
      <c r="GCB1" s="1221"/>
      <c r="GCC1" s="1221"/>
      <c r="GCD1" s="1221"/>
      <c r="GCE1" s="1221"/>
      <c r="GCF1" s="1221"/>
      <c r="GCG1" s="1221"/>
      <c r="GCH1" s="1221"/>
      <c r="GCI1" s="1221"/>
      <c r="GCJ1" s="1221"/>
      <c r="GCK1" s="1221"/>
      <c r="GCL1" s="1221"/>
      <c r="GCM1" s="1221"/>
      <c r="GCN1" s="1221"/>
      <c r="GCO1" s="1221"/>
      <c r="GCP1" s="1221"/>
      <c r="GCQ1" s="1221"/>
      <c r="GCR1" s="1221"/>
      <c r="GCS1" s="1221"/>
      <c r="GCT1" s="1221"/>
      <c r="GCU1" s="1221"/>
      <c r="GCV1" s="1221"/>
      <c r="GCW1" s="1221"/>
      <c r="GCX1" s="1221"/>
      <c r="GCY1" s="1221"/>
      <c r="GCZ1" s="1221"/>
      <c r="GDA1" s="1221"/>
      <c r="GDB1" s="1221"/>
      <c r="GDC1" s="1221"/>
      <c r="GDD1" s="1221"/>
      <c r="GDE1" s="1221"/>
      <c r="GDF1" s="1221"/>
      <c r="GDG1" s="1221"/>
      <c r="GDH1" s="1221"/>
      <c r="GDI1" s="1221"/>
      <c r="GDJ1" s="1221"/>
      <c r="GDK1" s="1221"/>
      <c r="GDL1" s="1221"/>
      <c r="GDM1" s="1221"/>
      <c r="GDN1" s="1221"/>
      <c r="GDO1" s="1221"/>
      <c r="GDP1" s="1221"/>
      <c r="GDQ1" s="1221"/>
      <c r="GDR1" s="1221"/>
      <c r="GDS1" s="1221"/>
      <c r="GDT1" s="1221"/>
      <c r="GDU1" s="1221"/>
      <c r="GDV1" s="1221"/>
      <c r="GDW1" s="1221"/>
      <c r="GDX1" s="1221"/>
      <c r="GDY1" s="1221"/>
      <c r="GDZ1" s="1221"/>
      <c r="GEA1" s="1221"/>
      <c r="GEB1" s="1221"/>
      <c r="GEC1" s="1221"/>
      <c r="GED1" s="1221"/>
      <c r="GEE1" s="1221"/>
      <c r="GEF1" s="1221"/>
      <c r="GEG1" s="1221"/>
      <c r="GEH1" s="1221"/>
      <c r="GEI1" s="1221"/>
      <c r="GEJ1" s="1221"/>
      <c r="GEK1" s="1221"/>
      <c r="GEL1" s="1221"/>
      <c r="GEM1" s="1221"/>
      <c r="GEN1" s="1221"/>
      <c r="GEO1" s="1221"/>
      <c r="GEP1" s="1221"/>
      <c r="GEQ1" s="1221"/>
      <c r="GER1" s="1221"/>
      <c r="GES1" s="1221"/>
      <c r="GET1" s="1221"/>
      <c r="GEU1" s="1221"/>
      <c r="GEV1" s="1221"/>
      <c r="GEW1" s="1221"/>
      <c r="GEX1" s="1221"/>
      <c r="GEY1" s="1221"/>
      <c r="GEZ1" s="1221"/>
      <c r="GFA1" s="1221"/>
      <c r="GFB1" s="1221"/>
      <c r="GFC1" s="1221"/>
      <c r="GFD1" s="1221"/>
      <c r="GFE1" s="1221"/>
      <c r="GFF1" s="1221"/>
      <c r="GFG1" s="1221"/>
      <c r="GFH1" s="1221"/>
      <c r="GFI1" s="1221"/>
      <c r="GFJ1" s="1221"/>
      <c r="GFK1" s="1221"/>
      <c r="GFL1" s="1221"/>
      <c r="GFM1" s="1221"/>
      <c r="GFN1" s="1221"/>
      <c r="GFO1" s="1221"/>
      <c r="GFP1" s="1221"/>
      <c r="GFQ1" s="1221"/>
      <c r="GFR1" s="1221"/>
      <c r="GFS1" s="1221"/>
      <c r="GFT1" s="1221"/>
      <c r="GFU1" s="1221"/>
      <c r="GFV1" s="1221"/>
      <c r="GFW1" s="1221"/>
      <c r="GFX1" s="1221"/>
      <c r="GFY1" s="1221"/>
      <c r="GFZ1" s="1221"/>
      <c r="GGA1" s="1221"/>
      <c r="GGB1" s="1221"/>
      <c r="GGC1" s="1221"/>
      <c r="GGD1" s="1221"/>
      <c r="GGE1" s="1221"/>
      <c r="GGF1" s="1221"/>
      <c r="GGG1" s="1221"/>
      <c r="GGH1" s="1221"/>
      <c r="GGI1" s="1221"/>
      <c r="GGJ1" s="1221"/>
      <c r="GGK1" s="1221"/>
      <c r="GGL1" s="1221"/>
      <c r="GGM1" s="1221"/>
      <c r="GGN1" s="1221"/>
      <c r="GGO1" s="1221"/>
      <c r="GGP1" s="1221"/>
      <c r="GGQ1" s="1221"/>
      <c r="GGR1" s="1221"/>
      <c r="GGS1" s="1221"/>
      <c r="GGT1" s="1221"/>
      <c r="GGU1" s="1221"/>
      <c r="GGV1" s="1221"/>
      <c r="GGW1" s="1221"/>
      <c r="GGX1" s="1221"/>
      <c r="GGY1" s="1221"/>
      <c r="GGZ1" s="1221"/>
      <c r="GHA1" s="1221"/>
      <c r="GHB1" s="1221"/>
      <c r="GHC1" s="1221"/>
      <c r="GHD1" s="1221"/>
      <c r="GHE1" s="1221"/>
      <c r="GHF1" s="1221"/>
      <c r="GHG1" s="1221"/>
      <c r="GHH1" s="1221"/>
      <c r="GHI1" s="1221"/>
      <c r="GHJ1" s="1221"/>
      <c r="GHK1" s="1221"/>
      <c r="GHL1" s="1221"/>
      <c r="GHM1" s="1221"/>
      <c r="GHN1" s="1221"/>
      <c r="GHO1" s="1221"/>
      <c r="GHP1" s="1221"/>
      <c r="GHQ1" s="1221"/>
      <c r="GHR1" s="1221"/>
      <c r="GHS1" s="1221"/>
      <c r="GHT1" s="1221"/>
      <c r="GHU1" s="1221"/>
      <c r="GHV1" s="1221"/>
      <c r="GHW1" s="1221"/>
      <c r="GHX1" s="1221"/>
      <c r="GHY1" s="1221"/>
      <c r="GHZ1" s="1221"/>
      <c r="GIA1" s="1221"/>
      <c r="GIB1" s="1221"/>
      <c r="GIC1" s="1221"/>
      <c r="GID1" s="1221"/>
      <c r="GIE1" s="1221"/>
      <c r="GIF1" s="1221"/>
      <c r="GIG1" s="1221"/>
      <c r="GIH1" s="1221"/>
      <c r="GII1" s="1221"/>
      <c r="GIJ1" s="1221"/>
      <c r="GIK1" s="1221"/>
      <c r="GIL1" s="1221"/>
      <c r="GIM1" s="1221"/>
      <c r="GIN1" s="1221"/>
      <c r="GIO1" s="1221"/>
      <c r="GIP1" s="1221"/>
      <c r="GIQ1" s="1221"/>
      <c r="GIR1" s="1221"/>
      <c r="GIS1" s="1221"/>
      <c r="GIT1" s="1221"/>
      <c r="GIU1" s="1221"/>
      <c r="GIV1" s="1221"/>
      <c r="GIW1" s="1221"/>
      <c r="GIX1" s="1221"/>
      <c r="GIY1" s="1221"/>
      <c r="GIZ1" s="1221"/>
      <c r="GJA1" s="1221"/>
      <c r="GJB1" s="1221"/>
      <c r="GJC1" s="1221"/>
      <c r="GJD1" s="1221"/>
      <c r="GJE1" s="1221"/>
      <c r="GJF1" s="1221"/>
      <c r="GJG1" s="1221"/>
      <c r="GJH1" s="1221"/>
      <c r="GJI1" s="1221"/>
      <c r="GJJ1" s="1221"/>
      <c r="GJK1" s="1221"/>
      <c r="GJL1" s="1221"/>
      <c r="GJM1" s="1221"/>
      <c r="GJN1" s="1221"/>
      <c r="GJO1" s="1221"/>
      <c r="GJP1" s="1221"/>
      <c r="GJQ1" s="1221"/>
      <c r="GJR1" s="1221"/>
      <c r="GJS1" s="1221"/>
      <c r="GJT1" s="1221"/>
      <c r="GJU1" s="1221"/>
      <c r="GJV1" s="1221"/>
      <c r="GJW1" s="1221"/>
      <c r="GJX1" s="1221"/>
      <c r="GJY1" s="1221"/>
      <c r="GJZ1" s="1221"/>
      <c r="GKA1" s="1221"/>
      <c r="GKB1" s="1221"/>
      <c r="GKC1" s="1221"/>
      <c r="GKD1" s="1221"/>
      <c r="GKE1" s="1221"/>
      <c r="GKF1" s="1221"/>
      <c r="GKG1" s="1221"/>
      <c r="GKH1" s="1221"/>
      <c r="GKI1" s="1221"/>
      <c r="GKJ1" s="1221"/>
      <c r="GKK1" s="1221"/>
      <c r="GKL1" s="1221"/>
      <c r="GKM1" s="1221"/>
      <c r="GKN1" s="1221"/>
      <c r="GKO1" s="1221"/>
      <c r="GKP1" s="1221"/>
      <c r="GKQ1" s="1221"/>
      <c r="GKR1" s="1221"/>
      <c r="GKS1" s="1221"/>
      <c r="GKT1" s="1221"/>
      <c r="GKU1" s="1221"/>
      <c r="GKV1" s="1221"/>
      <c r="GKW1" s="1221"/>
      <c r="GKX1" s="1221"/>
      <c r="GKY1" s="1221"/>
      <c r="GKZ1" s="1221"/>
      <c r="GLA1" s="1221"/>
      <c r="GLB1" s="1221"/>
      <c r="GLC1" s="1221"/>
      <c r="GLD1" s="1221"/>
      <c r="GLE1" s="1221"/>
      <c r="GLF1" s="1221"/>
      <c r="GLG1" s="1221"/>
      <c r="GLH1" s="1221"/>
      <c r="GLI1" s="1221"/>
      <c r="GLJ1" s="1221"/>
      <c r="GLK1" s="1221"/>
      <c r="GLL1" s="1221"/>
      <c r="GLM1" s="1221"/>
      <c r="GLN1" s="1221"/>
      <c r="GLO1" s="1221"/>
      <c r="GLP1" s="1221"/>
      <c r="GLQ1" s="1221"/>
      <c r="GLR1" s="1221"/>
      <c r="GLS1" s="1221"/>
      <c r="GLT1" s="1221"/>
      <c r="GLU1" s="1221"/>
      <c r="GLV1" s="1221"/>
      <c r="GLW1" s="1221"/>
      <c r="GLX1" s="1221"/>
      <c r="GLY1" s="1221"/>
      <c r="GLZ1" s="1221"/>
      <c r="GMA1" s="1221"/>
      <c r="GMB1" s="1221"/>
      <c r="GMC1" s="1221"/>
      <c r="GMD1" s="1221"/>
      <c r="GME1" s="1221"/>
      <c r="GMF1" s="1221"/>
      <c r="GMG1" s="1221"/>
      <c r="GMH1" s="1221"/>
      <c r="GMI1" s="1221"/>
      <c r="GMJ1" s="1221"/>
      <c r="GMK1" s="1221"/>
      <c r="GML1" s="1221"/>
      <c r="GMM1" s="1221"/>
      <c r="GMN1" s="1221"/>
      <c r="GMO1" s="1221"/>
      <c r="GMP1" s="1221"/>
      <c r="GMQ1" s="1221"/>
      <c r="GMR1" s="1221"/>
      <c r="GMS1" s="1221"/>
      <c r="GMT1" s="1221"/>
      <c r="GMU1" s="1221"/>
      <c r="GMV1" s="1221"/>
      <c r="GMW1" s="1221"/>
      <c r="GMX1" s="1221"/>
      <c r="GMY1" s="1221"/>
      <c r="GMZ1" s="1221"/>
      <c r="GNA1" s="1221"/>
      <c r="GNB1" s="1221"/>
      <c r="GNC1" s="1221"/>
      <c r="GND1" s="1221"/>
      <c r="GNE1" s="1221"/>
      <c r="GNF1" s="1221"/>
      <c r="GNG1" s="1221"/>
      <c r="GNH1" s="1221"/>
      <c r="GNI1" s="1221"/>
      <c r="GNJ1" s="1221"/>
      <c r="GNK1" s="1221"/>
      <c r="GNL1" s="1221"/>
      <c r="GNM1" s="1221"/>
      <c r="GNN1" s="1221"/>
      <c r="GNO1" s="1221"/>
      <c r="GNP1" s="1221"/>
      <c r="GNQ1" s="1221"/>
      <c r="GNR1" s="1221"/>
      <c r="GNS1" s="1221"/>
      <c r="GNT1" s="1221"/>
      <c r="GNU1" s="1221"/>
      <c r="GNV1" s="1221"/>
      <c r="GNW1" s="1221"/>
      <c r="GNX1" s="1221"/>
      <c r="GNY1" s="1221"/>
      <c r="GNZ1" s="1221"/>
      <c r="GOA1" s="1221"/>
      <c r="GOB1" s="1221"/>
      <c r="GOC1" s="1221"/>
      <c r="GOD1" s="1221"/>
      <c r="GOE1" s="1221"/>
      <c r="GOF1" s="1221"/>
      <c r="GOG1" s="1221"/>
      <c r="GOH1" s="1221"/>
      <c r="GOI1" s="1221"/>
      <c r="GOJ1" s="1221"/>
      <c r="GOK1" s="1221"/>
      <c r="GOL1" s="1221"/>
      <c r="GOM1" s="1221"/>
      <c r="GON1" s="1221"/>
      <c r="GOO1" s="1221"/>
      <c r="GOP1" s="1221"/>
      <c r="GOQ1" s="1221"/>
      <c r="GOR1" s="1221"/>
      <c r="GOS1" s="1221"/>
      <c r="GOT1" s="1221"/>
      <c r="GOU1" s="1221"/>
      <c r="GOV1" s="1221"/>
      <c r="GOW1" s="1221"/>
      <c r="GOX1" s="1221"/>
      <c r="GOY1" s="1221"/>
      <c r="GOZ1" s="1221"/>
      <c r="GPA1" s="1221"/>
      <c r="GPB1" s="1221"/>
      <c r="GPC1" s="1221"/>
      <c r="GPD1" s="1221"/>
      <c r="GPE1" s="1221"/>
      <c r="GPF1" s="1221"/>
      <c r="GPG1" s="1221"/>
      <c r="GPH1" s="1221"/>
      <c r="GPI1" s="1221"/>
      <c r="GPJ1" s="1221"/>
      <c r="GPK1" s="1221"/>
      <c r="GPL1" s="1221"/>
      <c r="GPM1" s="1221"/>
      <c r="GPN1" s="1221"/>
      <c r="GPO1" s="1221"/>
      <c r="GPP1" s="1221"/>
      <c r="GPQ1" s="1221"/>
      <c r="GPR1" s="1221"/>
      <c r="GPS1" s="1221"/>
      <c r="GPT1" s="1221"/>
      <c r="GPU1" s="1221"/>
      <c r="GPV1" s="1221"/>
      <c r="GPW1" s="1221"/>
      <c r="GPX1" s="1221"/>
      <c r="GPY1" s="1221"/>
      <c r="GPZ1" s="1221"/>
      <c r="GQA1" s="1221"/>
      <c r="GQB1" s="1221"/>
      <c r="GQC1" s="1221"/>
      <c r="GQD1" s="1221"/>
      <c r="GQE1" s="1221"/>
      <c r="GQF1" s="1221"/>
      <c r="GQG1" s="1221"/>
      <c r="GQH1" s="1221"/>
      <c r="GQI1" s="1221"/>
      <c r="GQJ1" s="1221"/>
      <c r="GQK1" s="1221"/>
      <c r="GQL1" s="1221"/>
      <c r="GQM1" s="1221"/>
      <c r="GQN1" s="1221"/>
      <c r="GQO1" s="1221"/>
      <c r="GQP1" s="1221"/>
      <c r="GQQ1" s="1221"/>
      <c r="GQR1" s="1221"/>
      <c r="GQS1" s="1221"/>
      <c r="GQT1" s="1221"/>
      <c r="GQU1" s="1221"/>
      <c r="GQV1" s="1221"/>
      <c r="GQW1" s="1221"/>
      <c r="GQX1" s="1221"/>
      <c r="GQY1" s="1221"/>
      <c r="GQZ1" s="1221"/>
      <c r="GRA1" s="1221"/>
      <c r="GRB1" s="1221"/>
      <c r="GRC1" s="1221"/>
      <c r="GRD1" s="1221"/>
      <c r="GRE1" s="1221"/>
      <c r="GRF1" s="1221"/>
      <c r="GRG1" s="1221"/>
      <c r="GRH1" s="1221"/>
      <c r="GRI1" s="1221"/>
      <c r="GRJ1" s="1221"/>
      <c r="GRK1" s="1221"/>
      <c r="GRL1" s="1221"/>
      <c r="GRM1" s="1221"/>
      <c r="GRN1" s="1221"/>
      <c r="GRO1" s="1221"/>
      <c r="GRP1" s="1221"/>
      <c r="GRQ1" s="1221"/>
      <c r="GRR1" s="1221"/>
      <c r="GRS1" s="1221"/>
      <c r="GRT1" s="1221"/>
      <c r="GRU1" s="1221"/>
      <c r="GRV1" s="1221"/>
      <c r="GRW1" s="1221"/>
      <c r="GRX1" s="1221"/>
      <c r="GRY1" s="1221"/>
      <c r="GRZ1" s="1221"/>
      <c r="GSA1" s="1221"/>
      <c r="GSB1" s="1221"/>
      <c r="GSC1" s="1221"/>
      <c r="GSD1" s="1221"/>
      <c r="GSE1" s="1221"/>
      <c r="GSF1" s="1221"/>
      <c r="GSG1" s="1221"/>
      <c r="GSH1" s="1221"/>
      <c r="GSI1" s="1221"/>
      <c r="GSJ1" s="1221"/>
      <c r="GSK1" s="1221"/>
      <c r="GSL1" s="1221"/>
      <c r="GSM1" s="1221"/>
      <c r="GSN1" s="1221"/>
      <c r="GSO1" s="1221"/>
      <c r="GSP1" s="1221"/>
      <c r="GSQ1" s="1221"/>
      <c r="GSR1" s="1221"/>
      <c r="GSS1" s="1221"/>
      <c r="GST1" s="1221"/>
      <c r="GSU1" s="1221"/>
      <c r="GSV1" s="1221"/>
      <c r="GSW1" s="1221"/>
      <c r="GSX1" s="1221"/>
      <c r="GSY1" s="1221"/>
      <c r="GSZ1" s="1221"/>
      <c r="GTA1" s="1221"/>
      <c r="GTB1" s="1221"/>
      <c r="GTC1" s="1221"/>
      <c r="GTD1" s="1221"/>
      <c r="GTE1" s="1221"/>
      <c r="GTF1" s="1221"/>
      <c r="GTG1" s="1221"/>
      <c r="GTH1" s="1221"/>
      <c r="GTI1" s="1221"/>
      <c r="GTJ1" s="1221"/>
      <c r="GTK1" s="1221"/>
      <c r="GTL1" s="1221"/>
      <c r="GTM1" s="1221"/>
      <c r="GTN1" s="1221"/>
      <c r="GTO1" s="1221"/>
      <c r="GTP1" s="1221"/>
      <c r="GTQ1" s="1221"/>
      <c r="GTR1" s="1221"/>
      <c r="GTS1" s="1221"/>
      <c r="GTT1" s="1221"/>
      <c r="GTU1" s="1221"/>
      <c r="GTV1" s="1221"/>
      <c r="GTW1" s="1221"/>
      <c r="GTX1" s="1221"/>
      <c r="GTY1" s="1221"/>
      <c r="GTZ1" s="1221"/>
      <c r="GUA1" s="1221"/>
      <c r="GUB1" s="1221"/>
      <c r="GUC1" s="1221"/>
      <c r="GUD1" s="1221"/>
      <c r="GUE1" s="1221"/>
      <c r="GUF1" s="1221"/>
      <c r="GUG1" s="1221"/>
      <c r="GUH1" s="1221"/>
      <c r="GUI1" s="1221"/>
      <c r="GUJ1" s="1221"/>
      <c r="GUK1" s="1221"/>
      <c r="GUL1" s="1221"/>
      <c r="GUM1" s="1221"/>
      <c r="GUN1" s="1221"/>
      <c r="GUO1" s="1221"/>
      <c r="GUP1" s="1221"/>
      <c r="GUQ1" s="1221"/>
      <c r="GUR1" s="1221"/>
      <c r="GUS1" s="1221"/>
      <c r="GUT1" s="1221"/>
      <c r="GUU1" s="1221"/>
      <c r="GUV1" s="1221"/>
      <c r="GUW1" s="1221"/>
      <c r="GUX1" s="1221"/>
      <c r="GUY1" s="1221"/>
      <c r="GUZ1" s="1221"/>
      <c r="GVA1" s="1221"/>
      <c r="GVB1" s="1221"/>
      <c r="GVC1" s="1221"/>
      <c r="GVD1" s="1221"/>
      <c r="GVE1" s="1221"/>
      <c r="GVF1" s="1221"/>
      <c r="GVG1" s="1221"/>
      <c r="GVH1" s="1221"/>
      <c r="GVI1" s="1221"/>
      <c r="GVJ1" s="1221"/>
      <c r="GVK1" s="1221"/>
      <c r="GVL1" s="1221"/>
      <c r="GVM1" s="1221"/>
      <c r="GVN1" s="1221"/>
      <c r="GVO1" s="1221"/>
      <c r="GVP1" s="1221"/>
      <c r="GVQ1" s="1221"/>
      <c r="GVR1" s="1221"/>
      <c r="GVS1" s="1221"/>
      <c r="GVT1" s="1221"/>
      <c r="GVU1" s="1221"/>
      <c r="GVV1" s="1221"/>
      <c r="GVW1" s="1221"/>
      <c r="GVX1" s="1221"/>
      <c r="GVY1" s="1221"/>
      <c r="GVZ1" s="1221"/>
      <c r="GWA1" s="1221"/>
      <c r="GWB1" s="1221"/>
      <c r="GWC1" s="1221"/>
      <c r="GWD1" s="1221"/>
      <c r="GWE1" s="1221"/>
      <c r="GWF1" s="1221"/>
      <c r="GWG1" s="1221"/>
      <c r="GWH1" s="1221"/>
      <c r="GWI1" s="1221"/>
      <c r="GWJ1" s="1221"/>
      <c r="GWK1" s="1221"/>
      <c r="GWL1" s="1221"/>
      <c r="GWM1" s="1221"/>
      <c r="GWN1" s="1221"/>
      <c r="GWO1" s="1221"/>
      <c r="GWP1" s="1221"/>
      <c r="GWQ1" s="1221"/>
      <c r="GWR1" s="1221"/>
      <c r="GWS1" s="1221"/>
      <c r="GWT1" s="1221"/>
      <c r="GWU1" s="1221"/>
      <c r="GWV1" s="1221"/>
      <c r="GWW1" s="1221"/>
      <c r="GWX1" s="1221"/>
      <c r="GWY1" s="1221"/>
      <c r="GWZ1" s="1221"/>
      <c r="GXA1" s="1221"/>
      <c r="GXB1" s="1221"/>
      <c r="GXC1" s="1221"/>
      <c r="GXD1" s="1221"/>
      <c r="GXE1" s="1221"/>
      <c r="GXF1" s="1221"/>
      <c r="GXG1" s="1221"/>
      <c r="GXH1" s="1221"/>
      <c r="GXI1" s="1221"/>
      <c r="GXJ1" s="1221"/>
      <c r="GXK1" s="1221"/>
      <c r="GXL1" s="1221"/>
      <c r="GXM1" s="1221"/>
      <c r="GXN1" s="1221"/>
      <c r="GXO1" s="1221"/>
      <c r="GXP1" s="1221"/>
      <c r="GXQ1" s="1221"/>
      <c r="GXR1" s="1221"/>
      <c r="GXS1" s="1221"/>
      <c r="GXT1" s="1221"/>
      <c r="GXU1" s="1221"/>
      <c r="GXV1" s="1221"/>
      <c r="GXW1" s="1221"/>
      <c r="GXX1" s="1221"/>
      <c r="GXY1" s="1221"/>
      <c r="GXZ1" s="1221"/>
      <c r="GYA1" s="1221"/>
      <c r="GYB1" s="1221"/>
      <c r="GYC1" s="1221"/>
      <c r="GYD1" s="1221"/>
      <c r="GYE1" s="1221"/>
      <c r="GYF1" s="1221"/>
      <c r="GYG1" s="1221"/>
      <c r="GYH1" s="1221"/>
      <c r="GYI1" s="1221"/>
      <c r="GYJ1" s="1221"/>
      <c r="GYK1" s="1221"/>
      <c r="GYL1" s="1221"/>
      <c r="GYM1" s="1221"/>
      <c r="GYN1" s="1221"/>
      <c r="GYO1" s="1221"/>
      <c r="GYP1" s="1221"/>
      <c r="GYQ1" s="1221"/>
      <c r="GYR1" s="1221"/>
      <c r="GYS1" s="1221"/>
      <c r="GYT1" s="1221"/>
      <c r="GYU1" s="1221"/>
      <c r="GYV1" s="1221"/>
      <c r="GYW1" s="1221"/>
      <c r="GYX1" s="1221"/>
      <c r="GYY1" s="1221"/>
      <c r="GYZ1" s="1221"/>
      <c r="GZA1" s="1221"/>
      <c r="GZB1" s="1221"/>
      <c r="GZC1" s="1221"/>
      <c r="GZD1" s="1221"/>
      <c r="GZE1" s="1221"/>
      <c r="GZF1" s="1221"/>
      <c r="GZG1" s="1221"/>
      <c r="GZH1" s="1221"/>
      <c r="GZI1" s="1221"/>
      <c r="GZJ1" s="1221"/>
      <c r="GZK1" s="1221"/>
      <c r="GZL1" s="1221"/>
      <c r="GZM1" s="1221"/>
      <c r="GZN1" s="1221"/>
      <c r="GZO1" s="1221"/>
      <c r="GZP1" s="1221"/>
      <c r="GZQ1" s="1221"/>
      <c r="GZR1" s="1221"/>
      <c r="GZS1" s="1221"/>
      <c r="GZT1" s="1221"/>
      <c r="GZU1" s="1221"/>
      <c r="GZV1" s="1221"/>
      <c r="GZW1" s="1221"/>
      <c r="GZX1" s="1221"/>
      <c r="GZY1" s="1221"/>
      <c r="GZZ1" s="1221"/>
      <c r="HAA1" s="1221"/>
      <c r="HAB1" s="1221"/>
      <c r="HAC1" s="1221"/>
      <c r="HAD1" s="1221"/>
      <c r="HAE1" s="1221"/>
      <c r="HAF1" s="1221"/>
      <c r="HAG1" s="1221"/>
      <c r="HAH1" s="1221"/>
      <c r="HAI1" s="1221"/>
      <c r="HAJ1" s="1221"/>
      <c r="HAK1" s="1221"/>
      <c r="HAL1" s="1221"/>
      <c r="HAM1" s="1221"/>
      <c r="HAN1" s="1221"/>
      <c r="HAO1" s="1221"/>
      <c r="HAP1" s="1221"/>
      <c r="HAQ1" s="1221"/>
      <c r="HAR1" s="1221"/>
      <c r="HAS1" s="1221"/>
      <c r="HAT1" s="1221"/>
      <c r="HAU1" s="1221"/>
      <c r="HAV1" s="1221"/>
      <c r="HAW1" s="1221"/>
      <c r="HAX1" s="1221"/>
      <c r="HAY1" s="1221"/>
      <c r="HAZ1" s="1221"/>
      <c r="HBA1" s="1221"/>
      <c r="HBB1" s="1221"/>
      <c r="HBC1" s="1221"/>
      <c r="HBD1" s="1221"/>
      <c r="HBE1" s="1221"/>
      <c r="HBF1" s="1221"/>
      <c r="HBG1" s="1221"/>
      <c r="HBH1" s="1221"/>
      <c r="HBI1" s="1221"/>
      <c r="HBJ1" s="1221"/>
      <c r="HBK1" s="1221"/>
      <c r="HBL1" s="1221"/>
      <c r="HBM1" s="1221"/>
      <c r="HBN1" s="1221"/>
      <c r="HBO1" s="1221"/>
      <c r="HBP1" s="1221"/>
      <c r="HBQ1" s="1221"/>
      <c r="HBR1" s="1221"/>
      <c r="HBS1" s="1221"/>
      <c r="HBT1" s="1221"/>
      <c r="HBU1" s="1221"/>
      <c r="HBV1" s="1221"/>
      <c r="HBW1" s="1221"/>
      <c r="HBX1" s="1221"/>
      <c r="HBY1" s="1221"/>
      <c r="HBZ1" s="1221"/>
      <c r="HCA1" s="1221"/>
      <c r="HCB1" s="1221"/>
      <c r="HCC1" s="1221"/>
      <c r="HCD1" s="1221"/>
      <c r="HCE1" s="1221"/>
      <c r="HCF1" s="1221"/>
      <c r="HCG1" s="1221"/>
      <c r="HCH1" s="1221"/>
      <c r="HCI1" s="1221"/>
      <c r="HCJ1" s="1221"/>
      <c r="HCK1" s="1221"/>
      <c r="HCL1" s="1221"/>
      <c r="HCM1" s="1221"/>
      <c r="HCN1" s="1221"/>
      <c r="HCO1" s="1221"/>
      <c r="HCP1" s="1221"/>
      <c r="HCQ1" s="1221"/>
      <c r="HCR1" s="1221"/>
      <c r="HCS1" s="1221"/>
      <c r="HCT1" s="1221"/>
      <c r="HCU1" s="1221"/>
      <c r="HCV1" s="1221"/>
      <c r="HCW1" s="1221"/>
      <c r="HCX1" s="1221"/>
      <c r="HCY1" s="1221"/>
      <c r="HCZ1" s="1221"/>
      <c r="HDA1" s="1221"/>
      <c r="HDB1" s="1221"/>
      <c r="HDC1" s="1221"/>
      <c r="HDD1" s="1221"/>
      <c r="HDE1" s="1221"/>
      <c r="HDF1" s="1221"/>
      <c r="HDG1" s="1221"/>
      <c r="HDH1" s="1221"/>
      <c r="HDI1" s="1221"/>
      <c r="HDJ1" s="1221"/>
      <c r="HDK1" s="1221"/>
      <c r="HDL1" s="1221"/>
      <c r="HDM1" s="1221"/>
      <c r="HDN1" s="1221"/>
      <c r="HDO1" s="1221"/>
      <c r="HDP1" s="1221"/>
      <c r="HDQ1" s="1221"/>
      <c r="HDR1" s="1221"/>
      <c r="HDS1" s="1221"/>
      <c r="HDT1" s="1221"/>
      <c r="HDU1" s="1221"/>
      <c r="HDV1" s="1221"/>
      <c r="HDW1" s="1221"/>
      <c r="HDX1" s="1221"/>
      <c r="HDY1" s="1221"/>
      <c r="HDZ1" s="1221"/>
      <c r="HEA1" s="1221"/>
      <c r="HEB1" s="1221"/>
      <c r="HEC1" s="1221"/>
      <c r="HED1" s="1221"/>
      <c r="HEE1" s="1221"/>
      <c r="HEF1" s="1221"/>
      <c r="HEG1" s="1221"/>
      <c r="HEH1" s="1221"/>
      <c r="HEI1" s="1221"/>
      <c r="HEJ1" s="1221"/>
      <c r="HEK1" s="1221"/>
      <c r="HEL1" s="1221"/>
      <c r="HEM1" s="1221"/>
      <c r="HEN1" s="1221"/>
      <c r="HEO1" s="1221"/>
      <c r="HEP1" s="1221"/>
      <c r="HEQ1" s="1221"/>
      <c r="HER1" s="1221"/>
      <c r="HES1" s="1221"/>
      <c r="HET1" s="1221"/>
      <c r="HEU1" s="1221"/>
      <c r="HEV1" s="1221"/>
      <c r="HEW1" s="1221"/>
      <c r="HEX1" s="1221"/>
      <c r="HEY1" s="1221"/>
      <c r="HEZ1" s="1221"/>
      <c r="HFA1" s="1221"/>
      <c r="HFB1" s="1221"/>
      <c r="HFC1" s="1221"/>
      <c r="HFD1" s="1221"/>
      <c r="HFE1" s="1221"/>
      <c r="HFF1" s="1221"/>
      <c r="HFG1" s="1221"/>
      <c r="HFH1" s="1221"/>
      <c r="HFI1" s="1221"/>
      <c r="HFJ1" s="1221"/>
      <c r="HFK1" s="1221"/>
      <c r="HFL1" s="1221"/>
      <c r="HFM1" s="1221"/>
      <c r="HFN1" s="1221"/>
      <c r="HFO1" s="1221"/>
      <c r="HFP1" s="1221"/>
      <c r="HFQ1" s="1221"/>
      <c r="HFR1" s="1221"/>
      <c r="HFS1" s="1221"/>
      <c r="HFT1" s="1221"/>
      <c r="HFU1" s="1221"/>
      <c r="HFV1" s="1221"/>
      <c r="HFW1" s="1221"/>
      <c r="HFX1" s="1221"/>
      <c r="HFY1" s="1221"/>
      <c r="HFZ1" s="1221"/>
      <c r="HGA1" s="1221"/>
      <c r="HGB1" s="1221"/>
      <c r="HGC1" s="1221"/>
      <c r="HGD1" s="1221"/>
      <c r="HGE1" s="1221"/>
      <c r="HGF1" s="1221"/>
      <c r="HGG1" s="1221"/>
      <c r="HGH1" s="1221"/>
      <c r="HGI1" s="1221"/>
      <c r="HGJ1" s="1221"/>
      <c r="HGK1" s="1221"/>
      <c r="HGL1" s="1221"/>
      <c r="HGM1" s="1221"/>
      <c r="HGN1" s="1221"/>
      <c r="HGO1" s="1221"/>
      <c r="HGP1" s="1221"/>
      <c r="HGQ1" s="1221"/>
      <c r="HGR1" s="1221"/>
      <c r="HGS1" s="1221"/>
      <c r="HGT1" s="1221"/>
      <c r="HGU1" s="1221"/>
      <c r="HGV1" s="1221"/>
      <c r="HGW1" s="1221"/>
      <c r="HGX1" s="1221"/>
      <c r="HGY1" s="1221"/>
      <c r="HGZ1" s="1221"/>
      <c r="HHA1" s="1221"/>
      <c r="HHB1" s="1221"/>
      <c r="HHC1" s="1221"/>
      <c r="HHD1" s="1221"/>
      <c r="HHE1" s="1221"/>
      <c r="HHF1" s="1221"/>
      <c r="HHG1" s="1221"/>
      <c r="HHH1" s="1221"/>
      <c r="HHI1" s="1221"/>
      <c r="HHJ1" s="1221"/>
      <c r="HHK1" s="1221"/>
      <c r="HHL1" s="1221"/>
      <c r="HHM1" s="1221"/>
      <c r="HHN1" s="1221"/>
      <c r="HHO1" s="1221"/>
      <c r="HHP1" s="1221"/>
      <c r="HHQ1" s="1221"/>
      <c r="HHR1" s="1221"/>
      <c r="HHS1" s="1221"/>
      <c r="HHT1" s="1221"/>
      <c r="HHU1" s="1221"/>
      <c r="HHV1" s="1221"/>
      <c r="HHW1" s="1221"/>
      <c r="HHX1" s="1221"/>
      <c r="HHY1" s="1221"/>
      <c r="HHZ1" s="1221"/>
      <c r="HIA1" s="1221"/>
      <c r="HIB1" s="1221"/>
      <c r="HIC1" s="1221"/>
      <c r="HID1" s="1221"/>
      <c r="HIE1" s="1221"/>
      <c r="HIF1" s="1221"/>
      <c r="HIG1" s="1221"/>
      <c r="HIH1" s="1221"/>
      <c r="HII1" s="1221"/>
      <c r="HIJ1" s="1221"/>
      <c r="HIK1" s="1221"/>
      <c r="HIL1" s="1221"/>
      <c r="HIM1" s="1221"/>
      <c r="HIN1" s="1221"/>
      <c r="HIO1" s="1221"/>
      <c r="HIP1" s="1221"/>
      <c r="HIQ1" s="1221"/>
      <c r="HIR1" s="1221"/>
      <c r="HIS1" s="1221"/>
      <c r="HIT1" s="1221"/>
      <c r="HIU1" s="1221"/>
      <c r="HIV1" s="1221"/>
      <c r="HIW1" s="1221"/>
      <c r="HIX1" s="1221"/>
      <c r="HIY1" s="1221"/>
      <c r="HIZ1" s="1221"/>
      <c r="HJA1" s="1221"/>
      <c r="HJB1" s="1221"/>
      <c r="HJC1" s="1221"/>
      <c r="HJD1" s="1221"/>
      <c r="HJE1" s="1221"/>
      <c r="HJF1" s="1221"/>
      <c r="HJG1" s="1221"/>
      <c r="HJH1" s="1221"/>
      <c r="HJI1" s="1221"/>
      <c r="HJJ1" s="1221"/>
      <c r="HJK1" s="1221"/>
      <c r="HJL1" s="1221"/>
      <c r="HJM1" s="1221"/>
      <c r="HJN1" s="1221"/>
      <c r="HJO1" s="1221"/>
      <c r="HJP1" s="1221"/>
      <c r="HJQ1" s="1221"/>
      <c r="HJR1" s="1221"/>
      <c r="HJS1" s="1221"/>
      <c r="HJT1" s="1221"/>
      <c r="HJU1" s="1221"/>
      <c r="HJV1" s="1221"/>
      <c r="HJW1" s="1221"/>
      <c r="HJX1" s="1221"/>
      <c r="HJY1" s="1221"/>
      <c r="HJZ1" s="1221"/>
      <c r="HKA1" s="1221"/>
      <c r="HKB1" s="1221"/>
      <c r="HKC1" s="1221"/>
      <c r="HKD1" s="1221"/>
      <c r="HKE1" s="1221"/>
      <c r="HKF1" s="1221"/>
      <c r="HKG1" s="1221"/>
      <c r="HKH1" s="1221"/>
      <c r="HKI1" s="1221"/>
      <c r="HKJ1" s="1221"/>
      <c r="HKK1" s="1221"/>
      <c r="HKL1" s="1221"/>
      <c r="HKM1" s="1221"/>
      <c r="HKN1" s="1221"/>
      <c r="HKO1" s="1221"/>
      <c r="HKP1" s="1221"/>
      <c r="HKQ1" s="1221"/>
      <c r="HKR1" s="1221"/>
      <c r="HKS1" s="1221"/>
      <c r="HKT1" s="1221"/>
      <c r="HKU1" s="1221"/>
      <c r="HKV1" s="1221"/>
      <c r="HKW1" s="1221"/>
      <c r="HKX1" s="1221"/>
      <c r="HKY1" s="1221"/>
      <c r="HKZ1" s="1221"/>
      <c r="HLA1" s="1221"/>
      <c r="HLB1" s="1221"/>
      <c r="HLC1" s="1221"/>
      <c r="HLD1" s="1221"/>
      <c r="HLE1" s="1221"/>
      <c r="HLF1" s="1221"/>
      <c r="HLG1" s="1221"/>
      <c r="HLH1" s="1221"/>
      <c r="HLI1" s="1221"/>
      <c r="HLJ1" s="1221"/>
      <c r="HLK1" s="1221"/>
      <c r="HLL1" s="1221"/>
      <c r="HLM1" s="1221"/>
      <c r="HLN1" s="1221"/>
      <c r="HLO1" s="1221"/>
      <c r="HLP1" s="1221"/>
      <c r="HLQ1" s="1221"/>
      <c r="HLR1" s="1221"/>
      <c r="HLS1" s="1221"/>
      <c r="HLT1" s="1221"/>
      <c r="HLU1" s="1221"/>
      <c r="HLV1" s="1221"/>
      <c r="HLW1" s="1221"/>
      <c r="HLX1" s="1221"/>
      <c r="HLY1" s="1221"/>
      <c r="HLZ1" s="1221"/>
      <c r="HMA1" s="1221"/>
      <c r="HMB1" s="1221"/>
      <c r="HMC1" s="1221"/>
      <c r="HMD1" s="1221"/>
      <c r="HME1" s="1221"/>
      <c r="HMF1" s="1221"/>
      <c r="HMG1" s="1221"/>
      <c r="HMH1" s="1221"/>
      <c r="HMI1" s="1221"/>
      <c r="HMJ1" s="1221"/>
      <c r="HMK1" s="1221"/>
      <c r="HML1" s="1221"/>
      <c r="HMM1" s="1221"/>
      <c r="HMN1" s="1221"/>
      <c r="HMO1" s="1221"/>
      <c r="HMP1" s="1221"/>
      <c r="HMQ1" s="1221"/>
      <c r="HMR1" s="1221"/>
      <c r="HMS1" s="1221"/>
      <c r="HMT1" s="1221"/>
      <c r="HMU1" s="1221"/>
      <c r="HMV1" s="1221"/>
      <c r="HMW1" s="1221"/>
      <c r="HMX1" s="1221"/>
      <c r="HMY1" s="1221"/>
      <c r="HMZ1" s="1221"/>
      <c r="HNA1" s="1221"/>
      <c r="HNB1" s="1221"/>
      <c r="HNC1" s="1221"/>
      <c r="HND1" s="1221"/>
      <c r="HNE1" s="1221"/>
      <c r="HNF1" s="1221"/>
      <c r="HNG1" s="1221"/>
      <c r="HNH1" s="1221"/>
      <c r="HNI1" s="1221"/>
      <c r="HNJ1" s="1221"/>
      <c r="HNK1" s="1221"/>
      <c r="HNL1" s="1221"/>
      <c r="HNM1" s="1221"/>
      <c r="HNN1" s="1221"/>
      <c r="HNO1" s="1221"/>
      <c r="HNP1" s="1221"/>
      <c r="HNQ1" s="1221"/>
      <c r="HNR1" s="1221"/>
      <c r="HNS1" s="1221"/>
      <c r="HNT1" s="1221"/>
      <c r="HNU1" s="1221"/>
      <c r="HNV1" s="1221"/>
      <c r="HNW1" s="1221"/>
      <c r="HNX1" s="1221"/>
      <c r="HNY1" s="1221"/>
      <c r="HNZ1" s="1221"/>
      <c r="HOA1" s="1221"/>
      <c r="HOB1" s="1221"/>
      <c r="HOC1" s="1221"/>
      <c r="HOD1" s="1221"/>
      <c r="HOE1" s="1221"/>
      <c r="HOF1" s="1221"/>
      <c r="HOG1" s="1221"/>
      <c r="HOH1" s="1221"/>
      <c r="HOI1" s="1221"/>
      <c r="HOJ1" s="1221"/>
      <c r="HOK1" s="1221"/>
      <c r="HOL1" s="1221"/>
      <c r="HOM1" s="1221"/>
      <c r="HON1" s="1221"/>
      <c r="HOO1" s="1221"/>
      <c r="HOP1" s="1221"/>
      <c r="HOQ1" s="1221"/>
      <c r="HOR1" s="1221"/>
      <c r="HOS1" s="1221"/>
      <c r="HOT1" s="1221"/>
      <c r="HOU1" s="1221"/>
      <c r="HOV1" s="1221"/>
      <c r="HOW1" s="1221"/>
      <c r="HOX1" s="1221"/>
      <c r="HOY1" s="1221"/>
      <c r="HOZ1" s="1221"/>
      <c r="HPA1" s="1221"/>
      <c r="HPB1" s="1221"/>
      <c r="HPC1" s="1221"/>
      <c r="HPD1" s="1221"/>
      <c r="HPE1" s="1221"/>
      <c r="HPF1" s="1221"/>
      <c r="HPG1" s="1221"/>
      <c r="HPH1" s="1221"/>
      <c r="HPI1" s="1221"/>
      <c r="HPJ1" s="1221"/>
      <c r="HPK1" s="1221"/>
      <c r="HPL1" s="1221"/>
      <c r="HPM1" s="1221"/>
      <c r="HPN1" s="1221"/>
      <c r="HPO1" s="1221"/>
      <c r="HPP1" s="1221"/>
      <c r="HPQ1" s="1221"/>
      <c r="HPR1" s="1221"/>
      <c r="HPS1" s="1221"/>
      <c r="HPT1" s="1221"/>
      <c r="HPU1" s="1221"/>
      <c r="HPV1" s="1221"/>
      <c r="HPW1" s="1221"/>
      <c r="HPX1" s="1221"/>
      <c r="HPY1" s="1221"/>
      <c r="HPZ1" s="1221"/>
      <c r="HQA1" s="1221"/>
      <c r="HQB1" s="1221"/>
      <c r="HQC1" s="1221"/>
      <c r="HQD1" s="1221"/>
      <c r="HQE1" s="1221"/>
      <c r="HQF1" s="1221"/>
      <c r="HQG1" s="1221"/>
      <c r="HQH1" s="1221"/>
      <c r="HQI1" s="1221"/>
      <c r="HQJ1" s="1221"/>
      <c r="HQK1" s="1221"/>
      <c r="HQL1" s="1221"/>
      <c r="HQM1" s="1221"/>
      <c r="HQN1" s="1221"/>
      <c r="HQO1" s="1221"/>
      <c r="HQP1" s="1221"/>
      <c r="HQQ1" s="1221"/>
      <c r="HQR1" s="1221"/>
      <c r="HQS1" s="1221"/>
      <c r="HQT1" s="1221"/>
      <c r="HQU1" s="1221"/>
      <c r="HQV1" s="1221"/>
      <c r="HQW1" s="1221"/>
      <c r="HQX1" s="1221"/>
      <c r="HQY1" s="1221"/>
      <c r="HQZ1" s="1221"/>
      <c r="HRA1" s="1221"/>
      <c r="HRB1" s="1221"/>
      <c r="HRC1" s="1221"/>
      <c r="HRD1" s="1221"/>
      <c r="HRE1" s="1221"/>
      <c r="HRF1" s="1221"/>
      <c r="HRG1" s="1221"/>
      <c r="HRH1" s="1221"/>
      <c r="HRI1" s="1221"/>
      <c r="HRJ1" s="1221"/>
      <c r="HRK1" s="1221"/>
      <c r="HRL1" s="1221"/>
      <c r="HRM1" s="1221"/>
      <c r="HRN1" s="1221"/>
      <c r="HRO1" s="1221"/>
      <c r="HRP1" s="1221"/>
      <c r="HRQ1" s="1221"/>
      <c r="HRR1" s="1221"/>
      <c r="HRS1" s="1221"/>
      <c r="HRT1" s="1221"/>
      <c r="HRU1" s="1221"/>
      <c r="HRV1" s="1221"/>
      <c r="HRW1" s="1221"/>
      <c r="HRX1" s="1221"/>
      <c r="HRY1" s="1221"/>
      <c r="HRZ1" s="1221"/>
      <c r="HSA1" s="1221"/>
      <c r="HSB1" s="1221"/>
      <c r="HSC1" s="1221"/>
      <c r="HSD1" s="1221"/>
      <c r="HSE1" s="1221"/>
      <c r="HSF1" s="1221"/>
      <c r="HSG1" s="1221"/>
      <c r="HSH1" s="1221"/>
      <c r="HSI1" s="1221"/>
      <c r="HSJ1" s="1221"/>
      <c r="HSK1" s="1221"/>
      <c r="HSL1" s="1221"/>
      <c r="HSM1" s="1221"/>
      <c r="HSN1" s="1221"/>
      <c r="HSO1" s="1221"/>
      <c r="HSP1" s="1221"/>
      <c r="HSQ1" s="1221"/>
      <c r="HSR1" s="1221"/>
      <c r="HSS1" s="1221"/>
      <c r="HST1" s="1221"/>
      <c r="HSU1" s="1221"/>
      <c r="HSV1" s="1221"/>
      <c r="HSW1" s="1221"/>
      <c r="HSX1" s="1221"/>
      <c r="HSY1" s="1221"/>
      <c r="HSZ1" s="1221"/>
      <c r="HTA1" s="1221"/>
      <c r="HTB1" s="1221"/>
      <c r="HTC1" s="1221"/>
      <c r="HTD1" s="1221"/>
      <c r="HTE1" s="1221"/>
      <c r="HTF1" s="1221"/>
      <c r="HTG1" s="1221"/>
      <c r="HTH1" s="1221"/>
      <c r="HTI1" s="1221"/>
      <c r="HTJ1" s="1221"/>
      <c r="HTK1" s="1221"/>
      <c r="HTL1" s="1221"/>
      <c r="HTM1" s="1221"/>
      <c r="HTN1" s="1221"/>
      <c r="HTO1" s="1221"/>
      <c r="HTP1" s="1221"/>
      <c r="HTQ1" s="1221"/>
      <c r="HTR1" s="1221"/>
      <c r="HTS1" s="1221"/>
      <c r="HTT1" s="1221"/>
      <c r="HTU1" s="1221"/>
      <c r="HTV1" s="1221"/>
      <c r="HTW1" s="1221"/>
      <c r="HTX1" s="1221"/>
      <c r="HTY1" s="1221"/>
      <c r="HTZ1" s="1221"/>
      <c r="HUA1" s="1221"/>
      <c r="HUB1" s="1221"/>
      <c r="HUC1" s="1221"/>
      <c r="HUD1" s="1221"/>
      <c r="HUE1" s="1221"/>
      <c r="HUF1" s="1221"/>
      <c r="HUG1" s="1221"/>
      <c r="HUH1" s="1221"/>
      <c r="HUI1" s="1221"/>
      <c r="HUJ1" s="1221"/>
      <c r="HUK1" s="1221"/>
      <c r="HUL1" s="1221"/>
      <c r="HUM1" s="1221"/>
      <c r="HUN1" s="1221"/>
      <c r="HUO1" s="1221"/>
      <c r="HUP1" s="1221"/>
      <c r="HUQ1" s="1221"/>
      <c r="HUR1" s="1221"/>
      <c r="HUS1" s="1221"/>
      <c r="HUT1" s="1221"/>
      <c r="HUU1" s="1221"/>
      <c r="HUV1" s="1221"/>
      <c r="HUW1" s="1221"/>
      <c r="HUX1" s="1221"/>
      <c r="HUY1" s="1221"/>
      <c r="HUZ1" s="1221"/>
      <c r="HVA1" s="1221"/>
      <c r="HVB1" s="1221"/>
      <c r="HVC1" s="1221"/>
      <c r="HVD1" s="1221"/>
      <c r="HVE1" s="1221"/>
      <c r="HVF1" s="1221"/>
      <c r="HVG1" s="1221"/>
      <c r="HVH1" s="1221"/>
      <c r="HVI1" s="1221"/>
      <c r="HVJ1" s="1221"/>
      <c r="HVK1" s="1221"/>
      <c r="HVL1" s="1221"/>
      <c r="HVM1" s="1221"/>
      <c r="HVN1" s="1221"/>
      <c r="HVO1" s="1221"/>
      <c r="HVP1" s="1221"/>
      <c r="HVQ1" s="1221"/>
      <c r="HVR1" s="1221"/>
      <c r="HVS1" s="1221"/>
      <c r="HVT1" s="1221"/>
      <c r="HVU1" s="1221"/>
      <c r="HVV1" s="1221"/>
      <c r="HVW1" s="1221"/>
      <c r="HVX1" s="1221"/>
      <c r="HVY1" s="1221"/>
      <c r="HVZ1" s="1221"/>
      <c r="HWA1" s="1221"/>
      <c r="HWB1" s="1221"/>
      <c r="HWC1" s="1221"/>
      <c r="HWD1" s="1221"/>
      <c r="HWE1" s="1221"/>
      <c r="HWF1" s="1221"/>
      <c r="HWG1" s="1221"/>
      <c r="HWH1" s="1221"/>
      <c r="HWI1" s="1221"/>
      <c r="HWJ1" s="1221"/>
      <c r="HWK1" s="1221"/>
      <c r="HWL1" s="1221"/>
      <c r="HWM1" s="1221"/>
      <c r="HWN1" s="1221"/>
      <c r="HWO1" s="1221"/>
      <c r="HWP1" s="1221"/>
      <c r="HWQ1" s="1221"/>
      <c r="HWR1" s="1221"/>
      <c r="HWS1" s="1221"/>
      <c r="HWT1" s="1221"/>
      <c r="HWU1" s="1221"/>
      <c r="HWV1" s="1221"/>
      <c r="HWW1" s="1221"/>
      <c r="HWX1" s="1221"/>
      <c r="HWY1" s="1221"/>
      <c r="HWZ1" s="1221"/>
      <c r="HXA1" s="1221"/>
      <c r="HXB1" s="1221"/>
      <c r="HXC1" s="1221"/>
      <c r="HXD1" s="1221"/>
      <c r="HXE1" s="1221"/>
      <c r="HXF1" s="1221"/>
      <c r="HXG1" s="1221"/>
      <c r="HXH1" s="1221"/>
      <c r="HXI1" s="1221"/>
      <c r="HXJ1" s="1221"/>
      <c r="HXK1" s="1221"/>
      <c r="HXL1" s="1221"/>
      <c r="HXM1" s="1221"/>
      <c r="HXN1" s="1221"/>
      <c r="HXO1" s="1221"/>
      <c r="HXP1" s="1221"/>
      <c r="HXQ1" s="1221"/>
      <c r="HXR1" s="1221"/>
      <c r="HXS1" s="1221"/>
      <c r="HXT1" s="1221"/>
      <c r="HXU1" s="1221"/>
      <c r="HXV1" s="1221"/>
      <c r="HXW1" s="1221"/>
      <c r="HXX1" s="1221"/>
      <c r="HXY1" s="1221"/>
      <c r="HXZ1" s="1221"/>
      <c r="HYA1" s="1221"/>
      <c r="HYB1" s="1221"/>
      <c r="HYC1" s="1221"/>
      <c r="HYD1" s="1221"/>
      <c r="HYE1" s="1221"/>
      <c r="HYF1" s="1221"/>
      <c r="HYG1" s="1221"/>
      <c r="HYH1" s="1221"/>
      <c r="HYI1" s="1221"/>
      <c r="HYJ1" s="1221"/>
      <c r="HYK1" s="1221"/>
      <c r="HYL1" s="1221"/>
      <c r="HYM1" s="1221"/>
      <c r="HYN1" s="1221"/>
      <c r="HYO1" s="1221"/>
      <c r="HYP1" s="1221"/>
      <c r="HYQ1" s="1221"/>
      <c r="HYR1" s="1221"/>
      <c r="HYS1" s="1221"/>
      <c r="HYT1" s="1221"/>
      <c r="HYU1" s="1221"/>
      <c r="HYV1" s="1221"/>
      <c r="HYW1" s="1221"/>
      <c r="HYX1" s="1221"/>
      <c r="HYY1" s="1221"/>
      <c r="HYZ1" s="1221"/>
      <c r="HZA1" s="1221"/>
      <c r="HZB1" s="1221"/>
      <c r="HZC1" s="1221"/>
      <c r="HZD1" s="1221"/>
      <c r="HZE1" s="1221"/>
      <c r="HZF1" s="1221"/>
      <c r="HZG1" s="1221"/>
      <c r="HZH1" s="1221"/>
      <c r="HZI1" s="1221"/>
      <c r="HZJ1" s="1221"/>
      <c r="HZK1" s="1221"/>
      <c r="HZL1" s="1221"/>
      <c r="HZM1" s="1221"/>
      <c r="HZN1" s="1221"/>
      <c r="HZO1" s="1221"/>
      <c r="HZP1" s="1221"/>
      <c r="HZQ1" s="1221"/>
      <c r="HZR1" s="1221"/>
      <c r="HZS1" s="1221"/>
      <c r="HZT1" s="1221"/>
      <c r="HZU1" s="1221"/>
      <c r="HZV1" s="1221"/>
      <c r="HZW1" s="1221"/>
      <c r="HZX1" s="1221"/>
      <c r="HZY1" s="1221"/>
      <c r="HZZ1" s="1221"/>
      <c r="IAA1" s="1221"/>
      <c r="IAB1" s="1221"/>
      <c r="IAC1" s="1221"/>
      <c r="IAD1" s="1221"/>
      <c r="IAE1" s="1221"/>
      <c r="IAF1" s="1221"/>
      <c r="IAG1" s="1221"/>
      <c r="IAH1" s="1221"/>
      <c r="IAI1" s="1221"/>
      <c r="IAJ1" s="1221"/>
      <c r="IAK1" s="1221"/>
      <c r="IAL1" s="1221"/>
      <c r="IAM1" s="1221"/>
      <c r="IAN1" s="1221"/>
      <c r="IAO1" s="1221"/>
      <c r="IAP1" s="1221"/>
      <c r="IAQ1" s="1221"/>
      <c r="IAR1" s="1221"/>
      <c r="IAS1" s="1221"/>
      <c r="IAT1" s="1221"/>
      <c r="IAU1" s="1221"/>
      <c r="IAV1" s="1221"/>
      <c r="IAW1" s="1221"/>
      <c r="IAX1" s="1221"/>
      <c r="IAY1" s="1221"/>
      <c r="IAZ1" s="1221"/>
      <c r="IBA1" s="1221"/>
      <c r="IBB1" s="1221"/>
      <c r="IBC1" s="1221"/>
      <c r="IBD1" s="1221"/>
      <c r="IBE1" s="1221"/>
      <c r="IBF1" s="1221"/>
      <c r="IBG1" s="1221"/>
      <c r="IBH1" s="1221"/>
      <c r="IBI1" s="1221"/>
      <c r="IBJ1" s="1221"/>
      <c r="IBK1" s="1221"/>
      <c r="IBL1" s="1221"/>
      <c r="IBM1" s="1221"/>
      <c r="IBN1" s="1221"/>
      <c r="IBO1" s="1221"/>
      <c r="IBP1" s="1221"/>
      <c r="IBQ1" s="1221"/>
      <c r="IBR1" s="1221"/>
      <c r="IBS1" s="1221"/>
      <c r="IBT1" s="1221"/>
      <c r="IBU1" s="1221"/>
      <c r="IBV1" s="1221"/>
      <c r="IBW1" s="1221"/>
      <c r="IBX1" s="1221"/>
      <c r="IBY1" s="1221"/>
      <c r="IBZ1" s="1221"/>
      <c r="ICA1" s="1221"/>
      <c r="ICB1" s="1221"/>
      <c r="ICC1" s="1221"/>
      <c r="ICD1" s="1221"/>
      <c r="ICE1" s="1221"/>
      <c r="ICF1" s="1221"/>
      <c r="ICG1" s="1221"/>
      <c r="ICH1" s="1221"/>
      <c r="ICI1" s="1221"/>
      <c r="ICJ1" s="1221"/>
      <c r="ICK1" s="1221"/>
      <c r="ICL1" s="1221"/>
      <c r="ICM1" s="1221"/>
      <c r="ICN1" s="1221"/>
      <c r="ICO1" s="1221"/>
      <c r="ICP1" s="1221"/>
      <c r="ICQ1" s="1221"/>
      <c r="ICR1" s="1221"/>
      <c r="ICS1" s="1221"/>
      <c r="ICT1" s="1221"/>
      <c r="ICU1" s="1221"/>
      <c r="ICV1" s="1221"/>
      <c r="ICW1" s="1221"/>
      <c r="ICX1" s="1221"/>
      <c r="ICY1" s="1221"/>
      <c r="ICZ1" s="1221"/>
      <c r="IDA1" s="1221"/>
      <c r="IDB1" s="1221"/>
      <c r="IDC1" s="1221"/>
      <c r="IDD1" s="1221"/>
      <c r="IDE1" s="1221"/>
      <c r="IDF1" s="1221"/>
      <c r="IDG1" s="1221"/>
      <c r="IDH1" s="1221"/>
      <c r="IDI1" s="1221"/>
      <c r="IDJ1" s="1221"/>
      <c r="IDK1" s="1221"/>
      <c r="IDL1" s="1221"/>
      <c r="IDM1" s="1221"/>
      <c r="IDN1" s="1221"/>
      <c r="IDO1" s="1221"/>
      <c r="IDP1" s="1221"/>
      <c r="IDQ1" s="1221"/>
      <c r="IDR1" s="1221"/>
      <c r="IDS1" s="1221"/>
      <c r="IDT1" s="1221"/>
      <c r="IDU1" s="1221"/>
      <c r="IDV1" s="1221"/>
      <c r="IDW1" s="1221"/>
      <c r="IDX1" s="1221"/>
      <c r="IDY1" s="1221"/>
      <c r="IDZ1" s="1221"/>
      <c r="IEA1" s="1221"/>
      <c r="IEB1" s="1221"/>
      <c r="IEC1" s="1221"/>
      <c r="IED1" s="1221"/>
      <c r="IEE1" s="1221"/>
      <c r="IEF1" s="1221"/>
      <c r="IEG1" s="1221"/>
      <c r="IEH1" s="1221"/>
      <c r="IEI1" s="1221"/>
      <c r="IEJ1" s="1221"/>
      <c r="IEK1" s="1221"/>
      <c r="IEL1" s="1221"/>
      <c r="IEM1" s="1221"/>
      <c r="IEN1" s="1221"/>
      <c r="IEO1" s="1221"/>
      <c r="IEP1" s="1221"/>
      <c r="IEQ1" s="1221"/>
      <c r="IER1" s="1221"/>
      <c r="IES1" s="1221"/>
      <c r="IET1" s="1221"/>
      <c r="IEU1" s="1221"/>
      <c r="IEV1" s="1221"/>
      <c r="IEW1" s="1221"/>
      <c r="IEX1" s="1221"/>
      <c r="IEY1" s="1221"/>
      <c r="IEZ1" s="1221"/>
      <c r="IFA1" s="1221"/>
      <c r="IFB1" s="1221"/>
      <c r="IFC1" s="1221"/>
      <c r="IFD1" s="1221"/>
      <c r="IFE1" s="1221"/>
      <c r="IFF1" s="1221"/>
      <c r="IFG1" s="1221"/>
      <c r="IFH1" s="1221"/>
      <c r="IFI1" s="1221"/>
      <c r="IFJ1" s="1221"/>
      <c r="IFK1" s="1221"/>
      <c r="IFL1" s="1221"/>
      <c r="IFM1" s="1221"/>
      <c r="IFN1" s="1221"/>
      <c r="IFO1" s="1221"/>
      <c r="IFP1" s="1221"/>
      <c r="IFQ1" s="1221"/>
      <c r="IFR1" s="1221"/>
      <c r="IFS1" s="1221"/>
      <c r="IFT1" s="1221"/>
      <c r="IFU1" s="1221"/>
      <c r="IFV1" s="1221"/>
      <c r="IFW1" s="1221"/>
      <c r="IFX1" s="1221"/>
      <c r="IFY1" s="1221"/>
      <c r="IFZ1" s="1221"/>
      <c r="IGA1" s="1221"/>
      <c r="IGB1" s="1221"/>
      <c r="IGC1" s="1221"/>
      <c r="IGD1" s="1221"/>
      <c r="IGE1" s="1221"/>
      <c r="IGF1" s="1221"/>
      <c r="IGG1" s="1221"/>
      <c r="IGH1" s="1221"/>
      <c r="IGI1" s="1221"/>
      <c r="IGJ1" s="1221"/>
      <c r="IGK1" s="1221"/>
      <c r="IGL1" s="1221"/>
      <c r="IGM1" s="1221"/>
      <c r="IGN1" s="1221"/>
      <c r="IGO1" s="1221"/>
      <c r="IGP1" s="1221"/>
      <c r="IGQ1" s="1221"/>
      <c r="IGR1" s="1221"/>
      <c r="IGS1" s="1221"/>
      <c r="IGT1" s="1221"/>
      <c r="IGU1" s="1221"/>
      <c r="IGV1" s="1221"/>
      <c r="IGW1" s="1221"/>
      <c r="IGX1" s="1221"/>
      <c r="IGY1" s="1221"/>
      <c r="IGZ1" s="1221"/>
      <c r="IHA1" s="1221"/>
      <c r="IHB1" s="1221"/>
      <c r="IHC1" s="1221"/>
      <c r="IHD1" s="1221"/>
      <c r="IHE1" s="1221"/>
      <c r="IHF1" s="1221"/>
      <c r="IHG1" s="1221"/>
      <c r="IHH1" s="1221"/>
      <c r="IHI1" s="1221"/>
      <c r="IHJ1" s="1221"/>
      <c r="IHK1" s="1221"/>
      <c r="IHL1" s="1221"/>
      <c r="IHM1" s="1221"/>
      <c r="IHN1" s="1221"/>
      <c r="IHO1" s="1221"/>
      <c r="IHP1" s="1221"/>
      <c r="IHQ1" s="1221"/>
      <c r="IHR1" s="1221"/>
      <c r="IHS1" s="1221"/>
      <c r="IHT1" s="1221"/>
      <c r="IHU1" s="1221"/>
      <c r="IHV1" s="1221"/>
      <c r="IHW1" s="1221"/>
      <c r="IHX1" s="1221"/>
      <c r="IHY1" s="1221"/>
      <c r="IHZ1" s="1221"/>
      <c r="IIA1" s="1221"/>
      <c r="IIB1" s="1221"/>
      <c r="IIC1" s="1221"/>
      <c r="IID1" s="1221"/>
      <c r="IIE1" s="1221"/>
      <c r="IIF1" s="1221"/>
      <c r="IIG1" s="1221"/>
      <c r="IIH1" s="1221"/>
      <c r="III1" s="1221"/>
      <c r="IIJ1" s="1221"/>
      <c r="IIK1" s="1221"/>
      <c r="IIL1" s="1221"/>
      <c r="IIM1" s="1221"/>
      <c r="IIN1" s="1221"/>
      <c r="IIO1" s="1221"/>
      <c r="IIP1" s="1221"/>
      <c r="IIQ1" s="1221"/>
      <c r="IIR1" s="1221"/>
      <c r="IIS1" s="1221"/>
      <c r="IIT1" s="1221"/>
      <c r="IIU1" s="1221"/>
      <c r="IIV1" s="1221"/>
      <c r="IIW1" s="1221"/>
      <c r="IIX1" s="1221"/>
      <c r="IIY1" s="1221"/>
      <c r="IIZ1" s="1221"/>
      <c r="IJA1" s="1221"/>
      <c r="IJB1" s="1221"/>
      <c r="IJC1" s="1221"/>
      <c r="IJD1" s="1221"/>
      <c r="IJE1" s="1221"/>
      <c r="IJF1" s="1221"/>
      <c r="IJG1" s="1221"/>
      <c r="IJH1" s="1221"/>
      <c r="IJI1" s="1221"/>
      <c r="IJJ1" s="1221"/>
      <c r="IJK1" s="1221"/>
      <c r="IJL1" s="1221"/>
      <c r="IJM1" s="1221"/>
      <c r="IJN1" s="1221"/>
      <c r="IJO1" s="1221"/>
      <c r="IJP1" s="1221"/>
      <c r="IJQ1" s="1221"/>
      <c r="IJR1" s="1221"/>
      <c r="IJS1" s="1221"/>
      <c r="IJT1" s="1221"/>
      <c r="IJU1" s="1221"/>
      <c r="IJV1" s="1221"/>
      <c r="IJW1" s="1221"/>
      <c r="IJX1" s="1221"/>
      <c r="IJY1" s="1221"/>
      <c r="IJZ1" s="1221"/>
      <c r="IKA1" s="1221"/>
      <c r="IKB1" s="1221"/>
      <c r="IKC1" s="1221"/>
      <c r="IKD1" s="1221"/>
      <c r="IKE1" s="1221"/>
      <c r="IKF1" s="1221"/>
      <c r="IKG1" s="1221"/>
      <c r="IKH1" s="1221"/>
      <c r="IKI1" s="1221"/>
      <c r="IKJ1" s="1221"/>
      <c r="IKK1" s="1221"/>
      <c r="IKL1" s="1221"/>
      <c r="IKM1" s="1221"/>
      <c r="IKN1" s="1221"/>
      <c r="IKO1" s="1221"/>
      <c r="IKP1" s="1221"/>
      <c r="IKQ1" s="1221"/>
      <c r="IKR1" s="1221"/>
      <c r="IKS1" s="1221"/>
      <c r="IKT1" s="1221"/>
      <c r="IKU1" s="1221"/>
      <c r="IKV1" s="1221"/>
      <c r="IKW1" s="1221"/>
      <c r="IKX1" s="1221"/>
      <c r="IKY1" s="1221"/>
      <c r="IKZ1" s="1221"/>
      <c r="ILA1" s="1221"/>
      <c r="ILB1" s="1221"/>
      <c r="ILC1" s="1221"/>
      <c r="ILD1" s="1221"/>
      <c r="ILE1" s="1221"/>
      <c r="ILF1" s="1221"/>
      <c r="ILG1" s="1221"/>
      <c r="ILH1" s="1221"/>
      <c r="ILI1" s="1221"/>
      <c r="ILJ1" s="1221"/>
      <c r="ILK1" s="1221"/>
      <c r="ILL1" s="1221"/>
      <c r="ILM1" s="1221"/>
      <c r="ILN1" s="1221"/>
      <c r="ILO1" s="1221"/>
      <c r="ILP1" s="1221"/>
      <c r="ILQ1" s="1221"/>
      <c r="ILR1" s="1221"/>
      <c r="ILS1" s="1221"/>
      <c r="ILT1" s="1221"/>
      <c r="ILU1" s="1221"/>
      <c r="ILV1" s="1221"/>
      <c r="ILW1" s="1221"/>
      <c r="ILX1" s="1221"/>
      <c r="ILY1" s="1221"/>
      <c r="ILZ1" s="1221"/>
      <c r="IMA1" s="1221"/>
      <c r="IMB1" s="1221"/>
      <c r="IMC1" s="1221"/>
      <c r="IMD1" s="1221"/>
      <c r="IME1" s="1221"/>
      <c r="IMF1" s="1221"/>
      <c r="IMG1" s="1221"/>
      <c r="IMH1" s="1221"/>
      <c r="IMI1" s="1221"/>
      <c r="IMJ1" s="1221"/>
      <c r="IMK1" s="1221"/>
      <c r="IML1" s="1221"/>
      <c r="IMM1" s="1221"/>
      <c r="IMN1" s="1221"/>
      <c r="IMO1" s="1221"/>
      <c r="IMP1" s="1221"/>
      <c r="IMQ1" s="1221"/>
      <c r="IMR1" s="1221"/>
      <c r="IMS1" s="1221"/>
      <c r="IMT1" s="1221"/>
      <c r="IMU1" s="1221"/>
      <c r="IMV1" s="1221"/>
      <c r="IMW1" s="1221"/>
      <c r="IMX1" s="1221"/>
      <c r="IMY1" s="1221"/>
      <c r="IMZ1" s="1221"/>
      <c r="INA1" s="1221"/>
      <c r="INB1" s="1221"/>
      <c r="INC1" s="1221"/>
      <c r="IND1" s="1221"/>
      <c r="INE1" s="1221"/>
      <c r="INF1" s="1221"/>
      <c r="ING1" s="1221"/>
      <c r="INH1" s="1221"/>
      <c r="INI1" s="1221"/>
      <c r="INJ1" s="1221"/>
      <c r="INK1" s="1221"/>
      <c r="INL1" s="1221"/>
      <c r="INM1" s="1221"/>
      <c r="INN1" s="1221"/>
      <c r="INO1" s="1221"/>
      <c r="INP1" s="1221"/>
      <c r="INQ1" s="1221"/>
      <c r="INR1" s="1221"/>
      <c r="INS1" s="1221"/>
      <c r="INT1" s="1221"/>
      <c r="INU1" s="1221"/>
      <c r="INV1" s="1221"/>
      <c r="INW1" s="1221"/>
      <c r="INX1" s="1221"/>
      <c r="INY1" s="1221"/>
      <c r="INZ1" s="1221"/>
      <c r="IOA1" s="1221"/>
      <c r="IOB1" s="1221"/>
      <c r="IOC1" s="1221"/>
      <c r="IOD1" s="1221"/>
      <c r="IOE1" s="1221"/>
      <c r="IOF1" s="1221"/>
      <c r="IOG1" s="1221"/>
      <c r="IOH1" s="1221"/>
      <c r="IOI1" s="1221"/>
      <c r="IOJ1" s="1221"/>
      <c r="IOK1" s="1221"/>
      <c r="IOL1" s="1221"/>
      <c r="IOM1" s="1221"/>
      <c r="ION1" s="1221"/>
      <c r="IOO1" s="1221"/>
      <c r="IOP1" s="1221"/>
      <c r="IOQ1" s="1221"/>
      <c r="IOR1" s="1221"/>
      <c r="IOS1" s="1221"/>
      <c r="IOT1" s="1221"/>
      <c r="IOU1" s="1221"/>
      <c r="IOV1" s="1221"/>
      <c r="IOW1" s="1221"/>
      <c r="IOX1" s="1221"/>
      <c r="IOY1" s="1221"/>
      <c r="IOZ1" s="1221"/>
      <c r="IPA1" s="1221"/>
      <c r="IPB1" s="1221"/>
      <c r="IPC1" s="1221"/>
      <c r="IPD1" s="1221"/>
      <c r="IPE1" s="1221"/>
      <c r="IPF1" s="1221"/>
      <c r="IPG1" s="1221"/>
      <c r="IPH1" s="1221"/>
      <c r="IPI1" s="1221"/>
      <c r="IPJ1" s="1221"/>
      <c r="IPK1" s="1221"/>
      <c r="IPL1" s="1221"/>
      <c r="IPM1" s="1221"/>
      <c r="IPN1" s="1221"/>
      <c r="IPO1" s="1221"/>
      <c r="IPP1" s="1221"/>
      <c r="IPQ1" s="1221"/>
      <c r="IPR1" s="1221"/>
      <c r="IPS1" s="1221"/>
      <c r="IPT1" s="1221"/>
      <c r="IPU1" s="1221"/>
      <c r="IPV1" s="1221"/>
      <c r="IPW1" s="1221"/>
      <c r="IPX1" s="1221"/>
      <c r="IPY1" s="1221"/>
      <c r="IPZ1" s="1221"/>
      <c r="IQA1" s="1221"/>
      <c r="IQB1" s="1221"/>
      <c r="IQC1" s="1221"/>
      <c r="IQD1" s="1221"/>
      <c r="IQE1" s="1221"/>
      <c r="IQF1" s="1221"/>
      <c r="IQG1" s="1221"/>
      <c r="IQH1" s="1221"/>
      <c r="IQI1" s="1221"/>
      <c r="IQJ1" s="1221"/>
      <c r="IQK1" s="1221"/>
      <c r="IQL1" s="1221"/>
      <c r="IQM1" s="1221"/>
      <c r="IQN1" s="1221"/>
      <c r="IQO1" s="1221"/>
      <c r="IQP1" s="1221"/>
      <c r="IQQ1" s="1221"/>
      <c r="IQR1" s="1221"/>
      <c r="IQS1" s="1221"/>
      <c r="IQT1" s="1221"/>
      <c r="IQU1" s="1221"/>
      <c r="IQV1" s="1221"/>
      <c r="IQW1" s="1221"/>
      <c r="IQX1" s="1221"/>
      <c r="IQY1" s="1221"/>
      <c r="IQZ1" s="1221"/>
      <c r="IRA1" s="1221"/>
      <c r="IRB1" s="1221"/>
      <c r="IRC1" s="1221"/>
      <c r="IRD1" s="1221"/>
      <c r="IRE1" s="1221"/>
      <c r="IRF1" s="1221"/>
      <c r="IRG1" s="1221"/>
      <c r="IRH1" s="1221"/>
      <c r="IRI1" s="1221"/>
      <c r="IRJ1" s="1221"/>
      <c r="IRK1" s="1221"/>
      <c r="IRL1" s="1221"/>
      <c r="IRM1" s="1221"/>
      <c r="IRN1" s="1221"/>
      <c r="IRO1" s="1221"/>
      <c r="IRP1" s="1221"/>
      <c r="IRQ1" s="1221"/>
      <c r="IRR1" s="1221"/>
      <c r="IRS1" s="1221"/>
      <c r="IRT1" s="1221"/>
      <c r="IRU1" s="1221"/>
      <c r="IRV1" s="1221"/>
      <c r="IRW1" s="1221"/>
      <c r="IRX1" s="1221"/>
      <c r="IRY1" s="1221"/>
      <c r="IRZ1" s="1221"/>
      <c r="ISA1" s="1221"/>
      <c r="ISB1" s="1221"/>
      <c r="ISC1" s="1221"/>
      <c r="ISD1" s="1221"/>
      <c r="ISE1" s="1221"/>
      <c r="ISF1" s="1221"/>
      <c r="ISG1" s="1221"/>
      <c r="ISH1" s="1221"/>
      <c r="ISI1" s="1221"/>
      <c r="ISJ1" s="1221"/>
      <c r="ISK1" s="1221"/>
      <c r="ISL1" s="1221"/>
      <c r="ISM1" s="1221"/>
      <c r="ISN1" s="1221"/>
      <c r="ISO1" s="1221"/>
      <c r="ISP1" s="1221"/>
      <c r="ISQ1" s="1221"/>
      <c r="ISR1" s="1221"/>
      <c r="ISS1" s="1221"/>
      <c r="IST1" s="1221"/>
      <c r="ISU1" s="1221"/>
      <c r="ISV1" s="1221"/>
      <c r="ISW1" s="1221"/>
      <c r="ISX1" s="1221"/>
      <c r="ISY1" s="1221"/>
      <c r="ISZ1" s="1221"/>
      <c r="ITA1" s="1221"/>
      <c r="ITB1" s="1221"/>
      <c r="ITC1" s="1221"/>
      <c r="ITD1" s="1221"/>
      <c r="ITE1" s="1221"/>
      <c r="ITF1" s="1221"/>
      <c r="ITG1" s="1221"/>
      <c r="ITH1" s="1221"/>
      <c r="ITI1" s="1221"/>
      <c r="ITJ1" s="1221"/>
      <c r="ITK1" s="1221"/>
      <c r="ITL1" s="1221"/>
      <c r="ITM1" s="1221"/>
      <c r="ITN1" s="1221"/>
      <c r="ITO1" s="1221"/>
      <c r="ITP1" s="1221"/>
      <c r="ITQ1" s="1221"/>
      <c r="ITR1" s="1221"/>
      <c r="ITS1" s="1221"/>
      <c r="ITT1" s="1221"/>
      <c r="ITU1" s="1221"/>
      <c r="ITV1" s="1221"/>
      <c r="ITW1" s="1221"/>
      <c r="ITX1" s="1221"/>
      <c r="ITY1" s="1221"/>
      <c r="ITZ1" s="1221"/>
      <c r="IUA1" s="1221"/>
      <c r="IUB1" s="1221"/>
      <c r="IUC1" s="1221"/>
      <c r="IUD1" s="1221"/>
      <c r="IUE1" s="1221"/>
      <c r="IUF1" s="1221"/>
      <c r="IUG1" s="1221"/>
      <c r="IUH1" s="1221"/>
      <c r="IUI1" s="1221"/>
      <c r="IUJ1" s="1221"/>
      <c r="IUK1" s="1221"/>
      <c r="IUL1" s="1221"/>
      <c r="IUM1" s="1221"/>
      <c r="IUN1" s="1221"/>
      <c r="IUO1" s="1221"/>
      <c r="IUP1" s="1221"/>
      <c r="IUQ1" s="1221"/>
      <c r="IUR1" s="1221"/>
      <c r="IUS1" s="1221"/>
      <c r="IUT1" s="1221"/>
      <c r="IUU1" s="1221"/>
      <c r="IUV1" s="1221"/>
      <c r="IUW1" s="1221"/>
      <c r="IUX1" s="1221"/>
      <c r="IUY1" s="1221"/>
      <c r="IUZ1" s="1221"/>
      <c r="IVA1" s="1221"/>
      <c r="IVB1" s="1221"/>
      <c r="IVC1" s="1221"/>
      <c r="IVD1" s="1221"/>
      <c r="IVE1" s="1221"/>
      <c r="IVF1" s="1221"/>
      <c r="IVG1" s="1221"/>
      <c r="IVH1" s="1221"/>
      <c r="IVI1" s="1221"/>
      <c r="IVJ1" s="1221"/>
      <c r="IVK1" s="1221"/>
      <c r="IVL1" s="1221"/>
      <c r="IVM1" s="1221"/>
      <c r="IVN1" s="1221"/>
      <c r="IVO1" s="1221"/>
      <c r="IVP1" s="1221"/>
      <c r="IVQ1" s="1221"/>
      <c r="IVR1" s="1221"/>
      <c r="IVS1" s="1221"/>
      <c r="IVT1" s="1221"/>
      <c r="IVU1" s="1221"/>
      <c r="IVV1" s="1221"/>
      <c r="IVW1" s="1221"/>
      <c r="IVX1" s="1221"/>
      <c r="IVY1" s="1221"/>
      <c r="IVZ1" s="1221"/>
      <c r="IWA1" s="1221"/>
      <c r="IWB1" s="1221"/>
      <c r="IWC1" s="1221"/>
      <c r="IWD1" s="1221"/>
      <c r="IWE1" s="1221"/>
      <c r="IWF1" s="1221"/>
      <c r="IWG1" s="1221"/>
      <c r="IWH1" s="1221"/>
      <c r="IWI1" s="1221"/>
      <c r="IWJ1" s="1221"/>
      <c r="IWK1" s="1221"/>
      <c r="IWL1" s="1221"/>
      <c r="IWM1" s="1221"/>
      <c r="IWN1" s="1221"/>
      <c r="IWO1" s="1221"/>
      <c r="IWP1" s="1221"/>
      <c r="IWQ1" s="1221"/>
      <c r="IWR1" s="1221"/>
      <c r="IWS1" s="1221"/>
      <c r="IWT1" s="1221"/>
      <c r="IWU1" s="1221"/>
      <c r="IWV1" s="1221"/>
      <c r="IWW1" s="1221"/>
      <c r="IWX1" s="1221"/>
      <c r="IWY1" s="1221"/>
      <c r="IWZ1" s="1221"/>
      <c r="IXA1" s="1221"/>
      <c r="IXB1" s="1221"/>
      <c r="IXC1" s="1221"/>
      <c r="IXD1" s="1221"/>
      <c r="IXE1" s="1221"/>
      <c r="IXF1" s="1221"/>
      <c r="IXG1" s="1221"/>
      <c r="IXH1" s="1221"/>
      <c r="IXI1" s="1221"/>
      <c r="IXJ1" s="1221"/>
      <c r="IXK1" s="1221"/>
      <c r="IXL1" s="1221"/>
      <c r="IXM1" s="1221"/>
      <c r="IXN1" s="1221"/>
      <c r="IXO1" s="1221"/>
      <c r="IXP1" s="1221"/>
      <c r="IXQ1" s="1221"/>
      <c r="IXR1" s="1221"/>
      <c r="IXS1" s="1221"/>
      <c r="IXT1" s="1221"/>
      <c r="IXU1" s="1221"/>
      <c r="IXV1" s="1221"/>
      <c r="IXW1" s="1221"/>
      <c r="IXX1" s="1221"/>
      <c r="IXY1" s="1221"/>
      <c r="IXZ1" s="1221"/>
      <c r="IYA1" s="1221"/>
      <c r="IYB1" s="1221"/>
      <c r="IYC1" s="1221"/>
      <c r="IYD1" s="1221"/>
      <c r="IYE1" s="1221"/>
      <c r="IYF1" s="1221"/>
      <c r="IYG1" s="1221"/>
      <c r="IYH1" s="1221"/>
      <c r="IYI1" s="1221"/>
      <c r="IYJ1" s="1221"/>
      <c r="IYK1" s="1221"/>
      <c r="IYL1" s="1221"/>
      <c r="IYM1" s="1221"/>
      <c r="IYN1" s="1221"/>
      <c r="IYO1" s="1221"/>
      <c r="IYP1" s="1221"/>
      <c r="IYQ1" s="1221"/>
      <c r="IYR1" s="1221"/>
      <c r="IYS1" s="1221"/>
      <c r="IYT1" s="1221"/>
      <c r="IYU1" s="1221"/>
      <c r="IYV1" s="1221"/>
      <c r="IYW1" s="1221"/>
      <c r="IYX1" s="1221"/>
      <c r="IYY1" s="1221"/>
      <c r="IYZ1" s="1221"/>
      <c r="IZA1" s="1221"/>
      <c r="IZB1" s="1221"/>
      <c r="IZC1" s="1221"/>
      <c r="IZD1" s="1221"/>
      <c r="IZE1" s="1221"/>
      <c r="IZF1" s="1221"/>
      <c r="IZG1" s="1221"/>
      <c r="IZH1" s="1221"/>
      <c r="IZI1" s="1221"/>
      <c r="IZJ1" s="1221"/>
      <c r="IZK1" s="1221"/>
      <c r="IZL1" s="1221"/>
      <c r="IZM1" s="1221"/>
      <c r="IZN1" s="1221"/>
      <c r="IZO1" s="1221"/>
      <c r="IZP1" s="1221"/>
      <c r="IZQ1" s="1221"/>
      <c r="IZR1" s="1221"/>
      <c r="IZS1" s="1221"/>
      <c r="IZT1" s="1221"/>
      <c r="IZU1" s="1221"/>
      <c r="IZV1" s="1221"/>
      <c r="IZW1" s="1221"/>
      <c r="IZX1" s="1221"/>
      <c r="IZY1" s="1221"/>
      <c r="IZZ1" s="1221"/>
      <c r="JAA1" s="1221"/>
      <c r="JAB1" s="1221"/>
      <c r="JAC1" s="1221"/>
      <c r="JAD1" s="1221"/>
      <c r="JAE1" s="1221"/>
      <c r="JAF1" s="1221"/>
      <c r="JAG1" s="1221"/>
      <c r="JAH1" s="1221"/>
      <c r="JAI1" s="1221"/>
      <c r="JAJ1" s="1221"/>
      <c r="JAK1" s="1221"/>
      <c r="JAL1" s="1221"/>
      <c r="JAM1" s="1221"/>
      <c r="JAN1" s="1221"/>
      <c r="JAO1" s="1221"/>
      <c r="JAP1" s="1221"/>
      <c r="JAQ1" s="1221"/>
      <c r="JAR1" s="1221"/>
      <c r="JAS1" s="1221"/>
      <c r="JAT1" s="1221"/>
      <c r="JAU1" s="1221"/>
      <c r="JAV1" s="1221"/>
      <c r="JAW1" s="1221"/>
      <c r="JAX1" s="1221"/>
      <c r="JAY1" s="1221"/>
      <c r="JAZ1" s="1221"/>
      <c r="JBA1" s="1221"/>
      <c r="JBB1" s="1221"/>
      <c r="JBC1" s="1221"/>
      <c r="JBD1" s="1221"/>
      <c r="JBE1" s="1221"/>
      <c r="JBF1" s="1221"/>
      <c r="JBG1" s="1221"/>
      <c r="JBH1" s="1221"/>
      <c r="JBI1" s="1221"/>
      <c r="JBJ1" s="1221"/>
      <c r="JBK1" s="1221"/>
      <c r="JBL1" s="1221"/>
      <c r="JBM1" s="1221"/>
      <c r="JBN1" s="1221"/>
      <c r="JBO1" s="1221"/>
      <c r="JBP1" s="1221"/>
      <c r="JBQ1" s="1221"/>
      <c r="JBR1" s="1221"/>
      <c r="JBS1" s="1221"/>
      <c r="JBT1" s="1221"/>
      <c r="JBU1" s="1221"/>
      <c r="JBV1" s="1221"/>
      <c r="JBW1" s="1221"/>
      <c r="JBX1" s="1221"/>
      <c r="JBY1" s="1221"/>
      <c r="JBZ1" s="1221"/>
      <c r="JCA1" s="1221"/>
      <c r="JCB1" s="1221"/>
      <c r="JCC1" s="1221"/>
      <c r="JCD1" s="1221"/>
      <c r="JCE1" s="1221"/>
      <c r="JCF1" s="1221"/>
      <c r="JCG1" s="1221"/>
      <c r="JCH1" s="1221"/>
      <c r="JCI1" s="1221"/>
      <c r="JCJ1" s="1221"/>
      <c r="JCK1" s="1221"/>
      <c r="JCL1" s="1221"/>
      <c r="JCM1" s="1221"/>
      <c r="JCN1" s="1221"/>
      <c r="JCO1" s="1221"/>
      <c r="JCP1" s="1221"/>
      <c r="JCQ1" s="1221"/>
      <c r="JCR1" s="1221"/>
      <c r="JCS1" s="1221"/>
      <c r="JCT1" s="1221"/>
      <c r="JCU1" s="1221"/>
      <c r="JCV1" s="1221"/>
      <c r="JCW1" s="1221"/>
      <c r="JCX1" s="1221"/>
      <c r="JCY1" s="1221"/>
      <c r="JCZ1" s="1221"/>
      <c r="JDA1" s="1221"/>
      <c r="JDB1" s="1221"/>
      <c r="JDC1" s="1221"/>
      <c r="JDD1" s="1221"/>
      <c r="JDE1" s="1221"/>
      <c r="JDF1" s="1221"/>
      <c r="JDG1" s="1221"/>
      <c r="JDH1" s="1221"/>
      <c r="JDI1" s="1221"/>
      <c r="JDJ1" s="1221"/>
      <c r="JDK1" s="1221"/>
      <c r="JDL1" s="1221"/>
      <c r="JDM1" s="1221"/>
      <c r="JDN1" s="1221"/>
      <c r="JDO1" s="1221"/>
      <c r="JDP1" s="1221"/>
      <c r="JDQ1" s="1221"/>
      <c r="JDR1" s="1221"/>
      <c r="JDS1" s="1221"/>
      <c r="JDT1" s="1221"/>
      <c r="JDU1" s="1221"/>
      <c r="JDV1" s="1221"/>
      <c r="JDW1" s="1221"/>
      <c r="JDX1" s="1221"/>
      <c r="JDY1" s="1221"/>
      <c r="JDZ1" s="1221"/>
      <c r="JEA1" s="1221"/>
      <c r="JEB1" s="1221"/>
      <c r="JEC1" s="1221"/>
      <c r="JED1" s="1221"/>
      <c r="JEE1" s="1221"/>
      <c r="JEF1" s="1221"/>
      <c r="JEG1" s="1221"/>
      <c r="JEH1" s="1221"/>
      <c r="JEI1" s="1221"/>
      <c r="JEJ1" s="1221"/>
      <c r="JEK1" s="1221"/>
      <c r="JEL1" s="1221"/>
      <c r="JEM1" s="1221"/>
      <c r="JEN1" s="1221"/>
      <c r="JEO1" s="1221"/>
      <c r="JEP1" s="1221"/>
      <c r="JEQ1" s="1221"/>
      <c r="JER1" s="1221"/>
      <c r="JES1" s="1221"/>
      <c r="JET1" s="1221"/>
      <c r="JEU1" s="1221"/>
      <c r="JEV1" s="1221"/>
      <c r="JEW1" s="1221"/>
      <c r="JEX1" s="1221"/>
      <c r="JEY1" s="1221"/>
      <c r="JEZ1" s="1221"/>
      <c r="JFA1" s="1221"/>
      <c r="JFB1" s="1221"/>
      <c r="JFC1" s="1221"/>
      <c r="JFD1" s="1221"/>
      <c r="JFE1" s="1221"/>
      <c r="JFF1" s="1221"/>
      <c r="JFG1" s="1221"/>
      <c r="JFH1" s="1221"/>
      <c r="JFI1" s="1221"/>
      <c r="JFJ1" s="1221"/>
      <c r="JFK1" s="1221"/>
      <c r="JFL1" s="1221"/>
      <c r="JFM1" s="1221"/>
      <c r="JFN1" s="1221"/>
      <c r="JFO1" s="1221"/>
      <c r="JFP1" s="1221"/>
      <c r="JFQ1" s="1221"/>
      <c r="JFR1" s="1221"/>
      <c r="JFS1" s="1221"/>
      <c r="JFT1" s="1221"/>
      <c r="JFU1" s="1221"/>
      <c r="JFV1" s="1221"/>
      <c r="JFW1" s="1221"/>
      <c r="JFX1" s="1221"/>
      <c r="JFY1" s="1221"/>
      <c r="JFZ1" s="1221"/>
      <c r="JGA1" s="1221"/>
      <c r="JGB1" s="1221"/>
      <c r="JGC1" s="1221"/>
      <c r="JGD1" s="1221"/>
      <c r="JGE1" s="1221"/>
      <c r="JGF1" s="1221"/>
      <c r="JGG1" s="1221"/>
      <c r="JGH1" s="1221"/>
      <c r="JGI1" s="1221"/>
      <c r="JGJ1" s="1221"/>
      <c r="JGK1" s="1221"/>
      <c r="JGL1" s="1221"/>
      <c r="JGM1" s="1221"/>
      <c r="JGN1" s="1221"/>
      <c r="JGO1" s="1221"/>
      <c r="JGP1" s="1221"/>
      <c r="JGQ1" s="1221"/>
      <c r="JGR1" s="1221"/>
      <c r="JGS1" s="1221"/>
      <c r="JGT1" s="1221"/>
      <c r="JGU1" s="1221"/>
      <c r="JGV1" s="1221"/>
      <c r="JGW1" s="1221"/>
      <c r="JGX1" s="1221"/>
      <c r="JGY1" s="1221"/>
      <c r="JGZ1" s="1221"/>
      <c r="JHA1" s="1221"/>
      <c r="JHB1" s="1221"/>
      <c r="JHC1" s="1221"/>
      <c r="JHD1" s="1221"/>
      <c r="JHE1" s="1221"/>
      <c r="JHF1" s="1221"/>
      <c r="JHG1" s="1221"/>
      <c r="JHH1" s="1221"/>
      <c r="JHI1" s="1221"/>
      <c r="JHJ1" s="1221"/>
      <c r="JHK1" s="1221"/>
      <c r="JHL1" s="1221"/>
      <c r="JHM1" s="1221"/>
      <c r="JHN1" s="1221"/>
      <c r="JHO1" s="1221"/>
      <c r="JHP1" s="1221"/>
      <c r="JHQ1" s="1221"/>
      <c r="JHR1" s="1221"/>
      <c r="JHS1" s="1221"/>
      <c r="JHT1" s="1221"/>
      <c r="JHU1" s="1221"/>
      <c r="JHV1" s="1221"/>
      <c r="JHW1" s="1221"/>
      <c r="JHX1" s="1221"/>
      <c r="JHY1" s="1221"/>
      <c r="JHZ1" s="1221"/>
      <c r="JIA1" s="1221"/>
      <c r="JIB1" s="1221"/>
      <c r="JIC1" s="1221"/>
      <c r="JID1" s="1221"/>
      <c r="JIE1" s="1221"/>
      <c r="JIF1" s="1221"/>
      <c r="JIG1" s="1221"/>
      <c r="JIH1" s="1221"/>
      <c r="JII1" s="1221"/>
      <c r="JIJ1" s="1221"/>
      <c r="JIK1" s="1221"/>
      <c r="JIL1" s="1221"/>
      <c r="JIM1" s="1221"/>
      <c r="JIN1" s="1221"/>
      <c r="JIO1" s="1221"/>
      <c r="JIP1" s="1221"/>
      <c r="JIQ1" s="1221"/>
      <c r="JIR1" s="1221"/>
      <c r="JIS1" s="1221"/>
      <c r="JIT1" s="1221"/>
      <c r="JIU1" s="1221"/>
      <c r="JIV1" s="1221"/>
      <c r="JIW1" s="1221"/>
      <c r="JIX1" s="1221"/>
      <c r="JIY1" s="1221"/>
      <c r="JIZ1" s="1221"/>
      <c r="JJA1" s="1221"/>
      <c r="JJB1" s="1221"/>
      <c r="JJC1" s="1221"/>
      <c r="JJD1" s="1221"/>
      <c r="JJE1" s="1221"/>
      <c r="JJF1" s="1221"/>
      <c r="JJG1" s="1221"/>
      <c r="JJH1" s="1221"/>
      <c r="JJI1" s="1221"/>
      <c r="JJJ1" s="1221"/>
      <c r="JJK1" s="1221"/>
      <c r="JJL1" s="1221"/>
      <c r="JJM1" s="1221"/>
      <c r="JJN1" s="1221"/>
      <c r="JJO1" s="1221"/>
      <c r="JJP1" s="1221"/>
      <c r="JJQ1" s="1221"/>
      <c r="JJR1" s="1221"/>
      <c r="JJS1" s="1221"/>
      <c r="JJT1" s="1221"/>
      <c r="JJU1" s="1221"/>
      <c r="JJV1" s="1221"/>
      <c r="JJW1" s="1221"/>
      <c r="JJX1" s="1221"/>
      <c r="JJY1" s="1221"/>
      <c r="JJZ1" s="1221"/>
      <c r="JKA1" s="1221"/>
      <c r="JKB1" s="1221"/>
      <c r="JKC1" s="1221"/>
      <c r="JKD1" s="1221"/>
      <c r="JKE1" s="1221"/>
      <c r="JKF1" s="1221"/>
      <c r="JKG1" s="1221"/>
      <c r="JKH1" s="1221"/>
      <c r="JKI1" s="1221"/>
      <c r="JKJ1" s="1221"/>
      <c r="JKK1" s="1221"/>
      <c r="JKL1" s="1221"/>
      <c r="JKM1" s="1221"/>
      <c r="JKN1" s="1221"/>
      <c r="JKO1" s="1221"/>
      <c r="JKP1" s="1221"/>
      <c r="JKQ1" s="1221"/>
      <c r="JKR1" s="1221"/>
      <c r="JKS1" s="1221"/>
      <c r="JKT1" s="1221"/>
      <c r="JKU1" s="1221"/>
      <c r="JKV1" s="1221"/>
      <c r="JKW1" s="1221"/>
      <c r="JKX1" s="1221"/>
      <c r="JKY1" s="1221"/>
      <c r="JKZ1" s="1221"/>
      <c r="JLA1" s="1221"/>
      <c r="JLB1" s="1221"/>
      <c r="JLC1" s="1221"/>
      <c r="JLD1" s="1221"/>
      <c r="JLE1" s="1221"/>
      <c r="JLF1" s="1221"/>
      <c r="JLG1" s="1221"/>
      <c r="JLH1" s="1221"/>
      <c r="JLI1" s="1221"/>
      <c r="JLJ1" s="1221"/>
      <c r="JLK1" s="1221"/>
      <c r="JLL1" s="1221"/>
      <c r="JLM1" s="1221"/>
      <c r="JLN1" s="1221"/>
      <c r="JLO1" s="1221"/>
      <c r="JLP1" s="1221"/>
      <c r="JLQ1" s="1221"/>
      <c r="JLR1" s="1221"/>
      <c r="JLS1" s="1221"/>
      <c r="JLT1" s="1221"/>
      <c r="JLU1" s="1221"/>
      <c r="JLV1" s="1221"/>
      <c r="JLW1" s="1221"/>
      <c r="JLX1" s="1221"/>
      <c r="JLY1" s="1221"/>
      <c r="JLZ1" s="1221"/>
      <c r="JMA1" s="1221"/>
      <c r="JMB1" s="1221"/>
      <c r="JMC1" s="1221"/>
      <c r="JMD1" s="1221"/>
      <c r="JME1" s="1221"/>
      <c r="JMF1" s="1221"/>
      <c r="JMG1" s="1221"/>
      <c r="JMH1" s="1221"/>
      <c r="JMI1" s="1221"/>
      <c r="JMJ1" s="1221"/>
      <c r="JMK1" s="1221"/>
      <c r="JML1" s="1221"/>
      <c r="JMM1" s="1221"/>
      <c r="JMN1" s="1221"/>
      <c r="JMO1" s="1221"/>
      <c r="JMP1" s="1221"/>
      <c r="JMQ1" s="1221"/>
      <c r="JMR1" s="1221"/>
      <c r="JMS1" s="1221"/>
      <c r="JMT1" s="1221"/>
      <c r="JMU1" s="1221"/>
      <c r="JMV1" s="1221"/>
      <c r="JMW1" s="1221"/>
      <c r="JMX1" s="1221"/>
      <c r="JMY1" s="1221"/>
      <c r="JMZ1" s="1221"/>
      <c r="JNA1" s="1221"/>
      <c r="JNB1" s="1221"/>
      <c r="JNC1" s="1221"/>
      <c r="JND1" s="1221"/>
      <c r="JNE1" s="1221"/>
      <c r="JNF1" s="1221"/>
      <c r="JNG1" s="1221"/>
      <c r="JNH1" s="1221"/>
      <c r="JNI1" s="1221"/>
      <c r="JNJ1" s="1221"/>
      <c r="JNK1" s="1221"/>
      <c r="JNL1" s="1221"/>
      <c r="JNM1" s="1221"/>
      <c r="JNN1" s="1221"/>
      <c r="JNO1" s="1221"/>
      <c r="JNP1" s="1221"/>
      <c r="JNQ1" s="1221"/>
      <c r="JNR1" s="1221"/>
      <c r="JNS1" s="1221"/>
      <c r="JNT1" s="1221"/>
      <c r="JNU1" s="1221"/>
      <c r="JNV1" s="1221"/>
      <c r="JNW1" s="1221"/>
      <c r="JNX1" s="1221"/>
      <c r="JNY1" s="1221"/>
      <c r="JNZ1" s="1221"/>
      <c r="JOA1" s="1221"/>
      <c r="JOB1" s="1221"/>
      <c r="JOC1" s="1221"/>
      <c r="JOD1" s="1221"/>
      <c r="JOE1" s="1221"/>
      <c r="JOF1" s="1221"/>
      <c r="JOG1" s="1221"/>
      <c r="JOH1" s="1221"/>
      <c r="JOI1" s="1221"/>
      <c r="JOJ1" s="1221"/>
      <c r="JOK1" s="1221"/>
      <c r="JOL1" s="1221"/>
      <c r="JOM1" s="1221"/>
      <c r="JON1" s="1221"/>
      <c r="JOO1" s="1221"/>
      <c r="JOP1" s="1221"/>
      <c r="JOQ1" s="1221"/>
      <c r="JOR1" s="1221"/>
      <c r="JOS1" s="1221"/>
      <c r="JOT1" s="1221"/>
      <c r="JOU1" s="1221"/>
      <c r="JOV1" s="1221"/>
      <c r="JOW1" s="1221"/>
      <c r="JOX1" s="1221"/>
      <c r="JOY1" s="1221"/>
      <c r="JOZ1" s="1221"/>
      <c r="JPA1" s="1221"/>
      <c r="JPB1" s="1221"/>
      <c r="JPC1" s="1221"/>
      <c r="JPD1" s="1221"/>
      <c r="JPE1" s="1221"/>
      <c r="JPF1" s="1221"/>
      <c r="JPG1" s="1221"/>
      <c r="JPH1" s="1221"/>
      <c r="JPI1" s="1221"/>
      <c r="JPJ1" s="1221"/>
      <c r="JPK1" s="1221"/>
      <c r="JPL1" s="1221"/>
      <c r="JPM1" s="1221"/>
      <c r="JPN1" s="1221"/>
      <c r="JPO1" s="1221"/>
      <c r="JPP1" s="1221"/>
      <c r="JPQ1" s="1221"/>
      <c r="JPR1" s="1221"/>
      <c r="JPS1" s="1221"/>
      <c r="JPT1" s="1221"/>
      <c r="JPU1" s="1221"/>
      <c r="JPV1" s="1221"/>
      <c r="JPW1" s="1221"/>
      <c r="JPX1" s="1221"/>
      <c r="JPY1" s="1221"/>
      <c r="JPZ1" s="1221"/>
      <c r="JQA1" s="1221"/>
      <c r="JQB1" s="1221"/>
      <c r="JQC1" s="1221"/>
      <c r="JQD1" s="1221"/>
      <c r="JQE1" s="1221"/>
      <c r="JQF1" s="1221"/>
      <c r="JQG1" s="1221"/>
      <c r="JQH1" s="1221"/>
      <c r="JQI1" s="1221"/>
      <c r="JQJ1" s="1221"/>
      <c r="JQK1" s="1221"/>
      <c r="JQL1" s="1221"/>
      <c r="JQM1" s="1221"/>
      <c r="JQN1" s="1221"/>
      <c r="JQO1" s="1221"/>
      <c r="JQP1" s="1221"/>
      <c r="JQQ1" s="1221"/>
      <c r="JQR1" s="1221"/>
      <c r="JQS1" s="1221"/>
      <c r="JQT1" s="1221"/>
      <c r="JQU1" s="1221"/>
      <c r="JQV1" s="1221"/>
      <c r="JQW1" s="1221"/>
      <c r="JQX1" s="1221"/>
      <c r="JQY1" s="1221"/>
      <c r="JQZ1" s="1221"/>
      <c r="JRA1" s="1221"/>
      <c r="JRB1" s="1221"/>
      <c r="JRC1" s="1221"/>
      <c r="JRD1" s="1221"/>
      <c r="JRE1" s="1221"/>
      <c r="JRF1" s="1221"/>
      <c r="JRG1" s="1221"/>
      <c r="JRH1" s="1221"/>
      <c r="JRI1" s="1221"/>
      <c r="JRJ1" s="1221"/>
      <c r="JRK1" s="1221"/>
      <c r="JRL1" s="1221"/>
      <c r="JRM1" s="1221"/>
      <c r="JRN1" s="1221"/>
      <c r="JRO1" s="1221"/>
      <c r="JRP1" s="1221"/>
      <c r="JRQ1" s="1221"/>
      <c r="JRR1" s="1221"/>
      <c r="JRS1" s="1221"/>
      <c r="JRT1" s="1221"/>
      <c r="JRU1" s="1221"/>
      <c r="JRV1" s="1221"/>
      <c r="JRW1" s="1221"/>
      <c r="JRX1" s="1221"/>
      <c r="JRY1" s="1221"/>
      <c r="JRZ1" s="1221"/>
      <c r="JSA1" s="1221"/>
      <c r="JSB1" s="1221"/>
      <c r="JSC1" s="1221"/>
      <c r="JSD1" s="1221"/>
      <c r="JSE1" s="1221"/>
      <c r="JSF1" s="1221"/>
      <c r="JSG1" s="1221"/>
      <c r="JSH1" s="1221"/>
      <c r="JSI1" s="1221"/>
      <c r="JSJ1" s="1221"/>
      <c r="JSK1" s="1221"/>
      <c r="JSL1" s="1221"/>
      <c r="JSM1" s="1221"/>
      <c r="JSN1" s="1221"/>
      <c r="JSO1" s="1221"/>
      <c r="JSP1" s="1221"/>
      <c r="JSQ1" s="1221"/>
      <c r="JSR1" s="1221"/>
      <c r="JSS1" s="1221"/>
      <c r="JST1" s="1221"/>
      <c r="JSU1" s="1221"/>
      <c r="JSV1" s="1221"/>
      <c r="JSW1" s="1221"/>
      <c r="JSX1" s="1221"/>
      <c r="JSY1" s="1221"/>
      <c r="JSZ1" s="1221"/>
      <c r="JTA1" s="1221"/>
      <c r="JTB1" s="1221"/>
      <c r="JTC1" s="1221"/>
      <c r="JTD1" s="1221"/>
      <c r="JTE1" s="1221"/>
      <c r="JTF1" s="1221"/>
      <c r="JTG1" s="1221"/>
      <c r="JTH1" s="1221"/>
      <c r="JTI1" s="1221"/>
      <c r="JTJ1" s="1221"/>
      <c r="JTK1" s="1221"/>
      <c r="JTL1" s="1221"/>
      <c r="JTM1" s="1221"/>
      <c r="JTN1" s="1221"/>
      <c r="JTO1" s="1221"/>
      <c r="JTP1" s="1221"/>
      <c r="JTQ1" s="1221"/>
      <c r="JTR1" s="1221"/>
      <c r="JTS1" s="1221"/>
      <c r="JTT1" s="1221"/>
      <c r="JTU1" s="1221"/>
      <c r="JTV1" s="1221"/>
      <c r="JTW1" s="1221"/>
      <c r="JTX1" s="1221"/>
      <c r="JTY1" s="1221"/>
      <c r="JTZ1" s="1221"/>
      <c r="JUA1" s="1221"/>
      <c r="JUB1" s="1221"/>
      <c r="JUC1" s="1221"/>
      <c r="JUD1" s="1221"/>
      <c r="JUE1" s="1221"/>
      <c r="JUF1" s="1221"/>
      <c r="JUG1" s="1221"/>
      <c r="JUH1" s="1221"/>
      <c r="JUI1" s="1221"/>
      <c r="JUJ1" s="1221"/>
      <c r="JUK1" s="1221"/>
      <c r="JUL1" s="1221"/>
      <c r="JUM1" s="1221"/>
      <c r="JUN1" s="1221"/>
      <c r="JUO1" s="1221"/>
      <c r="JUP1" s="1221"/>
      <c r="JUQ1" s="1221"/>
      <c r="JUR1" s="1221"/>
      <c r="JUS1" s="1221"/>
      <c r="JUT1" s="1221"/>
      <c r="JUU1" s="1221"/>
      <c r="JUV1" s="1221"/>
      <c r="JUW1" s="1221"/>
      <c r="JUX1" s="1221"/>
      <c r="JUY1" s="1221"/>
      <c r="JUZ1" s="1221"/>
      <c r="JVA1" s="1221"/>
      <c r="JVB1" s="1221"/>
      <c r="JVC1" s="1221"/>
      <c r="JVD1" s="1221"/>
      <c r="JVE1" s="1221"/>
      <c r="JVF1" s="1221"/>
      <c r="JVG1" s="1221"/>
      <c r="JVH1" s="1221"/>
      <c r="JVI1" s="1221"/>
      <c r="JVJ1" s="1221"/>
      <c r="JVK1" s="1221"/>
      <c r="JVL1" s="1221"/>
      <c r="JVM1" s="1221"/>
      <c r="JVN1" s="1221"/>
      <c r="JVO1" s="1221"/>
      <c r="JVP1" s="1221"/>
      <c r="JVQ1" s="1221"/>
      <c r="JVR1" s="1221"/>
      <c r="JVS1" s="1221"/>
      <c r="JVT1" s="1221"/>
      <c r="JVU1" s="1221"/>
      <c r="JVV1" s="1221"/>
      <c r="JVW1" s="1221"/>
      <c r="JVX1" s="1221"/>
      <c r="JVY1" s="1221"/>
      <c r="JVZ1" s="1221"/>
      <c r="JWA1" s="1221"/>
      <c r="JWB1" s="1221"/>
      <c r="JWC1" s="1221"/>
      <c r="JWD1" s="1221"/>
      <c r="JWE1" s="1221"/>
      <c r="JWF1" s="1221"/>
      <c r="JWG1" s="1221"/>
      <c r="JWH1" s="1221"/>
      <c r="JWI1" s="1221"/>
      <c r="JWJ1" s="1221"/>
      <c r="JWK1" s="1221"/>
      <c r="JWL1" s="1221"/>
      <c r="JWM1" s="1221"/>
      <c r="JWN1" s="1221"/>
      <c r="JWO1" s="1221"/>
      <c r="JWP1" s="1221"/>
      <c r="JWQ1" s="1221"/>
      <c r="JWR1" s="1221"/>
      <c r="JWS1" s="1221"/>
      <c r="JWT1" s="1221"/>
      <c r="JWU1" s="1221"/>
      <c r="JWV1" s="1221"/>
      <c r="JWW1" s="1221"/>
      <c r="JWX1" s="1221"/>
      <c r="JWY1" s="1221"/>
      <c r="JWZ1" s="1221"/>
      <c r="JXA1" s="1221"/>
      <c r="JXB1" s="1221"/>
      <c r="JXC1" s="1221"/>
      <c r="JXD1" s="1221"/>
      <c r="JXE1" s="1221"/>
      <c r="JXF1" s="1221"/>
      <c r="JXG1" s="1221"/>
      <c r="JXH1" s="1221"/>
      <c r="JXI1" s="1221"/>
      <c r="JXJ1" s="1221"/>
      <c r="JXK1" s="1221"/>
      <c r="JXL1" s="1221"/>
      <c r="JXM1" s="1221"/>
      <c r="JXN1" s="1221"/>
      <c r="JXO1" s="1221"/>
      <c r="JXP1" s="1221"/>
      <c r="JXQ1" s="1221"/>
      <c r="JXR1" s="1221"/>
      <c r="JXS1" s="1221"/>
      <c r="JXT1" s="1221"/>
      <c r="JXU1" s="1221"/>
      <c r="JXV1" s="1221"/>
      <c r="JXW1" s="1221"/>
      <c r="JXX1" s="1221"/>
      <c r="JXY1" s="1221"/>
      <c r="JXZ1" s="1221"/>
      <c r="JYA1" s="1221"/>
      <c r="JYB1" s="1221"/>
      <c r="JYC1" s="1221"/>
      <c r="JYD1" s="1221"/>
      <c r="JYE1" s="1221"/>
      <c r="JYF1" s="1221"/>
      <c r="JYG1" s="1221"/>
      <c r="JYH1" s="1221"/>
      <c r="JYI1" s="1221"/>
      <c r="JYJ1" s="1221"/>
      <c r="JYK1" s="1221"/>
      <c r="JYL1" s="1221"/>
      <c r="JYM1" s="1221"/>
      <c r="JYN1" s="1221"/>
      <c r="JYO1" s="1221"/>
      <c r="JYP1" s="1221"/>
      <c r="JYQ1" s="1221"/>
      <c r="JYR1" s="1221"/>
      <c r="JYS1" s="1221"/>
      <c r="JYT1" s="1221"/>
      <c r="JYU1" s="1221"/>
      <c r="JYV1" s="1221"/>
      <c r="JYW1" s="1221"/>
      <c r="JYX1" s="1221"/>
      <c r="JYY1" s="1221"/>
      <c r="JYZ1" s="1221"/>
      <c r="JZA1" s="1221"/>
      <c r="JZB1" s="1221"/>
      <c r="JZC1" s="1221"/>
      <c r="JZD1" s="1221"/>
      <c r="JZE1" s="1221"/>
      <c r="JZF1" s="1221"/>
      <c r="JZG1" s="1221"/>
      <c r="JZH1" s="1221"/>
      <c r="JZI1" s="1221"/>
      <c r="JZJ1" s="1221"/>
      <c r="JZK1" s="1221"/>
      <c r="JZL1" s="1221"/>
      <c r="JZM1" s="1221"/>
      <c r="JZN1" s="1221"/>
      <c r="JZO1" s="1221"/>
      <c r="JZP1" s="1221"/>
      <c r="JZQ1" s="1221"/>
      <c r="JZR1" s="1221"/>
      <c r="JZS1" s="1221"/>
      <c r="JZT1" s="1221"/>
      <c r="JZU1" s="1221"/>
      <c r="JZV1" s="1221"/>
      <c r="JZW1" s="1221"/>
      <c r="JZX1" s="1221"/>
      <c r="JZY1" s="1221"/>
      <c r="JZZ1" s="1221"/>
      <c r="KAA1" s="1221"/>
      <c r="KAB1" s="1221"/>
      <c r="KAC1" s="1221"/>
      <c r="KAD1" s="1221"/>
      <c r="KAE1" s="1221"/>
      <c r="KAF1" s="1221"/>
      <c r="KAG1" s="1221"/>
      <c r="KAH1" s="1221"/>
      <c r="KAI1" s="1221"/>
      <c r="KAJ1" s="1221"/>
      <c r="KAK1" s="1221"/>
      <c r="KAL1" s="1221"/>
      <c r="KAM1" s="1221"/>
      <c r="KAN1" s="1221"/>
      <c r="KAO1" s="1221"/>
      <c r="KAP1" s="1221"/>
      <c r="KAQ1" s="1221"/>
      <c r="KAR1" s="1221"/>
      <c r="KAS1" s="1221"/>
      <c r="KAT1" s="1221"/>
      <c r="KAU1" s="1221"/>
      <c r="KAV1" s="1221"/>
      <c r="KAW1" s="1221"/>
      <c r="KAX1" s="1221"/>
      <c r="KAY1" s="1221"/>
      <c r="KAZ1" s="1221"/>
      <c r="KBA1" s="1221"/>
      <c r="KBB1" s="1221"/>
      <c r="KBC1" s="1221"/>
      <c r="KBD1" s="1221"/>
      <c r="KBE1" s="1221"/>
      <c r="KBF1" s="1221"/>
      <c r="KBG1" s="1221"/>
      <c r="KBH1" s="1221"/>
      <c r="KBI1" s="1221"/>
      <c r="KBJ1" s="1221"/>
      <c r="KBK1" s="1221"/>
      <c r="KBL1" s="1221"/>
      <c r="KBM1" s="1221"/>
      <c r="KBN1" s="1221"/>
      <c r="KBO1" s="1221"/>
      <c r="KBP1" s="1221"/>
      <c r="KBQ1" s="1221"/>
      <c r="KBR1" s="1221"/>
      <c r="KBS1" s="1221"/>
      <c r="KBT1" s="1221"/>
      <c r="KBU1" s="1221"/>
      <c r="KBV1" s="1221"/>
      <c r="KBW1" s="1221"/>
      <c r="KBX1" s="1221"/>
      <c r="KBY1" s="1221"/>
      <c r="KBZ1" s="1221"/>
      <c r="KCA1" s="1221"/>
      <c r="KCB1" s="1221"/>
      <c r="KCC1" s="1221"/>
      <c r="KCD1" s="1221"/>
      <c r="KCE1" s="1221"/>
      <c r="KCF1" s="1221"/>
      <c r="KCG1" s="1221"/>
      <c r="KCH1" s="1221"/>
      <c r="KCI1" s="1221"/>
      <c r="KCJ1" s="1221"/>
      <c r="KCK1" s="1221"/>
      <c r="KCL1" s="1221"/>
      <c r="KCM1" s="1221"/>
      <c r="KCN1" s="1221"/>
      <c r="KCO1" s="1221"/>
      <c r="KCP1" s="1221"/>
      <c r="KCQ1" s="1221"/>
      <c r="KCR1" s="1221"/>
      <c r="KCS1" s="1221"/>
      <c r="KCT1" s="1221"/>
      <c r="KCU1" s="1221"/>
      <c r="KCV1" s="1221"/>
      <c r="KCW1" s="1221"/>
      <c r="KCX1" s="1221"/>
      <c r="KCY1" s="1221"/>
      <c r="KCZ1" s="1221"/>
      <c r="KDA1" s="1221"/>
      <c r="KDB1" s="1221"/>
      <c r="KDC1" s="1221"/>
      <c r="KDD1" s="1221"/>
      <c r="KDE1" s="1221"/>
      <c r="KDF1" s="1221"/>
      <c r="KDG1" s="1221"/>
      <c r="KDH1" s="1221"/>
      <c r="KDI1" s="1221"/>
      <c r="KDJ1" s="1221"/>
      <c r="KDK1" s="1221"/>
      <c r="KDL1" s="1221"/>
      <c r="KDM1" s="1221"/>
      <c r="KDN1" s="1221"/>
      <c r="KDO1" s="1221"/>
      <c r="KDP1" s="1221"/>
      <c r="KDQ1" s="1221"/>
      <c r="KDR1" s="1221"/>
      <c r="KDS1" s="1221"/>
      <c r="KDT1" s="1221"/>
      <c r="KDU1" s="1221"/>
      <c r="KDV1" s="1221"/>
      <c r="KDW1" s="1221"/>
      <c r="KDX1" s="1221"/>
      <c r="KDY1" s="1221"/>
      <c r="KDZ1" s="1221"/>
      <c r="KEA1" s="1221"/>
      <c r="KEB1" s="1221"/>
      <c r="KEC1" s="1221"/>
      <c r="KED1" s="1221"/>
      <c r="KEE1" s="1221"/>
      <c r="KEF1" s="1221"/>
      <c r="KEG1" s="1221"/>
      <c r="KEH1" s="1221"/>
      <c r="KEI1" s="1221"/>
      <c r="KEJ1" s="1221"/>
      <c r="KEK1" s="1221"/>
      <c r="KEL1" s="1221"/>
      <c r="KEM1" s="1221"/>
      <c r="KEN1" s="1221"/>
      <c r="KEO1" s="1221"/>
      <c r="KEP1" s="1221"/>
      <c r="KEQ1" s="1221"/>
      <c r="KER1" s="1221"/>
      <c r="KES1" s="1221"/>
      <c r="KET1" s="1221"/>
      <c r="KEU1" s="1221"/>
      <c r="KEV1" s="1221"/>
      <c r="KEW1" s="1221"/>
      <c r="KEX1" s="1221"/>
      <c r="KEY1" s="1221"/>
      <c r="KEZ1" s="1221"/>
      <c r="KFA1" s="1221"/>
      <c r="KFB1" s="1221"/>
      <c r="KFC1" s="1221"/>
      <c r="KFD1" s="1221"/>
      <c r="KFE1" s="1221"/>
      <c r="KFF1" s="1221"/>
      <c r="KFG1" s="1221"/>
      <c r="KFH1" s="1221"/>
      <c r="KFI1" s="1221"/>
      <c r="KFJ1" s="1221"/>
      <c r="KFK1" s="1221"/>
      <c r="KFL1" s="1221"/>
      <c r="KFM1" s="1221"/>
      <c r="KFN1" s="1221"/>
      <c r="KFO1" s="1221"/>
      <c r="KFP1" s="1221"/>
      <c r="KFQ1" s="1221"/>
      <c r="KFR1" s="1221"/>
      <c r="KFS1" s="1221"/>
      <c r="KFT1" s="1221"/>
      <c r="KFU1" s="1221"/>
      <c r="KFV1" s="1221"/>
      <c r="KFW1" s="1221"/>
      <c r="KFX1" s="1221"/>
      <c r="KFY1" s="1221"/>
      <c r="KFZ1" s="1221"/>
      <c r="KGA1" s="1221"/>
      <c r="KGB1" s="1221"/>
      <c r="KGC1" s="1221"/>
      <c r="KGD1" s="1221"/>
      <c r="KGE1" s="1221"/>
      <c r="KGF1" s="1221"/>
      <c r="KGG1" s="1221"/>
      <c r="KGH1" s="1221"/>
      <c r="KGI1" s="1221"/>
      <c r="KGJ1" s="1221"/>
      <c r="KGK1" s="1221"/>
      <c r="KGL1" s="1221"/>
      <c r="KGM1" s="1221"/>
      <c r="KGN1" s="1221"/>
      <c r="KGO1" s="1221"/>
      <c r="KGP1" s="1221"/>
      <c r="KGQ1" s="1221"/>
      <c r="KGR1" s="1221"/>
      <c r="KGS1" s="1221"/>
      <c r="KGT1" s="1221"/>
      <c r="KGU1" s="1221"/>
      <c r="KGV1" s="1221"/>
      <c r="KGW1" s="1221"/>
      <c r="KGX1" s="1221"/>
      <c r="KGY1" s="1221"/>
      <c r="KGZ1" s="1221"/>
      <c r="KHA1" s="1221"/>
      <c r="KHB1" s="1221"/>
      <c r="KHC1" s="1221"/>
      <c r="KHD1" s="1221"/>
      <c r="KHE1" s="1221"/>
      <c r="KHF1" s="1221"/>
      <c r="KHG1" s="1221"/>
      <c r="KHH1" s="1221"/>
      <c r="KHI1" s="1221"/>
      <c r="KHJ1" s="1221"/>
      <c r="KHK1" s="1221"/>
      <c r="KHL1" s="1221"/>
      <c r="KHM1" s="1221"/>
      <c r="KHN1" s="1221"/>
      <c r="KHO1" s="1221"/>
      <c r="KHP1" s="1221"/>
      <c r="KHQ1" s="1221"/>
      <c r="KHR1" s="1221"/>
      <c r="KHS1" s="1221"/>
      <c r="KHT1" s="1221"/>
      <c r="KHU1" s="1221"/>
      <c r="KHV1" s="1221"/>
      <c r="KHW1" s="1221"/>
      <c r="KHX1" s="1221"/>
      <c r="KHY1" s="1221"/>
      <c r="KHZ1" s="1221"/>
      <c r="KIA1" s="1221"/>
      <c r="KIB1" s="1221"/>
      <c r="KIC1" s="1221"/>
      <c r="KID1" s="1221"/>
      <c r="KIE1" s="1221"/>
      <c r="KIF1" s="1221"/>
      <c r="KIG1" s="1221"/>
      <c r="KIH1" s="1221"/>
      <c r="KII1" s="1221"/>
      <c r="KIJ1" s="1221"/>
      <c r="KIK1" s="1221"/>
      <c r="KIL1" s="1221"/>
      <c r="KIM1" s="1221"/>
      <c r="KIN1" s="1221"/>
      <c r="KIO1" s="1221"/>
      <c r="KIP1" s="1221"/>
      <c r="KIQ1" s="1221"/>
      <c r="KIR1" s="1221"/>
      <c r="KIS1" s="1221"/>
      <c r="KIT1" s="1221"/>
      <c r="KIU1" s="1221"/>
      <c r="KIV1" s="1221"/>
      <c r="KIW1" s="1221"/>
      <c r="KIX1" s="1221"/>
      <c r="KIY1" s="1221"/>
      <c r="KIZ1" s="1221"/>
      <c r="KJA1" s="1221"/>
      <c r="KJB1" s="1221"/>
      <c r="KJC1" s="1221"/>
      <c r="KJD1" s="1221"/>
      <c r="KJE1" s="1221"/>
      <c r="KJF1" s="1221"/>
      <c r="KJG1" s="1221"/>
      <c r="KJH1" s="1221"/>
      <c r="KJI1" s="1221"/>
      <c r="KJJ1" s="1221"/>
      <c r="KJK1" s="1221"/>
      <c r="KJL1" s="1221"/>
      <c r="KJM1" s="1221"/>
      <c r="KJN1" s="1221"/>
      <c r="KJO1" s="1221"/>
      <c r="KJP1" s="1221"/>
      <c r="KJQ1" s="1221"/>
      <c r="KJR1" s="1221"/>
      <c r="KJS1" s="1221"/>
      <c r="KJT1" s="1221"/>
      <c r="KJU1" s="1221"/>
      <c r="KJV1" s="1221"/>
      <c r="KJW1" s="1221"/>
      <c r="KJX1" s="1221"/>
      <c r="KJY1" s="1221"/>
      <c r="KJZ1" s="1221"/>
      <c r="KKA1" s="1221"/>
      <c r="KKB1" s="1221"/>
      <c r="KKC1" s="1221"/>
      <c r="KKD1" s="1221"/>
      <c r="KKE1" s="1221"/>
      <c r="KKF1" s="1221"/>
      <c r="KKG1" s="1221"/>
      <c r="KKH1" s="1221"/>
      <c r="KKI1" s="1221"/>
      <c r="KKJ1" s="1221"/>
      <c r="KKK1" s="1221"/>
      <c r="KKL1" s="1221"/>
      <c r="KKM1" s="1221"/>
      <c r="KKN1" s="1221"/>
      <c r="KKO1" s="1221"/>
      <c r="KKP1" s="1221"/>
      <c r="KKQ1" s="1221"/>
      <c r="KKR1" s="1221"/>
      <c r="KKS1" s="1221"/>
      <c r="KKT1" s="1221"/>
      <c r="KKU1" s="1221"/>
      <c r="KKV1" s="1221"/>
      <c r="KKW1" s="1221"/>
      <c r="KKX1" s="1221"/>
      <c r="KKY1" s="1221"/>
      <c r="KKZ1" s="1221"/>
      <c r="KLA1" s="1221"/>
      <c r="KLB1" s="1221"/>
      <c r="KLC1" s="1221"/>
      <c r="KLD1" s="1221"/>
      <c r="KLE1" s="1221"/>
      <c r="KLF1" s="1221"/>
      <c r="KLG1" s="1221"/>
      <c r="KLH1" s="1221"/>
      <c r="KLI1" s="1221"/>
      <c r="KLJ1" s="1221"/>
      <c r="KLK1" s="1221"/>
      <c r="KLL1" s="1221"/>
      <c r="KLM1" s="1221"/>
      <c r="KLN1" s="1221"/>
      <c r="KLO1" s="1221"/>
      <c r="KLP1" s="1221"/>
      <c r="KLQ1" s="1221"/>
      <c r="KLR1" s="1221"/>
      <c r="KLS1" s="1221"/>
      <c r="KLT1" s="1221"/>
      <c r="KLU1" s="1221"/>
      <c r="KLV1" s="1221"/>
      <c r="KLW1" s="1221"/>
      <c r="KLX1" s="1221"/>
      <c r="KLY1" s="1221"/>
      <c r="KLZ1" s="1221"/>
      <c r="KMA1" s="1221"/>
      <c r="KMB1" s="1221"/>
      <c r="KMC1" s="1221"/>
      <c r="KMD1" s="1221"/>
      <c r="KME1" s="1221"/>
      <c r="KMF1" s="1221"/>
      <c r="KMG1" s="1221"/>
      <c r="KMH1" s="1221"/>
      <c r="KMI1" s="1221"/>
      <c r="KMJ1" s="1221"/>
      <c r="KMK1" s="1221"/>
      <c r="KML1" s="1221"/>
      <c r="KMM1" s="1221"/>
      <c r="KMN1" s="1221"/>
      <c r="KMO1" s="1221"/>
      <c r="KMP1" s="1221"/>
      <c r="KMQ1" s="1221"/>
      <c r="KMR1" s="1221"/>
      <c r="KMS1" s="1221"/>
      <c r="KMT1" s="1221"/>
      <c r="KMU1" s="1221"/>
      <c r="KMV1" s="1221"/>
      <c r="KMW1" s="1221"/>
      <c r="KMX1" s="1221"/>
      <c r="KMY1" s="1221"/>
      <c r="KMZ1" s="1221"/>
      <c r="KNA1" s="1221"/>
      <c r="KNB1" s="1221"/>
      <c r="KNC1" s="1221"/>
      <c r="KND1" s="1221"/>
      <c r="KNE1" s="1221"/>
      <c r="KNF1" s="1221"/>
      <c r="KNG1" s="1221"/>
      <c r="KNH1" s="1221"/>
      <c r="KNI1" s="1221"/>
      <c r="KNJ1" s="1221"/>
      <c r="KNK1" s="1221"/>
      <c r="KNL1" s="1221"/>
      <c r="KNM1" s="1221"/>
      <c r="KNN1" s="1221"/>
      <c r="KNO1" s="1221"/>
      <c r="KNP1" s="1221"/>
      <c r="KNQ1" s="1221"/>
      <c r="KNR1" s="1221"/>
      <c r="KNS1" s="1221"/>
      <c r="KNT1" s="1221"/>
      <c r="KNU1" s="1221"/>
      <c r="KNV1" s="1221"/>
      <c r="KNW1" s="1221"/>
      <c r="KNX1" s="1221"/>
      <c r="KNY1" s="1221"/>
      <c r="KNZ1" s="1221"/>
      <c r="KOA1" s="1221"/>
      <c r="KOB1" s="1221"/>
      <c r="KOC1" s="1221"/>
      <c r="KOD1" s="1221"/>
      <c r="KOE1" s="1221"/>
      <c r="KOF1" s="1221"/>
      <c r="KOG1" s="1221"/>
      <c r="KOH1" s="1221"/>
      <c r="KOI1" s="1221"/>
      <c r="KOJ1" s="1221"/>
      <c r="KOK1" s="1221"/>
      <c r="KOL1" s="1221"/>
      <c r="KOM1" s="1221"/>
      <c r="KON1" s="1221"/>
      <c r="KOO1" s="1221"/>
      <c r="KOP1" s="1221"/>
      <c r="KOQ1" s="1221"/>
      <c r="KOR1" s="1221"/>
      <c r="KOS1" s="1221"/>
      <c r="KOT1" s="1221"/>
      <c r="KOU1" s="1221"/>
      <c r="KOV1" s="1221"/>
      <c r="KOW1" s="1221"/>
      <c r="KOX1" s="1221"/>
      <c r="KOY1" s="1221"/>
      <c r="KOZ1" s="1221"/>
      <c r="KPA1" s="1221"/>
      <c r="KPB1" s="1221"/>
      <c r="KPC1" s="1221"/>
      <c r="KPD1" s="1221"/>
      <c r="KPE1" s="1221"/>
      <c r="KPF1" s="1221"/>
      <c r="KPG1" s="1221"/>
      <c r="KPH1" s="1221"/>
      <c r="KPI1" s="1221"/>
      <c r="KPJ1" s="1221"/>
      <c r="KPK1" s="1221"/>
      <c r="KPL1" s="1221"/>
      <c r="KPM1" s="1221"/>
      <c r="KPN1" s="1221"/>
      <c r="KPO1" s="1221"/>
      <c r="KPP1" s="1221"/>
      <c r="KPQ1" s="1221"/>
      <c r="KPR1" s="1221"/>
      <c r="KPS1" s="1221"/>
      <c r="KPT1" s="1221"/>
      <c r="KPU1" s="1221"/>
      <c r="KPV1" s="1221"/>
      <c r="KPW1" s="1221"/>
      <c r="KPX1" s="1221"/>
      <c r="KPY1" s="1221"/>
      <c r="KPZ1" s="1221"/>
      <c r="KQA1" s="1221"/>
      <c r="KQB1" s="1221"/>
      <c r="KQC1" s="1221"/>
      <c r="KQD1" s="1221"/>
      <c r="KQE1" s="1221"/>
      <c r="KQF1" s="1221"/>
      <c r="KQG1" s="1221"/>
      <c r="KQH1" s="1221"/>
      <c r="KQI1" s="1221"/>
      <c r="KQJ1" s="1221"/>
      <c r="KQK1" s="1221"/>
      <c r="KQL1" s="1221"/>
      <c r="KQM1" s="1221"/>
      <c r="KQN1" s="1221"/>
      <c r="KQO1" s="1221"/>
      <c r="KQP1" s="1221"/>
      <c r="KQQ1" s="1221"/>
      <c r="KQR1" s="1221"/>
      <c r="KQS1" s="1221"/>
      <c r="KQT1" s="1221"/>
      <c r="KQU1" s="1221"/>
      <c r="KQV1" s="1221"/>
      <c r="KQW1" s="1221"/>
      <c r="KQX1" s="1221"/>
      <c r="KQY1" s="1221"/>
      <c r="KQZ1" s="1221"/>
      <c r="KRA1" s="1221"/>
      <c r="KRB1" s="1221"/>
      <c r="KRC1" s="1221"/>
      <c r="KRD1" s="1221"/>
      <c r="KRE1" s="1221"/>
      <c r="KRF1" s="1221"/>
      <c r="KRG1" s="1221"/>
      <c r="KRH1" s="1221"/>
      <c r="KRI1" s="1221"/>
      <c r="KRJ1" s="1221"/>
      <c r="KRK1" s="1221"/>
      <c r="KRL1" s="1221"/>
      <c r="KRM1" s="1221"/>
      <c r="KRN1" s="1221"/>
      <c r="KRO1" s="1221"/>
      <c r="KRP1" s="1221"/>
      <c r="KRQ1" s="1221"/>
      <c r="KRR1" s="1221"/>
      <c r="KRS1" s="1221"/>
      <c r="KRT1" s="1221"/>
      <c r="KRU1" s="1221"/>
      <c r="KRV1" s="1221"/>
      <c r="KRW1" s="1221"/>
      <c r="KRX1" s="1221"/>
      <c r="KRY1" s="1221"/>
      <c r="KRZ1" s="1221"/>
      <c r="KSA1" s="1221"/>
      <c r="KSB1" s="1221"/>
      <c r="KSC1" s="1221"/>
      <c r="KSD1" s="1221"/>
      <c r="KSE1" s="1221"/>
      <c r="KSF1" s="1221"/>
      <c r="KSG1" s="1221"/>
      <c r="KSH1" s="1221"/>
      <c r="KSI1" s="1221"/>
      <c r="KSJ1" s="1221"/>
      <c r="KSK1" s="1221"/>
      <c r="KSL1" s="1221"/>
      <c r="KSM1" s="1221"/>
      <c r="KSN1" s="1221"/>
      <c r="KSO1" s="1221"/>
      <c r="KSP1" s="1221"/>
      <c r="KSQ1" s="1221"/>
      <c r="KSR1" s="1221"/>
      <c r="KSS1" s="1221"/>
      <c r="KST1" s="1221"/>
      <c r="KSU1" s="1221"/>
      <c r="KSV1" s="1221"/>
      <c r="KSW1" s="1221"/>
      <c r="KSX1" s="1221"/>
      <c r="KSY1" s="1221"/>
      <c r="KSZ1" s="1221"/>
      <c r="KTA1" s="1221"/>
      <c r="KTB1" s="1221"/>
      <c r="KTC1" s="1221"/>
      <c r="KTD1" s="1221"/>
      <c r="KTE1" s="1221"/>
      <c r="KTF1" s="1221"/>
      <c r="KTG1" s="1221"/>
      <c r="KTH1" s="1221"/>
      <c r="KTI1" s="1221"/>
      <c r="KTJ1" s="1221"/>
      <c r="KTK1" s="1221"/>
      <c r="KTL1" s="1221"/>
      <c r="KTM1" s="1221"/>
      <c r="KTN1" s="1221"/>
      <c r="KTO1" s="1221"/>
      <c r="KTP1" s="1221"/>
      <c r="KTQ1" s="1221"/>
      <c r="KTR1" s="1221"/>
      <c r="KTS1" s="1221"/>
      <c r="KTT1" s="1221"/>
      <c r="KTU1" s="1221"/>
      <c r="KTV1" s="1221"/>
      <c r="KTW1" s="1221"/>
      <c r="KTX1" s="1221"/>
      <c r="KTY1" s="1221"/>
      <c r="KTZ1" s="1221"/>
      <c r="KUA1" s="1221"/>
      <c r="KUB1" s="1221"/>
      <c r="KUC1" s="1221"/>
      <c r="KUD1" s="1221"/>
      <c r="KUE1" s="1221"/>
      <c r="KUF1" s="1221"/>
      <c r="KUG1" s="1221"/>
      <c r="KUH1" s="1221"/>
      <c r="KUI1" s="1221"/>
      <c r="KUJ1" s="1221"/>
      <c r="KUK1" s="1221"/>
      <c r="KUL1" s="1221"/>
      <c r="KUM1" s="1221"/>
      <c r="KUN1" s="1221"/>
      <c r="KUO1" s="1221"/>
      <c r="KUP1" s="1221"/>
      <c r="KUQ1" s="1221"/>
      <c r="KUR1" s="1221"/>
      <c r="KUS1" s="1221"/>
      <c r="KUT1" s="1221"/>
      <c r="KUU1" s="1221"/>
      <c r="KUV1" s="1221"/>
      <c r="KUW1" s="1221"/>
      <c r="KUX1" s="1221"/>
      <c r="KUY1" s="1221"/>
      <c r="KUZ1" s="1221"/>
      <c r="KVA1" s="1221"/>
      <c r="KVB1" s="1221"/>
      <c r="KVC1" s="1221"/>
      <c r="KVD1" s="1221"/>
      <c r="KVE1" s="1221"/>
      <c r="KVF1" s="1221"/>
      <c r="KVG1" s="1221"/>
      <c r="KVH1" s="1221"/>
      <c r="KVI1" s="1221"/>
      <c r="KVJ1" s="1221"/>
      <c r="KVK1" s="1221"/>
      <c r="KVL1" s="1221"/>
      <c r="KVM1" s="1221"/>
      <c r="KVN1" s="1221"/>
      <c r="KVO1" s="1221"/>
      <c r="KVP1" s="1221"/>
      <c r="KVQ1" s="1221"/>
      <c r="KVR1" s="1221"/>
      <c r="KVS1" s="1221"/>
      <c r="KVT1" s="1221"/>
      <c r="KVU1" s="1221"/>
      <c r="KVV1" s="1221"/>
      <c r="KVW1" s="1221"/>
      <c r="KVX1" s="1221"/>
      <c r="KVY1" s="1221"/>
      <c r="KVZ1" s="1221"/>
      <c r="KWA1" s="1221"/>
      <c r="KWB1" s="1221"/>
      <c r="KWC1" s="1221"/>
      <c r="KWD1" s="1221"/>
      <c r="KWE1" s="1221"/>
      <c r="KWF1" s="1221"/>
      <c r="KWG1" s="1221"/>
      <c r="KWH1" s="1221"/>
      <c r="KWI1" s="1221"/>
      <c r="KWJ1" s="1221"/>
      <c r="KWK1" s="1221"/>
      <c r="KWL1" s="1221"/>
      <c r="KWM1" s="1221"/>
      <c r="KWN1" s="1221"/>
      <c r="KWO1" s="1221"/>
      <c r="KWP1" s="1221"/>
      <c r="KWQ1" s="1221"/>
      <c r="KWR1" s="1221"/>
      <c r="KWS1" s="1221"/>
      <c r="KWT1" s="1221"/>
      <c r="KWU1" s="1221"/>
      <c r="KWV1" s="1221"/>
      <c r="KWW1" s="1221"/>
      <c r="KWX1" s="1221"/>
      <c r="KWY1" s="1221"/>
      <c r="KWZ1" s="1221"/>
      <c r="KXA1" s="1221"/>
      <c r="KXB1" s="1221"/>
      <c r="KXC1" s="1221"/>
      <c r="KXD1" s="1221"/>
      <c r="KXE1" s="1221"/>
      <c r="KXF1" s="1221"/>
      <c r="KXG1" s="1221"/>
      <c r="KXH1" s="1221"/>
      <c r="KXI1" s="1221"/>
      <c r="KXJ1" s="1221"/>
      <c r="KXK1" s="1221"/>
      <c r="KXL1" s="1221"/>
      <c r="KXM1" s="1221"/>
      <c r="KXN1" s="1221"/>
      <c r="KXO1" s="1221"/>
      <c r="KXP1" s="1221"/>
      <c r="KXQ1" s="1221"/>
      <c r="KXR1" s="1221"/>
      <c r="KXS1" s="1221"/>
      <c r="KXT1" s="1221"/>
      <c r="KXU1" s="1221"/>
      <c r="KXV1" s="1221"/>
      <c r="KXW1" s="1221"/>
      <c r="KXX1" s="1221"/>
      <c r="KXY1" s="1221"/>
      <c r="KXZ1" s="1221"/>
      <c r="KYA1" s="1221"/>
      <c r="KYB1" s="1221"/>
      <c r="KYC1" s="1221"/>
      <c r="KYD1" s="1221"/>
      <c r="KYE1" s="1221"/>
      <c r="KYF1" s="1221"/>
      <c r="KYG1" s="1221"/>
      <c r="KYH1" s="1221"/>
      <c r="KYI1" s="1221"/>
      <c r="KYJ1" s="1221"/>
      <c r="KYK1" s="1221"/>
      <c r="KYL1" s="1221"/>
      <c r="KYM1" s="1221"/>
      <c r="KYN1" s="1221"/>
      <c r="KYO1" s="1221"/>
      <c r="KYP1" s="1221"/>
      <c r="KYQ1" s="1221"/>
      <c r="KYR1" s="1221"/>
      <c r="KYS1" s="1221"/>
      <c r="KYT1" s="1221"/>
      <c r="KYU1" s="1221"/>
      <c r="KYV1" s="1221"/>
      <c r="KYW1" s="1221"/>
      <c r="KYX1" s="1221"/>
      <c r="KYY1" s="1221"/>
      <c r="KYZ1" s="1221"/>
      <c r="KZA1" s="1221"/>
      <c r="KZB1" s="1221"/>
      <c r="KZC1" s="1221"/>
      <c r="KZD1" s="1221"/>
      <c r="KZE1" s="1221"/>
      <c r="KZF1" s="1221"/>
      <c r="KZG1" s="1221"/>
      <c r="KZH1" s="1221"/>
      <c r="KZI1" s="1221"/>
      <c r="KZJ1" s="1221"/>
      <c r="KZK1" s="1221"/>
      <c r="KZL1" s="1221"/>
      <c r="KZM1" s="1221"/>
      <c r="KZN1" s="1221"/>
      <c r="KZO1" s="1221"/>
      <c r="KZP1" s="1221"/>
      <c r="KZQ1" s="1221"/>
      <c r="KZR1" s="1221"/>
      <c r="KZS1" s="1221"/>
      <c r="KZT1" s="1221"/>
      <c r="KZU1" s="1221"/>
      <c r="KZV1" s="1221"/>
      <c r="KZW1" s="1221"/>
      <c r="KZX1" s="1221"/>
      <c r="KZY1" s="1221"/>
      <c r="KZZ1" s="1221"/>
      <c r="LAA1" s="1221"/>
      <c r="LAB1" s="1221"/>
      <c r="LAC1" s="1221"/>
      <c r="LAD1" s="1221"/>
      <c r="LAE1" s="1221"/>
      <c r="LAF1" s="1221"/>
      <c r="LAG1" s="1221"/>
      <c r="LAH1" s="1221"/>
      <c r="LAI1" s="1221"/>
      <c r="LAJ1" s="1221"/>
      <c r="LAK1" s="1221"/>
      <c r="LAL1" s="1221"/>
      <c r="LAM1" s="1221"/>
      <c r="LAN1" s="1221"/>
      <c r="LAO1" s="1221"/>
      <c r="LAP1" s="1221"/>
      <c r="LAQ1" s="1221"/>
      <c r="LAR1" s="1221"/>
      <c r="LAS1" s="1221"/>
      <c r="LAT1" s="1221"/>
      <c r="LAU1" s="1221"/>
      <c r="LAV1" s="1221"/>
      <c r="LAW1" s="1221"/>
      <c r="LAX1" s="1221"/>
      <c r="LAY1" s="1221"/>
      <c r="LAZ1" s="1221"/>
      <c r="LBA1" s="1221"/>
      <c r="LBB1" s="1221"/>
      <c r="LBC1" s="1221"/>
      <c r="LBD1" s="1221"/>
      <c r="LBE1" s="1221"/>
      <c r="LBF1" s="1221"/>
      <c r="LBG1" s="1221"/>
      <c r="LBH1" s="1221"/>
      <c r="LBI1" s="1221"/>
      <c r="LBJ1" s="1221"/>
      <c r="LBK1" s="1221"/>
      <c r="LBL1" s="1221"/>
      <c r="LBM1" s="1221"/>
      <c r="LBN1" s="1221"/>
      <c r="LBO1" s="1221"/>
      <c r="LBP1" s="1221"/>
      <c r="LBQ1" s="1221"/>
      <c r="LBR1" s="1221"/>
      <c r="LBS1" s="1221"/>
      <c r="LBT1" s="1221"/>
      <c r="LBU1" s="1221"/>
      <c r="LBV1" s="1221"/>
      <c r="LBW1" s="1221"/>
      <c r="LBX1" s="1221"/>
      <c r="LBY1" s="1221"/>
      <c r="LBZ1" s="1221"/>
      <c r="LCA1" s="1221"/>
      <c r="LCB1" s="1221"/>
      <c r="LCC1" s="1221"/>
      <c r="LCD1" s="1221"/>
      <c r="LCE1" s="1221"/>
      <c r="LCF1" s="1221"/>
      <c r="LCG1" s="1221"/>
      <c r="LCH1" s="1221"/>
      <c r="LCI1" s="1221"/>
      <c r="LCJ1" s="1221"/>
      <c r="LCK1" s="1221"/>
      <c r="LCL1" s="1221"/>
      <c r="LCM1" s="1221"/>
      <c r="LCN1" s="1221"/>
      <c r="LCO1" s="1221"/>
      <c r="LCP1" s="1221"/>
      <c r="LCQ1" s="1221"/>
      <c r="LCR1" s="1221"/>
      <c r="LCS1" s="1221"/>
      <c r="LCT1" s="1221"/>
      <c r="LCU1" s="1221"/>
      <c r="LCV1" s="1221"/>
      <c r="LCW1" s="1221"/>
      <c r="LCX1" s="1221"/>
      <c r="LCY1" s="1221"/>
      <c r="LCZ1" s="1221"/>
      <c r="LDA1" s="1221"/>
      <c r="LDB1" s="1221"/>
      <c r="LDC1" s="1221"/>
      <c r="LDD1" s="1221"/>
      <c r="LDE1" s="1221"/>
      <c r="LDF1" s="1221"/>
      <c r="LDG1" s="1221"/>
      <c r="LDH1" s="1221"/>
      <c r="LDI1" s="1221"/>
      <c r="LDJ1" s="1221"/>
      <c r="LDK1" s="1221"/>
      <c r="LDL1" s="1221"/>
      <c r="LDM1" s="1221"/>
      <c r="LDN1" s="1221"/>
      <c r="LDO1" s="1221"/>
      <c r="LDP1" s="1221"/>
      <c r="LDQ1" s="1221"/>
      <c r="LDR1" s="1221"/>
      <c r="LDS1" s="1221"/>
      <c r="LDT1" s="1221"/>
      <c r="LDU1" s="1221"/>
      <c r="LDV1" s="1221"/>
      <c r="LDW1" s="1221"/>
      <c r="LDX1" s="1221"/>
      <c r="LDY1" s="1221"/>
      <c r="LDZ1" s="1221"/>
      <c r="LEA1" s="1221"/>
      <c r="LEB1" s="1221"/>
      <c r="LEC1" s="1221"/>
      <c r="LED1" s="1221"/>
      <c r="LEE1" s="1221"/>
      <c r="LEF1" s="1221"/>
      <c r="LEG1" s="1221"/>
      <c r="LEH1" s="1221"/>
      <c r="LEI1" s="1221"/>
      <c r="LEJ1" s="1221"/>
      <c r="LEK1" s="1221"/>
      <c r="LEL1" s="1221"/>
      <c r="LEM1" s="1221"/>
      <c r="LEN1" s="1221"/>
      <c r="LEO1" s="1221"/>
      <c r="LEP1" s="1221"/>
      <c r="LEQ1" s="1221"/>
      <c r="LER1" s="1221"/>
      <c r="LES1" s="1221"/>
      <c r="LET1" s="1221"/>
      <c r="LEU1" s="1221"/>
      <c r="LEV1" s="1221"/>
      <c r="LEW1" s="1221"/>
      <c r="LEX1" s="1221"/>
      <c r="LEY1" s="1221"/>
      <c r="LEZ1" s="1221"/>
      <c r="LFA1" s="1221"/>
      <c r="LFB1" s="1221"/>
      <c r="LFC1" s="1221"/>
      <c r="LFD1" s="1221"/>
      <c r="LFE1" s="1221"/>
      <c r="LFF1" s="1221"/>
      <c r="LFG1" s="1221"/>
      <c r="LFH1" s="1221"/>
      <c r="LFI1" s="1221"/>
      <c r="LFJ1" s="1221"/>
      <c r="LFK1" s="1221"/>
      <c r="LFL1" s="1221"/>
      <c r="LFM1" s="1221"/>
      <c r="LFN1" s="1221"/>
      <c r="LFO1" s="1221"/>
      <c r="LFP1" s="1221"/>
      <c r="LFQ1" s="1221"/>
      <c r="LFR1" s="1221"/>
      <c r="LFS1" s="1221"/>
      <c r="LFT1" s="1221"/>
      <c r="LFU1" s="1221"/>
      <c r="LFV1" s="1221"/>
      <c r="LFW1" s="1221"/>
      <c r="LFX1" s="1221"/>
      <c r="LFY1" s="1221"/>
      <c r="LFZ1" s="1221"/>
      <c r="LGA1" s="1221"/>
      <c r="LGB1" s="1221"/>
      <c r="LGC1" s="1221"/>
      <c r="LGD1" s="1221"/>
      <c r="LGE1" s="1221"/>
      <c r="LGF1" s="1221"/>
      <c r="LGG1" s="1221"/>
      <c r="LGH1" s="1221"/>
      <c r="LGI1" s="1221"/>
      <c r="LGJ1" s="1221"/>
      <c r="LGK1" s="1221"/>
      <c r="LGL1" s="1221"/>
      <c r="LGM1" s="1221"/>
      <c r="LGN1" s="1221"/>
      <c r="LGO1" s="1221"/>
      <c r="LGP1" s="1221"/>
      <c r="LGQ1" s="1221"/>
      <c r="LGR1" s="1221"/>
      <c r="LGS1" s="1221"/>
      <c r="LGT1" s="1221"/>
      <c r="LGU1" s="1221"/>
      <c r="LGV1" s="1221"/>
      <c r="LGW1" s="1221"/>
      <c r="LGX1" s="1221"/>
      <c r="LGY1" s="1221"/>
      <c r="LGZ1" s="1221"/>
      <c r="LHA1" s="1221"/>
      <c r="LHB1" s="1221"/>
      <c r="LHC1" s="1221"/>
      <c r="LHD1" s="1221"/>
      <c r="LHE1" s="1221"/>
      <c r="LHF1" s="1221"/>
      <c r="LHG1" s="1221"/>
      <c r="LHH1" s="1221"/>
      <c r="LHI1" s="1221"/>
      <c r="LHJ1" s="1221"/>
      <c r="LHK1" s="1221"/>
      <c r="LHL1" s="1221"/>
      <c r="LHM1" s="1221"/>
      <c r="LHN1" s="1221"/>
      <c r="LHO1" s="1221"/>
      <c r="LHP1" s="1221"/>
      <c r="LHQ1" s="1221"/>
      <c r="LHR1" s="1221"/>
      <c r="LHS1" s="1221"/>
      <c r="LHT1" s="1221"/>
      <c r="LHU1" s="1221"/>
      <c r="LHV1" s="1221"/>
      <c r="LHW1" s="1221"/>
      <c r="LHX1" s="1221"/>
      <c r="LHY1" s="1221"/>
      <c r="LHZ1" s="1221"/>
      <c r="LIA1" s="1221"/>
      <c r="LIB1" s="1221"/>
      <c r="LIC1" s="1221"/>
      <c r="LID1" s="1221"/>
      <c r="LIE1" s="1221"/>
      <c r="LIF1" s="1221"/>
      <c r="LIG1" s="1221"/>
      <c r="LIH1" s="1221"/>
      <c r="LII1" s="1221"/>
      <c r="LIJ1" s="1221"/>
      <c r="LIK1" s="1221"/>
      <c r="LIL1" s="1221"/>
      <c r="LIM1" s="1221"/>
      <c r="LIN1" s="1221"/>
      <c r="LIO1" s="1221"/>
      <c r="LIP1" s="1221"/>
      <c r="LIQ1" s="1221"/>
      <c r="LIR1" s="1221"/>
      <c r="LIS1" s="1221"/>
      <c r="LIT1" s="1221"/>
      <c r="LIU1" s="1221"/>
      <c r="LIV1" s="1221"/>
      <c r="LIW1" s="1221"/>
      <c r="LIX1" s="1221"/>
      <c r="LIY1" s="1221"/>
      <c r="LIZ1" s="1221"/>
      <c r="LJA1" s="1221"/>
      <c r="LJB1" s="1221"/>
      <c r="LJC1" s="1221"/>
      <c r="LJD1" s="1221"/>
      <c r="LJE1" s="1221"/>
      <c r="LJF1" s="1221"/>
      <c r="LJG1" s="1221"/>
      <c r="LJH1" s="1221"/>
      <c r="LJI1" s="1221"/>
      <c r="LJJ1" s="1221"/>
      <c r="LJK1" s="1221"/>
      <c r="LJL1" s="1221"/>
      <c r="LJM1" s="1221"/>
      <c r="LJN1" s="1221"/>
      <c r="LJO1" s="1221"/>
      <c r="LJP1" s="1221"/>
      <c r="LJQ1" s="1221"/>
      <c r="LJR1" s="1221"/>
      <c r="LJS1" s="1221"/>
      <c r="LJT1" s="1221"/>
      <c r="LJU1" s="1221"/>
      <c r="LJV1" s="1221"/>
      <c r="LJW1" s="1221"/>
      <c r="LJX1" s="1221"/>
      <c r="LJY1" s="1221"/>
      <c r="LJZ1" s="1221"/>
      <c r="LKA1" s="1221"/>
      <c r="LKB1" s="1221"/>
      <c r="LKC1" s="1221"/>
      <c r="LKD1" s="1221"/>
      <c r="LKE1" s="1221"/>
      <c r="LKF1" s="1221"/>
      <c r="LKG1" s="1221"/>
      <c r="LKH1" s="1221"/>
      <c r="LKI1" s="1221"/>
      <c r="LKJ1" s="1221"/>
      <c r="LKK1" s="1221"/>
      <c r="LKL1" s="1221"/>
      <c r="LKM1" s="1221"/>
      <c r="LKN1" s="1221"/>
      <c r="LKO1" s="1221"/>
      <c r="LKP1" s="1221"/>
      <c r="LKQ1" s="1221"/>
      <c r="LKR1" s="1221"/>
      <c r="LKS1" s="1221"/>
      <c r="LKT1" s="1221"/>
      <c r="LKU1" s="1221"/>
      <c r="LKV1" s="1221"/>
      <c r="LKW1" s="1221"/>
      <c r="LKX1" s="1221"/>
      <c r="LKY1" s="1221"/>
      <c r="LKZ1" s="1221"/>
      <c r="LLA1" s="1221"/>
      <c r="LLB1" s="1221"/>
      <c r="LLC1" s="1221"/>
      <c r="LLD1" s="1221"/>
      <c r="LLE1" s="1221"/>
      <c r="LLF1" s="1221"/>
      <c r="LLG1" s="1221"/>
      <c r="LLH1" s="1221"/>
      <c r="LLI1" s="1221"/>
      <c r="LLJ1" s="1221"/>
      <c r="LLK1" s="1221"/>
      <c r="LLL1" s="1221"/>
      <c r="LLM1" s="1221"/>
      <c r="LLN1" s="1221"/>
      <c r="LLO1" s="1221"/>
      <c r="LLP1" s="1221"/>
      <c r="LLQ1" s="1221"/>
      <c r="LLR1" s="1221"/>
      <c r="LLS1" s="1221"/>
      <c r="LLT1" s="1221"/>
      <c r="LLU1" s="1221"/>
      <c r="LLV1" s="1221"/>
      <c r="LLW1" s="1221"/>
      <c r="LLX1" s="1221"/>
      <c r="LLY1" s="1221"/>
      <c r="LLZ1" s="1221"/>
      <c r="LMA1" s="1221"/>
      <c r="LMB1" s="1221"/>
      <c r="LMC1" s="1221"/>
      <c r="LMD1" s="1221"/>
      <c r="LME1" s="1221"/>
      <c r="LMF1" s="1221"/>
      <c r="LMG1" s="1221"/>
      <c r="LMH1" s="1221"/>
      <c r="LMI1" s="1221"/>
      <c r="LMJ1" s="1221"/>
      <c r="LMK1" s="1221"/>
      <c r="LML1" s="1221"/>
      <c r="LMM1" s="1221"/>
      <c r="LMN1" s="1221"/>
      <c r="LMO1" s="1221"/>
      <c r="LMP1" s="1221"/>
      <c r="LMQ1" s="1221"/>
      <c r="LMR1" s="1221"/>
      <c r="LMS1" s="1221"/>
      <c r="LMT1" s="1221"/>
      <c r="LMU1" s="1221"/>
      <c r="LMV1" s="1221"/>
      <c r="LMW1" s="1221"/>
      <c r="LMX1" s="1221"/>
      <c r="LMY1" s="1221"/>
      <c r="LMZ1" s="1221"/>
      <c r="LNA1" s="1221"/>
      <c r="LNB1" s="1221"/>
      <c r="LNC1" s="1221"/>
      <c r="LND1" s="1221"/>
      <c r="LNE1" s="1221"/>
      <c r="LNF1" s="1221"/>
      <c r="LNG1" s="1221"/>
      <c r="LNH1" s="1221"/>
      <c r="LNI1" s="1221"/>
      <c r="LNJ1" s="1221"/>
      <c r="LNK1" s="1221"/>
      <c r="LNL1" s="1221"/>
      <c r="LNM1" s="1221"/>
      <c r="LNN1" s="1221"/>
      <c r="LNO1" s="1221"/>
      <c r="LNP1" s="1221"/>
      <c r="LNQ1" s="1221"/>
      <c r="LNR1" s="1221"/>
      <c r="LNS1" s="1221"/>
      <c r="LNT1" s="1221"/>
      <c r="LNU1" s="1221"/>
      <c r="LNV1" s="1221"/>
      <c r="LNW1" s="1221"/>
      <c r="LNX1" s="1221"/>
      <c r="LNY1" s="1221"/>
      <c r="LNZ1" s="1221"/>
      <c r="LOA1" s="1221"/>
      <c r="LOB1" s="1221"/>
      <c r="LOC1" s="1221"/>
      <c r="LOD1" s="1221"/>
      <c r="LOE1" s="1221"/>
      <c r="LOF1" s="1221"/>
      <c r="LOG1" s="1221"/>
      <c r="LOH1" s="1221"/>
      <c r="LOI1" s="1221"/>
      <c r="LOJ1" s="1221"/>
      <c r="LOK1" s="1221"/>
      <c r="LOL1" s="1221"/>
      <c r="LOM1" s="1221"/>
      <c r="LON1" s="1221"/>
      <c r="LOO1" s="1221"/>
      <c r="LOP1" s="1221"/>
      <c r="LOQ1" s="1221"/>
      <c r="LOR1" s="1221"/>
      <c r="LOS1" s="1221"/>
      <c r="LOT1" s="1221"/>
      <c r="LOU1" s="1221"/>
      <c r="LOV1" s="1221"/>
      <c r="LOW1" s="1221"/>
      <c r="LOX1" s="1221"/>
      <c r="LOY1" s="1221"/>
      <c r="LOZ1" s="1221"/>
      <c r="LPA1" s="1221"/>
      <c r="LPB1" s="1221"/>
      <c r="LPC1" s="1221"/>
      <c r="LPD1" s="1221"/>
      <c r="LPE1" s="1221"/>
      <c r="LPF1" s="1221"/>
      <c r="LPG1" s="1221"/>
      <c r="LPH1" s="1221"/>
      <c r="LPI1" s="1221"/>
      <c r="LPJ1" s="1221"/>
      <c r="LPK1" s="1221"/>
      <c r="LPL1" s="1221"/>
      <c r="LPM1" s="1221"/>
      <c r="LPN1" s="1221"/>
      <c r="LPO1" s="1221"/>
      <c r="LPP1" s="1221"/>
      <c r="LPQ1" s="1221"/>
      <c r="LPR1" s="1221"/>
      <c r="LPS1" s="1221"/>
      <c r="LPT1" s="1221"/>
      <c r="LPU1" s="1221"/>
      <c r="LPV1" s="1221"/>
      <c r="LPW1" s="1221"/>
      <c r="LPX1" s="1221"/>
      <c r="LPY1" s="1221"/>
      <c r="LPZ1" s="1221"/>
      <c r="LQA1" s="1221"/>
      <c r="LQB1" s="1221"/>
      <c r="LQC1" s="1221"/>
      <c r="LQD1" s="1221"/>
      <c r="LQE1" s="1221"/>
      <c r="LQF1" s="1221"/>
      <c r="LQG1" s="1221"/>
      <c r="LQH1" s="1221"/>
      <c r="LQI1" s="1221"/>
      <c r="LQJ1" s="1221"/>
      <c r="LQK1" s="1221"/>
      <c r="LQL1" s="1221"/>
      <c r="LQM1" s="1221"/>
      <c r="LQN1" s="1221"/>
      <c r="LQO1" s="1221"/>
      <c r="LQP1" s="1221"/>
      <c r="LQQ1" s="1221"/>
      <c r="LQR1" s="1221"/>
      <c r="LQS1" s="1221"/>
      <c r="LQT1" s="1221"/>
      <c r="LQU1" s="1221"/>
      <c r="LQV1" s="1221"/>
      <c r="LQW1" s="1221"/>
      <c r="LQX1" s="1221"/>
      <c r="LQY1" s="1221"/>
      <c r="LQZ1" s="1221"/>
      <c r="LRA1" s="1221"/>
      <c r="LRB1" s="1221"/>
      <c r="LRC1" s="1221"/>
      <c r="LRD1" s="1221"/>
      <c r="LRE1" s="1221"/>
      <c r="LRF1" s="1221"/>
      <c r="LRG1" s="1221"/>
      <c r="LRH1" s="1221"/>
      <c r="LRI1" s="1221"/>
      <c r="LRJ1" s="1221"/>
      <c r="LRK1" s="1221"/>
      <c r="LRL1" s="1221"/>
      <c r="LRM1" s="1221"/>
      <c r="LRN1" s="1221"/>
      <c r="LRO1" s="1221"/>
      <c r="LRP1" s="1221"/>
      <c r="LRQ1" s="1221"/>
      <c r="LRR1" s="1221"/>
      <c r="LRS1" s="1221"/>
      <c r="LRT1" s="1221"/>
      <c r="LRU1" s="1221"/>
      <c r="LRV1" s="1221"/>
      <c r="LRW1" s="1221"/>
      <c r="LRX1" s="1221"/>
      <c r="LRY1" s="1221"/>
      <c r="LRZ1" s="1221"/>
      <c r="LSA1" s="1221"/>
      <c r="LSB1" s="1221"/>
      <c r="LSC1" s="1221"/>
      <c r="LSD1" s="1221"/>
      <c r="LSE1" s="1221"/>
      <c r="LSF1" s="1221"/>
      <c r="LSG1" s="1221"/>
      <c r="LSH1" s="1221"/>
      <c r="LSI1" s="1221"/>
      <c r="LSJ1" s="1221"/>
      <c r="LSK1" s="1221"/>
      <c r="LSL1" s="1221"/>
      <c r="LSM1" s="1221"/>
      <c r="LSN1" s="1221"/>
      <c r="LSO1" s="1221"/>
      <c r="LSP1" s="1221"/>
      <c r="LSQ1" s="1221"/>
      <c r="LSR1" s="1221"/>
      <c r="LSS1" s="1221"/>
      <c r="LST1" s="1221"/>
      <c r="LSU1" s="1221"/>
      <c r="LSV1" s="1221"/>
      <c r="LSW1" s="1221"/>
      <c r="LSX1" s="1221"/>
      <c r="LSY1" s="1221"/>
      <c r="LSZ1" s="1221"/>
      <c r="LTA1" s="1221"/>
      <c r="LTB1" s="1221"/>
      <c r="LTC1" s="1221"/>
      <c r="LTD1" s="1221"/>
      <c r="LTE1" s="1221"/>
      <c r="LTF1" s="1221"/>
      <c r="LTG1" s="1221"/>
      <c r="LTH1" s="1221"/>
      <c r="LTI1" s="1221"/>
      <c r="LTJ1" s="1221"/>
      <c r="LTK1" s="1221"/>
      <c r="LTL1" s="1221"/>
      <c r="LTM1" s="1221"/>
      <c r="LTN1" s="1221"/>
      <c r="LTO1" s="1221"/>
      <c r="LTP1" s="1221"/>
      <c r="LTQ1" s="1221"/>
      <c r="LTR1" s="1221"/>
      <c r="LTS1" s="1221"/>
      <c r="LTT1" s="1221"/>
      <c r="LTU1" s="1221"/>
      <c r="LTV1" s="1221"/>
      <c r="LTW1" s="1221"/>
      <c r="LTX1" s="1221"/>
      <c r="LTY1" s="1221"/>
      <c r="LTZ1" s="1221"/>
      <c r="LUA1" s="1221"/>
      <c r="LUB1" s="1221"/>
      <c r="LUC1" s="1221"/>
      <c r="LUD1" s="1221"/>
      <c r="LUE1" s="1221"/>
      <c r="LUF1" s="1221"/>
      <c r="LUG1" s="1221"/>
      <c r="LUH1" s="1221"/>
      <c r="LUI1" s="1221"/>
      <c r="LUJ1" s="1221"/>
      <c r="LUK1" s="1221"/>
      <c r="LUL1" s="1221"/>
      <c r="LUM1" s="1221"/>
      <c r="LUN1" s="1221"/>
      <c r="LUO1" s="1221"/>
      <c r="LUP1" s="1221"/>
      <c r="LUQ1" s="1221"/>
      <c r="LUR1" s="1221"/>
      <c r="LUS1" s="1221"/>
      <c r="LUT1" s="1221"/>
      <c r="LUU1" s="1221"/>
      <c r="LUV1" s="1221"/>
      <c r="LUW1" s="1221"/>
      <c r="LUX1" s="1221"/>
      <c r="LUY1" s="1221"/>
      <c r="LUZ1" s="1221"/>
      <c r="LVA1" s="1221"/>
      <c r="LVB1" s="1221"/>
      <c r="LVC1" s="1221"/>
      <c r="LVD1" s="1221"/>
      <c r="LVE1" s="1221"/>
      <c r="LVF1" s="1221"/>
      <c r="LVG1" s="1221"/>
      <c r="LVH1" s="1221"/>
      <c r="LVI1" s="1221"/>
      <c r="LVJ1" s="1221"/>
      <c r="LVK1" s="1221"/>
      <c r="LVL1" s="1221"/>
      <c r="LVM1" s="1221"/>
      <c r="LVN1" s="1221"/>
      <c r="LVO1" s="1221"/>
      <c r="LVP1" s="1221"/>
      <c r="LVQ1" s="1221"/>
      <c r="LVR1" s="1221"/>
      <c r="LVS1" s="1221"/>
      <c r="LVT1" s="1221"/>
      <c r="LVU1" s="1221"/>
      <c r="LVV1" s="1221"/>
      <c r="LVW1" s="1221"/>
      <c r="LVX1" s="1221"/>
      <c r="LVY1" s="1221"/>
      <c r="LVZ1" s="1221"/>
      <c r="LWA1" s="1221"/>
      <c r="LWB1" s="1221"/>
      <c r="LWC1" s="1221"/>
      <c r="LWD1" s="1221"/>
      <c r="LWE1" s="1221"/>
      <c r="LWF1" s="1221"/>
      <c r="LWG1" s="1221"/>
      <c r="LWH1" s="1221"/>
      <c r="LWI1" s="1221"/>
      <c r="LWJ1" s="1221"/>
      <c r="LWK1" s="1221"/>
      <c r="LWL1" s="1221"/>
      <c r="LWM1" s="1221"/>
      <c r="LWN1" s="1221"/>
      <c r="LWO1" s="1221"/>
      <c r="LWP1" s="1221"/>
      <c r="LWQ1" s="1221"/>
      <c r="LWR1" s="1221"/>
      <c r="LWS1" s="1221"/>
      <c r="LWT1" s="1221"/>
      <c r="LWU1" s="1221"/>
      <c r="LWV1" s="1221"/>
      <c r="LWW1" s="1221"/>
      <c r="LWX1" s="1221"/>
      <c r="LWY1" s="1221"/>
      <c r="LWZ1" s="1221"/>
      <c r="LXA1" s="1221"/>
      <c r="LXB1" s="1221"/>
      <c r="LXC1" s="1221"/>
      <c r="LXD1" s="1221"/>
      <c r="LXE1" s="1221"/>
      <c r="LXF1" s="1221"/>
      <c r="LXG1" s="1221"/>
      <c r="LXH1" s="1221"/>
      <c r="LXI1" s="1221"/>
      <c r="LXJ1" s="1221"/>
      <c r="LXK1" s="1221"/>
      <c r="LXL1" s="1221"/>
      <c r="LXM1" s="1221"/>
      <c r="LXN1" s="1221"/>
      <c r="LXO1" s="1221"/>
      <c r="LXP1" s="1221"/>
      <c r="LXQ1" s="1221"/>
      <c r="LXR1" s="1221"/>
      <c r="LXS1" s="1221"/>
      <c r="LXT1" s="1221"/>
      <c r="LXU1" s="1221"/>
      <c r="LXV1" s="1221"/>
      <c r="LXW1" s="1221"/>
      <c r="LXX1" s="1221"/>
      <c r="LXY1" s="1221"/>
      <c r="LXZ1" s="1221"/>
      <c r="LYA1" s="1221"/>
      <c r="LYB1" s="1221"/>
      <c r="LYC1" s="1221"/>
      <c r="LYD1" s="1221"/>
      <c r="LYE1" s="1221"/>
      <c r="LYF1" s="1221"/>
      <c r="LYG1" s="1221"/>
      <c r="LYH1" s="1221"/>
      <c r="LYI1" s="1221"/>
      <c r="LYJ1" s="1221"/>
      <c r="LYK1" s="1221"/>
      <c r="LYL1" s="1221"/>
      <c r="LYM1" s="1221"/>
      <c r="LYN1" s="1221"/>
      <c r="LYO1" s="1221"/>
      <c r="LYP1" s="1221"/>
      <c r="LYQ1" s="1221"/>
      <c r="LYR1" s="1221"/>
      <c r="LYS1" s="1221"/>
      <c r="LYT1" s="1221"/>
      <c r="LYU1" s="1221"/>
      <c r="LYV1" s="1221"/>
      <c r="LYW1" s="1221"/>
      <c r="LYX1" s="1221"/>
      <c r="LYY1" s="1221"/>
      <c r="LYZ1" s="1221"/>
      <c r="LZA1" s="1221"/>
      <c r="LZB1" s="1221"/>
      <c r="LZC1" s="1221"/>
      <c r="LZD1" s="1221"/>
      <c r="LZE1" s="1221"/>
      <c r="LZF1" s="1221"/>
      <c r="LZG1" s="1221"/>
      <c r="LZH1" s="1221"/>
      <c r="LZI1" s="1221"/>
      <c r="LZJ1" s="1221"/>
      <c r="LZK1" s="1221"/>
      <c r="LZL1" s="1221"/>
      <c r="LZM1" s="1221"/>
      <c r="LZN1" s="1221"/>
      <c r="LZO1" s="1221"/>
      <c r="LZP1" s="1221"/>
      <c r="LZQ1" s="1221"/>
      <c r="LZR1" s="1221"/>
      <c r="LZS1" s="1221"/>
      <c r="LZT1" s="1221"/>
      <c r="LZU1" s="1221"/>
      <c r="LZV1" s="1221"/>
      <c r="LZW1" s="1221"/>
      <c r="LZX1" s="1221"/>
      <c r="LZY1" s="1221"/>
      <c r="LZZ1" s="1221"/>
      <c r="MAA1" s="1221"/>
      <c r="MAB1" s="1221"/>
      <c r="MAC1" s="1221"/>
      <c r="MAD1" s="1221"/>
      <c r="MAE1" s="1221"/>
      <c r="MAF1" s="1221"/>
      <c r="MAG1" s="1221"/>
      <c r="MAH1" s="1221"/>
      <c r="MAI1" s="1221"/>
      <c r="MAJ1" s="1221"/>
      <c r="MAK1" s="1221"/>
      <c r="MAL1" s="1221"/>
      <c r="MAM1" s="1221"/>
      <c r="MAN1" s="1221"/>
      <c r="MAO1" s="1221"/>
      <c r="MAP1" s="1221"/>
      <c r="MAQ1" s="1221"/>
      <c r="MAR1" s="1221"/>
      <c r="MAS1" s="1221"/>
      <c r="MAT1" s="1221"/>
      <c r="MAU1" s="1221"/>
      <c r="MAV1" s="1221"/>
      <c r="MAW1" s="1221"/>
      <c r="MAX1" s="1221"/>
      <c r="MAY1" s="1221"/>
      <c r="MAZ1" s="1221"/>
      <c r="MBA1" s="1221"/>
      <c r="MBB1" s="1221"/>
      <c r="MBC1" s="1221"/>
      <c r="MBD1" s="1221"/>
      <c r="MBE1" s="1221"/>
      <c r="MBF1" s="1221"/>
      <c r="MBG1" s="1221"/>
      <c r="MBH1" s="1221"/>
      <c r="MBI1" s="1221"/>
      <c r="MBJ1" s="1221"/>
      <c r="MBK1" s="1221"/>
      <c r="MBL1" s="1221"/>
      <c r="MBM1" s="1221"/>
      <c r="MBN1" s="1221"/>
      <c r="MBO1" s="1221"/>
      <c r="MBP1" s="1221"/>
      <c r="MBQ1" s="1221"/>
      <c r="MBR1" s="1221"/>
      <c r="MBS1" s="1221"/>
      <c r="MBT1" s="1221"/>
      <c r="MBU1" s="1221"/>
      <c r="MBV1" s="1221"/>
      <c r="MBW1" s="1221"/>
      <c r="MBX1" s="1221"/>
      <c r="MBY1" s="1221"/>
      <c r="MBZ1" s="1221"/>
      <c r="MCA1" s="1221"/>
      <c r="MCB1" s="1221"/>
      <c r="MCC1" s="1221"/>
      <c r="MCD1" s="1221"/>
      <c r="MCE1" s="1221"/>
      <c r="MCF1" s="1221"/>
      <c r="MCG1" s="1221"/>
      <c r="MCH1" s="1221"/>
      <c r="MCI1" s="1221"/>
      <c r="MCJ1" s="1221"/>
      <c r="MCK1" s="1221"/>
      <c r="MCL1" s="1221"/>
      <c r="MCM1" s="1221"/>
      <c r="MCN1" s="1221"/>
      <c r="MCO1" s="1221"/>
      <c r="MCP1" s="1221"/>
      <c r="MCQ1" s="1221"/>
      <c r="MCR1" s="1221"/>
      <c r="MCS1" s="1221"/>
      <c r="MCT1" s="1221"/>
      <c r="MCU1" s="1221"/>
      <c r="MCV1" s="1221"/>
      <c r="MCW1" s="1221"/>
      <c r="MCX1" s="1221"/>
      <c r="MCY1" s="1221"/>
      <c r="MCZ1" s="1221"/>
      <c r="MDA1" s="1221"/>
      <c r="MDB1" s="1221"/>
      <c r="MDC1" s="1221"/>
      <c r="MDD1" s="1221"/>
      <c r="MDE1" s="1221"/>
      <c r="MDF1" s="1221"/>
      <c r="MDG1" s="1221"/>
      <c r="MDH1" s="1221"/>
      <c r="MDI1" s="1221"/>
      <c r="MDJ1" s="1221"/>
      <c r="MDK1" s="1221"/>
      <c r="MDL1" s="1221"/>
      <c r="MDM1" s="1221"/>
      <c r="MDN1" s="1221"/>
      <c r="MDO1" s="1221"/>
      <c r="MDP1" s="1221"/>
      <c r="MDQ1" s="1221"/>
      <c r="MDR1" s="1221"/>
      <c r="MDS1" s="1221"/>
      <c r="MDT1" s="1221"/>
      <c r="MDU1" s="1221"/>
      <c r="MDV1" s="1221"/>
      <c r="MDW1" s="1221"/>
      <c r="MDX1" s="1221"/>
      <c r="MDY1" s="1221"/>
      <c r="MDZ1" s="1221"/>
      <c r="MEA1" s="1221"/>
      <c r="MEB1" s="1221"/>
      <c r="MEC1" s="1221"/>
      <c r="MED1" s="1221"/>
      <c r="MEE1" s="1221"/>
      <c r="MEF1" s="1221"/>
      <c r="MEG1" s="1221"/>
      <c r="MEH1" s="1221"/>
      <c r="MEI1" s="1221"/>
      <c r="MEJ1" s="1221"/>
      <c r="MEK1" s="1221"/>
      <c r="MEL1" s="1221"/>
      <c r="MEM1" s="1221"/>
      <c r="MEN1" s="1221"/>
      <c r="MEO1" s="1221"/>
      <c r="MEP1" s="1221"/>
      <c r="MEQ1" s="1221"/>
      <c r="MER1" s="1221"/>
      <c r="MES1" s="1221"/>
      <c r="MET1" s="1221"/>
      <c r="MEU1" s="1221"/>
      <c r="MEV1" s="1221"/>
      <c r="MEW1" s="1221"/>
      <c r="MEX1" s="1221"/>
      <c r="MEY1" s="1221"/>
      <c r="MEZ1" s="1221"/>
      <c r="MFA1" s="1221"/>
      <c r="MFB1" s="1221"/>
      <c r="MFC1" s="1221"/>
      <c r="MFD1" s="1221"/>
      <c r="MFE1" s="1221"/>
      <c r="MFF1" s="1221"/>
      <c r="MFG1" s="1221"/>
      <c r="MFH1" s="1221"/>
      <c r="MFI1" s="1221"/>
      <c r="MFJ1" s="1221"/>
      <c r="MFK1" s="1221"/>
      <c r="MFL1" s="1221"/>
      <c r="MFM1" s="1221"/>
      <c r="MFN1" s="1221"/>
      <c r="MFO1" s="1221"/>
      <c r="MFP1" s="1221"/>
      <c r="MFQ1" s="1221"/>
      <c r="MFR1" s="1221"/>
      <c r="MFS1" s="1221"/>
      <c r="MFT1" s="1221"/>
      <c r="MFU1" s="1221"/>
      <c r="MFV1" s="1221"/>
      <c r="MFW1" s="1221"/>
      <c r="MFX1" s="1221"/>
      <c r="MFY1" s="1221"/>
      <c r="MFZ1" s="1221"/>
      <c r="MGA1" s="1221"/>
      <c r="MGB1" s="1221"/>
      <c r="MGC1" s="1221"/>
      <c r="MGD1" s="1221"/>
      <c r="MGE1" s="1221"/>
      <c r="MGF1" s="1221"/>
      <c r="MGG1" s="1221"/>
      <c r="MGH1" s="1221"/>
      <c r="MGI1" s="1221"/>
      <c r="MGJ1" s="1221"/>
      <c r="MGK1" s="1221"/>
      <c r="MGL1" s="1221"/>
      <c r="MGM1" s="1221"/>
      <c r="MGN1" s="1221"/>
      <c r="MGO1" s="1221"/>
      <c r="MGP1" s="1221"/>
      <c r="MGQ1" s="1221"/>
      <c r="MGR1" s="1221"/>
      <c r="MGS1" s="1221"/>
      <c r="MGT1" s="1221"/>
      <c r="MGU1" s="1221"/>
      <c r="MGV1" s="1221"/>
      <c r="MGW1" s="1221"/>
      <c r="MGX1" s="1221"/>
      <c r="MGY1" s="1221"/>
      <c r="MGZ1" s="1221"/>
      <c r="MHA1" s="1221"/>
      <c r="MHB1" s="1221"/>
      <c r="MHC1" s="1221"/>
      <c r="MHD1" s="1221"/>
      <c r="MHE1" s="1221"/>
      <c r="MHF1" s="1221"/>
      <c r="MHG1" s="1221"/>
      <c r="MHH1" s="1221"/>
      <c r="MHI1" s="1221"/>
      <c r="MHJ1" s="1221"/>
      <c r="MHK1" s="1221"/>
      <c r="MHL1" s="1221"/>
      <c r="MHM1" s="1221"/>
      <c r="MHN1" s="1221"/>
      <c r="MHO1" s="1221"/>
      <c r="MHP1" s="1221"/>
      <c r="MHQ1" s="1221"/>
      <c r="MHR1" s="1221"/>
      <c r="MHS1" s="1221"/>
      <c r="MHT1" s="1221"/>
      <c r="MHU1" s="1221"/>
      <c r="MHV1" s="1221"/>
      <c r="MHW1" s="1221"/>
      <c r="MHX1" s="1221"/>
      <c r="MHY1" s="1221"/>
      <c r="MHZ1" s="1221"/>
      <c r="MIA1" s="1221"/>
      <c r="MIB1" s="1221"/>
      <c r="MIC1" s="1221"/>
      <c r="MID1" s="1221"/>
      <c r="MIE1" s="1221"/>
      <c r="MIF1" s="1221"/>
      <c r="MIG1" s="1221"/>
      <c r="MIH1" s="1221"/>
      <c r="MII1" s="1221"/>
      <c r="MIJ1" s="1221"/>
      <c r="MIK1" s="1221"/>
      <c r="MIL1" s="1221"/>
      <c r="MIM1" s="1221"/>
      <c r="MIN1" s="1221"/>
      <c r="MIO1" s="1221"/>
      <c r="MIP1" s="1221"/>
      <c r="MIQ1" s="1221"/>
      <c r="MIR1" s="1221"/>
      <c r="MIS1" s="1221"/>
      <c r="MIT1" s="1221"/>
      <c r="MIU1" s="1221"/>
      <c r="MIV1" s="1221"/>
      <c r="MIW1" s="1221"/>
      <c r="MIX1" s="1221"/>
      <c r="MIY1" s="1221"/>
      <c r="MIZ1" s="1221"/>
      <c r="MJA1" s="1221"/>
      <c r="MJB1" s="1221"/>
      <c r="MJC1" s="1221"/>
      <c r="MJD1" s="1221"/>
      <c r="MJE1" s="1221"/>
      <c r="MJF1" s="1221"/>
      <c r="MJG1" s="1221"/>
      <c r="MJH1" s="1221"/>
      <c r="MJI1" s="1221"/>
      <c r="MJJ1" s="1221"/>
      <c r="MJK1" s="1221"/>
      <c r="MJL1" s="1221"/>
      <c r="MJM1" s="1221"/>
      <c r="MJN1" s="1221"/>
      <c r="MJO1" s="1221"/>
      <c r="MJP1" s="1221"/>
      <c r="MJQ1" s="1221"/>
      <c r="MJR1" s="1221"/>
      <c r="MJS1" s="1221"/>
      <c r="MJT1" s="1221"/>
      <c r="MJU1" s="1221"/>
      <c r="MJV1" s="1221"/>
      <c r="MJW1" s="1221"/>
      <c r="MJX1" s="1221"/>
      <c r="MJY1" s="1221"/>
      <c r="MJZ1" s="1221"/>
      <c r="MKA1" s="1221"/>
      <c r="MKB1" s="1221"/>
      <c r="MKC1" s="1221"/>
      <c r="MKD1" s="1221"/>
      <c r="MKE1" s="1221"/>
      <c r="MKF1" s="1221"/>
      <c r="MKG1" s="1221"/>
      <c r="MKH1" s="1221"/>
      <c r="MKI1" s="1221"/>
      <c r="MKJ1" s="1221"/>
      <c r="MKK1" s="1221"/>
      <c r="MKL1" s="1221"/>
      <c r="MKM1" s="1221"/>
      <c r="MKN1" s="1221"/>
      <c r="MKO1" s="1221"/>
      <c r="MKP1" s="1221"/>
      <c r="MKQ1" s="1221"/>
      <c r="MKR1" s="1221"/>
      <c r="MKS1" s="1221"/>
      <c r="MKT1" s="1221"/>
      <c r="MKU1" s="1221"/>
      <c r="MKV1" s="1221"/>
      <c r="MKW1" s="1221"/>
      <c r="MKX1" s="1221"/>
      <c r="MKY1" s="1221"/>
      <c r="MKZ1" s="1221"/>
      <c r="MLA1" s="1221"/>
      <c r="MLB1" s="1221"/>
      <c r="MLC1" s="1221"/>
      <c r="MLD1" s="1221"/>
      <c r="MLE1" s="1221"/>
      <c r="MLF1" s="1221"/>
      <c r="MLG1" s="1221"/>
      <c r="MLH1" s="1221"/>
      <c r="MLI1" s="1221"/>
      <c r="MLJ1" s="1221"/>
      <c r="MLK1" s="1221"/>
      <c r="MLL1" s="1221"/>
      <c r="MLM1" s="1221"/>
      <c r="MLN1" s="1221"/>
      <c r="MLO1" s="1221"/>
      <c r="MLP1" s="1221"/>
      <c r="MLQ1" s="1221"/>
      <c r="MLR1" s="1221"/>
      <c r="MLS1" s="1221"/>
      <c r="MLT1" s="1221"/>
      <c r="MLU1" s="1221"/>
      <c r="MLV1" s="1221"/>
      <c r="MLW1" s="1221"/>
      <c r="MLX1" s="1221"/>
      <c r="MLY1" s="1221"/>
      <c r="MLZ1" s="1221"/>
      <c r="MMA1" s="1221"/>
      <c r="MMB1" s="1221"/>
      <c r="MMC1" s="1221"/>
      <c r="MMD1" s="1221"/>
      <c r="MME1" s="1221"/>
      <c r="MMF1" s="1221"/>
      <c r="MMG1" s="1221"/>
      <c r="MMH1" s="1221"/>
      <c r="MMI1" s="1221"/>
      <c r="MMJ1" s="1221"/>
      <c r="MMK1" s="1221"/>
      <c r="MML1" s="1221"/>
      <c r="MMM1" s="1221"/>
      <c r="MMN1" s="1221"/>
      <c r="MMO1" s="1221"/>
      <c r="MMP1" s="1221"/>
      <c r="MMQ1" s="1221"/>
      <c r="MMR1" s="1221"/>
      <c r="MMS1" s="1221"/>
      <c r="MMT1" s="1221"/>
      <c r="MMU1" s="1221"/>
      <c r="MMV1" s="1221"/>
      <c r="MMW1" s="1221"/>
      <c r="MMX1" s="1221"/>
      <c r="MMY1" s="1221"/>
      <c r="MMZ1" s="1221"/>
      <c r="MNA1" s="1221"/>
      <c r="MNB1" s="1221"/>
      <c r="MNC1" s="1221"/>
      <c r="MND1" s="1221"/>
      <c r="MNE1" s="1221"/>
      <c r="MNF1" s="1221"/>
      <c r="MNG1" s="1221"/>
      <c r="MNH1" s="1221"/>
      <c r="MNI1" s="1221"/>
      <c r="MNJ1" s="1221"/>
      <c r="MNK1" s="1221"/>
      <c r="MNL1" s="1221"/>
      <c r="MNM1" s="1221"/>
      <c r="MNN1" s="1221"/>
      <c r="MNO1" s="1221"/>
      <c r="MNP1" s="1221"/>
      <c r="MNQ1" s="1221"/>
      <c r="MNR1" s="1221"/>
      <c r="MNS1" s="1221"/>
      <c r="MNT1" s="1221"/>
      <c r="MNU1" s="1221"/>
      <c r="MNV1" s="1221"/>
      <c r="MNW1" s="1221"/>
      <c r="MNX1" s="1221"/>
      <c r="MNY1" s="1221"/>
      <c r="MNZ1" s="1221"/>
      <c r="MOA1" s="1221"/>
      <c r="MOB1" s="1221"/>
      <c r="MOC1" s="1221"/>
      <c r="MOD1" s="1221"/>
      <c r="MOE1" s="1221"/>
      <c r="MOF1" s="1221"/>
      <c r="MOG1" s="1221"/>
      <c r="MOH1" s="1221"/>
      <c r="MOI1" s="1221"/>
      <c r="MOJ1" s="1221"/>
      <c r="MOK1" s="1221"/>
      <c r="MOL1" s="1221"/>
      <c r="MOM1" s="1221"/>
      <c r="MON1" s="1221"/>
      <c r="MOO1" s="1221"/>
      <c r="MOP1" s="1221"/>
      <c r="MOQ1" s="1221"/>
      <c r="MOR1" s="1221"/>
      <c r="MOS1" s="1221"/>
      <c r="MOT1" s="1221"/>
      <c r="MOU1" s="1221"/>
      <c r="MOV1" s="1221"/>
      <c r="MOW1" s="1221"/>
      <c r="MOX1" s="1221"/>
      <c r="MOY1" s="1221"/>
      <c r="MOZ1" s="1221"/>
      <c r="MPA1" s="1221"/>
      <c r="MPB1" s="1221"/>
      <c r="MPC1" s="1221"/>
      <c r="MPD1" s="1221"/>
      <c r="MPE1" s="1221"/>
      <c r="MPF1" s="1221"/>
      <c r="MPG1" s="1221"/>
      <c r="MPH1" s="1221"/>
      <c r="MPI1" s="1221"/>
      <c r="MPJ1" s="1221"/>
      <c r="MPK1" s="1221"/>
      <c r="MPL1" s="1221"/>
      <c r="MPM1" s="1221"/>
      <c r="MPN1" s="1221"/>
      <c r="MPO1" s="1221"/>
      <c r="MPP1" s="1221"/>
      <c r="MPQ1" s="1221"/>
      <c r="MPR1" s="1221"/>
      <c r="MPS1" s="1221"/>
      <c r="MPT1" s="1221"/>
      <c r="MPU1" s="1221"/>
      <c r="MPV1" s="1221"/>
      <c r="MPW1" s="1221"/>
      <c r="MPX1" s="1221"/>
      <c r="MPY1" s="1221"/>
      <c r="MPZ1" s="1221"/>
      <c r="MQA1" s="1221"/>
      <c r="MQB1" s="1221"/>
      <c r="MQC1" s="1221"/>
      <c r="MQD1" s="1221"/>
      <c r="MQE1" s="1221"/>
      <c r="MQF1" s="1221"/>
      <c r="MQG1" s="1221"/>
      <c r="MQH1" s="1221"/>
      <c r="MQI1" s="1221"/>
      <c r="MQJ1" s="1221"/>
      <c r="MQK1" s="1221"/>
      <c r="MQL1" s="1221"/>
      <c r="MQM1" s="1221"/>
      <c r="MQN1" s="1221"/>
      <c r="MQO1" s="1221"/>
      <c r="MQP1" s="1221"/>
      <c r="MQQ1" s="1221"/>
      <c r="MQR1" s="1221"/>
      <c r="MQS1" s="1221"/>
      <c r="MQT1" s="1221"/>
      <c r="MQU1" s="1221"/>
      <c r="MQV1" s="1221"/>
      <c r="MQW1" s="1221"/>
      <c r="MQX1" s="1221"/>
      <c r="MQY1" s="1221"/>
      <c r="MQZ1" s="1221"/>
      <c r="MRA1" s="1221"/>
      <c r="MRB1" s="1221"/>
      <c r="MRC1" s="1221"/>
      <c r="MRD1" s="1221"/>
      <c r="MRE1" s="1221"/>
      <c r="MRF1" s="1221"/>
      <c r="MRG1" s="1221"/>
      <c r="MRH1" s="1221"/>
      <c r="MRI1" s="1221"/>
      <c r="MRJ1" s="1221"/>
      <c r="MRK1" s="1221"/>
      <c r="MRL1" s="1221"/>
      <c r="MRM1" s="1221"/>
      <c r="MRN1" s="1221"/>
      <c r="MRO1" s="1221"/>
      <c r="MRP1" s="1221"/>
      <c r="MRQ1" s="1221"/>
      <c r="MRR1" s="1221"/>
      <c r="MRS1" s="1221"/>
      <c r="MRT1" s="1221"/>
      <c r="MRU1" s="1221"/>
      <c r="MRV1" s="1221"/>
      <c r="MRW1" s="1221"/>
      <c r="MRX1" s="1221"/>
      <c r="MRY1" s="1221"/>
      <c r="MRZ1" s="1221"/>
      <c r="MSA1" s="1221"/>
      <c r="MSB1" s="1221"/>
      <c r="MSC1" s="1221"/>
      <c r="MSD1" s="1221"/>
      <c r="MSE1" s="1221"/>
      <c r="MSF1" s="1221"/>
      <c r="MSG1" s="1221"/>
      <c r="MSH1" s="1221"/>
      <c r="MSI1" s="1221"/>
      <c r="MSJ1" s="1221"/>
      <c r="MSK1" s="1221"/>
      <c r="MSL1" s="1221"/>
      <c r="MSM1" s="1221"/>
      <c r="MSN1" s="1221"/>
      <c r="MSO1" s="1221"/>
      <c r="MSP1" s="1221"/>
      <c r="MSQ1" s="1221"/>
      <c r="MSR1" s="1221"/>
      <c r="MSS1" s="1221"/>
      <c r="MST1" s="1221"/>
      <c r="MSU1" s="1221"/>
      <c r="MSV1" s="1221"/>
      <c r="MSW1" s="1221"/>
      <c r="MSX1" s="1221"/>
      <c r="MSY1" s="1221"/>
      <c r="MSZ1" s="1221"/>
      <c r="MTA1" s="1221"/>
      <c r="MTB1" s="1221"/>
      <c r="MTC1" s="1221"/>
      <c r="MTD1" s="1221"/>
      <c r="MTE1" s="1221"/>
      <c r="MTF1" s="1221"/>
      <c r="MTG1" s="1221"/>
      <c r="MTH1" s="1221"/>
      <c r="MTI1" s="1221"/>
      <c r="MTJ1" s="1221"/>
      <c r="MTK1" s="1221"/>
      <c r="MTL1" s="1221"/>
      <c r="MTM1" s="1221"/>
      <c r="MTN1" s="1221"/>
      <c r="MTO1" s="1221"/>
      <c r="MTP1" s="1221"/>
      <c r="MTQ1" s="1221"/>
      <c r="MTR1" s="1221"/>
      <c r="MTS1" s="1221"/>
      <c r="MTT1" s="1221"/>
      <c r="MTU1" s="1221"/>
      <c r="MTV1" s="1221"/>
      <c r="MTW1" s="1221"/>
      <c r="MTX1" s="1221"/>
      <c r="MTY1" s="1221"/>
      <c r="MTZ1" s="1221"/>
      <c r="MUA1" s="1221"/>
      <c r="MUB1" s="1221"/>
      <c r="MUC1" s="1221"/>
      <c r="MUD1" s="1221"/>
      <c r="MUE1" s="1221"/>
      <c r="MUF1" s="1221"/>
      <c r="MUG1" s="1221"/>
      <c r="MUH1" s="1221"/>
      <c r="MUI1" s="1221"/>
      <c r="MUJ1" s="1221"/>
      <c r="MUK1" s="1221"/>
      <c r="MUL1" s="1221"/>
      <c r="MUM1" s="1221"/>
      <c r="MUN1" s="1221"/>
      <c r="MUO1" s="1221"/>
      <c r="MUP1" s="1221"/>
      <c r="MUQ1" s="1221"/>
      <c r="MUR1" s="1221"/>
      <c r="MUS1" s="1221"/>
      <c r="MUT1" s="1221"/>
      <c r="MUU1" s="1221"/>
      <c r="MUV1" s="1221"/>
      <c r="MUW1" s="1221"/>
      <c r="MUX1" s="1221"/>
      <c r="MUY1" s="1221"/>
      <c r="MUZ1" s="1221"/>
      <c r="MVA1" s="1221"/>
      <c r="MVB1" s="1221"/>
      <c r="MVC1" s="1221"/>
      <c r="MVD1" s="1221"/>
      <c r="MVE1" s="1221"/>
      <c r="MVF1" s="1221"/>
      <c r="MVG1" s="1221"/>
      <c r="MVH1" s="1221"/>
      <c r="MVI1" s="1221"/>
      <c r="MVJ1" s="1221"/>
      <c r="MVK1" s="1221"/>
      <c r="MVL1" s="1221"/>
      <c r="MVM1" s="1221"/>
      <c r="MVN1" s="1221"/>
      <c r="MVO1" s="1221"/>
      <c r="MVP1" s="1221"/>
      <c r="MVQ1" s="1221"/>
      <c r="MVR1" s="1221"/>
      <c r="MVS1" s="1221"/>
      <c r="MVT1" s="1221"/>
      <c r="MVU1" s="1221"/>
      <c r="MVV1" s="1221"/>
      <c r="MVW1" s="1221"/>
      <c r="MVX1" s="1221"/>
      <c r="MVY1" s="1221"/>
      <c r="MVZ1" s="1221"/>
      <c r="MWA1" s="1221"/>
      <c r="MWB1" s="1221"/>
      <c r="MWC1" s="1221"/>
      <c r="MWD1" s="1221"/>
      <c r="MWE1" s="1221"/>
      <c r="MWF1" s="1221"/>
      <c r="MWG1" s="1221"/>
      <c r="MWH1" s="1221"/>
      <c r="MWI1" s="1221"/>
      <c r="MWJ1" s="1221"/>
      <c r="MWK1" s="1221"/>
      <c r="MWL1" s="1221"/>
      <c r="MWM1" s="1221"/>
      <c r="MWN1" s="1221"/>
      <c r="MWO1" s="1221"/>
      <c r="MWP1" s="1221"/>
      <c r="MWQ1" s="1221"/>
      <c r="MWR1" s="1221"/>
      <c r="MWS1" s="1221"/>
      <c r="MWT1" s="1221"/>
      <c r="MWU1" s="1221"/>
      <c r="MWV1" s="1221"/>
      <c r="MWW1" s="1221"/>
      <c r="MWX1" s="1221"/>
      <c r="MWY1" s="1221"/>
      <c r="MWZ1" s="1221"/>
      <c r="MXA1" s="1221"/>
      <c r="MXB1" s="1221"/>
      <c r="MXC1" s="1221"/>
      <c r="MXD1" s="1221"/>
      <c r="MXE1" s="1221"/>
      <c r="MXF1" s="1221"/>
      <c r="MXG1" s="1221"/>
      <c r="MXH1" s="1221"/>
      <c r="MXI1" s="1221"/>
      <c r="MXJ1" s="1221"/>
      <c r="MXK1" s="1221"/>
      <c r="MXL1" s="1221"/>
      <c r="MXM1" s="1221"/>
      <c r="MXN1" s="1221"/>
      <c r="MXO1" s="1221"/>
      <c r="MXP1" s="1221"/>
      <c r="MXQ1" s="1221"/>
      <c r="MXR1" s="1221"/>
      <c r="MXS1" s="1221"/>
      <c r="MXT1" s="1221"/>
      <c r="MXU1" s="1221"/>
      <c r="MXV1" s="1221"/>
      <c r="MXW1" s="1221"/>
      <c r="MXX1" s="1221"/>
      <c r="MXY1" s="1221"/>
      <c r="MXZ1" s="1221"/>
      <c r="MYA1" s="1221"/>
      <c r="MYB1" s="1221"/>
      <c r="MYC1" s="1221"/>
      <c r="MYD1" s="1221"/>
      <c r="MYE1" s="1221"/>
      <c r="MYF1" s="1221"/>
      <c r="MYG1" s="1221"/>
      <c r="MYH1" s="1221"/>
      <c r="MYI1" s="1221"/>
      <c r="MYJ1" s="1221"/>
      <c r="MYK1" s="1221"/>
      <c r="MYL1" s="1221"/>
      <c r="MYM1" s="1221"/>
      <c r="MYN1" s="1221"/>
      <c r="MYO1" s="1221"/>
      <c r="MYP1" s="1221"/>
      <c r="MYQ1" s="1221"/>
      <c r="MYR1" s="1221"/>
      <c r="MYS1" s="1221"/>
      <c r="MYT1" s="1221"/>
      <c r="MYU1" s="1221"/>
      <c r="MYV1" s="1221"/>
      <c r="MYW1" s="1221"/>
      <c r="MYX1" s="1221"/>
      <c r="MYY1" s="1221"/>
      <c r="MYZ1" s="1221"/>
      <c r="MZA1" s="1221"/>
      <c r="MZB1" s="1221"/>
      <c r="MZC1" s="1221"/>
      <c r="MZD1" s="1221"/>
      <c r="MZE1" s="1221"/>
      <c r="MZF1" s="1221"/>
      <c r="MZG1" s="1221"/>
      <c r="MZH1" s="1221"/>
      <c r="MZI1" s="1221"/>
      <c r="MZJ1" s="1221"/>
      <c r="MZK1" s="1221"/>
      <c r="MZL1" s="1221"/>
      <c r="MZM1" s="1221"/>
      <c r="MZN1" s="1221"/>
      <c r="MZO1" s="1221"/>
      <c r="MZP1" s="1221"/>
      <c r="MZQ1" s="1221"/>
      <c r="MZR1" s="1221"/>
      <c r="MZS1" s="1221"/>
      <c r="MZT1" s="1221"/>
      <c r="MZU1" s="1221"/>
      <c r="MZV1" s="1221"/>
      <c r="MZW1" s="1221"/>
      <c r="MZX1" s="1221"/>
      <c r="MZY1" s="1221"/>
      <c r="MZZ1" s="1221"/>
      <c r="NAA1" s="1221"/>
      <c r="NAB1" s="1221"/>
      <c r="NAC1" s="1221"/>
      <c r="NAD1" s="1221"/>
      <c r="NAE1" s="1221"/>
      <c r="NAF1" s="1221"/>
      <c r="NAG1" s="1221"/>
      <c r="NAH1" s="1221"/>
      <c r="NAI1" s="1221"/>
      <c r="NAJ1" s="1221"/>
      <c r="NAK1" s="1221"/>
      <c r="NAL1" s="1221"/>
      <c r="NAM1" s="1221"/>
      <c r="NAN1" s="1221"/>
      <c r="NAO1" s="1221"/>
      <c r="NAP1" s="1221"/>
      <c r="NAQ1" s="1221"/>
      <c r="NAR1" s="1221"/>
      <c r="NAS1" s="1221"/>
      <c r="NAT1" s="1221"/>
      <c r="NAU1" s="1221"/>
      <c r="NAV1" s="1221"/>
      <c r="NAW1" s="1221"/>
      <c r="NAX1" s="1221"/>
      <c r="NAY1" s="1221"/>
      <c r="NAZ1" s="1221"/>
      <c r="NBA1" s="1221"/>
      <c r="NBB1" s="1221"/>
      <c r="NBC1" s="1221"/>
      <c r="NBD1" s="1221"/>
      <c r="NBE1" s="1221"/>
      <c r="NBF1" s="1221"/>
      <c r="NBG1" s="1221"/>
      <c r="NBH1" s="1221"/>
      <c r="NBI1" s="1221"/>
      <c r="NBJ1" s="1221"/>
      <c r="NBK1" s="1221"/>
      <c r="NBL1" s="1221"/>
      <c r="NBM1" s="1221"/>
      <c r="NBN1" s="1221"/>
      <c r="NBO1" s="1221"/>
      <c r="NBP1" s="1221"/>
      <c r="NBQ1" s="1221"/>
      <c r="NBR1" s="1221"/>
      <c r="NBS1" s="1221"/>
      <c r="NBT1" s="1221"/>
      <c r="NBU1" s="1221"/>
      <c r="NBV1" s="1221"/>
      <c r="NBW1" s="1221"/>
      <c r="NBX1" s="1221"/>
      <c r="NBY1" s="1221"/>
      <c r="NBZ1" s="1221"/>
      <c r="NCA1" s="1221"/>
      <c r="NCB1" s="1221"/>
      <c r="NCC1" s="1221"/>
      <c r="NCD1" s="1221"/>
      <c r="NCE1" s="1221"/>
      <c r="NCF1" s="1221"/>
      <c r="NCG1" s="1221"/>
      <c r="NCH1" s="1221"/>
      <c r="NCI1" s="1221"/>
      <c r="NCJ1" s="1221"/>
      <c r="NCK1" s="1221"/>
      <c r="NCL1" s="1221"/>
      <c r="NCM1" s="1221"/>
      <c r="NCN1" s="1221"/>
      <c r="NCO1" s="1221"/>
      <c r="NCP1" s="1221"/>
      <c r="NCQ1" s="1221"/>
      <c r="NCR1" s="1221"/>
      <c r="NCS1" s="1221"/>
      <c r="NCT1" s="1221"/>
      <c r="NCU1" s="1221"/>
      <c r="NCV1" s="1221"/>
      <c r="NCW1" s="1221"/>
      <c r="NCX1" s="1221"/>
      <c r="NCY1" s="1221"/>
      <c r="NCZ1" s="1221"/>
      <c r="NDA1" s="1221"/>
      <c r="NDB1" s="1221"/>
      <c r="NDC1" s="1221"/>
      <c r="NDD1" s="1221"/>
      <c r="NDE1" s="1221"/>
      <c r="NDF1" s="1221"/>
      <c r="NDG1" s="1221"/>
      <c r="NDH1" s="1221"/>
      <c r="NDI1" s="1221"/>
      <c r="NDJ1" s="1221"/>
      <c r="NDK1" s="1221"/>
      <c r="NDL1" s="1221"/>
      <c r="NDM1" s="1221"/>
      <c r="NDN1" s="1221"/>
      <c r="NDO1" s="1221"/>
      <c r="NDP1" s="1221"/>
      <c r="NDQ1" s="1221"/>
      <c r="NDR1" s="1221"/>
      <c r="NDS1" s="1221"/>
      <c r="NDT1" s="1221"/>
      <c r="NDU1" s="1221"/>
      <c r="NDV1" s="1221"/>
      <c r="NDW1" s="1221"/>
      <c r="NDX1" s="1221"/>
      <c r="NDY1" s="1221"/>
      <c r="NDZ1" s="1221"/>
      <c r="NEA1" s="1221"/>
      <c r="NEB1" s="1221"/>
      <c r="NEC1" s="1221"/>
      <c r="NED1" s="1221"/>
      <c r="NEE1" s="1221"/>
      <c r="NEF1" s="1221"/>
      <c r="NEG1" s="1221"/>
      <c r="NEH1" s="1221"/>
      <c r="NEI1" s="1221"/>
      <c r="NEJ1" s="1221"/>
      <c r="NEK1" s="1221"/>
      <c r="NEL1" s="1221"/>
      <c r="NEM1" s="1221"/>
      <c r="NEN1" s="1221"/>
      <c r="NEO1" s="1221"/>
      <c r="NEP1" s="1221"/>
      <c r="NEQ1" s="1221"/>
      <c r="NER1" s="1221"/>
      <c r="NES1" s="1221"/>
      <c r="NET1" s="1221"/>
      <c r="NEU1" s="1221"/>
      <c r="NEV1" s="1221"/>
      <c r="NEW1" s="1221"/>
      <c r="NEX1" s="1221"/>
      <c r="NEY1" s="1221"/>
      <c r="NEZ1" s="1221"/>
      <c r="NFA1" s="1221"/>
      <c r="NFB1" s="1221"/>
      <c r="NFC1" s="1221"/>
      <c r="NFD1" s="1221"/>
      <c r="NFE1" s="1221"/>
      <c r="NFF1" s="1221"/>
      <c r="NFG1" s="1221"/>
      <c r="NFH1" s="1221"/>
      <c r="NFI1" s="1221"/>
      <c r="NFJ1" s="1221"/>
      <c r="NFK1" s="1221"/>
      <c r="NFL1" s="1221"/>
      <c r="NFM1" s="1221"/>
      <c r="NFN1" s="1221"/>
      <c r="NFO1" s="1221"/>
      <c r="NFP1" s="1221"/>
      <c r="NFQ1" s="1221"/>
      <c r="NFR1" s="1221"/>
      <c r="NFS1" s="1221"/>
      <c r="NFT1" s="1221"/>
      <c r="NFU1" s="1221"/>
      <c r="NFV1" s="1221"/>
      <c r="NFW1" s="1221"/>
      <c r="NFX1" s="1221"/>
      <c r="NFY1" s="1221"/>
      <c r="NFZ1" s="1221"/>
      <c r="NGA1" s="1221"/>
      <c r="NGB1" s="1221"/>
      <c r="NGC1" s="1221"/>
      <c r="NGD1" s="1221"/>
      <c r="NGE1" s="1221"/>
      <c r="NGF1" s="1221"/>
      <c r="NGG1" s="1221"/>
      <c r="NGH1" s="1221"/>
      <c r="NGI1" s="1221"/>
      <c r="NGJ1" s="1221"/>
      <c r="NGK1" s="1221"/>
      <c r="NGL1" s="1221"/>
      <c r="NGM1" s="1221"/>
      <c r="NGN1" s="1221"/>
      <c r="NGO1" s="1221"/>
      <c r="NGP1" s="1221"/>
      <c r="NGQ1" s="1221"/>
      <c r="NGR1" s="1221"/>
      <c r="NGS1" s="1221"/>
      <c r="NGT1" s="1221"/>
      <c r="NGU1" s="1221"/>
      <c r="NGV1" s="1221"/>
      <c r="NGW1" s="1221"/>
      <c r="NGX1" s="1221"/>
      <c r="NGY1" s="1221"/>
      <c r="NGZ1" s="1221"/>
      <c r="NHA1" s="1221"/>
      <c r="NHB1" s="1221"/>
      <c r="NHC1" s="1221"/>
      <c r="NHD1" s="1221"/>
      <c r="NHE1" s="1221"/>
      <c r="NHF1" s="1221"/>
      <c r="NHG1" s="1221"/>
      <c r="NHH1" s="1221"/>
      <c r="NHI1" s="1221"/>
      <c r="NHJ1" s="1221"/>
      <c r="NHK1" s="1221"/>
      <c r="NHL1" s="1221"/>
      <c r="NHM1" s="1221"/>
      <c r="NHN1" s="1221"/>
      <c r="NHO1" s="1221"/>
      <c r="NHP1" s="1221"/>
      <c r="NHQ1" s="1221"/>
      <c r="NHR1" s="1221"/>
      <c r="NHS1" s="1221"/>
      <c r="NHT1" s="1221"/>
      <c r="NHU1" s="1221"/>
      <c r="NHV1" s="1221"/>
      <c r="NHW1" s="1221"/>
      <c r="NHX1" s="1221"/>
      <c r="NHY1" s="1221"/>
      <c r="NHZ1" s="1221"/>
      <c r="NIA1" s="1221"/>
      <c r="NIB1" s="1221"/>
      <c r="NIC1" s="1221"/>
      <c r="NID1" s="1221"/>
      <c r="NIE1" s="1221"/>
      <c r="NIF1" s="1221"/>
      <c r="NIG1" s="1221"/>
      <c r="NIH1" s="1221"/>
      <c r="NII1" s="1221"/>
      <c r="NIJ1" s="1221"/>
      <c r="NIK1" s="1221"/>
      <c r="NIL1" s="1221"/>
      <c r="NIM1" s="1221"/>
      <c r="NIN1" s="1221"/>
      <c r="NIO1" s="1221"/>
      <c r="NIP1" s="1221"/>
      <c r="NIQ1" s="1221"/>
      <c r="NIR1" s="1221"/>
      <c r="NIS1" s="1221"/>
      <c r="NIT1" s="1221"/>
      <c r="NIU1" s="1221"/>
      <c r="NIV1" s="1221"/>
      <c r="NIW1" s="1221"/>
      <c r="NIX1" s="1221"/>
      <c r="NIY1" s="1221"/>
      <c r="NIZ1" s="1221"/>
      <c r="NJA1" s="1221"/>
      <c r="NJB1" s="1221"/>
      <c r="NJC1" s="1221"/>
      <c r="NJD1" s="1221"/>
      <c r="NJE1" s="1221"/>
      <c r="NJF1" s="1221"/>
      <c r="NJG1" s="1221"/>
      <c r="NJH1" s="1221"/>
      <c r="NJI1" s="1221"/>
      <c r="NJJ1" s="1221"/>
      <c r="NJK1" s="1221"/>
      <c r="NJL1" s="1221"/>
      <c r="NJM1" s="1221"/>
      <c r="NJN1" s="1221"/>
      <c r="NJO1" s="1221"/>
      <c r="NJP1" s="1221"/>
      <c r="NJQ1" s="1221"/>
      <c r="NJR1" s="1221"/>
      <c r="NJS1" s="1221"/>
      <c r="NJT1" s="1221"/>
      <c r="NJU1" s="1221"/>
      <c r="NJV1" s="1221"/>
      <c r="NJW1" s="1221"/>
      <c r="NJX1" s="1221"/>
      <c r="NJY1" s="1221"/>
      <c r="NJZ1" s="1221"/>
      <c r="NKA1" s="1221"/>
      <c r="NKB1" s="1221"/>
      <c r="NKC1" s="1221"/>
      <c r="NKD1" s="1221"/>
      <c r="NKE1" s="1221"/>
      <c r="NKF1" s="1221"/>
      <c r="NKG1" s="1221"/>
      <c r="NKH1" s="1221"/>
      <c r="NKI1" s="1221"/>
      <c r="NKJ1" s="1221"/>
      <c r="NKK1" s="1221"/>
      <c r="NKL1" s="1221"/>
      <c r="NKM1" s="1221"/>
      <c r="NKN1" s="1221"/>
      <c r="NKO1" s="1221"/>
      <c r="NKP1" s="1221"/>
      <c r="NKQ1" s="1221"/>
      <c r="NKR1" s="1221"/>
      <c r="NKS1" s="1221"/>
      <c r="NKT1" s="1221"/>
      <c r="NKU1" s="1221"/>
      <c r="NKV1" s="1221"/>
      <c r="NKW1" s="1221"/>
      <c r="NKX1" s="1221"/>
      <c r="NKY1" s="1221"/>
      <c r="NKZ1" s="1221"/>
      <c r="NLA1" s="1221"/>
      <c r="NLB1" s="1221"/>
      <c r="NLC1" s="1221"/>
      <c r="NLD1" s="1221"/>
      <c r="NLE1" s="1221"/>
      <c r="NLF1" s="1221"/>
      <c r="NLG1" s="1221"/>
      <c r="NLH1" s="1221"/>
      <c r="NLI1" s="1221"/>
      <c r="NLJ1" s="1221"/>
      <c r="NLK1" s="1221"/>
      <c r="NLL1" s="1221"/>
      <c r="NLM1" s="1221"/>
      <c r="NLN1" s="1221"/>
      <c r="NLO1" s="1221"/>
      <c r="NLP1" s="1221"/>
      <c r="NLQ1" s="1221"/>
      <c r="NLR1" s="1221"/>
      <c r="NLS1" s="1221"/>
      <c r="NLT1" s="1221"/>
      <c r="NLU1" s="1221"/>
      <c r="NLV1" s="1221"/>
      <c r="NLW1" s="1221"/>
      <c r="NLX1" s="1221"/>
      <c r="NLY1" s="1221"/>
      <c r="NLZ1" s="1221"/>
      <c r="NMA1" s="1221"/>
      <c r="NMB1" s="1221"/>
      <c r="NMC1" s="1221"/>
      <c r="NMD1" s="1221"/>
      <c r="NME1" s="1221"/>
      <c r="NMF1" s="1221"/>
      <c r="NMG1" s="1221"/>
      <c r="NMH1" s="1221"/>
      <c r="NMI1" s="1221"/>
      <c r="NMJ1" s="1221"/>
      <c r="NMK1" s="1221"/>
      <c r="NML1" s="1221"/>
      <c r="NMM1" s="1221"/>
      <c r="NMN1" s="1221"/>
      <c r="NMO1" s="1221"/>
      <c r="NMP1" s="1221"/>
      <c r="NMQ1" s="1221"/>
      <c r="NMR1" s="1221"/>
      <c r="NMS1" s="1221"/>
      <c r="NMT1" s="1221"/>
      <c r="NMU1" s="1221"/>
      <c r="NMV1" s="1221"/>
      <c r="NMW1" s="1221"/>
      <c r="NMX1" s="1221"/>
      <c r="NMY1" s="1221"/>
      <c r="NMZ1" s="1221"/>
      <c r="NNA1" s="1221"/>
      <c r="NNB1" s="1221"/>
      <c r="NNC1" s="1221"/>
      <c r="NND1" s="1221"/>
      <c r="NNE1" s="1221"/>
      <c r="NNF1" s="1221"/>
      <c r="NNG1" s="1221"/>
      <c r="NNH1" s="1221"/>
      <c r="NNI1" s="1221"/>
      <c r="NNJ1" s="1221"/>
      <c r="NNK1" s="1221"/>
      <c r="NNL1" s="1221"/>
      <c r="NNM1" s="1221"/>
      <c r="NNN1" s="1221"/>
      <c r="NNO1" s="1221"/>
      <c r="NNP1" s="1221"/>
      <c r="NNQ1" s="1221"/>
      <c r="NNR1" s="1221"/>
      <c r="NNS1" s="1221"/>
      <c r="NNT1" s="1221"/>
      <c r="NNU1" s="1221"/>
      <c r="NNV1" s="1221"/>
      <c r="NNW1" s="1221"/>
      <c r="NNX1" s="1221"/>
      <c r="NNY1" s="1221"/>
      <c r="NNZ1" s="1221"/>
      <c r="NOA1" s="1221"/>
      <c r="NOB1" s="1221"/>
      <c r="NOC1" s="1221"/>
      <c r="NOD1" s="1221"/>
      <c r="NOE1" s="1221"/>
      <c r="NOF1" s="1221"/>
      <c r="NOG1" s="1221"/>
      <c r="NOH1" s="1221"/>
      <c r="NOI1" s="1221"/>
      <c r="NOJ1" s="1221"/>
      <c r="NOK1" s="1221"/>
      <c r="NOL1" s="1221"/>
      <c r="NOM1" s="1221"/>
      <c r="NON1" s="1221"/>
      <c r="NOO1" s="1221"/>
      <c r="NOP1" s="1221"/>
      <c r="NOQ1" s="1221"/>
      <c r="NOR1" s="1221"/>
      <c r="NOS1" s="1221"/>
      <c r="NOT1" s="1221"/>
      <c r="NOU1" s="1221"/>
      <c r="NOV1" s="1221"/>
      <c r="NOW1" s="1221"/>
      <c r="NOX1" s="1221"/>
      <c r="NOY1" s="1221"/>
      <c r="NOZ1" s="1221"/>
      <c r="NPA1" s="1221"/>
      <c r="NPB1" s="1221"/>
      <c r="NPC1" s="1221"/>
      <c r="NPD1" s="1221"/>
      <c r="NPE1" s="1221"/>
      <c r="NPF1" s="1221"/>
      <c r="NPG1" s="1221"/>
      <c r="NPH1" s="1221"/>
      <c r="NPI1" s="1221"/>
      <c r="NPJ1" s="1221"/>
      <c r="NPK1" s="1221"/>
      <c r="NPL1" s="1221"/>
      <c r="NPM1" s="1221"/>
      <c r="NPN1" s="1221"/>
      <c r="NPO1" s="1221"/>
      <c r="NPP1" s="1221"/>
      <c r="NPQ1" s="1221"/>
      <c r="NPR1" s="1221"/>
      <c r="NPS1" s="1221"/>
      <c r="NPT1" s="1221"/>
      <c r="NPU1" s="1221"/>
      <c r="NPV1" s="1221"/>
      <c r="NPW1" s="1221"/>
      <c r="NPX1" s="1221"/>
      <c r="NPY1" s="1221"/>
      <c r="NPZ1" s="1221"/>
      <c r="NQA1" s="1221"/>
      <c r="NQB1" s="1221"/>
      <c r="NQC1" s="1221"/>
      <c r="NQD1" s="1221"/>
      <c r="NQE1" s="1221"/>
      <c r="NQF1" s="1221"/>
      <c r="NQG1" s="1221"/>
      <c r="NQH1" s="1221"/>
      <c r="NQI1" s="1221"/>
      <c r="NQJ1" s="1221"/>
      <c r="NQK1" s="1221"/>
      <c r="NQL1" s="1221"/>
      <c r="NQM1" s="1221"/>
      <c r="NQN1" s="1221"/>
      <c r="NQO1" s="1221"/>
      <c r="NQP1" s="1221"/>
      <c r="NQQ1" s="1221"/>
      <c r="NQR1" s="1221"/>
      <c r="NQS1" s="1221"/>
      <c r="NQT1" s="1221"/>
      <c r="NQU1" s="1221"/>
      <c r="NQV1" s="1221"/>
      <c r="NQW1" s="1221"/>
      <c r="NQX1" s="1221"/>
      <c r="NQY1" s="1221"/>
      <c r="NQZ1" s="1221"/>
      <c r="NRA1" s="1221"/>
      <c r="NRB1" s="1221"/>
      <c r="NRC1" s="1221"/>
      <c r="NRD1" s="1221"/>
      <c r="NRE1" s="1221"/>
      <c r="NRF1" s="1221"/>
      <c r="NRG1" s="1221"/>
      <c r="NRH1" s="1221"/>
      <c r="NRI1" s="1221"/>
      <c r="NRJ1" s="1221"/>
      <c r="NRK1" s="1221"/>
      <c r="NRL1" s="1221"/>
      <c r="NRM1" s="1221"/>
      <c r="NRN1" s="1221"/>
      <c r="NRO1" s="1221"/>
      <c r="NRP1" s="1221"/>
      <c r="NRQ1" s="1221"/>
      <c r="NRR1" s="1221"/>
      <c r="NRS1" s="1221"/>
      <c r="NRT1" s="1221"/>
      <c r="NRU1" s="1221"/>
      <c r="NRV1" s="1221"/>
      <c r="NRW1" s="1221"/>
      <c r="NRX1" s="1221"/>
      <c r="NRY1" s="1221"/>
      <c r="NRZ1" s="1221"/>
      <c r="NSA1" s="1221"/>
      <c r="NSB1" s="1221"/>
      <c r="NSC1" s="1221"/>
      <c r="NSD1" s="1221"/>
      <c r="NSE1" s="1221"/>
      <c r="NSF1" s="1221"/>
      <c r="NSG1" s="1221"/>
      <c r="NSH1" s="1221"/>
      <c r="NSI1" s="1221"/>
      <c r="NSJ1" s="1221"/>
      <c r="NSK1" s="1221"/>
      <c r="NSL1" s="1221"/>
      <c r="NSM1" s="1221"/>
      <c r="NSN1" s="1221"/>
      <c r="NSO1" s="1221"/>
      <c r="NSP1" s="1221"/>
      <c r="NSQ1" s="1221"/>
      <c r="NSR1" s="1221"/>
      <c r="NSS1" s="1221"/>
      <c r="NST1" s="1221"/>
      <c r="NSU1" s="1221"/>
      <c r="NSV1" s="1221"/>
      <c r="NSW1" s="1221"/>
      <c r="NSX1" s="1221"/>
      <c r="NSY1" s="1221"/>
      <c r="NSZ1" s="1221"/>
      <c r="NTA1" s="1221"/>
      <c r="NTB1" s="1221"/>
      <c r="NTC1" s="1221"/>
      <c r="NTD1" s="1221"/>
      <c r="NTE1" s="1221"/>
      <c r="NTF1" s="1221"/>
      <c r="NTG1" s="1221"/>
      <c r="NTH1" s="1221"/>
      <c r="NTI1" s="1221"/>
      <c r="NTJ1" s="1221"/>
      <c r="NTK1" s="1221"/>
      <c r="NTL1" s="1221"/>
      <c r="NTM1" s="1221"/>
      <c r="NTN1" s="1221"/>
      <c r="NTO1" s="1221"/>
      <c r="NTP1" s="1221"/>
      <c r="NTQ1" s="1221"/>
      <c r="NTR1" s="1221"/>
      <c r="NTS1" s="1221"/>
      <c r="NTT1" s="1221"/>
      <c r="NTU1" s="1221"/>
      <c r="NTV1" s="1221"/>
      <c r="NTW1" s="1221"/>
      <c r="NTX1" s="1221"/>
      <c r="NTY1" s="1221"/>
      <c r="NTZ1" s="1221"/>
      <c r="NUA1" s="1221"/>
      <c r="NUB1" s="1221"/>
      <c r="NUC1" s="1221"/>
      <c r="NUD1" s="1221"/>
      <c r="NUE1" s="1221"/>
      <c r="NUF1" s="1221"/>
      <c r="NUG1" s="1221"/>
      <c r="NUH1" s="1221"/>
      <c r="NUI1" s="1221"/>
      <c r="NUJ1" s="1221"/>
      <c r="NUK1" s="1221"/>
      <c r="NUL1" s="1221"/>
      <c r="NUM1" s="1221"/>
      <c r="NUN1" s="1221"/>
      <c r="NUO1" s="1221"/>
      <c r="NUP1" s="1221"/>
      <c r="NUQ1" s="1221"/>
      <c r="NUR1" s="1221"/>
      <c r="NUS1" s="1221"/>
      <c r="NUT1" s="1221"/>
      <c r="NUU1" s="1221"/>
      <c r="NUV1" s="1221"/>
      <c r="NUW1" s="1221"/>
      <c r="NUX1" s="1221"/>
      <c r="NUY1" s="1221"/>
      <c r="NUZ1" s="1221"/>
      <c r="NVA1" s="1221"/>
      <c r="NVB1" s="1221"/>
      <c r="NVC1" s="1221"/>
      <c r="NVD1" s="1221"/>
      <c r="NVE1" s="1221"/>
      <c r="NVF1" s="1221"/>
      <c r="NVG1" s="1221"/>
      <c r="NVH1" s="1221"/>
      <c r="NVI1" s="1221"/>
      <c r="NVJ1" s="1221"/>
      <c r="NVK1" s="1221"/>
      <c r="NVL1" s="1221"/>
      <c r="NVM1" s="1221"/>
      <c r="NVN1" s="1221"/>
      <c r="NVO1" s="1221"/>
      <c r="NVP1" s="1221"/>
      <c r="NVQ1" s="1221"/>
      <c r="NVR1" s="1221"/>
      <c r="NVS1" s="1221"/>
      <c r="NVT1" s="1221"/>
      <c r="NVU1" s="1221"/>
      <c r="NVV1" s="1221"/>
      <c r="NVW1" s="1221"/>
      <c r="NVX1" s="1221"/>
      <c r="NVY1" s="1221"/>
      <c r="NVZ1" s="1221"/>
      <c r="NWA1" s="1221"/>
      <c r="NWB1" s="1221"/>
      <c r="NWC1" s="1221"/>
      <c r="NWD1" s="1221"/>
      <c r="NWE1" s="1221"/>
      <c r="NWF1" s="1221"/>
      <c r="NWG1" s="1221"/>
      <c r="NWH1" s="1221"/>
      <c r="NWI1" s="1221"/>
      <c r="NWJ1" s="1221"/>
      <c r="NWK1" s="1221"/>
      <c r="NWL1" s="1221"/>
      <c r="NWM1" s="1221"/>
      <c r="NWN1" s="1221"/>
      <c r="NWO1" s="1221"/>
      <c r="NWP1" s="1221"/>
      <c r="NWQ1" s="1221"/>
      <c r="NWR1" s="1221"/>
      <c r="NWS1" s="1221"/>
      <c r="NWT1" s="1221"/>
      <c r="NWU1" s="1221"/>
      <c r="NWV1" s="1221"/>
      <c r="NWW1" s="1221"/>
      <c r="NWX1" s="1221"/>
      <c r="NWY1" s="1221"/>
      <c r="NWZ1" s="1221"/>
      <c r="NXA1" s="1221"/>
      <c r="NXB1" s="1221"/>
      <c r="NXC1" s="1221"/>
      <c r="NXD1" s="1221"/>
      <c r="NXE1" s="1221"/>
      <c r="NXF1" s="1221"/>
      <c r="NXG1" s="1221"/>
      <c r="NXH1" s="1221"/>
      <c r="NXI1" s="1221"/>
      <c r="NXJ1" s="1221"/>
      <c r="NXK1" s="1221"/>
      <c r="NXL1" s="1221"/>
      <c r="NXM1" s="1221"/>
      <c r="NXN1" s="1221"/>
      <c r="NXO1" s="1221"/>
      <c r="NXP1" s="1221"/>
      <c r="NXQ1" s="1221"/>
      <c r="NXR1" s="1221"/>
      <c r="NXS1" s="1221"/>
      <c r="NXT1" s="1221"/>
      <c r="NXU1" s="1221"/>
      <c r="NXV1" s="1221"/>
      <c r="NXW1" s="1221"/>
      <c r="NXX1" s="1221"/>
      <c r="NXY1" s="1221"/>
      <c r="NXZ1" s="1221"/>
      <c r="NYA1" s="1221"/>
      <c r="NYB1" s="1221"/>
      <c r="NYC1" s="1221"/>
      <c r="NYD1" s="1221"/>
      <c r="NYE1" s="1221"/>
      <c r="NYF1" s="1221"/>
      <c r="NYG1" s="1221"/>
      <c r="NYH1" s="1221"/>
      <c r="NYI1" s="1221"/>
      <c r="NYJ1" s="1221"/>
      <c r="NYK1" s="1221"/>
      <c r="NYL1" s="1221"/>
      <c r="NYM1" s="1221"/>
      <c r="NYN1" s="1221"/>
      <c r="NYO1" s="1221"/>
      <c r="NYP1" s="1221"/>
      <c r="NYQ1" s="1221"/>
      <c r="NYR1" s="1221"/>
      <c r="NYS1" s="1221"/>
      <c r="NYT1" s="1221"/>
      <c r="NYU1" s="1221"/>
      <c r="NYV1" s="1221"/>
      <c r="NYW1" s="1221"/>
      <c r="NYX1" s="1221"/>
      <c r="NYY1" s="1221"/>
      <c r="NYZ1" s="1221"/>
      <c r="NZA1" s="1221"/>
      <c r="NZB1" s="1221"/>
      <c r="NZC1" s="1221"/>
      <c r="NZD1" s="1221"/>
      <c r="NZE1" s="1221"/>
      <c r="NZF1" s="1221"/>
      <c r="NZG1" s="1221"/>
      <c r="NZH1" s="1221"/>
      <c r="NZI1" s="1221"/>
      <c r="NZJ1" s="1221"/>
      <c r="NZK1" s="1221"/>
      <c r="NZL1" s="1221"/>
      <c r="NZM1" s="1221"/>
      <c r="NZN1" s="1221"/>
      <c r="NZO1" s="1221"/>
      <c r="NZP1" s="1221"/>
      <c r="NZQ1" s="1221"/>
      <c r="NZR1" s="1221"/>
      <c r="NZS1" s="1221"/>
      <c r="NZT1" s="1221"/>
      <c r="NZU1" s="1221"/>
      <c r="NZV1" s="1221"/>
      <c r="NZW1" s="1221"/>
      <c r="NZX1" s="1221"/>
      <c r="NZY1" s="1221"/>
      <c r="NZZ1" s="1221"/>
      <c r="OAA1" s="1221"/>
      <c r="OAB1" s="1221"/>
      <c r="OAC1" s="1221"/>
      <c r="OAD1" s="1221"/>
      <c r="OAE1" s="1221"/>
      <c r="OAF1" s="1221"/>
      <c r="OAG1" s="1221"/>
      <c r="OAH1" s="1221"/>
      <c r="OAI1" s="1221"/>
      <c r="OAJ1" s="1221"/>
      <c r="OAK1" s="1221"/>
      <c r="OAL1" s="1221"/>
      <c r="OAM1" s="1221"/>
      <c r="OAN1" s="1221"/>
      <c r="OAO1" s="1221"/>
      <c r="OAP1" s="1221"/>
      <c r="OAQ1" s="1221"/>
      <c r="OAR1" s="1221"/>
      <c r="OAS1" s="1221"/>
      <c r="OAT1" s="1221"/>
      <c r="OAU1" s="1221"/>
      <c r="OAV1" s="1221"/>
      <c r="OAW1" s="1221"/>
      <c r="OAX1" s="1221"/>
      <c r="OAY1" s="1221"/>
      <c r="OAZ1" s="1221"/>
      <c r="OBA1" s="1221"/>
      <c r="OBB1" s="1221"/>
      <c r="OBC1" s="1221"/>
      <c r="OBD1" s="1221"/>
      <c r="OBE1" s="1221"/>
      <c r="OBF1" s="1221"/>
      <c r="OBG1" s="1221"/>
      <c r="OBH1" s="1221"/>
      <c r="OBI1" s="1221"/>
      <c r="OBJ1" s="1221"/>
      <c r="OBK1" s="1221"/>
      <c r="OBL1" s="1221"/>
      <c r="OBM1" s="1221"/>
      <c r="OBN1" s="1221"/>
      <c r="OBO1" s="1221"/>
      <c r="OBP1" s="1221"/>
      <c r="OBQ1" s="1221"/>
      <c r="OBR1" s="1221"/>
      <c r="OBS1" s="1221"/>
      <c r="OBT1" s="1221"/>
      <c r="OBU1" s="1221"/>
      <c r="OBV1" s="1221"/>
      <c r="OBW1" s="1221"/>
      <c r="OBX1" s="1221"/>
      <c r="OBY1" s="1221"/>
      <c r="OBZ1" s="1221"/>
      <c r="OCA1" s="1221"/>
      <c r="OCB1" s="1221"/>
      <c r="OCC1" s="1221"/>
      <c r="OCD1" s="1221"/>
      <c r="OCE1" s="1221"/>
      <c r="OCF1" s="1221"/>
      <c r="OCG1" s="1221"/>
      <c r="OCH1" s="1221"/>
      <c r="OCI1" s="1221"/>
      <c r="OCJ1" s="1221"/>
      <c r="OCK1" s="1221"/>
      <c r="OCL1" s="1221"/>
      <c r="OCM1" s="1221"/>
      <c r="OCN1" s="1221"/>
      <c r="OCO1" s="1221"/>
      <c r="OCP1" s="1221"/>
      <c r="OCQ1" s="1221"/>
      <c r="OCR1" s="1221"/>
      <c r="OCS1" s="1221"/>
      <c r="OCT1" s="1221"/>
      <c r="OCU1" s="1221"/>
      <c r="OCV1" s="1221"/>
      <c r="OCW1" s="1221"/>
      <c r="OCX1" s="1221"/>
      <c r="OCY1" s="1221"/>
      <c r="OCZ1" s="1221"/>
      <c r="ODA1" s="1221"/>
      <c r="ODB1" s="1221"/>
      <c r="ODC1" s="1221"/>
      <c r="ODD1" s="1221"/>
      <c r="ODE1" s="1221"/>
      <c r="ODF1" s="1221"/>
      <c r="ODG1" s="1221"/>
      <c r="ODH1" s="1221"/>
      <c r="ODI1" s="1221"/>
      <c r="ODJ1" s="1221"/>
      <c r="ODK1" s="1221"/>
      <c r="ODL1" s="1221"/>
      <c r="ODM1" s="1221"/>
      <c r="ODN1" s="1221"/>
      <c r="ODO1" s="1221"/>
      <c r="ODP1" s="1221"/>
      <c r="ODQ1" s="1221"/>
      <c r="ODR1" s="1221"/>
      <c r="ODS1" s="1221"/>
      <c r="ODT1" s="1221"/>
      <c r="ODU1" s="1221"/>
      <c r="ODV1" s="1221"/>
      <c r="ODW1" s="1221"/>
      <c r="ODX1" s="1221"/>
      <c r="ODY1" s="1221"/>
      <c r="ODZ1" s="1221"/>
      <c r="OEA1" s="1221"/>
      <c r="OEB1" s="1221"/>
      <c r="OEC1" s="1221"/>
      <c r="OED1" s="1221"/>
      <c r="OEE1" s="1221"/>
      <c r="OEF1" s="1221"/>
      <c r="OEG1" s="1221"/>
      <c r="OEH1" s="1221"/>
      <c r="OEI1" s="1221"/>
      <c r="OEJ1" s="1221"/>
      <c r="OEK1" s="1221"/>
      <c r="OEL1" s="1221"/>
      <c r="OEM1" s="1221"/>
      <c r="OEN1" s="1221"/>
      <c r="OEO1" s="1221"/>
      <c r="OEP1" s="1221"/>
      <c r="OEQ1" s="1221"/>
      <c r="OER1" s="1221"/>
      <c r="OES1" s="1221"/>
      <c r="OET1" s="1221"/>
      <c r="OEU1" s="1221"/>
      <c r="OEV1" s="1221"/>
      <c r="OEW1" s="1221"/>
      <c r="OEX1" s="1221"/>
      <c r="OEY1" s="1221"/>
      <c r="OEZ1" s="1221"/>
      <c r="OFA1" s="1221"/>
      <c r="OFB1" s="1221"/>
      <c r="OFC1" s="1221"/>
      <c r="OFD1" s="1221"/>
      <c r="OFE1" s="1221"/>
      <c r="OFF1" s="1221"/>
      <c r="OFG1" s="1221"/>
      <c r="OFH1" s="1221"/>
      <c r="OFI1" s="1221"/>
      <c r="OFJ1" s="1221"/>
      <c r="OFK1" s="1221"/>
      <c r="OFL1" s="1221"/>
      <c r="OFM1" s="1221"/>
      <c r="OFN1" s="1221"/>
      <c r="OFO1" s="1221"/>
      <c r="OFP1" s="1221"/>
      <c r="OFQ1" s="1221"/>
      <c r="OFR1" s="1221"/>
      <c r="OFS1" s="1221"/>
      <c r="OFT1" s="1221"/>
      <c r="OFU1" s="1221"/>
      <c r="OFV1" s="1221"/>
      <c r="OFW1" s="1221"/>
      <c r="OFX1" s="1221"/>
      <c r="OFY1" s="1221"/>
      <c r="OFZ1" s="1221"/>
      <c r="OGA1" s="1221"/>
      <c r="OGB1" s="1221"/>
      <c r="OGC1" s="1221"/>
      <c r="OGD1" s="1221"/>
      <c r="OGE1" s="1221"/>
      <c r="OGF1" s="1221"/>
      <c r="OGG1" s="1221"/>
      <c r="OGH1" s="1221"/>
      <c r="OGI1" s="1221"/>
      <c r="OGJ1" s="1221"/>
      <c r="OGK1" s="1221"/>
      <c r="OGL1" s="1221"/>
      <c r="OGM1" s="1221"/>
      <c r="OGN1" s="1221"/>
      <c r="OGO1" s="1221"/>
      <c r="OGP1" s="1221"/>
      <c r="OGQ1" s="1221"/>
      <c r="OGR1" s="1221"/>
      <c r="OGS1" s="1221"/>
      <c r="OGT1" s="1221"/>
      <c r="OGU1" s="1221"/>
      <c r="OGV1" s="1221"/>
      <c r="OGW1" s="1221"/>
      <c r="OGX1" s="1221"/>
      <c r="OGY1" s="1221"/>
      <c r="OGZ1" s="1221"/>
      <c r="OHA1" s="1221"/>
      <c r="OHB1" s="1221"/>
      <c r="OHC1" s="1221"/>
      <c r="OHD1" s="1221"/>
      <c r="OHE1" s="1221"/>
      <c r="OHF1" s="1221"/>
      <c r="OHG1" s="1221"/>
      <c r="OHH1" s="1221"/>
      <c r="OHI1" s="1221"/>
      <c r="OHJ1" s="1221"/>
      <c r="OHK1" s="1221"/>
      <c r="OHL1" s="1221"/>
      <c r="OHM1" s="1221"/>
      <c r="OHN1" s="1221"/>
      <c r="OHO1" s="1221"/>
      <c r="OHP1" s="1221"/>
      <c r="OHQ1" s="1221"/>
      <c r="OHR1" s="1221"/>
      <c r="OHS1" s="1221"/>
      <c r="OHT1" s="1221"/>
      <c r="OHU1" s="1221"/>
      <c r="OHV1" s="1221"/>
      <c r="OHW1" s="1221"/>
      <c r="OHX1" s="1221"/>
      <c r="OHY1" s="1221"/>
      <c r="OHZ1" s="1221"/>
      <c r="OIA1" s="1221"/>
      <c r="OIB1" s="1221"/>
      <c r="OIC1" s="1221"/>
      <c r="OID1" s="1221"/>
      <c r="OIE1" s="1221"/>
      <c r="OIF1" s="1221"/>
      <c r="OIG1" s="1221"/>
      <c r="OIH1" s="1221"/>
      <c r="OII1" s="1221"/>
      <c r="OIJ1" s="1221"/>
      <c r="OIK1" s="1221"/>
      <c r="OIL1" s="1221"/>
      <c r="OIM1" s="1221"/>
      <c r="OIN1" s="1221"/>
      <c r="OIO1" s="1221"/>
      <c r="OIP1" s="1221"/>
      <c r="OIQ1" s="1221"/>
      <c r="OIR1" s="1221"/>
      <c r="OIS1" s="1221"/>
      <c r="OIT1" s="1221"/>
      <c r="OIU1" s="1221"/>
      <c r="OIV1" s="1221"/>
      <c r="OIW1" s="1221"/>
      <c r="OIX1" s="1221"/>
      <c r="OIY1" s="1221"/>
      <c r="OIZ1" s="1221"/>
      <c r="OJA1" s="1221"/>
      <c r="OJB1" s="1221"/>
      <c r="OJC1" s="1221"/>
      <c r="OJD1" s="1221"/>
      <c r="OJE1" s="1221"/>
      <c r="OJF1" s="1221"/>
      <c r="OJG1" s="1221"/>
      <c r="OJH1" s="1221"/>
      <c r="OJI1" s="1221"/>
      <c r="OJJ1" s="1221"/>
      <c r="OJK1" s="1221"/>
      <c r="OJL1" s="1221"/>
      <c r="OJM1" s="1221"/>
      <c r="OJN1" s="1221"/>
      <c r="OJO1" s="1221"/>
      <c r="OJP1" s="1221"/>
      <c r="OJQ1" s="1221"/>
      <c r="OJR1" s="1221"/>
      <c r="OJS1" s="1221"/>
      <c r="OJT1" s="1221"/>
      <c r="OJU1" s="1221"/>
      <c r="OJV1" s="1221"/>
      <c r="OJW1" s="1221"/>
      <c r="OJX1" s="1221"/>
      <c r="OJY1" s="1221"/>
      <c r="OJZ1" s="1221"/>
      <c r="OKA1" s="1221"/>
      <c r="OKB1" s="1221"/>
      <c r="OKC1" s="1221"/>
      <c r="OKD1" s="1221"/>
      <c r="OKE1" s="1221"/>
      <c r="OKF1" s="1221"/>
      <c r="OKG1" s="1221"/>
      <c r="OKH1" s="1221"/>
      <c r="OKI1" s="1221"/>
      <c r="OKJ1" s="1221"/>
      <c r="OKK1" s="1221"/>
      <c r="OKL1" s="1221"/>
      <c r="OKM1" s="1221"/>
      <c r="OKN1" s="1221"/>
      <c r="OKO1" s="1221"/>
      <c r="OKP1" s="1221"/>
      <c r="OKQ1" s="1221"/>
      <c r="OKR1" s="1221"/>
      <c r="OKS1" s="1221"/>
      <c r="OKT1" s="1221"/>
      <c r="OKU1" s="1221"/>
      <c r="OKV1" s="1221"/>
      <c r="OKW1" s="1221"/>
      <c r="OKX1" s="1221"/>
      <c r="OKY1" s="1221"/>
      <c r="OKZ1" s="1221"/>
      <c r="OLA1" s="1221"/>
      <c r="OLB1" s="1221"/>
      <c r="OLC1" s="1221"/>
      <c r="OLD1" s="1221"/>
      <c r="OLE1" s="1221"/>
      <c r="OLF1" s="1221"/>
      <c r="OLG1" s="1221"/>
      <c r="OLH1" s="1221"/>
      <c r="OLI1" s="1221"/>
      <c r="OLJ1" s="1221"/>
      <c r="OLK1" s="1221"/>
      <c r="OLL1" s="1221"/>
      <c r="OLM1" s="1221"/>
      <c r="OLN1" s="1221"/>
      <c r="OLO1" s="1221"/>
      <c r="OLP1" s="1221"/>
      <c r="OLQ1" s="1221"/>
      <c r="OLR1" s="1221"/>
      <c r="OLS1" s="1221"/>
      <c r="OLT1" s="1221"/>
      <c r="OLU1" s="1221"/>
      <c r="OLV1" s="1221"/>
      <c r="OLW1" s="1221"/>
      <c r="OLX1" s="1221"/>
      <c r="OLY1" s="1221"/>
      <c r="OLZ1" s="1221"/>
      <c r="OMA1" s="1221"/>
      <c r="OMB1" s="1221"/>
      <c r="OMC1" s="1221"/>
      <c r="OMD1" s="1221"/>
      <c r="OME1" s="1221"/>
      <c r="OMF1" s="1221"/>
      <c r="OMG1" s="1221"/>
      <c r="OMH1" s="1221"/>
      <c r="OMI1" s="1221"/>
      <c r="OMJ1" s="1221"/>
      <c r="OMK1" s="1221"/>
      <c r="OML1" s="1221"/>
      <c r="OMM1" s="1221"/>
      <c r="OMN1" s="1221"/>
      <c r="OMO1" s="1221"/>
      <c r="OMP1" s="1221"/>
      <c r="OMQ1" s="1221"/>
      <c r="OMR1" s="1221"/>
      <c r="OMS1" s="1221"/>
      <c r="OMT1" s="1221"/>
      <c r="OMU1" s="1221"/>
      <c r="OMV1" s="1221"/>
      <c r="OMW1" s="1221"/>
      <c r="OMX1" s="1221"/>
      <c r="OMY1" s="1221"/>
      <c r="OMZ1" s="1221"/>
      <c r="ONA1" s="1221"/>
      <c r="ONB1" s="1221"/>
      <c r="ONC1" s="1221"/>
      <c r="OND1" s="1221"/>
      <c r="ONE1" s="1221"/>
      <c r="ONF1" s="1221"/>
      <c r="ONG1" s="1221"/>
      <c r="ONH1" s="1221"/>
      <c r="ONI1" s="1221"/>
      <c r="ONJ1" s="1221"/>
      <c r="ONK1" s="1221"/>
      <c r="ONL1" s="1221"/>
      <c r="ONM1" s="1221"/>
      <c r="ONN1" s="1221"/>
      <c r="ONO1" s="1221"/>
      <c r="ONP1" s="1221"/>
      <c r="ONQ1" s="1221"/>
      <c r="ONR1" s="1221"/>
      <c r="ONS1" s="1221"/>
      <c r="ONT1" s="1221"/>
      <c r="ONU1" s="1221"/>
      <c r="ONV1" s="1221"/>
      <c r="ONW1" s="1221"/>
      <c r="ONX1" s="1221"/>
      <c r="ONY1" s="1221"/>
      <c r="ONZ1" s="1221"/>
      <c r="OOA1" s="1221"/>
      <c r="OOB1" s="1221"/>
      <c r="OOC1" s="1221"/>
      <c r="OOD1" s="1221"/>
      <c r="OOE1" s="1221"/>
      <c r="OOF1" s="1221"/>
      <c r="OOG1" s="1221"/>
      <c r="OOH1" s="1221"/>
      <c r="OOI1" s="1221"/>
      <c r="OOJ1" s="1221"/>
      <c r="OOK1" s="1221"/>
      <c r="OOL1" s="1221"/>
      <c r="OOM1" s="1221"/>
      <c r="OON1" s="1221"/>
      <c r="OOO1" s="1221"/>
      <c r="OOP1" s="1221"/>
      <c r="OOQ1" s="1221"/>
      <c r="OOR1" s="1221"/>
      <c r="OOS1" s="1221"/>
      <c r="OOT1" s="1221"/>
      <c r="OOU1" s="1221"/>
      <c r="OOV1" s="1221"/>
      <c r="OOW1" s="1221"/>
      <c r="OOX1" s="1221"/>
      <c r="OOY1" s="1221"/>
      <c r="OOZ1" s="1221"/>
      <c r="OPA1" s="1221"/>
      <c r="OPB1" s="1221"/>
      <c r="OPC1" s="1221"/>
      <c r="OPD1" s="1221"/>
      <c r="OPE1" s="1221"/>
      <c r="OPF1" s="1221"/>
      <c r="OPG1" s="1221"/>
      <c r="OPH1" s="1221"/>
      <c r="OPI1" s="1221"/>
      <c r="OPJ1" s="1221"/>
      <c r="OPK1" s="1221"/>
      <c r="OPL1" s="1221"/>
      <c r="OPM1" s="1221"/>
      <c r="OPN1" s="1221"/>
      <c r="OPO1" s="1221"/>
      <c r="OPP1" s="1221"/>
      <c r="OPQ1" s="1221"/>
      <c r="OPR1" s="1221"/>
      <c r="OPS1" s="1221"/>
      <c r="OPT1" s="1221"/>
      <c r="OPU1" s="1221"/>
      <c r="OPV1" s="1221"/>
      <c r="OPW1" s="1221"/>
      <c r="OPX1" s="1221"/>
      <c r="OPY1" s="1221"/>
      <c r="OPZ1" s="1221"/>
      <c r="OQA1" s="1221"/>
      <c r="OQB1" s="1221"/>
      <c r="OQC1" s="1221"/>
      <c r="OQD1" s="1221"/>
      <c r="OQE1" s="1221"/>
      <c r="OQF1" s="1221"/>
      <c r="OQG1" s="1221"/>
      <c r="OQH1" s="1221"/>
      <c r="OQI1" s="1221"/>
      <c r="OQJ1" s="1221"/>
      <c r="OQK1" s="1221"/>
      <c r="OQL1" s="1221"/>
      <c r="OQM1" s="1221"/>
      <c r="OQN1" s="1221"/>
      <c r="OQO1" s="1221"/>
      <c r="OQP1" s="1221"/>
      <c r="OQQ1" s="1221"/>
      <c r="OQR1" s="1221"/>
      <c r="OQS1" s="1221"/>
      <c r="OQT1" s="1221"/>
      <c r="OQU1" s="1221"/>
      <c r="OQV1" s="1221"/>
      <c r="OQW1" s="1221"/>
      <c r="OQX1" s="1221"/>
      <c r="OQY1" s="1221"/>
      <c r="OQZ1" s="1221"/>
      <c r="ORA1" s="1221"/>
      <c r="ORB1" s="1221"/>
      <c r="ORC1" s="1221"/>
      <c r="ORD1" s="1221"/>
      <c r="ORE1" s="1221"/>
      <c r="ORF1" s="1221"/>
      <c r="ORG1" s="1221"/>
      <c r="ORH1" s="1221"/>
      <c r="ORI1" s="1221"/>
      <c r="ORJ1" s="1221"/>
      <c r="ORK1" s="1221"/>
      <c r="ORL1" s="1221"/>
      <c r="ORM1" s="1221"/>
      <c r="ORN1" s="1221"/>
      <c r="ORO1" s="1221"/>
      <c r="ORP1" s="1221"/>
      <c r="ORQ1" s="1221"/>
      <c r="ORR1" s="1221"/>
      <c r="ORS1" s="1221"/>
      <c r="ORT1" s="1221"/>
      <c r="ORU1" s="1221"/>
      <c r="ORV1" s="1221"/>
      <c r="ORW1" s="1221"/>
      <c r="ORX1" s="1221"/>
      <c r="ORY1" s="1221"/>
      <c r="ORZ1" s="1221"/>
      <c r="OSA1" s="1221"/>
      <c r="OSB1" s="1221"/>
      <c r="OSC1" s="1221"/>
      <c r="OSD1" s="1221"/>
      <c r="OSE1" s="1221"/>
      <c r="OSF1" s="1221"/>
      <c r="OSG1" s="1221"/>
      <c r="OSH1" s="1221"/>
      <c r="OSI1" s="1221"/>
      <c r="OSJ1" s="1221"/>
      <c r="OSK1" s="1221"/>
      <c r="OSL1" s="1221"/>
      <c r="OSM1" s="1221"/>
      <c r="OSN1" s="1221"/>
      <c r="OSO1" s="1221"/>
      <c r="OSP1" s="1221"/>
      <c r="OSQ1" s="1221"/>
      <c r="OSR1" s="1221"/>
      <c r="OSS1" s="1221"/>
      <c r="OST1" s="1221"/>
      <c r="OSU1" s="1221"/>
      <c r="OSV1" s="1221"/>
      <c r="OSW1" s="1221"/>
      <c r="OSX1" s="1221"/>
      <c r="OSY1" s="1221"/>
      <c r="OSZ1" s="1221"/>
      <c r="OTA1" s="1221"/>
      <c r="OTB1" s="1221"/>
      <c r="OTC1" s="1221"/>
      <c r="OTD1" s="1221"/>
      <c r="OTE1" s="1221"/>
      <c r="OTF1" s="1221"/>
      <c r="OTG1" s="1221"/>
      <c r="OTH1" s="1221"/>
      <c r="OTI1" s="1221"/>
      <c r="OTJ1" s="1221"/>
      <c r="OTK1" s="1221"/>
      <c r="OTL1" s="1221"/>
      <c r="OTM1" s="1221"/>
      <c r="OTN1" s="1221"/>
      <c r="OTO1" s="1221"/>
      <c r="OTP1" s="1221"/>
      <c r="OTQ1" s="1221"/>
      <c r="OTR1" s="1221"/>
      <c r="OTS1" s="1221"/>
      <c r="OTT1" s="1221"/>
      <c r="OTU1" s="1221"/>
      <c r="OTV1" s="1221"/>
      <c r="OTW1" s="1221"/>
      <c r="OTX1" s="1221"/>
      <c r="OTY1" s="1221"/>
      <c r="OTZ1" s="1221"/>
      <c r="OUA1" s="1221"/>
      <c r="OUB1" s="1221"/>
      <c r="OUC1" s="1221"/>
      <c r="OUD1" s="1221"/>
      <c r="OUE1" s="1221"/>
      <c r="OUF1" s="1221"/>
      <c r="OUG1" s="1221"/>
      <c r="OUH1" s="1221"/>
      <c r="OUI1" s="1221"/>
      <c r="OUJ1" s="1221"/>
      <c r="OUK1" s="1221"/>
      <c r="OUL1" s="1221"/>
      <c r="OUM1" s="1221"/>
      <c r="OUN1" s="1221"/>
      <c r="OUO1" s="1221"/>
      <c r="OUP1" s="1221"/>
      <c r="OUQ1" s="1221"/>
      <c r="OUR1" s="1221"/>
      <c r="OUS1" s="1221"/>
      <c r="OUT1" s="1221"/>
      <c r="OUU1" s="1221"/>
      <c r="OUV1" s="1221"/>
      <c r="OUW1" s="1221"/>
      <c r="OUX1" s="1221"/>
      <c r="OUY1" s="1221"/>
      <c r="OUZ1" s="1221"/>
      <c r="OVA1" s="1221"/>
      <c r="OVB1" s="1221"/>
      <c r="OVC1" s="1221"/>
      <c r="OVD1" s="1221"/>
      <c r="OVE1" s="1221"/>
      <c r="OVF1" s="1221"/>
      <c r="OVG1" s="1221"/>
      <c r="OVH1" s="1221"/>
      <c r="OVI1" s="1221"/>
      <c r="OVJ1" s="1221"/>
      <c r="OVK1" s="1221"/>
      <c r="OVL1" s="1221"/>
      <c r="OVM1" s="1221"/>
      <c r="OVN1" s="1221"/>
      <c r="OVO1" s="1221"/>
      <c r="OVP1" s="1221"/>
      <c r="OVQ1" s="1221"/>
      <c r="OVR1" s="1221"/>
      <c r="OVS1" s="1221"/>
      <c r="OVT1" s="1221"/>
      <c r="OVU1" s="1221"/>
      <c r="OVV1" s="1221"/>
      <c r="OVW1" s="1221"/>
      <c r="OVX1" s="1221"/>
      <c r="OVY1" s="1221"/>
      <c r="OVZ1" s="1221"/>
      <c r="OWA1" s="1221"/>
      <c r="OWB1" s="1221"/>
      <c r="OWC1" s="1221"/>
      <c r="OWD1" s="1221"/>
      <c r="OWE1" s="1221"/>
      <c r="OWF1" s="1221"/>
      <c r="OWG1" s="1221"/>
      <c r="OWH1" s="1221"/>
      <c r="OWI1" s="1221"/>
      <c r="OWJ1" s="1221"/>
      <c r="OWK1" s="1221"/>
      <c r="OWL1" s="1221"/>
      <c r="OWM1" s="1221"/>
      <c r="OWN1" s="1221"/>
      <c r="OWO1" s="1221"/>
      <c r="OWP1" s="1221"/>
      <c r="OWQ1" s="1221"/>
      <c r="OWR1" s="1221"/>
      <c r="OWS1" s="1221"/>
      <c r="OWT1" s="1221"/>
      <c r="OWU1" s="1221"/>
      <c r="OWV1" s="1221"/>
      <c r="OWW1" s="1221"/>
      <c r="OWX1" s="1221"/>
      <c r="OWY1" s="1221"/>
      <c r="OWZ1" s="1221"/>
      <c r="OXA1" s="1221"/>
      <c r="OXB1" s="1221"/>
      <c r="OXC1" s="1221"/>
      <c r="OXD1" s="1221"/>
      <c r="OXE1" s="1221"/>
      <c r="OXF1" s="1221"/>
      <c r="OXG1" s="1221"/>
      <c r="OXH1" s="1221"/>
      <c r="OXI1" s="1221"/>
      <c r="OXJ1" s="1221"/>
      <c r="OXK1" s="1221"/>
      <c r="OXL1" s="1221"/>
      <c r="OXM1" s="1221"/>
      <c r="OXN1" s="1221"/>
      <c r="OXO1" s="1221"/>
      <c r="OXP1" s="1221"/>
      <c r="OXQ1" s="1221"/>
      <c r="OXR1" s="1221"/>
      <c r="OXS1" s="1221"/>
      <c r="OXT1" s="1221"/>
      <c r="OXU1" s="1221"/>
      <c r="OXV1" s="1221"/>
      <c r="OXW1" s="1221"/>
      <c r="OXX1" s="1221"/>
      <c r="OXY1" s="1221"/>
      <c r="OXZ1" s="1221"/>
      <c r="OYA1" s="1221"/>
      <c r="OYB1" s="1221"/>
      <c r="OYC1" s="1221"/>
      <c r="OYD1" s="1221"/>
      <c r="OYE1" s="1221"/>
      <c r="OYF1" s="1221"/>
      <c r="OYG1" s="1221"/>
      <c r="OYH1" s="1221"/>
      <c r="OYI1" s="1221"/>
      <c r="OYJ1" s="1221"/>
      <c r="OYK1" s="1221"/>
      <c r="OYL1" s="1221"/>
      <c r="OYM1" s="1221"/>
      <c r="OYN1" s="1221"/>
      <c r="OYO1" s="1221"/>
      <c r="OYP1" s="1221"/>
      <c r="OYQ1" s="1221"/>
      <c r="OYR1" s="1221"/>
      <c r="OYS1" s="1221"/>
      <c r="OYT1" s="1221"/>
      <c r="OYU1" s="1221"/>
      <c r="OYV1" s="1221"/>
      <c r="OYW1" s="1221"/>
      <c r="OYX1" s="1221"/>
      <c r="OYY1" s="1221"/>
      <c r="OYZ1" s="1221"/>
      <c r="OZA1" s="1221"/>
      <c r="OZB1" s="1221"/>
      <c r="OZC1" s="1221"/>
      <c r="OZD1" s="1221"/>
      <c r="OZE1" s="1221"/>
      <c r="OZF1" s="1221"/>
      <c r="OZG1" s="1221"/>
      <c r="OZH1" s="1221"/>
      <c r="OZI1" s="1221"/>
      <c r="OZJ1" s="1221"/>
      <c r="OZK1" s="1221"/>
      <c r="OZL1" s="1221"/>
      <c r="OZM1" s="1221"/>
      <c r="OZN1" s="1221"/>
      <c r="OZO1" s="1221"/>
      <c r="OZP1" s="1221"/>
      <c r="OZQ1" s="1221"/>
      <c r="OZR1" s="1221"/>
      <c r="OZS1" s="1221"/>
      <c r="OZT1" s="1221"/>
      <c r="OZU1" s="1221"/>
      <c r="OZV1" s="1221"/>
      <c r="OZW1" s="1221"/>
      <c r="OZX1" s="1221"/>
      <c r="OZY1" s="1221"/>
      <c r="OZZ1" s="1221"/>
      <c r="PAA1" s="1221"/>
      <c r="PAB1" s="1221"/>
      <c r="PAC1" s="1221"/>
      <c r="PAD1" s="1221"/>
      <c r="PAE1" s="1221"/>
      <c r="PAF1" s="1221"/>
      <c r="PAG1" s="1221"/>
      <c r="PAH1" s="1221"/>
      <c r="PAI1" s="1221"/>
      <c r="PAJ1" s="1221"/>
      <c r="PAK1" s="1221"/>
      <c r="PAL1" s="1221"/>
      <c r="PAM1" s="1221"/>
      <c r="PAN1" s="1221"/>
      <c r="PAO1" s="1221"/>
      <c r="PAP1" s="1221"/>
      <c r="PAQ1" s="1221"/>
      <c r="PAR1" s="1221"/>
      <c r="PAS1" s="1221"/>
      <c r="PAT1" s="1221"/>
      <c r="PAU1" s="1221"/>
      <c r="PAV1" s="1221"/>
      <c r="PAW1" s="1221"/>
      <c r="PAX1" s="1221"/>
      <c r="PAY1" s="1221"/>
      <c r="PAZ1" s="1221"/>
      <c r="PBA1" s="1221"/>
      <c r="PBB1" s="1221"/>
      <c r="PBC1" s="1221"/>
      <c r="PBD1" s="1221"/>
      <c r="PBE1" s="1221"/>
      <c r="PBF1" s="1221"/>
      <c r="PBG1" s="1221"/>
      <c r="PBH1" s="1221"/>
      <c r="PBI1" s="1221"/>
      <c r="PBJ1" s="1221"/>
      <c r="PBK1" s="1221"/>
      <c r="PBL1" s="1221"/>
      <c r="PBM1" s="1221"/>
      <c r="PBN1" s="1221"/>
      <c r="PBO1" s="1221"/>
      <c r="PBP1" s="1221"/>
      <c r="PBQ1" s="1221"/>
      <c r="PBR1" s="1221"/>
      <c r="PBS1" s="1221"/>
      <c r="PBT1" s="1221"/>
      <c r="PBU1" s="1221"/>
      <c r="PBV1" s="1221"/>
      <c r="PBW1" s="1221"/>
      <c r="PBX1" s="1221"/>
      <c r="PBY1" s="1221"/>
      <c r="PBZ1" s="1221"/>
      <c r="PCA1" s="1221"/>
      <c r="PCB1" s="1221"/>
      <c r="PCC1" s="1221"/>
      <c r="PCD1" s="1221"/>
      <c r="PCE1" s="1221"/>
      <c r="PCF1" s="1221"/>
      <c r="PCG1" s="1221"/>
      <c r="PCH1" s="1221"/>
      <c r="PCI1" s="1221"/>
      <c r="PCJ1" s="1221"/>
      <c r="PCK1" s="1221"/>
      <c r="PCL1" s="1221"/>
      <c r="PCM1" s="1221"/>
      <c r="PCN1" s="1221"/>
      <c r="PCO1" s="1221"/>
      <c r="PCP1" s="1221"/>
      <c r="PCQ1" s="1221"/>
      <c r="PCR1" s="1221"/>
      <c r="PCS1" s="1221"/>
      <c r="PCT1" s="1221"/>
      <c r="PCU1" s="1221"/>
      <c r="PCV1" s="1221"/>
      <c r="PCW1" s="1221"/>
      <c r="PCX1" s="1221"/>
      <c r="PCY1" s="1221"/>
      <c r="PCZ1" s="1221"/>
      <c r="PDA1" s="1221"/>
      <c r="PDB1" s="1221"/>
      <c r="PDC1" s="1221"/>
      <c r="PDD1" s="1221"/>
      <c r="PDE1" s="1221"/>
      <c r="PDF1" s="1221"/>
      <c r="PDG1" s="1221"/>
      <c r="PDH1" s="1221"/>
      <c r="PDI1" s="1221"/>
      <c r="PDJ1" s="1221"/>
      <c r="PDK1" s="1221"/>
      <c r="PDL1" s="1221"/>
      <c r="PDM1" s="1221"/>
      <c r="PDN1" s="1221"/>
      <c r="PDO1" s="1221"/>
      <c r="PDP1" s="1221"/>
      <c r="PDQ1" s="1221"/>
      <c r="PDR1" s="1221"/>
      <c r="PDS1" s="1221"/>
      <c r="PDT1" s="1221"/>
      <c r="PDU1" s="1221"/>
      <c r="PDV1" s="1221"/>
      <c r="PDW1" s="1221"/>
      <c r="PDX1" s="1221"/>
      <c r="PDY1" s="1221"/>
      <c r="PDZ1" s="1221"/>
      <c r="PEA1" s="1221"/>
      <c r="PEB1" s="1221"/>
      <c r="PEC1" s="1221"/>
      <c r="PED1" s="1221"/>
      <c r="PEE1" s="1221"/>
      <c r="PEF1" s="1221"/>
      <c r="PEG1" s="1221"/>
      <c r="PEH1" s="1221"/>
      <c r="PEI1" s="1221"/>
      <c r="PEJ1" s="1221"/>
      <c r="PEK1" s="1221"/>
      <c r="PEL1" s="1221"/>
      <c r="PEM1" s="1221"/>
      <c r="PEN1" s="1221"/>
      <c r="PEO1" s="1221"/>
      <c r="PEP1" s="1221"/>
      <c r="PEQ1" s="1221"/>
      <c r="PER1" s="1221"/>
      <c r="PES1" s="1221"/>
      <c r="PET1" s="1221"/>
      <c r="PEU1" s="1221"/>
      <c r="PEV1" s="1221"/>
      <c r="PEW1" s="1221"/>
      <c r="PEX1" s="1221"/>
      <c r="PEY1" s="1221"/>
      <c r="PEZ1" s="1221"/>
      <c r="PFA1" s="1221"/>
      <c r="PFB1" s="1221"/>
      <c r="PFC1" s="1221"/>
      <c r="PFD1" s="1221"/>
      <c r="PFE1" s="1221"/>
      <c r="PFF1" s="1221"/>
      <c r="PFG1" s="1221"/>
      <c r="PFH1" s="1221"/>
      <c r="PFI1" s="1221"/>
      <c r="PFJ1" s="1221"/>
      <c r="PFK1" s="1221"/>
      <c r="PFL1" s="1221"/>
      <c r="PFM1" s="1221"/>
      <c r="PFN1" s="1221"/>
      <c r="PFO1" s="1221"/>
      <c r="PFP1" s="1221"/>
      <c r="PFQ1" s="1221"/>
      <c r="PFR1" s="1221"/>
      <c r="PFS1" s="1221"/>
      <c r="PFT1" s="1221"/>
      <c r="PFU1" s="1221"/>
      <c r="PFV1" s="1221"/>
      <c r="PFW1" s="1221"/>
      <c r="PFX1" s="1221"/>
      <c r="PFY1" s="1221"/>
      <c r="PFZ1" s="1221"/>
      <c r="PGA1" s="1221"/>
      <c r="PGB1" s="1221"/>
      <c r="PGC1" s="1221"/>
      <c r="PGD1" s="1221"/>
      <c r="PGE1" s="1221"/>
      <c r="PGF1" s="1221"/>
      <c r="PGG1" s="1221"/>
      <c r="PGH1" s="1221"/>
      <c r="PGI1" s="1221"/>
      <c r="PGJ1" s="1221"/>
      <c r="PGK1" s="1221"/>
      <c r="PGL1" s="1221"/>
      <c r="PGM1" s="1221"/>
      <c r="PGN1" s="1221"/>
      <c r="PGO1" s="1221"/>
      <c r="PGP1" s="1221"/>
      <c r="PGQ1" s="1221"/>
      <c r="PGR1" s="1221"/>
      <c r="PGS1" s="1221"/>
      <c r="PGT1" s="1221"/>
      <c r="PGU1" s="1221"/>
      <c r="PGV1" s="1221"/>
      <c r="PGW1" s="1221"/>
      <c r="PGX1" s="1221"/>
      <c r="PGY1" s="1221"/>
      <c r="PGZ1" s="1221"/>
      <c r="PHA1" s="1221"/>
      <c r="PHB1" s="1221"/>
      <c r="PHC1" s="1221"/>
      <c r="PHD1" s="1221"/>
      <c r="PHE1" s="1221"/>
      <c r="PHF1" s="1221"/>
      <c r="PHG1" s="1221"/>
      <c r="PHH1" s="1221"/>
      <c r="PHI1" s="1221"/>
      <c r="PHJ1" s="1221"/>
      <c r="PHK1" s="1221"/>
      <c r="PHL1" s="1221"/>
      <c r="PHM1" s="1221"/>
      <c r="PHN1" s="1221"/>
      <c r="PHO1" s="1221"/>
      <c r="PHP1" s="1221"/>
      <c r="PHQ1" s="1221"/>
      <c r="PHR1" s="1221"/>
      <c r="PHS1" s="1221"/>
      <c r="PHT1" s="1221"/>
      <c r="PHU1" s="1221"/>
      <c r="PHV1" s="1221"/>
      <c r="PHW1" s="1221"/>
      <c r="PHX1" s="1221"/>
      <c r="PHY1" s="1221"/>
      <c r="PHZ1" s="1221"/>
      <c r="PIA1" s="1221"/>
      <c r="PIB1" s="1221"/>
      <c r="PIC1" s="1221"/>
      <c r="PID1" s="1221"/>
      <c r="PIE1" s="1221"/>
      <c r="PIF1" s="1221"/>
      <c r="PIG1" s="1221"/>
      <c r="PIH1" s="1221"/>
      <c r="PII1" s="1221"/>
      <c r="PIJ1" s="1221"/>
      <c r="PIK1" s="1221"/>
      <c r="PIL1" s="1221"/>
      <c r="PIM1" s="1221"/>
      <c r="PIN1" s="1221"/>
      <c r="PIO1" s="1221"/>
      <c r="PIP1" s="1221"/>
      <c r="PIQ1" s="1221"/>
      <c r="PIR1" s="1221"/>
      <c r="PIS1" s="1221"/>
      <c r="PIT1" s="1221"/>
      <c r="PIU1" s="1221"/>
      <c r="PIV1" s="1221"/>
      <c r="PIW1" s="1221"/>
      <c r="PIX1" s="1221"/>
      <c r="PIY1" s="1221"/>
      <c r="PIZ1" s="1221"/>
      <c r="PJA1" s="1221"/>
      <c r="PJB1" s="1221"/>
      <c r="PJC1" s="1221"/>
      <c r="PJD1" s="1221"/>
      <c r="PJE1" s="1221"/>
      <c r="PJF1" s="1221"/>
      <c r="PJG1" s="1221"/>
      <c r="PJH1" s="1221"/>
      <c r="PJI1" s="1221"/>
      <c r="PJJ1" s="1221"/>
      <c r="PJK1" s="1221"/>
      <c r="PJL1" s="1221"/>
      <c r="PJM1" s="1221"/>
      <c r="PJN1" s="1221"/>
      <c r="PJO1" s="1221"/>
      <c r="PJP1" s="1221"/>
      <c r="PJQ1" s="1221"/>
      <c r="PJR1" s="1221"/>
      <c r="PJS1" s="1221"/>
      <c r="PJT1" s="1221"/>
      <c r="PJU1" s="1221"/>
      <c r="PJV1" s="1221"/>
      <c r="PJW1" s="1221"/>
      <c r="PJX1" s="1221"/>
      <c r="PJY1" s="1221"/>
      <c r="PJZ1" s="1221"/>
      <c r="PKA1" s="1221"/>
      <c r="PKB1" s="1221"/>
      <c r="PKC1" s="1221"/>
      <c r="PKD1" s="1221"/>
      <c r="PKE1" s="1221"/>
      <c r="PKF1" s="1221"/>
      <c r="PKG1" s="1221"/>
      <c r="PKH1" s="1221"/>
      <c r="PKI1" s="1221"/>
      <c r="PKJ1" s="1221"/>
      <c r="PKK1" s="1221"/>
      <c r="PKL1" s="1221"/>
      <c r="PKM1" s="1221"/>
      <c r="PKN1" s="1221"/>
      <c r="PKO1" s="1221"/>
      <c r="PKP1" s="1221"/>
      <c r="PKQ1" s="1221"/>
      <c r="PKR1" s="1221"/>
      <c r="PKS1" s="1221"/>
      <c r="PKT1" s="1221"/>
      <c r="PKU1" s="1221"/>
      <c r="PKV1" s="1221"/>
      <c r="PKW1" s="1221"/>
      <c r="PKX1" s="1221"/>
      <c r="PKY1" s="1221"/>
      <c r="PKZ1" s="1221"/>
      <c r="PLA1" s="1221"/>
      <c r="PLB1" s="1221"/>
      <c r="PLC1" s="1221"/>
      <c r="PLD1" s="1221"/>
      <c r="PLE1" s="1221"/>
      <c r="PLF1" s="1221"/>
      <c r="PLG1" s="1221"/>
      <c r="PLH1" s="1221"/>
      <c r="PLI1" s="1221"/>
      <c r="PLJ1" s="1221"/>
      <c r="PLK1" s="1221"/>
      <c r="PLL1" s="1221"/>
      <c r="PLM1" s="1221"/>
      <c r="PLN1" s="1221"/>
      <c r="PLO1" s="1221"/>
      <c r="PLP1" s="1221"/>
      <c r="PLQ1" s="1221"/>
      <c r="PLR1" s="1221"/>
      <c r="PLS1" s="1221"/>
      <c r="PLT1" s="1221"/>
      <c r="PLU1" s="1221"/>
      <c r="PLV1" s="1221"/>
      <c r="PLW1" s="1221"/>
      <c r="PLX1" s="1221"/>
      <c r="PLY1" s="1221"/>
      <c r="PLZ1" s="1221"/>
      <c r="PMA1" s="1221"/>
      <c r="PMB1" s="1221"/>
      <c r="PMC1" s="1221"/>
      <c r="PMD1" s="1221"/>
      <c r="PME1" s="1221"/>
      <c r="PMF1" s="1221"/>
      <c r="PMG1" s="1221"/>
      <c r="PMH1" s="1221"/>
      <c r="PMI1" s="1221"/>
      <c r="PMJ1" s="1221"/>
      <c r="PMK1" s="1221"/>
      <c r="PML1" s="1221"/>
      <c r="PMM1" s="1221"/>
      <c r="PMN1" s="1221"/>
      <c r="PMO1" s="1221"/>
      <c r="PMP1" s="1221"/>
      <c r="PMQ1" s="1221"/>
      <c r="PMR1" s="1221"/>
      <c r="PMS1" s="1221"/>
      <c r="PMT1" s="1221"/>
      <c r="PMU1" s="1221"/>
      <c r="PMV1" s="1221"/>
      <c r="PMW1" s="1221"/>
      <c r="PMX1" s="1221"/>
      <c r="PMY1" s="1221"/>
      <c r="PMZ1" s="1221"/>
      <c r="PNA1" s="1221"/>
      <c r="PNB1" s="1221"/>
      <c r="PNC1" s="1221"/>
      <c r="PND1" s="1221"/>
      <c r="PNE1" s="1221"/>
      <c r="PNF1" s="1221"/>
      <c r="PNG1" s="1221"/>
      <c r="PNH1" s="1221"/>
      <c r="PNI1" s="1221"/>
      <c r="PNJ1" s="1221"/>
      <c r="PNK1" s="1221"/>
      <c r="PNL1" s="1221"/>
      <c r="PNM1" s="1221"/>
      <c r="PNN1" s="1221"/>
      <c r="PNO1" s="1221"/>
      <c r="PNP1" s="1221"/>
      <c r="PNQ1" s="1221"/>
      <c r="PNR1" s="1221"/>
      <c r="PNS1" s="1221"/>
      <c r="PNT1" s="1221"/>
      <c r="PNU1" s="1221"/>
      <c r="PNV1" s="1221"/>
      <c r="PNW1" s="1221"/>
      <c r="PNX1" s="1221"/>
      <c r="PNY1" s="1221"/>
      <c r="PNZ1" s="1221"/>
      <c r="POA1" s="1221"/>
      <c r="POB1" s="1221"/>
      <c r="POC1" s="1221"/>
      <c r="POD1" s="1221"/>
      <c r="POE1" s="1221"/>
      <c r="POF1" s="1221"/>
      <c r="POG1" s="1221"/>
      <c r="POH1" s="1221"/>
      <c r="POI1" s="1221"/>
      <c r="POJ1" s="1221"/>
      <c r="POK1" s="1221"/>
      <c r="POL1" s="1221"/>
      <c r="POM1" s="1221"/>
      <c r="PON1" s="1221"/>
      <c r="POO1" s="1221"/>
      <c r="POP1" s="1221"/>
      <c r="POQ1" s="1221"/>
      <c r="POR1" s="1221"/>
      <c r="POS1" s="1221"/>
      <c r="POT1" s="1221"/>
      <c r="POU1" s="1221"/>
      <c r="POV1" s="1221"/>
      <c r="POW1" s="1221"/>
      <c r="POX1" s="1221"/>
      <c r="POY1" s="1221"/>
      <c r="POZ1" s="1221"/>
      <c r="PPA1" s="1221"/>
      <c r="PPB1" s="1221"/>
      <c r="PPC1" s="1221"/>
      <c r="PPD1" s="1221"/>
      <c r="PPE1" s="1221"/>
      <c r="PPF1" s="1221"/>
      <c r="PPG1" s="1221"/>
      <c r="PPH1" s="1221"/>
      <c r="PPI1" s="1221"/>
      <c r="PPJ1" s="1221"/>
      <c r="PPK1" s="1221"/>
      <c r="PPL1" s="1221"/>
      <c r="PPM1" s="1221"/>
      <c r="PPN1" s="1221"/>
      <c r="PPO1" s="1221"/>
      <c r="PPP1" s="1221"/>
      <c r="PPQ1" s="1221"/>
      <c r="PPR1" s="1221"/>
      <c r="PPS1" s="1221"/>
      <c r="PPT1" s="1221"/>
      <c r="PPU1" s="1221"/>
      <c r="PPV1" s="1221"/>
      <c r="PPW1" s="1221"/>
      <c r="PPX1" s="1221"/>
      <c r="PPY1" s="1221"/>
      <c r="PPZ1" s="1221"/>
      <c r="PQA1" s="1221"/>
      <c r="PQB1" s="1221"/>
      <c r="PQC1" s="1221"/>
      <c r="PQD1" s="1221"/>
      <c r="PQE1" s="1221"/>
      <c r="PQF1" s="1221"/>
      <c r="PQG1" s="1221"/>
      <c r="PQH1" s="1221"/>
      <c r="PQI1" s="1221"/>
      <c r="PQJ1" s="1221"/>
      <c r="PQK1" s="1221"/>
      <c r="PQL1" s="1221"/>
      <c r="PQM1" s="1221"/>
      <c r="PQN1" s="1221"/>
      <c r="PQO1" s="1221"/>
      <c r="PQP1" s="1221"/>
      <c r="PQQ1" s="1221"/>
      <c r="PQR1" s="1221"/>
      <c r="PQS1" s="1221"/>
      <c r="PQT1" s="1221"/>
      <c r="PQU1" s="1221"/>
      <c r="PQV1" s="1221"/>
      <c r="PQW1" s="1221"/>
      <c r="PQX1" s="1221"/>
      <c r="PQY1" s="1221"/>
      <c r="PQZ1" s="1221"/>
      <c r="PRA1" s="1221"/>
      <c r="PRB1" s="1221"/>
      <c r="PRC1" s="1221"/>
      <c r="PRD1" s="1221"/>
      <c r="PRE1" s="1221"/>
      <c r="PRF1" s="1221"/>
      <c r="PRG1" s="1221"/>
      <c r="PRH1" s="1221"/>
      <c r="PRI1" s="1221"/>
      <c r="PRJ1" s="1221"/>
      <c r="PRK1" s="1221"/>
      <c r="PRL1" s="1221"/>
      <c r="PRM1" s="1221"/>
      <c r="PRN1" s="1221"/>
      <c r="PRO1" s="1221"/>
      <c r="PRP1" s="1221"/>
      <c r="PRQ1" s="1221"/>
      <c r="PRR1" s="1221"/>
      <c r="PRS1" s="1221"/>
      <c r="PRT1" s="1221"/>
      <c r="PRU1" s="1221"/>
      <c r="PRV1" s="1221"/>
      <c r="PRW1" s="1221"/>
      <c r="PRX1" s="1221"/>
      <c r="PRY1" s="1221"/>
      <c r="PRZ1" s="1221"/>
      <c r="PSA1" s="1221"/>
      <c r="PSB1" s="1221"/>
      <c r="PSC1" s="1221"/>
      <c r="PSD1" s="1221"/>
      <c r="PSE1" s="1221"/>
      <c r="PSF1" s="1221"/>
      <c r="PSG1" s="1221"/>
      <c r="PSH1" s="1221"/>
      <c r="PSI1" s="1221"/>
      <c r="PSJ1" s="1221"/>
      <c r="PSK1" s="1221"/>
      <c r="PSL1" s="1221"/>
      <c r="PSM1" s="1221"/>
      <c r="PSN1" s="1221"/>
      <c r="PSO1" s="1221"/>
      <c r="PSP1" s="1221"/>
      <c r="PSQ1" s="1221"/>
      <c r="PSR1" s="1221"/>
      <c r="PSS1" s="1221"/>
      <c r="PST1" s="1221"/>
      <c r="PSU1" s="1221"/>
      <c r="PSV1" s="1221"/>
      <c r="PSW1" s="1221"/>
      <c r="PSX1" s="1221"/>
      <c r="PSY1" s="1221"/>
      <c r="PSZ1" s="1221"/>
      <c r="PTA1" s="1221"/>
      <c r="PTB1" s="1221"/>
      <c r="PTC1" s="1221"/>
      <c r="PTD1" s="1221"/>
      <c r="PTE1" s="1221"/>
      <c r="PTF1" s="1221"/>
      <c r="PTG1" s="1221"/>
      <c r="PTH1" s="1221"/>
      <c r="PTI1" s="1221"/>
      <c r="PTJ1" s="1221"/>
      <c r="PTK1" s="1221"/>
      <c r="PTL1" s="1221"/>
      <c r="PTM1" s="1221"/>
      <c r="PTN1" s="1221"/>
      <c r="PTO1" s="1221"/>
      <c r="PTP1" s="1221"/>
      <c r="PTQ1" s="1221"/>
      <c r="PTR1" s="1221"/>
      <c r="PTS1" s="1221"/>
      <c r="PTT1" s="1221"/>
      <c r="PTU1" s="1221"/>
      <c r="PTV1" s="1221"/>
      <c r="PTW1" s="1221"/>
      <c r="PTX1" s="1221"/>
      <c r="PTY1" s="1221"/>
      <c r="PTZ1" s="1221"/>
      <c r="PUA1" s="1221"/>
      <c r="PUB1" s="1221"/>
      <c r="PUC1" s="1221"/>
      <c r="PUD1" s="1221"/>
      <c r="PUE1" s="1221"/>
      <c r="PUF1" s="1221"/>
      <c r="PUG1" s="1221"/>
      <c r="PUH1" s="1221"/>
      <c r="PUI1" s="1221"/>
      <c r="PUJ1" s="1221"/>
      <c r="PUK1" s="1221"/>
      <c r="PUL1" s="1221"/>
      <c r="PUM1" s="1221"/>
      <c r="PUN1" s="1221"/>
      <c r="PUO1" s="1221"/>
      <c r="PUP1" s="1221"/>
      <c r="PUQ1" s="1221"/>
      <c r="PUR1" s="1221"/>
      <c r="PUS1" s="1221"/>
      <c r="PUT1" s="1221"/>
      <c r="PUU1" s="1221"/>
      <c r="PUV1" s="1221"/>
      <c r="PUW1" s="1221"/>
      <c r="PUX1" s="1221"/>
      <c r="PUY1" s="1221"/>
      <c r="PUZ1" s="1221"/>
      <c r="PVA1" s="1221"/>
      <c r="PVB1" s="1221"/>
      <c r="PVC1" s="1221"/>
      <c r="PVD1" s="1221"/>
      <c r="PVE1" s="1221"/>
      <c r="PVF1" s="1221"/>
      <c r="PVG1" s="1221"/>
      <c r="PVH1" s="1221"/>
      <c r="PVI1" s="1221"/>
      <c r="PVJ1" s="1221"/>
      <c r="PVK1" s="1221"/>
      <c r="PVL1" s="1221"/>
      <c r="PVM1" s="1221"/>
      <c r="PVN1" s="1221"/>
      <c r="PVO1" s="1221"/>
      <c r="PVP1" s="1221"/>
      <c r="PVQ1" s="1221"/>
      <c r="PVR1" s="1221"/>
      <c r="PVS1" s="1221"/>
      <c r="PVT1" s="1221"/>
      <c r="PVU1" s="1221"/>
      <c r="PVV1" s="1221"/>
      <c r="PVW1" s="1221"/>
      <c r="PVX1" s="1221"/>
      <c r="PVY1" s="1221"/>
      <c r="PVZ1" s="1221"/>
      <c r="PWA1" s="1221"/>
      <c r="PWB1" s="1221"/>
      <c r="PWC1" s="1221"/>
      <c r="PWD1" s="1221"/>
      <c r="PWE1" s="1221"/>
      <c r="PWF1" s="1221"/>
      <c r="PWG1" s="1221"/>
      <c r="PWH1" s="1221"/>
      <c r="PWI1" s="1221"/>
      <c r="PWJ1" s="1221"/>
      <c r="PWK1" s="1221"/>
      <c r="PWL1" s="1221"/>
      <c r="PWM1" s="1221"/>
      <c r="PWN1" s="1221"/>
      <c r="PWO1" s="1221"/>
      <c r="PWP1" s="1221"/>
      <c r="PWQ1" s="1221"/>
      <c r="PWR1" s="1221"/>
      <c r="PWS1" s="1221"/>
      <c r="PWT1" s="1221"/>
      <c r="PWU1" s="1221"/>
      <c r="PWV1" s="1221"/>
      <c r="PWW1" s="1221"/>
      <c r="PWX1" s="1221"/>
      <c r="PWY1" s="1221"/>
      <c r="PWZ1" s="1221"/>
      <c r="PXA1" s="1221"/>
      <c r="PXB1" s="1221"/>
      <c r="PXC1" s="1221"/>
      <c r="PXD1" s="1221"/>
      <c r="PXE1" s="1221"/>
      <c r="PXF1" s="1221"/>
      <c r="PXG1" s="1221"/>
      <c r="PXH1" s="1221"/>
      <c r="PXI1" s="1221"/>
      <c r="PXJ1" s="1221"/>
      <c r="PXK1" s="1221"/>
      <c r="PXL1" s="1221"/>
      <c r="PXM1" s="1221"/>
      <c r="PXN1" s="1221"/>
      <c r="PXO1" s="1221"/>
      <c r="PXP1" s="1221"/>
      <c r="PXQ1" s="1221"/>
      <c r="PXR1" s="1221"/>
      <c r="PXS1" s="1221"/>
      <c r="PXT1" s="1221"/>
      <c r="PXU1" s="1221"/>
      <c r="PXV1" s="1221"/>
      <c r="PXW1" s="1221"/>
      <c r="PXX1" s="1221"/>
      <c r="PXY1" s="1221"/>
      <c r="PXZ1" s="1221"/>
      <c r="PYA1" s="1221"/>
      <c r="PYB1" s="1221"/>
      <c r="PYC1" s="1221"/>
      <c r="PYD1" s="1221"/>
      <c r="PYE1" s="1221"/>
      <c r="PYF1" s="1221"/>
      <c r="PYG1" s="1221"/>
      <c r="PYH1" s="1221"/>
      <c r="PYI1" s="1221"/>
      <c r="PYJ1" s="1221"/>
      <c r="PYK1" s="1221"/>
      <c r="PYL1" s="1221"/>
      <c r="PYM1" s="1221"/>
      <c r="PYN1" s="1221"/>
      <c r="PYO1" s="1221"/>
      <c r="PYP1" s="1221"/>
      <c r="PYQ1" s="1221"/>
      <c r="PYR1" s="1221"/>
      <c r="PYS1" s="1221"/>
      <c r="PYT1" s="1221"/>
      <c r="PYU1" s="1221"/>
      <c r="PYV1" s="1221"/>
      <c r="PYW1" s="1221"/>
      <c r="PYX1" s="1221"/>
      <c r="PYY1" s="1221"/>
      <c r="PYZ1" s="1221"/>
      <c r="PZA1" s="1221"/>
      <c r="PZB1" s="1221"/>
      <c r="PZC1" s="1221"/>
      <c r="PZD1" s="1221"/>
      <c r="PZE1" s="1221"/>
      <c r="PZF1" s="1221"/>
      <c r="PZG1" s="1221"/>
      <c r="PZH1" s="1221"/>
      <c r="PZI1" s="1221"/>
      <c r="PZJ1" s="1221"/>
      <c r="PZK1" s="1221"/>
      <c r="PZL1" s="1221"/>
      <c r="PZM1" s="1221"/>
      <c r="PZN1" s="1221"/>
      <c r="PZO1" s="1221"/>
      <c r="PZP1" s="1221"/>
      <c r="PZQ1" s="1221"/>
      <c r="PZR1" s="1221"/>
      <c r="PZS1" s="1221"/>
      <c r="PZT1" s="1221"/>
      <c r="PZU1" s="1221"/>
      <c r="PZV1" s="1221"/>
      <c r="PZW1" s="1221"/>
      <c r="PZX1" s="1221"/>
      <c r="PZY1" s="1221"/>
      <c r="PZZ1" s="1221"/>
      <c r="QAA1" s="1221"/>
      <c r="QAB1" s="1221"/>
      <c r="QAC1" s="1221"/>
      <c r="QAD1" s="1221"/>
      <c r="QAE1" s="1221"/>
      <c r="QAF1" s="1221"/>
      <c r="QAG1" s="1221"/>
      <c r="QAH1" s="1221"/>
      <c r="QAI1" s="1221"/>
      <c r="QAJ1" s="1221"/>
      <c r="QAK1" s="1221"/>
      <c r="QAL1" s="1221"/>
      <c r="QAM1" s="1221"/>
      <c r="QAN1" s="1221"/>
      <c r="QAO1" s="1221"/>
      <c r="QAP1" s="1221"/>
      <c r="QAQ1" s="1221"/>
      <c r="QAR1" s="1221"/>
      <c r="QAS1" s="1221"/>
      <c r="QAT1" s="1221"/>
      <c r="QAU1" s="1221"/>
      <c r="QAV1" s="1221"/>
      <c r="QAW1" s="1221"/>
      <c r="QAX1" s="1221"/>
      <c r="QAY1" s="1221"/>
      <c r="QAZ1" s="1221"/>
      <c r="QBA1" s="1221"/>
      <c r="QBB1" s="1221"/>
      <c r="QBC1" s="1221"/>
      <c r="QBD1" s="1221"/>
      <c r="QBE1" s="1221"/>
      <c r="QBF1" s="1221"/>
      <c r="QBG1" s="1221"/>
      <c r="QBH1" s="1221"/>
      <c r="QBI1" s="1221"/>
      <c r="QBJ1" s="1221"/>
      <c r="QBK1" s="1221"/>
      <c r="QBL1" s="1221"/>
      <c r="QBM1" s="1221"/>
      <c r="QBN1" s="1221"/>
      <c r="QBO1" s="1221"/>
      <c r="QBP1" s="1221"/>
      <c r="QBQ1" s="1221"/>
      <c r="QBR1" s="1221"/>
      <c r="QBS1" s="1221"/>
      <c r="QBT1" s="1221"/>
      <c r="QBU1" s="1221"/>
      <c r="QBV1" s="1221"/>
      <c r="QBW1" s="1221"/>
      <c r="QBX1" s="1221"/>
      <c r="QBY1" s="1221"/>
      <c r="QBZ1" s="1221"/>
      <c r="QCA1" s="1221"/>
      <c r="QCB1" s="1221"/>
      <c r="QCC1" s="1221"/>
      <c r="QCD1" s="1221"/>
      <c r="QCE1" s="1221"/>
      <c r="QCF1" s="1221"/>
      <c r="QCG1" s="1221"/>
      <c r="QCH1" s="1221"/>
      <c r="QCI1" s="1221"/>
      <c r="QCJ1" s="1221"/>
      <c r="QCK1" s="1221"/>
      <c r="QCL1" s="1221"/>
      <c r="QCM1" s="1221"/>
      <c r="QCN1" s="1221"/>
      <c r="QCO1" s="1221"/>
      <c r="QCP1" s="1221"/>
      <c r="QCQ1" s="1221"/>
      <c r="QCR1" s="1221"/>
      <c r="QCS1" s="1221"/>
      <c r="QCT1" s="1221"/>
      <c r="QCU1" s="1221"/>
      <c r="QCV1" s="1221"/>
      <c r="QCW1" s="1221"/>
      <c r="QCX1" s="1221"/>
      <c r="QCY1" s="1221"/>
      <c r="QCZ1" s="1221"/>
      <c r="QDA1" s="1221"/>
      <c r="QDB1" s="1221"/>
      <c r="QDC1" s="1221"/>
      <c r="QDD1" s="1221"/>
      <c r="QDE1" s="1221"/>
      <c r="QDF1" s="1221"/>
      <c r="QDG1" s="1221"/>
      <c r="QDH1" s="1221"/>
      <c r="QDI1" s="1221"/>
      <c r="QDJ1" s="1221"/>
      <c r="QDK1" s="1221"/>
      <c r="QDL1" s="1221"/>
      <c r="QDM1" s="1221"/>
      <c r="QDN1" s="1221"/>
      <c r="QDO1" s="1221"/>
      <c r="QDP1" s="1221"/>
      <c r="QDQ1" s="1221"/>
      <c r="QDR1" s="1221"/>
      <c r="QDS1" s="1221"/>
      <c r="QDT1" s="1221"/>
      <c r="QDU1" s="1221"/>
      <c r="QDV1" s="1221"/>
      <c r="QDW1" s="1221"/>
      <c r="QDX1" s="1221"/>
      <c r="QDY1" s="1221"/>
      <c r="QDZ1" s="1221"/>
      <c r="QEA1" s="1221"/>
      <c r="QEB1" s="1221"/>
      <c r="QEC1" s="1221"/>
      <c r="QED1" s="1221"/>
      <c r="QEE1" s="1221"/>
      <c r="QEF1" s="1221"/>
      <c r="QEG1" s="1221"/>
      <c r="QEH1" s="1221"/>
      <c r="QEI1" s="1221"/>
      <c r="QEJ1" s="1221"/>
      <c r="QEK1" s="1221"/>
      <c r="QEL1" s="1221"/>
      <c r="QEM1" s="1221"/>
      <c r="QEN1" s="1221"/>
      <c r="QEO1" s="1221"/>
      <c r="QEP1" s="1221"/>
      <c r="QEQ1" s="1221"/>
      <c r="QER1" s="1221"/>
      <c r="QES1" s="1221"/>
      <c r="QET1" s="1221"/>
      <c r="QEU1" s="1221"/>
      <c r="QEV1" s="1221"/>
      <c r="QEW1" s="1221"/>
      <c r="QEX1" s="1221"/>
      <c r="QEY1" s="1221"/>
      <c r="QEZ1" s="1221"/>
      <c r="QFA1" s="1221"/>
      <c r="QFB1" s="1221"/>
      <c r="QFC1" s="1221"/>
      <c r="QFD1" s="1221"/>
      <c r="QFE1" s="1221"/>
      <c r="QFF1" s="1221"/>
      <c r="QFG1" s="1221"/>
      <c r="QFH1" s="1221"/>
      <c r="QFI1" s="1221"/>
      <c r="QFJ1" s="1221"/>
      <c r="QFK1" s="1221"/>
      <c r="QFL1" s="1221"/>
      <c r="QFM1" s="1221"/>
      <c r="QFN1" s="1221"/>
      <c r="QFO1" s="1221"/>
      <c r="QFP1" s="1221"/>
      <c r="QFQ1" s="1221"/>
      <c r="QFR1" s="1221"/>
      <c r="QFS1" s="1221"/>
      <c r="QFT1" s="1221"/>
      <c r="QFU1" s="1221"/>
      <c r="QFV1" s="1221"/>
      <c r="QFW1" s="1221"/>
      <c r="QFX1" s="1221"/>
      <c r="QFY1" s="1221"/>
      <c r="QFZ1" s="1221"/>
      <c r="QGA1" s="1221"/>
      <c r="QGB1" s="1221"/>
      <c r="QGC1" s="1221"/>
      <c r="QGD1" s="1221"/>
      <c r="QGE1" s="1221"/>
      <c r="QGF1" s="1221"/>
      <c r="QGG1" s="1221"/>
      <c r="QGH1" s="1221"/>
      <c r="QGI1" s="1221"/>
      <c r="QGJ1" s="1221"/>
      <c r="QGK1" s="1221"/>
      <c r="QGL1" s="1221"/>
      <c r="QGM1" s="1221"/>
      <c r="QGN1" s="1221"/>
      <c r="QGO1" s="1221"/>
      <c r="QGP1" s="1221"/>
      <c r="QGQ1" s="1221"/>
      <c r="QGR1" s="1221"/>
      <c r="QGS1" s="1221"/>
      <c r="QGT1" s="1221"/>
      <c r="QGU1" s="1221"/>
      <c r="QGV1" s="1221"/>
      <c r="QGW1" s="1221"/>
      <c r="QGX1" s="1221"/>
      <c r="QGY1" s="1221"/>
      <c r="QGZ1" s="1221"/>
      <c r="QHA1" s="1221"/>
      <c r="QHB1" s="1221"/>
      <c r="QHC1" s="1221"/>
      <c r="QHD1" s="1221"/>
      <c r="QHE1" s="1221"/>
      <c r="QHF1" s="1221"/>
      <c r="QHG1" s="1221"/>
      <c r="QHH1" s="1221"/>
      <c r="QHI1" s="1221"/>
      <c r="QHJ1" s="1221"/>
      <c r="QHK1" s="1221"/>
      <c r="QHL1" s="1221"/>
      <c r="QHM1" s="1221"/>
      <c r="QHN1" s="1221"/>
      <c r="QHO1" s="1221"/>
      <c r="QHP1" s="1221"/>
      <c r="QHQ1" s="1221"/>
      <c r="QHR1" s="1221"/>
      <c r="QHS1" s="1221"/>
      <c r="QHT1" s="1221"/>
      <c r="QHU1" s="1221"/>
      <c r="QHV1" s="1221"/>
      <c r="QHW1" s="1221"/>
      <c r="QHX1" s="1221"/>
      <c r="QHY1" s="1221"/>
      <c r="QHZ1" s="1221"/>
      <c r="QIA1" s="1221"/>
      <c r="QIB1" s="1221"/>
      <c r="QIC1" s="1221"/>
      <c r="QID1" s="1221"/>
      <c r="QIE1" s="1221"/>
      <c r="QIF1" s="1221"/>
      <c r="QIG1" s="1221"/>
      <c r="QIH1" s="1221"/>
      <c r="QII1" s="1221"/>
      <c r="QIJ1" s="1221"/>
      <c r="QIK1" s="1221"/>
      <c r="QIL1" s="1221"/>
      <c r="QIM1" s="1221"/>
      <c r="QIN1" s="1221"/>
      <c r="QIO1" s="1221"/>
      <c r="QIP1" s="1221"/>
      <c r="QIQ1" s="1221"/>
      <c r="QIR1" s="1221"/>
      <c r="QIS1" s="1221"/>
      <c r="QIT1" s="1221"/>
      <c r="QIU1" s="1221"/>
      <c r="QIV1" s="1221"/>
      <c r="QIW1" s="1221"/>
      <c r="QIX1" s="1221"/>
      <c r="QIY1" s="1221"/>
      <c r="QIZ1" s="1221"/>
      <c r="QJA1" s="1221"/>
      <c r="QJB1" s="1221"/>
      <c r="QJC1" s="1221"/>
      <c r="QJD1" s="1221"/>
      <c r="QJE1" s="1221"/>
      <c r="QJF1" s="1221"/>
      <c r="QJG1" s="1221"/>
      <c r="QJH1" s="1221"/>
      <c r="QJI1" s="1221"/>
      <c r="QJJ1" s="1221"/>
      <c r="QJK1" s="1221"/>
      <c r="QJL1" s="1221"/>
      <c r="QJM1" s="1221"/>
      <c r="QJN1" s="1221"/>
      <c r="QJO1" s="1221"/>
      <c r="QJP1" s="1221"/>
      <c r="QJQ1" s="1221"/>
      <c r="QJR1" s="1221"/>
      <c r="QJS1" s="1221"/>
      <c r="QJT1" s="1221"/>
      <c r="QJU1" s="1221"/>
      <c r="QJV1" s="1221"/>
      <c r="QJW1" s="1221"/>
      <c r="QJX1" s="1221"/>
      <c r="QJY1" s="1221"/>
      <c r="QJZ1" s="1221"/>
      <c r="QKA1" s="1221"/>
      <c r="QKB1" s="1221"/>
      <c r="QKC1" s="1221"/>
      <c r="QKD1" s="1221"/>
      <c r="QKE1" s="1221"/>
      <c r="QKF1" s="1221"/>
      <c r="QKG1" s="1221"/>
      <c r="QKH1" s="1221"/>
      <c r="QKI1" s="1221"/>
      <c r="QKJ1" s="1221"/>
      <c r="QKK1" s="1221"/>
      <c r="QKL1" s="1221"/>
      <c r="QKM1" s="1221"/>
      <c r="QKN1" s="1221"/>
      <c r="QKO1" s="1221"/>
      <c r="QKP1" s="1221"/>
      <c r="QKQ1" s="1221"/>
      <c r="QKR1" s="1221"/>
      <c r="QKS1" s="1221"/>
      <c r="QKT1" s="1221"/>
      <c r="QKU1" s="1221"/>
      <c r="QKV1" s="1221"/>
      <c r="QKW1" s="1221"/>
      <c r="QKX1" s="1221"/>
      <c r="QKY1" s="1221"/>
      <c r="QKZ1" s="1221"/>
      <c r="QLA1" s="1221"/>
      <c r="QLB1" s="1221"/>
      <c r="QLC1" s="1221"/>
      <c r="QLD1" s="1221"/>
      <c r="QLE1" s="1221"/>
      <c r="QLF1" s="1221"/>
      <c r="QLG1" s="1221"/>
      <c r="QLH1" s="1221"/>
      <c r="QLI1" s="1221"/>
      <c r="QLJ1" s="1221"/>
      <c r="QLK1" s="1221"/>
      <c r="QLL1" s="1221"/>
      <c r="QLM1" s="1221"/>
      <c r="QLN1" s="1221"/>
      <c r="QLO1" s="1221"/>
      <c r="QLP1" s="1221"/>
      <c r="QLQ1" s="1221"/>
      <c r="QLR1" s="1221"/>
      <c r="QLS1" s="1221"/>
      <c r="QLT1" s="1221"/>
      <c r="QLU1" s="1221"/>
      <c r="QLV1" s="1221"/>
      <c r="QLW1" s="1221"/>
      <c r="QLX1" s="1221"/>
      <c r="QLY1" s="1221"/>
      <c r="QLZ1" s="1221"/>
      <c r="QMA1" s="1221"/>
      <c r="QMB1" s="1221"/>
      <c r="QMC1" s="1221"/>
      <c r="QMD1" s="1221"/>
      <c r="QME1" s="1221"/>
      <c r="QMF1" s="1221"/>
      <c r="QMG1" s="1221"/>
      <c r="QMH1" s="1221"/>
      <c r="QMI1" s="1221"/>
      <c r="QMJ1" s="1221"/>
      <c r="QMK1" s="1221"/>
      <c r="QML1" s="1221"/>
      <c r="QMM1" s="1221"/>
      <c r="QMN1" s="1221"/>
      <c r="QMO1" s="1221"/>
      <c r="QMP1" s="1221"/>
      <c r="QMQ1" s="1221"/>
      <c r="QMR1" s="1221"/>
      <c r="QMS1" s="1221"/>
      <c r="QMT1" s="1221"/>
      <c r="QMU1" s="1221"/>
      <c r="QMV1" s="1221"/>
      <c r="QMW1" s="1221"/>
      <c r="QMX1" s="1221"/>
      <c r="QMY1" s="1221"/>
      <c r="QMZ1" s="1221"/>
      <c r="QNA1" s="1221"/>
      <c r="QNB1" s="1221"/>
      <c r="QNC1" s="1221"/>
      <c r="QND1" s="1221"/>
      <c r="QNE1" s="1221"/>
      <c r="QNF1" s="1221"/>
      <c r="QNG1" s="1221"/>
      <c r="QNH1" s="1221"/>
      <c r="QNI1" s="1221"/>
      <c r="QNJ1" s="1221"/>
      <c r="QNK1" s="1221"/>
      <c r="QNL1" s="1221"/>
      <c r="QNM1" s="1221"/>
      <c r="QNN1" s="1221"/>
      <c r="QNO1" s="1221"/>
      <c r="QNP1" s="1221"/>
      <c r="QNQ1" s="1221"/>
      <c r="QNR1" s="1221"/>
      <c r="QNS1" s="1221"/>
      <c r="QNT1" s="1221"/>
      <c r="QNU1" s="1221"/>
      <c r="QNV1" s="1221"/>
      <c r="QNW1" s="1221"/>
      <c r="QNX1" s="1221"/>
      <c r="QNY1" s="1221"/>
      <c r="QNZ1" s="1221"/>
      <c r="QOA1" s="1221"/>
      <c r="QOB1" s="1221"/>
      <c r="QOC1" s="1221"/>
      <c r="QOD1" s="1221"/>
      <c r="QOE1" s="1221"/>
      <c r="QOF1" s="1221"/>
      <c r="QOG1" s="1221"/>
      <c r="QOH1" s="1221"/>
      <c r="QOI1" s="1221"/>
      <c r="QOJ1" s="1221"/>
      <c r="QOK1" s="1221"/>
      <c r="QOL1" s="1221"/>
      <c r="QOM1" s="1221"/>
      <c r="QON1" s="1221"/>
      <c r="QOO1" s="1221"/>
      <c r="QOP1" s="1221"/>
      <c r="QOQ1" s="1221"/>
      <c r="QOR1" s="1221"/>
      <c r="QOS1" s="1221"/>
      <c r="QOT1" s="1221"/>
      <c r="QOU1" s="1221"/>
      <c r="QOV1" s="1221"/>
      <c r="QOW1" s="1221"/>
      <c r="QOX1" s="1221"/>
      <c r="QOY1" s="1221"/>
      <c r="QOZ1" s="1221"/>
      <c r="QPA1" s="1221"/>
      <c r="QPB1" s="1221"/>
      <c r="QPC1" s="1221"/>
      <c r="QPD1" s="1221"/>
      <c r="QPE1" s="1221"/>
      <c r="QPF1" s="1221"/>
      <c r="QPG1" s="1221"/>
      <c r="QPH1" s="1221"/>
      <c r="QPI1" s="1221"/>
      <c r="QPJ1" s="1221"/>
      <c r="QPK1" s="1221"/>
      <c r="QPL1" s="1221"/>
      <c r="QPM1" s="1221"/>
      <c r="QPN1" s="1221"/>
      <c r="QPO1" s="1221"/>
      <c r="QPP1" s="1221"/>
      <c r="QPQ1" s="1221"/>
      <c r="QPR1" s="1221"/>
      <c r="QPS1" s="1221"/>
      <c r="QPT1" s="1221"/>
      <c r="QPU1" s="1221"/>
      <c r="QPV1" s="1221"/>
      <c r="QPW1" s="1221"/>
      <c r="QPX1" s="1221"/>
      <c r="QPY1" s="1221"/>
      <c r="QPZ1" s="1221"/>
      <c r="QQA1" s="1221"/>
      <c r="QQB1" s="1221"/>
      <c r="QQC1" s="1221"/>
      <c r="QQD1" s="1221"/>
      <c r="QQE1" s="1221"/>
      <c r="QQF1" s="1221"/>
      <c r="QQG1" s="1221"/>
      <c r="QQH1" s="1221"/>
      <c r="QQI1" s="1221"/>
      <c r="QQJ1" s="1221"/>
      <c r="QQK1" s="1221"/>
      <c r="QQL1" s="1221"/>
      <c r="QQM1" s="1221"/>
      <c r="QQN1" s="1221"/>
      <c r="QQO1" s="1221"/>
      <c r="QQP1" s="1221"/>
      <c r="QQQ1" s="1221"/>
      <c r="QQR1" s="1221"/>
      <c r="QQS1" s="1221"/>
      <c r="QQT1" s="1221"/>
      <c r="QQU1" s="1221"/>
      <c r="QQV1" s="1221"/>
      <c r="QQW1" s="1221"/>
      <c r="QQX1" s="1221"/>
      <c r="QQY1" s="1221"/>
      <c r="QQZ1" s="1221"/>
      <c r="QRA1" s="1221"/>
      <c r="QRB1" s="1221"/>
      <c r="QRC1" s="1221"/>
      <c r="QRD1" s="1221"/>
      <c r="QRE1" s="1221"/>
      <c r="QRF1" s="1221"/>
      <c r="QRG1" s="1221"/>
      <c r="QRH1" s="1221"/>
      <c r="QRI1" s="1221"/>
      <c r="QRJ1" s="1221"/>
      <c r="QRK1" s="1221"/>
      <c r="QRL1" s="1221"/>
      <c r="QRM1" s="1221"/>
      <c r="QRN1" s="1221"/>
      <c r="QRO1" s="1221"/>
      <c r="QRP1" s="1221"/>
      <c r="QRQ1" s="1221"/>
      <c r="QRR1" s="1221"/>
      <c r="QRS1" s="1221"/>
      <c r="QRT1" s="1221"/>
      <c r="QRU1" s="1221"/>
      <c r="QRV1" s="1221"/>
      <c r="QRW1" s="1221"/>
      <c r="QRX1" s="1221"/>
      <c r="QRY1" s="1221"/>
      <c r="QRZ1" s="1221"/>
      <c r="QSA1" s="1221"/>
      <c r="QSB1" s="1221"/>
      <c r="QSC1" s="1221"/>
      <c r="QSD1" s="1221"/>
      <c r="QSE1" s="1221"/>
      <c r="QSF1" s="1221"/>
      <c r="QSG1" s="1221"/>
      <c r="QSH1" s="1221"/>
      <c r="QSI1" s="1221"/>
      <c r="QSJ1" s="1221"/>
      <c r="QSK1" s="1221"/>
      <c r="QSL1" s="1221"/>
      <c r="QSM1" s="1221"/>
      <c r="QSN1" s="1221"/>
      <c r="QSO1" s="1221"/>
      <c r="QSP1" s="1221"/>
      <c r="QSQ1" s="1221"/>
      <c r="QSR1" s="1221"/>
      <c r="QSS1" s="1221"/>
      <c r="QST1" s="1221"/>
      <c r="QSU1" s="1221"/>
      <c r="QSV1" s="1221"/>
      <c r="QSW1" s="1221"/>
      <c r="QSX1" s="1221"/>
      <c r="QSY1" s="1221"/>
      <c r="QSZ1" s="1221"/>
      <c r="QTA1" s="1221"/>
      <c r="QTB1" s="1221"/>
      <c r="QTC1" s="1221"/>
      <c r="QTD1" s="1221"/>
      <c r="QTE1" s="1221"/>
      <c r="QTF1" s="1221"/>
      <c r="QTG1" s="1221"/>
      <c r="QTH1" s="1221"/>
      <c r="QTI1" s="1221"/>
      <c r="QTJ1" s="1221"/>
      <c r="QTK1" s="1221"/>
      <c r="QTL1" s="1221"/>
      <c r="QTM1" s="1221"/>
      <c r="QTN1" s="1221"/>
      <c r="QTO1" s="1221"/>
      <c r="QTP1" s="1221"/>
      <c r="QTQ1" s="1221"/>
      <c r="QTR1" s="1221"/>
      <c r="QTS1" s="1221"/>
      <c r="QTT1" s="1221"/>
      <c r="QTU1" s="1221"/>
      <c r="QTV1" s="1221"/>
      <c r="QTW1" s="1221"/>
      <c r="QTX1" s="1221"/>
      <c r="QTY1" s="1221"/>
      <c r="QTZ1" s="1221"/>
      <c r="QUA1" s="1221"/>
      <c r="QUB1" s="1221"/>
      <c r="QUC1" s="1221"/>
      <c r="QUD1" s="1221"/>
      <c r="QUE1" s="1221"/>
      <c r="QUF1" s="1221"/>
      <c r="QUG1" s="1221"/>
      <c r="QUH1" s="1221"/>
      <c r="QUI1" s="1221"/>
      <c r="QUJ1" s="1221"/>
      <c r="QUK1" s="1221"/>
      <c r="QUL1" s="1221"/>
      <c r="QUM1" s="1221"/>
      <c r="QUN1" s="1221"/>
      <c r="QUO1" s="1221"/>
      <c r="QUP1" s="1221"/>
      <c r="QUQ1" s="1221"/>
      <c r="QUR1" s="1221"/>
      <c r="QUS1" s="1221"/>
      <c r="QUT1" s="1221"/>
      <c r="QUU1" s="1221"/>
      <c r="QUV1" s="1221"/>
      <c r="QUW1" s="1221"/>
      <c r="QUX1" s="1221"/>
      <c r="QUY1" s="1221"/>
      <c r="QUZ1" s="1221"/>
      <c r="QVA1" s="1221"/>
      <c r="QVB1" s="1221"/>
      <c r="QVC1" s="1221"/>
      <c r="QVD1" s="1221"/>
      <c r="QVE1" s="1221"/>
      <c r="QVF1" s="1221"/>
      <c r="QVG1" s="1221"/>
      <c r="QVH1" s="1221"/>
      <c r="QVI1" s="1221"/>
      <c r="QVJ1" s="1221"/>
      <c r="QVK1" s="1221"/>
      <c r="QVL1" s="1221"/>
      <c r="QVM1" s="1221"/>
      <c r="QVN1" s="1221"/>
      <c r="QVO1" s="1221"/>
      <c r="QVP1" s="1221"/>
      <c r="QVQ1" s="1221"/>
      <c r="QVR1" s="1221"/>
      <c r="QVS1" s="1221"/>
      <c r="QVT1" s="1221"/>
      <c r="QVU1" s="1221"/>
      <c r="QVV1" s="1221"/>
      <c r="QVW1" s="1221"/>
      <c r="QVX1" s="1221"/>
      <c r="QVY1" s="1221"/>
      <c r="QVZ1" s="1221"/>
      <c r="QWA1" s="1221"/>
      <c r="QWB1" s="1221"/>
      <c r="QWC1" s="1221"/>
      <c r="QWD1" s="1221"/>
      <c r="QWE1" s="1221"/>
      <c r="QWF1" s="1221"/>
      <c r="QWG1" s="1221"/>
      <c r="QWH1" s="1221"/>
      <c r="QWI1" s="1221"/>
      <c r="QWJ1" s="1221"/>
      <c r="QWK1" s="1221"/>
      <c r="QWL1" s="1221"/>
      <c r="QWM1" s="1221"/>
      <c r="QWN1" s="1221"/>
      <c r="QWO1" s="1221"/>
      <c r="QWP1" s="1221"/>
      <c r="QWQ1" s="1221"/>
      <c r="QWR1" s="1221"/>
      <c r="QWS1" s="1221"/>
      <c r="QWT1" s="1221"/>
      <c r="QWU1" s="1221"/>
      <c r="QWV1" s="1221"/>
      <c r="QWW1" s="1221"/>
      <c r="QWX1" s="1221"/>
      <c r="QWY1" s="1221"/>
      <c r="QWZ1" s="1221"/>
      <c r="QXA1" s="1221"/>
      <c r="QXB1" s="1221"/>
      <c r="QXC1" s="1221"/>
      <c r="QXD1" s="1221"/>
      <c r="QXE1" s="1221"/>
      <c r="QXF1" s="1221"/>
      <c r="QXG1" s="1221"/>
      <c r="QXH1" s="1221"/>
      <c r="QXI1" s="1221"/>
      <c r="QXJ1" s="1221"/>
      <c r="QXK1" s="1221"/>
      <c r="QXL1" s="1221"/>
      <c r="QXM1" s="1221"/>
      <c r="QXN1" s="1221"/>
      <c r="QXO1" s="1221"/>
      <c r="QXP1" s="1221"/>
      <c r="QXQ1" s="1221"/>
      <c r="QXR1" s="1221"/>
      <c r="QXS1" s="1221"/>
      <c r="QXT1" s="1221"/>
      <c r="QXU1" s="1221"/>
      <c r="QXV1" s="1221"/>
      <c r="QXW1" s="1221"/>
      <c r="QXX1" s="1221"/>
      <c r="QXY1" s="1221"/>
      <c r="QXZ1" s="1221"/>
      <c r="QYA1" s="1221"/>
      <c r="QYB1" s="1221"/>
      <c r="QYC1" s="1221"/>
      <c r="QYD1" s="1221"/>
      <c r="QYE1" s="1221"/>
      <c r="QYF1" s="1221"/>
      <c r="QYG1" s="1221"/>
      <c r="QYH1" s="1221"/>
      <c r="QYI1" s="1221"/>
      <c r="QYJ1" s="1221"/>
      <c r="QYK1" s="1221"/>
      <c r="QYL1" s="1221"/>
      <c r="QYM1" s="1221"/>
      <c r="QYN1" s="1221"/>
      <c r="QYO1" s="1221"/>
      <c r="QYP1" s="1221"/>
      <c r="QYQ1" s="1221"/>
      <c r="QYR1" s="1221"/>
      <c r="QYS1" s="1221"/>
      <c r="QYT1" s="1221"/>
      <c r="QYU1" s="1221"/>
      <c r="QYV1" s="1221"/>
      <c r="QYW1" s="1221"/>
      <c r="QYX1" s="1221"/>
      <c r="QYY1" s="1221"/>
      <c r="QYZ1" s="1221"/>
      <c r="QZA1" s="1221"/>
      <c r="QZB1" s="1221"/>
      <c r="QZC1" s="1221"/>
      <c r="QZD1" s="1221"/>
      <c r="QZE1" s="1221"/>
      <c r="QZF1" s="1221"/>
      <c r="QZG1" s="1221"/>
      <c r="QZH1" s="1221"/>
      <c r="QZI1" s="1221"/>
      <c r="QZJ1" s="1221"/>
      <c r="QZK1" s="1221"/>
      <c r="QZL1" s="1221"/>
      <c r="QZM1" s="1221"/>
      <c r="QZN1" s="1221"/>
      <c r="QZO1" s="1221"/>
      <c r="QZP1" s="1221"/>
      <c r="QZQ1" s="1221"/>
      <c r="QZR1" s="1221"/>
      <c r="QZS1" s="1221"/>
      <c r="QZT1" s="1221"/>
      <c r="QZU1" s="1221"/>
      <c r="QZV1" s="1221"/>
      <c r="QZW1" s="1221"/>
      <c r="QZX1" s="1221"/>
      <c r="QZY1" s="1221"/>
      <c r="QZZ1" s="1221"/>
      <c r="RAA1" s="1221"/>
      <c r="RAB1" s="1221"/>
      <c r="RAC1" s="1221"/>
      <c r="RAD1" s="1221"/>
      <c r="RAE1" s="1221"/>
      <c r="RAF1" s="1221"/>
      <c r="RAG1" s="1221"/>
      <c r="RAH1" s="1221"/>
      <c r="RAI1" s="1221"/>
      <c r="RAJ1" s="1221"/>
      <c r="RAK1" s="1221"/>
      <c r="RAL1" s="1221"/>
      <c r="RAM1" s="1221"/>
      <c r="RAN1" s="1221"/>
      <c r="RAO1" s="1221"/>
      <c r="RAP1" s="1221"/>
      <c r="RAQ1" s="1221"/>
      <c r="RAR1" s="1221"/>
      <c r="RAS1" s="1221"/>
      <c r="RAT1" s="1221"/>
      <c r="RAU1" s="1221"/>
      <c r="RAV1" s="1221"/>
      <c r="RAW1" s="1221"/>
      <c r="RAX1" s="1221"/>
      <c r="RAY1" s="1221"/>
      <c r="RAZ1" s="1221"/>
      <c r="RBA1" s="1221"/>
      <c r="RBB1" s="1221"/>
      <c r="RBC1" s="1221"/>
      <c r="RBD1" s="1221"/>
      <c r="RBE1" s="1221"/>
      <c r="RBF1" s="1221"/>
      <c r="RBG1" s="1221"/>
      <c r="RBH1" s="1221"/>
      <c r="RBI1" s="1221"/>
      <c r="RBJ1" s="1221"/>
      <c r="RBK1" s="1221"/>
      <c r="RBL1" s="1221"/>
      <c r="RBM1" s="1221"/>
      <c r="RBN1" s="1221"/>
      <c r="RBO1" s="1221"/>
      <c r="RBP1" s="1221"/>
      <c r="RBQ1" s="1221"/>
      <c r="RBR1" s="1221"/>
      <c r="RBS1" s="1221"/>
      <c r="RBT1" s="1221"/>
      <c r="RBU1" s="1221"/>
      <c r="RBV1" s="1221"/>
      <c r="RBW1" s="1221"/>
      <c r="RBX1" s="1221"/>
      <c r="RBY1" s="1221"/>
      <c r="RBZ1" s="1221"/>
      <c r="RCA1" s="1221"/>
      <c r="RCB1" s="1221"/>
      <c r="RCC1" s="1221"/>
      <c r="RCD1" s="1221"/>
      <c r="RCE1" s="1221"/>
      <c r="RCF1" s="1221"/>
      <c r="RCG1" s="1221"/>
      <c r="RCH1" s="1221"/>
      <c r="RCI1" s="1221"/>
      <c r="RCJ1" s="1221"/>
      <c r="RCK1" s="1221"/>
      <c r="RCL1" s="1221"/>
      <c r="RCM1" s="1221"/>
      <c r="RCN1" s="1221"/>
      <c r="RCO1" s="1221"/>
      <c r="RCP1" s="1221"/>
      <c r="RCQ1" s="1221"/>
      <c r="RCR1" s="1221"/>
      <c r="RCS1" s="1221"/>
      <c r="RCT1" s="1221"/>
      <c r="RCU1" s="1221"/>
      <c r="RCV1" s="1221"/>
      <c r="RCW1" s="1221"/>
      <c r="RCX1" s="1221"/>
      <c r="RCY1" s="1221"/>
      <c r="RCZ1" s="1221"/>
      <c r="RDA1" s="1221"/>
      <c r="RDB1" s="1221"/>
      <c r="RDC1" s="1221"/>
      <c r="RDD1" s="1221"/>
      <c r="RDE1" s="1221"/>
      <c r="RDF1" s="1221"/>
      <c r="RDG1" s="1221"/>
      <c r="RDH1" s="1221"/>
      <c r="RDI1" s="1221"/>
      <c r="RDJ1" s="1221"/>
      <c r="RDK1" s="1221"/>
      <c r="RDL1" s="1221"/>
      <c r="RDM1" s="1221"/>
      <c r="RDN1" s="1221"/>
      <c r="RDO1" s="1221"/>
      <c r="RDP1" s="1221"/>
      <c r="RDQ1" s="1221"/>
      <c r="RDR1" s="1221"/>
      <c r="RDS1" s="1221"/>
      <c r="RDT1" s="1221"/>
      <c r="RDU1" s="1221"/>
      <c r="RDV1" s="1221"/>
      <c r="RDW1" s="1221"/>
      <c r="RDX1" s="1221"/>
      <c r="RDY1" s="1221"/>
      <c r="RDZ1" s="1221"/>
      <c r="REA1" s="1221"/>
      <c r="REB1" s="1221"/>
      <c r="REC1" s="1221"/>
      <c r="RED1" s="1221"/>
      <c r="REE1" s="1221"/>
      <c r="REF1" s="1221"/>
      <c r="REG1" s="1221"/>
      <c r="REH1" s="1221"/>
      <c r="REI1" s="1221"/>
      <c r="REJ1" s="1221"/>
      <c r="REK1" s="1221"/>
      <c r="REL1" s="1221"/>
      <c r="REM1" s="1221"/>
      <c r="REN1" s="1221"/>
      <c r="REO1" s="1221"/>
      <c r="REP1" s="1221"/>
      <c r="REQ1" s="1221"/>
      <c r="RER1" s="1221"/>
      <c r="RES1" s="1221"/>
      <c r="RET1" s="1221"/>
      <c r="REU1" s="1221"/>
      <c r="REV1" s="1221"/>
      <c r="REW1" s="1221"/>
      <c r="REX1" s="1221"/>
      <c r="REY1" s="1221"/>
      <c r="REZ1" s="1221"/>
      <c r="RFA1" s="1221"/>
      <c r="RFB1" s="1221"/>
      <c r="RFC1" s="1221"/>
      <c r="RFD1" s="1221"/>
      <c r="RFE1" s="1221"/>
      <c r="RFF1" s="1221"/>
      <c r="RFG1" s="1221"/>
      <c r="RFH1" s="1221"/>
      <c r="RFI1" s="1221"/>
      <c r="RFJ1" s="1221"/>
      <c r="RFK1" s="1221"/>
      <c r="RFL1" s="1221"/>
      <c r="RFM1" s="1221"/>
      <c r="RFN1" s="1221"/>
      <c r="RFO1" s="1221"/>
      <c r="RFP1" s="1221"/>
      <c r="RFQ1" s="1221"/>
      <c r="RFR1" s="1221"/>
      <c r="RFS1" s="1221"/>
      <c r="RFT1" s="1221"/>
      <c r="RFU1" s="1221"/>
      <c r="RFV1" s="1221"/>
      <c r="RFW1" s="1221"/>
      <c r="RFX1" s="1221"/>
      <c r="RFY1" s="1221"/>
      <c r="RFZ1" s="1221"/>
      <c r="RGA1" s="1221"/>
      <c r="RGB1" s="1221"/>
      <c r="RGC1" s="1221"/>
      <c r="RGD1" s="1221"/>
      <c r="RGE1" s="1221"/>
      <c r="RGF1" s="1221"/>
      <c r="RGG1" s="1221"/>
      <c r="RGH1" s="1221"/>
      <c r="RGI1" s="1221"/>
      <c r="RGJ1" s="1221"/>
      <c r="RGK1" s="1221"/>
      <c r="RGL1" s="1221"/>
      <c r="RGM1" s="1221"/>
      <c r="RGN1" s="1221"/>
      <c r="RGO1" s="1221"/>
      <c r="RGP1" s="1221"/>
      <c r="RGQ1" s="1221"/>
      <c r="RGR1" s="1221"/>
      <c r="RGS1" s="1221"/>
      <c r="RGT1" s="1221"/>
      <c r="RGU1" s="1221"/>
      <c r="RGV1" s="1221"/>
      <c r="RGW1" s="1221"/>
      <c r="RGX1" s="1221"/>
      <c r="RGY1" s="1221"/>
      <c r="RGZ1" s="1221"/>
      <c r="RHA1" s="1221"/>
      <c r="RHB1" s="1221"/>
      <c r="RHC1" s="1221"/>
      <c r="RHD1" s="1221"/>
      <c r="RHE1" s="1221"/>
      <c r="RHF1" s="1221"/>
      <c r="RHG1" s="1221"/>
      <c r="RHH1" s="1221"/>
      <c r="RHI1" s="1221"/>
      <c r="RHJ1" s="1221"/>
      <c r="RHK1" s="1221"/>
      <c r="RHL1" s="1221"/>
      <c r="RHM1" s="1221"/>
      <c r="RHN1" s="1221"/>
      <c r="RHO1" s="1221"/>
      <c r="RHP1" s="1221"/>
      <c r="RHQ1" s="1221"/>
      <c r="RHR1" s="1221"/>
      <c r="RHS1" s="1221"/>
      <c r="RHT1" s="1221"/>
      <c r="RHU1" s="1221"/>
      <c r="RHV1" s="1221"/>
      <c r="RHW1" s="1221"/>
      <c r="RHX1" s="1221"/>
      <c r="RHY1" s="1221"/>
      <c r="RHZ1" s="1221"/>
      <c r="RIA1" s="1221"/>
      <c r="RIB1" s="1221"/>
      <c r="RIC1" s="1221"/>
      <c r="RID1" s="1221"/>
      <c r="RIE1" s="1221"/>
      <c r="RIF1" s="1221"/>
      <c r="RIG1" s="1221"/>
      <c r="RIH1" s="1221"/>
      <c r="RII1" s="1221"/>
      <c r="RIJ1" s="1221"/>
      <c r="RIK1" s="1221"/>
      <c r="RIL1" s="1221"/>
      <c r="RIM1" s="1221"/>
      <c r="RIN1" s="1221"/>
      <c r="RIO1" s="1221"/>
      <c r="RIP1" s="1221"/>
      <c r="RIQ1" s="1221"/>
      <c r="RIR1" s="1221"/>
      <c r="RIS1" s="1221"/>
      <c r="RIT1" s="1221"/>
      <c r="RIU1" s="1221"/>
      <c r="RIV1" s="1221"/>
      <c r="RIW1" s="1221"/>
      <c r="RIX1" s="1221"/>
      <c r="RIY1" s="1221"/>
      <c r="RIZ1" s="1221"/>
      <c r="RJA1" s="1221"/>
      <c r="RJB1" s="1221"/>
      <c r="RJC1" s="1221"/>
      <c r="RJD1" s="1221"/>
      <c r="RJE1" s="1221"/>
      <c r="RJF1" s="1221"/>
      <c r="RJG1" s="1221"/>
      <c r="RJH1" s="1221"/>
      <c r="RJI1" s="1221"/>
      <c r="RJJ1" s="1221"/>
      <c r="RJK1" s="1221"/>
      <c r="RJL1" s="1221"/>
      <c r="RJM1" s="1221"/>
      <c r="RJN1" s="1221"/>
      <c r="RJO1" s="1221"/>
      <c r="RJP1" s="1221"/>
      <c r="RJQ1" s="1221"/>
      <c r="RJR1" s="1221"/>
      <c r="RJS1" s="1221"/>
      <c r="RJT1" s="1221"/>
      <c r="RJU1" s="1221"/>
      <c r="RJV1" s="1221"/>
      <c r="RJW1" s="1221"/>
      <c r="RJX1" s="1221"/>
      <c r="RJY1" s="1221"/>
      <c r="RJZ1" s="1221"/>
      <c r="RKA1" s="1221"/>
      <c r="RKB1" s="1221"/>
      <c r="RKC1" s="1221"/>
      <c r="RKD1" s="1221"/>
      <c r="RKE1" s="1221"/>
      <c r="RKF1" s="1221"/>
      <c r="RKG1" s="1221"/>
      <c r="RKH1" s="1221"/>
      <c r="RKI1" s="1221"/>
      <c r="RKJ1" s="1221"/>
      <c r="RKK1" s="1221"/>
      <c r="RKL1" s="1221"/>
      <c r="RKM1" s="1221"/>
      <c r="RKN1" s="1221"/>
      <c r="RKO1" s="1221"/>
      <c r="RKP1" s="1221"/>
      <c r="RKQ1" s="1221"/>
      <c r="RKR1" s="1221"/>
      <c r="RKS1" s="1221"/>
      <c r="RKT1" s="1221"/>
      <c r="RKU1" s="1221"/>
      <c r="RKV1" s="1221"/>
      <c r="RKW1" s="1221"/>
      <c r="RKX1" s="1221"/>
      <c r="RKY1" s="1221"/>
      <c r="RKZ1" s="1221"/>
      <c r="RLA1" s="1221"/>
      <c r="RLB1" s="1221"/>
      <c r="RLC1" s="1221"/>
      <c r="RLD1" s="1221"/>
      <c r="RLE1" s="1221"/>
      <c r="RLF1" s="1221"/>
      <c r="RLG1" s="1221"/>
      <c r="RLH1" s="1221"/>
      <c r="RLI1" s="1221"/>
      <c r="RLJ1" s="1221"/>
      <c r="RLK1" s="1221"/>
      <c r="RLL1" s="1221"/>
      <c r="RLM1" s="1221"/>
      <c r="RLN1" s="1221"/>
      <c r="RLO1" s="1221"/>
      <c r="RLP1" s="1221"/>
      <c r="RLQ1" s="1221"/>
      <c r="RLR1" s="1221"/>
      <c r="RLS1" s="1221"/>
      <c r="RLT1" s="1221"/>
      <c r="RLU1" s="1221"/>
      <c r="RLV1" s="1221"/>
      <c r="RLW1" s="1221"/>
      <c r="RLX1" s="1221"/>
      <c r="RLY1" s="1221"/>
      <c r="RLZ1" s="1221"/>
      <c r="RMA1" s="1221"/>
      <c r="RMB1" s="1221"/>
      <c r="RMC1" s="1221"/>
      <c r="RMD1" s="1221"/>
      <c r="RME1" s="1221"/>
      <c r="RMF1" s="1221"/>
      <c r="RMG1" s="1221"/>
      <c r="RMH1" s="1221"/>
      <c r="RMI1" s="1221"/>
      <c r="RMJ1" s="1221"/>
      <c r="RMK1" s="1221"/>
      <c r="RML1" s="1221"/>
      <c r="RMM1" s="1221"/>
      <c r="RMN1" s="1221"/>
      <c r="RMO1" s="1221"/>
      <c r="RMP1" s="1221"/>
      <c r="RMQ1" s="1221"/>
      <c r="RMR1" s="1221"/>
      <c r="RMS1" s="1221"/>
      <c r="RMT1" s="1221"/>
      <c r="RMU1" s="1221"/>
      <c r="RMV1" s="1221"/>
      <c r="RMW1" s="1221"/>
      <c r="RMX1" s="1221"/>
      <c r="RMY1" s="1221"/>
      <c r="RMZ1" s="1221"/>
      <c r="RNA1" s="1221"/>
      <c r="RNB1" s="1221"/>
      <c r="RNC1" s="1221"/>
      <c r="RND1" s="1221"/>
      <c r="RNE1" s="1221"/>
      <c r="RNF1" s="1221"/>
      <c r="RNG1" s="1221"/>
      <c r="RNH1" s="1221"/>
      <c r="RNI1" s="1221"/>
      <c r="RNJ1" s="1221"/>
      <c r="RNK1" s="1221"/>
      <c r="RNL1" s="1221"/>
      <c r="RNM1" s="1221"/>
      <c r="RNN1" s="1221"/>
      <c r="RNO1" s="1221"/>
      <c r="RNP1" s="1221"/>
      <c r="RNQ1" s="1221"/>
      <c r="RNR1" s="1221"/>
      <c r="RNS1" s="1221"/>
      <c r="RNT1" s="1221"/>
      <c r="RNU1" s="1221"/>
      <c r="RNV1" s="1221"/>
      <c r="RNW1" s="1221"/>
      <c r="RNX1" s="1221"/>
      <c r="RNY1" s="1221"/>
      <c r="RNZ1" s="1221"/>
      <c r="ROA1" s="1221"/>
      <c r="ROB1" s="1221"/>
      <c r="ROC1" s="1221"/>
      <c r="ROD1" s="1221"/>
      <c r="ROE1" s="1221"/>
      <c r="ROF1" s="1221"/>
      <c r="ROG1" s="1221"/>
      <c r="ROH1" s="1221"/>
      <c r="ROI1" s="1221"/>
      <c r="ROJ1" s="1221"/>
      <c r="ROK1" s="1221"/>
      <c r="ROL1" s="1221"/>
      <c r="ROM1" s="1221"/>
      <c r="RON1" s="1221"/>
      <c r="ROO1" s="1221"/>
      <c r="ROP1" s="1221"/>
      <c r="ROQ1" s="1221"/>
      <c r="ROR1" s="1221"/>
      <c r="ROS1" s="1221"/>
      <c r="ROT1" s="1221"/>
      <c r="ROU1" s="1221"/>
      <c r="ROV1" s="1221"/>
      <c r="ROW1" s="1221"/>
      <c r="ROX1" s="1221"/>
      <c r="ROY1" s="1221"/>
      <c r="ROZ1" s="1221"/>
      <c r="RPA1" s="1221"/>
      <c r="RPB1" s="1221"/>
      <c r="RPC1" s="1221"/>
      <c r="RPD1" s="1221"/>
      <c r="RPE1" s="1221"/>
      <c r="RPF1" s="1221"/>
      <c r="RPG1" s="1221"/>
      <c r="RPH1" s="1221"/>
      <c r="RPI1" s="1221"/>
      <c r="RPJ1" s="1221"/>
      <c r="RPK1" s="1221"/>
      <c r="RPL1" s="1221"/>
      <c r="RPM1" s="1221"/>
      <c r="RPN1" s="1221"/>
      <c r="RPO1" s="1221"/>
      <c r="RPP1" s="1221"/>
      <c r="RPQ1" s="1221"/>
      <c r="RPR1" s="1221"/>
      <c r="RPS1" s="1221"/>
      <c r="RPT1" s="1221"/>
      <c r="RPU1" s="1221"/>
      <c r="RPV1" s="1221"/>
      <c r="RPW1" s="1221"/>
      <c r="RPX1" s="1221"/>
      <c r="RPY1" s="1221"/>
      <c r="RPZ1" s="1221"/>
      <c r="RQA1" s="1221"/>
      <c r="RQB1" s="1221"/>
      <c r="RQC1" s="1221"/>
      <c r="RQD1" s="1221"/>
      <c r="RQE1" s="1221"/>
      <c r="RQF1" s="1221"/>
      <c r="RQG1" s="1221"/>
      <c r="RQH1" s="1221"/>
      <c r="RQI1" s="1221"/>
      <c r="RQJ1" s="1221"/>
      <c r="RQK1" s="1221"/>
      <c r="RQL1" s="1221"/>
      <c r="RQM1" s="1221"/>
      <c r="RQN1" s="1221"/>
      <c r="RQO1" s="1221"/>
      <c r="RQP1" s="1221"/>
      <c r="RQQ1" s="1221"/>
      <c r="RQR1" s="1221"/>
      <c r="RQS1" s="1221"/>
      <c r="RQT1" s="1221"/>
      <c r="RQU1" s="1221"/>
      <c r="RQV1" s="1221"/>
      <c r="RQW1" s="1221"/>
      <c r="RQX1" s="1221"/>
      <c r="RQY1" s="1221"/>
      <c r="RQZ1" s="1221"/>
      <c r="RRA1" s="1221"/>
      <c r="RRB1" s="1221"/>
      <c r="RRC1" s="1221"/>
      <c r="RRD1" s="1221"/>
      <c r="RRE1" s="1221"/>
      <c r="RRF1" s="1221"/>
      <c r="RRG1" s="1221"/>
      <c r="RRH1" s="1221"/>
      <c r="RRI1" s="1221"/>
      <c r="RRJ1" s="1221"/>
      <c r="RRK1" s="1221"/>
      <c r="RRL1" s="1221"/>
      <c r="RRM1" s="1221"/>
      <c r="RRN1" s="1221"/>
      <c r="RRO1" s="1221"/>
      <c r="RRP1" s="1221"/>
      <c r="RRQ1" s="1221"/>
      <c r="RRR1" s="1221"/>
      <c r="RRS1" s="1221"/>
      <c r="RRT1" s="1221"/>
      <c r="RRU1" s="1221"/>
      <c r="RRV1" s="1221"/>
      <c r="RRW1" s="1221"/>
      <c r="RRX1" s="1221"/>
      <c r="RRY1" s="1221"/>
      <c r="RRZ1" s="1221"/>
      <c r="RSA1" s="1221"/>
      <c r="RSB1" s="1221"/>
      <c r="RSC1" s="1221"/>
      <c r="RSD1" s="1221"/>
      <c r="RSE1" s="1221"/>
      <c r="RSF1" s="1221"/>
      <c r="RSG1" s="1221"/>
      <c r="RSH1" s="1221"/>
      <c r="RSI1" s="1221"/>
      <c r="RSJ1" s="1221"/>
      <c r="RSK1" s="1221"/>
      <c r="RSL1" s="1221"/>
      <c r="RSM1" s="1221"/>
      <c r="RSN1" s="1221"/>
      <c r="RSO1" s="1221"/>
      <c r="RSP1" s="1221"/>
      <c r="RSQ1" s="1221"/>
      <c r="RSR1" s="1221"/>
      <c r="RSS1" s="1221"/>
      <c r="RST1" s="1221"/>
      <c r="RSU1" s="1221"/>
      <c r="RSV1" s="1221"/>
      <c r="RSW1" s="1221"/>
      <c r="RSX1" s="1221"/>
      <c r="RSY1" s="1221"/>
      <c r="RSZ1" s="1221"/>
      <c r="RTA1" s="1221"/>
      <c r="RTB1" s="1221"/>
      <c r="RTC1" s="1221"/>
      <c r="RTD1" s="1221"/>
      <c r="RTE1" s="1221"/>
      <c r="RTF1" s="1221"/>
      <c r="RTG1" s="1221"/>
      <c r="RTH1" s="1221"/>
      <c r="RTI1" s="1221"/>
      <c r="RTJ1" s="1221"/>
      <c r="RTK1" s="1221"/>
      <c r="RTL1" s="1221"/>
      <c r="RTM1" s="1221"/>
      <c r="RTN1" s="1221"/>
      <c r="RTO1" s="1221"/>
      <c r="RTP1" s="1221"/>
      <c r="RTQ1" s="1221"/>
      <c r="RTR1" s="1221"/>
      <c r="RTS1" s="1221"/>
      <c r="RTT1" s="1221"/>
      <c r="RTU1" s="1221"/>
      <c r="RTV1" s="1221"/>
      <c r="RTW1" s="1221"/>
      <c r="RTX1" s="1221"/>
      <c r="RTY1" s="1221"/>
      <c r="RTZ1" s="1221"/>
      <c r="RUA1" s="1221"/>
      <c r="RUB1" s="1221"/>
      <c r="RUC1" s="1221"/>
      <c r="RUD1" s="1221"/>
      <c r="RUE1" s="1221"/>
      <c r="RUF1" s="1221"/>
      <c r="RUG1" s="1221"/>
      <c r="RUH1" s="1221"/>
      <c r="RUI1" s="1221"/>
      <c r="RUJ1" s="1221"/>
      <c r="RUK1" s="1221"/>
      <c r="RUL1" s="1221"/>
      <c r="RUM1" s="1221"/>
      <c r="RUN1" s="1221"/>
      <c r="RUO1" s="1221"/>
      <c r="RUP1" s="1221"/>
      <c r="RUQ1" s="1221"/>
      <c r="RUR1" s="1221"/>
      <c r="RUS1" s="1221"/>
      <c r="RUT1" s="1221"/>
      <c r="RUU1" s="1221"/>
      <c r="RUV1" s="1221"/>
      <c r="RUW1" s="1221"/>
      <c r="RUX1" s="1221"/>
      <c r="RUY1" s="1221"/>
      <c r="RUZ1" s="1221"/>
      <c r="RVA1" s="1221"/>
      <c r="RVB1" s="1221"/>
      <c r="RVC1" s="1221"/>
      <c r="RVD1" s="1221"/>
      <c r="RVE1" s="1221"/>
      <c r="RVF1" s="1221"/>
      <c r="RVG1" s="1221"/>
      <c r="RVH1" s="1221"/>
      <c r="RVI1" s="1221"/>
      <c r="RVJ1" s="1221"/>
      <c r="RVK1" s="1221"/>
      <c r="RVL1" s="1221"/>
      <c r="RVM1" s="1221"/>
      <c r="RVN1" s="1221"/>
      <c r="RVO1" s="1221"/>
      <c r="RVP1" s="1221"/>
      <c r="RVQ1" s="1221"/>
      <c r="RVR1" s="1221"/>
      <c r="RVS1" s="1221"/>
      <c r="RVT1" s="1221"/>
      <c r="RVU1" s="1221"/>
      <c r="RVV1" s="1221"/>
      <c r="RVW1" s="1221"/>
      <c r="RVX1" s="1221"/>
      <c r="RVY1" s="1221"/>
      <c r="RVZ1" s="1221"/>
      <c r="RWA1" s="1221"/>
      <c r="RWB1" s="1221"/>
      <c r="RWC1" s="1221"/>
      <c r="RWD1" s="1221"/>
      <c r="RWE1" s="1221"/>
      <c r="RWF1" s="1221"/>
      <c r="RWG1" s="1221"/>
      <c r="RWH1" s="1221"/>
      <c r="RWI1" s="1221"/>
      <c r="RWJ1" s="1221"/>
      <c r="RWK1" s="1221"/>
      <c r="RWL1" s="1221"/>
      <c r="RWM1" s="1221"/>
      <c r="RWN1" s="1221"/>
      <c r="RWO1" s="1221"/>
      <c r="RWP1" s="1221"/>
      <c r="RWQ1" s="1221"/>
      <c r="RWR1" s="1221"/>
      <c r="RWS1" s="1221"/>
      <c r="RWT1" s="1221"/>
      <c r="RWU1" s="1221"/>
      <c r="RWV1" s="1221"/>
      <c r="RWW1" s="1221"/>
      <c r="RWX1" s="1221"/>
      <c r="RWY1" s="1221"/>
      <c r="RWZ1" s="1221"/>
      <c r="RXA1" s="1221"/>
      <c r="RXB1" s="1221"/>
      <c r="RXC1" s="1221"/>
      <c r="RXD1" s="1221"/>
      <c r="RXE1" s="1221"/>
      <c r="RXF1" s="1221"/>
      <c r="RXG1" s="1221"/>
      <c r="RXH1" s="1221"/>
      <c r="RXI1" s="1221"/>
      <c r="RXJ1" s="1221"/>
      <c r="RXK1" s="1221"/>
      <c r="RXL1" s="1221"/>
      <c r="RXM1" s="1221"/>
      <c r="RXN1" s="1221"/>
      <c r="RXO1" s="1221"/>
      <c r="RXP1" s="1221"/>
      <c r="RXQ1" s="1221"/>
      <c r="RXR1" s="1221"/>
      <c r="RXS1" s="1221"/>
      <c r="RXT1" s="1221"/>
      <c r="RXU1" s="1221"/>
      <c r="RXV1" s="1221"/>
      <c r="RXW1" s="1221"/>
      <c r="RXX1" s="1221"/>
      <c r="RXY1" s="1221"/>
      <c r="RXZ1" s="1221"/>
      <c r="RYA1" s="1221"/>
      <c r="RYB1" s="1221"/>
      <c r="RYC1" s="1221"/>
      <c r="RYD1" s="1221"/>
      <c r="RYE1" s="1221"/>
      <c r="RYF1" s="1221"/>
      <c r="RYG1" s="1221"/>
      <c r="RYH1" s="1221"/>
      <c r="RYI1" s="1221"/>
      <c r="RYJ1" s="1221"/>
      <c r="RYK1" s="1221"/>
      <c r="RYL1" s="1221"/>
      <c r="RYM1" s="1221"/>
      <c r="RYN1" s="1221"/>
      <c r="RYO1" s="1221"/>
      <c r="RYP1" s="1221"/>
      <c r="RYQ1" s="1221"/>
      <c r="RYR1" s="1221"/>
      <c r="RYS1" s="1221"/>
      <c r="RYT1" s="1221"/>
      <c r="RYU1" s="1221"/>
      <c r="RYV1" s="1221"/>
      <c r="RYW1" s="1221"/>
      <c r="RYX1" s="1221"/>
      <c r="RYY1" s="1221"/>
      <c r="RYZ1" s="1221"/>
      <c r="RZA1" s="1221"/>
      <c r="RZB1" s="1221"/>
      <c r="RZC1" s="1221"/>
      <c r="RZD1" s="1221"/>
      <c r="RZE1" s="1221"/>
      <c r="RZF1" s="1221"/>
      <c r="RZG1" s="1221"/>
      <c r="RZH1" s="1221"/>
      <c r="RZI1" s="1221"/>
      <c r="RZJ1" s="1221"/>
      <c r="RZK1" s="1221"/>
      <c r="RZL1" s="1221"/>
      <c r="RZM1" s="1221"/>
      <c r="RZN1" s="1221"/>
      <c r="RZO1" s="1221"/>
      <c r="RZP1" s="1221"/>
      <c r="RZQ1" s="1221"/>
      <c r="RZR1" s="1221"/>
      <c r="RZS1" s="1221"/>
      <c r="RZT1" s="1221"/>
      <c r="RZU1" s="1221"/>
      <c r="RZV1" s="1221"/>
      <c r="RZW1" s="1221"/>
      <c r="RZX1" s="1221"/>
      <c r="RZY1" s="1221"/>
      <c r="RZZ1" s="1221"/>
      <c r="SAA1" s="1221"/>
      <c r="SAB1" s="1221"/>
      <c r="SAC1" s="1221"/>
      <c r="SAD1" s="1221"/>
      <c r="SAE1" s="1221"/>
      <c r="SAF1" s="1221"/>
      <c r="SAG1" s="1221"/>
      <c r="SAH1" s="1221"/>
      <c r="SAI1" s="1221"/>
      <c r="SAJ1" s="1221"/>
      <c r="SAK1" s="1221"/>
      <c r="SAL1" s="1221"/>
      <c r="SAM1" s="1221"/>
      <c r="SAN1" s="1221"/>
      <c r="SAO1" s="1221"/>
      <c r="SAP1" s="1221"/>
      <c r="SAQ1" s="1221"/>
      <c r="SAR1" s="1221"/>
      <c r="SAS1" s="1221"/>
      <c r="SAT1" s="1221"/>
      <c r="SAU1" s="1221"/>
      <c r="SAV1" s="1221"/>
      <c r="SAW1" s="1221"/>
      <c r="SAX1" s="1221"/>
      <c r="SAY1" s="1221"/>
      <c r="SAZ1" s="1221"/>
      <c r="SBA1" s="1221"/>
      <c r="SBB1" s="1221"/>
      <c r="SBC1" s="1221"/>
      <c r="SBD1" s="1221"/>
      <c r="SBE1" s="1221"/>
      <c r="SBF1" s="1221"/>
      <c r="SBG1" s="1221"/>
      <c r="SBH1" s="1221"/>
      <c r="SBI1" s="1221"/>
      <c r="SBJ1" s="1221"/>
      <c r="SBK1" s="1221"/>
      <c r="SBL1" s="1221"/>
      <c r="SBM1" s="1221"/>
      <c r="SBN1" s="1221"/>
      <c r="SBO1" s="1221"/>
      <c r="SBP1" s="1221"/>
      <c r="SBQ1" s="1221"/>
      <c r="SBR1" s="1221"/>
      <c r="SBS1" s="1221"/>
      <c r="SBT1" s="1221"/>
      <c r="SBU1" s="1221"/>
      <c r="SBV1" s="1221"/>
      <c r="SBW1" s="1221"/>
      <c r="SBX1" s="1221"/>
      <c r="SBY1" s="1221"/>
      <c r="SBZ1" s="1221"/>
      <c r="SCA1" s="1221"/>
      <c r="SCB1" s="1221"/>
      <c r="SCC1" s="1221"/>
      <c r="SCD1" s="1221"/>
      <c r="SCE1" s="1221"/>
      <c r="SCF1" s="1221"/>
      <c r="SCG1" s="1221"/>
      <c r="SCH1" s="1221"/>
      <c r="SCI1" s="1221"/>
      <c r="SCJ1" s="1221"/>
      <c r="SCK1" s="1221"/>
      <c r="SCL1" s="1221"/>
      <c r="SCM1" s="1221"/>
      <c r="SCN1" s="1221"/>
      <c r="SCO1" s="1221"/>
      <c r="SCP1" s="1221"/>
      <c r="SCQ1" s="1221"/>
      <c r="SCR1" s="1221"/>
      <c r="SCS1" s="1221"/>
      <c r="SCT1" s="1221"/>
      <c r="SCU1" s="1221"/>
      <c r="SCV1" s="1221"/>
      <c r="SCW1" s="1221"/>
      <c r="SCX1" s="1221"/>
      <c r="SCY1" s="1221"/>
      <c r="SCZ1" s="1221"/>
      <c r="SDA1" s="1221"/>
      <c r="SDB1" s="1221"/>
      <c r="SDC1" s="1221"/>
      <c r="SDD1" s="1221"/>
      <c r="SDE1" s="1221"/>
      <c r="SDF1" s="1221"/>
      <c r="SDG1" s="1221"/>
      <c r="SDH1" s="1221"/>
      <c r="SDI1" s="1221"/>
      <c r="SDJ1" s="1221"/>
      <c r="SDK1" s="1221"/>
      <c r="SDL1" s="1221"/>
      <c r="SDM1" s="1221"/>
      <c r="SDN1" s="1221"/>
      <c r="SDO1" s="1221"/>
      <c r="SDP1" s="1221"/>
      <c r="SDQ1" s="1221"/>
      <c r="SDR1" s="1221"/>
      <c r="SDS1" s="1221"/>
      <c r="SDT1" s="1221"/>
      <c r="SDU1" s="1221"/>
      <c r="SDV1" s="1221"/>
      <c r="SDW1" s="1221"/>
      <c r="SDX1" s="1221"/>
      <c r="SDY1" s="1221"/>
      <c r="SDZ1" s="1221"/>
      <c r="SEA1" s="1221"/>
      <c r="SEB1" s="1221"/>
      <c r="SEC1" s="1221"/>
      <c r="SED1" s="1221"/>
      <c r="SEE1" s="1221"/>
      <c r="SEF1" s="1221"/>
      <c r="SEG1" s="1221"/>
      <c r="SEH1" s="1221"/>
      <c r="SEI1" s="1221"/>
      <c r="SEJ1" s="1221"/>
      <c r="SEK1" s="1221"/>
      <c r="SEL1" s="1221"/>
      <c r="SEM1" s="1221"/>
      <c r="SEN1" s="1221"/>
      <c r="SEO1" s="1221"/>
      <c r="SEP1" s="1221"/>
      <c r="SEQ1" s="1221"/>
      <c r="SER1" s="1221"/>
      <c r="SES1" s="1221"/>
      <c r="SET1" s="1221"/>
      <c r="SEU1" s="1221"/>
      <c r="SEV1" s="1221"/>
      <c r="SEW1" s="1221"/>
      <c r="SEX1" s="1221"/>
      <c r="SEY1" s="1221"/>
      <c r="SEZ1" s="1221"/>
      <c r="SFA1" s="1221"/>
      <c r="SFB1" s="1221"/>
      <c r="SFC1" s="1221"/>
      <c r="SFD1" s="1221"/>
      <c r="SFE1" s="1221"/>
      <c r="SFF1" s="1221"/>
      <c r="SFG1" s="1221"/>
      <c r="SFH1" s="1221"/>
      <c r="SFI1" s="1221"/>
      <c r="SFJ1" s="1221"/>
      <c r="SFK1" s="1221"/>
      <c r="SFL1" s="1221"/>
      <c r="SFM1" s="1221"/>
      <c r="SFN1" s="1221"/>
      <c r="SFO1" s="1221"/>
      <c r="SFP1" s="1221"/>
      <c r="SFQ1" s="1221"/>
      <c r="SFR1" s="1221"/>
      <c r="SFS1" s="1221"/>
      <c r="SFT1" s="1221"/>
      <c r="SFU1" s="1221"/>
      <c r="SFV1" s="1221"/>
      <c r="SFW1" s="1221"/>
      <c r="SFX1" s="1221"/>
      <c r="SFY1" s="1221"/>
      <c r="SFZ1" s="1221"/>
      <c r="SGA1" s="1221"/>
      <c r="SGB1" s="1221"/>
      <c r="SGC1" s="1221"/>
      <c r="SGD1" s="1221"/>
      <c r="SGE1" s="1221"/>
      <c r="SGF1" s="1221"/>
      <c r="SGG1" s="1221"/>
      <c r="SGH1" s="1221"/>
      <c r="SGI1" s="1221"/>
      <c r="SGJ1" s="1221"/>
      <c r="SGK1" s="1221"/>
      <c r="SGL1" s="1221"/>
      <c r="SGM1" s="1221"/>
      <c r="SGN1" s="1221"/>
      <c r="SGO1" s="1221"/>
      <c r="SGP1" s="1221"/>
      <c r="SGQ1" s="1221"/>
      <c r="SGR1" s="1221"/>
      <c r="SGS1" s="1221"/>
      <c r="SGT1" s="1221"/>
      <c r="SGU1" s="1221"/>
      <c r="SGV1" s="1221"/>
      <c r="SGW1" s="1221"/>
      <c r="SGX1" s="1221"/>
      <c r="SGY1" s="1221"/>
      <c r="SGZ1" s="1221"/>
      <c r="SHA1" s="1221"/>
      <c r="SHB1" s="1221"/>
      <c r="SHC1" s="1221"/>
      <c r="SHD1" s="1221"/>
      <c r="SHE1" s="1221"/>
      <c r="SHF1" s="1221"/>
      <c r="SHG1" s="1221"/>
      <c r="SHH1" s="1221"/>
      <c r="SHI1" s="1221"/>
      <c r="SHJ1" s="1221"/>
      <c r="SHK1" s="1221"/>
      <c r="SHL1" s="1221"/>
      <c r="SHM1" s="1221"/>
      <c r="SHN1" s="1221"/>
      <c r="SHO1" s="1221"/>
      <c r="SHP1" s="1221"/>
      <c r="SHQ1" s="1221"/>
      <c r="SHR1" s="1221"/>
      <c r="SHS1" s="1221"/>
      <c r="SHT1" s="1221"/>
      <c r="SHU1" s="1221"/>
      <c r="SHV1" s="1221"/>
      <c r="SHW1" s="1221"/>
      <c r="SHX1" s="1221"/>
      <c r="SHY1" s="1221"/>
      <c r="SHZ1" s="1221"/>
      <c r="SIA1" s="1221"/>
      <c r="SIB1" s="1221"/>
      <c r="SIC1" s="1221"/>
      <c r="SID1" s="1221"/>
      <c r="SIE1" s="1221"/>
      <c r="SIF1" s="1221"/>
      <c r="SIG1" s="1221"/>
      <c r="SIH1" s="1221"/>
      <c r="SII1" s="1221"/>
      <c r="SIJ1" s="1221"/>
      <c r="SIK1" s="1221"/>
      <c r="SIL1" s="1221"/>
      <c r="SIM1" s="1221"/>
      <c r="SIN1" s="1221"/>
      <c r="SIO1" s="1221"/>
      <c r="SIP1" s="1221"/>
      <c r="SIQ1" s="1221"/>
      <c r="SIR1" s="1221"/>
      <c r="SIS1" s="1221"/>
      <c r="SIT1" s="1221"/>
      <c r="SIU1" s="1221"/>
      <c r="SIV1" s="1221"/>
      <c r="SIW1" s="1221"/>
      <c r="SIX1" s="1221"/>
      <c r="SIY1" s="1221"/>
      <c r="SIZ1" s="1221"/>
      <c r="SJA1" s="1221"/>
      <c r="SJB1" s="1221"/>
      <c r="SJC1" s="1221"/>
      <c r="SJD1" s="1221"/>
      <c r="SJE1" s="1221"/>
      <c r="SJF1" s="1221"/>
      <c r="SJG1" s="1221"/>
      <c r="SJH1" s="1221"/>
      <c r="SJI1" s="1221"/>
      <c r="SJJ1" s="1221"/>
      <c r="SJK1" s="1221"/>
      <c r="SJL1" s="1221"/>
      <c r="SJM1" s="1221"/>
      <c r="SJN1" s="1221"/>
      <c r="SJO1" s="1221"/>
      <c r="SJP1" s="1221"/>
      <c r="SJQ1" s="1221"/>
      <c r="SJR1" s="1221"/>
      <c r="SJS1" s="1221"/>
      <c r="SJT1" s="1221"/>
      <c r="SJU1" s="1221"/>
      <c r="SJV1" s="1221"/>
      <c r="SJW1" s="1221"/>
      <c r="SJX1" s="1221"/>
      <c r="SJY1" s="1221"/>
      <c r="SJZ1" s="1221"/>
      <c r="SKA1" s="1221"/>
      <c r="SKB1" s="1221"/>
      <c r="SKC1" s="1221"/>
      <c r="SKD1" s="1221"/>
      <c r="SKE1" s="1221"/>
      <c r="SKF1" s="1221"/>
      <c r="SKG1" s="1221"/>
      <c r="SKH1" s="1221"/>
      <c r="SKI1" s="1221"/>
      <c r="SKJ1" s="1221"/>
      <c r="SKK1" s="1221"/>
      <c r="SKL1" s="1221"/>
      <c r="SKM1" s="1221"/>
      <c r="SKN1" s="1221"/>
      <c r="SKO1" s="1221"/>
      <c r="SKP1" s="1221"/>
      <c r="SKQ1" s="1221"/>
      <c r="SKR1" s="1221"/>
      <c r="SKS1" s="1221"/>
      <c r="SKT1" s="1221"/>
      <c r="SKU1" s="1221"/>
      <c r="SKV1" s="1221"/>
      <c r="SKW1" s="1221"/>
      <c r="SKX1" s="1221"/>
      <c r="SKY1" s="1221"/>
      <c r="SKZ1" s="1221"/>
      <c r="SLA1" s="1221"/>
      <c r="SLB1" s="1221"/>
      <c r="SLC1" s="1221"/>
      <c r="SLD1" s="1221"/>
      <c r="SLE1" s="1221"/>
      <c r="SLF1" s="1221"/>
      <c r="SLG1" s="1221"/>
      <c r="SLH1" s="1221"/>
      <c r="SLI1" s="1221"/>
      <c r="SLJ1" s="1221"/>
      <c r="SLK1" s="1221"/>
      <c r="SLL1" s="1221"/>
      <c r="SLM1" s="1221"/>
      <c r="SLN1" s="1221"/>
      <c r="SLO1" s="1221"/>
      <c r="SLP1" s="1221"/>
      <c r="SLQ1" s="1221"/>
      <c r="SLR1" s="1221"/>
      <c r="SLS1" s="1221"/>
      <c r="SLT1" s="1221"/>
      <c r="SLU1" s="1221"/>
      <c r="SLV1" s="1221"/>
      <c r="SLW1" s="1221"/>
      <c r="SLX1" s="1221"/>
      <c r="SLY1" s="1221"/>
      <c r="SLZ1" s="1221"/>
      <c r="SMA1" s="1221"/>
      <c r="SMB1" s="1221"/>
      <c r="SMC1" s="1221"/>
      <c r="SMD1" s="1221"/>
      <c r="SME1" s="1221"/>
      <c r="SMF1" s="1221"/>
      <c r="SMG1" s="1221"/>
      <c r="SMH1" s="1221"/>
      <c r="SMI1" s="1221"/>
      <c r="SMJ1" s="1221"/>
      <c r="SMK1" s="1221"/>
      <c r="SML1" s="1221"/>
      <c r="SMM1" s="1221"/>
      <c r="SMN1" s="1221"/>
      <c r="SMO1" s="1221"/>
      <c r="SMP1" s="1221"/>
      <c r="SMQ1" s="1221"/>
      <c r="SMR1" s="1221"/>
      <c r="SMS1" s="1221"/>
      <c r="SMT1" s="1221"/>
      <c r="SMU1" s="1221"/>
      <c r="SMV1" s="1221"/>
      <c r="SMW1" s="1221"/>
      <c r="SMX1" s="1221"/>
      <c r="SMY1" s="1221"/>
      <c r="SMZ1" s="1221"/>
      <c r="SNA1" s="1221"/>
      <c r="SNB1" s="1221"/>
      <c r="SNC1" s="1221"/>
      <c r="SND1" s="1221"/>
      <c r="SNE1" s="1221"/>
      <c r="SNF1" s="1221"/>
      <c r="SNG1" s="1221"/>
      <c r="SNH1" s="1221"/>
      <c r="SNI1" s="1221"/>
      <c r="SNJ1" s="1221"/>
      <c r="SNK1" s="1221"/>
      <c r="SNL1" s="1221"/>
      <c r="SNM1" s="1221"/>
      <c r="SNN1" s="1221"/>
      <c r="SNO1" s="1221"/>
      <c r="SNP1" s="1221"/>
      <c r="SNQ1" s="1221"/>
      <c r="SNR1" s="1221"/>
      <c r="SNS1" s="1221"/>
      <c r="SNT1" s="1221"/>
      <c r="SNU1" s="1221"/>
      <c r="SNV1" s="1221"/>
      <c r="SNW1" s="1221"/>
      <c r="SNX1" s="1221"/>
      <c r="SNY1" s="1221"/>
      <c r="SNZ1" s="1221"/>
      <c r="SOA1" s="1221"/>
      <c r="SOB1" s="1221"/>
      <c r="SOC1" s="1221"/>
      <c r="SOD1" s="1221"/>
      <c r="SOE1" s="1221"/>
      <c r="SOF1" s="1221"/>
      <c r="SOG1" s="1221"/>
      <c r="SOH1" s="1221"/>
      <c r="SOI1" s="1221"/>
      <c r="SOJ1" s="1221"/>
      <c r="SOK1" s="1221"/>
      <c r="SOL1" s="1221"/>
      <c r="SOM1" s="1221"/>
      <c r="SON1" s="1221"/>
      <c r="SOO1" s="1221"/>
      <c r="SOP1" s="1221"/>
      <c r="SOQ1" s="1221"/>
      <c r="SOR1" s="1221"/>
      <c r="SOS1" s="1221"/>
      <c r="SOT1" s="1221"/>
      <c r="SOU1" s="1221"/>
      <c r="SOV1" s="1221"/>
      <c r="SOW1" s="1221"/>
      <c r="SOX1" s="1221"/>
      <c r="SOY1" s="1221"/>
      <c r="SOZ1" s="1221"/>
      <c r="SPA1" s="1221"/>
      <c r="SPB1" s="1221"/>
      <c r="SPC1" s="1221"/>
      <c r="SPD1" s="1221"/>
      <c r="SPE1" s="1221"/>
      <c r="SPF1" s="1221"/>
      <c r="SPG1" s="1221"/>
      <c r="SPH1" s="1221"/>
      <c r="SPI1" s="1221"/>
      <c r="SPJ1" s="1221"/>
      <c r="SPK1" s="1221"/>
      <c r="SPL1" s="1221"/>
      <c r="SPM1" s="1221"/>
      <c r="SPN1" s="1221"/>
      <c r="SPO1" s="1221"/>
      <c r="SPP1" s="1221"/>
      <c r="SPQ1" s="1221"/>
      <c r="SPR1" s="1221"/>
      <c r="SPS1" s="1221"/>
      <c r="SPT1" s="1221"/>
      <c r="SPU1" s="1221"/>
      <c r="SPV1" s="1221"/>
      <c r="SPW1" s="1221"/>
      <c r="SPX1" s="1221"/>
      <c r="SPY1" s="1221"/>
      <c r="SPZ1" s="1221"/>
      <c r="SQA1" s="1221"/>
      <c r="SQB1" s="1221"/>
      <c r="SQC1" s="1221"/>
      <c r="SQD1" s="1221"/>
      <c r="SQE1" s="1221"/>
      <c r="SQF1" s="1221"/>
      <c r="SQG1" s="1221"/>
      <c r="SQH1" s="1221"/>
      <c r="SQI1" s="1221"/>
      <c r="SQJ1" s="1221"/>
      <c r="SQK1" s="1221"/>
      <c r="SQL1" s="1221"/>
      <c r="SQM1" s="1221"/>
      <c r="SQN1" s="1221"/>
      <c r="SQO1" s="1221"/>
      <c r="SQP1" s="1221"/>
      <c r="SQQ1" s="1221"/>
      <c r="SQR1" s="1221"/>
      <c r="SQS1" s="1221"/>
      <c r="SQT1" s="1221"/>
      <c r="SQU1" s="1221"/>
      <c r="SQV1" s="1221"/>
      <c r="SQW1" s="1221"/>
      <c r="SQX1" s="1221"/>
      <c r="SQY1" s="1221"/>
      <c r="SQZ1" s="1221"/>
      <c r="SRA1" s="1221"/>
      <c r="SRB1" s="1221"/>
      <c r="SRC1" s="1221"/>
      <c r="SRD1" s="1221"/>
      <c r="SRE1" s="1221"/>
      <c r="SRF1" s="1221"/>
      <c r="SRG1" s="1221"/>
      <c r="SRH1" s="1221"/>
      <c r="SRI1" s="1221"/>
      <c r="SRJ1" s="1221"/>
      <c r="SRK1" s="1221"/>
      <c r="SRL1" s="1221"/>
      <c r="SRM1" s="1221"/>
      <c r="SRN1" s="1221"/>
      <c r="SRO1" s="1221"/>
      <c r="SRP1" s="1221"/>
      <c r="SRQ1" s="1221"/>
      <c r="SRR1" s="1221"/>
      <c r="SRS1" s="1221"/>
      <c r="SRT1" s="1221"/>
      <c r="SRU1" s="1221"/>
      <c r="SRV1" s="1221"/>
      <c r="SRW1" s="1221"/>
      <c r="SRX1" s="1221"/>
      <c r="SRY1" s="1221"/>
      <c r="SRZ1" s="1221"/>
      <c r="SSA1" s="1221"/>
      <c r="SSB1" s="1221"/>
      <c r="SSC1" s="1221"/>
      <c r="SSD1" s="1221"/>
      <c r="SSE1" s="1221"/>
      <c r="SSF1" s="1221"/>
      <c r="SSG1" s="1221"/>
      <c r="SSH1" s="1221"/>
      <c r="SSI1" s="1221"/>
      <c r="SSJ1" s="1221"/>
      <c r="SSK1" s="1221"/>
      <c r="SSL1" s="1221"/>
      <c r="SSM1" s="1221"/>
      <c r="SSN1" s="1221"/>
      <c r="SSO1" s="1221"/>
      <c r="SSP1" s="1221"/>
      <c r="SSQ1" s="1221"/>
      <c r="SSR1" s="1221"/>
      <c r="SSS1" s="1221"/>
      <c r="SST1" s="1221"/>
      <c r="SSU1" s="1221"/>
      <c r="SSV1" s="1221"/>
      <c r="SSW1" s="1221"/>
      <c r="SSX1" s="1221"/>
      <c r="SSY1" s="1221"/>
      <c r="SSZ1" s="1221"/>
      <c r="STA1" s="1221"/>
      <c r="STB1" s="1221"/>
      <c r="STC1" s="1221"/>
      <c r="STD1" s="1221"/>
      <c r="STE1" s="1221"/>
      <c r="STF1" s="1221"/>
      <c r="STG1" s="1221"/>
      <c r="STH1" s="1221"/>
      <c r="STI1" s="1221"/>
      <c r="STJ1" s="1221"/>
      <c r="STK1" s="1221"/>
      <c r="STL1" s="1221"/>
      <c r="STM1" s="1221"/>
      <c r="STN1" s="1221"/>
      <c r="STO1" s="1221"/>
      <c r="STP1" s="1221"/>
      <c r="STQ1" s="1221"/>
      <c r="STR1" s="1221"/>
      <c r="STS1" s="1221"/>
      <c r="STT1" s="1221"/>
      <c r="STU1" s="1221"/>
      <c r="STV1" s="1221"/>
      <c r="STW1" s="1221"/>
      <c r="STX1" s="1221"/>
      <c r="STY1" s="1221"/>
      <c r="STZ1" s="1221"/>
      <c r="SUA1" s="1221"/>
      <c r="SUB1" s="1221"/>
      <c r="SUC1" s="1221"/>
      <c r="SUD1" s="1221"/>
      <c r="SUE1" s="1221"/>
      <c r="SUF1" s="1221"/>
      <c r="SUG1" s="1221"/>
      <c r="SUH1" s="1221"/>
      <c r="SUI1" s="1221"/>
      <c r="SUJ1" s="1221"/>
      <c r="SUK1" s="1221"/>
      <c r="SUL1" s="1221"/>
      <c r="SUM1" s="1221"/>
      <c r="SUN1" s="1221"/>
      <c r="SUO1" s="1221"/>
      <c r="SUP1" s="1221"/>
      <c r="SUQ1" s="1221"/>
      <c r="SUR1" s="1221"/>
      <c r="SUS1" s="1221"/>
      <c r="SUT1" s="1221"/>
      <c r="SUU1" s="1221"/>
      <c r="SUV1" s="1221"/>
      <c r="SUW1" s="1221"/>
      <c r="SUX1" s="1221"/>
      <c r="SUY1" s="1221"/>
      <c r="SUZ1" s="1221"/>
      <c r="SVA1" s="1221"/>
      <c r="SVB1" s="1221"/>
      <c r="SVC1" s="1221"/>
      <c r="SVD1" s="1221"/>
      <c r="SVE1" s="1221"/>
      <c r="SVF1" s="1221"/>
      <c r="SVG1" s="1221"/>
      <c r="SVH1" s="1221"/>
      <c r="SVI1" s="1221"/>
      <c r="SVJ1" s="1221"/>
      <c r="SVK1" s="1221"/>
      <c r="SVL1" s="1221"/>
      <c r="SVM1" s="1221"/>
      <c r="SVN1" s="1221"/>
      <c r="SVO1" s="1221"/>
      <c r="SVP1" s="1221"/>
      <c r="SVQ1" s="1221"/>
      <c r="SVR1" s="1221"/>
      <c r="SVS1" s="1221"/>
      <c r="SVT1" s="1221"/>
      <c r="SVU1" s="1221"/>
      <c r="SVV1" s="1221"/>
      <c r="SVW1" s="1221"/>
      <c r="SVX1" s="1221"/>
      <c r="SVY1" s="1221"/>
      <c r="SVZ1" s="1221"/>
      <c r="SWA1" s="1221"/>
      <c r="SWB1" s="1221"/>
      <c r="SWC1" s="1221"/>
      <c r="SWD1" s="1221"/>
      <c r="SWE1" s="1221"/>
      <c r="SWF1" s="1221"/>
      <c r="SWG1" s="1221"/>
      <c r="SWH1" s="1221"/>
      <c r="SWI1" s="1221"/>
      <c r="SWJ1" s="1221"/>
      <c r="SWK1" s="1221"/>
      <c r="SWL1" s="1221"/>
      <c r="SWM1" s="1221"/>
      <c r="SWN1" s="1221"/>
      <c r="SWO1" s="1221"/>
      <c r="SWP1" s="1221"/>
      <c r="SWQ1" s="1221"/>
      <c r="SWR1" s="1221"/>
      <c r="SWS1" s="1221"/>
      <c r="SWT1" s="1221"/>
      <c r="SWU1" s="1221"/>
      <c r="SWV1" s="1221"/>
      <c r="SWW1" s="1221"/>
      <c r="SWX1" s="1221"/>
      <c r="SWY1" s="1221"/>
      <c r="SWZ1" s="1221"/>
      <c r="SXA1" s="1221"/>
      <c r="SXB1" s="1221"/>
      <c r="SXC1" s="1221"/>
      <c r="SXD1" s="1221"/>
      <c r="SXE1" s="1221"/>
      <c r="SXF1" s="1221"/>
      <c r="SXG1" s="1221"/>
      <c r="SXH1" s="1221"/>
      <c r="SXI1" s="1221"/>
      <c r="SXJ1" s="1221"/>
      <c r="SXK1" s="1221"/>
      <c r="SXL1" s="1221"/>
      <c r="SXM1" s="1221"/>
      <c r="SXN1" s="1221"/>
      <c r="SXO1" s="1221"/>
      <c r="SXP1" s="1221"/>
      <c r="SXQ1" s="1221"/>
      <c r="SXR1" s="1221"/>
      <c r="SXS1" s="1221"/>
      <c r="SXT1" s="1221"/>
      <c r="SXU1" s="1221"/>
      <c r="SXV1" s="1221"/>
      <c r="SXW1" s="1221"/>
      <c r="SXX1" s="1221"/>
      <c r="SXY1" s="1221"/>
      <c r="SXZ1" s="1221"/>
      <c r="SYA1" s="1221"/>
      <c r="SYB1" s="1221"/>
      <c r="SYC1" s="1221"/>
      <c r="SYD1" s="1221"/>
      <c r="SYE1" s="1221"/>
      <c r="SYF1" s="1221"/>
      <c r="SYG1" s="1221"/>
      <c r="SYH1" s="1221"/>
      <c r="SYI1" s="1221"/>
      <c r="SYJ1" s="1221"/>
      <c r="SYK1" s="1221"/>
      <c r="SYL1" s="1221"/>
      <c r="SYM1" s="1221"/>
      <c r="SYN1" s="1221"/>
      <c r="SYO1" s="1221"/>
      <c r="SYP1" s="1221"/>
      <c r="SYQ1" s="1221"/>
      <c r="SYR1" s="1221"/>
      <c r="SYS1" s="1221"/>
      <c r="SYT1" s="1221"/>
      <c r="SYU1" s="1221"/>
      <c r="SYV1" s="1221"/>
      <c r="SYW1" s="1221"/>
      <c r="SYX1" s="1221"/>
      <c r="SYY1" s="1221"/>
      <c r="SYZ1" s="1221"/>
      <c r="SZA1" s="1221"/>
      <c r="SZB1" s="1221"/>
      <c r="SZC1" s="1221"/>
      <c r="SZD1" s="1221"/>
      <c r="SZE1" s="1221"/>
      <c r="SZF1" s="1221"/>
      <c r="SZG1" s="1221"/>
      <c r="SZH1" s="1221"/>
      <c r="SZI1" s="1221"/>
      <c r="SZJ1" s="1221"/>
      <c r="SZK1" s="1221"/>
      <c r="SZL1" s="1221"/>
      <c r="SZM1" s="1221"/>
      <c r="SZN1" s="1221"/>
      <c r="SZO1" s="1221"/>
      <c r="SZP1" s="1221"/>
      <c r="SZQ1" s="1221"/>
      <c r="SZR1" s="1221"/>
      <c r="SZS1" s="1221"/>
      <c r="SZT1" s="1221"/>
      <c r="SZU1" s="1221"/>
      <c r="SZV1" s="1221"/>
      <c r="SZW1" s="1221"/>
      <c r="SZX1" s="1221"/>
      <c r="SZY1" s="1221"/>
      <c r="SZZ1" s="1221"/>
      <c r="TAA1" s="1221"/>
      <c r="TAB1" s="1221"/>
      <c r="TAC1" s="1221"/>
      <c r="TAD1" s="1221"/>
      <c r="TAE1" s="1221"/>
      <c r="TAF1" s="1221"/>
      <c r="TAG1" s="1221"/>
      <c r="TAH1" s="1221"/>
      <c r="TAI1" s="1221"/>
      <c r="TAJ1" s="1221"/>
      <c r="TAK1" s="1221"/>
      <c r="TAL1" s="1221"/>
      <c r="TAM1" s="1221"/>
      <c r="TAN1" s="1221"/>
      <c r="TAO1" s="1221"/>
      <c r="TAP1" s="1221"/>
      <c r="TAQ1" s="1221"/>
      <c r="TAR1" s="1221"/>
      <c r="TAS1" s="1221"/>
      <c r="TAT1" s="1221"/>
      <c r="TAU1" s="1221"/>
      <c r="TAV1" s="1221"/>
      <c r="TAW1" s="1221"/>
      <c r="TAX1" s="1221"/>
      <c r="TAY1" s="1221"/>
      <c r="TAZ1" s="1221"/>
      <c r="TBA1" s="1221"/>
      <c r="TBB1" s="1221"/>
      <c r="TBC1" s="1221"/>
      <c r="TBD1" s="1221"/>
      <c r="TBE1" s="1221"/>
      <c r="TBF1" s="1221"/>
      <c r="TBG1" s="1221"/>
      <c r="TBH1" s="1221"/>
      <c r="TBI1" s="1221"/>
      <c r="TBJ1" s="1221"/>
      <c r="TBK1" s="1221"/>
      <c r="TBL1" s="1221"/>
      <c r="TBM1" s="1221"/>
      <c r="TBN1" s="1221"/>
      <c r="TBO1" s="1221"/>
      <c r="TBP1" s="1221"/>
      <c r="TBQ1" s="1221"/>
      <c r="TBR1" s="1221"/>
      <c r="TBS1" s="1221"/>
      <c r="TBT1" s="1221"/>
      <c r="TBU1" s="1221"/>
      <c r="TBV1" s="1221"/>
      <c r="TBW1" s="1221"/>
      <c r="TBX1" s="1221"/>
      <c r="TBY1" s="1221"/>
      <c r="TBZ1" s="1221"/>
      <c r="TCA1" s="1221"/>
      <c r="TCB1" s="1221"/>
      <c r="TCC1" s="1221"/>
      <c r="TCD1" s="1221"/>
      <c r="TCE1" s="1221"/>
      <c r="TCF1" s="1221"/>
      <c r="TCG1" s="1221"/>
      <c r="TCH1" s="1221"/>
      <c r="TCI1" s="1221"/>
      <c r="TCJ1" s="1221"/>
      <c r="TCK1" s="1221"/>
      <c r="TCL1" s="1221"/>
      <c r="TCM1" s="1221"/>
      <c r="TCN1" s="1221"/>
      <c r="TCO1" s="1221"/>
      <c r="TCP1" s="1221"/>
      <c r="TCQ1" s="1221"/>
      <c r="TCR1" s="1221"/>
      <c r="TCS1" s="1221"/>
      <c r="TCT1" s="1221"/>
      <c r="TCU1" s="1221"/>
      <c r="TCV1" s="1221"/>
      <c r="TCW1" s="1221"/>
      <c r="TCX1" s="1221"/>
      <c r="TCY1" s="1221"/>
      <c r="TCZ1" s="1221"/>
      <c r="TDA1" s="1221"/>
      <c r="TDB1" s="1221"/>
      <c r="TDC1" s="1221"/>
      <c r="TDD1" s="1221"/>
      <c r="TDE1" s="1221"/>
      <c r="TDF1" s="1221"/>
      <c r="TDG1" s="1221"/>
      <c r="TDH1" s="1221"/>
      <c r="TDI1" s="1221"/>
      <c r="TDJ1" s="1221"/>
      <c r="TDK1" s="1221"/>
      <c r="TDL1" s="1221"/>
      <c r="TDM1" s="1221"/>
      <c r="TDN1" s="1221"/>
      <c r="TDO1" s="1221"/>
      <c r="TDP1" s="1221"/>
      <c r="TDQ1" s="1221"/>
      <c r="TDR1" s="1221"/>
      <c r="TDS1" s="1221"/>
      <c r="TDT1" s="1221"/>
      <c r="TDU1" s="1221"/>
      <c r="TDV1" s="1221"/>
      <c r="TDW1" s="1221"/>
      <c r="TDX1" s="1221"/>
      <c r="TDY1" s="1221"/>
      <c r="TDZ1" s="1221"/>
      <c r="TEA1" s="1221"/>
      <c r="TEB1" s="1221"/>
      <c r="TEC1" s="1221"/>
      <c r="TED1" s="1221"/>
      <c r="TEE1" s="1221"/>
      <c r="TEF1" s="1221"/>
      <c r="TEG1" s="1221"/>
      <c r="TEH1" s="1221"/>
      <c r="TEI1" s="1221"/>
      <c r="TEJ1" s="1221"/>
      <c r="TEK1" s="1221"/>
      <c r="TEL1" s="1221"/>
      <c r="TEM1" s="1221"/>
      <c r="TEN1" s="1221"/>
      <c r="TEO1" s="1221"/>
      <c r="TEP1" s="1221"/>
      <c r="TEQ1" s="1221"/>
      <c r="TER1" s="1221"/>
      <c r="TES1" s="1221"/>
      <c r="TET1" s="1221"/>
      <c r="TEU1" s="1221"/>
      <c r="TEV1" s="1221"/>
      <c r="TEW1" s="1221"/>
      <c r="TEX1" s="1221"/>
      <c r="TEY1" s="1221"/>
      <c r="TEZ1" s="1221"/>
      <c r="TFA1" s="1221"/>
      <c r="TFB1" s="1221"/>
      <c r="TFC1" s="1221"/>
      <c r="TFD1" s="1221"/>
      <c r="TFE1" s="1221"/>
      <c r="TFF1" s="1221"/>
      <c r="TFG1" s="1221"/>
      <c r="TFH1" s="1221"/>
      <c r="TFI1" s="1221"/>
      <c r="TFJ1" s="1221"/>
      <c r="TFK1" s="1221"/>
      <c r="TFL1" s="1221"/>
      <c r="TFM1" s="1221"/>
      <c r="TFN1" s="1221"/>
      <c r="TFO1" s="1221"/>
      <c r="TFP1" s="1221"/>
      <c r="TFQ1" s="1221"/>
      <c r="TFR1" s="1221"/>
      <c r="TFS1" s="1221"/>
      <c r="TFT1" s="1221"/>
      <c r="TFU1" s="1221"/>
      <c r="TFV1" s="1221"/>
      <c r="TFW1" s="1221"/>
      <c r="TFX1" s="1221"/>
      <c r="TFY1" s="1221"/>
      <c r="TFZ1" s="1221"/>
      <c r="TGA1" s="1221"/>
      <c r="TGB1" s="1221"/>
      <c r="TGC1" s="1221"/>
      <c r="TGD1" s="1221"/>
      <c r="TGE1" s="1221"/>
      <c r="TGF1" s="1221"/>
      <c r="TGG1" s="1221"/>
      <c r="TGH1" s="1221"/>
      <c r="TGI1" s="1221"/>
      <c r="TGJ1" s="1221"/>
      <c r="TGK1" s="1221"/>
      <c r="TGL1" s="1221"/>
      <c r="TGM1" s="1221"/>
      <c r="TGN1" s="1221"/>
      <c r="TGO1" s="1221"/>
      <c r="TGP1" s="1221"/>
      <c r="TGQ1" s="1221"/>
      <c r="TGR1" s="1221"/>
      <c r="TGS1" s="1221"/>
      <c r="TGT1" s="1221"/>
      <c r="TGU1" s="1221"/>
      <c r="TGV1" s="1221"/>
      <c r="TGW1" s="1221"/>
      <c r="TGX1" s="1221"/>
      <c r="TGY1" s="1221"/>
      <c r="TGZ1" s="1221"/>
      <c r="THA1" s="1221"/>
      <c r="THB1" s="1221"/>
      <c r="THC1" s="1221"/>
      <c r="THD1" s="1221"/>
      <c r="THE1" s="1221"/>
      <c r="THF1" s="1221"/>
      <c r="THG1" s="1221"/>
      <c r="THH1" s="1221"/>
      <c r="THI1" s="1221"/>
      <c r="THJ1" s="1221"/>
      <c r="THK1" s="1221"/>
      <c r="THL1" s="1221"/>
      <c r="THM1" s="1221"/>
      <c r="THN1" s="1221"/>
      <c r="THO1" s="1221"/>
      <c r="THP1" s="1221"/>
      <c r="THQ1" s="1221"/>
      <c r="THR1" s="1221"/>
      <c r="THS1" s="1221"/>
      <c r="THT1" s="1221"/>
      <c r="THU1" s="1221"/>
      <c r="THV1" s="1221"/>
      <c r="THW1" s="1221"/>
      <c r="THX1" s="1221"/>
      <c r="THY1" s="1221"/>
      <c r="THZ1" s="1221"/>
      <c r="TIA1" s="1221"/>
      <c r="TIB1" s="1221"/>
      <c r="TIC1" s="1221"/>
      <c r="TID1" s="1221"/>
      <c r="TIE1" s="1221"/>
      <c r="TIF1" s="1221"/>
      <c r="TIG1" s="1221"/>
      <c r="TIH1" s="1221"/>
      <c r="TII1" s="1221"/>
      <c r="TIJ1" s="1221"/>
      <c r="TIK1" s="1221"/>
      <c r="TIL1" s="1221"/>
      <c r="TIM1" s="1221"/>
      <c r="TIN1" s="1221"/>
      <c r="TIO1" s="1221"/>
      <c r="TIP1" s="1221"/>
      <c r="TIQ1" s="1221"/>
      <c r="TIR1" s="1221"/>
      <c r="TIS1" s="1221"/>
      <c r="TIT1" s="1221"/>
      <c r="TIU1" s="1221"/>
      <c r="TIV1" s="1221"/>
      <c r="TIW1" s="1221"/>
      <c r="TIX1" s="1221"/>
      <c r="TIY1" s="1221"/>
      <c r="TIZ1" s="1221"/>
      <c r="TJA1" s="1221"/>
      <c r="TJB1" s="1221"/>
      <c r="TJC1" s="1221"/>
      <c r="TJD1" s="1221"/>
      <c r="TJE1" s="1221"/>
      <c r="TJF1" s="1221"/>
      <c r="TJG1" s="1221"/>
      <c r="TJH1" s="1221"/>
      <c r="TJI1" s="1221"/>
      <c r="TJJ1" s="1221"/>
      <c r="TJK1" s="1221"/>
      <c r="TJL1" s="1221"/>
      <c r="TJM1" s="1221"/>
      <c r="TJN1" s="1221"/>
      <c r="TJO1" s="1221"/>
      <c r="TJP1" s="1221"/>
      <c r="TJQ1" s="1221"/>
      <c r="TJR1" s="1221"/>
      <c r="TJS1" s="1221"/>
      <c r="TJT1" s="1221"/>
      <c r="TJU1" s="1221"/>
      <c r="TJV1" s="1221"/>
      <c r="TJW1" s="1221"/>
      <c r="TJX1" s="1221"/>
      <c r="TJY1" s="1221"/>
      <c r="TJZ1" s="1221"/>
      <c r="TKA1" s="1221"/>
      <c r="TKB1" s="1221"/>
      <c r="TKC1" s="1221"/>
      <c r="TKD1" s="1221"/>
      <c r="TKE1" s="1221"/>
      <c r="TKF1" s="1221"/>
      <c r="TKG1" s="1221"/>
      <c r="TKH1" s="1221"/>
      <c r="TKI1" s="1221"/>
      <c r="TKJ1" s="1221"/>
      <c r="TKK1" s="1221"/>
      <c r="TKL1" s="1221"/>
      <c r="TKM1" s="1221"/>
      <c r="TKN1" s="1221"/>
      <c r="TKO1" s="1221"/>
      <c r="TKP1" s="1221"/>
      <c r="TKQ1" s="1221"/>
      <c r="TKR1" s="1221"/>
      <c r="TKS1" s="1221"/>
      <c r="TKT1" s="1221"/>
      <c r="TKU1" s="1221"/>
      <c r="TKV1" s="1221"/>
      <c r="TKW1" s="1221"/>
      <c r="TKX1" s="1221"/>
      <c r="TKY1" s="1221"/>
      <c r="TKZ1" s="1221"/>
      <c r="TLA1" s="1221"/>
      <c r="TLB1" s="1221"/>
      <c r="TLC1" s="1221"/>
      <c r="TLD1" s="1221"/>
      <c r="TLE1" s="1221"/>
      <c r="TLF1" s="1221"/>
      <c r="TLG1" s="1221"/>
      <c r="TLH1" s="1221"/>
      <c r="TLI1" s="1221"/>
      <c r="TLJ1" s="1221"/>
      <c r="TLK1" s="1221"/>
      <c r="TLL1" s="1221"/>
      <c r="TLM1" s="1221"/>
      <c r="TLN1" s="1221"/>
      <c r="TLO1" s="1221"/>
      <c r="TLP1" s="1221"/>
      <c r="TLQ1" s="1221"/>
      <c r="TLR1" s="1221"/>
      <c r="TLS1" s="1221"/>
      <c r="TLT1" s="1221"/>
      <c r="TLU1" s="1221"/>
      <c r="TLV1" s="1221"/>
      <c r="TLW1" s="1221"/>
      <c r="TLX1" s="1221"/>
      <c r="TLY1" s="1221"/>
      <c r="TLZ1" s="1221"/>
      <c r="TMA1" s="1221"/>
      <c r="TMB1" s="1221"/>
      <c r="TMC1" s="1221"/>
      <c r="TMD1" s="1221"/>
      <c r="TME1" s="1221"/>
      <c r="TMF1" s="1221"/>
      <c r="TMG1" s="1221"/>
      <c r="TMH1" s="1221"/>
      <c r="TMI1" s="1221"/>
      <c r="TMJ1" s="1221"/>
      <c r="TMK1" s="1221"/>
      <c r="TML1" s="1221"/>
      <c r="TMM1" s="1221"/>
      <c r="TMN1" s="1221"/>
      <c r="TMO1" s="1221"/>
      <c r="TMP1" s="1221"/>
      <c r="TMQ1" s="1221"/>
      <c r="TMR1" s="1221"/>
      <c r="TMS1" s="1221"/>
      <c r="TMT1" s="1221"/>
      <c r="TMU1" s="1221"/>
      <c r="TMV1" s="1221"/>
      <c r="TMW1" s="1221"/>
      <c r="TMX1" s="1221"/>
      <c r="TMY1" s="1221"/>
      <c r="TMZ1" s="1221"/>
      <c r="TNA1" s="1221"/>
      <c r="TNB1" s="1221"/>
      <c r="TNC1" s="1221"/>
      <c r="TND1" s="1221"/>
      <c r="TNE1" s="1221"/>
      <c r="TNF1" s="1221"/>
      <c r="TNG1" s="1221"/>
      <c r="TNH1" s="1221"/>
      <c r="TNI1" s="1221"/>
      <c r="TNJ1" s="1221"/>
      <c r="TNK1" s="1221"/>
      <c r="TNL1" s="1221"/>
      <c r="TNM1" s="1221"/>
      <c r="TNN1" s="1221"/>
      <c r="TNO1" s="1221"/>
      <c r="TNP1" s="1221"/>
      <c r="TNQ1" s="1221"/>
      <c r="TNR1" s="1221"/>
      <c r="TNS1" s="1221"/>
      <c r="TNT1" s="1221"/>
      <c r="TNU1" s="1221"/>
      <c r="TNV1" s="1221"/>
      <c r="TNW1" s="1221"/>
      <c r="TNX1" s="1221"/>
      <c r="TNY1" s="1221"/>
      <c r="TNZ1" s="1221"/>
      <c r="TOA1" s="1221"/>
      <c r="TOB1" s="1221"/>
      <c r="TOC1" s="1221"/>
      <c r="TOD1" s="1221"/>
      <c r="TOE1" s="1221"/>
      <c r="TOF1" s="1221"/>
      <c r="TOG1" s="1221"/>
      <c r="TOH1" s="1221"/>
      <c r="TOI1" s="1221"/>
      <c r="TOJ1" s="1221"/>
      <c r="TOK1" s="1221"/>
      <c r="TOL1" s="1221"/>
      <c r="TOM1" s="1221"/>
      <c r="TON1" s="1221"/>
      <c r="TOO1" s="1221"/>
      <c r="TOP1" s="1221"/>
      <c r="TOQ1" s="1221"/>
      <c r="TOR1" s="1221"/>
      <c r="TOS1" s="1221"/>
      <c r="TOT1" s="1221"/>
      <c r="TOU1" s="1221"/>
      <c r="TOV1" s="1221"/>
      <c r="TOW1" s="1221"/>
      <c r="TOX1" s="1221"/>
      <c r="TOY1" s="1221"/>
      <c r="TOZ1" s="1221"/>
      <c r="TPA1" s="1221"/>
      <c r="TPB1" s="1221"/>
      <c r="TPC1" s="1221"/>
      <c r="TPD1" s="1221"/>
      <c r="TPE1" s="1221"/>
      <c r="TPF1" s="1221"/>
      <c r="TPG1" s="1221"/>
      <c r="TPH1" s="1221"/>
      <c r="TPI1" s="1221"/>
      <c r="TPJ1" s="1221"/>
      <c r="TPK1" s="1221"/>
      <c r="TPL1" s="1221"/>
      <c r="TPM1" s="1221"/>
      <c r="TPN1" s="1221"/>
      <c r="TPO1" s="1221"/>
      <c r="TPP1" s="1221"/>
      <c r="TPQ1" s="1221"/>
      <c r="TPR1" s="1221"/>
      <c r="TPS1" s="1221"/>
      <c r="TPT1" s="1221"/>
      <c r="TPU1" s="1221"/>
      <c r="TPV1" s="1221"/>
      <c r="TPW1" s="1221"/>
      <c r="TPX1" s="1221"/>
      <c r="TPY1" s="1221"/>
      <c r="TPZ1" s="1221"/>
      <c r="TQA1" s="1221"/>
      <c r="TQB1" s="1221"/>
      <c r="TQC1" s="1221"/>
      <c r="TQD1" s="1221"/>
      <c r="TQE1" s="1221"/>
      <c r="TQF1" s="1221"/>
      <c r="TQG1" s="1221"/>
      <c r="TQH1" s="1221"/>
      <c r="TQI1" s="1221"/>
      <c r="TQJ1" s="1221"/>
      <c r="TQK1" s="1221"/>
      <c r="TQL1" s="1221"/>
      <c r="TQM1" s="1221"/>
      <c r="TQN1" s="1221"/>
      <c r="TQO1" s="1221"/>
      <c r="TQP1" s="1221"/>
      <c r="TQQ1" s="1221"/>
      <c r="TQR1" s="1221"/>
      <c r="TQS1" s="1221"/>
      <c r="TQT1" s="1221"/>
      <c r="TQU1" s="1221"/>
      <c r="TQV1" s="1221"/>
      <c r="TQW1" s="1221"/>
      <c r="TQX1" s="1221"/>
      <c r="TQY1" s="1221"/>
      <c r="TQZ1" s="1221"/>
      <c r="TRA1" s="1221"/>
      <c r="TRB1" s="1221"/>
      <c r="TRC1" s="1221"/>
      <c r="TRD1" s="1221"/>
      <c r="TRE1" s="1221"/>
      <c r="TRF1" s="1221"/>
      <c r="TRG1" s="1221"/>
      <c r="TRH1" s="1221"/>
      <c r="TRI1" s="1221"/>
      <c r="TRJ1" s="1221"/>
      <c r="TRK1" s="1221"/>
      <c r="TRL1" s="1221"/>
      <c r="TRM1" s="1221"/>
      <c r="TRN1" s="1221"/>
      <c r="TRO1" s="1221"/>
      <c r="TRP1" s="1221"/>
      <c r="TRQ1" s="1221"/>
      <c r="TRR1" s="1221"/>
      <c r="TRS1" s="1221"/>
      <c r="TRT1" s="1221"/>
      <c r="TRU1" s="1221"/>
      <c r="TRV1" s="1221"/>
      <c r="TRW1" s="1221"/>
      <c r="TRX1" s="1221"/>
      <c r="TRY1" s="1221"/>
      <c r="TRZ1" s="1221"/>
      <c r="TSA1" s="1221"/>
      <c r="TSB1" s="1221"/>
      <c r="TSC1" s="1221"/>
      <c r="TSD1" s="1221"/>
      <c r="TSE1" s="1221"/>
      <c r="TSF1" s="1221"/>
      <c r="TSG1" s="1221"/>
      <c r="TSH1" s="1221"/>
      <c r="TSI1" s="1221"/>
      <c r="TSJ1" s="1221"/>
      <c r="TSK1" s="1221"/>
      <c r="TSL1" s="1221"/>
      <c r="TSM1" s="1221"/>
      <c r="TSN1" s="1221"/>
      <c r="TSO1" s="1221"/>
      <c r="TSP1" s="1221"/>
      <c r="TSQ1" s="1221"/>
      <c r="TSR1" s="1221"/>
      <c r="TSS1" s="1221"/>
      <c r="TST1" s="1221"/>
      <c r="TSU1" s="1221"/>
      <c r="TSV1" s="1221"/>
      <c r="TSW1" s="1221"/>
      <c r="TSX1" s="1221"/>
      <c r="TSY1" s="1221"/>
      <c r="TSZ1" s="1221"/>
      <c r="TTA1" s="1221"/>
      <c r="TTB1" s="1221"/>
      <c r="TTC1" s="1221"/>
      <c r="TTD1" s="1221"/>
      <c r="TTE1" s="1221"/>
      <c r="TTF1" s="1221"/>
      <c r="TTG1" s="1221"/>
      <c r="TTH1" s="1221"/>
      <c r="TTI1" s="1221"/>
      <c r="TTJ1" s="1221"/>
      <c r="TTK1" s="1221"/>
      <c r="TTL1" s="1221"/>
      <c r="TTM1" s="1221"/>
      <c r="TTN1" s="1221"/>
      <c r="TTO1" s="1221"/>
      <c r="TTP1" s="1221"/>
      <c r="TTQ1" s="1221"/>
      <c r="TTR1" s="1221"/>
      <c r="TTS1" s="1221"/>
      <c r="TTT1" s="1221"/>
      <c r="TTU1" s="1221"/>
      <c r="TTV1" s="1221"/>
      <c r="TTW1" s="1221"/>
      <c r="TTX1" s="1221"/>
      <c r="TTY1" s="1221"/>
      <c r="TTZ1" s="1221"/>
      <c r="TUA1" s="1221"/>
      <c r="TUB1" s="1221"/>
      <c r="TUC1" s="1221"/>
      <c r="TUD1" s="1221"/>
      <c r="TUE1" s="1221"/>
      <c r="TUF1" s="1221"/>
      <c r="TUG1" s="1221"/>
      <c r="TUH1" s="1221"/>
      <c r="TUI1" s="1221"/>
      <c r="TUJ1" s="1221"/>
      <c r="TUK1" s="1221"/>
      <c r="TUL1" s="1221"/>
      <c r="TUM1" s="1221"/>
      <c r="TUN1" s="1221"/>
      <c r="TUO1" s="1221"/>
      <c r="TUP1" s="1221"/>
      <c r="TUQ1" s="1221"/>
      <c r="TUR1" s="1221"/>
      <c r="TUS1" s="1221"/>
      <c r="TUT1" s="1221"/>
      <c r="TUU1" s="1221"/>
      <c r="TUV1" s="1221"/>
      <c r="TUW1" s="1221"/>
      <c r="TUX1" s="1221"/>
      <c r="TUY1" s="1221"/>
      <c r="TUZ1" s="1221"/>
      <c r="TVA1" s="1221"/>
      <c r="TVB1" s="1221"/>
      <c r="TVC1" s="1221"/>
      <c r="TVD1" s="1221"/>
      <c r="TVE1" s="1221"/>
      <c r="TVF1" s="1221"/>
      <c r="TVG1" s="1221"/>
      <c r="TVH1" s="1221"/>
      <c r="TVI1" s="1221"/>
      <c r="TVJ1" s="1221"/>
      <c r="TVK1" s="1221"/>
      <c r="TVL1" s="1221"/>
      <c r="TVM1" s="1221"/>
      <c r="TVN1" s="1221"/>
      <c r="TVO1" s="1221"/>
      <c r="TVP1" s="1221"/>
      <c r="TVQ1" s="1221"/>
      <c r="TVR1" s="1221"/>
      <c r="TVS1" s="1221"/>
      <c r="TVT1" s="1221"/>
      <c r="TVU1" s="1221"/>
      <c r="TVV1" s="1221"/>
      <c r="TVW1" s="1221"/>
      <c r="TVX1" s="1221"/>
      <c r="TVY1" s="1221"/>
      <c r="TVZ1" s="1221"/>
      <c r="TWA1" s="1221"/>
      <c r="TWB1" s="1221"/>
      <c r="TWC1" s="1221"/>
      <c r="TWD1" s="1221"/>
      <c r="TWE1" s="1221"/>
      <c r="TWF1" s="1221"/>
      <c r="TWG1" s="1221"/>
      <c r="TWH1" s="1221"/>
      <c r="TWI1" s="1221"/>
      <c r="TWJ1" s="1221"/>
      <c r="TWK1" s="1221"/>
      <c r="TWL1" s="1221"/>
      <c r="TWM1" s="1221"/>
      <c r="TWN1" s="1221"/>
      <c r="TWO1" s="1221"/>
      <c r="TWP1" s="1221"/>
      <c r="TWQ1" s="1221"/>
      <c r="TWR1" s="1221"/>
      <c r="TWS1" s="1221"/>
      <c r="TWT1" s="1221"/>
      <c r="TWU1" s="1221"/>
      <c r="TWV1" s="1221"/>
      <c r="TWW1" s="1221"/>
      <c r="TWX1" s="1221"/>
      <c r="TWY1" s="1221"/>
      <c r="TWZ1" s="1221"/>
      <c r="TXA1" s="1221"/>
      <c r="TXB1" s="1221"/>
      <c r="TXC1" s="1221"/>
      <c r="TXD1" s="1221"/>
      <c r="TXE1" s="1221"/>
      <c r="TXF1" s="1221"/>
      <c r="TXG1" s="1221"/>
      <c r="TXH1" s="1221"/>
      <c r="TXI1" s="1221"/>
      <c r="TXJ1" s="1221"/>
      <c r="TXK1" s="1221"/>
      <c r="TXL1" s="1221"/>
      <c r="TXM1" s="1221"/>
      <c r="TXN1" s="1221"/>
      <c r="TXO1" s="1221"/>
      <c r="TXP1" s="1221"/>
      <c r="TXQ1" s="1221"/>
      <c r="TXR1" s="1221"/>
      <c r="TXS1" s="1221"/>
      <c r="TXT1" s="1221"/>
      <c r="TXU1" s="1221"/>
      <c r="TXV1" s="1221"/>
      <c r="TXW1" s="1221"/>
      <c r="TXX1" s="1221"/>
      <c r="TXY1" s="1221"/>
      <c r="TXZ1" s="1221"/>
      <c r="TYA1" s="1221"/>
      <c r="TYB1" s="1221"/>
      <c r="TYC1" s="1221"/>
      <c r="TYD1" s="1221"/>
      <c r="TYE1" s="1221"/>
      <c r="TYF1" s="1221"/>
      <c r="TYG1" s="1221"/>
      <c r="TYH1" s="1221"/>
      <c r="TYI1" s="1221"/>
      <c r="TYJ1" s="1221"/>
      <c r="TYK1" s="1221"/>
      <c r="TYL1" s="1221"/>
      <c r="TYM1" s="1221"/>
      <c r="TYN1" s="1221"/>
      <c r="TYO1" s="1221"/>
      <c r="TYP1" s="1221"/>
      <c r="TYQ1" s="1221"/>
      <c r="TYR1" s="1221"/>
      <c r="TYS1" s="1221"/>
      <c r="TYT1" s="1221"/>
      <c r="TYU1" s="1221"/>
      <c r="TYV1" s="1221"/>
      <c r="TYW1" s="1221"/>
      <c r="TYX1" s="1221"/>
      <c r="TYY1" s="1221"/>
      <c r="TYZ1" s="1221"/>
      <c r="TZA1" s="1221"/>
      <c r="TZB1" s="1221"/>
      <c r="TZC1" s="1221"/>
      <c r="TZD1" s="1221"/>
      <c r="TZE1" s="1221"/>
      <c r="TZF1" s="1221"/>
      <c r="TZG1" s="1221"/>
      <c r="TZH1" s="1221"/>
      <c r="TZI1" s="1221"/>
      <c r="TZJ1" s="1221"/>
      <c r="TZK1" s="1221"/>
      <c r="TZL1" s="1221"/>
      <c r="TZM1" s="1221"/>
      <c r="TZN1" s="1221"/>
      <c r="TZO1" s="1221"/>
      <c r="TZP1" s="1221"/>
      <c r="TZQ1" s="1221"/>
      <c r="TZR1" s="1221"/>
      <c r="TZS1" s="1221"/>
      <c r="TZT1" s="1221"/>
      <c r="TZU1" s="1221"/>
      <c r="TZV1" s="1221"/>
      <c r="TZW1" s="1221"/>
      <c r="TZX1" s="1221"/>
      <c r="TZY1" s="1221"/>
      <c r="TZZ1" s="1221"/>
      <c r="UAA1" s="1221"/>
      <c r="UAB1" s="1221"/>
      <c r="UAC1" s="1221"/>
      <c r="UAD1" s="1221"/>
      <c r="UAE1" s="1221"/>
      <c r="UAF1" s="1221"/>
      <c r="UAG1" s="1221"/>
      <c r="UAH1" s="1221"/>
      <c r="UAI1" s="1221"/>
      <c r="UAJ1" s="1221"/>
      <c r="UAK1" s="1221"/>
      <c r="UAL1" s="1221"/>
      <c r="UAM1" s="1221"/>
      <c r="UAN1" s="1221"/>
      <c r="UAO1" s="1221"/>
      <c r="UAP1" s="1221"/>
      <c r="UAQ1" s="1221"/>
      <c r="UAR1" s="1221"/>
      <c r="UAS1" s="1221"/>
      <c r="UAT1" s="1221"/>
      <c r="UAU1" s="1221"/>
      <c r="UAV1" s="1221"/>
      <c r="UAW1" s="1221"/>
      <c r="UAX1" s="1221"/>
      <c r="UAY1" s="1221"/>
      <c r="UAZ1" s="1221"/>
      <c r="UBA1" s="1221"/>
      <c r="UBB1" s="1221"/>
      <c r="UBC1" s="1221"/>
      <c r="UBD1" s="1221"/>
      <c r="UBE1" s="1221"/>
      <c r="UBF1" s="1221"/>
      <c r="UBG1" s="1221"/>
      <c r="UBH1" s="1221"/>
      <c r="UBI1" s="1221"/>
      <c r="UBJ1" s="1221"/>
      <c r="UBK1" s="1221"/>
      <c r="UBL1" s="1221"/>
      <c r="UBM1" s="1221"/>
      <c r="UBN1" s="1221"/>
      <c r="UBO1" s="1221"/>
      <c r="UBP1" s="1221"/>
      <c r="UBQ1" s="1221"/>
      <c r="UBR1" s="1221"/>
      <c r="UBS1" s="1221"/>
      <c r="UBT1" s="1221"/>
      <c r="UBU1" s="1221"/>
      <c r="UBV1" s="1221"/>
      <c r="UBW1" s="1221"/>
      <c r="UBX1" s="1221"/>
      <c r="UBY1" s="1221"/>
      <c r="UBZ1" s="1221"/>
      <c r="UCA1" s="1221"/>
      <c r="UCB1" s="1221"/>
      <c r="UCC1" s="1221"/>
      <c r="UCD1" s="1221"/>
      <c r="UCE1" s="1221"/>
      <c r="UCF1" s="1221"/>
      <c r="UCG1" s="1221"/>
      <c r="UCH1" s="1221"/>
      <c r="UCI1" s="1221"/>
      <c r="UCJ1" s="1221"/>
      <c r="UCK1" s="1221"/>
      <c r="UCL1" s="1221"/>
      <c r="UCM1" s="1221"/>
      <c r="UCN1" s="1221"/>
      <c r="UCO1" s="1221"/>
      <c r="UCP1" s="1221"/>
      <c r="UCQ1" s="1221"/>
      <c r="UCR1" s="1221"/>
      <c r="UCS1" s="1221"/>
      <c r="UCT1" s="1221"/>
      <c r="UCU1" s="1221"/>
      <c r="UCV1" s="1221"/>
      <c r="UCW1" s="1221"/>
      <c r="UCX1" s="1221"/>
      <c r="UCY1" s="1221"/>
      <c r="UCZ1" s="1221"/>
      <c r="UDA1" s="1221"/>
      <c r="UDB1" s="1221"/>
      <c r="UDC1" s="1221"/>
      <c r="UDD1" s="1221"/>
      <c r="UDE1" s="1221"/>
      <c r="UDF1" s="1221"/>
      <c r="UDG1" s="1221"/>
      <c r="UDH1" s="1221"/>
      <c r="UDI1" s="1221"/>
      <c r="UDJ1" s="1221"/>
      <c r="UDK1" s="1221"/>
      <c r="UDL1" s="1221"/>
      <c r="UDM1" s="1221"/>
      <c r="UDN1" s="1221"/>
      <c r="UDO1" s="1221"/>
      <c r="UDP1" s="1221"/>
      <c r="UDQ1" s="1221"/>
      <c r="UDR1" s="1221"/>
      <c r="UDS1" s="1221"/>
      <c r="UDT1" s="1221"/>
      <c r="UDU1" s="1221"/>
      <c r="UDV1" s="1221"/>
      <c r="UDW1" s="1221"/>
      <c r="UDX1" s="1221"/>
      <c r="UDY1" s="1221"/>
      <c r="UDZ1" s="1221"/>
      <c r="UEA1" s="1221"/>
      <c r="UEB1" s="1221"/>
      <c r="UEC1" s="1221"/>
      <c r="UED1" s="1221"/>
      <c r="UEE1" s="1221"/>
      <c r="UEF1" s="1221"/>
      <c r="UEG1" s="1221"/>
      <c r="UEH1" s="1221"/>
      <c r="UEI1" s="1221"/>
      <c r="UEJ1" s="1221"/>
      <c r="UEK1" s="1221"/>
      <c r="UEL1" s="1221"/>
      <c r="UEM1" s="1221"/>
      <c r="UEN1" s="1221"/>
      <c r="UEO1" s="1221"/>
      <c r="UEP1" s="1221"/>
      <c r="UEQ1" s="1221"/>
      <c r="UER1" s="1221"/>
      <c r="UES1" s="1221"/>
      <c r="UET1" s="1221"/>
      <c r="UEU1" s="1221"/>
      <c r="UEV1" s="1221"/>
      <c r="UEW1" s="1221"/>
      <c r="UEX1" s="1221"/>
      <c r="UEY1" s="1221"/>
      <c r="UEZ1" s="1221"/>
      <c r="UFA1" s="1221"/>
      <c r="UFB1" s="1221"/>
      <c r="UFC1" s="1221"/>
      <c r="UFD1" s="1221"/>
      <c r="UFE1" s="1221"/>
      <c r="UFF1" s="1221"/>
      <c r="UFG1" s="1221"/>
      <c r="UFH1" s="1221"/>
      <c r="UFI1" s="1221"/>
      <c r="UFJ1" s="1221"/>
      <c r="UFK1" s="1221"/>
      <c r="UFL1" s="1221"/>
      <c r="UFM1" s="1221"/>
      <c r="UFN1" s="1221"/>
      <c r="UFO1" s="1221"/>
      <c r="UFP1" s="1221"/>
      <c r="UFQ1" s="1221"/>
      <c r="UFR1" s="1221"/>
      <c r="UFS1" s="1221"/>
      <c r="UFT1" s="1221"/>
      <c r="UFU1" s="1221"/>
      <c r="UFV1" s="1221"/>
      <c r="UFW1" s="1221"/>
      <c r="UFX1" s="1221"/>
      <c r="UFY1" s="1221"/>
      <c r="UFZ1" s="1221"/>
      <c r="UGA1" s="1221"/>
      <c r="UGB1" s="1221"/>
      <c r="UGC1" s="1221"/>
      <c r="UGD1" s="1221"/>
      <c r="UGE1" s="1221"/>
      <c r="UGF1" s="1221"/>
      <c r="UGG1" s="1221"/>
      <c r="UGH1" s="1221"/>
      <c r="UGI1" s="1221"/>
      <c r="UGJ1" s="1221"/>
      <c r="UGK1" s="1221"/>
      <c r="UGL1" s="1221"/>
      <c r="UGM1" s="1221"/>
      <c r="UGN1" s="1221"/>
      <c r="UGO1" s="1221"/>
      <c r="UGP1" s="1221"/>
      <c r="UGQ1" s="1221"/>
      <c r="UGR1" s="1221"/>
      <c r="UGS1" s="1221"/>
      <c r="UGT1" s="1221"/>
      <c r="UGU1" s="1221"/>
      <c r="UGV1" s="1221"/>
      <c r="UGW1" s="1221"/>
      <c r="UGX1" s="1221"/>
      <c r="UGY1" s="1221"/>
      <c r="UGZ1" s="1221"/>
      <c r="UHA1" s="1221"/>
      <c r="UHB1" s="1221"/>
      <c r="UHC1" s="1221"/>
      <c r="UHD1" s="1221"/>
      <c r="UHE1" s="1221"/>
      <c r="UHF1" s="1221"/>
      <c r="UHG1" s="1221"/>
      <c r="UHH1" s="1221"/>
      <c r="UHI1" s="1221"/>
      <c r="UHJ1" s="1221"/>
      <c r="UHK1" s="1221"/>
      <c r="UHL1" s="1221"/>
      <c r="UHM1" s="1221"/>
      <c r="UHN1" s="1221"/>
      <c r="UHO1" s="1221"/>
      <c r="UHP1" s="1221"/>
      <c r="UHQ1" s="1221"/>
      <c r="UHR1" s="1221"/>
      <c r="UHS1" s="1221"/>
      <c r="UHT1" s="1221"/>
      <c r="UHU1" s="1221"/>
      <c r="UHV1" s="1221"/>
      <c r="UHW1" s="1221"/>
      <c r="UHX1" s="1221"/>
      <c r="UHY1" s="1221"/>
      <c r="UHZ1" s="1221"/>
      <c r="UIA1" s="1221"/>
      <c r="UIB1" s="1221"/>
      <c r="UIC1" s="1221"/>
      <c r="UID1" s="1221"/>
      <c r="UIE1" s="1221"/>
      <c r="UIF1" s="1221"/>
      <c r="UIG1" s="1221"/>
      <c r="UIH1" s="1221"/>
      <c r="UII1" s="1221"/>
      <c r="UIJ1" s="1221"/>
      <c r="UIK1" s="1221"/>
      <c r="UIL1" s="1221"/>
      <c r="UIM1" s="1221"/>
      <c r="UIN1" s="1221"/>
      <c r="UIO1" s="1221"/>
      <c r="UIP1" s="1221"/>
      <c r="UIQ1" s="1221"/>
      <c r="UIR1" s="1221"/>
      <c r="UIS1" s="1221"/>
      <c r="UIT1" s="1221"/>
      <c r="UIU1" s="1221"/>
      <c r="UIV1" s="1221"/>
      <c r="UIW1" s="1221"/>
      <c r="UIX1" s="1221"/>
      <c r="UIY1" s="1221"/>
      <c r="UIZ1" s="1221"/>
      <c r="UJA1" s="1221"/>
      <c r="UJB1" s="1221"/>
      <c r="UJC1" s="1221"/>
      <c r="UJD1" s="1221"/>
      <c r="UJE1" s="1221"/>
      <c r="UJF1" s="1221"/>
      <c r="UJG1" s="1221"/>
      <c r="UJH1" s="1221"/>
      <c r="UJI1" s="1221"/>
      <c r="UJJ1" s="1221"/>
      <c r="UJK1" s="1221"/>
      <c r="UJL1" s="1221"/>
      <c r="UJM1" s="1221"/>
      <c r="UJN1" s="1221"/>
      <c r="UJO1" s="1221"/>
      <c r="UJP1" s="1221"/>
      <c r="UJQ1" s="1221"/>
      <c r="UJR1" s="1221"/>
      <c r="UJS1" s="1221"/>
      <c r="UJT1" s="1221"/>
      <c r="UJU1" s="1221"/>
      <c r="UJV1" s="1221"/>
      <c r="UJW1" s="1221"/>
      <c r="UJX1" s="1221"/>
      <c r="UJY1" s="1221"/>
      <c r="UJZ1" s="1221"/>
      <c r="UKA1" s="1221"/>
      <c r="UKB1" s="1221"/>
      <c r="UKC1" s="1221"/>
      <c r="UKD1" s="1221"/>
      <c r="UKE1" s="1221"/>
      <c r="UKF1" s="1221"/>
      <c r="UKG1" s="1221"/>
      <c r="UKH1" s="1221"/>
      <c r="UKI1" s="1221"/>
      <c r="UKJ1" s="1221"/>
      <c r="UKK1" s="1221"/>
      <c r="UKL1" s="1221"/>
      <c r="UKM1" s="1221"/>
      <c r="UKN1" s="1221"/>
      <c r="UKO1" s="1221"/>
      <c r="UKP1" s="1221"/>
      <c r="UKQ1" s="1221"/>
      <c r="UKR1" s="1221"/>
      <c r="UKS1" s="1221"/>
      <c r="UKT1" s="1221"/>
      <c r="UKU1" s="1221"/>
      <c r="UKV1" s="1221"/>
      <c r="UKW1" s="1221"/>
      <c r="UKX1" s="1221"/>
      <c r="UKY1" s="1221"/>
      <c r="UKZ1" s="1221"/>
      <c r="ULA1" s="1221"/>
      <c r="ULB1" s="1221"/>
      <c r="ULC1" s="1221"/>
      <c r="ULD1" s="1221"/>
      <c r="ULE1" s="1221"/>
      <c r="ULF1" s="1221"/>
      <c r="ULG1" s="1221"/>
      <c r="ULH1" s="1221"/>
      <c r="ULI1" s="1221"/>
      <c r="ULJ1" s="1221"/>
      <c r="ULK1" s="1221"/>
      <c r="ULL1" s="1221"/>
      <c r="ULM1" s="1221"/>
      <c r="ULN1" s="1221"/>
      <c r="ULO1" s="1221"/>
      <c r="ULP1" s="1221"/>
      <c r="ULQ1" s="1221"/>
      <c r="ULR1" s="1221"/>
      <c r="ULS1" s="1221"/>
      <c r="ULT1" s="1221"/>
      <c r="ULU1" s="1221"/>
      <c r="ULV1" s="1221"/>
      <c r="ULW1" s="1221"/>
      <c r="ULX1" s="1221"/>
      <c r="ULY1" s="1221"/>
      <c r="ULZ1" s="1221"/>
      <c r="UMA1" s="1221"/>
      <c r="UMB1" s="1221"/>
      <c r="UMC1" s="1221"/>
      <c r="UMD1" s="1221"/>
      <c r="UME1" s="1221"/>
      <c r="UMF1" s="1221"/>
      <c r="UMG1" s="1221"/>
      <c r="UMH1" s="1221"/>
      <c r="UMI1" s="1221"/>
      <c r="UMJ1" s="1221"/>
      <c r="UMK1" s="1221"/>
      <c r="UML1" s="1221"/>
      <c r="UMM1" s="1221"/>
      <c r="UMN1" s="1221"/>
      <c r="UMO1" s="1221"/>
      <c r="UMP1" s="1221"/>
      <c r="UMQ1" s="1221"/>
      <c r="UMR1" s="1221"/>
      <c r="UMS1" s="1221"/>
      <c r="UMT1" s="1221"/>
      <c r="UMU1" s="1221"/>
      <c r="UMV1" s="1221"/>
      <c r="UMW1" s="1221"/>
      <c r="UMX1" s="1221"/>
      <c r="UMY1" s="1221"/>
      <c r="UMZ1" s="1221"/>
      <c r="UNA1" s="1221"/>
      <c r="UNB1" s="1221"/>
      <c r="UNC1" s="1221"/>
      <c r="UND1" s="1221"/>
      <c r="UNE1" s="1221"/>
      <c r="UNF1" s="1221"/>
      <c r="UNG1" s="1221"/>
      <c r="UNH1" s="1221"/>
      <c r="UNI1" s="1221"/>
      <c r="UNJ1" s="1221"/>
      <c r="UNK1" s="1221"/>
      <c r="UNL1" s="1221"/>
      <c r="UNM1" s="1221"/>
      <c r="UNN1" s="1221"/>
      <c r="UNO1" s="1221"/>
      <c r="UNP1" s="1221"/>
      <c r="UNQ1" s="1221"/>
      <c r="UNR1" s="1221"/>
      <c r="UNS1" s="1221"/>
      <c r="UNT1" s="1221"/>
      <c r="UNU1" s="1221"/>
      <c r="UNV1" s="1221"/>
      <c r="UNW1" s="1221"/>
      <c r="UNX1" s="1221"/>
      <c r="UNY1" s="1221"/>
      <c r="UNZ1" s="1221"/>
      <c r="UOA1" s="1221"/>
      <c r="UOB1" s="1221"/>
      <c r="UOC1" s="1221"/>
      <c r="UOD1" s="1221"/>
      <c r="UOE1" s="1221"/>
      <c r="UOF1" s="1221"/>
      <c r="UOG1" s="1221"/>
      <c r="UOH1" s="1221"/>
      <c r="UOI1" s="1221"/>
      <c r="UOJ1" s="1221"/>
      <c r="UOK1" s="1221"/>
      <c r="UOL1" s="1221"/>
      <c r="UOM1" s="1221"/>
      <c r="UON1" s="1221"/>
      <c r="UOO1" s="1221"/>
      <c r="UOP1" s="1221"/>
      <c r="UOQ1" s="1221"/>
      <c r="UOR1" s="1221"/>
      <c r="UOS1" s="1221"/>
      <c r="UOT1" s="1221"/>
      <c r="UOU1" s="1221"/>
      <c r="UOV1" s="1221"/>
      <c r="UOW1" s="1221"/>
      <c r="UOX1" s="1221"/>
      <c r="UOY1" s="1221"/>
      <c r="UOZ1" s="1221"/>
      <c r="UPA1" s="1221"/>
      <c r="UPB1" s="1221"/>
      <c r="UPC1" s="1221"/>
      <c r="UPD1" s="1221"/>
      <c r="UPE1" s="1221"/>
      <c r="UPF1" s="1221"/>
      <c r="UPG1" s="1221"/>
      <c r="UPH1" s="1221"/>
      <c r="UPI1" s="1221"/>
      <c r="UPJ1" s="1221"/>
      <c r="UPK1" s="1221"/>
      <c r="UPL1" s="1221"/>
      <c r="UPM1" s="1221"/>
      <c r="UPN1" s="1221"/>
      <c r="UPO1" s="1221"/>
      <c r="UPP1" s="1221"/>
      <c r="UPQ1" s="1221"/>
      <c r="UPR1" s="1221"/>
      <c r="UPS1" s="1221"/>
      <c r="UPT1" s="1221"/>
      <c r="UPU1" s="1221"/>
      <c r="UPV1" s="1221"/>
      <c r="UPW1" s="1221"/>
      <c r="UPX1" s="1221"/>
      <c r="UPY1" s="1221"/>
      <c r="UPZ1" s="1221"/>
      <c r="UQA1" s="1221"/>
      <c r="UQB1" s="1221"/>
      <c r="UQC1" s="1221"/>
      <c r="UQD1" s="1221"/>
      <c r="UQE1" s="1221"/>
      <c r="UQF1" s="1221"/>
      <c r="UQG1" s="1221"/>
      <c r="UQH1" s="1221"/>
      <c r="UQI1" s="1221"/>
      <c r="UQJ1" s="1221"/>
      <c r="UQK1" s="1221"/>
      <c r="UQL1" s="1221"/>
      <c r="UQM1" s="1221"/>
      <c r="UQN1" s="1221"/>
      <c r="UQO1" s="1221"/>
      <c r="UQP1" s="1221"/>
      <c r="UQQ1" s="1221"/>
      <c r="UQR1" s="1221"/>
      <c r="UQS1" s="1221"/>
      <c r="UQT1" s="1221"/>
      <c r="UQU1" s="1221"/>
      <c r="UQV1" s="1221"/>
      <c r="UQW1" s="1221"/>
      <c r="UQX1" s="1221"/>
      <c r="UQY1" s="1221"/>
      <c r="UQZ1" s="1221"/>
      <c r="URA1" s="1221"/>
      <c r="URB1" s="1221"/>
      <c r="URC1" s="1221"/>
      <c r="URD1" s="1221"/>
      <c r="URE1" s="1221"/>
      <c r="URF1" s="1221"/>
      <c r="URG1" s="1221"/>
      <c r="URH1" s="1221"/>
      <c r="URI1" s="1221"/>
      <c r="URJ1" s="1221"/>
      <c r="URK1" s="1221"/>
      <c r="URL1" s="1221"/>
      <c r="URM1" s="1221"/>
      <c r="URN1" s="1221"/>
      <c r="URO1" s="1221"/>
      <c r="URP1" s="1221"/>
      <c r="URQ1" s="1221"/>
      <c r="URR1" s="1221"/>
      <c r="URS1" s="1221"/>
      <c r="URT1" s="1221"/>
      <c r="URU1" s="1221"/>
      <c r="URV1" s="1221"/>
      <c r="URW1" s="1221"/>
      <c r="URX1" s="1221"/>
      <c r="URY1" s="1221"/>
      <c r="URZ1" s="1221"/>
      <c r="USA1" s="1221"/>
      <c r="USB1" s="1221"/>
      <c r="USC1" s="1221"/>
      <c r="USD1" s="1221"/>
      <c r="USE1" s="1221"/>
      <c r="USF1" s="1221"/>
      <c r="USG1" s="1221"/>
      <c r="USH1" s="1221"/>
      <c r="USI1" s="1221"/>
      <c r="USJ1" s="1221"/>
      <c r="USK1" s="1221"/>
      <c r="USL1" s="1221"/>
      <c r="USM1" s="1221"/>
      <c r="USN1" s="1221"/>
      <c r="USO1" s="1221"/>
      <c r="USP1" s="1221"/>
      <c r="USQ1" s="1221"/>
      <c r="USR1" s="1221"/>
      <c r="USS1" s="1221"/>
      <c r="UST1" s="1221"/>
      <c r="USU1" s="1221"/>
      <c r="USV1" s="1221"/>
      <c r="USW1" s="1221"/>
      <c r="USX1" s="1221"/>
      <c r="USY1" s="1221"/>
      <c r="USZ1" s="1221"/>
      <c r="UTA1" s="1221"/>
      <c r="UTB1" s="1221"/>
      <c r="UTC1" s="1221"/>
      <c r="UTD1" s="1221"/>
      <c r="UTE1" s="1221"/>
      <c r="UTF1" s="1221"/>
      <c r="UTG1" s="1221"/>
      <c r="UTH1" s="1221"/>
      <c r="UTI1" s="1221"/>
      <c r="UTJ1" s="1221"/>
      <c r="UTK1" s="1221"/>
      <c r="UTL1" s="1221"/>
      <c r="UTM1" s="1221"/>
      <c r="UTN1" s="1221"/>
      <c r="UTO1" s="1221"/>
      <c r="UTP1" s="1221"/>
      <c r="UTQ1" s="1221"/>
      <c r="UTR1" s="1221"/>
      <c r="UTS1" s="1221"/>
      <c r="UTT1" s="1221"/>
      <c r="UTU1" s="1221"/>
      <c r="UTV1" s="1221"/>
      <c r="UTW1" s="1221"/>
      <c r="UTX1" s="1221"/>
      <c r="UTY1" s="1221"/>
      <c r="UTZ1" s="1221"/>
      <c r="UUA1" s="1221"/>
      <c r="UUB1" s="1221"/>
      <c r="UUC1" s="1221"/>
      <c r="UUD1" s="1221"/>
      <c r="UUE1" s="1221"/>
      <c r="UUF1" s="1221"/>
      <c r="UUG1" s="1221"/>
      <c r="UUH1" s="1221"/>
      <c r="UUI1" s="1221"/>
      <c r="UUJ1" s="1221"/>
      <c r="UUK1" s="1221"/>
      <c r="UUL1" s="1221"/>
      <c r="UUM1" s="1221"/>
      <c r="UUN1" s="1221"/>
      <c r="UUO1" s="1221"/>
      <c r="UUP1" s="1221"/>
      <c r="UUQ1" s="1221"/>
      <c r="UUR1" s="1221"/>
      <c r="UUS1" s="1221"/>
      <c r="UUT1" s="1221"/>
      <c r="UUU1" s="1221"/>
      <c r="UUV1" s="1221"/>
      <c r="UUW1" s="1221"/>
      <c r="UUX1" s="1221"/>
      <c r="UUY1" s="1221"/>
      <c r="UUZ1" s="1221"/>
      <c r="UVA1" s="1221"/>
      <c r="UVB1" s="1221"/>
      <c r="UVC1" s="1221"/>
      <c r="UVD1" s="1221"/>
      <c r="UVE1" s="1221"/>
      <c r="UVF1" s="1221"/>
      <c r="UVG1" s="1221"/>
      <c r="UVH1" s="1221"/>
      <c r="UVI1" s="1221"/>
      <c r="UVJ1" s="1221"/>
      <c r="UVK1" s="1221"/>
      <c r="UVL1" s="1221"/>
      <c r="UVM1" s="1221"/>
      <c r="UVN1" s="1221"/>
      <c r="UVO1" s="1221"/>
      <c r="UVP1" s="1221"/>
      <c r="UVQ1" s="1221"/>
      <c r="UVR1" s="1221"/>
      <c r="UVS1" s="1221"/>
      <c r="UVT1" s="1221"/>
      <c r="UVU1" s="1221"/>
      <c r="UVV1" s="1221"/>
      <c r="UVW1" s="1221"/>
      <c r="UVX1" s="1221"/>
      <c r="UVY1" s="1221"/>
      <c r="UVZ1" s="1221"/>
      <c r="UWA1" s="1221"/>
      <c r="UWB1" s="1221"/>
      <c r="UWC1" s="1221"/>
      <c r="UWD1" s="1221"/>
      <c r="UWE1" s="1221"/>
      <c r="UWF1" s="1221"/>
      <c r="UWG1" s="1221"/>
      <c r="UWH1" s="1221"/>
      <c r="UWI1" s="1221"/>
      <c r="UWJ1" s="1221"/>
      <c r="UWK1" s="1221"/>
      <c r="UWL1" s="1221"/>
      <c r="UWM1" s="1221"/>
      <c r="UWN1" s="1221"/>
      <c r="UWO1" s="1221"/>
      <c r="UWP1" s="1221"/>
      <c r="UWQ1" s="1221"/>
      <c r="UWR1" s="1221"/>
      <c r="UWS1" s="1221"/>
      <c r="UWT1" s="1221"/>
      <c r="UWU1" s="1221"/>
      <c r="UWV1" s="1221"/>
      <c r="UWW1" s="1221"/>
      <c r="UWX1" s="1221"/>
      <c r="UWY1" s="1221"/>
      <c r="UWZ1" s="1221"/>
      <c r="UXA1" s="1221"/>
      <c r="UXB1" s="1221"/>
      <c r="UXC1" s="1221"/>
      <c r="UXD1" s="1221"/>
      <c r="UXE1" s="1221"/>
      <c r="UXF1" s="1221"/>
      <c r="UXG1" s="1221"/>
      <c r="UXH1" s="1221"/>
      <c r="UXI1" s="1221"/>
      <c r="UXJ1" s="1221"/>
      <c r="UXK1" s="1221"/>
      <c r="UXL1" s="1221"/>
      <c r="UXM1" s="1221"/>
      <c r="UXN1" s="1221"/>
      <c r="UXO1" s="1221"/>
      <c r="UXP1" s="1221"/>
      <c r="UXQ1" s="1221"/>
      <c r="UXR1" s="1221"/>
      <c r="UXS1" s="1221"/>
      <c r="UXT1" s="1221"/>
      <c r="UXU1" s="1221"/>
      <c r="UXV1" s="1221"/>
      <c r="UXW1" s="1221"/>
      <c r="UXX1" s="1221"/>
      <c r="UXY1" s="1221"/>
      <c r="UXZ1" s="1221"/>
      <c r="UYA1" s="1221"/>
      <c r="UYB1" s="1221"/>
      <c r="UYC1" s="1221"/>
      <c r="UYD1" s="1221"/>
      <c r="UYE1" s="1221"/>
      <c r="UYF1" s="1221"/>
      <c r="UYG1" s="1221"/>
      <c r="UYH1" s="1221"/>
      <c r="UYI1" s="1221"/>
      <c r="UYJ1" s="1221"/>
      <c r="UYK1" s="1221"/>
      <c r="UYL1" s="1221"/>
      <c r="UYM1" s="1221"/>
      <c r="UYN1" s="1221"/>
      <c r="UYO1" s="1221"/>
      <c r="UYP1" s="1221"/>
      <c r="UYQ1" s="1221"/>
      <c r="UYR1" s="1221"/>
      <c r="UYS1" s="1221"/>
      <c r="UYT1" s="1221"/>
      <c r="UYU1" s="1221"/>
      <c r="UYV1" s="1221"/>
      <c r="UYW1" s="1221"/>
      <c r="UYX1" s="1221"/>
      <c r="UYY1" s="1221"/>
      <c r="UYZ1" s="1221"/>
      <c r="UZA1" s="1221"/>
      <c r="UZB1" s="1221"/>
      <c r="UZC1" s="1221"/>
      <c r="UZD1" s="1221"/>
      <c r="UZE1" s="1221"/>
      <c r="UZF1" s="1221"/>
      <c r="UZG1" s="1221"/>
      <c r="UZH1" s="1221"/>
      <c r="UZI1" s="1221"/>
      <c r="UZJ1" s="1221"/>
      <c r="UZK1" s="1221"/>
      <c r="UZL1" s="1221"/>
      <c r="UZM1" s="1221"/>
      <c r="UZN1" s="1221"/>
      <c r="UZO1" s="1221"/>
      <c r="UZP1" s="1221"/>
      <c r="UZQ1" s="1221"/>
      <c r="UZR1" s="1221"/>
      <c r="UZS1" s="1221"/>
      <c r="UZT1" s="1221"/>
      <c r="UZU1" s="1221"/>
      <c r="UZV1" s="1221"/>
      <c r="UZW1" s="1221"/>
      <c r="UZX1" s="1221"/>
      <c r="UZY1" s="1221"/>
      <c r="UZZ1" s="1221"/>
      <c r="VAA1" s="1221"/>
      <c r="VAB1" s="1221"/>
      <c r="VAC1" s="1221"/>
      <c r="VAD1" s="1221"/>
      <c r="VAE1" s="1221"/>
      <c r="VAF1" s="1221"/>
      <c r="VAG1" s="1221"/>
      <c r="VAH1" s="1221"/>
      <c r="VAI1" s="1221"/>
      <c r="VAJ1" s="1221"/>
      <c r="VAK1" s="1221"/>
      <c r="VAL1" s="1221"/>
      <c r="VAM1" s="1221"/>
      <c r="VAN1" s="1221"/>
      <c r="VAO1" s="1221"/>
      <c r="VAP1" s="1221"/>
      <c r="VAQ1" s="1221"/>
      <c r="VAR1" s="1221"/>
      <c r="VAS1" s="1221"/>
      <c r="VAT1" s="1221"/>
      <c r="VAU1" s="1221"/>
      <c r="VAV1" s="1221"/>
      <c r="VAW1" s="1221"/>
      <c r="VAX1" s="1221"/>
      <c r="VAY1" s="1221"/>
      <c r="VAZ1" s="1221"/>
      <c r="VBA1" s="1221"/>
      <c r="VBB1" s="1221"/>
      <c r="VBC1" s="1221"/>
      <c r="VBD1" s="1221"/>
      <c r="VBE1" s="1221"/>
      <c r="VBF1" s="1221"/>
      <c r="VBG1" s="1221"/>
      <c r="VBH1" s="1221"/>
      <c r="VBI1" s="1221"/>
      <c r="VBJ1" s="1221"/>
      <c r="VBK1" s="1221"/>
      <c r="VBL1" s="1221"/>
      <c r="VBM1" s="1221"/>
      <c r="VBN1" s="1221"/>
      <c r="VBO1" s="1221"/>
      <c r="VBP1" s="1221"/>
      <c r="VBQ1" s="1221"/>
      <c r="VBR1" s="1221"/>
      <c r="VBS1" s="1221"/>
      <c r="VBT1" s="1221"/>
      <c r="VBU1" s="1221"/>
      <c r="VBV1" s="1221"/>
      <c r="VBW1" s="1221"/>
      <c r="VBX1" s="1221"/>
      <c r="VBY1" s="1221"/>
      <c r="VBZ1" s="1221"/>
      <c r="VCA1" s="1221"/>
      <c r="VCB1" s="1221"/>
      <c r="VCC1" s="1221"/>
      <c r="VCD1" s="1221"/>
      <c r="VCE1" s="1221"/>
      <c r="VCF1" s="1221"/>
      <c r="VCG1" s="1221"/>
      <c r="VCH1" s="1221"/>
      <c r="VCI1" s="1221"/>
      <c r="VCJ1" s="1221"/>
      <c r="VCK1" s="1221"/>
      <c r="VCL1" s="1221"/>
      <c r="VCM1" s="1221"/>
      <c r="VCN1" s="1221"/>
      <c r="VCO1" s="1221"/>
      <c r="VCP1" s="1221"/>
      <c r="VCQ1" s="1221"/>
      <c r="VCR1" s="1221"/>
      <c r="VCS1" s="1221"/>
      <c r="VCT1" s="1221"/>
      <c r="VCU1" s="1221"/>
      <c r="VCV1" s="1221"/>
      <c r="VCW1" s="1221"/>
      <c r="VCX1" s="1221"/>
      <c r="VCY1" s="1221"/>
      <c r="VCZ1" s="1221"/>
      <c r="VDA1" s="1221"/>
      <c r="VDB1" s="1221"/>
      <c r="VDC1" s="1221"/>
      <c r="VDD1" s="1221"/>
      <c r="VDE1" s="1221"/>
      <c r="VDF1" s="1221"/>
      <c r="VDG1" s="1221"/>
      <c r="VDH1" s="1221"/>
      <c r="VDI1" s="1221"/>
      <c r="VDJ1" s="1221"/>
      <c r="VDK1" s="1221"/>
      <c r="VDL1" s="1221"/>
      <c r="VDM1" s="1221"/>
      <c r="VDN1" s="1221"/>
      <c r="VDO1" s="1221"/>
      <c r="VDP1" s="1221"/>
      <c r="VDQ1" s="1221"/>
      <c r="VDR1" s="1221"/>
      <c r="VDS1" s="1221"/>
      <c r="VDT1" s="1221"/>
      <c r="VDU1" s="1221"/>
      <c r="VDV1" s="1221"/>
      <c r="VDW1" s="1221"/>
      <c r="VDX1" s="1221"/>
      <c r="VDY1" s="1221"/>
      <c r="VDZ1" s="1221"/>
      <c r="VEA1" s="1221"/>
      <c r="VEB1" s="1221"/>
      <c r="VEC1" s="1221"/>
      <c r="VED1" s="1221"/>
      <c r="VEE1" s="1221"/>
      <c r="VEF1" s="1221"/>
      <c r="VEG1" s="1221"/>
      <c r="VEH1" s="1221"/>
      <c r="VEI1" s="1221"/>
      <c r="VEJ1" s="1221"/>
      <c r="VEK1" s="1221"/>
      <c r="VEL1" s="1221"/>
      <c r="VEM1" s="1221"/>
      <c r="VEN1" s="1221"/>
      <c r="VEO1" s="1221"/>
      <c r="VEP1" s="1221"/>
      <c r="VEQ1" s="1221"/>
      <c r="VER1" s="1221"/>
      <c r="VES1" s="1221"/>
      <c r="VET1" s="1221"/>
      <c r="VEU1" s="1221"/>
      <c r="VEV1" s="1221"/>
      <c r="VEW1" s="1221"/>
      <c r="VEX1" s="1221"/>
      <c r="VEY1" s="1221"/>
      <c r="VEZ1" s="1221"/>
      <c r="VFA1" s="1221"/>
      <c r="VFB1" s="1221"/>
      <c r="VFC1" s="1221"/>
      <c r="VFD1" s="1221"/>
      <c r="VFE1" s="1221"/>
      <c r="VFF1" s="1221"/>
      <c r="VFG1" s="1221"/>
      <c r="VFH1" s="1221"/>
      <c r="VFI1" s="1221"/>
      <c r="VFJ1" s="1221"/>
      <c r="VFK1" s="1221"/>
      <c r="VFL1" s="1221"/>
      <c r="VFM1" s="1221"/>
      <c r="VFN1" s="1221"/>
      <c r="VFO1" s="1221"/>
      <c r="VFP1" s="1221"/>
      <c r="VFQ1" s="1221"/>
      <c r="VFR1" s="1221"/>
      <c r="VFS1" s="1221"/>
      <c r="VFT1" s="1221"/>
      <c r="VFU1" s="1221"/>
      <c r="VFV1" s="1221"/>
      <c r="VFW1" s="1221"/>
      <c r="VFX1" s="1221"/>
      <c r="VFY1" s="1221"/>
      <c r="VFZ1" s="1221"/>
      <c r="VGA1" s="1221"/>
      <c r="VGB1" s="1221"/>
      <c r="VGC1" s="1221"/>
      <c r="VGD1" s="1221"/>
      <c r="VGE1" s="1221"/>
      <c r="VGF1" s="1221"/>
      <c r="VGG1" s="1221"/>
      <c r="VGH1" s="1221"/>
      <c r="VGI1" s="1221"/>
      <c r="VGJ1" s="1221"/>
      <c r="VGK1" s="1221"/>
      <c r="VGL1" s="1221"/>
      <c r="VGM1" s="1221"/>
      <c r="VGN1" s="1221"/>
      <c r="VGO1" s="1221"/>
      <c r="VGP1" s="1221"/>
      <c r="VGQ1" s="1221"/>
      <c r="VGR1" s="1221"/>
      <c r="VGS1" s="1221"/>
      <c r="VGT1" s="1221"/>
      <c r="VGU1" s="1221"/>
      <c r="VGV1" s="1221"/>
      <c r="VGW1" s="1221"/>
      <c r="VGX1" s="1221"/>
      <c r="VGY1" s="1221"/>
      <c r="VGZ1" s="1221"/>
      <c r="VHA1" s="1221"/>
      <c r="VHB1" s="1221"/>
      <c r="VHC1" s="1221"/>
      <c r="VHD1" s="1221"/>
      <c r="VHE1" s="1221"/>
      <c r="VHF1" s="1221"/>
      <c r="VHG1" s="1221"/>
      <c r="VHH1" s="1221"/>
      <c r="VHI1" s="1221"/>
      <c r="VHJ1" s="1221"/>
      <c r="VHK1" s="1221"/>
      <c r="VHL1" s="1221"/>
      <c r="VHM1" s="1221"/>
      <c r="VHN1" s="1221"/>
      <c r="VHO1" s="1221"/>
      <c r="VHP1" s="1221"/>
      <c r="VHQ1" s="1221"/>
      <c r="VHR1" s="1221"/>
      <c r="VHS1" s="1221"/>
      <c r="VHT1" s="1221"/>
      <c r="VHU1" s="1221"/>
      <c r="VHV1" s="1221"/>
      <c r="VHW1" s="1221"/>
      <c r="VHX1" s="1221"/>
      <c r="VHY1" s="1221"/>
      <c r="VHZ1" s="1221"/>
      <c r="VIA1" s="1221"/>
      <c r="VIB1" s="1221"/>
      <c r="VIC1" s="1221"/>
      <c r="VID1" s="1221"/>
      <c r="VIE1" s="1221"/>
      <c r="VIF1" s="1221"/>
      <c r="VIG1" s="1221"/>
      <c r="VIH1" s="1221"/>
      <c r="VII1" s="1221"/>
      <c r="VIJ1" s="1221"/>
      <c r="VIK1" s="1221"/>
      <c r="VIL1" s="1221"/>
      <c r="VIM1" s="1221"/>
      <c r="VIN1" s="1221"/>
      <c r="VIO1" s="1221"/>
      <c r="VIP1" s="1221"/>
      <c r="VIQ1" s="1221"/>
      <c r="VIR1" s="1221"/>
      <c r="VIS1" s="1221"/>
      <c r="VIT1" s="1221"/>
      <c r="VIU1" s="1221"/>
      <c r="VIV1" s="1221"/>
      <c r="VIW1" s="1221"/>
      <c r="VIX1" s="1221"/>
      <c r="VIY1" s="1221"/>
      <c r="VIZ1" s="1221"/>
      <c r="VJA1" s="1221"/>
      <c r="VJB1" s="1221"/>
      <c r="VJC1" s="1221"/>
      <c r="VJD1" s="1221"/>
      <c r="VJE1" s="1221"/>
      <c r="VJF1" s="1221"/>
      <c r="VJG1" s="1221"/>
      <c r="VJH1" s="1221"/>
      <c r="VJI1" s="1221"/>
      <c r="VJJ1" s="1221"/>
      <c r="VJK1" s="1221"/>
      <c r="VJL1" s="1221"/>
      <c r="VJM1" s="1221"/>
      <c r="VJN1" s="1221"/>
      <c r="VJO1" s="1221"/>
      <c r="VJP1" s="1221"/>
      <c r="VJQ1" s="1221"/>
      <c r="VJR1" s="1221"/>
      <c r="VJS1" s="1221"/>
      <c r="VJT1" s="1221"/>
      <c r="VJU1" s="1221"/>
      <c r="VJV1" s="1221"/>
      <c r="VJW1" s="1221"/>
      <c r="VJX1" s="1221"/>
      <c r="VJY1" s="1221"/>
      <c r="VJZ1" s="1221"/>
      <c r="VKA1" s="1221"/>
      <c r="VKB1" s="1221"/>
      <c r="VKC1" s="1221"/>
      <c r="VKD1" s="1221"/>
      <c r="VKE1" s="1221"/>
      <c r="VKF1" s="1221"/>
      <c r="VKG1" s="1221"/>
      <c r="VKH1" s="1221"/>
      <c r="VKI1" s="1221"/>
      <c r="VKJ1" s="1221"/>
      <c r="VKK1" s="1221"/>
      <c r="VKL1" s="1221"/>
      <c r="VKM1" s="1221"/>
      <c r="VKN1" s="1221"/>
      <c r="VKO1" s="1221"/>
      <c r="VKP1" s="1221"/>
      <c r="VKQ1" s="1221"/>
      <c r="VKR1" s="1221"/>
      <c r="VKS1" s="1221"/>
      <c r="VKT1" s="1221"/>
      <c r="VKU1" s="1221"/>
      <c r="VKV1" s="1221"/>
      <c r="VKW1" s="1221"/>
      <c r="VKX1" s="1221"/>
      <c r="VKY1" s="1221"/>
      <c r="VKZ1" s="1221"/>
      <c r="VLA1" s="1221"/>
      <c r="VLB1" s="1221"/>
      <c r="VLC1" s="1221"/>
      <c r="VLD1" s="1221"/>
      <c r="VLE1" s="1221"/>
      <c r="VLF1" s="1221"/>
      <c r="VLG1" s="1221"/>
      <c r="VLH1" s="1221"/>
      <c r="VLI1" s="1221"/>
      <c r="VLJ1" s="1221"/>
      <c r="VLK1" s="1221"/>
      <c r="VLL1" s="1221"/>
      <c r="VLM1" s="1221"/>
      <c r="VLN1" s="1221"/>
      <c r="VLO1" s="1221"/>
      <c r="VLP1" s="1221"/>
      <c r="VLQ1" s="1221"/>
      <c r="VLR1" s="1221"/>
      <c r="VLS1" s="1221"/>
      <c r="VLT1" s="1221"/>
      <c r="VLU1" s="1221"/>
      <c r="VLV1" s="1221"/>
      <c r="VLW1" s="1221"/>
      <c r="VLX1" s="1221"/>
      <c r="VLY1" s="1221"/>
      <c r="VLZ1" s="1221"/>
      <c r="VMA1" s="1221"/>
      <c r="VMB1" s="1221"/>
      <c r="VMC1" s="1221"/>
      <c r="VMD1" s="1221"/>
      <c r="VME1" s="1221"/>
      <c r="VMF1" s="1221"/>
      <c r="VMG1" s="1221"/>
      <c r="VMH1" s="1221"/>
      <c r="VMI1" s="1221"/>
      <c r="VMJ1" s="1221"/>
      <c r="VMK1" s="1221"/>
      <c r="VML1" s="1221"/>
      <c r="VMM1" s="1221"/>
      <c r="VMN1" s="1221"/>
      <c r="VMO1" s="1221"/>
      <c r="VMP1" s="1221"/>
      <c r="VMQ1" s="1221"/>
      <c r="VMR1" s="1221"/>
      <c r="VMS1" s="1221"/>
      <c r="VMT1" s="1221"/>
      <c r="VMU1" s="1221"/>
      <c r="VMV1" s="1221"/>
      <c r="VMW1" s="1221"/>
      <c r="VMX1" s="1221"/>
      <c r="VMY1" s="1221"/>
      <c r="VMZ1" s="1221"/>
      <c r="VNA1" s="1221"/>
      <c r="VNB1" s="1221"/>
      <c r="VNC1" s="1221"/>
      <c r="VND1" s="1221"/>
      <c r="VNE1" s="1221"/>
      <c r="VNF1" s="1221"/>
      <c r="VNG1" s="1221"/>
      <c r="VNH1" s="1221"/>
      <c r="VNI1" s="1221"/>
      <c r="VNJ1" s="1221"/>
      <c r="VNK1" s="1221"/>
      <c r="VNL1" s="1221"/>
      <c r="VNM1" s="1221"/>
      <c r="VNN1" s="1221"/>
      <c r="VNO1" s="1221"/>
      <c r="VNP1" s="1221"/>
      <c r="VNQ1" s="1221"/>
      <c r="VNR1" s="1221"/>
      <c r="VNS1" s="1221"/>
      <c r="VNT1" s="1221"/>
      <c r="VNU1" s="1221"/>
      <c r="VNV1" s="1221"/>
      <c r="VNW1" s="1221"/>
      <c r="VNX1" s="1221"/>
      <c r="VNY1" s="1221"/>
      <c r="VNZ1" s="1221"/>
      <c r="VOA1" s="1221"/>
      <c r="VOB1" s="1221"/>
      <c r="VOC1" s="1221"/>
      <c r="VOD1" s="1221"/>
      <c r="VOE1" s="1221"/>
      <c r="VOF1" s="1221"/>
      <c r="VOG1" s="1221"/>
      <c r="VOH1" s="1221"/>
      <c r="VOI1" s="1221"/>
      <c r="VOJ1" s="1221"/>
      <c r="VOK1" s="1221"/>
      <c r="VOL1" s="1221"/>
      <c r="VOM1" s="1221"/>
      <c r="VON1" s="1221"/>
      <c r="VOO1" s="1221"/>
      <c r="VOP1" s="1221"/>
      <c r="VOQ1" s="1221"/>
      <c r="VOR1" s="1221"/>
      <c r="VOS1" s="1221"/>
      <c r="VOT1" s="1221"/>
      <c r="VOU1" s="1221"/>
      <c r="VOV1" s="1221"/>
      <c r="VOW1" s="1221"/>
      <c r="VOX1" s="1221"/>
      <c r="VOY1" s="1221"/>
      <c r="VOZ1" s="1221"/>
      <c r="VPA1" s="1221"/>
      <c r="VPB1" s="1221"/>
      <c r="VPC1" s="1221"/>
      <c r="VPD1" s="1221"/>
      <c r="VPE1" s="1221"/>
      <c r="VPF1" s="1221"/>
      <c r="VPG1" s="1221"/>
      <c r="VPH1" s="1221"/>
      <c r="VPI1" s="1221"/>
      <c r="VPJ1" s="1221"/>
      <c r="VPK1" s="1221"/>
      <c r="VPL1" s="1221"/>
      <c r="VPM1" s="1221"/>
      <c r="VPN1" s="1221"/>
      <c r="VPO1" s="1221"/>
      <c r="VPP1" s="1221"/>
      <c r="VPQ1" s="1221"/>
      <c r="VPR1" s="1221"/>
      <c r="VPS1" s="1221"/>
      <c r="VPT1" s="1221"/>
      <c r="VPU1" s="1221"/>
      <c r="VPV1" s="1221"/>
      <c r="VPW1" s="1221"/>
      <c r="VPX1" s="1221"/>
      <c r="VPY1" s="1221"/>
      <c r="VPZ1" s="1221"/>
      <c r="VQA1" s="1221"/>
      <c r="VQB1" s="1221"/>
      <c r="VQC1" s="1221"/>
      <c r="VQD1" s="1221"/>
      <c r="VQE1" s="1221"/>
      <c r="VQF1" s="1221"/>
      <c r="VQG1" s="1221"/>
      <c r="VQH1" s="1221"/>
      <c r="VQI1" s="1221"/>
      <c r="VQJ1" s="1221"/>
      <c r="VQK1" s="1221"/>
      <c r="VQL1" s="1221"/>
      <c r="VQM1" s="1221"/>
      <c r="VQN1" s="1221"/>
      <c r="VQO1" s="1221"/>
      <c r="VQP1" s="1221"/>
      <c r="VQQ1" s="1221"/>
      <c r="VQR1" s="1221"/>
      <c r="VQS1" s="1221"/>
      <c r="VQT1" s="1221"/>
      <c r="VQU1" s="1221"/>
      <c r="VQV1" s="1221"/>
      <c r="VQW1" s="1221"/>
      <c r="VQX1" s="1221"/>
      <c r="VQY1" s="1221"/>
      <c r="VQZ1" s="1221"/>
      <c r="VRA1" s="1221"/>
      <c r="VRB1" s="1221"/>
      <c r="VRC1" s="1221"/>
      <c r="VRD1" s="1221"/>
      <c r="VRE1" s="1221"/>
      <c r="VRF1" s="1221"/>
      <c r="VRG1" s="1221"/>
      <c r="VRH1" s="1221"/>
      <c r="VRI1" s="1221"/>
      <c r="VRJ1" s="1221"/>
      <c r="VRK1" s="1221"/>
      <c r="VRL1" s="1221"/>
      <c r="VRM1" s="1221"/>
      <c r="VRN1" s="1221"/>
      <c r="VRO1" s="1221"/>
      <c r="VRP1" s="1221"/>
      <c r="VRQ1" s="1221"/>
      <c r="VRR1" s="1221"/>
      <c r="VRS1" s="1221"/>
      <c r="VRT1" s="1221"/>
      <c r="VRU1" s="1221"/>
      <c r="VRV1" s="1221"/>
      <c r="VRW1" s="1221"/>
      <c r="VRX1" s="1221"/>
      <c r="VRY1" s="1221"/>
      <c r="VRZ1" s="1221"/>
      <c r="VSA1" s="1221"/>
      <c r="VSB1" s="1221"/>
      <c r="VSC1" s="1221"/>
      <c r="VSD1" s="1221"/>
      <c r="VSE1" s="1221"/>
      <c r="VSF1" s="1221"/>
      <c r="VSG1" s="1221"/>
      <c r="VSH1" s="1221"/>
      <c r="VSI1" s="1221"/>
      <c r="VSJ1" s="1221"/>
      <c r="VSK1" s="1221"/>
      <c r="VSL1" s="1221"/>
      <c r="VSM1" s="1221"/>
      <c r="VSN1" s="1221"/>
      <c r="VSO1" s="1221"/>
      <c r="VSP1" s="1221"/>
      <c r="VSQ1" s="1221"/>
      <c r="VSR1" s="1221"/>
      <c r="VSS1" s="1221"/>
      <c r="VST1" s="1221"/>
      <c r="VSU1" s="1221"/>
      <c r="VSV1" s="1221"/>
      <c r="VSW1" s="1221"/>
      <c r="VSX1" s="1221"/>
      <c r="VSY1" s="1221"/>
      <c r="VSZ1" s="1221"/>
      <c r="VTA1" s="1221"/>
      <c r="VTB1" s="1221"/>
      <c r="VTC1" s="1221"/>
      <c r="VTD1" s="1221"/>
      <c r="VTE1" s="1221"/>
      <c r="VTF1" s="1221"/>
      <c r="VTG1" s="1221"/>
      <c r="VTH1" s="1221"/>
      <c r="VTI1" s="1221"/>
      <c r="VTJ1" s="1221"/>
      <c r="VTK1" s="1221"/>
      <c r="VTL1" s="1221"/>
      <c r="VTM1" s="1221"/>
      <c r="VTN1" s="1221"/>
      <c r="VTO1" s="1221"/>
      <c r="VTP1" s="1221"/>
      <c r="VTQ1" s="1221"/>
      <c r="VTR1" s="1221"/>
      <c r="VTS1" s="1221"/>
      <c r="VTT1" s="1221"/>
      <c r="VTU1" s="1221"/>
      <c r="VTV1" s="1221"/>
      <c r="VTW1" s="1221"/>
      <c r="VTX1" s="1221"/>
      <c r="VTY1" s="1221"/>
      <c r="VTZ1" s="1221"/>
      <c r="VUA1" s="1221"/>
      <c r="VUB1" s="1221"/>
      <c r="VUC1" s="1221"/>
      <c r="VUD1" s="1221"/>
      <c r="VUE1" s="1221"/>
      <c r="VUF1" s="1221"/>
      <c r="VUG1" s="1221"/>
      <c r="VUH1" s="1221"/>
      <c r="VUI1" s="1221"/>
      <c r="VUJ1" s="1221"/>
      <c r="VUK1" s="1221"/>
      <c r="VUL1" s="1221"/>
      <c r="VUM1" s="1221"/>
      <c r="VUN1" s="1221"/>
      <c r="VUO1" s="1221"/>
      <c r="VUP1" s="1221"/>
      <c r="VUQ1" s="1221"/>
      <c r="VUR1" s="1221"/>
      <c r="VUS1" s="1221"/>
      <c r="VUT1" s="1221"/>
      <c r="VUU1" s="1221"/>
      <c r="VUV1" s="1221"/>
      <c r="VUW1" s="1221"/>
      <c r="VUX1" s="1221"/>
      <c r="VUY1" s="1221"/>
      <c r="VUZ1" s="1221"/>
      <c r="VVA1" s="1221"/>
      <c r="VVB1" s="1221"/>
      <c r="VVC1" s="1221"/>
      <c r="VVD1" s="1221"/>
      <c r="VVE1" s="1221"/>
      <c r="VVF1" s="1221"/>
      <c r="VVG1" s="1221"/>
      <c r="VVH1" s="1221"/>
      <c r="VVI1" s="1221"/>
      <c r="VVJ1" s="1221"/>
      <c r="VVK1" s="1221"/>
      <c r="VVL1" s="1221"/>
      <c r="VVM1" s="1221"/>
      <c r="VVN1" s="1221"/>
      <c r="VVO1" s="1221"/>
      <c r="VVP1" s="1221"/>
      <c r="VVQ1" s="1221"/>
      <c r="VVR1" s="1221"/>
      <c r="VVS1" s="1221"/>
      <c r="VVT1" s="1221"/>
      <c r="VVU1" s="1221"/>
      <c r="VVV1" s="1221"/>
      <c r="VVW1" s="1221"/>
      <c r="VVX1" s="1221"/>
      <c r="VVY1" s="1221"/>
      <c r="VVZ1" s="1221"/>
      <c r="VWA1" s="1221"/>
      <c r="VWB1" s="1221"/>
      <c r="VWC1" s="1221"/>
      <c r="VWD1" s="1221"/>
      <c r="VWE1" s="1221"/>
      <c r="VWF1" s="1221"/>
      <c r="VWG1" s="1221"/>
      <c r="VWH1" s="1221"/>
      <c r="VWI1" s="1221"/>
      <c r="VWJ1" s="1221"/>
      <c r="VWK1" s="1221"/>
      <c r="VWL1" s="1221"/>
      <c r="VWM1" s="1221"/>
      <c r="VWN1" s="1221"/>
      <c r="VWO1" s="1221"/>
      <c r="VWP1" s="1221"/>
      <c r="VWQ1" s="1221"/>
      <c r="VWR1" s="1221"/>
      <c r="VWS1" s="1221"/>
      <c r="VWT1" s="1221"/>
      <c r="VWU1" s="1221"/>
      <c r="VWV1" s="1221"/>
      <c r="VWW1" s="1221"/>
      <c r="VWX1" s="1221"/>
      <c r="VWY1" s="1221"/>
      <c r="VWZ1" s="1221"/>
      <c r="VXA1" s="1221"/>
      <c r="VXB1" s="1221"/>
      <c r="VXC1" s="1221"/>
      <c r="VXD1" s="1221"/>
      <c r="VXE1" s="1221"/>
      <c r="VXF1" s="1221"/>
      <c r="VXG1" s="1221"/>
      <c r="VXH1" s="1221"/>
      <c r="VXI1" s="1221"/>
      <c r="VXJ1" s="1221"/>
      <c r="VXK1" s="1221"/>
      <c r="VXL1" s="1221"/>
      <c r="VXM1" s="1221"/>
      <c r="VXN1" s="1221"/>
      <c r="VXO1" s="1221"/>
      <c r="VXP1" s="1221"/>
      <c r="VXQ1" s="1221"/>
      <c r="VXR1" s="1221"/>
      <c r="VXS1" s="1221"/>
      <c r="VXT1" s="1221"/>
      <c r="VXU1" s="1221"/>
      <c r="VXV1" s="1221"/>
      <c r="VXW1" s="1221"/>
      <c r="VXX1" s="1221"/>
      <c r="VXY1" s="1221"/>
      <c r="VXZ1" s="1221"/>
      <c r="VYA1" s="1221"/>
      <c r="VYB1" s="1221"/>
      <c r="VYC1" s="1221"/>
      <c r="VYD1" s="1221"/>
      <c r="VYE1" s="1221"/>
      <c r="VYF1" s="1221"/>
      <c r="VYG1" s="1221"/>
      <c r="VYH1" s="1221"/>
      <c r="VYI1" s="1221"/>
      <c r="VYJ1" s="1221"/>
      <c r="VYK1" s="1221"/>
      <c r="VYL1" s="1221"/>
      <c r="VYM1" s="1221"/>
      <c r="VYN1" s="1221"/>
      <c r="VYO1" s="1221"/>
      <c r="VYP1" s="1221"/>
      <c r="VYQ1" s="1221"/>
      <c r="VYR1" s="1221"/>
      <c r="VYS1" s="1221"/>
      <c r="VYT1" s="1221"/>
      <c r="VYU1" s="1221"/>
      <c r="VYV1" s="1221"/>
      <c r="VYW1" s="1221"/>
      <c r="VYX1" s="1221"/>
      <c r="VYY1" s="1221"/>
      <c r="VYZ1" s="1221"/>
      <c r="VZA1" s="1221"/>
      <c r="VZB1" s="1221"/>
      <c r="VZC1" s="1221"/>
      <c r="VZD1" s="1221"/>
      <c r="VZE1" s="1221"/>
      <c r="VZF1" s="1221"/>
      <c r="VZG1" s="1221"/>
      <c r="VZH1" s="1221"/>
      <c r="VZI1" s="1221"/>
      <c r="VZJ1" s="1221"/>
      <c r="VZK1" s="1221"/>
      <c r="VZL1" s="1221"/>
      <c r="VZM1" s="1221"/>
      <c r="VZN1" s="1221"/>
      <c r="VZO1" s="1221"/>
      <c r="VZP1" s="1221"/>
      <c r="VZQ1" s="1221"/>
      <c r="VZR1" s="1221"/>
      <c r="VZS1" s="1221"/>
      <c r="VZT1" s="1221"/>
      <c r="VZU1" s="1221"/>
      <c r="VZV1" s="1221"/>
      <c r="VZW1" s="1221"/>
      <c r="VZX1" s="1221"/>
      <c r="VZY1" s="1221"/>
      <c r="VZZ1" s="1221"/>
      <c r="WAA1" s="1221"/>
      <c r="WAB1" s="1221"/>
      <c r="WAC1" s="1221"/>
      <c r="WAD1" s="1221"/>
      <c r="WAE1" s="1221"/>
      <c r="WAF1" s="1221"/>
      <c r="WAG1" s="1221"/>
      <c r="WAH1" s="1221"/>
      <c r="WAI1" s="1221"/>
      <c r="WAJ1" s="1221"/>
      <c r="WAK1" s="1221"/>
      <c r="WAL1" s="1221"/>
      <c r="WAM1" s="1221"/>
      <c r="WAN1" s="1221"/>
      <c r="WAO1" s="1221"/>
      <c r="WAP1" s="1221"/>
      <c r="WAQ1" s="1221"/>
      <c r="WAR1" s="1221"/>
      <c r="WAS1" s="1221"/>
      <c r="WAT1" s="1221"/>
      <c r="WAU1" s="1221"/>
      <c r="WAV1" s="1221"/>
      <c r="WAW1" s="1221"/>
      <c r="WAX1" s="1221"/>
      <c r="WAY1" s="1221"/>
      <c r="WAZ1" s="1221"/>
      <c r="WBA1" s="1221"/>
      <c r="WBB1" s="1221"/>
      <c r="WBC1" s="1221"/>
      <c r="WBD1" s="1221"/>
      <c r="WBE1" s="1221"/>
      <c r="WBF1" s="1221"/>
      <c r="WBG1" s="1221"/>
      <c r="WBH1" s="1221"/>
      <c r="WBI1" s="1221"/>
      <c r="WBJ1" s="1221"/>
      <c r="WBK1" s="1221"/>
      <c r="WBL1" s="1221"/>
      <c r="WBM1" s="1221"/>
      <c r="WBN1" s="1221"/>
      <c r="WBO1" s="1221"/>
      <c r="WBP1" s="1221"/>
      <c r="WBQ1" s="1221"/>
      <c r="WBR1" s="1221"/>
      <c r="WBS1" s="1221"/>
      <c r="WBT1" s="1221"/>
      <c r="WBU1" s="1221"/>
      <c r="WBV1" s="1221"/>
      <c r="WBW1" s="1221"/>
      <c r="WBX1" s="1221"/>
      <c r="WBY1" s="1221"/>
      <c r="WBZ1" s="1221"/>
      <c r="WCA1" s="1221"/>
      <c r="WCB1" s="1221"/>
      <c r="WCC1" s="1221"/>
      <c r="WCD1" s="1221"/>
      <c r="WCE1" s="1221"/>
      <c r="WCF1" s="1221"/>
      <c r="WCG1" s="1221"/>
      <c r="WCH1" s="1221"/>
      <c r="WCI1" s="1221"/>
      <c r="WCJ1" s="1221"/>
      <c r="WCK1" s="1221"/>
      <c r="WCL1" s="1221"/>
      <c r="WCM1" s="1221"/>
      <c r="WCN1" s="1221"/>
      <c r="WCO1" s="1221"/>
      <c r="WCP1" s="1221"/>
      <c r="WCQ1" s="1221"/>
      <c r="WCR1" s="1221"/>
      <c r="WCS1" s="1221"/>
      <c r="WCT1" s="1221"/>
      <c r="WCU1" s="1221"/>
      <c r="WCV1" s="1221"/>
      <c r="WCW1" s="1221"/>
      <c r="WCX1" s="1221"/>
      <c r="WCY1" s="1221"/>
      <c r="WCZ1" s="1221"/>
      <c r="WDA1" s="1221"/>
      <c r="WDB1" s="1221"/>
      <c r="WDC1" s="1221"/>
      <c r="WDD1" s="1221"/>
      <c r="WDE1" s="1221"/>
      <c r="WDF1" s="1221"/>
      <c r="WDG1" s="1221"/>
      <c r="WDH1" s="1221"/>
      <c r="WDI1" s="1221"/>
      <c r="WDJ1" s="1221"/>
      <c r="WDK1" s="1221"/>
      <c r="WDL1" s="1221"/>
      <c r="WDM1" s="1221"/>
      <c r="WDN1" s="1221"/>
      <c r="WDO1" s="1221"/>
      <c r="WDP1" s="1221"/>
      <c r="WDQ1" s="1221"/>
      <c r="WDR1" s="1221"/>
      <c r="WDS1" s="1221"/>
      <c r="WDT1" s="1221"/>
      <c r="WDU1" s="1221"/>
      <c r="WDV1" s="1221"/>
      <c r="WDW1" s="1221"/>
      <c r="WDX1" s="1221"/>
      <c r="WDY1" s="1221"/>
      <c r="WDZ1" s="1221"/>
      <c r="WEA1" s="1221"/>
      <c r="WEB1" s="1221"/>
      <c r="WEC1" s="1221"/>
      <c r="WED1" s="1221"/>
      <c r="WEE1" s="1221"/>
      <c r="WEF1" s="1221"/>
      <c r="WEG1" s="1221"/>
      <c r="WEH1" s="1221"/>
      <c r="WEI1" s="1221"/>
      <c r="WEJ1" s="1221"/>
      <c r="WEK1" s="1221"/>
      <c r="WEL1" s="1221"/>
      <c r="WEM1" s="1221"/>
      <c r="WEN1" s="1221"/>
      <c r="WEO1" s="1221"/>
      <c r="WEP1" s="1221"/>
      <c r="WEQ1" s="1221"/>
      <c r="WER1" s="1221"/>
      <c r="WES1" s="1221"/>
      <c r="WET1" s="1221"/>
      <c r="WEU1" s="1221"/>
      <c r="WEV1" s="1221"/>
      <c r="WEW1" s="1221"/>
      <c r="WEX1" s="1221"/>
      <c r="WEY1" s="1221"/>
      <c r="WEZ1" s="1221"/>
      <c r="WFA1" s="1221"/>
      <c r="WFB1" s="1221"/>
      <c r="WFC1" s="1221"/>
      <c r="WFD1" s="1221"/>
      <c r="WFE1" s="1221"/>
      <c r="WFF1" s="1221"/>
      <c r="WFG1" s="1221"/>
      <c r="WFH1" s="1221"/>
      <c r="WFI1" s="1221"/>
      <c r="WFJ1" s="1221"/>
      <c r="WFK1" s="1221"/>
      <c r="WFL1" s="1221"/>
      <c r="WFM1" s="1221"/>
      <c r="WFN1" s="1221"/>
      <c r="WFO1" s="1221"/>
      <c r="WFP1" s="1221"/>
      <c r="WFQ1" s="1221"/>
      <c r="WFR1" s="1221"/>
      <c r="WFS1" s="1221"/>
      <c r="WFT1" s="1221"/>
      <c r="WFU1" s="1221"/>
      <c r="WFV1" s="1221"/>
      <c r="WFW1" s="1221"/>
      <c r="WFX1" s="1221"/>
      <c r="WFY1" s="1221"/>
      <c r="WFZ1" s="1221"/>
      <c r="WGA1" s="1221"/>
      <c r="WGB1" s="1221"/>
      <c r="WGC1" s="1221"/>
      <c r="WGD1" s="1221"/>
      <c r="WGE1" s="1221"/>
      <c r="WGF1" s="1221"/>
      <c r="WGG1" s="1221"/>
      <c r="WGH1" s="1221"/>
      <c r="WGI1" s="1221"/>
      <c r="WGJ1" s="1221"/>
      <c r="WGK1" s="1221"/>
      <c r="WGL1" s="1221"/>
      <c r="WGM1" s="1221"/>
      <c r="WGN1" s="1221"/>
      <c r="WGO1" s="1221"/>
      <c r="WGP1" s="1221"/>
      <c r="WGQ1" s="1221"/>
      <c r="WGR1" s="1221"/>
      <c r="WGS1" s="1221"/>
      <c r="WGT1" s="1221"/>
      <c r="WGU1" s="1221"/>
      <c r="WGV1" s="1221"/>
      <c r="WGW1" s="1221"/>
      <c r="WGX1" s="1221"/>
      <c r="WGY1" s="1221"/>
      <c r="WGZ1" s="1221"/>
      <c r="WHA1" s="1221"/>
      <c r="WHB1" s="1221"/>
      <c r="WHC1" s="1221"/>
      <c r="WHD1" s="1221"/>
      <c r="WHE1" s="1221"/>
      <c r="WHF1" s="1221"/>
      <c r="WHG1" s="1221"/>
      <c r="WHH1" s="1221"/>
      <c r="WHI1" s="1221"/>
      <c r="WHJ1" s="1221"/>
      <c r="WHK1" s="1221"/>
      <c r="WHL1" s="1221"/>
      <c r="WHM1" s="1221"/>
      <c r="WHN1" s="1221"/>
      <c r="WHO1" s="1221"/>
      <c r="WHP1" s="1221"/>
      <c r="WHQ1" s="1221"/>
      <c r="WHR1" s="1221"/>
      <c r="WHS1" s="1221"/>
      <c r="WHT1" s="1221"/>
      <c r="WHU1" s="1221"/>
      <c r="WHV1" s="1221"/>
      <c r="WHW1" s="1221"/>
      <c r="WHX1" s="1221"/>
      <c r="WHY1" s="1221"/>
      <c r="WHZ1" s="1221"/>
      <c r="WIA1" s="1221"/>
      <c r="WIB1" s="1221"/>
      <c r="WIC1" s="1221"/>
      <c r="WID1" s="1221"/>
      <c r="WIE1" s="1221"/>
      <c r="WIF1" s="1221"/>
      <c r="WIG1" s="1221"/>
      <c r="WIH1" s="1221"/>
      <c r="WII1" s="1221"/>
      <c r="WIJ1" s="1221"/>
      <c r="WIK1" s="1221"/>
      <c r="WIL1" s="1221"/>
      <c r="WIM1" s="1221"/>
      <c r="WIN1" s="1221"/>
      <c r="WIO1" s="1221"/>
      <c r="WIP1" s="1221"/>
      <c r="WIQ1" s="1221"/>
      <c r="WIR1" s="1221"/>
      <c r="WIS1" s="1221"/>
      <c r="WIT1" s="1221"/>
      <c r="WIU1" s="1221"/>
      <c r="WIV1" s="1221"/>
      <c r="WIW1" s="1221"/>
      <c r="WIX1" s="1221"/>
      <c r="WIY1" s="1221"/>
      <c r="WIZ1" s="1221"/>
      <c r="WJA1" s="1221"/>
      <c r="WJB1" s="1221"/>
      <c r="WJC1" s="1221"/>
      <c r="WJD1" s="1221"/>
      <c r="WJE1" s="1221"/>
      <c r="WJF1" s="1221"/>
      <c r="WJG1" s="1221"/>
      <c r="WJH1" s="1221"/>
      <c r="WJI1" s="1221"/>
      <c r="WJJ1" s="1221"/>
      <c r="WJK1" s="1221"/>
      <c r="WJL1" s="1221"/>
      <c r="WJM1" s="1221"/>
      <c r="WJN1" s="1221"/>
      <c r="WJO1" s="1221"/>
      <c r="WJP1" s="1221"/>
      <c r="WJQ1" s="1221"/>
      <c r="WJR1" s="1221"/>
      <c r="WJS1" s="1221"/>
      <c r="WJT1" s="1221"/>
      <c r="WJU1" s="1221"/>
      <c r="WJV1" s="1221"/>
      <c r="WJW1" s="1221"/>
      <c r="WJX1" s="1221"/>
      <c r="WJY1" s="1221"/>
      <c r="WJZ1" s="1221"/>
      <c r="WKA1" s="1221"/>
      <c r="WKB1" s="1221"/>
      <c r="WKC1" s="1221"/>
      <c r="WKD1" s="1221"/>
      <c r="WKE1" s="1221"/>
      <c r="WKF1" s="1221"/>
      <c r="WKG1" s="1221"/>
      <c r="WKH1" s="1221"/>
      <c r="WKI1" s="1221"/>
      <c r="WKJ1" s="1221"/>
      <c r="WKK1" s="1221"/>
      <c r="WKL1" s="1221"/>
      <c r="WKM1" s="1221"/>
      <c r="WKN1" s="1221"/>
      <c r="WKO1" s="1221"/>
      <c r="WKP1" s="1221"/>
      <c r="WKQ1" s="1221"/>
      <c r="WKR1" s="1221"/>
      <c r="WKS1" s="1221"/>
      <c r="WKT1" s="1221"/>
      <c r="WKU1" s="1221"/>
      <c r="WKV1" s="1221"/>
      <c r="WKW1" s="1221"/>
      <c r="WKX1" s="1221"/>
      <c r="WKY1" s="1221"/>
      <c r="WKZ1" s="1221"/>
      <c r="WLA1" s="1221"/>
      <c r="WLB1" s="1221"/>
      <c r="WLC1" s="1221"/>
      <c r="WLD1" s="1221"/>
      <c r="WLE1" s="1221"/>
      <c r="WLF1" s="1221"/>
      <c r="WLG1" s="1221"/>
      <c r="WLH1" s="1221"/>
      <c r="WLI1" s="1221"/>
      <c r="WLJ1" s="1221"/>
      <c r="WLK1" s="1221"/>
      <c r="WLL1" s="1221"/>
      <c r="WLM1" s="1221"/>
      <c r="WLN1" s="1221"/>
      <c r="WLO1" s="1221"/>
      <c r="WLP1" s="1221"/>
      <c r="WLQ1" s="1221"/>
      <c r="WLR1" s="1221"/>
      <c r="WLS1" s="1221"/>
      <c r="WLT1" s="1221"/>
      <c r="WLU1" s="1221"/>
      <c r="WLV1" s="1221"/>
      <c r="WLW1" s="1221"/>
      <c r="WLX1" s="1221"/>
      <c r="WLY1" s="1221"/>
      <c r="WLZ1" s="1221"/>
      <c r="WMA1" s="1221"/>
      <c r="WMB1" s="1221"/>
      <c r="WMC1" s="1221"/>
      <c r="WMD1" s="1221"/>
      <c r="WME1" s="1221"/>
      <c r="WMF1" s="1221"/>
      <c r="WMG1" s="1221"/>
      <c r="WMH1" s="1221"/>
      <c r="WMI1" s="1221"/>
      <c r="WMJ1" s="1221"/>
      <c r="WMK1" s="1221"/>
      <c r="WML1" s="1221"/>
      <c r="WMM1" s="1221"/>
      <c r="WMN1" s="1221"/>
      <c r="WMO1" s="1221"/>
      <c r="WMP1" s="1221"/>
      <c r="WMQ1" s="1221"/>
      <c r="WMR1" s="1221"/>
      <c r="WMS1" s="1221"/>
      <c r="WMT1" s="1221"/>
      <c r="WMU1" s="1221"/>
      <c r="WMV1" s="1221"/>
      <c r="WMW1" s="1221"/>
      <c r="WMX1" s="1221"/>
      <c r="WMY1" s="1221"/>
      <c r="WMZ1" s="1221"/>
      <c r="WNA1" s="1221"/>
      <c r="WNB1" s="1221"/>
      <c r="WNC1" s="1221"/>
      <c r="WND1" s="1221"/>
      <c r="WNE1" s="1221"/>
      <c r="WNF1" s="1221"/>
      <c r="WNG1" s="1221"/>
      <c r="WNH1" s="1221"/>
      <c r="WNI1" s="1221"/>
      <c r="WNJ1" s="1221"/>
      <c r="WNK1" s="1221"/>
      <c r="WNL1" s="1221"/>
      <c r="WNM1" s="1221"/>
      <c r="WNN1" s="1221"/>
      <c r="WNO1" s="1221"/>
      <c r="WNP1" s="1221"/>
      <c r="WNQ1" s="1221"/>
      <c r="WNR1" s="1221"/>
      <c r="WNS1" s="1221"/>
      <c r="WNT1" s="1221"/>
      <c r="WNU1" s="1221"/>
      <c r="WNV1" s="1221"/>
      <c r="WNW1" s="1221"/>
      <c r="WNX1" s="1221"/>
      <c r="WNY1" s="1221"/>
      <c r="WNZ1" s="1221"/>
      <c r="WOA1" s="1221"/>
      <c r="WOB1" s="1221"/>
      <c r="WOC1" s="1221"/>
      <c r="WOD1" s="1221"/>
      <c r="WOE1" s="1221"/>
      <c r="WOF1" s="1221"/>
      <c r="WOG1" s="1221"/>
      <c r="WOH1" s="1221"/>
      <c r="WOI1" s="1221"/>
      <c r="WOJ1" s="1221"/>
      <c r="WOK1" s="1221"/>
      <c r="WOL1" s="1221"/>
      <c r="WOM1" s="1221"/>
      <c r="WON1" s="1221"/>
      <c r="WOO1" s="1221"/>
      <c r="WOP1" s="1221"/>
      <c r="WOQ1" s="1221"/>
      <c r="WOR1" s="1221"/>
      <c r="WOS1" s="1221"/>
      <c r="WOT1" s="1221"/>
      <c r="WOU1" s="1221"/>
      <c r="WOV1" s="1221"/>
      <c r="WOW1" s="1221"/>
      <c r="WOX1" s="1221"/>
      <c r="WOY1" s="1221"/>
      <c r="WOZ1" s="1221"/>
      <c r="WPA1" s="1221"/>
      <c r="WPB1" s="1221"/>
      <c r="WPC1" s="1221"/>
      <c r="WPD1" s="1221"/>
      <c r="WPE1" s="1221"/>
      <c r="WPF1" s="1221"/>
      <c r="WPG1" s="1221"/>
      <c r="WPH1" s="1221"/>
      <c r="WPI1" s="1221"/>
      <c r="WPJ1" s="1221"/>
      <c r="WPK1" s="1221"/>
      <c r="WPL1" s="1221"/>
      <c r="WPM1" s="1221"/>
      <c r="WPN1" s="1221"/>
      <c r="WPO1" s="1221"/>
      <c r="WPP1" s="1221"/>
      <c r="WPQ1" s="1221"/>
      <c r="WPR1" s="1221"/>
      <c r="WPS1" s="1221"/>
      <c r="WPT1" s="1221"/>
      <c r="WPU1" s="1221"/>
      <c r="WPV1" s="1221"/>
      <c r="WPW1" s="1221"/>
      <c r="WPX1" s="1221"/>
      <c r="WPY1" s="1221"/>
      <c r="WPZ1" s="1221"/>
      <c r="WQA1" s="1221"/>
      <c r="WQB1" s="1221"/>
      <c r="WQC1" s="1221"/>
      <c r="WQD1" s="1221"/>
      <c r="WQE1" s="1221"/>
      <c r="WQF1" s="1221"/>
      <c r="WQG1" s="1221"/>
      <c r="WQH1" s="1221"/>
      <c r="WQI1" s="1221"/>
      <c r="WQJ1" s="1221"/>
      <c r="WQK1" s="1221"/>
      <c r="WQL1" s="1221"/>
      <c r="WQM1" s="1221"/>
      <c r="WQN1" s="1221"/>
      <c r="WQO1" s="1221"/>
      <c r="WQP1" s="1221"/>
      <c r="WQQ1" s="1221"/>
      <c r="WQR1" s="1221"/>
      <c r="WQS1" s="1221"/>
      <c r="WQT1" s="1221"/>
      <c r="WQU1" s="1221"/>
      <c r="WQV1" s="1221"/>
      <c r="WQW1" s="1221"/>
      <c r="WQX1" s="1221"/>
      <c r="WQY1" s="1221"/>
      <c r="WQZ1" s="1221"/>
      <c r="WRA1" s="1221"/>
      <c r="WRB1" s="1221"/>
      <c r="WRC1" s="1221"/>
      <c r="WRD1" s="1221"/>
      <c r="WRE1" s="1221"/>
      <c r="WRF1" s="1221"/>
      <c r="WRG1" s="1221"/>
      <c r="WRH1" s="1221"/>
      <c r="WRI1" s="1221"/>
      <c r="WRJ1" s="1221"/>
      <c r="WRK1" s="1221"/>
      <c r="WRL1" s="1221"/>
      <c r="WRM1" s="1221"/>
      <c r="WRN1" s="1221"/>
      <c r="WRO1" s="1221"/>
      <c r="WRP1" s="1221"/>
      <c r="WRQ1" s="1221"/>
      <c r="WRR1" s="1221"/>
      <c r="WRS1" s="1221"/>
      <c r="WRT1" s="1221"/>
      <c r="WRU1" s="1221"/>
      <c r="WRV1" s="1221"/>
      <c r="WRW1" s="1221"/>
      <c r="WRX1" s="1221"/>
      <c r="WRY1" s="1221"/>
      <c r="WRZ1" s="1221"/>
      <c r="WSA1" s="1221"/>
      <c r="WSB1" s="1221"/>
      <c r="WSC1" s="1221"/>
      <c r="WSD1" s="1221"/>
      <c r="WSE1" s="1221"/>
      <c r="WSF1" s="1221"/>
      <c r="WSG1" s="1221"/>
      <c r="WSH1" s="1221"/>
      <c r="WSI1" s="1221"/>
      <c r="WSJ1" s="1221"/>
      <c r="WSK1" s="1221"/>
      <c r="WSL1" s="1221"/>
      <c r="WSM1" s="1221"/>
      <c r="WSN1" s="1221"/>
      <c r="WSO1" s="1221"/>
      <c r="WSP1" s="1221"/>
      <c r="WSQ1" s="1221"/>
      <c r="WSR1" s="1221"/>
      <c r="WSS1" s="1221"/>
      <c r="WST1" s="1221"/>
      <c r="WSU1" s="1221"/>
      <c r="WSV1" s="1221"/>
      <c r="WSW1" s="1221"/>
      <c r="WSX1" s="1221"/>
      <c r="WSY1" s="1221"/>
      <c r="WSZ1" s="1221"/>
      <c r="WTA1" s="1221"/>
      <c r="WTB1" s="1221"/>
      <c r="WTC1" s="1221"/>
      <c r="WTD1" s="1221"/>
      <c r="WTE1" s="1221"/>
      <c r="WTF1" s="1221"/>
      <c r="WTG1" s="1221"/>
      <c r="WTH1" s="1221"/>
      <c r="WTI1" s="1221"/>
      <c r="WTJ1" s="1221"/>
      <c r="WTK1" s="1221"/>
      <c r="WTL1" s="1221"/>
      <c r="WTM1" s="1221"/>
      <c r="WTN1" s="1221"/>
      <c r="WTO1" s="1221"/>
      <c r="WTP1" s="1221"/>
      <c r="WTQ1" s="1221"/>
      <c r="WTR1" s="1221"/>
      <c r="WTS1" s="1221"/>
      <c r="WTT1" s="1221"/>
      <c r="WTU1" s="1221"/>
      <c r="WTV1" s="1221"/>
      <c r="WTW1" s="1221"/>
      <c r="WTX1" s="1221"/>
      <c r="WTY1" s="1221"/>
      <c r="WTZ1" s="1221"/>
      <c r="WUA1" s="1221"/>
      <c r="WUB1" s="1221"/>
      <c r="WUC1" s="1221"/>
      <c r="WUD1" s="1221"/>
      <c r="WUE1" s="1221"/>
      <c r="WUF1" s="1221"/>
      <c r="WUG1" s="1221"/>
      <c r="WUH1" s="1221"/>
      <c r="WUI1" s="1221"/>
      <c r="WUJ1" s="1221"/>
      <c r="WUK1" s="1221"/>
      <c r="WUL1" s="1221"/>
      <c r="WUM1" s="1221"/>
      <c r="WUN1" s="1221"/>
      <c r="WUO1" s="1221"/>
      <c r="WUP1" s="1221"/>
      <c r="WUQ1" s="1221"/>
      <c r="WUR1" s="1221"/>
      <c r="WUS1" s="1221"/>
      <c r="WUT1" s="1221"/>
      <c r="WUU1" s="1221"/>
      <c r="WUV1" s="1221"/>
      <c r="WUW1" s="1221"/>
      <c r="WUX1" s="1221"/>
      <c r="WUY1" s="1221"/>
      <c r="WUZ1" s="1221"/>
      <c r="WVA1" s="1221"/>
      <c r="WVB1" s="1221"/>
      <c r="WVC1" s="1221"/>
      <c r="WVD1" s="1221"/>
      <c r="WVE1" s="1221"/>
      <c r="WVF1" s="1221"/>
      <c r="WVG1" s="1221"/>
      <c r="WVH1" s="1221"/>
      <c r="WVI1" s="1221"/>
      <c r="WVJ1" s="1221"/>
      <c r="WVK1" s="1221"/>
      <c r="WVL1" s="1221"/>
      <c r="WVM1" s="1221"/>
      <c r="WVN1" s="1221"/>
      <c r="WVO1" s="1221"/>
      <c r="WVP1" s="1221"/>
      <c r="WVQ1" s="1221"/>
      <c r="WVR1" s="1221"/>
      <c r="WVS1" s="1221"/>
      <c r="WVT1" s="1221"/>
      <c r="WVU1" s="1221"/>
      <c r="WVV1" s="1221"/>
      <c r="WVW1" s="1221"/>
      <c r="WVX1" s="1221"/>
      <c r="WVY1" s="1221"/>
      <c r="WVZ1" s="1221"/>
      <c r="WWA1" s="1221"/>
      <c r="WWB1" s="1221"/>
      <c r="WWC1" s="1221"/>
      <c r="WWD1" s="1221"/>
      <c r="WWE1" s="1221"/>
      <c r="WWF1" s="1221"/>
      <c r="WWG1" s="1221"/>
      <c r="WWH1" s="1221"/>
      <c r="WWI1" s="1221"/>
      <c r="WWJ1" s="1221"/>
      <c r="WWK1" s="1221"/>
      <c r="WWL1" s="1221"/>
      <c r="WWM1" s="1221"/>
      <c r="WWN1" s="1221"/>
      <c r="WWO1" s="1221"/>
      <c r="WWP1" s="1221"/>
      <c r="WWQ1" s="1221"/>
      <c r="WWR1" s="1221"/>
      <c r="WWS1" s="1221"/>
      <c r="WWT1" s="1221"/>
      <c r="WWU1" s="1221"/>
      <c r="WWV1" s="1221"/>
      <c r="WWW1" s="1221"/>
      <c r="WWX1" s="1221"/>
      <c r="WWY1" s="1221"/>
      <c r="WWZ1" s="1221"/>
      <c r="WXA1" s="1221"/>
      <c r="WXB1" s="1221"/>
      <c r="WXC1" s="1221"/>
      <c r="WXD1" s="1221"/>
      <c r="WXE1" s="1221"/>
      <c r="WXF1" s="1221"/>
      <c r="WXG1" s="1221"/>
      <c r="WXH1" s="1221"/>
      <c r="WXI1" s="1221"/>
      <c r="WXJ1" s="1221"/>
      <c r="WXK1" s="1221"/>
      <c r="WXL1" s="1221"/>
      <c r="WXM1" s="1221"/>
      <c r="WXN1" s="1221"/>
      <c r="WXO1" s="1221"/>
      <c r="WXP1" s="1221"/>
      <c r="WXQ1" s="1221"/>
      <c r="WXR1" s="1221"/>
      <c r="WXS1" s="1221"/>
      <c r="WXT1" s="1221"/>
      <c r="WXU1" s="1221"/>
      <c r="WXV1" s="1221"/>
      <c r="WXW1" s="1221"/>
      <c r="WXX1" s="1221"/>
      <c r="WXY1" s="1221"/>
      <c r="WXZ1" s="1221"/>
      <c r="WYA1" s="1221"/>
      <c r="WYB1" s="1221"/>
      <c r="WYC1" s="1221"/>
      <c r="WYD1" s="1221"/>
      <c r="WYE1" s="1221"/>
      <c r="WYF1" s="1221"/>
      <c r="WYG1" s="1221"/>
      <c r="WYH1" s="1221"/>
      <c r="WYI1" s="1221"/>
      <c r="WYJ1" s="1221"/>
      <c r="WYK1" s="1221"/>
      <c r="WYL1" s="1221"/>
      <c r="WYM1" s="1221"/>
      <c r="WYN1" s="1221"/>
      <c r="WYO1" s="1221"/>
      <c r="WYP1" s="1221"/>
      <c r="WYQ1" s="1221"/>
      <c r="WYR1" s="1221"/>
      <c r="WYS1" s="1221"/>
      <c r="WYT1" s="1221"/>
      <c r="WYU1" s="1221"/>
      <c r="WYV1" s="1221"/>
      <c r="WYW1" s="1221"/>
      <c r="WYX1" s="1221"/>
      <c r="WYY1" s="1221"/>
      <c r="WYZ1" s="1221"/>
      <c r="WZA1" s="1221"/>
      <c r="WZB1" s="1221"/>
      <c r="WZC1" s="1221"/>
      <c r="WZD1" s="1221"/>
      <c r="WZE1" s="1221"/>
      <c r="WZF1" s="1221"/>
      <c r="WZG1" s="1221"/>
      <c r="WZH1" s="1221"/>
      <c r="WZI1" s="1221"/>
      <c r="WZJ1" s="1221"/>
      <c r="WZK1" s="1221"/>
      <c r="WZL1" s="1221"/>
      <c r="WZM1" s="1221"/>
      <c r="WZN1" s="1221"/>
      <c r="WZO1" s="1221"/>
      <c r="WZP1" s="1221"/>
      <c r="WZQ1" s="1221"/>
      <c r="WZR1" s="1221"/>
      <c r="WZS1" s="1221"/>
      <c r="WZT1" s="1221"/>
      <c r="WZU1" s="1221"/>
      <c r="WZV1" s="1221"/>
      <c r="WZW1" s="1221"/>
      <c r="WZX1" s="1221"/>
      <c r="WZY1" s="1221"/>
      <c r="WZZ1" s="1221"/>
      <c r="XAA1" s="1221"/>
      <c r="XAB1" s="1221"/>
      <c r="XAC1" s="1221"/>
      <c r="XAD1" s="1221"/>
      <c r="XAE1" s="1221"/>
      <c r="XAF1" s="1221"/>
      <c r="XAG1" s="1221"/>
      <c r="XAH1" s="1221"/>
      <c r="XAI1" s="1221"/>
      <c r="XAJ1" s="1221"/>
      <c r="XAK1" s="1221"/>
      <c r="XAL1" s="1221"/>
      <c r="XAM1" s="1221"/>
      <c r="XAN1" s="1221"/>
      <c r="XAO1" s="1221"/>
      <c r="XAP1" s="1221"/>
      <c r="XAQ1" s="1221"/>
      <c r="XAR1" s="1221"/>
      <c r="XAS1" s="1221"/>
      <c r="XAT1" s="1221"/>
      <c r="XAU1" s="1221"/>
      <c r="XAV1" s="1221"/>
      <c r="XAW1" s="1221"/>
      <c r="XAX1" s="1221"/>
      <c r="XAY1" s="1221"/>
      <c r="XAZ1" s="1221"/>
      <c r="XBA1" s="1221"/>
      <c r="XBB1" s="1221"/>
      <c r="XBC1" s="1221"/>
      <c r="XBD1" s="1221"/>
      <c r="XBE1" s="1221"/>
      <c r="XBF1" s="1221"/>
      <c r="XBG1" s="1221"/>
      <c r="XBH1" s="1221"/>
      <c r="XBI1" s="1221"/>
      <c r="XBJ1" s="1221"/>
      <c r="XBK1" s="1221"/>
      <c r="XBL1" s="1221"/>
      <c r="XBM1" s="1221"/>
      <c r="XBN1" s="1221"/>
      <c r="XBO1" s="1221"/>
      <c r="XBP1" s="1221"/>
      <c r="XBQ1" s="1221"/>
      <c r="XBR1" s="1221"/>
      <c r="XBS1" s="1221"/>
      <c r="XBT1" s="1221"/>
      <c r="XBU1" s="1221"/>
      <c r="XBV1" s="1221"/>
      <c r="XBW1" s="1221"/>
      <c r="XBX1" s="1221"/>
      <c r="XBY1" s="1221"/>
      <c r="XBZ1" s="1221"/>
      <c r="XCA1" s="1221"/>
      <c r="XCB1" s="1221"/>
      <c r="XCC1" s="1221"/>
      <c r="XCD1" s="1221"/>
      <c r="XCE1" s="1221"/>
      <c r="XCF1" s="1221"/>
      <c r="XCG1" s="1221"/>
      <c r="XCH1" s="1221"/>
      <c r="XCI1" s="1221"/>
      <c r="XCJ1" s="1221"/>
      <c r="XCK1" s="1221"/>
      <c r="XCL1" s="1221"/>
      <c r="XCM1" s="1221"/>
      <c r="XCN1" s="1221"/>
      <c r="XCO1" s="1221"/>
      <c r="XCP1" s="1221"/>
      <c r="XCQ1" s="1221"/>
      <c r="XCR1" s="1221"/>
      <c r="XCS1" s="1221"/>
      <c r="XCT1" s="1221"/>
      <c r="XCU1" s="1221"/>
      <c r="XCV1" s="1221"/>
      <c r="XCW1" s="1221"/>
      <c r="XCX1" s="1221"/>
      <c r="XCY1" s="1221"/>
      <c r="XCZ1" s="1221"/>
      <c r="XDA1" s="1221"/>
      <c r="XDB1" s="1221"/>
      <c r="XDC1" s="1221"/>
      <c r="XDD1" s="1221"/>
      <c r="XDE1" s="1221"/>
      <c r="XDF1" s="1221"/>
      <c r="XDG1" s="1221"/>
      <c r="XDH1" s="1221"/>
      <c r="XDI1" s="1221"/>
      <c r="XDJ1" s="1221"/>
      <c r="XDK1" s="1221"/>
      <c r="XDL1" s="1221"/>
      <c r="XDM1" s="1221"/>
      <c r="XDN1" s="1221"/>
      <c r="XDO1" s="1221"/>
      <c r="XDP1" s="1221"/>
      <c r="XDQ1" s="1221"/>
      <c r="XDR1" s="1221"/>
      <c r="XDS1" s="1221"/>
      <c r="XDT1" s="1221"/>
      <c r="XDU1" s="1221"/>
      <c r="XDV1" s="1221"/>
      <c r="XDW1" s="1221"/>
      <c r="XDX1" s="1221"/>
      <c r="XDY1" s="1221"/>
      <c r="XDZ1" s="1221"/>
      <c r="XEA1" s="1221"/>
      <c r="XEB1" s="1221"/>
      <c r="XEC1" s="1221"/>
      <c r="XED1" s="1221"/>
      <c r="XEE1" s="1221"/>
      <c r="XEF1" s="1221"/>
      <c r="XEG1" s="1221"/>
      <c r="XEH1" s="1221"/>
      <c r="XEI1" s="1221"/>
      <c r="XEJ1" s="1221"/>
      <c r="XEK1" s="1221"/>
      <c r="XEL1" s="1221"/>
      <c r="XEM1" s="1221"/>
      <c r="XEN1" s="1221"/>
      <c r="XEO1" s="1221"/>
      <c r="XEP1" s="1221"/>
      <c r="XEQ1" s="1221"/>
      <c r="XER1" s="1221"/>
      <c r="XES1" s="1221"/>
      <c r="XET1" s="1221"/>
      <c r="XEU1" s="1221"/>
      <c r="XEV1" s="1221"/>
      <c r="XEW1" s="1221"/>
      <c r="XEX1" s="1221"/>
      <c r="XEY1" s="1221"/>
      <c r="XEZ1" s="1221"/>
      <c r="XFA1" s="1221"/>
      <c r="XFB1" s="1221"/>
      <c r="XFC1" s="1221"/>
      <c r="XFD1" s="1221"/>
    </row>
    <row r="2" spans="1:16384" s="190" customForma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c r="AM2" s="1221"/>
      <c r="AN2" s="1221"/>
      <c r="AO2" s="1221"/>
      <c r="AP2" s="1221"/>
      <c r="AQ2" s="1221"/>
      <c r="AR2" s="1221"/>
      <c r="AS2" s="1221"/>
      <c r="AT2" s="1221"/>
      <c r="AU2" s="1221"/>
      <c r="AV2" s="1221"/>
      <c r="AW2" s="1221"/>
      <c r="AX2" s="1221"/>
      <c r="AY2" s="1221"/>
      <c r="AZ2" s="1221"/>
      <c r="BA2" s="1221"/>
      <c r="BB2" s="1221"/>
      <c r="BC2" s="1221"/>
      <c r="BD2" s="1221"/>
      <c r="BE2" s="1221"/>
      <c r="BF2" s="1221"/>
      <c r="BG2" s="1221"/>
      <c r="BH2" s="1221"/>
      <c r="BI2" s="1221"/>
      <c r="BJ2" s="1221"/>
      <c r="BK2" s="1221"/>
      <c r="BL2" s="1221"/>
      <c r="BM2" s="1221"/>
      <c r="BN2" s="1221"/>
      <c r="BO2" s="1221"/>
      <c r="BP2" s="1221"/>
      <c r="BQ2" s="1221"/>
      <c r="BR2" s="1221"/>
      <c r="BS2" s="1221"/>
      <c r="BT2" s="1221"/>
      <c r="BU2" s="1221"/>
      <c r="BV2" s="1221"/>
      <c r="BW2" s="1221"/>
      <c r="BX2" s="1221"/>
      <c r="BY2" s="1221"/>
      <c r="BZ2" s="1221"/>
      <c r="CA2" s="1221"/>
      <c r="CB2" s="1221"/>
      <c r="CC2" s="1221"/>
      <c r="CD2" s="1221"/>
      <c r="CE2" s="1221"/>
      <c r="CF2" s="1221"/>
      <c r="CG2" s="1221"/>
      <c r="CH2" s="1221"/>
      <c r="CI2" s="1221"/>
      <c r="CJ2" s="1221"/>
      <c r="CK2" s="1221"/>
      <c r="CL2" s="1221"/>
      <c r="CM2" s="1221"/>
      <c r="CN2" s="1221"/>
      <c r="CO2" s="1221"/>
      <c r="CP2" s="1221"/>
      <c r="CQ2" s="1221"/>
      <c r="CR2" s="1221"/>
      <c r="CS2" s="1221"/>
      <c r="CT2" s="1221"/>
      <c r="CU2" s="1221"/>
      <c r="CV2" s="1221"/>
      <c r="CW2" s="1221"/>
      <c r="CX2" s="1221"/>
      <c r="CY2" s="1221"/>
      <c r="CZ2" s="1221"/>
      <c r="DA2" s="1221"/>
      <c r="DB2" s="1221"/>
      <c r="DC2" s="1221"/>
      <c r="DD2" s="1221"/>
      <c r="DE2" s="1221"/>
      <c r="DF2" s="1221"/>
      <c r="DG2" s="1221"/>
      <c r="DH2" s="1221"/>
      <c r="DI2" s="1221"/>
      <c r="DJ2" s="1221"/>
      <c r="DK2" s="1221"/>
      <c r="DL2" s="1221"/>
      <c r="DM2" s="1221"/>
      <c r="DN2" s="1221"/>
      <c r="DO2" s="1221"/>
      <c r="DP2" s="1221"/>
      <c r="DQ2" s="1221"/>
      <c r="DR2" s="1221"/>
      <c r="DS2" s="1221"/>
      <c r="DT2" s="1221"/>
      <c r="DU2" s="1221"/>
      <c r="DV2" s="1221"/>
      <c r="DW2" s="1221"/>
      <c r="DX2" s="1221"/>
      <c r="DY2" s="1221"/>
      <c r="DZ2" s="1221"/>
      <c r="EA2" s="1221"/>
      <c r="EB2" s="1221"/>
      <c r="EC2" s="1221"/>
      <c r="ED2" s="1221"/>
      <c r="EE2" s="1221"/>
      <c r="EF2" s="1221"/>
      <c r="EG2" s="1221"/>
      <c r="EH2" s="1221"/>
      <c r="EI2" s="1221"/>
      <c r="EJ2" s="1221"/>
      <c r="EK2" s="1221"/>
      <c r="EL2" s="1221"/>
      <c r="EM2" s="1221"/>
      <c r="EN2" s="1221"/>
      <c r="EO2" s="1221"/>
      <c r="EP2" s="1221"/>
      <c r="EQ2" s="1221"/>
      <c r="ER2" s="1221"/>
      <c r="ES2" s="1221"/>
      <c r="ET2" s="1221"/>
      <c r="EU2" s="1221"/>
      <c r="EV2" s="1221"/>
      <c r="EW2" s="1221"/>
      <c r="EX2" s="1221"/>
      <c r="EY2" s="1221"/>
      <c r="EZ2" s="1221"/>
      <c r="FA2" s="1221"/>
      <c r="FB2" s="1221"/>
      <c r="FC2" s="1221"/>
      <c r="FD2" s="1221"/>
      <c r="FE2" s="1221"/>
      <c r="FF2" s="1221"/>
      <c r="FG2" s="1221"/>
      <c r="FH2" s="1221"/>
      <c r="FI2" s="1221"/>
      <c r="FJ2" s="1221"/>
      <c r="FK2" s="1221"/>
      <c r="FL2" s="1221"/>
      <c r="FM2" s="1221"/>
      <c r="FN2" s="1221"/>
      <c r="FO2" s="1221"/>
      <c r="FP2" s="1221"/>
      <c r="FQ2" s="1221"/>
      <c r="FR2" s="1221"/>
      <c r="FS2" s="1221"/>
      <c r="FT2" s="1221"/>
      <c r="FU2" s="1221"/>
      <c r="FV2" s="1221"/>
      <c r="FW2" s="1221"/>
      <c r="FX2" s="1221"/>
      <c r="FY2" s="1221"/>
      <c r="FZ2" s="1221"/>
      <c r="GA2" s="1221"/>
      <c r="GB2" s="1221"/>
      <c r="GC2" s="1221"/>
      <c r="GD2" s="1221"/>
      <c r="GE2" s="1221"/>
      <c r="GF2" s="1221"/>
      <c r="GG2" s="1221"/>
      <c r="GH2" s="1221"/>
      <c r="GI2" s="1221"/>
      <c r="GJ2" s="1221"/>
      <c r="GK2" s="1221"/>
      <c r="GL2" s="1221"/>
      <c r="GM2" s="1221"/>
      <c r="GN2" s="1221"/>
      <c r="GO2" s="1221"/>
      <c r="GP2" s="1221"/>
      <c r="GQ2" s="1221"/>
      <c r="GR2" s="1221"/>
      <c r="GS2" s="1221"/>
      <c r="GT2" s="1221"/>
      <c r="GU2" s="1221"/>
      <c r="GV2" s="1221"/>
      <c r="GW2" s="1221"/>
      <c r="GX2" s="1221"/>
      <c r="GY2" s="1221"/>
      <c r="GZ2" s="1221"/>
      <c r="HA2" s="1221"/>
      <c r="HB2" s="1221"/>
      <c r="HC2" s="1221"/>
      <c r="HD2" s="1221"/>
      <c r="HE2" s="1221"/>
      <c r="HF2" s="1221"/>
      <c r="HG2" s="1221"/>
      <c r="HH2" s="1221"/>
      <c r="HI2" s="1221"/>
      <c r="HJ2" s="1221"/>
      <c r="HK2" s="1221"/>
      <c r="HL2" s="1221"/>
      <c r="HM2" s="1221"/>
      <c r="HN2" s="1221"/>
      <c r="HO2" s="1221"/>
      <c r="HP2" s="1221"/>
      <c r="HQ2" s="1221"/>
      <c r="HR2" s="1221"/>
      <c r="HS2" s="1221"/>
      <c r="HT2" s="1221"/>
      <c r="HU2" s="1221"/>
      <c r="HV2" s="1221"/>
      <c r="HW2" s="1221"/>
      <c r="HX2" s="1221"/>
      <c r="HY2" s="1221"/>
      <c r="HZ2" s="1221"/>
      <c r="IA2" s="1221"/>
      <c r="IB2" s="1221"/>
      <c r="IC2" s="1221"/>
      <c r="ID2" s="1221"/>
      <c r="IE2" s="1221"/>
      <c r="IF2" s="1221"/>
      <c r="IG2" s="1221"/>
      <c r="IH2" s="1221"/>
      <c r="II2" s="1221"/>
      <c r="IJ2" s="1221"/>
      <c r="IK2" s="1221"/>
      <c r="IL2" s="1221"/>
      <c r="IM2" s="1221"/>
      <c r="IN2" s="1221"/>
      <c r="IO2" s="1221"/>
      <c r="IP2" s="1221"/>
      <c r="IQ2" s="1221"/>
      <c r="IR2" s="1221"/>
      <c r="IS2" s="1221"/>
      <c r="IT2" s="1221"/>
      <c r="IU2" s="1221"/>
      <c r="IV2" s="1221"/>
      <c r="IW2" s="1221"/>
      <c r="IX2" s="1221"/>
      <c r="IY2" s="1221"/>
      <c r="IZ2" s="1221"/>
      <c r="JA2" s="1221"/>
      <c r="JB2" s="1221"/>
      <c r="JC2" s="1221"/>
      <c r="JD2" s="1221"/>
      <c r="JE2" s="1221"/>
      <c r="JF2" s="1221"/>
      <c r="JG2" s="1221"/>
      <c r="JH2" s="1221"/>
      <c r="JI2" s="1221"/>
      <c r="JJ2" s="1221"/>
      <c r="JK2" s="1221"/>
      <c r="JL2" s="1221"/>
      <c r="JM2" s="1221"/>
      <c r="JN2" s="1221"/>
      <c r="JO2" s="1221"/>
      <c r="JP2" s="1221"/>
      <c r="JQ2" s="1221"/>
      <c r="JR2" s="1221"/>
      <c r="JS2" s="1221"/>
      <c r="JT2" s="1221"/>
      <c r="JU2" s="1221"/>
      <c r="JV2" s="1221"/>
      <c r="JW2" s="1221"/>
      <c r="JX2" s="1221"/>
      <c r="JY2" s="1221"/>
      <c r="JZ2" s="1221"/>
      <c r="KA2" s="1221"/>
      <c r="KB2" s="1221"/>
      <c r="KC2" s="1221"/>
      <c r="KD2" s="1221"/>
      <c r="KE2" s="1221"/>
      <c r="KF2" s="1221"/>
      <c r="KG2" s="1221"/>
      <c r="KH2" s="1221"/>
      <c r="KI2" s="1221"/>
      <c r="KJ2" s="1221"/>
      <c r="KK2" s="1221"/>
      <c r="KL2" s="1221"/>
      <c r="KM2" s="1221"/>
      <c r="KN2" s="1221"/>
      <c r="KO2" s="1221"/>
      <c r="KP2" s="1221"/>
      <c r="KQ2" s="1221"/>
      <c r="KR2" s="1221"/>
      <c r="KS2" s="1221"/>
      <c r="KT2" s="1221"/>
      <c r="KU2" s="1221"/>
      <c r="KV2" s="1221"/>
      <c r="KW2" s="1221"/>
      <c r="KX2" s="1221"/>
      <c r="KY2" s="1221"/>
      <c r="KZ2" s="1221"/>
      <c r="LA2" s="1221"/>
      <c r="LB2" s="1221"/>
      <c r="LC2" s="1221"/>
      <c r="LD2" s="1221"/>
      <c r="LE2" s="1221"/>
      <c r="LF2" s="1221"/>
      <c r="LG2" s="1221"/>
      <c r="LH2" s="1221"/>
      <c r="LI2" s="1221"/>
      <c r="LJ2" s="1221"/>
      <c r="LK2" s="1221"/>
      <c r="LL2" s="1221"/>
      <c r="LM2" s="1221"/>
      <c r="LN2" s="1221"/>
      <c r="LO2" s="1221"/>
      <c r="LP2" s="1221"/>
      <c r="LQ2" s="1221"/>
      <c r="LR2" s="1221"/>
      <c r="LS2" s="1221"/>
      <c r="LT2" s="1221"/>
      <c r="LU2" s="1221"/>
      <c r="LV2" s="1221"/>
      <c r="LW2" s="1221"/>
      <c r="LX2" s="1221"/>
      <c r="LY2" s="1221"/>
      <c r="LZ2" s="1221"/>
      <c r="MA2" s="1221"/>
      <c r="MB2" s="1221"/>
      <c r="MC2" s="1221"/>
      <c r="MD2" s="1221"/>
      <c r="ME2" s="1221"/>
      <c r="MF2" s="1221"/>
      <c r="MG2" s="1221"/>
      <c r="MH2" s="1221"/>
      <c r="MI2" s="1221"/>
      <c r="MJ2" s="1221"/>
      <c r="MK2" s="1221"/>
      <c r="ML2" s="1221"/>
      <c r="MM2" s="1221"/>
      <c r="MN2" s="1221"/>
      <c r="MO2" s="1221"/>
      <c r="MP2" s="1221"/>
      <c r="MQ2" s="1221"/>
      <c r="MR2" s="1221"/>
      <c r="MS2" s="1221"/>
      <c r="MT2" s="1221"/>
      <c r="MU2" s="1221"/>
      <c r="MV2" s="1221"/>
      <c r="MW2" s="1221"/>
      <c r="MX2" s="1221"/>
      <c r="MY2" s="1221"/>
      <c r="MZ2" s="1221"/>
      <c r="NA2" s="1221"/>
      <c r="NB2" s="1221"/>
      <c r="NC2" s="1221"/>
      <c r="ND2" s="1221"/>
      <c r="NE2" s="1221"/>
      <c r="NF2" s="1221"/>
      <c r="NG2" s="1221"/>
      <c r="NH2" s="1221"/>
      <c r="NI2" s="1221"/>
      <c r="NJ2" s="1221"/>
      <c r="NK2" s="1221"/>
      <c r="NL2" s="1221"/>
      <c r="NM2" s="1221"/>
      <c r="NN2" s="1221"/>
      <c r="NO2" s="1221"/>
      <c r="NP2" s="1221"/>
      <c r="NQ2" s="1221"/>
      <c r="NR2" s="1221"/>
      <c r="NS2" s="1221"/>
      <c r="NT2" s="1221"/>
      <c r="NU2" s="1221"/>
      <c r="NV2" s="1221"/>
      <c r="NW2" s="1221"/>
      <c r="NX2" s="1221"/>
      <c r="NY2" s="1221"/>
      <c r="NZ2" s="1221"/>
      <c r="OA2" s="1221"/>
      <c r="OB2" s="1221"/>
      <c r="OC2" s="1221"/>
      <c r="OD2" s="1221"/>
      <c r="OE2" s="1221"/>
      <c r="OF2" s="1221"/>
      <c r="OG2" s="1221"/>
      <c r="OH2" s="1221"/>
      <c r="OI2" s="1221"/>
      <c r="OJ2" s="1221"/>
      <c r="OK2" s="1221"/>
      <c r="OL2" s="1221"/>
      <c r="OM2" s="1221"/>
      <c r="ON2" s="1221"/>
      <c r="OO2" s="1221"/>
      <c r="OP2" s="1221"/>
      <c r="OQ2" s="1221"/>
      <c r="OR2" s="1221"/>
      <c r="OS2" s="1221"/>
      <c r="OT2" s="1221"/>
      <c r="OU2" s="1221"/>
      <c r="OV2" s="1221"/>
      <c r="OW2" s="1221"/>
      <c r="OX2" s="1221"/>
      <c r="OY2" s="1221"/>
      <c r="OZ2" s="1221"/>
      <c r="PA2" s="1221"/>
      <c r="PB2" s="1221"/>
      <c r="PC2" s="1221"/>
      <c r="PD2" s="1221"/>
      <c r="PE2" s="1221"/>
      <c r="PF2" s="1221"/>
      <c r="PG2" s="1221"/>
      <c r="PH2" s="1221"/>
      <c r="PI2" s="1221"/>
      <c r="PJ2" s="1221"/>
      <c r="PK2" s="1221"/>
      <c r="PL2" s="1221"/>
      <c r="PM2" s="1221"/>
      <c r="PN2" s="1221"/>
      <c r="PO2" s="1221"/>
      <c r="PP2" s="1221"/>
      <c r="PQ2" s="1221"/>
      <c r="PR2" s="1221"/>
      <c r="PS2" s="1221"/>
      <c r="PT2" s="1221"/>
      <c r="PU2" s="1221"/>
      <c r="PV2" s="1221"/>
      <c r="PW2" s="1221"/>
      <c r="PX2" s="1221"/>
      <c r="PY2" s="1221"/>
      <c r="PZ2" s="1221"/>
      <c r="QA2" s="1221"/>
      <c r="QB2" s="1221"/>
      <c r="QC2" s="1221"/>
      <c r="QD2" s="1221"/>
      <c r="QE2" s="1221"/>
      <c r="QF2" s="1221"/>
      <c r="QG2" s="1221"/>
      <c r="QH2" s="1221"/>
      <c r="QI2" s="1221"/>
      <c r="QJ2" s="1221"/>
      <c r="QK2" s="1221"/>
      <c r="QL2" s="1221"/>
      <c r="QM2" s="1221"/>
      <c r="QN2" s="1221"/>
      <c r="QO2" s="1221"/>
      <c r="QP2" s="1221"/>
      <c r="QQ2" s="1221"/>
      <c r="QR2" s="1221"/>
      <c r="QS2" s="1221"/>
      <c r="QT2" s="1221"/>
      <c r="QU2" s="1221"/>
      <c r="QV2" s="1221"/>
      <c r="QW2" s="1221"/>
      <c r="QX2" s="1221"/>
      <c r="QY2" s="1221"/>
      <c r="QZ2" s="1221"/>
      <c r="RA2" s="1221"/>
      <c r="RB2" s="1221"/>
      <c r="RC2" s="1221"/>
      <c r="RD2" s="1221"/>
      <c r="RE2" s="1221"/>
      <c r="RF2" s="1221"/>
      <c r="RG2" s="1221"/>
      <c r="RH2" s="1221"/>
      <c r="RI2" s="1221"/>
      <c r="RJ2" s="1221"/>
      <c r="RK2" s="1221"/>
      <c r="RL2" s="1221"/>
      <c r="RM2" s="1221"/>
      <c r="RN2" s="1221"/>
      <c r="RO2" s="1221"/>
      <c r="RP2" s="1221"/>
      <c r="RQ2" s="1221"/>
      <c r="RR2" s="1221"/>
      <c r="RS2" s="1221"/>
      <c r="RT2" s="1221"/>
      <c r="RU2" s="1221"/>
      <c r="RV2" s="1221"/>
      <c r="RW2" s="1221"/>
      <c r="RX2" s="1221"/>
      <c r="RY2" s="1221"/>
      <c r="RZ2" s="1221"/>
      <c r="SA2" s="1221"/>
      <c r="SB2" s="1221"/>
      <c r="SC2" s="1221"/>
      <c r="SD2" s="1221"/>
      <c r="SE2" s="1221"/>
      <c r="SF2" s="1221"/>
      <c r="SG2" s="1221"/>
      <c r="SH2" s="1221"/>
      <c r="SI2" s="1221"/>
      <c r="SJ2" s="1221"/>
      <c r="SK2" s="1221"/>
      <c r="SL2" s="1221"/>
      <c r="SM2" s="1221"/>
      <c r="SN2" s="1221"/>
      <c r="SO2" s="1221"/>
      <c r="SP2" s="1221"/>
      <c r="SQ2" s="1221"/>
      <c r="SR2" s="1221"/>
      <c r="SS2" s="1221"/>
      <c r="ST2" s="1221"/>
      <c r="SU2" s="1221"/>
      <c r="SV2" s="1221"/>
      <c r="SW2" s="1221"/>
      <c r="SX2" s="1221"/>
      <c r="SY2" s="1221"/>
      <c r="SZ2" s="1221"/>
      <c r="TA2" s="1221"/>
      <c r="TB2" s="1221"/>
      <c r="TC2" s="1221"/>
      <c r="TD2" s="1221"/>
      <c r="TE2" s="1221"/>
      <c r="TF2" s="1221"/>
      <c r="TG2" s="1221"/>
      <c r="TH2" s="1221"/>
      <c r="TI2" s="1221"/>
      <c r="TJ2" s="1221"/>
      <c r="TK2" s="1221"/>
      <c r="TL2" s="1221"/>
      <c r="TM2" s="1221"/>
      <c r="TN2" s="1221"/>
      <c r="TO2" s="1221"/>
      <c r="TP2" s="1221"/>
      <c r="TQ2" s="1221"/>
      <c r="TR2" s="1221"/>
      <c r="TS2" s="1221"/>
      <c r="TT2" s="1221"/>
      <c r="TU2" s="1221"/>
      <c r="TV2" s="1221"/>
      <c r="TW2" s="1221"/>
      <c r="TX2" s="1221"/>
      <c r="TY2" s="1221"/>
      <c r="TZ2" s="1221"/>
      <c r="UA2" s="1221"/>
      <c r="UB2" s="1221"/>
      <c r="UC2" s="1221"/>
      <c r="UD2" s="1221"/>
      <c r="UE2" s="1221"/>
      <c r="UF2" s="1221"/>
      <c r="UG2" s="1221"/>
      <c r="UH2" s="1221"/>
      <c r="UI2" s="1221"/>
      <c r="UJ2" s="1221"/>
      <c r="UK2" s="1221"/>
      <c r="UL2" s="1221"/>
      <c r="UM2" s="1221"/>
      <c r="UN2" s="1221"/>
      <c r="UO2" s="1221"/>
      <c r="UP2" s="1221"/>
      <c r="UQ2" s="1221"/>
      <c r="UR2" s="1221"/>
      <c r="US2" s="1221"/>
      <c r="UT2" s="1221"/>
      <c r="UU2" s="1221"/>
      <c r="UV2" s="1221"/>
      <c r="UW2" s="1221"/>
      <c r="UX2" s="1221"/>
      <c r="UY2" s="1221"/>
      <c r="UZ2" s="1221"/>
      <c r="VA2" s="1221"/>
      <c r="VB2" s="1221"/>
      <c r="VC2" s="1221"/>
      <c r="VD2" s="1221"/>
      <c r="VE2" s="1221"/>
      <c r="VF2" s="1221"/>
      <c r="VG2" s="1221"/>
      <c r="VH2" s="1221"/>
      <c r="VI2" s="1221"/>
      <c r="VJ2" s="1221"/>
      <c r="VK2" s="1221"/>
      <c r="VL2" s="1221"/>
      <c r="VM2" s="1221"/>
      <c r="VN2" s="1221"/>
      <c r="VO2" s="1221"/>
      <c r="VP2" s="1221"/>
      <c r="VQ2" s="1221"/>
      <c r="VR2" s="1221"/>
      <c r="VS2" s="1221"/>
      <c r="VT2" s="1221"/>
      <c r="VU2" s="1221"/>
      <c r="VV2" s="1221"/>
      <c r="VW2" s="1221"/>
      <c r="VX2" s="1221"/>
      <c r="VY2" s="1221"/>
      <c r="VZ2" s="1221"/>
      <c r="WA2" s="1221"/>
      <c r="WB2" s="1221"/>
      <c r="WC2" s="1221"/>
      <c r="WD2" s="1221"/>
      <c r="WE2" s="1221"/>
      <c r="WF2" s="1221"/>
      <c r="WG2" s="1221"/>
      <c r="WH2" s="1221"/>
      <c r="WI2" s="1221"/>
      <c r="WJ2" s="1221"/>
      <c r="WK2" s="1221"/>
      <c r="WL2" s="1221"/>
      <c r="WM2" s="1221"/>
      <c r="WN2" s="1221"/>
      <c r="WO2" s="1221"/>
      <c r="WP2" s="1221"/>
      <c r="WQ2" s="1221"/>
      <c r="WR2" s="1221"/>
      <c r="WS2" s="1221"/>
      <c r="WT2" s="1221"/>
      <c r="WU2" s="1221"/>
      <c r="WV2" s="1221"/>
      <c r="WW2" s="1221"/>
      <c r="WX2" s="1221"/>
      <c r="WY2" s="1221"/>
      <c r="WZ2" s="1221"/>
      <c r="XA2" s="1221"/>
      <c r="XB2" s="1221"/>
      <c r="XC2" s="1221"/>
      <c r="XD2" s="1221"/>
      <c r="XE2" s="1221"/>
      <c r="XF2" s="1221"/>
      <c r="XG2" s="1221"/>
      <c r="XH2" s="1221"/>
      <c r="XI2" s="1221"/>
      <c r="XJ2" s="1221"/>
      <c r="XK2" s="1221"/>
      <c r="XL2" s="1221"/>
      <c r="XM2" s="1221"/>
      <c r="XN2" s="1221"/>
      <c r="XO2" s="1221"/>
      <c r="XP2" s="1221"/>
      <c r="XQ2" s="1221"/>
      <c r="XR2" s="1221"/>
      <c r="XS2" s="1221"/>
      <c r="XT2" s="1221"/>
      <c r="XU2" s="1221"/>
      <c r="XV2" s="1221"/>
      <c r="XW2" s="1221"/>
      <c r="XX2" s="1221"/>
      <c r="XY2" s="1221"/>
      <c r="XZ2" s="1221"/>
      <c r="YA2" s="1221"/>
      <c r="YB2" s="1221"/>
      <c r="YC2" s="1221"/>
      <c r="YD2" s="1221"/>
      <c r="YE2" s="1221"/>
      <c r="YF2" s="1221"/>
      <c r="YG2" s="1221"/>
      <c r="YH2" s="1221"/>
      <c r="YI2" s="1221"/>
      <c r="YJ2" s="1221"/>
      <c r="YK2" s="1221"/>
      <c r="YL2" s="1221"/>
      <c r="YM2" s="1221"/>
      <c r="YN2" s="1221"/>
      <c r="YO2" s="1221"/>
      <c r="YP2" s="1221"/>
      <c r="YQ2" s="1221"/>
      <c r="YR2" s="1221"/>
      <c r="YS2" s="1221"/>
      <c r="YT2" s="1221"/>
      <c r="YU2" s="1221"/>
      <c r="YV2" s="1221"/>
      <c r="YW2" s="1221"/>
      <c r="YX2" s="1221"/>
      <c r="YY2" s="1221"/>
      <c r="YZ2" s="1221"/>
      <c r="ZA2" s="1221"/>
      <c r="ZB2" s="1221"/>
      <c r="ZC2" s="1221"/>
      <c r="ZD2" s="1221"/>
      <c r="ZE2" s="1221"/>
      <c r="ZF2" s="1221"/>
      <c r="ZG2" s="1221"/>
      <c r="ZH2" s="1221"/>
      <c r="ZI2" s="1221"/>
      <c r="ZJ2" s="1221"/>
      <c r="ZK2" s="1221"/>
      <c r="ZL2" s="1221"/>
      <c r="ZM2" s="1221"/>
      <c r="ZN2" s="1221"/>
      <c r="ZO2" s="1221"/>
      <c r="ZP2" s="1221"/>
      <c r="ZQ2" s="1221"/>
      <c r="ZR2" s="1221"/>
      <c r="ZS2" s="1221"/>
      <c r="ZT2" s="1221"/>
      <c r="ZU2" s="1221"/>
      <c r="ZV2" s="1221"/>
      <c r="ZW2" s="1221"/>
      <c r="ZX2" s="1221"/>
      <c r="ZY2" s="1221"/>
      <c r="ZZ2" s="1221"/>
      <c r="AAA2" s="1221"/>
      <c r="AAB2" s="1221"/>
      <c r="AAC2" s="1221"/>
      <c r="AAD2" s="1221"/>
      <c r="AAE2" s="1221"/>
      <c r="AAF2" s="1221"/>
      <c r="AAG2" s="1221"/>
      <c r="AAH2" s="1221"/>
      <c r="AAI2" s="1221"/>
      <c r="AAJ2" s="1221"/>
      <c r="AAK2" s="1221"/>
      <c r="AAL2" s="1221"/>
      <c r="AAM2" s="1221"/>
      <c r="AAN2" s="1221"/>
      <c r="AAO2" s="1221"/>
      <c r="AAP2" s="1221"/>
      <c r="AAQ2" s="1221"/>
      <c r="AAR2" s="1221"/>
      <c r="AAS2" s="1221"/>
      <c r="AAT2" s="1221"/>
      <c r="AAU2" s="1221"/>
      <c r="AAV2" s="1221"/>
      <c r="AAW2" s="1221"/>
      <c r="AAX2" s="1221"/>
      <c r="AAY2" s="1221"/>
      <c r="AAZ2" s="1221"/>
      <c r="ABA2" s="1221"/>
      <c r="ABB2" s="1221"/>
      <c r="ABC2" s="1221"/>
      <c r="ABD2" s="1221"/>
      <c r="ABE2" s="1221"/>
      <c r="ABF2" s="1221"/>
      <c r="ABG2" s="1221"/>
      <c r="ABH2" s="1221"/>
      <c r="ABI2" s="1221"/>
      <c r="ABJ2" s="1221"/>
      <c r="ABK2" s="1221"/>
      <c r="ABL2" s="1221"/>
      <c r="ABM2" s="1221"/>
      <c r="ABN2" s="1221"/>
      <c r="ABO2" s="1221"/>
      <c r="ABP2" s="1221"/>
      <c r="ABQ2" s="1221"/>
      <c r="ABR2" s="1221"/>
      <c r="ABS2" s="1221"/>
      <c r="ABT2" s="1221"/>
      <c r="ABU2" s="1221"/>
      <c r="ABV2" s="1221"/>
      <c r="ABW2" s="1221"/>
      <c r="ABX2" s="1221"/>
      <c r="ABY2" s="1221"/>
      <c r="ABZ2" s="1221"/>
      <c r="ACA2" s="1221"/>
      <c r="ACB2" s="1221"/>
      <c r="ACC2" s="1221"/>
      <c r="ACD2" s="1221"/>
      <c r="ACE2" s="1221"/>
      <c r="ACF2" s="1221"/>
      <c r="ACG2" s="1221"/>
      <c r="ACH2" s="1221"/>
      <c r="ACI2" s="1221"/>
      <c r="ACJ2" s="1221"/>
      <c r="ACK2" s="1221"/>
      <c r="ACL2" s="1221"/>
      <c r="ACM2" s="1221"/>
      <c r="ACN2" s="1221"/>
      <c r="ACO2" s="1221"/>
      <c r="ACP2" s="1221"/>
      <c r="ACQ2" s="1221"/>
      <c r="ACR2" s="1221"/>
      <c r="ACS2" s="1221"/>
      <c r="ACT2" s="1221"/>
      <c r="ACU2" s="1221"/>
      <c r="ACV2" s="1221"/>
      <c r="ACW2" s="1221"/>
      <c r="ACX2" s="1221"/>
      <c r="ACY2" s="1221"/>
      <c r="ACZ2" s="1221"/>
      <c r="ADA2" s="1221"/>
      <c r="ADB2" s="1221"/>
      <c r="ADC2" s="1221"/>
      <c r="ADD2" s="1221"/>
      <c r="ADE2" s="1221"/>
      <c r="ADF2" s="1221"/>
      <c r="ADG2" s="1221"/>
      <c r="ADH2" s="1221"/>
      <c r="ADI2" s="1221"/>
      <c r="ADJ2" s="1221"/>
      <c r="ADK2" s="1221"/>
      <c r="ADL2" s="1221"/>
      <c r="ADM2" s="1221"/>
      <c r="ADN2" s="1221"/>
      <c r="ADO2" s="1221"/>
      <c r="ADP2" s="1221"/>
      <c r="ADQ2" s="1221"/>
      <c r="ADR2" s="1221"/>
      <c r="ADS2" s="1221"/>
      <c r="ADT2" s="1221"/>
      <c r="ADU2" s="1221"/>
      <c r="ADV2" s="1221"/>
      <c r="ADW2" s="1221"/>
      <c r="ADX2" s="1221"/>
      <c r="ADY2" s="1221"/>
      <c r="ADZ2" s="1221"/>
      <c r="AEA2" s="1221"/>
      <c r="AEB2" s="1221"/>
      <c r="AEC2" s="1221"/>
      <c r="AED2" s="1221"/>
      <c r="AEE2" s="1221"/>
      <c r="AEF2" s="1221"/>
      <c r="AEG2" s="1221"/>
      <c r="AEH2" s="1221"/>
      <c r="AEI2" s="1221"/>
      <c r="AEJ2" s="1221"/>
      <c r="AEK2" s="1221"/>
      <c r="AEL2" s="1221"/>
      <c r="AEM2" s="1221"/>
      <c r="AEN2" s="1221"/>
      <c r="AEO2" s="1221"/>
      <c r="AEP2" s="1221"/>
      <c r="AEQ2" s="1221"/>
      <c r="AER2" s="1221"/>
      <c r="AES2" s="1221"/>
      <c r="AET2" s="1221"/>
      <c r="AEU2" s="1221"/>
      <c r="AEV2" s="1221"/>
      <c r="AEW2" s="1221"/>
      <c r="AEX2" s="1221"/>
      <c r="AEY2" s="1221"/>
      <c r="AEZ2" s="1221"/>
      <c r="AFA2" s="1221"/>
      <c r="AFB2" s="1221"/>
      <c r="AFC2" s="1221"/>
      <c r="AFD2" s="1221"/>
      <c r="AFE2" s="1221"/>
      <c r="AFF2" s="1221"/>
      <c r="AFG2" s="1221"/>
      <c r="AFH2" s="1221"/>
      <c r="AFI2" s="1221"/>
      <c r="AFJ2" s="1221"/>
      <c r="AFK2" s="1221"/>
      <c r="AFL2" s="1221"/>
      <c r="AFM2" s="1221"/>
      <c r="AFN2" s="1221"/>
      <c r="AFO2" s="1221"/>
      <c r="AFP2" s="1221"/>
      <c r="AFQ2" s="1221"/>
      <c r="AFR2" s="1221"/>
      <c r="AFS2" s="1221"/>
      <c r="AFT2" s="1221"/>
      <c r="AFU2" s="1221"/>
      <c r="AFV2" s="1221"/>
      <c r="AFW2" s="1221"/>
      <c r="AFX2" s="1221"/>
      <c r="AFY2" s="1221"/>
      <c r="AFZ2" s="1221"/>
      <c r="AGA2" s="1221"/>
      <c r="AGB2" s="1221"/>
      <c r="AGC2" s="1221"/>
      <c r="AGD2" s="1221"/>
      <c r="AGE2" s="1221"/>
      <c r="AGF2" s="1221"/>
      <c r="AGG2" s="1221"/>
      <c r="AGH2" s="1221"/>
      <c r="AGI2" s="1221"/>
      <c r="AGJ2" s="1221"/>
      <c r="AGK2" s="1221"/>
      <c r="AGL2" s="1221"/>
      <c r="AGM2" s="1221"/>
      <c r="AGN2" s="1221"/>
      <c r="AGO2" s="1221"/>
      <c r="AGP2" s="1221"/>
      <c r="AGQ2" s="1221"/>
      <c r="AGR2" s="1221"/>
      <c r="AGS2" s="1221"/>
      <c r="AGT2" s="1221"/>
      <c r="AGU2" s="1221"/>
      <c r="AGV2" s="1221"/>
      <c r="AGW2" s="1221"/>
      <c r="AGX2" s="1221"/>
      <c r="AGY2" s="1221"/>
      <c r="AGZ2" s="1221"/>
      <c r="AHA2" s="1221"/>
      <c r="AHB2" s="1221"/>
      <c r="AHC2" s="1221"/>
      <c r="AHD2" s="1221"/>
      <c r="AHE2" s="1221"/>
      <c r="AHF2" s="1221"/>
      <c r="AHG2" s="1221"/>
      <c r="AHH2" s="1221"/>
      <c r="AHI2" s="1221"/>
      <c r="AHJ2" s="1221"/>
      <c r="AHK2" s="1221"/>
      <c r="AHL2" s="1221"/>
      <c r="AHM2" s="1221"/>
      <c r="AHN2" s="1221"/>
      <c r="AHO2" s="1221"/>
      <c r="AHP2" s="1221"/>
      <c r="AHQ2" s="1221"/>
      <c r="AHR2" s="1221"/>
      <c r="AHS2" s="1221"/>
      <c r="AHT2" s="1221"/>
      <c r="AHU2" s="1221"/>
      <c r="AHV2" s="1221"/>
      <c r="AHW2" s="1221"/>
      <c r="AHX2" s="1221"/>
      <c r="AHY2" s="1221"/>
      <c r="AHZ2" s="1221"/>
      <c r="AIA2" s="1221"/>
      <c r="AIB2" s="1221"/>
      <c r="AIC2" s="1221"/>
      <c r="AID2" s="1221"/>
      <c r="AIE2" s="1221"/>
      <c r="AIF2" s="1221"/>
      <c r="AIG2" s="1221"/>
      <c r="AIH2" s="1221"/>
      <c r="AII2" s="1221"/>
      <c r="AIJ2" s="1221"/>
      <c r="AIK2" s="1221"/>
      <c r="AIL2" s="1221"/>
      <c r="AIM2" s="1221"/>
      <c r="AIN2" s="1221"/>
      <c r="AIO2" s="1221"/>
      <c r="AIP2" s="1221"/>
      <c r="AIQ2" s="1221"/>
      <c r="AIR2" s="1221"/>
      <c r="AIS2" s="1221"/>
      <c r="AIT2" s="1221"/>
      <c r="AIU2" s="1221"/>
      <c r="AIV2" s="1221"/>
      <c r="AIW2" s="1221"/>
      <c r="AIX2" s="1221"/>
      <c r="AIY2" s="1221"/>
      <c r="AIZ2" s="1221"/>
      <c r="AJA2" s="1221"/>
      <c r="AJB2" s="1221"/>
      <c r="AJC2" s="1221"/>
      <c r="AJD2" s="1221"/>
      <c r="AJE2" s="1221"/>
      <c r="AJF2" s="1221"/>
      <c r="AJG2" s="1221"/>
      <c r="AJH2" s="1221"/>
      <c r="AJI2" s="1221"/>
      <c r="AJJ2" s="1221"/>
      <c r="AJK2" s="1221"/>
      <c r="AJL2" s="1221"/>
      <c r="AJM2" s="1221"/>
      <c r="AJN2" s="1221"/>
      <c r="AJO2" s="1221"/>
      <c r="AJP2" s="1221"/>
      <c r="AJQ2" s="1221"/>
      <c r="AJR2" s="1221"/>
      <c r="AJS2" s="1221"/>
      <c r="AJT2" s="1221"/>
      <c r="AJU2" s="1221"/>
      <c r="AJV2" s="1221"/>
      <c r="AJW2" s="1221"/>
      <c r="AJX2" s="1221"/>
      <c r="AJY2" s="1221"/>
      <c r="AJZ2" s="1221"/>
      <c r="AKA2" s="1221"/>
      <c r="AKB2" s="1221"/>
      <c r="AKC2" s="1221"/>
      <c r="AKD2" s="1221"/>
      <c r="AKE2" s="1221"/>
      <c r="AKF2" s="1221"/>
      <c r="AKG2" s="1221"/>
      <c r="AKH2" s="1221"/>
      <c r="AKI2" s="1221"/>
      <c r="AKJ2" s="1221"/>
      <c r="AKK2" s="1221"/>
      <c r="AKL2" s="1221"/>
      <c r="AKM2" s="1221"/>
      <c r="AKN2" s="1221"/>
      <c r="AKO2" s="1221"/>
      <c r="AKP2" s="1221"/>
      <c r="AKQ2" s="1221"/>
      <c r="AKR2" s="1221"/>
      <c r="AKS2" s="1221"/>
      <c r="AKT2" s="1221"/>
      <c r="AKU2" s="1221"/>
      <c r="AKV2" s="1221"/>
      <c r="AKW2" s="1221"/>
      <c r="AKX2" s="1221"/>
      <c r="AKY2" s="1221"/>
      <c r="AKZ2" s="1221"/>
      <c r="ALA2" s="1221"/>
      <c r="ALB2" s="1221"/>
      <c r="ALC2" s="1221"/>
      <c r="ALD2" s="1221"/>
      <c r="ALE2" s="1221"/>
      <c r="ALF2" s="1221"/>
      <c r="ALG2" s="1221"/>
      <c r="ALH2" s="1221"/>
      <c r="ALI2" s="1221"/>
      <c r="ALJ2" s="1221"/>
      <c r="ALK2" s="1221"/>
      <c r="ALL2" s="1221"/>
      <c r="ALM2" s="1221"/>
      <c r="ALN2" s="1221"/>
      <c r="ALO2" s="1221"/>
      <c r="ALP2" s="1221"/>
      <c r="ALQ2" s="1221"/>
      <c r="ALR2" s="1221"/>
      <c r="ALS2" s="1221"/>
      <c r="ALT2" s="1221"/>
      <c r="ALU2" s="1221"/>
      <c r="ALV2" s="1221"/>
      <c r="ALW2" s="1221"/>
      <c r="ALX2" s="1221"/>
      <c r="ALY2" s="1221"/>
      <c r="ALZ2" s="1221"/>
      <c r="AMA2" s="1221"/>
      <c r="AMB2" s="1221"/>
      <c r="AMC2" s="1221"/>
      <c r="AMD2" s="1221"/>
      <c r="AME2" s="1221"/>
      <c r="AMF2" s="1221"/>
      <c r="AMG2" s="1221"/>
      <c r="AMH2" s="1221"/>
      <c r="AMI2" s="1221"/>
      <c r="AMJ2" s="1221"/>
      <c r="AMK2" s="1221"/>
      <c r="AML2" s="1221"/>
      <c r="AMM2" s="1221"/>
      <c r="AMN2" s="1221"/>
      <c r="AMO2" s="1221"/>
      <c r="AMP2" s="1221"/>
      <c r="AMQ2" s="1221"/>
      <c r="AMR2" s="1221"/>
      <c r="AMS2" s="1221"/>
      <c r="AMT2" s="1221"/>
      <c r="AMU2" s="1221"/>
      <c r="AMV2" s="1221"/>
      <c r="AMW2" s="1221"/>
      <c r="AMX2" s="1221"/>
      <c r="AMY2" s="1221"/>
      <c r="AMZ2" s="1221"/>
      <c r="ANA2" s="1221"/>
      <c r="ANB2" s="1221"/>
      <c r="ANC2" s="1221"/>
      <c r="AND2" s="1221"/>
      <c r="ANE2" s="1221"/>
      <c r="ANF2" s="1221"/>
      <c r="ANG2" s="1221"/>
      <c r="ANH2" s="1221"/>
      <c r="ANI2" s="1221"/>
      <c r="ANJ2" s="1221"/>
      <c r="ANK2" s="1221"/>
      <c r="ANL2" s="1221"/>
      <c r="ANM2" s="1221"/>
      <c r="ANN2" s="1221"/>
      <c r="ANO2" s="1221"/>
      <c r="ANP2" s="1221"/>
      <c r="ANQ2" s="1221"/>
      <c r="ANR2" s="1221"/>
      <c r="ANS2" s="1221"/>
      <c r="ANT2" s="1221"/>
      <c r="ANU2" s="1221"/>
      <c r="ANV2" s="1221"/>
      <c r="ANW2" s="1221"/>
      <c r="ANX2" s="1221"/>
      <c r="ANY2" s="1221"/>
      <c r="ANZ2" s="1221"/>
      <c r="AOA2" s="1221"/>
      <c r="AOB2" s="1221"/>
      <c r="AOC2" s="1221"/>
      <c r="AOD2" s="1221"/>
      <c r="AOE2" s="1221"/>
      <c r="AOF2" s="1221"/>
      <c r="AOG2" s="1221"/>
      <c r="AOH2" s="1221"/>
      <c r="AOI2" s="1221"/>
      <c r="AOJ2" s="1221"/>
      <c r="AOK2" s="1221"/>
      <c r="AOL2" s="1221"/>
      <c r="AOM2" s="1221"/>
      <c r="AON2" s="1221"/>
      <c r="AOO2" s="1221"/>
      <c r="AOP2" s="1221"/>
      <c r="AOQ2" s="1221"/>
      <c r="AOR2" s="1221"/>
      <c r="AOS2" s="1221"/>
      <c r="AOT2" s="1221"/>
      <c r="AOU2" s="1221"/>
      <c r="AOV2" s="1221"/>
      <c r="AOW2" s="1221"/>
      <c r="AOX2" s="1221"/>
      <c r="AOY2" s="1221"/>
      <c r="AOZ2" s="1221"/>
      <c r="APA2" s="1221"/>
      <c r="APB2" s="1221"/>
      <c r="APC2" s="1221"/>
      <c r="APD2" s="1221"/>
      <c r="APE2" s="1221"/>
      <c r="APF2" s="1221"/>
      <c r="APG2" s="1221"/>
      <c r="APH2" s="1221"/>
      <c r="API2" s="1221"/>
      <c r="APJ2" s="1221"/>
      <c r="APK2" s="1221"/>
      <c r="APL2" s="1221"/>
      <c r="APM2" s="1221"/>
      <c r="APN2" s="1221"/>
      <c r="APO2" s="1221"/>
      <c r="APP2" s="1221"/>
      <c r="APQ2" s="1221"/>
      <c r="APR2" s="1221"/>
      <c r="APS2" s="1221"/>
      <c r="APT2" s="1221"/>
      <c r="APU2" s="1221"/>
      <c r="APV2" s="1221"/>
      <c r="APW2" s="1221"/>
      <c r="APX2" s="1221"/>
      <c r="APY2" s="1221"/>
      <c r="APZ2" s="1221"/>
      <c r="AQA2" s="1221"/>
      <c r="AQB2" s="1221"/>
      <c r="AQC2" s="1221"/>
      <c r="AQD2" s="1221"/>
      <c r="AQE2" s="1221"/>
      <c r="AQF2" s="1221"/>
      <c r="AQG2" s="1221"/>
      <c r="AQH2" s="1221"/>
      <c r="AQI2" s="1221"/>
      <c r="AQJ2" s="1221"/>
      <c r="AQK2" s="1221"/>
      <c r="AQL2" s="1221"/>
      <c r="AQM2" s="1221"/>
      <c r="AQN2" s="1221"/>
      <c r="AQO2" s="1221"/>
      <c r="AQP2" s="1221"/>
      <c r="AQQ2" s="1221"/>
      <c r="AQR2" s="1221"/>
      <c r="AQS2" s="1221"/>
      <c r="AQT2" s="1221"/>
      <c r="AQU2" s="1221"/>
      <c r="AQV2" s="1221"/>
      <c r="AQW2" s="1221"/>
      <c r="AQX2" s="1221"/>
      <c r="AQY2" s="1221"/>
      <c r="AQZ2" s="1221"/>
      <c r="ARA2" s="1221"/>
      <c r="ARB2" s="1221"/>
      <c r="ARC2" s="1221"/>
      <c r="ARD2" s="1221"/>
      <c r="ARE2" s="1221"/>
      <c r="ARF2" s="1221"/>
      <c r="ARG2" s="1221"/>
      <c r="ARH2" s="1221"/>
      <c r="ARI2" s="1221"/>
      <c r="ARJ2" s="1221"/>
      <c r="ARK2" s="1221"/>
      <c r="ARL2" s="1221"/>
      <c r="ARM2" s="1221"/>
      <c r="ARN2" s="1221"/>
      <c r="ARO2" s="1221"/>
      <c r="ARP2" s="1221"/>
      <c r="ARQ2" s="1221"/>
      <c r="ARR2" s="1221"/>
      <c r="ARS2" s="1221"/>
      <c r="ART2" s="1221"/>
      <c r="ARU2" s="1221"/>
      <c r="ARV2" s="1221"/>
      <c r="ARW2" s="1221"/>
      <c r="ARX2" s="1221"/>
      <c r="ARY2" s="1221"/>
      <c r="ARZ2" s="1221"/>
      <c r="ASA2" s="1221"/>
      <c r="ASB2" s="1221"/>
      <c r="ASC2" s="1221"/>
      <c r="ASD2" s="1221"/>
      <c r="ASE2" s="1221"/>
      <c r="ASF2" s="1221"/>
      <c r="ASG2" s="1221"/>
      <c r="ASH2" s="1221"/>
      <c r="ASI2" s="1221"/>
      <c r="ASJ2" s="1221"/>
      <c r="ASK2" s="1221"/>
      <c r="ASL2" s="1221"/>
      <c r="ASM2" s="1221"/>
      <c r="ASN2" s="1221"/>
      <c r="ASO2" s="1221"/>
      <c r="ASP2" s="1221"/>
      <c r="ASQ2" s="1221"/>
      <c r="ASR2" s="1221"/>
      <c r="ASS2" s="1221"/>
      <c r="AST2" s="1221"/>
      <c r="ASU2" s="1221"/>
      <c r="ASV2" s="1221"/>
      <c r="ASW2" s="1221"/>
      <c r="ASX2" s="1221"/>
      <c r="ASY2" s="1221"/>
      <c r="ASZ2" s="1221"/>
      <c r="ATA2" s="1221"/>
      <c r="ATB2" s="1221"/>
      <c r="ATC2" s="1221"/>
      <c r="ATD2" s="1221"/>
      <c r="ATE2" s="1221"/>
      <c r="ATF2" s="1221"/>
      <c r="ATG2" s="1221"/>
      <c r="ATH2" s="1221"/>
      <c r="ATI2" s="1221"/>
      <c r="ATJ2" s="1221"/>
      <c r="ATK2" s="1221"/>
      <c r="ATL2" s="1221"/>
      <c r="ATM2" s="1221"/>
      <c r="ATN2" s="1221"/>
      <c r="ATO2" s="1221"/>
      <c r="ATP2" s="1221"/>
      <c r="ATQ2" s="1221"/>
      <c r="ATR2" s="1221"/>
      <c r="ATS2" s="1221"/>
      <c r="ATT2" s="1221"/>
      <c r="ATU2" s="1221"/>
      <c r="ATV2" s="1221"/>
      <c r="ATW2" s="1221"/>
      <c r="ATX2" s="1221"/>
      <c r="ATY2" s="1221"/>
      <c r="ATZ2" s="1221"/>
      <c r="AUA2" s="1221"/>
      <c r="AUB2" s="1221"/>
      <c r="AUC2" s="1221"/>
      <c r="AUD2" s="1221"/>
      <c r="AUE2" s="1221"/>
      <c r="AUF2" s="1221"/>
      <c r="AUG2" s="1221"/>
      <c r="AUH2" s="1221"/>
      <c r="AUI2" s="1221"/>
      <c r="AUJ2" s="1221"/>
      <c r="AUK2" s="1221"/>
      <c r="AUL2" s="1221"/>
      <c r="AUM2" s="1221"/>
      <c r="AUN2" s="1221"/>
      <c r="AUO2" s="1221"/>
      <c r="AUP2" s="1221"/>
      <c r="AUQ2" s="1221"/>
      <c r="AUR2" s="1221"/>
      <c r="AUS2" s="1221"/>
      <c r="AUT2" s="1221"/>
      <c r="AUU2" s="1221"/>
      <c r="AUV2" s="1221"/>
      <c r="AUW2" s="1221"/>
      <c r="AUX2" s="1221"/>
      <c r="AUY2" s="1221"/>
      <c r="AUZ2" s="1221"/>
      <c r="AVA2" s="1221"/>
      <c r="AVB2" s="1221"/>
      <c r="AVC2" s="1221"/>
      <c r="AVD2" s="1221"/>
      <c r="AVE2" s="1221"/>
      <c r="AVF2" s="1221"/>
      <c r="AVG2" s="1221"/>
      <c r="AVH2" s="1221"/>
      <c r="AVI2" s="1221"/>
      <c r="AVJ2" s="1221"/>
      <c r="AVK2" s="1221"/>
      <c r="AVL2" s="1221"/>
      <c r="AVM2" s="1221"/>
      <c r="AVN2" s="1221"/>
      <c r="AVO2" s="1221"/>
      <c r="AVP2" s="1221"/>
      <c r="AVQ2" s="1221"/>
      <c r="AVR2" s="1221"/>
      <c r="AVS2" s="1221"/>
      <c r="AVT2" s="1221"/>
      <c r="AVU2" s="1221"/>
      <c r="AVV2" s="1221"/>
      <c r="AVW2" s="1221"/>
      <c r="AVX2" s="1221"/>
      <c r="AVY2" s="1221"/>
      <c r="AVZ2" s="1221"/>
      <c r="AWA2" s="1221"/>
      <c r="AWB2" s="1221"/>
      <c r="AWC2" s="1221"/>
      <c r="AWD2" s="1221"/>
      <c r="AWE2" s="1221"/>
      <c r="AWF2" s="1221"/>
      <c r="AWG2" s="1221"/>
      <c r="AWH2" s="1221"/>
      <c r="AWI2" s="1221"/>
      <c r="AWJ2" s="1221"/>
      <c r="AWK2" s="1221"/>
      <c r="AWL2" s="1221"/>
      <c r="AWM2" s="1221"/>
      <c r="AWN2" s="1221"/>
      <c r="AWO2" s="1221"/>
      <c r="AWP2" s="1221"/>
      <c r="AWQ2" s="1221"/>
      <c r="AWR2" s="1221"/>
      <c r="AWS2" s="1221"/>
      <c r="AWT2" s="1221"/>
      <c r="AWU2" s="1221"/>
      <c r="AWV2" s="1221"/>
      <c r="AWW2" s="1221"/>
      <c r="AWX2" s="1221"/>
      <c r="AWY2" s="1221"/>
      <c r="AWZ2" s="1221"/>
      <c r="AXA2" s="1221"/>
      <c r="AXB2" s="1221"/>
      <c r="AXC2" s="1221"/>
      <c r="AXD2" s="1221"/>
      <c r="AXE2" s="1221"/>
      <c r="AXF2" s="1221"/>
      <c r="AXG2" s="1221"/>
      <c r="AXH2" s="1221"/>
      <c r="AXI2" s="1221"/>
      <c r="AXJ2" s="1221"/>
      <c r="AXK2" s="1221"/>
      <c r="AXL2" s="1221"/>
      <c r="AXM2" s="1221"/>
      <c r="AXN2" s="1221"/>
      <c r="AXO2" s="1221"/>
      <c r="AXP2" s="1221"/>
      <c r="AXQ2" s="1221"/>
      <c r="AXR2" s="1221"/>
      <c r="AXS2" s="1221"/>
      <c r="AXT2" s="1221"/>
      <c r="AXU2" s="1221"/>
      <c r="AXV2" s="1221"/>
      <c r="AXW2" s="1221"/>
      <c r="AXX2" s="1221"/>
      <c r="AXY2" s="1221"/>
      <c r="AXZ2" s="1221"/>
      <c r="AYA2" s="1221"/>
      <c r="AYB2" s="1221"/>
      <c r="AYC2" s="1221"/>
      <c r="AYD2" s="1221"/>
      <c r="AYE2" s="1221"/>
      <c r="AYF2" s="1221"/>
      <c r="AYG2" s="1221"/>
      <c r="AYH2" s="1221"/>
      <c r="AYI2" s="1221"/>
      <c r="AYJ2" s="1221"/>
      <c r="AYK2" s="1221"/>
      <c r="AYL2" s="1221"/>
      <c r="AYM2" s="1221"/>
      <c r="AYN2" s="1221"/>
      <c r="AYO2" s="1221"/>
      <c r="AYP2" s="1221"/>
      <c r="AYQ2" s="1221"/>
      <c r="AYR2" s="1221"/>
      <c r="AYS2" s="1221"/>
      <c r="AYT2" s="1221"/>
      <c r="AYU2" s="1221"/>
      <c r="AYV2" s="1221"/>
      <c r="AYW2" s="1221"/>
      <c r="AYX2" s="1221"/>
      <c r="AYY2" s="1221"/>
      <c r="AYZ2" s="1221"/>
      <c r="AZA2" s="1221"/>
      <c r="AZB2" s="1221"/>
      <c r="AZC2" s="1221"/>
      <c r="AZD2" s="1221"/>
      <c r="AZE2" s="1221"/>
      <c r="AZF2" s="1221"/>
      <c r="AZG2" s="1221"/>
      <c r="AZH2" s="1221"/>
      <c r="AZI2" s="1221"/>
      <c r="AZJ2" s="1221"/>
      <c r="AZK2" s="1221"/>
      <c r="AZL2" s="1221"/>
      <c r="AZM2" s="1221"/>
      <c r="AZN2" s="1221"/>
      <c r="AZO2" s="1221"/>
      <c r="AZP2" s="1221"/>
      <c r="AZQ2" s="1221"/>
      <c r="AZR2" s="1221"/>
      <c r="AZS2" s="1221"/>
      <c r="AZT2" s="1221"/>
      <c r="AZU2" s="1221"/>
      <c r="AZV2" s="1221"/>
      <c r="AZW2" s="1221"/>
      <c r="AZX2" s="1221"/>
      <c r="AZY2" s="1221"/>
      <c r="AZZ2" s="1221"/>
      <c r="BAA2" s="1221"/>
      <c r="BAB2" s="1221"/>
      <c r="BAC2" s="1221"/>
      <c r="BAD2" s="1221"/>
      <c r="BAE2" s="1221"/>
      <c r="BAF2" s="1221"/>
      <c r="BAG2" s="1221"/>
      <c r="BAH2" s="1221"/>
      <c r="BAI2" s="1221"/>
      <c r="BAJ2" s="1221"/>
      <c r="BAK2" s="1221"/>
      <c r="BAL2" s="1221"/>
      <c r="BAM2" s="1221"/>
      <c r="BAN2" s="1221"/>
      <c r="BAO2" s="1221"/>
      <c r="BAP2" s="1221"/>
      <c r="BAQ2" s="1221"/>
      <c r="BAR2" s="1221"/>
      <c r="BAS2" s="1221"/>
      <c r="BAT2" s="1221"/>
      <c r="BAU2" s="1221"/>
      <c r="BAV2" s="1221"/>
      <c r="BAW2" s="1221"/>
      <c r="BAX2" s="1221"/>
      <c r="BAY2" s="1221"/>
      <c r="BAZ2" s="1221"/>
      <c r="BBA2" s="1221"/>
      <c r="BBB2" s="1221"/>
      <c r="BBC2" s="1221"/>
      <c r="BBD2" s="1221"/>
      <c r="BBE2" s="1221"/>
      <c r="BBF2" s="1221"/>
      <c r="BBG2" s="1221"/>
      <c r="BBH2" s="1221"/>
      <c r="BBI2" s="1221"/>
      <c r="BBJ2" s="1221"/>
      <c r="BBK2" s="1221"/>
      <c r="BBL2" s="1221"/>
      <c r="BBM2" s="1221"/>
      <c r="BBN2" s="1221"/>
      <c r="BBO2" s="1221"/>
      <c r="BBP2" s="1221"/>
      <c r="BBQ2" s="1221"/>
      <c r="BBR2" s="1221"/>
      <c r="BBS2" s="1221"/>
      <c r="BBT2" s="1221"/>
      <c r="BBU2" s="1221"/>
      <c r="BBV2" s="1221"/>
      <c r="BBW2" s="1221"/>
      <c r="BBX2" s="1221"/>
      <c r="BBY2" s="1221"/>
      <c r="BBZ2" s="1221"/>
      <c r="BCA2" s="1221"/>
      <c r="BCB2" s="1221"/>
      <c r="BCC2" s="1221"/>
      <c r="BCD2" s="1221"/>
      <c r="BCE2" s="1221"/>
      <c r="BCF2" s="1221"/>
      <c r="BCG2" s="1221"/>
      <c r="BCH2" s="1221"/>
      <c r="BCI2" s="1221"/>
      <c r="BCJ2" s="1221"/>
      <c r="BCK2" s="1221"/>
      <c r="BCL2" s="1221"/>
      <c r="BCM2" s="1221"/>
      <c r="BCN2" s="1221"/>
      <c r="BCO2" s="1221"/>
      <c r="BCP2" s="1221"/>
      <c r="BCQ2" s="1221"/>
      <c r="BCR2" s="1221"/>
      <c r="BCS2" s="1221"/>
      <c r="BCT2" s="1221"/>
      <c r="BCU2" s="1221"/>
      <c r="BCV2" s="1221"/>
      <c r="BCW2" s="1221"/>
      <c r="BCX2" s="1221"/>
      <c r="BCY2" s="1221"/>
      <c r="BCZ2" s="1221"/>
      <c r="BDA2" s="1221"/>
      <c r="BDB2" s="1221"/>
      <c r="BDC2" s="1221"/>
      <c r="BDD2" s="1221"/>
      <c r="BDE2" s="1221"/>
      <c r="BDF2" s="1221"/>
      <c r="BDG2" s="1221"/>
      <c r="BDH2" s="1221"/>
      <c r="BDI2" s="1221"/>
      <c r="BDJ2" s="1221"/>
      <c r="BDK2" s="1221"/>
      <c r="BDL2" s="1221"/>
      <c r="BDM2" s="1221"/>
      <c r="BDN2" s="1221"/>
      <c r="BDO2" s="1221"/>
      <c r="BDP2" s="1221"/>
      <c r="BDQ2" s="1221"/>
      <c r="BDR2" s="1221"/>
      <c r="BDS2" s="1221"/>
      <c r="BDT2" s="1221"/>
      <c r="BDU2" s="1221"/>
      <c r="BDV2" s="1221"/>
      <c r="BDW2" s="1221"/>
      <c r="BDX2" s="1221"/>
      <c r="BDY2" s="1221"/>
      <c r="BDZ2" s="1221"/>
      <c r="BEA2" s="1221"/>
      <c r="BEB2" s="1221"/>
      <c r="BEC2" s="1221"/>
      <c r="BED2" s="1221"/>
      <c r="BEE2" s="1221"/>
      <c r="BEF2" s="1221"/>
      <c r="BEG2" s="1221"/>
      <c r="BEH2" s="1221"/>
      <c r="BEI2" s="1221"/>
      <c r="BEJ2" s="1221"/>
      <c r="BEK2" s="1221"/>
      <c r="BEL2" s="1221"/>
      <c r="BEM2" s="1221"/>
      <c r="BEN2" s="1221"/>
      <c r="BEO2" s="1221"/>
      <c r="BEP2" s="1221"/>
      <c r="BEQ2" s="1221"/>
      <c r="BER2" s="1221"/>
      <c r="BES2" s="1221"/>
      <c r="BET2" s="1221"/>
      <c r="BEU2" s="1221"/>
      <c r="BEV2" s="1221"/>
      <c r="BEW2" s="1221"/>
      <c r="BEX2" s="1221"/>
      <c r="BEY2" s="1221"/>
      <c r="BEZ2" s="1221"/>
      <c r="BFA2" s="1221"/>
      <c r="BFB2" s="1221"/>
      <c r="BFC2" s="1221"/>
      <c r="BFD2" s="1221"/>
      <c r="BFE2" s="1221"/>
      <c r="BFF2" s="1221"/>
      <c r="BFG2" s="1221"/>
      <c r="BFH2" s="1221"/>
      <c r="BFI2" s="1221"/>
      <c r="BFJ2" s="1221"/>
      <c r="BFK2" s="1221"/>
      <c r="BFL2" s="1221"/>
      <c r="BFM2" s="1221"/>
      <c r="BFN2" s="1221"/>
      <c r="BFO2" s="1221"/>
      <c r="BFP2" s="1221"/>
      <c r="BFQ2" s="1221"/>
      <c r="BFR2" s="1221"/>
      <c r="BFS2" s="1221"/>
      <c r="BFT2" s="1221"/>
      <c r="BFU2" s="1221"/>
      <c r="BFV2" s="1221"/>
      <c r="BFW2" s="1221"/>
      <c r="BFX2" s="1221"/>
      <c r="BFY2" s="1221"/>
      <c r="BFZ2" s="1221"/>
      <c r="BGA2" s="1221"/>
      <c r="BGB2" s="1221"/>
      <c r="BGC2" s="1221"/>
      <c r="BGD2" s="1221"/>
      <c r="BGE2" s="1221"/>
      <c r="BGF2" s="1221"/>
      <c r="BGG2" s="1221"/>
      <c r="BGH2" s="1221"/>
      <c r="BGI2" s="1221"/>
      <c r="BGJ2" s="1221"/>
      <c r="BGK2" s="1221"/>
      <c r="BGL2" s="1221"/>
      <c r="BGM2" s="1221"/>
      <c r="BGN2" s="1221"/>
      <c r="BGO2" s="1221"/>
      <c r="BGP2" s="1221"/>
      <c r="BGQ2" s="1221"/>
      <c r="BGR2" s="1221"/>
      <c r="BGS2" s="1221"/>
      <c r="BGT2" s="1221"/>
      <c r="BGU2" s="1221"/>
      <c r="BGV2" s="1221"/>
      <c r="BGW2" s="1221"/>
      <c r="BGX2" s="1221"/>
      <c r="BGY2" s="1221"/>
      <c r="BGZ2" s="1221"/>
      <c r="BHA2" s="1221"/>
      <c r="BHB2" s="1221"/>
      <c r="BHC2" s="1221"/>
      <c r="BHD2" s="1221"/>
      <c r="BHE2" s="1221"/>
      <c r="BHF2" s="1221"/>
      <c r="BHG2" s="1221"/>
      <c r="BHH2" s="1221"/>
      <c r="BHI2" s="1221"/>
      <c r="BHJ2" s="1221"/>
      <c r="BHK2" s="1221"/>
      <c r="BHL2" s="1221"/>
      <c r="BHM2" s="1221"/>
      <c r="BHN2" s="1221"/>
      <c r="BHO2" s="1221"/>
      <c r="BHP2" s="1221"/>
      <c r="BHQ2" s="1221"/>
      <c r="BHR2" s="1221"/>
      <c r="BHS2" s="1221"/>
      <c r="BHT2" s="1221"/>
      <c r="BHU2" s="1221"/>
      <c r="BHV2" s="1221"/>
      <c r="BHW2" s="1221"/>
      <c r="BHX2" s="1221"/>
      <c r="BHY2" s="1221"/>
      <c r="BHZ2" s="1221"/>
      <c r="BIA2" s="1221"/>
      <c r="BIB2" s="1221"/>
      <c r="BIC2" s="1221"/>
      <c r="BID2" s="1221"/>
      <c r="BIE2" s="1221"/>
      <c r="BIF2" s="1221"/>
      <c r="BIG2" s="1221"/>
      <c r="BIH2" s="1221"/>
      <c r="BII2" s="1221"/>
      <c r="BIJ2" s="1221"/>
      <c r="BIK2" s="1221"/>
      <c r="BIL2" s="1221"/>
      <c r="BIM2" s="1221"/>
      <c r="BIN2" s="1221"/>
      <c r="BIO2" s="1221"/>
      <c r="BIP2" s="1221"/>
      <c r="BIQ2" s="1221"/>
      <c r="BIR2" s="1221"/>
      <c r="BIS2" s="1221"/>
      <c r="BIT2" s="1221"/>
      <c r="BIU2" s="1221"/>
      <c r="BIV2" s="1221"/>
      <c r="BIW2" s="1221"/>
      <c r="BIX2" s="1221"/>
      <c r="BIY2" s="1221"/>
      <c r="BIZ2" s="1221"/>
      <c r="BJA2" s="1221"/>
      <c r="BJB2" s="1221"/>
      <c r="BJC2" s="1221"/>
      <c r="BJD2" s="1221"/>
      <c r="BJE2" s="1221"/>
      <c r="BJF2" s="1221"/>
      <c r="BJG2" s="1221"/>
      <c r="BJH2" s="1221"/>
      <c r="BJI2" s="1221"/>
      <c r="BJJ2" s="1221"/>
      <c r="BJK2" s="1221"/>
      <c r="BJL2" s="1221"/>
      <c r="BJM2" s="1221"/>
      <c r="BJN2" s="1221"/>
      <c r="BJO2" s="1221"/>
      <c r="BJP2" s="1221"/>
      <c r="BJQ2" s="1221"/>
      <c r="BJR2" s="1221"/>
      <c r="BJS2" s="1221"/>
      <c r="BJT2" s="1221"/>
      <c r="BJU2" s="1221"/>
      <c r="BJV2" s="1221"/>
      <c r="BJW2" s="1221"/>
      <c r="BJX2" s="1221"/>
      <c r="BJY2" s="1221"/>
      <c r="BJZ2" s="1221"/>
      <c r="BKA2" s="1221"/>
      <c r="BKB2" s="1221"/>
      <c r="BKC2" s="1221"/>
      <c r="BKD2" s="1221"/>
      <c r="BKE2" s="1221"/>
      <c r="BKF2" s="1221"/>
      <c r="BKG2" s="1221"/>
      <c r="BKH2" s="1221"/>
      <c r="BKI2" s="1221"/>
      <c r="BKJ2" s="1221"/>
      <c r="BKK2" s="1221"/>
      <c r="BKL2" s="1221"/>
      <c r="BKM2" s="1221"/>
      <c r="BKN2" s="1221"/>
      <c r="BKO2" s="1221"/>
      <c r="BKP2" s="1221"/>
      <c r="BKQ2" s="1221"/>
      <c r="BKR2" s="1221"/>
      <c r="BKS2" s="1221"/>
      <c r="BKT2" s="1221"/>
      <c r="BKU2" s="1221"/>
      <c r="BKV2" s="1221"/>
      <c r="BKW2" s="1221"/>
      <c r="BKX2" s="1221"/>
      <c r="BKY2" s="1221"/>
      <c r="BKZ2" s="1221"/>
      <c r="BLA2" s="1221"/>
      <c r="BLB2" s="1221"/>
      <c r="BLC2" s="1221"/>
      <c r="BLD2" s="1221"/>
      <c r="BLE2" s="1221"/>
      <c r="BLF2" s="1221"/>
      <c r="BLG2" s="1221"/>
      <c r="BLH2" s="1221"/>
      <c r="BLI2" s="1221"/>
      <c r="BLJ2" s="1221"/>
      <c r="BLK2" s="1221"/>
      <c r="BLL2" s="1221"/>
      <c r="BLM2" s="1221"/>
      <c r="BLN2" s="1221"/>
      <c r="BLO2" s="1221"/>
      <c r="BLP2" s="1221"/>
      <c r="BLQ2" s="1221"/>
      <c r="BLR2" s="1221"/>
      <c r="BLS2" s="1221"/>
      <c r="BLT2" s="1221"/>
      <c r="BLU2" s="1221"/>
      <c r="BLV2" s="1221"/>
      <c r="BLW2" s="1221"/>
      <c r="BLX2" s="1221"/>
      <c r="BLY2" s="1221"/>
      <c r="BLZ2" s="1221"/>
      <c r="BMA2" s="1221"/>
      <c r="BMB2" s="1221"/>
      <c r="BMC2" s="1221"/>
      <c r="BMD2" s="1221"/>
      <c r="BME2" s="1221"/>
      <c r="BMF2" s="1221"/>
      <c r="BMG2" s="1221"/>
      <c r="BMH2" s="1221"/>
      <c r="BMI2" s="1221"/>
      <c r="BMJ2" s="1221"/>
      <c r="BMK2" s="1221"/>
      <c r="BML2" s="1221"/>
      <c r="BMM2" s="1221"/>
      <c r="BMN2" s="1221"/>
      <c r="BMO2" s="1221"/>
      <c r="BMP2" s="1221"/>
      <c r="BMQ2" s="1221"/>
      <c r="BMR2" s="1221"/>
      <c r="BMS2" s="1221"/>
      <c r="BMT2" s="1221"/>
      <c r="BMU2" s="1221"/>
      <c r="BMV2" s="1221"/>
      <c r="BMW2" s="1221"/>
      <c r="BMX2" s="1221"/>
      <c r="BMY2" s="1221"/>
      <c r="BMZ2" s="1221"/>
      <c r="BNA2" s="1221"/>
      <c r="BNB2" s="1221"/>
      <c r="BNC2" s="1221"/>
      <c r="BND2" s="1221"/>
      <c r="BNE2" s="1221"/>
      <c r="BNF2" s="1221"/>
      <c r="BNG2" s="1221"/>
      <c r="BNH2" s="1221"/>
      <c r="BNI2" s="1221"/>
      <c r="BNJ2" s="1221"/>
      <c r="BNK2" s="1221"/>
      <c r="BNL2" s="1221"/>
      <c r="BNM2" s="1221"/>
      <c r="BNN2" s="1221"/>
      <c r="BNO2" s="1221"/>
      <c r="BNP2" s="1221"/>
      <c r="BNQ2" s="1221"/>
      <c r="BNR2" s="1221"/>
      <c r="BNS2" s="1221"/>
      <c r="BNT2" s="1221"/>
      <c r="BNU2" s="1221"/>
      <c r="BNV2" s="1221"/>
      <c r="BNW2" s="1221"/>
      <c r="BNX2" s="1221"/>
      <c r="BNY2" s="1221"/>
      <c r="BNZ2" s="1221"/>
      <c r="BOA2" s="1221"/>
      <c r="BOB2" s="1221"/>
      <c r="BOC2" s="1221"/>
      <c r="BOD2" s="1221"/>
      <c r="BOE2" s="1221"/>
      <c r="BOF2" s="1221"/>
      <c r="BOG2" s="1221"/>
      <c r="BOH2" s="1221"/>
      <c r="BOI2" s="1221"/>
      <c r="BOJ2" s="1221"/>
      <c r="BOK2" s="1221"/>
      <c r="BOL2" s="1221"/>
      <c r="BOM2" s="1221"/>
      <c r="BON2" s="1221"/>
      <c r="BOO2" s="1221"/>
      <c r="BOP2" s="1221"/>
      <c r="BOQ2" s="1221"/>
      <c r="BOR2" s="1221"/>
      <c r="BOS2" s="1221"/>
      <c r="BOT2" s="1221"/>
      <c r="BOU2" s="1221"/>
      <c r="BOV2" s="1221"/>
      <c r="BOW2" s="1221"/>
      <c r="BOX2" s="1221"/>
      <c r="BOY2" s="1221"/>
      <c r="BOZ2" s="1221"/>
      <c r="BPA2" s="1221"/>
      <c r="BPB2" s="1221"/>
      <c r="BPC2" s="1221"/>
      <c r="BPD2" s="1221"/>
      <c r="BPE2" s="1221"/>
      <c r="BPF2" s="1221"/>
      <c r="BPG2" s="1221"/>
      <c r="BPH2" s="1221"/>
      <c r="BPI2" s="1221"/>
      <c r="BPJ2" s="1221"/>
      <c r="BPK2" s="1221"/>
      <c r="BPL2" s="1221"/>
      <c r="BPM2" s="1221"/>
      <c r="BPN2" s="1221"/>
      <c r="BPO2" s="1221"/>
      <c r="BPP2" s="1221"/>
      <c r="BPQ2" s="1221"/>
      <c r="BPR2" s="1221"/>
      <c r="BPS2" s="1221"/>
      <c r="BPT2" s="1221"/>
      <c r="BPU2" s="1221"/>
      <c r="BPV2" s="1221"/>
      <c r="BPW2" s="1221"/>
      <c r="BPX2" s="1221"/>
      <c r="BPY2" s="1221"/>
      <c r="BPZ2" s="1221"/>
      <c r="BQA2" s="1221"/>
      <c r="BQB2" s="1221"/>
      <c r="BQC2" s="1221"/>
      <c r="BQD2" s="1221"/>
      <c r="BQE2" s="1221"/>
      <c r="BQF2" s="1221"/>
      <c r="BQG2" s="1221"/>
      <c r="BQH2" s="1221"/>
      <c r="BQI2" s="1221"/>
      <c r="BQJ2" s="1221"/>
      <c r="BQK2" s="1221"/>
      <c r="BQL2" s="1221"/>
      <c r="BQM2" s="1221"/>
      <c r="BQN2" s="1221"/>
      <c r="BQO2" s="1221"/>
      <c r="BQP2" s="1221"/>
      <c r="BQQ2" s="1221"/>
      <c r="BQR2" s="1221"/>
      <c r="BQS2" s="1221"/>
      <c r="BQT2" s="1221"/>
      <c r="BQU2" s="1221"/>
      <c r="BQV2" s="1221"/>
      <c r="BQW2" s="1221"/>
      <c r="BQX2" s="1221"/>
      <c r="BQY2" s="1221"/>
      <c r="BQZ2" s="1221"/>
      <c r="BRA2" s="1221"/>
      <c r="BRB2" s="1221"/>
      <c r="BRC2" s="1221"/>
      <c r="BRD2" s="1221"/>
      <c r="BRE2" s="1221"/>
      <c r="BRF2" s="1221"/>
      <c r="BRG2" s="1221"/>
      <c r="BRH2" s="1221"/>
      <c r="BRI2" s="1221"/>
      <c r="BRJ2" s="1221"/>
      <c r="BRK2" s="1221"/>
      <c r="BRL2" s="1221"/>
      <c r="BRM2" s="1221"/>
      <c r="BRN2" s="1221"/>
      <c r="BRO2" s="1221"/>
      <c r="BRP2" s="1221"/>
      <c r="BRQ2" s="1221"/>
      <c r="BRR2" s="1221"/>
      <c r="BRS2" s="1221"/>
      <c r="BRT2" s="1221"/>
      <c r="BRU2" s="1221"/>
      <c r="BRV2" s="1221"/>
      <c r="BRW2" s="1221"/>
      <c r="BRX2" s="1221"/>
      <c r="BRY2" s="1221"/>
      <c r="BRZ2" s="1221"/>
      <c r="BSA2" s="1221"/>
      <c r="BSB2" s="1221"/>
      <c r="BSC2" s="1221"/>
      <c r="BSD2" s="1221"/>
      <c r="BSE2" s="1221"/>
      <c r="BSF2" s="1221"/>
      <c r="BSG2" s="1221"/>
      <c r="BSH2" s="1221"/>
      <c r="BSI2" s="1221"/>
      <c r="BSJ2" s="1221"/>
      <c r="BSK2" s="1221"/>
      <c r="BSL2" s="1221"/>
      <c r="BSM2" s="1221"/>
      <c r="BSN2" s="1221"/>
      <c r="BSO2" s="1221"/>
      <c r="BSP2" s="1221"/>
      <c r="BSQ2" s="1221"/>
      <c r="BSR2" s="1221"/>
      <c r="BSS2" s="1221"/>
      <c r="BST2" s="1221"/>
      <c r="BSU2" s="1221"/>
      <c r="BSV2" s="1221"/>
      <c r="BSW2" s="1221"/>
      <c r="BSX2" s="1221"/>
      <c r="BSY2" s="1221"/>
      <c r="BSZ2" s="1221"/>
      <c r="BTA2" s="1221"/>
      <c r="BTB2" s="1221"/>
      <c r="BTC2" s="1221"/>
      <c r="BTD2" s="1221"/>
      <c r="BTE2" s="1221"/>
      <c r="BTF2" s="1221"/>
      <c r="BTG2" s="1221"/>
      <c r="BTH2" s="1221"/>
      <c r="BTI2" s="1221"/>
      <c r="BTJ2" s="1221"/>
      <c r="BTK2" s="1221"/>
      <c r="BTL2" s="1221"/>
      <c r="BTM2" s="1221"/>
      <c r="BTN2" s="1221"/>
      <c r="BTO2" s="1221"/>
      <c r="BTP2" s="1221"/>
      <c r="BTQ2" s="1221"/>
      <c r="BTR2" s="1221"/>
      <c r="BTS2" s="1221"/>
      <c r="BTT2" s="1221"/>
      <c r="BTU2" s="1221"/>
      <c r="BTV2" s="1221"/>
      <c r="BTW2" s="1221"/>
      <c r="BTX2" s="1221"/>
      <c r="BTY2" s="1221"/>
      <c r="BTZ2" s="1221"/>
      <c r="BUA2" s="1221"/>
      <c r="BUB2" s="1221"/>
      <c r="BUC2" s="1221"/>
      <c r="BUD2" s="1221"/>
      <c r="BUE2" s="1221"/>
      <c r="BUF2" s="1221"/>
      <c r="BUG2" s="1221"/>
      <c r="BUH2" s="1221"/>
      <c r="BUI2" s="1221"/>
      <c r="BUJ2" s="1221"/>
      <c r="BUK2" s="1221"/>
      <c r="BUL2" s="1221"/>
      <c r="BUM2" s="1221"/>
      <c r="BUN2" s="1221"/>
      <c r="BUO2" s="1221"/>
      <c r="BUP2" s="1221"/>
      <c r="BUQ2" s="1221"/>
      <c r="BUR2" s="1221"/>
      <c r="BUS2" s="1221"/>
      <c r="BUT2" s="1221"/>
      <c r="BUU2" s="1221"/>
      <c r="BUV2" s="1221"/>
      <c r="BUW2" s="1221"/>
      <c r="BUX2" s="1221"/>
      <c r="BUY2" s="1221"/>
      <c r="BUZ2" s="1221"/>
      <c r="BVA2" s="1221"/>
      <c r="BVB2" s="1221"/>
      <c r="BVC2" s="1221"/>
      <c r="BVD2" s="1221"/>
      <c r="BVE2" s="1221"/>
      <c r="BVF2" s="1221"/>
      <c r="BVG2" s="1221"/>
      <c r="BVH2" s="1221"/>
      <c r="BVI2" s="1221"/>
      <c r="BVJ2" s="1221"/>
      <c r="BVK2" s="1221"/>
      <c r="BVL2" s="1221"/>
      <c r="BVM2" s="1221"/>
      <c r="BVN2" s="1221"/>
      <c r="BVO2" s="1221"/>
      <c r="BVP2" s="1221"/>
      <c r="BVQ2" s="1221"/>
      <c r="BVR2" s="1221"/>
      <c r="BVS2" s="1221"/>
      <c r="BVT2" s="1221"/>
      <c r="BVU2" s="1221"/>
      <c r="BVV2" s="1221"/>
      <c r="BVW2" s="1221"/>
      <c r="BVX2" s="1221"/>
      <c r="BVY2" s="1221"/>
      <c r="BVZ2" s="1221"/>
      <c r="BWA2" s="1221"/>
      <c r="BWB2" s="1221"/>
      <c r="BWC2" s="1221"/>
      <c r="BWD2" s="1221"/>
      <c r="BWE2" s="1221"/>
      <c r="BWF2" s="1221"/>
      <c r="BWG2" s="1221"/>
      <c r="BWH2" s="1221"/>
      <c r="BWI2" s="1221"/>
      <c r="BWJ2" s="1221"/>
      <c r="BWK2" s="1221"/>
      <c r="BWL2" s="1221"/>
      <c r="BWM2" s="1221"/>
      <c r="BWN2" s="1221"/>
      <c r="BWO2" s="1221"/>
      <c r="BWP2" s="1221"/>
      <c r="BWQ2" s="1221"/>
      <c r="BWR2" s="1221"/>
      <c r="BWS2" s="1221"/>
      <c r="BWT2" s="1221"/>
      <c r="BWU2" s="1221"/>
      <c r="BWV2" s="1221"/>
      <c r="BWW2" s="1221"/>
      <c r="BWX2" s="1221"/>
      <c r="BWY2" s="1221"/>
      <c r="BWZ2" s="1221"/>
      <c r="BXA2" s="1221"/>
      <c r="BXB2" s="1221"/>
      <c r="BXC2" s="1221"/>
      <c r="BXD2" s="1221"/>
      <c r="BXE2" s="1221"/>
      <c r="BXF2" s="1221"/>
      <c r="BXG2" s="1221"/>
      <c r="BXH2" s="1221"/>
      <c r="BXI2" s="1221"/>
      <c r="BXJ2" s="1221"/>
      <c r="BXK2" s="1221"/>
      <c r="BXL2" s="1221"/>
      <c r="BXM2" s="1221"/>
      <c r="BXN2" s="1221"/>
      <c r="BXO2" s="1221"/>
      <c r="BXP2" s="1221"/>
      <c r="BXQ2" s="1221"/>
      <c r="BXR2" s="1221"/>
      <c r="BXS2" s="1221"/>
      <c r="BXT2" s="1221"/>
      <c r="BXU2" s="1221"/>
      <c r="BXV2" s="1221"/>
      <c r="BXW2" s="1221"/>
      <c r="BXX2" s="1221"/>
      <c r="BXY2" s="1221"/>
      <c r="BXZ2" s="1221"/>
      <c r="BYA2" s="1221"/>
      <c r="BYB2" s="1221"/>
      <c r="BYC2" s="1221"/>
      <c r="BYD2" s="1221"/>
      <c r="BYE2" s="1221"/>
      <c r="BYF2" s="1221"/>
      <c r="BYG2" s="1221"/>
      <c r="BYH2" s="1221"/>
      <c r="BYI2" s="1221"/>
      <c r="BYJ2" s="1221"/>
      <c r="BYK2" s="1221"/>
      <c r="BYL2" s="1221"/>
      <c r="BYM2" s="1221"/>
      <c r="BYN2" s="1221"/>
      <c r="BYO2" s="1221"/>
      <c r="BYP2" s="1221"/>
      <c r="BYQ2" s="1221"/>
      <c r="BYR2" s="1221"/>
      <c r="BYS2" s="1221"/>
      <c r="BYT2" s="1221"/>
      <c r="BYU2" s="1221"/>
      <c r="BYV2" s="1221"/>
      <c r="BYW2" s="1221"/>
      <c r="BYX2" s="1221"/>
      <c r="BYY2" s="1221"/>
      <c r="BYZ2" s="1221"/>
      <c r="BZA2" s="1221"/>
      <c r="BZB2" s="1221"/>
      <c r="BZC2" s="1221"/>
      <c r="BZD2" s="1221"/>
      <c r="BZE2" s="1221"/>
      <c r="BZF2" s="1221"/>
      <c r="BZG2" s="1221"/>
      <c r="BZH2" s="1221"/>
      <c r="BZI2" s="1221"/>
      <c r="BZJ2" s="1221"/>
      <c r="BZK2" s="1221"/>
      <c r="BZL2" s="1221"/>
      <c r="BZM2" s="1221"/>
      <c r="BZN2" s="1221"/>
      <c r="BZO2" s="1221"/>
      <c r="BZP2" s="1221"/>
      <c r="BZQ2" s="1221"/>
      <c r="BZR2" s="1221"/>
      <c r="BZS2" s="1221"/>
      <c r="BZT2" s="1221"/>
      <c r="BZU2" s="1221"/>
      <c r="BZV2" s="1221"/>
      <c r="BZW2" s="1221"/>
      <c r="BZX2" s="1221"/>
      <c r="BZY2" s="1221"/>
      <c r="BZZ2" s="1221"/>
      <c r="CAA2" s="1221"/>
      <c r="CAB2" s="1221"/>
      <c r="CAC2" s="1221"/>
      <c r="CAD2" s="1221"/>
      <c r="CAE2" s="1221"/>
      <c r="CAF2" s="1221"/>
      <c r="CAG2" s="1221"/>
      <c r="CAH2" s="1221"/>
      <c r="CAI2" s="1221"/>
      <c r="CAJ2" s="1221"/>
      <c r="CAK2" s="1221"/>
      <c r="CAL2" s="1221"/>
      <c r="CAM2" s="1221"/>
      <c r="CAN2" s="1221"/>
      <c r="CAO2" s="1221"/>
      <c r="CAP2" s="1221"/>
      <c r="CAQ2" s="1221"/>
      <c r="CAR2" s="1221"/>
      <c r="CAS2" s="1221"/>
      <c r="CAT2" s="1221"/>
      <c r="CAU2" s="1221"/>
      <c r="CAV2" s="1221"/>
      <c r="CAW2" s="1221"/>
      <c r="CAX2" s="1221"/>
      <c r="CAY2" s="1221"/>
      <c r="CAZ2" s="1221"/>
      <c r="CBA2" s="1221"/>
      <c r="CBB2" s="1221"/>
      <c r="CBC2" s="1221"/>
      <c r="CBD2" s="1221"/>
      <c r="CBE2" s="1221"/>
      <c r="CBF2" s="1221"/>
      <c r="CBG2" s="1221"/>
      <c r="CBH2" s="1221"/>
      <c r="CBI2" s="1221"/>
      <c r="CBJ2" s="1221"/>
      <c r="CBK2" s="1221"/>
      <c r="CBL2" s="1221"/>
      <c r="CBM2" s="1221"/>
      <c r="CBN2" s="1221"/>
      <c r="CBO2" s="1221"/>
      <c r="CBP2" s="1221"/>
      <c r="CBQ2" s="1221"/>
      <c r="CBR2" s="1221"/>
      <c r="CBS2" s="1221"/>
      <c r="CBT2" s="1221"/>
      <c r="CBU2" s="1221"/>
      <c r="CBV2" s="1221"/>
      <c r="CBW2" s="1221"/>
      <c r="CBX2" s="1221"/>
      <c r="CBY2" s="1221"/>
      <c r="CBZ2" s="1221"/>
      <c r="CCA2" s="1221"/>
      <c r="CCB2" s="1221"/>
      <c r="CCC2" s="1221"/>
      <c r="CCD2" s="1221"/>
      <c r="CCE2" s="1221"/>
      <c r="CCF2" s="1221"/>
      <c r="CCG2" s="1221"/>
      <c r="CCH2" s="1221"/>
      <c r="CCI2" s="1221"/>
      <c r="CCJ2" s="1221"/>
      <c r="CCK2" s="1221"/>
      <c r="CCL2" s="1221"/>
      <c r="CCM2" s="1221"/>
      <c r="CCN2" s="1221"/>
      <c r="CCO2" s="1221"/>
      <c r="CCP2" s="1221"/>
      <c r="CCQ2" s="1221"/>
      <c r="CCR2" s="1221"/>
      <c r="CCS2" s="1221"/>
      <c r="CCT2" s="1221"/>
      <c r="CCU2" s="1221"/>
      <c r="CCV2" s="1221"/>
      <c r="CCW2" s="1221"/>
      <c r="CCX2" s="1221"/>
      <c r="CCY2" s="1221"/>
      <c r="CCZ2" s="1221"/>
      <c r="CDA2" s="1221"/>
      <c r="CDB2" s="1221"/>
      <c r="CDC2" s="1221"/>
      <c r="CDD2" s="1221"/>
      <c r="CDE2" s="1221"/>
      <c r="CDF2" s="1221"/>
      <c r="CDG2" s="1221"/>
      <c r="CDH2" s="1221"/>
      <c r="CDI2" s="1221"/>
      <c r="CDJ2" s="1221"/>
      <c r="CDK2" s="1221"/>
      <c r="CDL2" s="1221"/>
      <c r="CDM2" s="1221"/>
      <c r="CDN2" s="1221"/>
      <c r="CDO2" s="1221"/>
      <c r="CDP2" s="1221"/>
      <c r="CDQ2" s="1221"/>
      <c r="CDR2" s="1221"/>
      <c r="CDS2" s="1221"/>
      <c r="CDT2" s="1221"/>
      <c r="CDU2" s="1221"/>
      <c r="CDV2" s="1221"/>
      <c r="CDW2" s="1221"/>
      <c r="CDX2" s="1221"/>
      <c r="CDY2" s="1221"/>
      <c r="CDZ2" s="1221"/>
      <c r="CEA2" s="1221"/>
      <c r="CEB2" s="1221"/>
      <c r="CEC2" s="1221"/>
      <c r="CED2" s="1221"/>
      <c r="CEE2" s="1221"/>
      <c r="CEF2" s="1221"/>
      <c r="CEG2" s="1221"/>
      <c r="CEH2" s="1221"/>
      <c r="CEI2" s="1221"/>
      <c r="CEJ2" s="1221"/>
      <c r="CEK2" s="1221"/>
      <c r="CEL2" s="1221"/>
      <c r="CEM2" s="1221"/>
      <c r="CEN2" s="1221"/>
      <c r="CEO2" s="1221"/>
      <c r="CEP2" s="1221"/>
      <c r="CEQ2" s="1221"/>
      <c r="CER2" s="1221"/>
      <c r="CES2" s="1221"/>
      <c r="CET2" s="1221"/>
      <c r="CEU2" s="1221"/>
      <c r="CEV2" s="1221"/>
      <c r="CEW2" s="1221"/>
      <c r="CEX2" s="1221"/>
      <c r="CEY2" s="1221"/>
      <c r="CEZ2" s="1221"/>
      <c r="CFA2" s="1221"/>
      <c r="CFB2" s="1221"/>
      <c r="CFC2" s="1221"/>
      <c r="CFD2" s="1221"/>
      <c r="CFE2" s="1221"/>
      <c r="CFF2" s="1221"/>
      <c r="CFG2" s="1221"/>
      <c r="CFH2" s="1221"/>
      <c r="CFI2" s="1221"/>
      <c r="CFJ2" s="1221"/>
      <c r="CFK2" s="1221"/>
      <c r="CFL2" s="1221"/>
      <c r="CFM2" s="1221"/>
      <c r="CFN2" s="1221"/>
      <c r="CFO2" s="1221"/>
      <c r="CFP2" s="1221"/>
      <c r="CFQ2" s="1221"/>
      <c r="CFR2" s="1221"/>
      <c r="CFS2" s="1221"/>
      <c r="CFT2" s="1221"/>
      <c r="CFU2" s="1221"/>
      <c r="CFV2" s="1221"/>
      <c r="CFW2" s="1221"/>
      <c r="CFX2" s="1221"/>
      <c r="CFY2" s="1221"/>
      <c r="CFZ2" s="1221"/>
      <c r="CGA2" s="1221"/>
      <c r="CGB2" s="1221"/>
      <c r="CGC2" s="1221"/>
      <c r="CGD2" s="1221"/>
      <c r="CGE2" s="1221"/>
      <c r="CGF2" s="1221"/>
      <c r="CGG2" s="1221"/>
      <c r="CGH2" s="1221"/>
      <c r="CGI2" s="1221"/>
      <c r="CGJ2" s="1221"/>
      <c r="CGK2" s="1221"/>
      <c r="CGL2" s="1221"/>
      <c r="CGM2" s="1221"/>
      <c r="CGN2" s="1221"/>
      <c r="CGO2" s="1221"/>
      <c r="CGP2" s="1221"/>
      <c r="CGQ2" s="1221"/>
      <c r="CGR2" s="1221"/>
      <c r="CGS2" s="1221"/>
      <c r="CGT2" s="1221"/>
      <c r="CGU2" s="1221"/>
      <c r="CGV2" s="1221"/>
      <c r="CGW2" s="1221"/>
      <c r="CGX2" s="1221"/>
      <c r="CGY2" s="1221"/>
      <c r="CGZ2" s="1221"/>
      <c r="CHA2" s="1221"/>
      <c r="CHB2" s="1221"/>
      <c r="CHC2" s="1221"/>
      <c r="CHD2" s="1221"/>
      <c r="CHE2" s="1221"/>
      <c r="CHF2" s="1221"/>
      <c r="CHG2" s="1221"/>
      <c r="CHH2" s="1221"/>
      <c r="CHI2" s="1221"/>
      <c r="CHJ2" s="1221"/>
      <c r="CHK2" s="1221"/>
      <c r="CHL2" s="1221"/>
      <c r="CHM2" s="1221"/>
      <c r="CHN2" s="1221"/>
      <c r="CHO2" s="1221"/>
      <c r="CHP2" s="1221"/>
      <c r="CHQ2" s="1221"/>
      <c r="CHR2" s="1221"/>
      <c r="CHS2" s="1221"/>
      <c r="CHT2" s="1221"/>
      <c r="CHU2" s="1221"/>
      <c r="CHV2" s="1221"/>
      <c r="CHW2" s="1221"/>
      <c r="CHX2" s="1221"/>
      <c r="CHY2" s="1221"/>
      <c r="CHZ2" s="1221"/>
      <c r="CIA2" s="1221"/>
      <c r="CIB2" s="1221"/>
      <c r="CIC2" s="1221"/>
      <c r="CID2" s="1221"/>
      <c r="CIE2" s="1221"/>
      <c r="CIF2" s="1221"/>
      <c r="CIG2" s="1221"/>
      <c r="CIH2" s="1221"/>
      <c r="CII2" s="1221"/>
      <c r="CIJ2" s="1221"/>
      <c r="CIK2" s="1221"/>
      <c r="CIL2" s="1221"/>
      <c r="CIM2" s="1221"/>
      <c r="CIN2" s="1221"/>
      <c r="CIO2" s="1221"/>
      <c r="CIP2" s="1221"/>
      <c r="CIQ2" s="1221"/>
      <c r="CIR2" s="1221"/>
      <c r="CIS2" s="1221"/>
      <c r="CIT2" s="1221"/>
      <c r="CIU2" s="1221"/>
      <c r="CIV2" s="1221"/>
      <c r="CIW2" s="1221"/>
      <c r="CIX2" s="1221"/>
      <c r="CIY2" s="1221"/>
      <c r="CIZ2" s="1221"/>
      <c r="CJA2" s="1221"/>
      <c r="CJB2" s="1221"/>
      <c r="CJC2" s="1221"/>
      <c r="CJD2" s="1221"/>
      <c r="CJE2" s="1221"/>
      <c r="CJF2" s="1221"/>
      <c r="CJG2" s="1221"/>
      <c r="CJH2" s="1221"/>
      <c r="CJI2" s="1221"/>
      <c r="CJJ2" s="1221"/>
      <c r="CJK2" s="1221"/>
      <c r="CJL2" s="1221"/>
      <c r="CJM2" s="1221"/>
      <c r="CJN2" s="1221"/>
      <c r="CJO2" s="1221"/>
      <c r="CJP2" s="1221"/>
      <c r="CJQ2" s="1221"/>
      <c r="CJR2" s="1221"/>
      <c r="CJS2" s="1221"/>
      <c r="CJT2" s="1221"/>
      <c r="CJU2" s="1221"/>
      <c r="CJV2" s="1221"/>
      <c r="CJW2" s="1221"/>
      <c r="CJX2" s="1221"/>
      <c r="CJY2" s="1221"/>
      <c r="CJZ2" s="1221"/>
      <c r="CKA2" s="1221"/>
      <c r="CKB2" s="1221"/>
      <c r="CKC2" s="1221"/>
      <c r="CKD2" s="1221"/>
      <c r="CKE2" s="1221"/>
      <c r="CKF2" s="1221"/>
      <c r="CKG2" s="1221"/>
      <c r="CKH2" s="1221"/>
      <c r="CKI2" s="1221"/>
      <c r="CKJ2" s="1221"/>
      <c r="CKK2" s="1221"/>
      <c r="CKL2" s="1221"/>
      <c r="CKM2" s="1221"/>
      <c r="CKN2" s="1221"/>
      <c r="CKO2" s="1221"/>
      <c r="CKP2" s="1221"/>
      <c r="CKQ2" s="1221"/>
      <c r="CKR2" s="1221"/>
      <c r="CKS2" s="1221"/>
      <c r="CKT2" s="1221"/>
      <c r="CKU2" s="1221"/>
      <c r="CKV2" s="1221"/>
      <c r="CKW2" s="1221"/>
      <c r="CKX2" s="1221"/>
      <c r="CKY2" s="1221"/>
      <c r="CKZ2" s="1221"/>
      <c r="CLA2" s="1221"/>
      <c r="CLB2" s="1221"/>
      <c r="CLC2" s="1221"/>
      <c r="CLD2" s="1221"/>
      <c r="CLE2" s="1221"/>
      <c r="CLF2" s="1221"/>
      <c r="CLG2" s="1221"/>
      <c r="CLH2" s="1221"/>
      <c r="CLI2" s="1221"/>
      <c r="CLJ2" s="1221"/>
      <c r="CLK2" s="1221"/>
      <c r="CLL2" s="1221"/>
      <c r="CLM2" s="1221"/>
      <c r="CLN2" s="1221"/>
      <c r="CLO2" s="1221"/>
      <c r="CLP2" s="1221"/>
      <c r="CLQ2" s="1221"/>
      <c r="CLR2" s="1221"/>
      <c r="CLS2" s="1221"/>
      <c r="CLT2" s="1221"/>
      <c r="CLU2" s="1221"/>
      <c r="CLV2" s="1221"/>
      <c r="CLW2" s="1221"/>
      <c r="CLX2" s="1221"/>
      <c r="CLY2" s="1221"/>
      <c r="CLZ2" s="1221"/>
      <c r="CMA2" s="1221"/>
      <c r="CMB2" s="1221"/>
      <c r="CMC2" s="1221"/>
      <c r="CMD2" s="1221"/>
      <c r="CME2" s="1221"/>
      <c r="CMF2" s="1221"/>
      <c r="CMG2" s="1221"/>
      <c r="CMH2" s="1221"/>
      <c r="CMI2" s="1221"/>
      <c r="CMJ2" s="1221"/>
      <c r="CMK2" s="1221"/>
      <c r="CML2" s="1221"/>
      <c r="CMM2" s="1221"/>
      <c r="CMN2" s="1221"/>
      <c r="CMO2" s="1221"/>
      <c r="CMP2" s="1221"/>
      <c r="CMQ2" s="1221"/>
      <c r="CMR2" s="1221"/>
      <c r="CMS2" s="1221"/>
      <c r="CMT2" s="1221"/>
      <c r="CMU2" s="1221"/>
      <c r="CMV2" s="1221"/>
      <c r="CMW2" s="1221"/>
      <c r="CMX2" s="1221"/>
      <c r="CMY2" s="1221"/>
      <c r="CMZ2" s="1221"/>
      <c r="CNA2" s="1221"/>
      <c r="CNB2" s="1221"/>
      <c r="CNC2" s="1221"/>
      <c r="CND2" s="1221"/>
      <c r="CNE2" s="1221"/>
      <c r="CNF2" s="1221"/>
      <c r="CNG2" s="1221"/>
      <c r="CNH2" s="1221"/>
      <c r="CNI2" s="1221"/>
      <c r="CNJ2" s="1221"/>
      <c r="CNK2" s="1221"/>
      <c r="CNL2" s="1221"/>
      <c r="CNM2" s="1221"/>
      <c r="CNN2" s="1221"/>
      <c r="CNO2" s="1221"/>
      <c r="CNP2" s="1221"/>
      <c r="CNQ2" s="1221"/>
      <c r="CNR2" s="1221"/>
      <c r="CNS2" s="1221"/>
      <c r="CNT2" s="1221"/>
      <c r="CNU2" s="1221"/>
      <c r="CNV2" s="1221"/>
      <c r="CNW2" s="1221"/>
      <c r="CNX2" s="1221"/>
      <c r="CNY2" s="1221"/>
      <c r="CNZ2" s="1221"/>
      <c r="COA2" s="1221"/>
      <c r="COB2" s="1221"/>
      <c r="COC2" s="1221"/>
      <c r="COD2" s="1221"/>
      <c r="COE2" s="1221"/>
      <c r="COF2" s="1221"/>
      <c r="COG2" s="1221"/>
      <c r="COH2" s="1221"/>
      <c r="COI2" s="1221"/>
      <c r="COJ2" s="1221"/>
      <c r="COK2" s="1221"/>
      <c r="COL2" s="1221"/>
      <c r="COM2" s="1221"/>
      <c r="CON2" s="1221"/>
      <c r="COO2" s="1221"/>
      <c r="COP2" s="1221"/>
      <c r="COQ2" s="1221"/>
      <c r="COR2" s="1221"/>
      <c r="COS2" s="1221"/>
      <c r="COT2" s="1221"/>
      <c r="COU2" s="1221"/>
      <c r="COV2" s="1221"/>
      <c r="COW2" s="1221"/>
      <c r="COX2" s="1221"/>
      <c r="COY2" s="1221"/>
      <c r="COZ2" s="1221"/>
      <c r="CPA2" s="1221"/>
      <c r="CPB2" s="1221"/>
      <c r="CPC2" s="1221"/>
      <c r="CPD2" s="1221"/>
      <c r="CPE2" s="1221"/>
      <c r="CPF2" s="1221"/>
      <c r="CPG2" s="1221"/>
      <c r="CPH2" s="1221"/>
      <c r="CPI2" s="1221"/>
      <c r="CPJ2" s="1221"/>
      <c r="CPK2" s="1221"/>
      <c r="CPL2" s="1221"/>
      <c r="CPM2" s="1221"/>
      <c r="CPN2" s="1221"/>
      <c r="CPO2" s="1221"/>
      <c r="CPP2" s="1221"/>
      <c r="CPQ2" s="1221"/>
      <c r="CPR2" s="1221"/>
      <c r="CPS2" s="1221"/>
      <c r="CPT2" s="1221"/>
      <c r="CPU2" s="1221"/>
      <c r="CPV2" s="1221"/>
      <c r="CPW2" s="1221"/>
      <c r="CPX2" s="1221"/>
      <c r="CPY2" s="1221"/>
      <c r="CPZ2" s="1221"/>
      <c r="CQA2" s="1221"/>
      <c r="CQB2" s="1221"/>
      <c r="CQC2" s="1221"/>
      <c r="CQD2" s="1221"/>
      <c r="CQE2" s="1221"/>
      <c r="CQF2" s="1221"/>
      <c r="CQG2" s="1221"/>
      <c r="CQH2" s="1221"/>
      <c r="CQI2" s="1221"/>
      <c r="CQJ2" s="1221"/>
      <c r="CQK2" s="1221"/>
      <c r="CQL2" s="1221"/>
      <c r="CQM2" s="1221"/>
      <c r="CQN2" s="1221"/>
      <c r="CQO2" s="1221"/>
      <c r="CQP2" s="1221"/>
      <c r="CQQ2" s="1221"/>
      <c r="CQR2" s="1221"/>
      <c r="CQS2" s="1221"/>
      <c r="CQT2" s="1221"/>
      <c r="CQU2" s="1221"/>
      <c r="CQV2" s="1221"/>
      <c r="CQW2" s="1221"/>
      <c r="CQX2" s="1221"/>
      <c r="CQY2" s="1221"/>
      <c r="CQZ2" s="1221"/>
      <c r="CRA2" s="1221"/>
      <c r="CRB2" s="1221"/>
      <c r="CRC2" s="1221"/>
      <c r="CRD2" s="1221"/>
      <c r="CRE2" s="1221"/>
      <c r="CRF2" s="1221"/>
      <c r="CRG2" s="1221"/>
      <c r="CRH2" s="1221"/>
      <c r="CRI2" s="1221"/>
      <c r="CRJ2" s="1221"/>
      <c r="CRK2" s="1221"/>
      <c r="CRL2" s="1221"/>
      <c r="CRM2" s="1221"/>
      <c r="CRN2" s="1221"/>
      <c r="CRO2" s="1221"/>
      <c r="CRP2" s="1221"/>
      <c r="CRQ2" s="1221"/>
      <c r="CRR2" s="1221"/>
      <c r="CRS2" s="1221"/>
      <c r="CRT2" s="1221"/>
      <c r="CRU2" s="1221"/>
      <c r="CRV2" s="1221"/>
      <c r="CRW2" s="1221"/>
      <c r="CRX2" s="1221"/>
      <c r="CRY2" s="1221"/>
      <c r="CRZ2" s="1221"/>
      <c r="CSA2" s="1221"/>
      <c r="CSB2" s="1221"/>
      <c r="CSC2" s="1221"/>
      <c r="CSD2" s="1221"/>
      <c r="CSE2" s="1221"/>
      <c r="CSF2" s="1221"/>
      <c r="CSG2" s="1221"/>
      <c r="CSH2" s="1221"/>
      <c r="CSI2" s="1221"/>
      <c r="CSJ2" s="1221"/>
      <c r="CSK2" s="1221"/>
      <c r="CSL2" s="1221"/>
      <c r="CSM2" s="1221"/>
      <c r="CSN2" s="1221"/>
      <c r="CSO2" s="1221"/>
      <c r="CSP2" s="1221"/>
      <c r="CSQ2" s="1221"/>
      <c r="CSR2" s="1221"/>
      <c r="CSS2" s="1221"/>
      <c r="CST2" s="1221"/>
      <c r="CSU2" s="1221"/>
      <c r="CSV2" s="1221"/>
      <c r="CSW2" s="1221"/>
      <c r="CSX2" s="1221"/>
      <c r="CSY2" s="1221"/>
      <c r="CSZ2" s="1221"/>
      <c r="CTA2" s="1221"/>
      <c r="CTB2" s="1221"/>
      <c r="CTC2" s="1221"/>
      <c r="CTD2" s="1221"/>
      <c r="CTE2" s="1221"/>
      <c r="CTF2" s="1221"/>
      <c r="CTG2" s="1221"/>
      <c r="CTH2" s="1221"/>
      <c r="CTI2" s="1221"/>
      <c r="CTJ2" s="1221"/>
      <c r="CTK2" s="1221"/>
      <c r="CTL2" s="1221"/>
      <c r="CTM2" s="1221"/>
      <c r="CTN2" s="1221"/>
      <c r="CTO2" s="1221"/>
      <c r="CTP2" s="1221"/>
      <c r="CTQ2" s="1221"/>
      <c r="CTR2" s="1221"/>
      <c r="CTS2" s="1221"/>
      <c r="CTT2" s="1221"/>
      <c r="CTU2" s="1221"/>
      <c r="CTV2" s="1221"/>
      <c r="CTW2" s="1221"/>
      <c r="CTX2" s="1221"/>
      <c r="CTY2" s="1221"/>
      <c r="CTZ2" s="1221"/>
      <c r="CUA2" s="1221"/>
      <c r="CUB2" s="1221"/>
      <c r="CUC2" s="1221"/>
      <c r="CUD2" s="1221"/>
      <c r="CUE2" s="1221"/>
      <c r="CUF2" s="1221"/>
      <c r="CUG2" s="1221"/>
      <c r="CUH2" s="1221"/>
      <c r="CUI2" s="1221"/>
      <c r="CUJ2" s="1221"/>
      <c r="CUK2" s="1221"/>
      <c r="CUL2" s="1221"/>
      <c r="CUM2" s="1221"/>
      <c r="CUN2" s="1221"/>
      <c r="CUO2" s="1221"/>
      <c r="CUP2" s="1221"/>
      <c r="CUQ2" s="1221"/>
      <c r="CUR2" s="1221"/>
      <c r="CUS2" s="1221"/>
      <c r="CUT2" s="1221"/>
      <c r="CUU2" s="1221"/>
      <c r="CUV2" s="1221"/>
      <c r="CUW2" s="1221"/>
      <c r="CUX2" s="1221"/>
      <c r="CUY2" s="1221"/>
      <c r="CUZ2" s="1221"/>
      <c r="CVA2" s="1221"/>
      <c r="CVB2" s="1221"/>
      <c r="CVC2" s="1221"/>
      <c r="CVD2" s="1221"/>
      <c r="CVE2" s="1221"/>
      <c r="CVF2" s="1221"/>
      <c r="CVG2" s="1221"/>
      <c r="CVH2" s="1221"/>
      <c r="CVI2" s="1221"/>
      <c r="CVJ2" s="1221"/>
      <c r="CVK2" s="1221"/>
      <c r="CVL2" s="1221"/>
      <c r="CVM2" s="1221"/>
      <c r="CVN2" s="1221"/>
      <c r="CVO2" s="1221"/>
      <c r="CVP2" s="1221"/>
      <c r="CVQ2" s="1221"/>
      <c r="CVR2" s="1221"/>
      <c r="CVS2" s="1221"/>
      <c r="CVT2" s="1221"/>
      <c r="CVU2" s="1221"/>
      <c r="CVV2" s="1221"/>
      <c r="CVW2" s="1221"/>
      <c r="CVX2" s="1221"/>
      <c r="CVY2" s="1221"/>
      <c r="CVZ2" s="1221"/>
      <c r="CWA2" s="1221"/>
      <c r="CWB2" s="1221"/>
      <c r="CWC2" s="1221"/>
      <c r="CWD2" s="1221"/>
      <c r="CWE2" s="1221"/>
      <c r="CWF2" s="1221"/>
      <c r="CWG2" s="1221"/>
      <c r="CWH2" s="1221"/>
      <c r="CWI2" s="1221"/>
      <c r="CWJ2" s="1221"/>
      <c r="CWK2" s="1221"/>
      <c r="CWL2" s="1221"/>
      <c r="CWM2" s="1221"/>
      <c r="CWN2" s="1221"/>
      <c r="CWO2" s="1221"/>
      <c r="CWP2" s="1221"/>
      <c r="CWQ2" s="1221"/>
      <c r="CWR2" s="1221"/>
      <c r="CWS2" s="1221"/>
      <c r="CWT2" s="1221"/>
      <c r="CWU2" s="1221"/>
      <c r="CWV2" s="1221"/>
      <c r="CWW2" s="1221"/>
      <c r="CWX2" s="1221"/>
      <c r="CWY2" s="1221"/>
      <c r="CWZ2" s="1221"/>
      <c r="CXA2" s="1221"/>
      <c r="CXB2" s="1221"/>
      <c r="CXC2" s="1221"/>
      <c r="CXD2" s="1221"/>
      <c r="CXE2" s="1221"/>
      <c r="CXF2" s="1221"/>
      <c r="CXG2" s="1221"/>
      <c r="CXH2" s="1221"/>
      <c r="CXI2" s="1221"/>
      <c r="CXJ2" s="1221"/>
      <c r="CXK2" s="1221"/>
      <c r="CXL2" s="1221"/>
      <c r="CXM2" s="1221"/>
      <c r="CXN2" s="1221"/>
      <c r="CXO2" s="1221"/>
      <c r="CXP2" s="1221"/>
      <c r="CXQ2" s="1221"/>
      <c r="CXR2" s="1221"/>
      <c r="CXS2" s="1221"/>
      <c r="CXT2" s="1221"/>
      <c r="CXU2" s="1221"/>
      <c r="CXV2" s="1221"/>
      <c r="CXW2" s="1221"/>
      <c r="CXX2" s="1221"/>
      <c r="CXY2" s="1221"/>
      <c r="CXZ2" s="1221"/>
      <c r="CYA2" s="1221"/>
      <c r="CYB2" s="1221"/>
      <c r="CYC2" s="1221"/>
      <c r="CYD2" s="1221"/>
      <c r="CYE2" s="1221"/>
      <c r="CYF2" s="1221"/>
      <c r="CYG2" s="1221"/>
      <c r="CYH2" s="1221"/>
      <c r="CYI2" s="1221"/>
      <c r="CYJ2" s="1221"/>
      <c r="CYK2" s="1221"/>
      <c r="CYL2" s="1221"/>
      <c r="CYM2" s="1221"/>
      <c r="CYN2" s="1221"/>
      <c r="CYO2" s="1221"/>
      <c r="CYP2" s="1221"/>
      <c r="CYQ2" s="1221"/>
      <c r="CYR2" s="1221"/>
      <c r="CYS2" s="1221"/>
      <c r="CYT2" s="1221"/>
      <c r="CYU2" s="1221"/>
      <c r="CYV2" s="1221"/>
      <c r="CYW2" s="1221"/>
      <c r="CYX2" s="1221"/>
      <c r="CYY2" s="1221"/>
      <c r="CYZ2" s="1221"/>
      <c r="CZA2" s="1221"/>
      <c r="CZB2" s="1221"/>
      <c r="CZC2" s="1221"/>
      <c r="CZD2" s="1221"/>
      <c r="CZE2" s="1221"/>
      <c r="CZF2" s="1221"/>
      <c r="CZG2" s="1221"/>
      <c r="CZH2" s="1221"/>
      <c r="CZI2" s="1221"/>
      <c r="CZJ2" s="1221"/>
      <c r="CZK2" s="1221"/>
      <c r="CZL2" s="1221"/>
      <c r="CZM2" s="1221"/>
      <c r="CZN2" s="1221"/>
      <c r="CZO2" s="1221"/>
      <c r="CZP2" s="1221"/>
      <c r="CZQ2" s="1221"/>
      <c r="CZR2" s="1221"/>
      <c r="CZS2" s="1221"/>
      <c r="CZT2" s="1221"/>
      <c r="CZU2" s="1221"/>
      <c r="CZV2" s="1221"/>
      <c r="CZW2" s="1221"/>
      <c r="CZX2" s="1221"/>
      <c r="CZY2" s="1221"/>
      <c r="CZZ2" s="1221"/>
      <c r="DAA2" s="1221"/>
      <c r="DAB2" s="1221"/>
      <c r="DAC2" s="1221"/>
      <c r="DAD2" s="1221"/>
      <c r="DAE2" s="1221"/>
      <c r="DAF2" s="1221"/>
      <c r="DAG2" s="1221"/>
      <c r="DAH2" s="1221"/>
      <c r="DAI2" s="1221"/>
      <c r="DAJ2" s="1221"/>
      <c r="DAK2" s="1221"/>
      <c r="DAL2" s="1221"/>
      <c r="DAM2" s="1221"/>
      <c r="DAN2" s="1221"/>
      <c r="DAO2" s="1221"/>
      <c r="DAP2" s="1221"/>
      <c r="DAQ2" s="1221"/>
      <c r="DAR2" s="1221"/>
      <c r="DAS2" s="1221"/>
      <c r="DAT2" s="1221"/>
      <c r="DAU2" s="1221"/>
      <c r="DAV2" s="1221"/>
      <c r="DAW2" s="1221"/>
      <c r="DAX2" s="1221"/>
      <c r="DAY2" s="1221"/>
      <c r="DAZ2" s="1221"/>
      <c r="DBA2" s="1221"/>
      <c r="DBB2" s="1221"/>
      <c r="DBC2" s="1221"/>
      <c r="DBD2" s="1221"/>
      <c r="DBE2" s="1221"/>
      <c r="DBF2" s="1221"/>
      <c r="DBG2" s="1221"/>
      <c r="DBH2" s="1221"/>
      <c r="DBI2" s="1221"/>
      <c r="DBJ2" s="1221"/>
      <c r="DBK2" s="1221"/>
      <c r="DBL2" s="1221"/>
      <c r="DBM2" s="1221"/>
      <c r="DBN2" s="1221"/>
      <c r="DBO2" s="1221"/>
      <c r="DBP2" s="1221"/>
      <c r="DBQ2" s="1221"/>
      <c r="DBR2" s="1221"/>
      <c r="DBS2" s="1221"/>
      <c r="DBT2" s="1221"/>
      <c r="DBU2" s="1221"/>
      <c r="DBV2" s="1221"/>
      <c r="DBW2" s="1221"/>
      <c r="DBX2" s="1221"/>
      <c r="DBY2" s="1221"/>
      <c r="DBZ2" s="1221"/>
      <c r="DCA2" s="1221"/>
      <c r="DCB2" s="1221"/>
      <c r="DCC2" s="1221"/>
      <c r="DCD2" s="1221"/>
      <c r="DCE2" s="1221"/>
      <c r="DCF2" s="1221"/>
      <c r="DCG2" s="1221"/>
      <c r="DCH2" s="1221"/>
      <c r="DCI2" s="1221"/>
      <c r="DCJ2" s="1221"/>
      <c r="DCK2" s="1221"/>
      <c r="DCL2" s="1221"/>
      <c r="DCM2" s="1221"/>
      <c r="DCN2" s="1221"/>
      <c r="DCO2" s="1221"/>
      <c r="DCP2" s="1221"/>
      <c r="DCQ2" s="1221"/>
      <c r="DCR2" s="1221"/>
      <c r="DCS2" s="1221"/>
      <c r="DCT2" s="1221"/>
      <c r="DCU2" s="1221"/>
      <c r="DCV2" s="1221"/>
      <c r="DCW2" s="1221"/>
      <c r="DCX2" s="1221"/>
      <c r="DCY2" s="1221"/>
      <c r="DCZ2" s="1221"/>
      <c r="DDA2" s="1221"/>
      <c r="DDB2" s="1221"/>
      <c r="DDC2" s="1221"/>
      <c r="DDD2" s="1221"/>
      <c r="DDE2" s="1221"/>
      <c r="DDF2" s="1221"/>
      <c r="DDG2" s="1221"/>
      <c r="DDH2" s="1221"/>
      <c r="DDI2" s="1221"/>
      <c r="DDJ2" s="1221"/>
      <c r="DDK2" s="1221"/>
      <c r="DDL2" s="1221"/>
      <c r="DDM2" s="1221"/>
      <c r="DDN2" s="1221"/>
      <c r="DDO2" s="1221"/>
      <c r="DDP2" s="1221"/>
      <c r="DDQ2" s="1221"/>
      <c r="DDR2" s="1221"/>
      <c r="DDS2" s="1221"/>
      <c r="DDT2" s="1221"/>
      <c r="DDU2" s="1221"/>
      <c r="DDV2" s="1221"/>
      <c r="DDW2" s="1221"/>
      <c r="DDX2" s="1221"/>
      <c r="DDY2" s="1221"/>
      <c r="DDZ2" s="1221"/>
      <c r="DEA2" s="1221"/>
      <c r="DEB2" s="1221"/>
      <c r="DEC2" s="1221"/>
      <c r="DED2" s="1221"/>
      <c r="DEE2" s="1221"/>
      <c r="DEF2" s="1221"/>
      <c r="DEG2" s="1221"/>
      <c r="DEH2" s="1221"/>
      <c r="DEI2" s="1221"/>
      <c r="DEJ2" s="1221"/>
      <c r="DEK2" s="1221"/>
      <c r="DEL2" s="1221"/>
      <c r="DEM2" s="1221"/>
      <c r="DEN2" s="1221"/>
      <c r="DEO2" s="1221"/>
      <c r="DEP2" s="1221"/>
      <c r="DEQ2" s="1221"/>
      <c r="DER2" s="1221"/>
      <c r="DES2" s="1221"/>
      <c r="DET2" s="1221"/>
      <c r="DEU2" s="1221"/>
      <c r="DEV2" s="1221"/>
      <c r="DEW2" s="1221"/>
      <c r="DEX2" s="1221"/>
      <c r="DEY2" s="1221"/>
      <c r="DEZ2" s="1221"/>
      <c r="DFA2" s="1221"/>
      <c r="DFB2" s="1221"/>
      <c r="DFC2" s="1221"/>
      <c r="DFD2" s="1221"/>
      <c r="DFE2" s="1221"/>
      <c r="DFF2" s="1221"/>
      <c r="DFG2" s="1221"/>
      <c r="DFH2" s="1221"/>
      <c r="DFI2" s="1221"/>
      <c r="DFJ2" s="1221"/>
      <c r="DFK2" s="1221"/>
      <c r="DFL2" s="1221"/>
      <c r="DFM2" s="1221"/>
      <c r="DFN2" s="1221"/>
      <c r="DFO2" s="1221"/>
      <c r="DFP2" s="1221"/>
      <c r="DFQ2" s="1221"/>
      <c r="DFR2" s="1221"/>
      <c r="DFS2" s="1221"/>
      <c r="DFT2" s="1221"/>
      <c r="DFU2" s="1221"/>
      <c r="DFV2" s="1221"/>
      <c r="DFW2" s="1221"/>
      <c r="DFX2" s="1221"/>
      <c r="DFY2" s="1221"/>
      <c r="DFZ2" s="1221"/>
      <c r="DGA2" s="1221"/>
      <c r="DGB2" s="1221"/>
      <c r="DGC2" s="1221"/>
      <c r="DGD2" s="1221"/>
      <c r="DGE2" s="1221"/>
      <c r="DGF2" s="1221"/>
      <c r="DGG2" s="1221"/>
      <c r="DGH2" s="1221"/>
      <c r="DGI2" s="1221"/>
      <c r="DGJ2" s="1221"/>
      <c r="DGK2" s="1221"/>
      <c r="DGL2" s="1221"/>
      <c r="DGM2" s="1221"/>
      <c r="DGN2" s="1221"/>
      <c r="DGO2" s="1221"/>
      <c r="DGP2" s="1221"/>
      <c r="DGQ2" s="1221"/>
      <c r="DGR2" s="1221"/>
      <c r="DGS2" s="1221"/>
      <c r="DGT2" s="1221"/>
      <c r="DGU2" s="1221"/>
      <c r="DGV2" s="1221"/>
      <c r="DGW2" s="1221"/>
      <c r="DGX2" s="1221"/>
      <c r="DGY2" s="1221"/>
      <c r="DGZ2" s="1221"/>
      <c r="DHA2" s="1221"/>
      <c r="DHB2" s="1221"/>
      <c r="DHC2" s="1221"/>
      <c r="DHD2" s="1221"/>
      <c r="DHE2" s="1221"/>
      <c r="DHF2" s="1221"/>
      <c r="DHG2" s="1221"/>
      <c r="DHH2" s="1221"/>
      <c r="DHI2" s="1221"/>
      <c r="DHJ2" s="1221"/>
      <c r="DHK2" s="1221"/>
      <c r="DHL2" s="1221"/>
      <c r="DHM2" s="1221"/>
      <c r="DHN2" s="1221"/>
      <c r="DHO2" s="1221"/>
      <c r="DHP2" s="1221"/>
      <c r="DHQ2" s="1221"/>
      <c r="DHR2" s="1221"/>
      <c r="DHS2" s="1221"/>
      <c r="DHT2" s="1221"/>
      <c r="DHU2" s="1221"/>
      <c r="DHV2" s="1221"/>
      <c r="DHW2" s="1221"/>
      <c r="DHX2" s="1221"/>
      <c r="DHY2" s="1221"/>
      <c r="DHZ2" s="1221"/>
      <c r="DIA2" s="1221"/>
      <c r="DIB2" s="1221"/>
      <c r="DIC2" s="1221"/>
      <c r="DID2" s="1221"/>
      <c r="DIE2" s="1221"/>
      <c r="DIF2" s="1221"/>
      <c r="DIG2" s="1221"/>
      <c r="DIH2" s="1221"/>
      <c r="DII2" s="1221"/>
      <c r="DIJ2" s="1221"/>
      <c r="DIK2" s="1221"/>
      <c r="DIL2" s="1221"/>
      <c r="DIM2" s="1221"/>
      <c r="DIN2" s="1221"/>
      <c r="DIO2" s="1221"/>
      <c r="DIP2" s="1221"/>
      <c r="DIQ2" s="1221"/>
      <c r="DIR2" s="1221"/>
      <c r="DIS2" s="1221"/>
      <c r="DIT2" s="1221"/>
      <c r="DIU2" s="1221"/>
      <c r="DIV2" s="1221"/>
      <c r="DIW2" s="1221"/>
      <c r="DIX2" s="1221"/>
      <c r="DIY2" s="1221"/>
      <c r="DIZ2" s="1221"/>
      <c r="DJA2" s="1221"/>
      <c r="DJB2" s="1221"/>
      <c r="DJC2" s="1221"/>
      <c r="DJD2" s="1221"/>
      <c r="DJE2" s="1221"/>
      <c r="DJF2" s="1221"/>
      <c r="DJG2" s="1221"/>
      <c r="DJH2" s="1221"/>
      <c r="DJI2" s="1221"/>
      <c r="DJJ2" s="1221"/>
      <c r="DJK2" s="1221"/>
      <c r="DJL2" s="1221"/>
      <c r="DJM2" s="1221"/>
      <c r="DJN2" s="1221"/>
      <c r="DJO2" s="1221"/>
      <c r="DJP2" s="1221"/>
      <c r="DJQ2" s="1221"/>
      <c r="DJR2" s="1221"/>
      <c r="DJS2" s="1221"/>
      <c r="DJT2" s="1221"/>
      <c r="DJU2" s="1221"/>
      <c r="DJV2" s="1221"/>
      <c r="DJW2" s="1221"/>
      <c r="DJX2" s="1221"/>
      <c r="DJY2" s="1221"/>
      <c r="DJZ2" s="1221"/>
      <c r="DKA2" s="1221"/>
      <c r="DKB2" s="1221"/>
      <c r="DKC2" s="1221"/>
      <c r="DKD2" s="1221"/>
      <c r="DKE2" s="1221"/>
      <c r="DKF2" s="1221"/>
      <c r="DKG2" s="1221"/>
      <c r="DKH2" s="1221"/>
      <c r="DKI2" s="1221"/>
      <c r="DKJ2" s="1221"/>
      <c r="DKK2" s="1221"/>
      <c r="DKL2" s="1221"/>
      <c r="DKM2" s="1221"/>
      <c r="DKN2" s="1221"/>
      <c r="DKO2" s="1221"/>
      <c r="DKP2" s="1221"/>
      <c r="DKQ2" s="1221"/>
      <c r="DKR2" s="1221"/>
      <c r="DKS2" s="1221"/>
      <c r="DKT2" s="1221"/>
      <c r="DKU2" s="1221"/>
      <c r="DKV2" s="1221"/>
      <c r="DKW2" s="1221"/>
      <c r="DKX2" s="1221"/>
      <c r="DKY2" s="1221"/>
      <c r="DKZ2" s="1221"/>
      <c r="DLA2" s="1221"/>
      <c r="DLB2" s="1221"/>
      <c r="DLC2" s="1221"/>
      <c r="DLD2" s="1221"/>
      <c r="DLE2" s="1221"/>
      <c r="DLF2" s="1221"/>
      <c r="DLG2" s="1221"/>
      <c r="DLH2" s="1221"/>
      <c r="DLI2" s="1221"/>
      <c r="DLJ2" s="1221"/>
      <c r="DLK2" s="1221"/>
      <c r="DLL2" s="1221"/>
      <c r="DLM2" s="1221"/>
      <c r="DLN2" s="1221"/>
      <c r="DLO2" s="1221"/>
      <c r="DLP2" s="1221"/>
      <c r="DLQ2" s="1221"/>
      <c r="DLR2" s="1221"/>
      <c r="DLS2" s="1221"/>
      <c r="DLT2" s="1221"/>
      <c r="DLU2" s="1221"/>
      <c r="DLV2" s="1221"/>
      <c r="DLW2" s="1221"/>
      <c r="DLX2" s="1221"/>
      <c r="DLY2" s="1221"/>
      <c r="DLZ2" s="1221"/>
      <c r="DMA2" s="1221"/>
      <c r="DMB2" s="1221"/>
      <c r="DMC2" s="1221"/>
      <c r="DMD2" s="1221"/>
      <c r="DME2" s="1221"/>
      <c r="DMF2" s="1221"/>
      <c r="DMG2" s="1221"/>
      <c r="DMH2" s="1221"/>
      <c r="DMI2" s="1221"/>
      <c r="DMJ2" s="1221"/>
      <c r="DMK2" s="1221"/>
      <c r="DML2" s="1221"/>
      <c r="DMM2" s="1221"/>
      <c r="DMN2" s="1221"/>
      <c r="DMO2" s="1221"/>
      <c r="DMP2" s="1221"/>
      <c r="DMQ2" s="1221"/>
      <c r="DMR2" s="1221"/>
      <c r="DMS2" s="1221"/>
      <c r="DMT2" s="1221"/>
      <c r="DMU2" s="1221"/>
      <c r="DMV2" s="1221"/>
      <c r="DMW2" s="1221"/>
      <c r="DMX2" s="1221"/>
      <c r="DMY2" s="1221"/>
      <c r="DMZ2" s="1221"/>
      <c r="DNA2" s="1221"/>
      <c r="DNB2" s="1221"/>
      <c r="DNC2" s="1221"/>
      <c r="DND2" s="1221"/>
      <c r="DNE2" s="1221"/>
      <c r="DNF2" s="1221"/>
      <c r="DNG2" s="1221"/>
      <c r="DNH2" s="1221"/>
      <c r="DNI2" s="1221"/>
      <c r="DNJ2" s="1221"/>
      <c r="DNK2" s="1221"/>
      <c r="DNL2" s="1221"/>
      <c r="DNM2" s="1221"/>
      <c r="DNN2" s="1221"/>
      <c r="DNO2" s="1221"/>
      <c r="DNP2" s="1221"/>
      <c r="DNQ2" s="1221"/>
      <c r="DNR2" s="1221"/>
      <c r="DNS2" s="1221"/>
      <c r="DNT2" s="1221"/>
      <c r="DNU2" s="1221"/>
      <c r="DNV2" s="1221"/>
      <c r="DNW2" s="1221"/>
      <c r="DNX2" s="1221"/>
      <c r="DNY2" s="1221"/>
      <c r="DNZ2" s="1221"/>
      <c r="DOA2" s="1221"/>
      <c r="DOB2" s="1221"/>
      <c r="DOC2" s="1221"/>
      <c r="DOD2" s="1221"/>
      <c r="DOE2" s="1221"/>
      <c r="DOF2" s="1221"/>
      <c r="DOG2" s="1221"/>
      <c r="DOH2" s="1221"/>
      <c r="DOI2" s="1221"/>
      <c r="DOJ2" s="1221"/>
      <c r="DOK2" s="1221"/>
      <c r="DOL2" s="1221"/>
      <c r="DOM2" s="1221"/>
      <c r="DON2" s="1221"/>
      <c r="DOO2" s="1221"/>
      <c r="DOP2" s="1221"/>
      <c r="DOQ2" s="1221"/>
      <c r="DOR2" s="1221"/>
      <c r="DOS2" s="1221"/>
      <c r="DOT2" s="1221"/>
      <c r="DOU2" s="1221"/>
      <c r="DOV2" s="1221"/>
      <c r="DOW2" s="1221"/>
      <c r="DOX2" s="1221"/>
      <c r="DOY2" s="1221"/>
      <c r="DOZ2" s="1221"/>
      <c r="DPA2" s="1221"/>
      <c r="DPB2" s="1221"/>
      <c r="DPC2" s="1221"/>
      <c r="DPD2" s="1221"/>
      <c r="DPE2" s="1221"/>
      <c r="DPF2" s="1221"/>
      <c r="DPG2" s="1221"/>
      <c r="DPH2" s="1221"/>
      <c r="DPI2" s="1221"/>
      <c r="DPJ2" s="1221"/>
      <c r="DPK2" s="1221"/>
      <c r="DPL2" s="1221"/>
      <c r="DPM2" s="1221"/>
      <c r="DPN2" s="1221"/>
      <c r="DPO2" s="1221"/>
      <c r="DPP2" s="1221"/>
      <c r="DPQ2" s="1221"/>
      <c r="DPR2" s="1221"/>
      <c r="DPS2" s="1221"/>
      <c r="DPT2" s="1221"/>
      <c r="DPU2" s="1221"/>
      <c r="DPV2" s="1221"/>
      <c r="DPW2" s="1221"/>
      <c r="DPX2" s="1221"/>
      <c r="DPY2" s="1221"/>
      <c r="DPZ2" s="1221"/>
      <c r="DQA2" s="1221"/>
      <c r="DQB2" s="1221"/>
      <c r="DQC2" s="1221"/>
      <c r="DQD2" s="1221"/>
      <c r="DQE2" s="1221"/>
      <c r="DQF2" s="1221"/>
      <c r="DQG2" s="1221"/>
      <c r="DQH2" s="1221"/>
      <c r="DQI2" s="1221"/>
      <c r="DQJ2" s="1221"/>
      <c r="DQK2" s="1221"/>
      <c r="DQL2" s="1221"/>
      <c r="DQM2" s="1221"/>
      <c r="DQN2" s="1221"/>
      <c r="DQO2" s="1221"/>
      <c r="DQP2" s="1221"/>
      <c r="DQQ2" s="1221"/>
      <c r="DQR2" s="1221"/>
      <c r="DQS2" s="1221"/>
      <c r="DQT2" s="1221"/>
      <c r="DQU2" s="1221"/>
      <c r="DQV2" s="1221"/>
      <c r="DQW2" s="1221"/>
      <c r="DQX2" s="1221"/>
      <c r="DQY2" s="1221"/>
      <c r="DQZ2" s="1221"/>
      <c r="DRA2" s="1221"/>
      <c r="DRB2" s="1221"/>
      <c r="DRC2" s="1221"/>
      <c r="DRD2" s="1221"/>
      <c r="DRE2" s="1221"/>
      <c r="DRF2" s="1221"/>
      <c r="DRG2" s="1221"/>
      <c r="DRH2" s="1221"/>
      <c r="DRI2" s="1221"/>
      <c r="DRJ2" s="1221"/>
      <c r="DRK2" s="1221"/>
      <c r="DRL2" s="1221"/>
      <c r="DRM2" s="1221"/>
      <c r="DRN2" s="1221"/>
      <c r="DRO2" s="1221"/>
      <c r="DRP2" s="1221"/>
      <c r="DRQ2" s="1221"/>
      <c r="DRR2" s="1221"/>
      <c r="DRS2" s="1221"/>
      <c r="DRT2" s="1221"/>
      <c r="DRU2" s="1221"/>
      <c r="DRV2" s="1221"/>
      <c r="DRW2" s="1221"/>
      <c r="DRX2" s="1221"/>
      <c r="DRY2" s="1221"/>
      <c r="DRZ2" s="1221"/>
      <c r="DSA2" s="1221"/>
      <c r="DSB2" s="1221"/>
      <c r="DSC2" s="1221"/>
      <c r="DSD2" s="1221"/>
      <c r="DSE2" s="1221"/>
      <c r="DSF2" s="1221"/>
      <c r="DSG2" s="1221"/>
      <c r="DSH2" s="1221"/>
      <c r="DSI2" s="1221"/>
      <c r="DSJ2" s="1221"/>
      <c r="DSK2" s="1221"/>
      <c r="DSL2" s="1221"/>
      <c r="DSM2" s="1221"/>
      <c r="DSN2" s="1221"/>
      <c r="DSO2" s="1221"/>
      <c r="DSP2" s="1221"/>
      <c r="DSQ2" s="1221"/>
      <c r="DSR2" s="1221"/>
      <c r="DSS2" s="1221"/>
      <c r="DST2" s="1221"/>
      <c r="DSU2" s="1221"/>
      <c r="DSV2" s="1221"/>
      <c r="DSW2" s="1221"/>
      <c r="DSX2" s="1221"/>
      <c r="DSY2" s="1221"/>
      <c r="DSZ2" s="1221"/>
      <c r="DTA2" s="1221"/>
      <c r="DTB2" s="1221"/>
      <c r="DTC2" s="1221"/>
      <c r="DTD2" s="1221"/>
      <c r="DTE2" s="1221"/>
      <c r="DTF2" s="1221"/>
      <c r="DTG2" s="1221"/>
      <c r="DTH2" s="1221"/>
      <c r="DTI2" s="1221"/>
      <c r="DTJ2" s="1221"/>
      <c r="DTK2" s="1221"/>
      <c r="DTL2" s="1221"/>
      <c r="DTM2" s="1221"/>
      <c r="DTN2" s="1221"/>
      <c r="DTO2" s="1221"/>
      <c r="DTP2" s="1221"/>
      <c r="DTQ2" s="1221"/>
      <c r="DTR2" s="1221"/>
      <c r="DTS2" s="1221"/>
      <c r="DTT2" s="1221"/>
      <c r="DTU2" s="1221"/>
      <c r="DTV2" s="1221"/>
      <c r="DTW2" s="1221"/>
      <c r="DTX2" s="1221"/>
      <c r="DTY2" s="1221"/>
      <c r="DTZ2" s="1221"/>
      <c r="DUA2" s="1221"/>
      <c r="DUB2" s="1221"/>
      <c r="DUC2" s="1221"/>
      <c r="DUD2" s="1221"/>
      <c r="DUE2" s="1221"/>
      <c r="DUF2" s="1221"/>
      <c r="DUG2" s="1221"/>
      <c r="DUH2" s="1221"/>
      <c r="DUI2" s="1221"/>
      <c r="DUJ2" s="1221"/>
      <c r="DUK2" s="1221"/>
      <c r="DUL2" s="1221"/>
      <c r="DUM2" s="1221"/>
      <c r="DUN2" s="1221"/>
      <c r="DUO2" s="1221"/>
      <c r="DUP2" s="1221"/>
      <c r="DUQ2" s="1221"/>
      <c r="DUR2" s="1221"/>
      <c r="DUS2" s="1221"/>
      <c r="DUT2" s="1221"/>
      <c r="DUU2" s="1221"/>
      <c r="DUV2" s="1221"/>
      <c r="DUW2" s="1221"/>
      <c r="DUX2" s="1221"/>
      <c r="DUY2" s="1221"/>
      <c r="DUZ2" s="1221"/>
      <c r="DVA2" s="1221"/>
      <c r="DVB2" s="1221"/>
      <c r="DVC2" s="1221"/>
      <c r="DVD2" s="1221"/>
      <c r="DVE2" s="1221"/>
      <c r="DVF2" s="1221"/>
      <c r="DVG2" s="1221"/>
      <c r="DVH2" s="1221"/>
      <c r="DVI2" s="1221"/>
      <c r="DVJ2" s="1221"/>
      <c r="DVK2" s="1221"/>
      <c r="DVL2" s="1221"/>
      <c r="DVM2" s="1221"/>
      <c r="DVN2" s="1221"/>
      <c r="DVO2" s="1221"/>
      <c r="DVP2" s="1221"/>
      <c r="DVQ2" s="1221"/>
      <c r="DVR2" s="1221"/>
      <c r="DVS2" s="1221"/>
      <c r="DVT2" s="1221"/>
      <c r="DVU2" s="1221"/>
      <c r="DVV2" s="1221"/>
      <c r="DVW2" s="1221"/>
      <c r="DVX2" s="1221"/>
      <c r="DVY2" s="1221"/>
      <c r="DVZ2" s="1221"/>
      <c r="DWA2" s="1221"/>
      <c r="DWB2" s="1221"/>
      <c r="DWC2" s="1221"/>
      <c r="DWD2" s="1221"/>
      <c r="DWE2" s="1221"/>
      <c r="DWF2" s="1221"/>
      <c r="DWG2" s="1221"/>
      <c r="DWH2" s="1221"/>
      <c r="DWI2" s="1221"/>
      <c r="DWJ2" s="1221"/>
      <c r="DWK2" s="1221"/>
      <c r="DWL2" s="1221"/>
      <c r="DWM2" s="1221"/>
      <c r="DWN2" s="1221"/>
      <c r="DWO2" s="1221"/>
      <c r="DWP2" s="1221"/>
      <c r="DWQ2" s="1221"/>
      <c r="DWR2" s="1221"/>
      <c r="DWS2" s="1221"/>
      <c r="DWT2" s="1221"/>
      <c r="DWU2" s="1221"/>
      <c r="DWV2" s="1221"/>
      <c r="DWW2" s="1221"/>
      <c r="DWX2" s="1221"/>
      <c r="DWY2" s="1221"/>
      <c r="DWZ2" s="1221"/>
      <c r="DXA2" s="1221"/>
      <c r="DXB2" s="1221"/>
      <c r="DXC2" s="1221"/>
      <c r="DXD2" s="1221"/>
      <c r="DXE2" s="1221"/>
      <c r="DXF2" s="1221"/>
      <c r="DXG2" s="1221"/>
      <c r="DXH2" s="1221"/>
      <c r="DXI2" s="1221"/>
      <c r="DXJ2" s="1221"/>
      <c r="DXK2" s="1221"/>
      <c r="DXL2" s="1221"/>
      <c r="DXM2" s="1221"/>
      <c r="DXN2" s="1221"/>
      <c r="DXO2" s="1221"/>
      <c r="DXP2" s="1221"/>
      <c r="DXQ2" s="1221"/>
      <c r="DXR2" s="1221"/>
      <c r="DXS2" s="1221"/>
      <c r="DXT2" s="1221"/>
      <c r="DXU2" s="1221"/>
      <c r="DXV2" s="1221"/>
      <c r="DXW2" s="1221"/>
      <c r="DXX2" s="1221"/>
      <c r="DXY2" s="1221"/>
      <c r="DXZ2" s="1221"/>
      <c r="DYA2" s="1221"/>
      <c r="DYB2" s="1221"/>
      <c r="DYC2" s="1221"/>
      <c r="DYD2" s="1221"/>
      <c r="DYE2" s="1221"/>
      <c r="DYF2" s="1221"/>
      <c r="DYG2" s="1221"/>
      <c r="DYH2" s="1221"/>
      <c r="DYI2" s="1221"/>
      <c r="DYJ2" s="1221"/>
      <c r="DYK2" s="1221"/>
      <c r="DYL2" s="1221"/>
      <c r="DYM2" s="1221"/>
      <c r="DYN2" s="1221"/>
      <c r="DYO2" s="1221"/>
      <c r="DYP2" s="1221"/>
      <c r="DYQ2" s="1221"/>
      <c r="DYR2" s="1221"/>
      <c r="DYS2" s="1221"/>
      <c r="DYT2" s="1221"/>
      <c r="DYU2" s="1221"/>
      <c r="DYV2" s="1221"/>
      <c r="DYW2" s="1221"/>
      <c r="DYX2" s="1221"/>
      <c r="DYY2" s="1221"/>
      <c r="DYZ2" s="1221"/>
      <c r="DZA2" s="1221"/>
      <c r="DZB2" s="1221"/>
      <c r="DZC2" s="1221"/>
      <c r="DZD2" s="1221"/>
      <c r="DZE2" s="1221"/>
      <c r="DZF2" s="1221"/>
      <c r="DZG2" s="1221"/>
      <c r="DZH2" s="1221"/>
      <c r="DZI2" s="1221"/>
      <c r="DZJ2" s="1221"/>
      <c r="DZK2" s="1221"/>
      <c r="DZL2" s="1221"/>
      <c r="DZM2" s="1221"/>
      <c r="DZN2" s="1221"/>
      <c r="DZO2" s="1221"/>
      <c r="DZP2" s="1221"/>
      <c r="DZQ2" s="1221"/>
      <c r="DZR2" s="1221"/>
      <c r="DZS2" s="1221"/>
      <c r="DZT2" s="1221"/>
      <c r="DZU2" s="1221"/>
      <c r="DZV2" s="1221"/>
      <c r="DZW2" s="1221"/>
      <c r="DZX2" s="1221"/>
      <c r="DZY2" s="1221"/>
      <c r="DZZ2" s="1221"/>
      <c r="EAA2" s="1221"/>
      <c r="EAB2" s="1221"/>
      <c r="EAC2" s="1221"/>
      <c r="EAD2" s="1221"/>
      <c r="EAE2" s="1221"/>
      <c r="EAF2" s="1221"/>
      <c r="EAG2" s="1221"/>
      <c r="EAH2" s="1221"/>
      <c r="EAI2" s="1221"/>
      <c r="EAJ2" s="1221"/>
      <c r="EAK2" s="1221"/>
      <c r="EAL2" s="1221"/>
      <c r="EAM2" s="1221"/>
      <c r="EAN2" s="1221"/>
      <c r="EAO2" s="1221"/>
      <c r="EAP2" s="1221"/>
      <c r="EAQ2" s="1221"/>
      <c r="EAR2" s="1221"/>
      <c r="EAS2" s="1221"/>
      <c r="EAT2" s="1221"/>
      <c r="EAU2" s="1221"/>
      <c r="EAV2" s="1221"/>
      <c r="EAW2" s="1221"/>
      <c r="EAX2" s="1221"/>
      <c r="EAY2" s="1221"/>
      <c r="EAZ2" s="1221"/>
      <c r="EBA2" s="1221"/>
      <c r="EBB2" s="1221"/>
      <c r="EBC2" s="1221"/>
      <c r="EBD2" s="1221"/>
      <c r="EBE2" s="1221"/>
      <c r="EBF2" s="1221"/>
      <c r="EBG2" s="1221"/>
      <c r="EBH2" s="1221"/>
      <c r="EBI2" s="1221"/>
      <c r="EBJ2" s="1221"/>
      <c r="EBK2" s="1221"/>
      <c r="EBL2" s="1221"/>
      <c r="EBM2" s="1221"/>
      <c r="EBN2" s="1221"/>
      <c r="EBO2" s="1221"/>
      <c r="EBP2" s="1221"/>
      <c r="EBQ2" s="1221"/>
      <c r="EBR2" s="1221"/>
      <c r="EBS2" s="1221"/>
      <c r="EBT2" s="1221"/>
      <c r="EBU2" s="1221"/>
      <c r="EBV2" s="1221"/>
      <c r="EBW2" s="1221"/>
      <c r="EBX2" s="1221"/>
      <c r="EBY2" s="1221"/>
      <c r="EBZ2" s="1221"/>
      <c r="ECA2" s="1221"/>
      <c r="ECB2" s="1221"/>
      <c r="ECC2" s="1221"/>
      <c r="ECD2" s="1221"/>
      <c r="ECE2" s="1221"/>
      <c r="ECF2" s="1221"/>
      <c r="ECG2" s="1221"/>
      <c r="ECH2" s="1221"/>
      <c r="ECI2" s="1221"/>
      <c r="ECJ2" s="1221"/>
      <c r="ECK2" s="1221"/>
      <c r="ECL2" s="1221"/>
      <c r="ECM2" s="1221"/>
      <c r="ECN2" s="1221"/>
      <c r="ECO2" s="1221"/>
      <c r="ECP2" s="1221"/>
      <c r="ECQ2" s="1221"/>
      <c r="ECR2" s="1221"/>
      <c r="ECS2" s="1221"/>
      <c r="ECT2" s="1221"/>
      <c r="ECU2" s="1221"/>
      <c r="ECV2" s="1221"/>
      <c r="ECW2" s="1221"/>
      <c r="ECX2" s="1221"/>
      <c r="ECY2" s="1221"/>
      <c r="ECZ2" s="1221"/>
      <c r="EDA2" s="1221"/>
      <c r="EDB2" s="1221"/>
      <c r="EDC2" s="1221"/>
      <c r="EDD2" s="1221"/>
      <c r="EDE2" s="1221"/>
      <c r="EDF2" s="1221"/>
      <c r="EDG2" s="1221"/>
      <c r="EDH2" s="1221"/>
      <c r="EDI2" s="1221"/>
      <c r="EDJ2" s="1221"/>
      <c r="EDK2" s="1221"/>
      <c r="EDL2" s="1221"/>
      <c r="EDM2" s="1221"/>
      <c r="EDN2" s="1221"/>
      <c r="EDO2" s="1221"/>
      <c r="EDP2" s="1221"/>
      <c r="EDQ2" s="1221"/>
      <c r="EDR2" s="1221"/>
      <c r="EDS2" s="1221"/>
      <c r="EDT2" s="1221"/>
      <c r="EDU2" s="1221"/>
      <c r="EDV2" s="1221"/>
      <c r="EDW2" s="1221"/>
      <c r="EDX2" s="1221"/>
      <c r="EDY2" s="1221"/>
      <c r="EDZ2" s="1221"/>
      <c r="EEA2" s="1221"/>
      <c r="EEB2" s="1221"/>
      <c r="EEC2" s="1221"/>
      <c r="EED2" s="1221"/>
      <c r="EEE2" s="1221"/>
      <c r="EEF2" s="1221"/>
      <c r="EEG2" s="1221"/>
      <c r="EEH2" s="1221"/>
      <c r="EEI2" s="1221"/>
      <c r="EEJ2" s="1221"/>
      <c r="EEK2" s="1221"/>
      <c r="EEL2" s="1221"/>
      <c r="EEM2" s="1221"/>
      <c r="EEN2" s="1221"/>
      <c r="EEO2" s="1221"/>
      <c r="EEP2" s="1221"/>
      <c r="EEQ2" s="1221"/>
      <c r="EER2" s="1221"/>
      <c r="EES2" s="1221"/>
      <c r="EET2" s="1221"/>
      <c r="EEU2" s="1221"/>
      <c r="EEV2" s="1221"/>
      <c r="EEW2" s="1221"/>
      <c r="EEX2" s="1221"/>
      <c r="EEY2" s="1221"/>
      <c r="EEZ2" s="1221"/>
      <c r="EFA2" s="1221"/>
      <c r="EFB2" s="1221"/>
      <c r="EFC2" s="1221"/>
      <c r="EFD2" s="1221"/>
      <c r="EFE2" s="1221"/>
      <c r="EFF2" s="1221"/>
      <c r="EFG2" s="1221"/>
      <c r="EFH2" s="1221"/>
      <c r="EFI2" s="1221"/>
      <c r="EFJ2" s="1221"/>
      <c r="EFK2" s="1221"/>
      <c r="EFL2" s="1221"/>
      <c r="EFM2" s="1221"/>
      <c r="EFN2" s="1221"/>
      <c r="EFO2" s="1221"/>
      <c r="EFP2" s="1221"/>
      <c r="EFQ2" s="1221"/>
      <c r="EFR2" s="1221"/>
      <c r="EFS2" s="1221"/>
      <c r="EFT2" s="1221"/>
      <c r="EFU2" s="1221"/>
      <c r="EFV2" s="1221"/>
      <c r="EFW2" s="1221"/>
      <c r="EFX2" s="1221"/>
      <c r="EFY2" s="1221"/>
      <c r="EFZ2" s="1221"/>
      <c r="EGA2" s="1221"/>
      <c r="EGB2" s="1221"/>
      <c r="EGC2" s="1221"/>
      <c r="EGD2" s="1221"/>
      <c r="EGE2" s="1221"/>
      <c r="EGF2" s="1221"/>
      <c r="EGG2" s="1221"/>
      <c r="EGH2" s="1221"/>
      <c r="EGI2" s="1221"/>
      <c r="EGJ2" s="1221"/>
      <c r="EGK2" s="1221"/>
      <c r="EGL2" s="1221"/>
      <c r="EGM2" s="1221"/>
      <c r="EGN2" s="1221"/>
      <c r="EGO2" s="1221"/>
      <c r="EGP2" s="1221"/>
      <c r="EGQ2" s="1221"/>
      <c r="EGR2" s="1221"/>
      <c r="EGS2" s="1221"/>
      <c r="EGT2" s="1221"/>
      <c r="EGU2" s="1221"/>
      <c r="EGV2" s="1221"/>
      <c r="EGW2" s="1221"/>
      <c r="EGX2" s="1221"/>
      <c r="EGY2" s="1221"/>
      <c r="EGZ2" s="1221"/>
      <c r="EHA2" s="1221"/>
      <c r="EHB2" s="1221"/>
      <c r="EHC2" s="1221"/>
      <c r="EHD2" s="1221"/>
      <c r="EHE2" s="1221"/>
      <c r="EHF2" s="1221"/>
      <c r="EHG2" s="1221"/>
      <c r="EHH2" s="1221"/>
      <c r="EHI2" s="1221"/>
      <c r="EHJ2" s="1221"/>
      <c r="EHK2" s="1221"/>
      <c r="EHL2" s="1221"/>
      <c r="EHM2" s="1221"/>
      <c r="EHN2" s="1221"/>
      <c r="EHO2" s="1221"/>
      <c r="EHP2" s="1221"/>
      <c r="EHQ2" s="1221"/>
      <c r="EHR2" s="1221"/>
      <c r="EHS2" s="1221"/>
      <c r="EHT2" s="1221"/>
      <c r="EHU2" s="1221"/>
      <c r="EHV2" s="1221"/>
      <c r="EHW2" s="1221"/>
      <c r="EHX2" s="1221"/>
      <c r="EHY2" s="1221"/>
      <c r="EHZ2" s="1221"/>
      <c r="EIA2" s="1221"/>
      <c r="EIB2" s="1221"/>
      <c r="EIC2" s="1221"/>
      <c r="EID2" s="1221"/>
      <c r="EIE2" s="1221"/>
      <c r="EIF2" s="1221"/>
      <c r="EIG2" s="1221"/>
      <c r="EIH2" s="1221"/>
      <c r="EII2" s="1221"/>
      <c r="EIJ2" s="1221"/>
      <c r="EIK2" s="1221"/>
      <c r="EIL2" s="1221"/>
      <c r="EIM2" s="1221"/>
      <c r="EIN2" s="1221"/>
      <c r="EIO2" s="1221"/>
      <c r="EIP2" s="1221"/>
      <c r="EIQ2" s="1221"/>
      <c r="EIR2" s="1221"/>
      <c r="EIS2" s="1221"/>
      <c r="EIT2" s="1221"/>
      <c r="EIU2" s="1221"/>
      <c r="EIV2" s="1221"/>
      <c r="EIW2" s="1221"/>
      <c r="EIX2" s="1221"/>
      <c r="EIY2" s="1221"/>
      <c r="EIZ2" s="1221"/>
      <c r="EJA2" s="1221"/>
      <c r="EJB2" s="1221"/>
      <c r="EJC2" s="1221"/>
      <c r="EJD2" s="1221"/>
      <c r="EJE2" s="1221"/>
      <c r="EJF2" s="1221"/>
      <c r="EJG2" s="1221"/>
      <c r="EJH2" s="1221"/>
      <c r="EJI2" s="1221"/>
      <c r="EJJ2" s="1221"/>
      <c r="EJK2" s="1221"/>
      <c r="EJL2" s="1221"/>
      <c r="EJM2" s="1221"/>
      <c r="EJN2" s="1221"/>
      <c r="EJO2" s="1221"/>
      <c r="EJP2" s="1221"/>
      <c r="EJQ2" s="1221"/>
      <c r="EJR2" s="1221"/>
      <c r="EJS2" s="1221"/>
      <c r="EJT2" s="1221"/>
      <c r="EJU2" s="1221"/>
      <c r="EJV2" s="1221"/>
      <c r="EJW2" s="1221"/>
      <c r="EJX2" s="1221"/>
      <c r="EJY2" s="1221"/>
      <c r="EJZ2" s="1221"/>
      <c r="EKA2" s="1221"/>
      <c r="EKB2" s="1221"/>
      <c r="EKC2" s="1221"/>
      <c r="EKD2" s="1221"/>
      <c r="EKE2" s="1221"/>
      <c r="EKF2" s="1221"/>
      <c r="EKG2" s="1221"/>
      <c r="EKH2" s="1221"/>
      <c r="EKI2" s="1221"/>
      <c r="EKJ2" s="1221"/>
      <c r="EKK2" s="1221"/>
      <c r="EKL2" s="1221"/>
      <c r="EKM2" s="1221"/>
      <c r="EKN2" s="1221"/>
      <c r="EKO2" s="1221"/>
      <c r="EKP2" s="1221"/>
      <c r="EKQ2" s="1221"/>
      <c r="EKR2" s="1221"/>
      <c r="EKS2" s="1221"/>
      <c r="EKT2" s="1221"/>
      <c r="EKU2" s="1221"/>
      <c r="EKV2" s="1221"/>
      <c r="EKW2" s="1221"/>
      <c r="EKX2" s="1221"/>
      <c r="EKY2" s="1221"/>
      <c r="EKZ2" s="1221"/>
      <c r="ELA2" s="1221"/>
      <c r="ELB2" s="1221"/>
      <c r="ELC2" s="1221"/>
      <c r="ELD2" s="1221"/>
      <c r="ELE2" s="1221"/>
      <c r="ELF2" s="1221"/>
      <c r="ELG2" s="1221"/>
      <c r="ELH2" s="1221"/>
      <c r="ELI2" s="1221"/>
      <c r="ELJ2" s="1221"/>
      <c r="ELK2" s="1221"/>
      <c r="ELL2" s="1221"/>
      <c r="ELM2" s="1221"/>
      <c r="ELN2" s="1221"/>
      <c r="ELO2" s="1221"/>
      <c r="ELP2" s="1221"/>
      <c r="ELQ2" s="1221"/>
      <c r="ELR2" s="1221"/>
      <c r="ELS2" s="1221"/>
      <c r="ELT2" s="1221"/>
      <c r="ELU2" s="1221"/>
      <c r="ELV2" s="1221"/>
      <c r="ELW2" s="1221"/>
      <c r="ELX2" s="1221"/>
      <c r="ELY2" s="1221"/>
      <c r="ELZ2" s="1221"/>
      <c r="EMA2" s="1221"/>
      <c r="EMB2" s="1221"/>
      <c r="EMC2" s="1221"/>
      <c r="EMD2" s="1221"/>
      <c r="EME2" s="1221"/>
      <c r="EMF2" s="1221"/>
      <c r="EMG2" s="1221"/>
      <c r="EMH2" s="1221"/>
      <c r="EMI2" s="1221"/>
      <c r="EMJ2" s="1221"/>
      <c r="EMK2" s="1221"/>
      <c r="EML2" s="1221"/>
      <c r="EMM2" s="1221"/>
      <c r="EMN2" s="1221"/>
      <c r="EMO2" s="1221"/>
      <c r="EMP2" s="1221"/>
      <c r="EMQ2" s="1221"/>
      <c r="EMR2" s="1221"/>
      <c r="EMS2" s="1221"/>
      <c r="EMT2" s="1221"/>
      <c r="EMU2" s="1221"/>
      <c r="EMV2" s="1221"/>
      <c r="EMW2" s="1221"/>
      <c r="EMX2" s="1221"/>
      <c r="EMY2" s="1221"/>
      <c r="EMZ2" s="1221"/>
      <c r="ENA2" s="1221"/>
      <c r="ENB2" s="1221"/>
      <c r="ENC2" s="1221"/>
      <c r="END2" s="1221"/>
      <c r="ENE2" s="1221"/>
      <c r="ENF2" s="1221"/>
      <c r="ENG2" s="1221"/>
      <c r="ENH2" s="1221"/>
      <c r="ENI2" s="1221"/>
      <c r="ENJ2" s="1221"/>
      <c r="ENK2" s="1221"/>
      <c r="ENL2" s="1221"/>
      <c r="ENM2" s="1221"/>
      <c r="ENN2" s="1221"/>
      <c r="ENO2" s="1221"/>
      <c r="ENP2" s="1221"/>
      <c r="ENQ2" s="1221"/>
      <c r="ENR2" s="1221"/>
      <c r="ENS2" s="1221"/>
      <c r="ENT2" s="1221"/>
      <c r="ENU2" s="1221"/>
      <c r="ENV2" s="1221"/>
      <c r="ENW2" s="1221"/>
      <c r="ENX2" s="1221"/>
      <c r="ENY2" s="1221"/>
      <c r="ENZ2" s="1221"/>
      <c r="EOA2" s="1221"/>
      <c r="EOB2" s="1221"/>
      <c r="EOC2" s="1221"/>
      <c r="EOD2" s="1221"/>
      <c r="EOE2" s="1221"/>
      <c r="EOF2" s="1221"/>
      <c r="EOG2" s="1221"/>
      <c r="EOH2" s="1221"/>
      <c r="EOI2" s="1221"/>
      <c r="EOJ2" s="1221"/>
      <c r="EOK2" s="1221"/>
      <c r="EOL2" s="1221"/>
      <c r="EOM2" s="1221"/>
      <c r="EON2" s="1221"/>
      <c r="EOO2" s="1221"/>
      <c r="EOP2" s="1221"/>
      <c r="EOQ2" s="1221"/>
      <c r="EOR2" s="1221"/>
      <c r="EOS2" s="1221"/>
      <c r="EOT2" s="1221"/>
      <c r="EOU2" s="1221"/>
      <c r="EOV2" s="1221"/>
      <c r="EOW2" s="1221"/>
      <c r="EOX2" s="1221"/>
      <c r="EOY2" s="1221"/>
      <c r="EOZ2" s="1221"/>
      <c r="EPA2" s="1221"/>
      <c r="EPB2" s="1221"/>
      <c r="EPC2" s="1221"/>
      <c r="EPD2" s="1221"/>
      <c r="EPE2" s="1221"/>
      <c r="EPF2" s="1221"/>
      <c r="EPG2" s="1221"/>
      <c r="EPH2" s="1221"/>
      <c r="EPI2" s="1221"/>
      <c r="EPJ2" s="1221"/>
      <c r="EPK2" s="1221"/>
      <c r="EPL2" s="1221"/>
      <c r="EPM2" s="1221"/>
      <c r="EPN2" s="1221"/>
      <c r="EPO2" s="1221"/>
      <c r="EPP2" s="1221"/>
      <c r="EPQ2" s="1221"/>
      <c r="EPR2" s="1221"/>
      <c r="EPS2" s="1221"/>
      <c r="EPT2" s="1221"/>
      <c r="EPU2" s="1221"/>
      <c r="EPV2" s="1221"/>
      <c r="EPW2" s="1221"/>
      <c r="EPX2" s="1221"/>
      <c r="EPY2" s="1221"/>
      <c r="EPZ2" s="1221"/>
      <c r="EQA2" s="1221"/>
      <c r="EQB2" s="1221"/>
      <c r="EQC2" s="1221"/>
      <c r="EQD2" s="1221"/>
      <c r="EQE2" s="1221"/>
      <c r="EQF2" s="1221"/>
      <c r="EQG2" s="1221"/>
      <c r="EQH2" s="1221"/>
      <c r="EQI2" s="1221"/>
      <c r="EQJ2" s="1221"/>
      <c r="EQK2" s="1221"/>
      <c r="EQL2" s="1221"/>
      <c r="EQM2" s="1221"/>
      <c r="EQN2" s="1221"/>
      <c r="EQO2" s="1221"/>
      <c r="EQP2" s="1221"/>
      <c r="EQQ2" s="1221"/>
      <c r="EQR2" s="1221"/>
      <c r="EQS2" s="1221"/>
      <c r="EQT2" s="1221"/>
      <c r="EQU2" s="1221"/>
      <c r="EQV2" s="1221"/>
      <c r="EQW2" s="1221"/>
      <c r="EQX2" s="1221"/>
      <c r="EQY2" s="1221"/>
      <c r="EQZ2" s="1221"/>
      <c r="ERA2" s="1221"/>
      <c r="ERB2" s="1221"/>
      <c r="ERC2" s="1221"/>
      <c r="ERD2" s="1221"/>
      <c r="ERE2" s="1221"/>
      <c r="ERF2" s="1221"/>
      <c r="ERG2" s="1221"/>
      <c r="ERH2" s="1221"/>
      <c r="ERI2" s="1221"/>
      <c r="ERJ2" s="1221"/>
      <c r="ERK2" s="1221"/>
      <c r="ERL2" s="1221"/>
      <c r="ERM2" s="1221"/>
      <c r="ERN2" s="1221"/>
      <c r="ERO2" s="1221"/>
      <c r="ERP2" s="1221"/>
      <c r="ERQ2" s="1221"/>
      <c r="ERR2" s="1221"/>
      <c r="ERS2" s="1221"/>
      <c r="ERT2" s="1221"/>
      <c r="ERU2" s="1221"/>
      <c r="ERV2" s="1221"/>
      <c r="ERW2" s="1221"/>
      <c r="ERX2" s="1221"/>
      <c r="ERY2" s="1221"/>
      <c r="ERZ2" s="1221"/>
      <c r="ESA2" s="1221"/>
      <c r="ESB2" s="1221"/>
      <c r="ESC2" s="1221"/>
      <c r="ESD2" s="1221"/>
      <c r="ESE2" s="1221"/>
      <c r="ESF2" s="1221"/>
      <c r="ESG2" s="1221"/>
      <c r="ESH2" s="1221"/>
      <c r="ESI2" s="1221"/>
      <c r="ESJ2" s="1221"/>
      <c r="ESK2" s="1221"/>
      <c r="ESL2" s="1221"/>
      <c r="ESM2" s="1221"/>
      <c r="ESN2" s="1221"/>
      <c r="ESO2" s="1221"/>
      <c r="ESP2" s="1221"/>
      <c r="ESQ2" s="1221"/>
      <c r="ESR2" s="1221"/>
      <c r="ESS2" s="1221"/>
      <c r="EST2" s="1221"/>
      <c r="ESU2" s="1221"/>
      <c r="ESV2" s="1221"/>
      <c r="ESW2" s="1221"/>
      <c r="ESX2" s="1221"/>
      <c r="ESY2" s="1221"/>
      <c r="ESZ2" s="1221"/>
      <c r="ETA2" s="1221"/>
      <c r="ETB2" s="1221"/>
      <c r="ETC2" s="1221"/>
      <c r="ETD2" s="1221"/>
      <c r="ETE2" s="1221"/>
      <c r="ETF2" s="1221"/>
      <c r="ETG2" s="1221"/>
      <c r="ETH2" s="1221"/>
      <c r="ETI2" s="1221"/>
      <c r="ETJ2" s="1221"/>
      <c r="ETK2" s="1221"/>
      <c r="ETL2" s="1221"/>
      <c r="ETM2" s="1221"/>
      <c r="ETN2" s="1221"/>
      <c r="ETO2" s="1221"/>
      <c r="ETP2" s="1221"/>
      <c r="ETQ2" s="1221"/>
      <c r="ETR2" s="1221"/>
      <c r="ETS2" s="1221"/>
      <c r="ETT2" s="1221"/>
      <c r="ETU2" s="1221"/>
      <c r="ETV2" s="1221"/>
      <c r="ETW2" s="1221"/>
      <c r="ETX2" s="1221"/>
      <c r="ETY2" s="1221"/>
      <c r="ETZ2" s="1221"/>
      <c r="EUA2" s="1221"/>
      <c r="EUB2" s="1221"/>
      <c r="EUC2" s="1221"/>
      <c r="EUD2" s="1221"/>
      <c r="EUE2" s="1221"/>
      <c r="EUF2" s="1221"/>
      <c r="EUG2" s="1221"/>
      <c r="EUH2" s="1221"/>
      <c r="EUI2" s="1221"/>
      <c r="EUJ2" s="1221"/>
      <c r="EUK2" s="1221"/>
      <c r="EUL2" s="1221"/>
      <c r="EUM2" s="1221"/>
      <c r="EUN2" s="1221"/>
      <c r="EUO2" s="1221"/>
      <c r="EUP2" s="1221"/>
      <c r="EUQ2" s="1221"/>
      <c r="EUR2" s="1221"/>
      <c r="EUS2" s="1221"/>
      <c r="EUT2" s="1221"/>
      <c r="EUU2" s="1221"/>
      <c r="EUV2" s="1221"/>
      <c r="EUW2" s="1221"/>
      <c r="EUX2" s="1221"/>
      <c r="EUY2" s="1221"/>
      <c r="EUZ2" s="1221"/>
      <c r="EVA2" s="1221"/>
      <c r="EVB2" s="1221"/>
      <c r="EVC2" s="1221"/>
      <c r="EVD2" s="1221"/>
      <c r="EVE2" s="1221"/>
      <c r="EVF2" s="1221"/>
      <c r="EVG2" s="1221"/>
      <c r="EVH2" s="1221"/>
      <c r="EVI2" s="1221"/>
      <c r="EVJ2" s="1221"/>
      <c r="EVK2" s="1221"/>
      <c r="EVL2" s="1221"/>
      <c r="EVM2" s="1221"/>
      <c r="EVN2" s="1221"/>
      <c r="EVO2" s="1221"/>
      <c r="EVP2" s="1221"/>
      <c r="EVQ2" s="1221"/>
      <c r="EVR2" s="1221"/>
      <c r="EVS2" s="1221"/>
      <c r="EVT2" s="1221"/>
      <c r="EVU2" s="1221"/>
      <c r="EVV2" s="1221"/>
      <c r="EVW2" s="1221"/>
      <c r="EVX2" s="1221"/>
      <c r="EVY2" s="1221"/>
      <c r="EVZ2" s="1221"/>
      <c r="EWA2" s="1221"/>
      <c r="EWB2" s="1221"/>
      <c r="EWC2" s="1221"/>
      <c r="EWD2" s="1221"/>
      <c r="EWE2" s="1221"/>
      <c r="EWF2" s="1221"/>
      <c r="EWG2" s="1221"/>
      <c r="EWH2" s="1221"/>
      <c r="EWI2" s="1221"/>
      <c r="EWJ2" s="1221"/>
      <c r="EWK2" s="1221"/>
      <c r="EWL2" s="1221"/>
      <c r="EWM2" s="1221"/>
      <c r="EWN2" s="1221"/>
      <c r="EWO2" s="1221"/>
      <c r="EWP2" s="1221"/>
      <c r="EWQ2" s="1221"/>
      <c r="EWR2" s="1221"/>
      <c r="EWS2" s="1221"/>
      <c r="EWT2" s="1221"/>
      <c r="EWU2" s="1221"/>
      <c r="EWV2" s="1221"/>
      <c r="EWW2" s="1221"/>
      <c r="EWX2" s="1221"/>
      <c r="EWY2" s="1221"/>
      <c r="EWZ2" s="1221"/>
      <c r="EXA2" s="1221"/>
      <c r="EXB2" s="1221"/>
      <c r="EXC2" s="1221"/>
      <c r="EXD2" s="1221"/>
      <c r="EXE2" s="1221"/>
      <c r="EXF2" s="1221"/>
      <c r="EXG2" s="1221"/>
      <c r="EXH2" s="1221"/>
      <c r="EXI2" s="1221"/>
      <c r="EXJ2" s="1221"/>
      <c r="EXK2" s="1221"/>
      <c r="EXL2" s="1221"/>
      <c r="EXM2" s="1221"/>
      <c r="EXN2" s="1221"/>
      <c r="EXO2" s="1221"/>
      <c r="EXP2" s="1221"/>
      <c r="EXQ2" s="1221"/>
      <c r="EXR2" s="1221"/>
      <c r="EXS2" s="1221"/>
      <c r="EXT2" s="1221"/>
      <c r="EXU2" s="1221"/>
      <c r="EXV2" s="1221"/>
      <c r="EXW2" s="1221"/>
      <c r="EXX2" s="1221"/>
      <c r="EXY2" s="1221"/>
      <c r="EXZ2" s="1221"/>
      <c r="EYA2" s="1221"/>
      <c r="EYB2" s="1221"/>
      <c r="EYC2" s="1221"/>
      <c r="EYD2" s="1221"/>
      <c r="EYE2" s="1221"/>
      <c r="EYF2" s="1221"/>
      <c r="EYG2" s="1221"/>
      <c r="EYH2" s="1221"/>
      <c r="EYI2" s="1221"/>
      <c r="EYJ2" s="1221"/>
      <c r="EYK2" s="1221"/>
      <c r="EYL2" s="1221"/>
      <c r="EYM2" s="1221"/>
      <c r="EYN2" s="1221"/>
      <c r="EYO2" s="1221"/>
      <c r="EYP2" s="1221"/>
      <c r="EYQ2" s="1221"/>
      <c r="EYR2" s="1221"/>
      <c r="EYS2" s="1221"/>
      <c r="EYT2" s="1221"/>
      <c r="EYU2" s="1221"/>
      <c r="EYV2" s="1221"/>
      <c r="EYW2" s="1221"/>
      <c r="EYX2" s="1221"/>
      <c r="EYY2" s="1221"/>
      <c r="EYZ2" s="1221"/>
      <c r="EZA2" s="1221"/>
      <c r="EZB2" s="1221"/>
      <c r="EZC2" s="1221"/>
      <c r="EZD2" s="1221"/>
      <c r="EZE2" s="1221"/>
      <c r="EZF2" s="1221"/>
      <c r="EZG2" s="1221"/>
      <c r="EZH2" s="1221"/>
      <c r="EZI2" s="1221"/>
      <c r="EZJ2" s="1221"/>
      <c r="EZK2" s="1221"/>
      <c r="EZL2" s="1221"/>
      <c r="EZM2" s="1221"/>
      <c r="EZN2" s="1221"/>
      <c r="EZO2" s="1221"/>
      <c r="EZP2" s="1221"/>
      <c r="EZQ2" s="1221"/>
      <c r="EZR2" s="1221"/>
      <c r="EZS2" s="1221"/>
      <c r="EZT2" s="1221"/>
      <c r="EZU2" s="1221"/>
      <c r="EZV2" s="1221"/>
      <c r="EZW2" s="1221"/>
      <c r="EZX2" s="1221"/>
      <c r="EZY2" s="1221"/>
      <c r="EZZ2" s="1221"/>
      <c r="FAA2" s="1221"/>
      <c r="FAB2" s="1221"/>
      <c r="FAC2" s="1221"/>
      <c r="FAD2" s="1221"/>
      <c r="FAE2" s="1221"/>
      <c r="FAF2" s="1221"/>
      <c r="FAG2" s="1221"/>
      <c r="FAH2" s="1221"/>
      <c r="FAI2" s="1221"/>
      <c r="FAJ2" s="1221"/>
      <c r="FAK2" s="1221"/>
      <c r="FAL2" s="1221"/>
      <c r="FAM2" s="1221"/>
      <c r="FAN2" s="1221"/>
      <c r="FAO2" s="1221"/>
      <c r="FAP2" s="1221"/>
      <c r="FAQ2" s="1221"/>
      <c r="FAR2" s="1221"/>
      <c r="FAS2" s="1221"/>
      <c r="FAT2" s="1221"/>
      <c r="FAU2" s="1221"/>
      <c r="FAV2" s="1221"/>
      <c r="FAW2" s="1221"/>
      <c r="FAX2" s="1221"/>
      <c r="FAY2" s="1221"/>
      <c r="FAZ2" s="1221"/>
      <c r="FBA2" s="1221"/>
      <c r="FBB2" s="1221"/>
      <c r="FBC2" s="1221"/>
      <c r="FBD2" s="1221"/>
      <c r="FBE2" s="1221"/>
      <c r="FBF2" s="1221"/>
      <c r="FBG2" s="1221"/>
      <c r="FBH2" s="1221"/>
      <c r="FBI2" s="1221"/>
      <c r="FBJ2" s="1221"/>
      <c r="FBK2" s="1221"/>
      <c r="FBL2" s="1221"/>
      <c r="FBM2" s="1221"/>
      <c r="FBN2" s="1221"/>
      <c r="FBO2" s="1221"/>
      <c r="FBP2" s="1221"/>
      <c r="FBQ2" s="1221"/>
      <c r="FBR2" s="1221"/>
      <c r="FBS2" s="1221"/>
      <c r="FBT2" s="1221"/>
      <c r="FBU2" s="1221"/>
      <c r="FBV2" s="1221"/>
      <c r="FBW2" s="1221"/>
      <c r="FBX2" s="1221"/>
      <c r="FBY2" s="1221"/>
      <c r="FBZ2" s="1221"/>
      <c r="FCA2" s="1221"/>
      <c r="FCB2" s="1221"/>
      <c r="FCC2" s="1221"/>
      <c r="FCD2" s="1221"/>
      <c r="FCE2" s="1221"/>
      <c r="FCF2" s="1221"/>
      <c r="FCG2" s="1221"/>
      <c r="FCH2" s="1221"/>
      <c r="FCI2" s="1221"/>
      <c r="FCJ2" s="1221"/>
      <c r="FCK2" s="1221"/>
      <c r="FCL2" s="1221"/>
      <c r="FCM2" s="1221"/>
      <c r="FCN2" s="1221"/>
      <c r="FCO2" s="1221"/>
      <c r="FCP2" s="1221"/>
      <c r="FCQ2" s="1221"/>
      <c r="FCR2" s="1221"/>
      <c r="FCS2" s="1221"/>
      <c r="FCT2" s="1221"/>
      <c r="FCU2" s="1221"/>
      <c r="FCV2" s="1221"/>
      <c r="FCW2" s="1221"/>
      <c r="FCX2" s="1221"/>
      <c r="FCY2" s="1221"/>
      <c r="FCZ2" s="1221"/>
      <c r="FDA2" s="1221"/>
      <c r="FDB2" s="1221"/>
      <c r="FDC2" s="1221"/>
      <c r="FDD2" s="1221"/>
      <c r="FDE2" s="1221"/>
      <c r="FDF2" s="1221"/>
      <c r="FDG2" s="1221"/>
      <c r="FDH2" s="1221"/>
      <c r="FDI2" s="1221"/>
      <c r="FDJ2" s="1221"/>
      <c r="FDK2" s="1221"/>
      <c r="FDL2" s="1221"/>
      <c r="FDM2" s="1221"/>
      <c r="FDN2" s="1221"/>
      <c r="FDO2" s="1221"/>
      <c r="FDP2" s="1221"/>
      <c r="FDQ2" s="1221"/>
      <c r="FDR2" s="1221"/>
      <c r="FDS2" s="1221"/>
      <c r="FDT2" s="1221"/>
      <c r="FDU2" s="1221"/>
      <c r="FDV2" s="1221"/>
      <c r="FDW2" s="1221"/>
      <c r="FDX2" s="1221"/>
      <c r="FDY2" s="1221"/>
      <c r="FDZ2" s="1221"/>
      <c r="FEA2" s="1221"/>
      <c r="FEB2" s="1221"/>
      <c r="FEC2" s="1221"/>
      <c r="FED2" s="1221"/>
      <c r="FEE2" s="1221"/>
      <c r="FEF2" s="1221"/>
      <c r="FEG2" s="1221"/>
      <c r="FEH2" s="1221"/>
      <c r="FEI2" s="1221"/>
      <c r="FEJ2" s="1221"/>
      <c r="FEK2" s="1221"/>
      <c r="FEL2" s="1221"/>
      <c r="FEM2" s="1221"/>
      <c r="FEN2" s="1221"/>
      <c r="FEO2" s="1221"/>
      <c r="FEP2" s="1221"/>
      <c r="FEQ2" s="1221"/>
      <c r="FER2" s="1221"/>
      <c r="FES2" s="1221"/>
      <c r="FET2" s="1221"/>
      <c r="FEU2" s="1221"/>
      <c r="FEV2" s="1221"/>
      <c r="FEW2" s="1221"/>
      <c r="FEX2" s="1221"/>
      <c r="FEY2" s="1221"/>
      <c r="FEZ2" s="1221"/>
      <c r="FFA2" s="1221"/>
      <c r="FFB2" s="1221"/>
      <c r="FFC2" s="1221"/>
      <c r="FFD2" s="1221"/>
      <c r="FFE2" s="1221"/>
      <c r="FFF2" s="1221"/>
      <c r="FFG2" s="1221"/>
      <c r="FFH2" s="1221"/>
      <c r="FFI2" s="1221"/>
      <c r="FFJ2" s="1221"/>
      <c r="FFK2" s="1221"/>
      <c r="FFL2" s="1221"/>
      <c r="FFM2" s="1221"/>
      <c r="FFN2" s="1221"/>
      <c r="FFO2" s="1221"/>
      <c r="FFP2" s="1221"/>
      <c r="FFQ2" s="1221"/>
      <c r="FFR2" s="1221"/>
      <c r="FFS2" s="1221"/>
      <c r="FFT2" s="1221"/>
      <c r="FFU2" s="1221"/>
      <c r="FFV2" s="1221"/>
      <c r="FFW2" s="1221"/>
      <c r="FFX2" s="1221"/>
      <c r="FFY2" s="1221"/>
      <c r="FFZ2" s="1221"/>
      <c r="FGA2" s="1221"/>
      <c r="FGB2" s="1221"/>
      <c r="FGC2" s="1221"/>
      <c r="FGD2" s="1221"/>
      <c r="FGE2" s="1221"/>
      <c r="FGF2" s="1221"/>
      <c r="FGG2" s="1221"/>
      <c r="FGH2" s="1221"/>
      <c r="FGI2" s="1221"/>
      <c r="FGJ2" s="1221"/>
      <c r="FGK2" s="1221"/>
      <c r="FGL2" s="1221"/>
      <c r="FGM2" s="1221"/>
      <c r="FGN2" s="1221"/>
      <c r="FGO2" s="1221"/>
      <c r="FGP2" s="1221"/>
      <c r="FGQ2" s="1221"/>
      <c r="FGR2" s="1221"/>
      <c r="FGS2" s="1221"/>
      <c r="FGT2" s="1221"/>
      <c r="FGU2" s="1221"/>
      <c r="FGV2" s="1221"/>
      <c r="FGW2" s="1221"/>
      <c r="FGX2" s="1221"/>
      <c r="FGY2" s="1221"/>
      <c r="FGZ2" s="1221"/>
      <c r="FHA2" s="1221"/>
      <c r="FHB2" s="1221"/>
      <c r="FHC2" s="1221"/>
      <c r="FHD2" s="1221"/>
      <c r="FHE2" s="1221"/>
      <c r="FHF2" s="1221"/>
      <c r="FHG2" s="1221"/>
      <c r="FHH2" s="1221"/>
      <c r="FHI2" s="1221"/>
      <c r="FHJ2" s="1221"/>
      <c r="FHK2" s="1221"/>
      <c r="FHL2" s="1221"/>
      <c r="FHM2" s="1221"/>
      <c r="FHN2" s="1221"/>
      <c r="FHO2" s="1221"/>
      <c r="FHP2" s="1221"/>
      <c r="FHQ2" s="1221"/>
      <c r="FHR2" s="1221"/>
      <c r="FHS2" s="1221"/>
      <c r="FHT2" s="1221"/>
      <c r="FHU2" s="1221"/>
      <c r="FHV2" s="1221"/>
      <c r="FHW2" s="1221"/>
      <c r="FHX2" s="1221"/>
      <c r="FHY2" s="1221"/>
      <c r="FHZ2" s="1221"/>
      <c r="FIA2" s="1221"/>
      <c r="FIB2" s="1221"/>
      <c r="FIC2" s="1221"/>
      <c r="FID2" s="1221"/>
      <c r="FIE2" s="1221"/>
      <c r="FIF2" s="1221"/>
      <c r="FIG2" s="1221"/>
      <c r="FIH2" s="1221"/>
      <c r="FII2" s="1221"/>
      <c r="FIJ2" s="1221"/>
      <c r="FIK2" s="1221"/>
      <c r="FIL2" s="1221"/>
      <c r="FIM2" s="1221"/>
      <c r="FIN2" s="1221"/>
      <c r="FIO2" s="1221"/>
      <c r="FIP2" s="1221"/>
      <c r="FIQ2" s="1221"/>
      <c r="FIR2" s="1221"/>
      <c r="FIS2" s="1221"/>
      <c r="FIT2" s="1221"/>
      <c r="FIU2" s="1221"/>
      <c r="FIV2" s="1221"/>
      <c r="FIW2" s="1221"/>
      <c r="FIX2" s="1221"/>
      <c r="FIY2" s="1221"/>
      <c r="FIZ2" s="1221"/>
      <c r="FJA2" s="1221"/>
      <c r="FJB2" s="1221"/>
      <c r="FJC2" s="1221"/>
      <c r="FJD2" s="1221"/>
      <c r="FJE2" s="1221"/>
      <c r="FJF2" s="1221"/>
      <c r="FJG2" s="1221"/>
      <c r="FJH2" s="1221"/>
      <c r="FJI2" s="1221"/>
      <c r="FJJ2" s="1221"/>
      <c r="FJK2" s="1221"/>
      <c r="FJL2" s="1221"/>
      <c r="FJM2" s="1221"/>
      <c r="FJN2" s="1221"/>
      <c r="FJO2" s="1221"/>
      <c r="FJP2" s="1221"/>
      <c r="FJQ2" s="1221"/>
      <c r="FJR2" s="1221"/>
      <c r="FJS2" s="1221"/>
      <c r="FJT2" s="1221"/>
      <c r="FJU2" s="1221"/>
      <c r="FJV2" s="1221"/>
      <c r="FJW2" s="1221"/>
      <c r="FJX2" s="1221"/>
      <c r="FJY2" s="1221"/>
      <c r="FJZ2" s="1221"/>
      <c r="FKA2" s="1221"/>
      <c r="FKB2" s="1221"/>
      <c r="FKC2" s="1221"/>
      <c r="FKD2" s="1221"/>
      <c r="FKE2" s="1221"/>
      <c r="FKF2" s="1221"/>
      <c r="FKG2" s="1221"/>
      <c r="FKH2" s="1221"/>
      <c r="FKI2" s="1221"/>
      <c r="FKJ2" s="1221"/>
      <c r="FKK2" s="1221"/>
      <c r="FKL2" s="1221"/>
      <c r="FKM2" s="1221"/>
      <c r="FKN2" s="1221"/>
      <c r="FKO2" s="1221"/>
      <c r="FKP2" s="1221"/>
      <c r="FKQ2" s="1221"/>
      <c r="FKR2" s="1221"/>
      <c r="FKS2" s="1221"/>
      <c r="FKT2" s="1221"/>
      <c r="FKU2" s="1221"/>
      <c r="FKV2" s="1221"/>
      <c r="FKW2" s="1221"/>
      <c r="FKX2" s="1221"/>
      <c r="FKY2" s="1221"/>
      <c r="FKZ2" s="1221"/>
      <c r="FLA2" s="1221"/>
      <c r="FLB2" s="1221"/>
      <c r="FLC2" s="1221"/>
      <c r="FLD2" s="1221"/>
      <c r="FLE2" s="1221"/>
      <c r="FLF2" s="1221"/>
      <c r="FLG2" s="1221"/>
      <c r="FLH2" s="1221"/>
      <c r="FLI2" s="1221"/>
      <c r="FLJ2" s="1221"/>
      <c r="FLK2" s="1221"/>
      <c r="FLL2" s="1221"/>
      <c r="FLM2" s="1221"/>
      <c r="FLN2" s="1221"/>
      <c r="FLO2" s="1221"/>
      <c r="FLP2" s="1221"/>
      <c r="FLQ2" s="1221"/>
      <c r="FLR2" s="1221"/>
      <c r="FLS2" s="1221"/>
      <c r="FLT2" s="1221"/>
      <c r="FLU2" s="1221"/>
      <c r="FLV2" s="1221"/>
      <c r="FLW2" s="1221"/>
      <c r="FLX2" s="1221"/>
      <c r="FLY2" s="1221"/>
      <c r="FLZ2" s="1221"/>
      <c r="FMA2" s="1221"/>
      <c r="FMB2" s="1221"/>
      <c r="FMC2" s="1221"/>
      <c r="FMD2" s="1221"/>
      <c r="FME2" s="1221"/>
      <c r="FMF2" s="1221"/>
      <c r="FMG2" s="1221"/>
      <c r="FMH2" s="1221"/>
      <c r="FMI2" s="1221"/>
      <c r="FMJ2" s="1221"/>
      <c r="FMK2" s="1221"/>
      <c r="FML2" s="1221"/>
      <c r="FMM2" s="1221"/>
      <c r="FMN2" s="1221"/>
      <c r="FMO2" s="1221"/>
      <c r="FMP2" s="1221"/>
      <c r="FMQ2" s="1221"/>
      <c r="FMR2" s="1221"/>
      <c r="FMS2" s="1221"/>
      <c r="FMT2" s="1221"/>
      <c r="FMU2" s="1221"/>
      <c r="FMV2" s="1221"/>
      <c r="FMW2" s="1221"/>
      <c r="FMX2" s="1221"/>
      <c r="FMY2" s="1221"/>
      <c r="FMZ2" s="1221"/>
      <c r="FNA2" s="1221"/>
      <c r="FNB2" s="1221"/>
      <c r="FNC2" s="1221"/>
      <c r="FND2" s="1221"/>
      <c r="FNE2" s="1221"/>
      <c r="FNF2" s="1221"/>
      <c r="FNG2" s="1221"/>
      <c r="FNH2" s="1221"/>
      <c r="FNI2" s="1221"/>
      <c r="FNJ2" s="1221"/>
      <c r="FNK2" s="1221"/>
      <c r="FNL2" s="1221"/>
      <c r="FNM2" s="1221"/>
      <c r="FNN2" s="1221"/>
      <c r="FNO2" s="1221"/>
      <c r="FNP2" s="1221"/>
      <c r="FNQ2" s="1221"/>
      <c r="FNR2" s="1221"/>
      <c r="FNS2" s="1221"/>
      <c r="FNT2" s="1221"/>
      <c r="FNU2" s="1221"/>
      <c r="FNV2" s="1221"/>
      <c r="FNW2" s="1221"/>
      <c r="FNX2" s="1221"/>
      <c r="FNY2" s="1221"/>
      <c r="FNZ2" s="1221"/>
      <c r="FOA2" s="1221"/>
      <c r="FOB2" s="1221"/>
      <c r="FOC2" s="1221"/>
      <c r="FOD2" s="1221"/>
      <c r="FOE2" s="1221"/>
      <c r="FOF2" s="1221"/>
      <c r="FOG2" s="1221"/>
      <c r="FOH2" s="1221"/>
      <c r="FOI2" s="1221"/>
      <c r="FOJ2" s="1221"/>
      <c r="FOK2" s="1221"/>
      <c r="FOL2" s="1221"/>
      <c r="FOM2" s="1221"/>
      <c r="FON2" s="1221"/>
      <c r="FOO2" s="1221"/>
      <c r="FOP2" s="1221"/>
      <c r="FOQ2" s="1221"/>
      <c r="FOR2" s="1221"/>
      <c r="FOS2" s="1221"/>
      <c r="FOT2" s="1221"/>
      <c r="FOU2" s="1221"/>
      <c r="FOV2" s="1221"/>
      <c r="FOW2" s="1221"/>
      <c r="FOX2" s="1221"/>
      <c r="FOY2" s="1221"/>
      <c r="FOZ2" s="1221"/>
      <c r="FPA2" s="1221"/>
      <c r="FPB2" s="1221"/>
      <c r="FPC2" s="1221"/>
      <c r="FPD2" s="1221"/>
      <c r="FPE2" s="1221"/>
      <c r="FPF2" s="1221"/>
      <c r="FPG2" s="1221"/>
      <c r="FPH2" s="1221"/>
      <c r="FPI2" s="1221"/>
      <c r="FPJ2" s="1221"/>
      <c r="FPK2" s="1221"/>
      <c r="FPL2" s="1221"/>
      <c r="FPM2" s="1221"/>
      <c r="FPN2" s="1221"/>
      <c r="FPO2" s="1221"/>
      <c r="FPP2" s="1221"/>
      <c r="FPQ2" s="1221"/>
      <c r="FPR2" s="1221"/>
      <c r="FPS2" s="1221"/>
      <c r="FPT2" s="1221"/>
      <c r="FPU2" s="1221"/>
      <c r="FPV2" s="1221"/>
      <c r="FPW2" s="1221"/>
      <c r="FPX2" s="1221"/>
      <c r="FPY2" s="1221"/>
      <c r="FPZ2" s="1221"/>
      <c r="FQA2" s="1221"/>
      <c r="FQB2" s="1221"/>
      <c r="FQC2" s="1221"/>
      <c r="FQD2" s="1221"/>
      <c r="FQE2" s="1221"/>
      <c r="FQF2" s="1221"/>
      <c r="FQG2" s="1221"/>
      <c r="FQH2" s="1221"/>
      <c r="FQI2" s="1221"/>
      <c r="FQJ2" s="1221"/>
      <c r="FQK2" s="1221"/>
      <c r="FQL2" s="1221"/>
      <c r="FQM2" s="1221"/>
      <c r="FQN2" s="1221"/>
      <c r="FQO2" s="1221"/>
      <c r="FQP2" s="1221"/>
      <c r="FQQ2" s="1221"/>
      <c r="FQR2" s="1221"/>
      <c r="FQS2" s="1221"/>
      <c r="FQT2" s="1221"/>
      <c r="FQU2" s="1221"/>
      <c r="FQV2" s="1221"/>
      <c r="FQW2" s="1221"/>
      <c r="FQX2" s="1221"/>
      <c r="FQY2" s="1221"/>
      <c r="FQZ2" s="1221"/>
      <c r="FRA2" s="1221"/>
      <c r="FRB2" s="1221"/>
      <c r="FRC2" s="1221"/>
      <c r="FRD2" s="1221"/>
      <c r="FRE2" s="1221"/>
      <c r="FRF2" s="1221"/>
      <c r="FRG2" s="1221"/>
      <c r="FRH2" s="1221"/>
      <c r="FRI2" s="1221"/>
      <c r="FRJ2" s="1221"/>
      <c r="FRK2" s="1221"/>
      <c r="FRL2" s="1221"/>
      <c r="FRM2" s="1221"/>
      <c r="FRN2" s="1221"/>
      <c r="FRO2" s="1221"/>
      <c r="FRP2" s="1221"/>
      <c r="FRQ2" s="1221"/>
      <c r="FRR2" s="1221"/>
      <c r="FRS2" s="1221"/>
      <c r="FRT2" s="1221"/>
      <c r="FRU2" s="1221"/>
      <c r="FRV2" s="1221"/>
      <c r="FRW2" s="1221"/>
      <c r="FRX2" s="1221"/>
      <c r="FRY2" s="1221"/>
      <c r="FRZ2" s="1221"/>
      <c r="FSA2" s="1221"/>
      <c r="FSB2" s="1221"/>
      <c r="FSC2" s="1221"/>
      <c r="FSD2" s="1221"/>
      <c r="FSE2" s="1221"/>
      <c r="FSF2" s="1221"/>
      <c r="FSG2" s="1221"/>
      <c r="FSH2" s="1221"/>
      <c r="FSI2" s="1221"/>
      <c r="FSJ2" s="1221"/>
      <c r="FSK2" s="1221"/>
      <c r="FSL2" s="1221"/>
      <c r="FSM2" s="1221"/>
      <c r="FSN2" s="1221"/>
      <c r="FSO2" s="1221"/>
      <c r="FSP2" s="1221"/>
      <c r="FSQ2" s="1221"/>
      <c r="FSR2" s="1221"/>
      <c r="FSS2" s="1221"/>
      <c r="FST2" s="1221"/>
      <c r="FSU2" s="1221"/>
      <c r="FSV2" s="1221"/>
      <c r="FSW2" s="1221"/>
      <c r="FSX2" s="1221"/>
      <c r="FSY2" s="1221"/>
      <c r="FSZ2" s="1221"/>
      <c r="FTA2" s="1221"/>
      <c r="FTB2" s="1221"/>
      <c r="FTC2" s="1221"/>
      <c r="FTD2" s="1221"/>
      <c r="FTE2" s="1221"/>
      <c r="FTF2" s="1221"/>
      <c r="FTG2" s="1221"/>
      <c r="FTH2" s="1221"/>
      <c r="FTI2" s="1221"/>
      <c r="FTJ2" s="1221"/>
      <c r="FTK2" s="1221"/>
      <c r="FTL2" s="1221"/>
      <c r="FTM2" s="1221"/>
      <c r="FTN2" s="1221"/>
      <c r="FTO2" s="1221"/>
      <c r="FTP2" s="1221"/>
      <c r="FTQ2" s="1221"/>
      <c r="FTR2" s="1221"/>
      <c r="FTS2" s="1221"/>
      <c r="FTT2" s="1221"/>
      <c r="FTU2" s="1221"/>
      <c r="FTV2" s="1221"/>
      <c r="FTW2" s="1221"/>
      <c r="FTX2" s="1221"/>
      <c r="FTY2" s="1221"/>
      <c r="FTZ2" s="1221"/>
      <c r="FUA2" s="1221"/>
      <c r="FUB2" s="1221"/>
      <c r="FUC2" s="1221"/>
      <c r="FUD2" s="1221"/>
      <c r="FUE2" s="1221"/>
      <c r="FUF2" s="1221"/>
      <c r="FUG2" s="1221"/>
      <c r="FUH2" s="1221"/>
      <c r="FUI2" s="1221"/>
      <c r="FUJ2" s="1221"/>
      <c r="FUK2" s="1221"/>
      <c r="FUL2" s="1221"/>
      <c r="FUM2" s="1221"/>
      <c r="FUN2" s="1221"/>
      <c r="FUO2" s="1221"/>
      <c r="FUP2" s="1221"/>
      <c r="FUQ2" s="1221"/>
      <c r="FUR2" s="1221"/>
      <c r="FUS2" s="1221"/>
      <c r="FUT2" s="1221"/>
      <c r="FUU2" s="1221"/>
      <c r="FUV2" s="1221"/>
      <c r="FUW2" s="1221"/>
      <c r="FUX2" s="1221"/>
      <c r="FUY2" s="1221"/>
      <c r="FUZ2" s="1221"/>
      <c r="FVA2" s="1221"/>
      <c r="FVB2" s="1221"/>
      <c r="FVC2" s="1221"/>
      <c r="FVD2" s="1221"/>
      <c r="FVE2" s="1221"/>
      <c r="FVF2" s="1221"/>
      <c r="FVG2" s="1221"/>
      <c r="FVH2" s="1221"/>
      <c r="FVI2" s="1221"/>
      <c r="FVJ2" s="1221"/>
      <c r="FVK2" s="1221"/>
      <c r="FVL2" s="1221"/>
      <c r="FVM2" s="1221"/>
      <c r="FVN2" s="1221"/>
      <c r="FVO2" s="1221"/>
      <c r="FVP2" s="1221"/>
      <c r="FVQ2" s="1221"/>
      <c r="FVR2" s="1221"/>
      <c r="FVS2" s="1221"/>
      <c r="FVT2" s="1221"/>
      <c r="FVU2" s="1221"/>
      <c r="FVV2" s="1221"/>
      <c r="FVW2" s="1221"/>
      <c r="FVX2" s="1221"/>
      <c r="FVY2" s="1221"/>
      <c r="FVZ2" s="1221"/>
      <c r="FWA2" s="1221"/>
      <c r="FWB2" s="1221"/>
      <c r="FWC2" s="1221"/>
      <c r="FWD2" s="1221"/>
      <c r="FWE2" s="1221"/>
      <c r="FWF2" s="1221"/>
      <c r="FWG2" s="1221"/>
      <c r="FWH2" s="1221"/>
      <c r="FWI2" s="1221"/>
      <c r="FWJ2" s="1221"/>
      <c r="FWK2" s="1221"/>
      <c r="FWL2" s="1221"/>
      <c r="FWM2" s="1221"/>
      <c r="FWN2" s="1221"/>
      <c r="FWO2" s="1221"/>
      <c r="FWP2" s="1221"/>
      <c r="FWQ2" s="1221"/>
      <c r="FWR2" s="1221"/>
      <c r="FWS2" s="1221"/>
      <c r="FWT2" s="1221"/>
      <c r="FWU2" s="1221"/>
      <c r="FWV2" s="1221"/>
      <c r="FWW2" s="1221"/>
      <c r="FWX2" s="1221"/>
      <c r="FWY2" s="1221"/>
      <c r="FWZ2" s="1221"/>
      <c r="FXA2" s="1221"/>
      <c r="FXB2" s="1221"/>
      <c r="FXC2" s="1221"/>
      <c r="FXD2" s="1221"/>
      <c r="FXE2" s="1221"/>
      <c r="FXF2" s="1221"/>
      <c r="FXG2" s="1221"/>
      <c r="FXH2" s="1221"/>
      <c r="FXI2" s="1221"/>
      <c r="FXJ2" s="1221"/>
      <c r="FXK2" s="1221"/>
      <c r="FXL2" s="1221"/>
      <c r="FXM2" s="1221"/>
      <c r="FXN2" s="1221"/>
      <c r="FXO2" s="1221"/>
      <c r="FXP2" s="1221"/>
      <c r="FXQ2" s="1221"/>
      <c r="FXR2" s="1221"/>
      <c r="FXS2" s="1221"/>
      <c r="FXT2" s="1221"/>
      <c r="FXU2" s="1221"/>
      <c r="FXV2" s="1221"/>
      <c r="FXW2" s="1221"/>
      <c r="FXX2" s="1221"/>
      <c r="FXY2" s="1221"/>
      <c r="FXZ2" s="1221"/>
      <c r="FYA2" s="1221"/>
      <c r="FYB2" s="1221"/>
      <c r="FYC2" s="1221"/>
      <c r="FYD2" s="1221"/>
      <c r="FYE2" s="1221"/>
      <c r="FYF2" s="1221"/>
      <c r="FYG2" s="1221"/>
      <c r="FYH2" s="1221"/>
      <c r="FYI2" s="1221"/>
      <c r="FYJ2" s="1221"/>
      <c r="FYK2" s="1221"/>
      <c r="FYL2" s="1221"/>
      <c r="FYM2" s="1221"/>
      <c r="FYN2" s="1221"/>
      <c r="FYO2" s="1221"/>
      <c r="FYP2" s="1221"/>
      <c r="FYQ2" s="1221"/>
      <c r="FYR2" s="1221"/>
      <c r="FYS2" s="1221"/>
      <c r="FYT2" s="1221"/>
      <c r="FYU2" s="1221"/>
      <c r="FYV2" s="1221"/>
      <c r="FYW2" s="1221"/>
      <c r="FYX2" s="1221"/>
      <c r="FYY2" s="1221"/>
      <c r="FYZ2" s="1221"/>
      <c r="FZA2" s="1221"/>
      <c r="FZB2" s="1221"/>
      <c r="FZC2" s="1221"/>
      <c r="FZD2" s="1221"/>
      <c r="FZE2" s="1221"/>
      <c r="FZF2" s="1221"/>
      <c r="FZG2" s="1221"/>
      <c r="FZH2" s="1221"/>
      <c r="FZI2" s="1221"/>
      <c r="FZJ2" s="1221"/>
      <c r="FZK2" s="1221"/>
      <c r="FZL2" s="1221"/>
      <c r="FZM2" s="1221"/>
      <c r="FZN2" s="1221"/>
      <c r="FZO2" s="1221"/>
      <c r="FZP2" s="1221"/>
      <c r="FZQ2" s="1221"/>
      <c r="FZR2" s="1221"/>
      <c r="FZS2" s="1221"/>
      <c r="FZT2" s="1221"/>
      <c r="FZU2" s="1221"/>
      <c r="FZV2" s="1221"/>
      <c r="FZW2" s="1221"/>
      <c r="FZX2" s="1221"/>
      <c r="FZY2" s="1221"/>
      <c r="FZZ2" s="1221"/>
      <c r="GAA2" s="1221"/>
      <c r="GAB2" s="1221"/>
      <c r="GAC2" s="1221"/>
      <c r="GAD2" s="1221"/>
      <c r="GAE2" s="1221"/>
      <c r="GAF2" s="1221"/>
      <c r="GAG2" s="1221"/>
      <c r="GAH2" s="1221"/>
      <c r="GAI2" s="1221"/>
      <c r="GAJ2" s="1221"/>
      <c r="GAK2" s="1221"/>
      <c r="GAL2" s="1221"/>
      <c r="GAM2" s="1221"/>
      <c r="GAN2" s="1221"/>
      <c r="GAO2" s="1221"/>
      <c r="GAP2" s="1221"/>
      <c r="GAQ2" s="1221"/>
      <c r="GAR2" s="1221"/>
      <c r="GAS2" s="1221"/>
      <c r="GAT2" s="1221"/>
      <c r="GAU2" s="1221"/>
      <c r="GAV2" s="1221"/>
      <c r="GAW2" s="1221"/>
      <c r="GAX2" s="1221"/>
      <c r="GAY2" s="1221"/>
      <c r="GAZ2" s="1221"/>
      <c r="GBA2" s="1221"/>
      <c r="GBB2" s="1221"/>
      <c r="GBC2" s="1221"/>
      <c r="GBD2" s="1221"/>
      <c r="GBE2" s="1221"/>
      <c r="GBF2" s="1221"/>
      <c r="GBG2" s="1221"/>
      <c r="GBH2" s="1221"/>
      <c r="GBI2" s="1221"/>
      <c r="GBJ2" s="1221"/>
      <c r="GBK2" s="1221"/>
      <c r="GBL2" s="1221"/>
      <c r="GBM2" s="1221"/>
      <c r="GBN2" s="1221"/>
      <c r="GBO2" s="1221"/>
      <c r="GBP2" s="1221"/>
      <c r="GBQ2" s="1221"/>
      <c r="GBR2" s="1221"/>
      <c r="GBS2" s="1221"/>
      <c r="GBT2" s="1221"/>
      <c r="GBU2" s="1221"/>
      <c r="GBV2" s="1221"/>
      <c r="GBW2" s="1221"/>
      <c r="GBX2" s="1221"/>
      <c r="GBY2" s="1221"/>
      <c r="GBZ2" s="1221"/>
      <c r="GCA2" s="1221"/>
      <c r="GCB2" s="1221"/>
      <c r="GCC2" s="1221"/>
      <c r="GCD2" s="1221"/>
      <c r="GCE2" s="1221"/>
      <c r="GCF2" s="1221"/>
      <c r="GCG2" s="1221"/>
      <c r="GCH2" s="1221"/>
      <c r="GCI2" s="1221"/>
      <c r="GCJ2" s="1221"/>
      <c r="GCK2" s="1221"/>
      <c r="GCL2" s="1221"/>
      <c r="GCM2" s="1221"/>
      <c r="GCN2" s="1221"/>
      <c r="GCO2" s="1221"/>
      <c r="GCP2" s="1221"/>
      <c r="GCQ2" s="1221"/>
      <c r="GCR2" s="1221"/>
      <c r="GCS2" s="1221"/>
      <c r="GCT2" s="1221"/>
      <c r="GCU2" s="1221"/>
      <c r="GCV2" s="1221"/>
      <c r="GCW2" s="1221"/>
      <c r="GCX2" s="1221"/>
      <c r="GCY2" s="1221"/>
      <c r="GCZ2" s="1221"/>
      <c r="GDA2" s="1221"/>
      <c r="GDB2" s="1221"/>
      <c r="GDC2" s="1221"/>
      <c r="GDD2" s="1221"/>
      <c r="GDE2" s="1221"/>
      <c r="GDF2" s="1221"/>
      <c r="GDG2" s="1221"/>
      <c r="GDH2" s="1221"/>
      <c r="GDI2" s="1221"/>
      <c r="GDJ2" s="1221"/>
      <c r="GDK2" s="1221"/>
      <c r="GDL2" s="1221"/>
      <c r="GDM2" s="1221"/>
      <c r="GDN2" s="1221"/>
      <c r="GDO2" s="1221"/>
      <c r="GDP2" s="1221"/>
      <c r="GDQ2" s="1221"/>
      <c r="GDR2" s="1221"/>
      <c r="GDS2" s="1221"/>
      <c r="GDT2" s="1221"/>
      <c r="GDU2" s="1221"/>
      <c r="GDV2" s="1221"/>
      <c r="GDW2" s="1221"/>
      <c r="GDX2" s="1221"/>
      <c r="GDY2" s="1221"/>
      <c r="GDZ2" s="1221"/>
      <c r="GEA2" s="1221"/>
      <c r="GEB2" s="1221"/>
      <c r="GEC2" s="1221"/>
      <c r="GED2" s="1221"/>
      <c r="GEE2" s="1221"/>
      <c r="GEF2" s="1221"/>
      <c r="GEG2" s="1221"/>
      <c r="GEH2" s="1221"/>
      <c r="GEI2" s="1221"/>
      <c r="GEJ2" s="1221"/>
      <c r="GEK2" s="1221"/>
      <c r="GEL2" s="1221"/>
      <c r="GEM2" s="1221"/>
      <c r="GEN2" s="1221"/>
      <c r="GEO2" s="1221"/>
      <c r="GEP2" s="1221"/>
      <c r="GEQ2" s="1221"/>
      <c r="GER2" s="1221"/>
      <c r="GES2" s="1221"/>
      <c r="GET2" s="1221"/>
      <c r="GEU2" s="1221"/>
      <c r="GEV2" s="1221"/>
      <c r="GEW2" s="1221"/>
      <c r="GEX2" s="1221"/>
      <c r="GEY2" s="1221"/>
      <c r="GEZ2" s="1221"/>
      <c r="GFA2" s="1221"/>
      <c r="GFB2" s="1221"/>
      <c r="GFC2" s="1221"/>
      <c r="GFD2" s="1221"/>
      <c r="GFE2" s="1221"/>
      <c r="GFF2" s="1221"/>
      <c r="GFG2" s="1221"/>
      <c r="GFH2" s="1221"/>
      <c r="GFI2" s="1221"/>
      <c r="GFJ2" s="1221"/>
      <c r="GFK2" s="1221"/>
      <c r="GFL2" s="1221"/>
      <c r="GFM2" s="1221"/>
      <c r="GFN2" s="1221"/>
      <c r="GFO2" s="1221"/>
      <c r="GFP2" s="1221"/>
      <c r="GFQ2" s="1221"/>
      <c r="GFR2" s="1221"/>
      <c r="GFS2" s="1221"/>
      <c r="GFT2" s="1221"/>
      <c r="GFU2" s="1221"/>
      <c r="GFV2" s="1221"/>
      <c r="GFW2" s="1221"/>
      <c r="GFX2" s="1221"/>
      <c r="GFY2" s="1221"/>
      <c r="GFZ2" s="1221"/>
      <c r="GGA2" s="1221"/>
      <c r="GGB2" s="1221"/>
      <c r="GGC2" s="1221"/>
      <c r="GGD2" s="1221"/>
      <c r="GGE2" s="1221"/>
      <c r="GGF2" s="1221"/>
      <c r="GGG2" s="1221"/>
      <c r="GGH2" s="1221"/>
      <c r="GGI2" s="1221"/>
      <c r="GGJ2" s="1221"/>
      <c r="GGK2" s="1221"/>
      <c r="GGL2" s="1221"/>
      <c r="GGM2" s="1221"/>
      <c r="GGN2" s="1221"/>
      <c r="GGO2" s="1221"/>
      <c r="GGP2" s="1221"/>
      <c r="GGQ2" s="1221"/>
      <c r="GGR2" s="1221"/>
      <c r="GGS2" s="1221"/>
      <c r="GGT2" s="1221"/>
      <c r="GGU2" s="1221"/>
      <c r="GGV2" s="1221"/>
      <c r="GGW2" s="1221"/>
      <c r="GGX2" s="1221"/>
      <c r="GGY2" s="1221"/>
      <c r="GGZ2" s="1221"/>
      <c r="GHA2" s="1221"/>
      <c r="GHB2" s="1221"/>
      <c r="GHC2" s="1221"/>
      <c r="GHD2" s="1221"/>
      <c r="GHE2" s="1221"/>
      <c r="GHF2" s="1221"/>
      <c r="GHG2" s="1221"/>
      <c r="GHH2" s="1221"/>
      <c r="GHI2" s="1221"/>
      <c r="GHJ2" s="1221"/>
      <c r="GHK2" s="1221"/>
      <c r="GHL2" s="1221"/>
      <c r="GHM2" s="1221"/>
      <c r="GHN2" s="1221"/>
      <c r="GHO2" s="1221"/>
      <c r="GHP2" s="1221"/>
      <c r="GHQ2" s="1221"/>
      <c r="GHR2" s="1221"/>
      <c r="GHS2" s="1221"/>
      <c r="GHT2" s="1221"/>
      <c r="GHU2" s="1221"/>
      <c r="GHV2" s="1221"/>
      <c r="GHW2" s="1221"/>
      <c r="GHX2" s="1221"/>
      <c r="GHY2" s="1221"/>
      <c r="GHZ2" s="1221"/>
      <c r="GIA2" s="1221"/>
      <c r="GIB2" s="1221"/>
      <c r="GIC2" s="1221"/>
      <c r="GID2" s="1221"/>
      <c r="GIE2" s="1221"/>
      <c r="GIF2" s="1221"/>
      <c r="GIG2" s="1221"/>
      <c r="GIH2" s="1221"/>
      <c r="GII2" s="1221"/>
      <c r="GIJ2" s="1221"/>
      <c r="GIK2" s="1221"/>
      <c r="GIL2" s="1221"/>
      <c r="GIM2" s="1221"/>
      <c r="GIN2" s="1221"/>
      <c r="GIO2" s="1221"/>
      <c r="GIP2" s="1221"/>
      <c r="GIQ2" s="1221"/>
      <c r="GIR2" s="1221"/>
      <c r="GIS2" s="1221"/>
      <c r="GIT2" s="1221"/>
      <c r="GIU2" s="1221"/>
      <c r="GIV2" s="1221"/>
      <c r="GIW2" s="1221"/>
      <c r="GIX2" s="1221"/>
      <c r="GIY2" s="1221"/>
      <c r="GIZ2" s="1221"/>
      <c r="GJA2" s="1221"/>
      <c r="GJB2" s="1221"/>
      <c r="GJC2" s="1221"/>
      <c r="GJD2" s="1221"/>
      <c r="GJE2" s="1221"/>
      <c r="GJF2" s="1221"/>
      <c r="GJG2" s="1221"/>
      <c r="GJH2" s="1221"/>
      <c r="GJI2" s="1221"/>
      <c r="GJJ2" s="1221"/>
      <c r="GJK2" s="1221"/>
      <c r="GJL2" s="1221"/>
      <c r="GJM2" s="1221"/>
      <c r="GJN2" s="1221"/>
      <c r="GJO2" s="1221"/>
      <c r="GJP2" s="1221"/>
      <c r="GJQ2" s="1221"/>
      <c r="GJR2" s="1221"/>
      <c r="GJS2" s="1221"/>
      <c r="GJT2" s="1221"/>
      <c r="GJU2" s="1221"/>
      <c r="GJV2" s="1221"/>
      <c r="GJW2" s="1221"/>
      <c r="GJX2" s="1221"/>
      <c r="GJY2" s="1221"/>
      <c r="GJZ2" s="1221"/>
      <c r="GKA2" s="1221"/>
      <c r="GKB2" s="1221"/>
      <c r="GKC2" s="1221"/>
      <c r="GKD2" s="1221"/>
      <c r="GKE2" s="1221"/>
      <c r="GKF2" s="1221"/>
      <c r="GKG2" s="1221"/>
      <c r="GKH2" s="1221"/>
      <c r="GKI2" s="1221"/>
      <c r="GKJ2" s="1221"/>
      <c r="GKK2" s="1221"/>
      <c r="GKL2" s="1221"/>
      <c r="GKM2" s="1221"/>
      <c r="GKN2" s="1221"/>
      <c r="GKO2" s="1221"/>
      <c r="GKP2" s="1221"/>
      <c r="GKQ2" s="1221"/>
      <c r="GKR2" s="1221"/>
      <c r="GKS2" s="1221"/>
      <c r="GKT2" s="1221"/>
      <c r="GKU2" s="1221"/>
      <c r="GKV2" s="1221"/>
      <c r="GKW2" s="1221"/>
      <c r="GKX2" s="1221"/>
      <c r="GKY2" s="1221"/>
      <c r="GKZ2" s="1221"/>
      <c r="GLA2" s="1221"/>
      <c r="GLB2" s="1221"/>
      <c r="GLC2" s="1221"/>
      <c r="GLD2" s="1221"/>
      <c r="GLE2" s="1221"/>
      <c r="GLF2" s="1221"/>
      <c r="GLG2" s="1221"/>
      <c r="GLH2" s="1221"/>
      <c r="GLI2" s="1221"/>
      <c r="GLJ2" s="1221"/>
      <c r="GLK2" s="1221"/>
      <c r="GLL2" s="1221"/>
      <c r="GLM2" s="1221"/>
      <c r="GLN2" s="1221"/>
      <c r="GLO2" s="1221"/>
      <c r="GLP2" s="1221"/>
      <c r="GLQ2" s="1221"/>
      <c r="GLR2" s="1221"/>
      <c r="GLS2" s="1221"/>
      <c r="GLT2" s="1221"/>
      <c r="GLU2" s="1221"/>
      <c r="GLV2" s="1221"/>
      <c r="GLW2" s="1221"/>
      <c r="GLX2" s="1221"/>
      <c r="GLY2" s="1221"/>
      <c r="GLZ2" s="1221"/>
      <c r="GMA2" s="1221"/>
      <c r="GMB2" s="1221"/>
      <c r="GMC2" s="1221"/>
      <c r="GMD2" s="1221"/>
      <c r="GME2" s="1221"/>
      <c r="GMF2" s="1221"/>
      <c r="GMG2" s="1221"/>
      <c r="GMH2" s="1221"/>
      <c r="GMI2" s="1221"/>
      <c r="GMJ2" s="1221"/>
      <c r="GMK2" s="1221"/>
      <c r="GML2" s="1221"/>
      <c r="GMM2" s="1221"/>
      <c r="GMN2" s="1221"/>
      <c r="GMO2" s="1221"/>
      <c r="GMP2" s="1221"/>
      <c r="GMQ2" s="1221"/>
      <c r="GMR2" s="1221"/>
      <c r="GMS2" s="1221"/>
      <c r="GMT2" s="1221"/>
      <c r="GMU2" s="1221"/>
      <c r="GMV2" s="1221"/>
      <c r="GMW2" s="1221"/>
      <c r="GMX2" s="1221"/>
      <c r="GMY2" s="1221"/>
      <c r="GMZ2" s="1221"/>
      <c r="GNA2" s="1221"/>
      <c r="GNB2" s="1221"/>
      <c r="GNC2" s="1221"/>
      <c r="GND2" s="1221"/>
      <c r="GNE2" s="1221"/>
      <c r="GNF2" s="1221"/>
      <c r="GNG2" s="1221"/>
      <c r="GNH2" s="1221"/>
      <c r="GNI2" s="1221"/>
      <c r="GNJ2" s="1221"/>
      <c r="GNK2" s="1221"/>
      <c r="GNL2" s="1221"/>
      <c r="GNM2" s="1221"/>
      <c r="GNN2" s="1221"/>
      <c r="GNO2" s="1221"/>
      <c r="GNP2" s="1221"/>
      <c r="GNQ2" s="1221"/>
      <c r="GNR2" s="1221"/>
      <c r="GNS2" s="1221"/>
      <c r="GNT2" s="1221"/>
      <c r="GNU2" s="1221"/>
      <c r="GNV2" s="1221"/>
      <c r="GNW2" s="1221"/>
      <c r="GNX2" s="1221"/>
      <c r="GNY2" s="1221"/>
      <c r="GNZ2" s="1221"/>
      <c r="GOA2" s="1221"/>
      <c r="GOB2" s="1221"/>
      <c r="GOC2" s="1221"/>
      <c r="GOD2" s="1221"/>
      <c r="GOE2" s="1221"/>
      <c r="GOF2" s="1221"/>
      <c r="GOG2" s="1221"/>
      <c r="GOH2" s="1221"/>
      <c r="GOI2" s="1221"/>
      <c r="GOJ2" s="1221"/>
      <c r="GOK2" s="1221"/>
      <c r="GOL2" s="1221"/>
      <c r="GOM2" s="1221"/>
      <c r="GON2" s="1221"/>
      <c r="GOO2" s="1221"/>
      <c r="GOP2" s="1221"/>
      <c r="GOQ2" s="1221"/>
      <c r="GOR2" s="1221"/>
      <c r="GOS2" s="1221"/>
      <c r="GOT2" s="1221"/>
      <c r="GOU2" s="1221"/>
      <c r="GOV2" s="1221"/>
      <c r="GOW2" s="1221"/>
      <c r="GOX2" s="1221"/>
      <c r="GOY2" s="1221"/>
      <c r="GOZ2" s="1221"/>
      <c r="GPA2" s="1221"/>
      <c r="GPB2" s="1221"/>
      <c r="GPC2" s="1221"/>
      <c r="GPD2" s="1221"/>
      <c r="GPE2" s="1221"/>
      <c r="GPF2" s="1221"/>
      <c r="GPG2" s="1221"/>
      <c r="GPH2" s="1221"/>
      <c r="GPI2" s="1221"/>
      <c r="GPJ2" s="1221"/>
      <c r="GPK2" s="1221"/>
      <c r="GPL2" s="1221"/>
      <c r="GPM2" s="1221"/>
      <c r="GPN2" s="1221"/>
      <c r="GPO2" s="1221"/>
      <c r="GPP2" s="1221"/>
      <c r="GPQ2" s="1221"/>
      <c r="GPR2" s="1221"/>
      <c r="GPS2" s="1221"/>
      <c r="GPT2" s="1221"/>
      <c r="GPU2" s="1221"/>
      <c r="GPV2" s="1221"/>
      <c r="GPW2" s="1221"/>
      <c r="GPX2" s="1221"/>
      <c r="GPY2" s="1221"/>
      <c r="GPZ2" s="1221"/>
      <c r="GQA2" s="1221"/>
      <c r="GQB2" s="1221"/>
      <c r="GQC2" s="1221"/>
      <c r="GQD2" s="1221"/>
      <c r="GQE2" s="1221"/>
      <c r="GQF2" s="1221"/>
      <c r="GQG2" s="1221"/>
      <c r="GQH2" s="1221"/>
      <c r="GQI2" s="1221"/>
      <c r="GQJ2" s="1221"/>
      <c r="GQK2" s="1221"/>
      <c r="GQL2" s="1221"/>
      <c r="GQM2" s="1221"/>
      <c r="GQN2" s="1221"/>
      <c r="GQO2" s="1221"/>
      <c r="GQP2" s="1221"/>
      <c r="GQQ2" s="1221"/>
      <c r="GQR2" s="1221"/>
      <c r="GQS2" s="1221"/>
      <c r="GQT2" s="1221"/>
      <c r="GQU2" s="1221"/>
      <c r="GQV2" s="1221"/>
      <c r="GQW2" s="1221"/>
      <c r="GQX2" s="1221"/>
      <c r="GQY2" s="1221"/>
      <c r="GQZ2" s="1221"/>
      <c r="GRA2" s="1221"/>
      <c r="GRB2" s="1221"/>
      <c r="GRC2" s="1221"/>
      <c r="GRD2" s="1221"/>
      <c r="GRE2" s="1221"/>
      <c r="GRF2" s="1221"/>
      <c r="GRG2" s="1221"/>
      <c r="GRH2" s="1221"/>
      <c r="GRI2" s="1221"/>
      <c r="GRJ2" s="1221"/>
      <c r="GRK2" s="1221"/>
      <c r="GRL2" s="1221"/>
      <c r="GRM2" s="1221"/>
      <c r="GRN2" s="1221"/>
      <c r="GRO2" s="1221"/>
      <c r="GRP2" s="1221"/>
      <c r="GRQ2" s="1221"/>
      <c r="GRR2" s="1221"/>
      <c r="GRS2" s="1221"/>
      <c r="GRT2" s="1221"/>
      <c r="GRU2" s="1221"/>
      <c r="GRV2" s="1221"/>
      <c r="GRW2" s="1221"/>
      <c r="GRX2" s="1221"/>
      <c r="GRY2" s="1221"/>
      <c r="GRZ2" s="1221"/>
      <c r="GSA2" s="1221"/>
      <c r="GSB2" s="1221"/>
      <c r="GSC2" s="1221"/>
      <c r="GSD2" s="1221"/>
      <c r="GSE2" s="1221"/>
      <c r="GSF2" s="1221"/>
      <c r="GSG2" s="1221"/>
      <c r="GSH2" s="1221"/>
      <c r="GSI2" s="1221"/>
      <c r="GSJ2" s="1221"/>
      <c r="GSK2" s="1221"/>
      <c r="GSL2" s="1221"/>
      <c r="GSM2" s="1221"/>
      <c r="GSN2" s="1221"/>
      <c r="GSO2" s="1221"/>
      <c r="GSP2" s="1221"/>
      <c r="GSQ2" s="1221"/>
      <c r="GSR2" s="1221"/>
      <c r="GSS2" s="1221"/>
      <c r="GST2" s="1221"/>
      <c r="GSU2" s="1221"/>
      <c r="GSV2" s="1221"/>
      <c r="GSW2" s="1221"/>
      <c r="GSX2" s="1221"/>
      <c r="GSY2" s="1221"/>
      <c r="GSZ2" s="1221"/>
      <c r="GTA2" s="1221"/>
      <c r="GTB2" s="1221"/>
      <c r="GTC2" s="1221"/>
      <c r="GTD2" s="1221"/>
      <c r="GTE2" s="1221"/>
      <c r="GTF2" s="1221"/>
      <c r="GTG2" s="1221"/>
      <c r="GTH2" s="1221"/>
      <c r="GTI2" s="1221"/>
      <c r="GTJ2" s="1221"/>
      <c r="GTK2" s="1221"/>
      <c r="GTL2" s="1221"/>
      <c r="GTM2" s="1221"/>
      <c r="GTN2" s="1221"/>
      <c r="GTO2" s="1221"/>
      <c r="GTP2" s="1221"/>
      <c r="GTQ2" s="1221"/>
      <c r="GTR2" s="1221"/>
      <c r="GTS2" s="1221"/>
      <c r="GTT2" s="1221"/>
      <c r="GTU2" s="1221"/>
      <c r="GTV2" s="1221"/>
      <c r="GTW2" s="1221"/>
      <c r="GTX2" s="1221"/>
      <c r="GTY2" s="1221"/>
      <c r="GTZ2" s="1221"/>
      <c r="GUA2" s="1221"/>
      <c r="GUB2" s="1221"/>
      <c r="GUC2" s="1221"/>
      <c r="GUD2" s="1221"/>
      <c r="GUE2" s="1221"/>
      <c r="GUF2" s="1221"/>
      <c r="GUG2" s="1221"/>
      <c r="GUH2" s="1221"/>
      <c r="GUI2" s="1221"/>
      <c r="GUJ2" s="1221"/>
      <c r="GUK2" s="1221"/>
      <c r="GUL2" s="1221"/>
      <c r="GUM2" s="1221"/>
      <c r="GUN2" s="1221"/>
      <c r="GUO2" s="1221"/>
      <c r="GUP2" s="1221"/>
      <c r="GUQ2" s="1221"/>
      <c r="GUR2" s="1221"/>
      <c r="GUS2" s="1221"/>
      <c r="GUT2" s="1221"/>
      <c r="GUU2" s="1221"/>
      <c r="GUV2" s="1221"/>
      <c r="GUW2" s="1221"/>
      <c r="GUX2" s="1221"/>
      <c r="GUY2" s="1221"/>
      <c r="GUZ2" s="1221"/>
      <c r="GVA2" s="1221"/>
      <c r="GVB2" s="1221"/>
      <c r="GVC2" s="1221"/>
      <c r="GVD2" s="1221"/>
      <c r="GVE2" s="1221"/>
      <c r="GVF2" s="1221"/>
      <c r="GVG2" s="1221"/>
      <c r="GVH2" s="1221"/>
      <c r="GVI2" s="1221"/>
      <c r="GVJ2" s="1221"/>
      <c r="GVK2" s="1221"/>
      <c r="GVL2" s="1221"/>
      <c r="GVM2" s="1221"/>
      <c r="GVN2" s="1221"/>
      <c r="GVO2" s="1221"/>
      <c r="GVP2" s="1221"/>
      <c r="GVQ2" s="1221"/>
      <c r="GVR2" s="1221"/>
      <c r="GVS2" s="1221"/>
      <c r="GVT2" s="1221"/>
      <c r="GVU2" s="1221"/>
      <c r="GVV2" s="1221"/>
      <c r="GVW2" s="1221"/>
      <c r="GVX2" s="1221"/>
      <c r="GVY2" s="1221"/>
      <c r="GVZ2" s="1221"/>
      <c r="GWA2" s="1221"/>
      <c r="GWB2" s="1221"/>
      <c r="GWC2" s="1221"/>
      <c r="GWD2" s="1221"/>
      <c r="GWE2" s="1221"/>
      <c r="GWF2" s="1221"/>
      <c r="GWG2" s="1221"/>
      <c r="GWH2" s="1221"/>
      <c r="GWI2" s="1221"/>
      <c r="GWJ2" s="1221"/>
      <c r="GWK2" s="1221"/>
      <c r="GWL2" s="1221"/>
      <c r="GWM2" s="1221"/>
      <c r="GWN2" s="1221"/>
      <c r="GWO2" s="1221"/>
      <c r="GWP2" s="1221"/>
      <c r="GWQ2" s="1221"/>
      <c r="GWR2" s="1221"/>
      <c r="GWS2" s="1221"/>
      <c r="GWT2" s="1221"/>
      <c r="GWU2" s="1221"/>
      <c r="GWV2" s="1221"/>
      <c r="GWW2" s="1221"/>
      <c r="GWX2" s="1221"/>
      <c r="GWY2" s="1221"/>
      <c r="GWZ2" s="1221"/>
      <c r="GXA2" s="1221"/>
      <c r="GXB2" s="1221"/>
      <c r="GXC2" s="1221"/>
      <c r="GXD2" s="1221"/>
      <c r="GXE2" s="1221"/>
      <c r="GXF2" s="1221"/>
      <c r="GXG2" s="1221"/>
      <c r="GXH2" s="1221"/>
      <c r="GXI2" s="1221"/>
      <c r="GXJ2" s="1221"/>
      <c r="GXK2" s="1221"/>
      <c r="GXL2" s="1221"/>
      <c r="GXM2" s="1221"/>
      <c r="GXN2" s="1221"/>
      <c r="GXO2" s="1221"/>
      <c r="GXP2" s="1221"/>
      <c r="GXQ2" s="1221"/>
      <c r="GXR2" s="1221"/>
      <c r="GXS2" s="1221"/>
      <c r="GXT2" s="1221"/>
      <c r="GXU2" s="1221"/>
      <c r="GXV2" s="1221"/>
      <c r="GXW2" s="1221"/>
      <c r="GXX2" s="1221"/>
      <c r="GXY2" s="1221"/>
      <c r="GXZ2" s="1221"/>
      <c r="GYA2" s="1221"/>
      <c r="GYB2" s="1221"/>
      <c r="GYC2" s="1221"/>
      <c r="GYD2" s="1221"/>
      <c r="GYE2" s="1221"/>
      <c r="GYF2" s="1221"/>
      <c r="GYG2" s="1221"/>
      <c r="GYH2" s="1221"/>
      <c r="GYI2" s="1221"/>
      <c r="GYJ2" s="1221"/>
      <c r="GYK2" s="1221"/>
      <c r="GYL2" s="1221"/>
      <c r="GYM2" s="1221"/>
      <c r="GYN2" s="1221"/>
      <c r="GYO2" s="1221"/>
      <c r="GYP2" s="1221"/>
      <c r="GYQ2" s="1221"/>
      <c r="GYR2" s="1221"/>
      <c r="GYS2" s="1221"/>
      <c r="GYT2" s="1221"/>
      <c r="GYU2" s="1221"/>
      <c r="GYV2" s="1221"/>
      <c r="GYW2" s="1221"/>
      <c r="GYX2" s="1221"/>
      <c r="GYY2" s="1221"/>
      <c r="GYZ2" s="1221"/>
      <c r="GZA2" s="1221"/>
      <c r="GZB2" s="1221"/>
      <c r="GZC2" s="1221"/>
      <c r="GZD2" s="1221"/>
      <c r="GZE2" s="1221"/>
      <c r="GZF2" s="1221"/>
      <c r="GZG2" s="1221"/>
      <c r="GZH2" s="1221"/>
      <c r="GZI2" s="1221"/>
      <c r="GZJ2" s="1221"/>
      <c r="GZK2" s="1221"/>
      <c r="GZL2" s="1221"/>
      <c r="GZM2" s="1221"/>
      <c r="GZN2" s="1221"/>
      <c r="GZO2" s="1221"/>
      <c r="GZP2" s="1221"/>
      <c r="GZQ2" s="1221"/>
      <c r="GZR2" s="1221"/>
      <c r="GZS2" s="1221"/>
      <c r="GZT2" s="1221"/>
      <c r="GZU2" s="1221"/>
      <c r="GZV2" s="1221"/>
      <c r="GZW2" s="1221"/>
      <c r="GZX2" s="1221"/>
      <c r="GZY2" s="1221"/>
      <c r="GZZ2" s="1221"/>
      <c r="HAA2" s="1221"/>
      <c r="HAB2" s="1221"/>
      <c r="HAC2" s="1221"/>
      <c r="HAD2" s="1221"/>
      <c r="HAE2" s="1221"/>
      <c r="HAF2" s="1221"/>
      <c r="HAG2" s="1221"/>
      <c r="HAH2" s="1221"/>
      <c r="HAI2" s="1221"/>
      <c r="HAJ2" s="1221"/>
      <c r="HAK2" s="1221"/>
      <c r="HAL2" s="1221"/>
      <c r="HAM2" s="1221"/>
      <c r="HAN2" s="1221"/>
      <c r="HAO2" s="1221"/>
      <c r="HAP2" s="1221"/>
      <c r="HAQ2" s="1221"/>
      <c r="HAR2" s="1221"/>
      <c r="HAS2" s="1221"/>
      <c r="HAT2" s="1221"/>
      <c r="HAU2" s="1221"/>
      <c r="HAV2" s="1221"/>
      <c r="HAW2" s="1221"/>
      <c r="HAX2" s="1221"/>
      <c r="HAY2" s="1221"/>
      <c r="HAZ2" s="1221"/>
      <c r="HBA2" s="1221"/>
      <c r="HBB2" s="1221"/>
      <c r="HBC2" s="1221"/>
      <c r="HBD2" s="1221"/>
      <c r="HBE2" s="1221"/>
      <c r="HBF2" s="1221"/>
      <c r="HBG2" s="1221"/>
      <c r="HBH2" s="1221"/>
      <c r="HBI2" s="1221"/>
      <c r="HBJ2" s="1221"/>
      <c r="HBK2" s="1221"/>
      <c r="HBL2" s="1221"/>
      <c r="HBM2" s="1221"/>
      <c r="HBN2" s="1221"/>
      <c r="HBO2" s="1221"/>
      <c r="HBP2" s="1221"/>
      <c r="HBQ2" s="1221"/>
      <c r="HBR2" s="1221"/>
      <c r="HBS2" s="1221"/>
      <c r="HBT2" s="1221"/>
      <c r="HBU2" s="1221"/>
      <c r="HBV2" s="1221"/>
      <c r="HBW2" s="1221"/>
      <c r="HBX2" s="1221"/>
      <c r="HBY2" s="1221"/>
      <c r="HBZ2" s="1221"/>
      <c r="HCA2" s="1221"/>
      <c r="HCB2" s="1221"/>
      <c r="HCC2" s="1221"/>
      <c r="HCD2" s="1221"/>
      <c r="HCE2" s="1221"/>
      <c r="HCF2" s="1221"/>
      <c r="HCG2" s="1221"/>
      <c r="HCH2" s="1221"/>
      <c r="HCI2" s="1221"/>
      <c r="HCJ2" s="1221"/>
      <c r="HCK2" s="1221"/>
      <c r="HCL2" s="1221"/>
      <c r="HCM2" s="1221"/>
      <c r="HCN2" s="1221"/>
      <c r="HCO2" s="1221"/>
      <c r="HCP2" s="1221"/>
      <c r="HCQ2" s="1221"/>
      <c r="HCR2" s="1221"/>
      <c r="HCS2" s="1221"/>
      <c r="HCT2" s="1221"/>
      <c r="HCU2" s="1221"/>
      <c r="HCV2" s="1221"/>
      <c r="HCW2" s="1221"/>
      <c r="HCX2" s="1221"/>
      <c r="HCY2" s="1221"/>
      <c r="HCZ2" s="1221"/>
      <c r="HDA2" s="1221"/>
      <c r="HDB2" s="1221"/>
      <c r="HDC2" s="1221"/>
      <c r="HDD2" s="1221"/>
      <c r="HDE2" s="1221"/>
      <c r="HDF2" s="1221"/>
      <c r="HDG2" s="1221"/>
      <c r="HDH2" s="1221"/>
      <c r="HDI2" s="1221"/>
      <c r="HDJ2" s="1221"/>
      <c r="HDK2" s="1221"/>
      <c r="HDL2" s="1221"/>
      <c r="HDM2" s="1221"/>
      <c r="HDN2" s="1221"/>
      <c r="HDO2" s="1221"/>
      <c r="HDP2" s="1221"/>
      <c r="HDQ2" s="1221"/>
      <c r="HDR2" s="1221"/>
      <c r="HDS2" s="1221"/>
      <c r="HDT2" s="1221"/>
      <c r="HDU2" s="1221"/>
      <c r="HDV2" s="1221"/>
      <c r="HDW2" s="1221"/>
      <c r="HDX2" s="1221"/>
      <c r="HDY2" s="1221"/>
      <c r="HDZ2" s="1221"/>
      <c r="HEA2" s="1221"/>
      <c r="HEB2" s="1221"/>
      <c r="HEC2" s="1221"/>
      <c r="HED2" s="1221"/>
      <c r="HEE2" s="1221"/>
      <c r="HEF2" s="1221"/>
      <c r="HEG2" s="1221"/>
      <c r="HEH2" s="1221"/>
      <c r="HEI2" s="1221"/>
      <c r="HEJ2" s="1221"/>
      <c r="HEK2" s="1221"/>
      <c r="HEL2" s="1221"/>
      <c r="HEM2" s="1221"/>
      <c r="HEN2" s="1221"/>
      <c r="HEO2" s="1221"/>
      <c r="HEP2" s="1221"/>
      <c r="HEQ2" s="1221"/>
      <c r="HER2" s="1221"/>
      <c r="HES2" s="1221"/>
      <c r="HET2" s="1221"/>
      <c r="HEU2" s="1221"/>
      <c r="HEV2" s="1221"/>
      <c r="HEW2" s="1221"/>
      <c r="HEX2" s="1221"/>
      <c r="HEY2" s="1221"/>
      <c r="HEZ2" s="1221"/>
      <c r="HFA2" s="1221"/>
      <c r="HFB2" s="1221"/>
      <c r="HFC2" s="1221"/>
      <c r="HFD2" s="1221"/>
      <c r="HFE2" s="1221"/>
      <c r="HFF2" s="1221"/>
      <c r="HFG2" s="1221"/>
      <c r="HFH2" s="1221"/>
      <c r="HFI2" s="1221"/>
      <c r="HFJ2" s="1221"/>
      <c r="HFK2" s="1221"/>
      <c r="HFL2" s="1221"/>
      <c r="HFM2" s="1221"/>
      <c r="HFN2" s="1221"/>
      <c r="HFO2" s="1221"/>
      <c r="HFP2" s="1221"/>
      <c r="HFQ2" s="1221"/>
      <c r="HFR2" s="1221"/>
      <c r="HFS2" s="1221"/>
      <c r="HFT2" s="1221"/>
      <c r="HFU2" s="1221"/>
      <c r="HFV2" s="1221"/>
      <c r="HFW2" s="1221"/>
      <c r="HFX2" s="1221"/>
      <c r="HFY2" s="1221"/>
      <c r="HFZ2" s="1221"/>
      <c r="HGA2" s="1221"/>
      <c r="HGB2" s="1221"/>
      <c r="HGC2" s="1221"/>
      <c r="HGD2" s="1221"/>
      <c r="HGE2" s="1221"/>
      <c r="HGF2" s="1221"/>
      <c r="HGG2" s="1221"/>
      <c r="HGH2" s="1221"/>
      <c r="HGI2" s="1221"/>
      <c r="HGJ2" s="1221"/>
      <c r="HGK2" s="1221"/>
      <c r="HGL2" s="1221"/>
      <c r="HGM2" s="1221"/>
      <c r="HGN2" s="1221"/>
      <c r="HGO2" s="1221"/>
      <c r="HGP2" s="1221"/>
      <c r="HGQ2" s="1221"/>
      <c r="HGR2" s="1221"/>
      <c r="HGS2" s="1221"/>
      <c r="HGT2" s="1221"/>
      <c r="HGU2" s="1221"/>
      <c r="HGV2" s="1221"/>
      <c r="HGW2" s="1221"/>
      <c r="HGX2" s="1221"/>
      <c r="HGY2" s="1221"/>
      <c r="HGZ2" s="1221"/>
      <c r="HHA2" s="1221"/>
      <c r="HHB2" s="1221"/>
      <c r="HHC2" s="1221"/>
      <c r="HHD2" s="1221"/>
      <c r="HHE2" s="1221"/>
      <c r="HHF2" s="1221"/>
      <c r="HHG2" s="1221"/>
      <c r="HHH2" s="1221"/>
      <c r="HHI2" s="1221"/>
      <c r="HHJ2" s="1221"/>
      <c r="HHK2" s="1221"/>
      <c r="HHL2" s="1221"/>
      <c r="HHM2" s="1221"/>
      <c r="HHN2" s="1221"/>
      <c r="HHO2" s="1221"/>
      <c r="HHP2" s="1221"/>
      <c r="HHQ2" s="1221"/>
      <c r="HHR2" s="1221"/>
      <c r="HHS2" s="1221"/>
      <c r="HHT2" s="1221"/>
      <c r="HHU2" s="1221"/>
      <c r="HHV2" s="1221"/>
      <c r="HHW2" s="1221"/>
      <c r="HHX2" s="1221"/>
      <c r="HHY2" s="1221"/>
      <c r="HHZ2" s="1221"/>
      <c r="HIA2" s="1221"/>
      <c r="HIB2" s="1221"/>
      <c r="HIC2" s="1221"/>
      <c r="HID2" s="1221"/>
      <c r="HIE2" s="1221"/>
      <c r="HIF2" s="1221"/>
      <c r="HIG2" s="1221"/>
      <c r="HIH2" s="1221"/>
      <c r="HII2" s="1221"/>
      <c r="HIJ2" s="1221"/>
      <c r="HIK2" s="1221"/>
      <c r="HIL2" s="1221"/>
      <c r="HIM2" s="1221"/>
      <c r="HIN2" s="1221"/>
      <c r="HIO2" s="1221"/>
      <c r="HIP2" s="1221"/>
      <c r="HIQ2" s="1221"/>
      <c r="HIR2" s="1221"/>
      <c r="HIS2" s="1221"/>
      <c r="HIT2" s="1221"/>
      <c r="HIU2" s="1221"/>
      <c r="HIV2" s="1221"/>
      <c r="HIW2" s="1221"/>
      <c r="HIX2" s="1221"/>
      <c r="HIY2" s="1221"/>
      <c r="HIZ2" s="1221"/>
      <c r="HJA2" s="1221"/>
      <c r="HJB2" s="1221"/>
      <c r="HJC2" s="1221"/>
      <c r="HJD2" s="1221"/>
      <c r="HJE2" s="1221"/>
      <c r="HJF2" s="1221"/>
      <c r="HJG2" s="1221"/>
      <c r="HJH2" s="1221"/>
      <c r="HJI2" s="1221"/>
      <c r="HJJ2" s="1221"/>
      <c r="HJK2" s="1221"/>
      <c r="HJL2" s="1221"/>
      <c r="HJM2" s="1221"/>
      <c r="HJN2" s="1221"/>
      <c r="HJO2" s="1221"/>
      <c r="HJP2" s="1221"/>
      <c r="HJQ2" s="1221"/>
      <c r="HJR2" s="1221"/>
      <c r="HJS2" s="1221"/>
      <c r="HJT2" s="1221"/>
      <c r="HJU2" s="1221"/>
      <c r="HJV2" s="1221"/>
      <c r="HJW2" s="1221"/>
      <c r="HJX2" s="1221"/>
      <c r="HJY2" s="1221"/>
      <c r="HJZ2" s="1221"/>
      <c r="HKA2" s="1221"/>
      <c r="HKB2" s="1221"/>
      <c r="HKC2" s="1221"/>
      <c r="HKD2" s="1221"/>
      <c r="HKE2" s="1221"/>
      <c r="HKF2" s="1221"/>
      <c r="HKG2" s="1221"/>
      <c r="HKH2" s="1221"/>
      <c r="HKI2" s="1221"/>
      <c r="HKJ2" s="1221"/>
      <c r="HKK2" s="1221"/>
      <c r="HKL2" s="1221"/>
      <c r="HKM2" s="1221"/>
      <c r="HKN2" s="1221"/>
      <c r="HKO2" s="1221"/>
      <c r="HKP2" s="1221"/>
      <c r="HKQ2" s="1221"/>
      <c r="HKR2" s="1221"/>
      <c r="HKS2" s="1221"/>
      <c r="HKT2" s="1221"/>
      <c r="HKU2" s="1221"/>
      <c r="HKV2" s="1221"/>
      <c r="HKW2" s="1221"/>
      <c r="HKX2" s="1221"/>
      <c r="HKY2" s="1221"/>
      <c r="HKZ2" s="1221"/>
      <c r="HLA2" s="1221"/>
      <c r="HLB2" s="1221"/>
      <c r="HLC2" s="1221"/>
      <c r="HLD2" s="1221"/>
      <c r="HLE2" s="1221"/>
      <c r="HLF2" s="1221"/>
      <c r="HLG2" s="1221"/>
      <c r="HLH2" s="1221"/>
      <c r="HLI2" s="1221"/>
      <c r="HLJ2" s="1221"/>
      <c r="HLK2" s="1221"/>
      <c r="HLL2" s="1221"/>
      <c r="HLM2" s="1221"/>
      <c r="HLN2" s="1221"/>
      <c r="HLO2" s="1221"/>
      <c r="HLP2" s="1221"/>
      <c r="HLQ2" s="1221"/>
      <c r="HLR2" s="1221"/>
      <c r="HLS2" s="1221"/>
      <c r="HLT2" s="1221"/>
      <c r="HLU2" s="1221"/>
      <c r="HLV2" s="1221"/>
      <c r="HLW2" s="1221"/>
      <c r="HLX2" s="1221"/>
      <c r="HLY2" s="1221"/>
      <c r="HLZ2" s="1221"/>
      <c r="HMA2" s="1221"/>
      <c r="HMB2" s="1221"/>
      <c r="HMC2" s="1221"/>
      <c r="HMD2" s="1221"/>
      <c r="HME2" s="1221"/>
      <c r="HMF2" s="1221"/>
      <c r="HMG2" s="1221"/>
      <c r="HMH2" s="1221"/>
      <c r="HMI2" s="1221"/>
      <c r="HMJ2" s="1221"/>
      <c r="HMK2" s="1221"/>
      <c r="HML2" s="1221"/>
      <c r="HMM2" s="1221"/>
      <c r="HMN2" s="1221"/>
      <c r="HMO2" s="1221"/>
      <c r="HMP2" s="1221"/>
      <c r="HMQ2" s="1221"/>
      <c r="HMR2" s="1221"/>
      <c r="HMS2" s="1221"/>
      <c r="HMT2" s="1221"/>
      <c r="HMU2" s="1221"/>
      <c r="HMV2" s="1221"/>
      <c r="HMW2" s="1221"/>
      <c r="HMX2" s="1221"/>
      <c r="HMY2" s="1221"/>
      <c r="HMZ2" s="1221"/>
      <c r="HNA2" s="1221"/>
      <c r="HNB2" s="1221"/>
      <c r="HNC2" s="1221"/>
      <c r="HND2" s="1221"/>
      <c r="HNE2" s="1221"/>
      <c r="HNF2" s="1221"/>
      <c r="HNG2" s="1221"/>
      <c r="HNH2" s="1221"/>
      <c r="HNI2" s="1221"/>
      <c r="HNJ2" s="1221"/>
      <c r="HNK2" s="1221"/>
      <c r="HNL2" s="1221"/>
      <c r="HNM2" s="1221"/>
      <c r="HNN2" s="1221"/>
      <c r="HNO2" s="1221"/>
      <c r="HNP2" s="1221"/>
      <c r="HNQ2" s="1221"/>
      <c r="HNR2" s="1221"/>
      <c r="HNS2" s="1221"/>
      <c r="HNT2" s="1221"/>
      <c r="HNU2" s="1221"/>
      <c r="HNV2" s="1221"/>
      <c r="HNW2" s="1221"/>
      <c r="HNX2" s="1221"/>
      <c r="HNY2" s="1221"/>
      <c r="HNZ2" s="1221"/>
      <c r="HOA2" s="1221"/>
      <c r="HOB2" s="1221"/>
      <c r="HOC2" s="1221"/>
      <c r="HOD2" s="1221"/>
      <c r="HOE2" s="1221"/>
      <c r="HOF2" s="1221"/>
      <c r="HOG2" s="1221"/>
      <c r="HOH2" s="1221"/>
      <c r="HOI2" s="1221"/>
      <c r="HOJ2" s="1221"/>
      <c r="HOK2" s="1221"/>
      <c r="HOL2" s="1221"/>
      <c r="HOM2" s="1221"/>
      <c r="HON2" s="1221"/>
      <c r="HOO2" s="1221"/>
      <c r="HOP2" s="1221"/>
      <c r="HOQ2" s="1221"/>
      <c r="HOR2" s="1221"/>
      <c r="HOS2" s="1221"/>
      <c r="HOT2" s="1221"/>
      <c r="HOU2" s="1221"/>
      <c r="HOV2" s="1221"/>
      <c r="HOW2" s="1221"/>
      <c r="HOX2" s="1221"/>
      <c r="HOY2" s="1221"/>
      <c r="HOZ2" s="1221"/>
      <c r="HPA2" s="1221"/>
      <c r="HPB2" s="1221"/>
      <c r="HPC2" s="1221"/>
      <c r="HPD2" s="1221"/>
      <c r="HPE2" s="1221"/>
      <c r="HPF2" s="1221"/>
      <c r="HPG2" s="1221"/>
      <c r="HPH2" s="1221"/>
      <c r="HPI2" s="1221"/>
      <c r="HPJ2" s="1221"/>
      <c r="HPK2" s="1221"/>
      <c r="HPL2" s="1221"/>
      <c r="HPM2" s="1221"/>
      <c r="HPN2" s="1221"/>
      <c r="HPO2" s="1221"/>
      <c r="HPP2" s="1221"/>
      <c r="HPQ2" s="1221"/>
      <c r="HPR2" s="1221"/>
      <c r="HPS2" s="1221"/>
      <c r="HPT2" s="1221"/>
      <c r="HPU2" s="1221"/>
      <c r="HPV2" s="1221"/>
      <c r="HPW2" s="1221"/>
      <c r="HPX2" s="1221"/>
      <c r="HPY2" s="1221"/>
      <c r="HPZ2" s="1221"/>
      <c r="HQA2" s="1221"/>
      <c r="HQB2" s="1221"/>
      <c r="HQC2" s="1221"/>
      <c r="HQD2" s="1221"/>
      <c r="HQE2" s="1221"/>
      <c r="HQF2" s="1221"/>
      <c r="HQG2" s="1221"/>
      <c r="HQH2" s="1221"/>
      <c r="HQI2" s="1221"/>
      <c r="HQJ2" s="1221"/>
      <c r="HQK2" s="1221"/>
      <c r="HQL2" s="1221"/>
      <c r="HQM2" s="1221"/>
      <c r="HQN2" s="1221"/>
      <c r="HQO2" s="1221"/>
      <c r="HQP2" s="1221"/>
      <c r="HQQ2" s="1221"/>
      <c r="HQR2" s="1221"/>
      <c r="HQS2" s="1221"/>
      <c r="HQT2" s="1221"/>
      <c r="HQU2" s="1221"/>
      <c r="HQV2" s="1221"/>
      <c r="HQW2" s="1221"/>
      <c r="HQX2" s="1221"/>
      <c r="HQY2" s="1221"/>
      <c r="HQZ2" s="1221"/>
      <c r="HRA2" s="1221"/>
      <c r="HRB2" s="1221"/>
      <c r="HRC2" s="1221"/>
      <c r="HRD2" s="1221"/>
      <c r="HRE2" s="1221"/>
      <c r="HRF2" s="1221"/>
      <c r="HRG2" s="1221"/>
      <c r="HRH2" s="1221"/>
      <c r="HRI2" s="1221"/>
      <c r="HRJ2" s="1221"/>
      <c r="HRK2" s="1221"/>
      <c r="HRL2" s="1221"/>
      <c r="HRM2" s="1221"/>
      <c r="HRN2" s="1221"/>
      <c r="HRO2" s="1221"/>
      <c r="HRP2" s="1221"/>
      <c r="HRQ2" s="1221"/>
      <c r="HRR2" s="1221"/>
      <c r="HRS2" s="1221"/>
      <c r="HRT2" s="1221"/>
      <c r="HRU2" s="1221"/>
      <c r="HRV2" s="1221"/>
      <c r="HRW2" s="1221"/>
      <c r="HRX2" s="1221"/>
      <c r="HRY2" s="1221"/>
      <c r="HRZ2" s="1221"/>
      <c r="HSA2" s="1221"/>
      <c r="HSB2" s="1221"/>
      <c r="HSC2" s="1221"/>
      <c r="HSD2" s="1221"/>
      <c r="HSE2" s="1221"/>
      <c r="HSF2" s="1221"/>
      <c r="HSG2" s="1221"/>
      <c r="HSH2" s="1221"/>
      <c r="HSI2" s="1221"/>
      <c r="HSJ2" s="1221"/>
      <c r="HSK2" s="1221"/>
      <c r="HSL2" s="1221"/>
      <c r="HSM2" s="1221"/>
      <c r="HSN2" s="1221"/>
      <c r="HSO2" s="1221"/>
      <c r="HSP2" s="1221"/>
      <c r="HSQ2" s="1221"/>
      <c r="HSR2" s="1221"/>
      <c r="HSS2" s="1221"/>
      <c r="HST2" s="1221"/>
      <c r="HSU2" s="1221"/>
      <c r="HSV2" s="1221"/>
      <c r="HSW2" s="1221"/>
      <c r="HSX2" s="1221"/>
      <c r="HSY2" s="1221"/>
      <c r="HSZ2" s="1221"/>
      <c r="HTA2" s="1221"/>
      <c r="HTB2" s="1221"/>
      <c r="HTC2" s="1221"/>
      <c r="HTD2" s="1221"/>
      <c r="HTE2" s="1221"/>
      <c r="HTF2" s="1221"/>
      <c r="HTG2" s="1221"/>
      <c r="HTH2" s="1221"/>
      <c r="HTI2" s="1221"/>
      <c r="HTJ2" s="1221"/>
      <c r="HTK2" s="1221"/>
      <c r="HTL2" s="1221"/>
      <c r="HTM2" s="1221"/>
      <c r="HTN2" s="1221"/>
      <c r="HTO2" s="1221"/>
      <c r="HTP2" s="1221"/>
      <c r="HTQ2" s="1221"/>
      <c r="HTR2" s="1221"/>
      <c r="HTS2" s="1221"/>
      <c r="HTT2" s="1221"/>
      <c r="HTU2" s="1221"/>
      <c r="HTV2" s="1221"/>
      <c r="HTW2" s="1221"/>
      <c r="HTX2" s="1221"/>
      <c r="HTY2" s="1221"/>
      <c r="HTZ2" s="1221"/>
      <c r="HUA2" s="1221"/>
      <c r="HUB2" s="1221"/>
      <c r="HUC2" s="1221"/>
      <c r="HUD2" s="1221"/>
      <c r="HUE2" s="1221"/>
      <c r="HUF2" s="1221"/>
      <c r="HUG2" s="1221"/>
      <c r="HUH2" s="1221"/>
      <c r="HUI2" s="1221"/>
      <c r="HUJ2" s="1221"/>
      <c r="HUK2" s="1221"/>
      <c r="HUL2" s="1221"/>
      <c r="HUM2" s="1221"/>
      <c r="HUN2" s="1221"/>
      <c r="HUO2" s="1221"/>
      <c r="HUP2" s="1221"/>
      <c r="HUQ2" s="1221"/>
      <c r="HUR2" s="1221"/>
      <c r="HUS2" s="1221"/>
      <c r="HUT2" s="1221"/>
      <c r="HUU2" s="1221"/>
      <c r="HUV2" s="1221"/>
      <c r="HUW2" s="1221"/>
      <c r="HUX2" s="1221"/>
      <c r="HUY2" s="1221"/>
      <c r="HUZ2" s="1221"/>
      <c r="HVA2" s="1221"/>
      <c r="HVB2" s="1221"/>
      <c r="HVC2" s="1221"/>
      <c r="HVD2" s="1221"/>
      <c r="HVE2" s="1221"/>
      <c r="HVF2" s="1221"/>
      <c r="HVG2" s="1221"/>
      <c r="HVH2" s="1221"/>
      <c r="HVI2" s="1221"/>
      <c r="HVJ2" s="1221"/>
      <c r="HVK2" s="1221"/>
      <c r="HVL2" s="1221"/>
      <c r="HVM2" s="1221"/>
      <c r="HVN2" s="1221"/>
      <c r="HVO2" s="1221"/>
      <c r="HVP2" s="1221"/>
      <c r="HVQ2" s="1221"/>
      <c r="HVR2" s="1221"/>
      <c r="HVS2" s="1221"/>
      <c r="HVT2" s="1221"/>
      <c r="HVU2" s="1221"/>
      <c r="HVV2" s="1221"/>
      <c r="HVW2" s="1221"/>
      <c r="HVX2" s="1221"/>
      <c r="HVY2" s="1221"/>
      <c r="HVZ2" s="1221"/>
      <c r="HWA2" s="1221"/>
      <c r="HWB2" s="1221"/>
      <c r="HWC2" s="1221"/>
      <c r="HWD2" s="1221"/>
      <c r="HWE2" s="1221"/>
      <c r="HWF2" s="1221"/>
      <c r="HWG2" s="1221"/>
      <c r="HWH2" s="1221"/>
      <c r="HWI2" s="1221"/>
      <c r="HWJ2" s="1221"/>
      <c r="HWK2" s="1221"/>
      <c r="HWL2" s="1221"/>
      <c r="HWM2" s="1221"/>
      <c r="HWN2" s="1221"/>
      <c r="HWO2" s="1221"/>
      <c r="HWP2" s="1221"/>
      <c r="HWQ2" s="1221"/>
      <c r="HWR2" s="1221"/>
      <c r="HWS2" s="1221"/>
      <c r="HWT2" s="1221"/>
      <c r="HWU2" s="1221"/>
      <c r="HWV2" s="1221"/>
      <c r="HWW2" s="1221"/>
      <c r="HWX2" s="1221"/>
      <c r="HWY2" s="1221"/>
      <c r="HWZ2" s="1221"/>
      <c r="HXA2" s="1221"/>
      <c r="HXB2" s="1221"/>
      <c r="HXC2" s="1221"/>
      <c r="HXD2" s="1221"/>
      <c r="HXE2" s="1221"/>
      <c r="HXF2" s="1221"/>
      <c r="HXG2" s="1221"/>
      <c r="HXH2" s="1221"/>
      <c r="HXI2" s="1221"/>
      <c r="HXJ2" s="1221"/>
      <c r="HXK2" s="1221"/>
      <c r="HXL2" s="1221"/>
      <c r="HXM2" s="1221"/>
      <c r="HXN2" s="1221"/>
      <c r="HXO2" s="1221"/>
      <c r="HXP2" s="1221"/>
      <c r="HXQ2" s="1221"/>
      <c r="HXR2" s="1221"/>
      <c r="HXS2" s="1221"/>
      <c r="HXT2" s="1221"/>
      <c r="HXU2" s="1221"/>
      <c r="HXV2" s="1221"/>
      <c r="HXW2" s="1221"/>
      <c r="HXX2" s="1221"/>
      <c r="HXY2" s="1221"/>
      <c r="HXZ2" s="1221"/>
      <c r="HYA2" s="1221"/>
      <c r="HYB2" s="1221"/>
      <c r="HYC2" s="1221"/>
      <c r="HYD2" s="1221"/>
      <c r="HYE2" s="1221"/>
      <c r="HYF2" s="1221"/>
      <c r="HYG2" s="1221"/>
      <c r="HYH2" s="1221"/>
      <c r="HYI2" s="1221"/>
      <c r="HYJ2" s="1221"/>
      <c r="HYK2" s="1221"/>
      <c r="HYL2" s="1221"/>
      <c r="HYM2" s="1221"/>
      <c r="HYN2" s="1221"/>
      <c r="HYO2" s="1221"/>
      <c r="HYP2" s="1221"/>
      <c r="HYQ2" s="1221"/>
      <c r="HYR2" s="1221"/>
      <c r="HYS2" s="1221"/>
      <c r="HYT2" s="1221"/>
      <c r="HYU2" s="1221"/>
      <c r="HYV2" s="1221"/>
      <c r="HYW2" s="1221"/>
      <c r="HYX2" s="1221"/>
      <c r="HYY2" s="1221"/>
      <c r="HYZ2" s="1221"/>
      <c r="HZA2" s="1221"/>
      <c r="HZB2" s="1221"/>
      <c r="HZC2" s="1221"/>
      <c r="HZD2" s="1221"/>
      <c r="HZE2" s="1221"/>
      <c r="HZF2" s="1221"/>
      <c r="HZG2" s="1221"/>
      <c r="HZH2" s="1221"/>
      <c r="HZI2" s="1221"/>
      <c r="HZJ2" s="1221"/>
      <c r="HZK2" s="1221"/>
      <c r="HZL2" s="1221"/>
      <c r="HZM2" s="1221"/>
      <c r="HZN2" s="1221"/>
      <c r="HZO2" s="1221"/>
      <c r="HZP2" s="1221"/>
      <c r="HZQ2" s="1221"/>
      <c r="HZR2" s="1221"/>
      <c r="HZS2" s="1221"/>
      <c r="HZT2" s="1221"/>
      <c r="HZU2" s="1221"/>
      <c r="HZV2" s="1221"/>
      <c r="HZW2" s="1221"/>
      <c r="HZX2" s="1221"/>
      <c r="HZY2" s="1221"/>
      <c r="HZZ2" s="1221"/>
      <c r="IAA2" s="1221"/>
      <c r="IAB2" s="1221"/>
      <c r="IAC2" s="1221"/>
      <c r="IAD2" s="1221"/>
      <c r="IAE2" s="1221"/>
      <c r="IAF2" s="1221"/>
      <c r="IAG2" s="1221"/>
      <c r="IAH2" s="1221"/>
      <c r="IAI2" s="1221"/>
      <c r="IAJ2" s="1221"/>
      <c r="IAK2" s="1221"/>
      <c r="IAL2" s="1221"/>
      <c r="IAM2" s="1221"/>
      <c r="IAN2" s="1221"/>
      <c r="IAO2" s="1221"/>
      <c r="IAP2" s="1221"/>
      <c r="IAQ2" s="1221"/>
      <c r="IAR2" s="1221"/>
      <c r="IAS2" s="1221"/>
      <c r="IAT2" s="1221"/>
      <c r="IAU2" s="1221"/>
      <c r="IAV2" s="1221"/>
      <c r="IAW2" s="1221"/>
      <c r="IAX2" s="1221"/>
      <c r="IAY2" s="1221"/>
      <c r="IAZ2" s="1221"/>
      <c r="IBA2" s="1221"/>
      <c r="IBB2" s="1221"/>
      <c r="IBC2" s="1221"/>
      <c r="IBD2" s="1221"/>
      <c r="IBE2" s="1221"/>
      <c r="IBF2" s="1221"/>
      <c r="IBG2" s="1221"/>
      <c r="IBH2" s="1221"/>
      <c r="IBI2" s="1221"/>
      <c r="IBJ2" s="1221"/>
      <c r="IBK2" s="1221"/>
      <c r="IBL2" s="1221"/>
      <c r="IBM2" s="1221"/>
      <c r="IBN2" s="1221"/>
      <c r="IBO2" s="1221"/>
      <c r="IBP2" s="1221"/>
      <c r="IBQ2" s="1221"/>
      <c r="IBR2" s="1221"/>
      <c r="IBS2" s="1221"/>
      <c r="IBT2" s="1221"/>
      <c r="IBU2" s="1221"/>
      <c r="IBV2" s="1221"/>
      <c r="IBW2" s="1221"/>
      <c r="IBX2" s="1221"/>
      <c r="IBY2" s="1221"/>
      <c r="IBZ2" s="1221"/>
      <c r="ICA2" s="1221"/>
      <c r="ICB2" s="1221"/>
      <c r="ICC2" s="1221"/>
      <c r="ICD2" s="1221"/>
      <c r="ICE2" s="1221"/>
      <c r="ICF2" s="1221"/>
      <c r="ICG2" s="1221"/>
      <c r="ICH2" s="1221"/>
      <c r="ICI2" s="1221"/>
      <c r="ICJ2" s="1221"/>
      <c r="ICK2" s="1221"/>
      <c r="ICL2" s="1221"/>
      <c r="ICM2" s="1221"/>
      <c r="ICN2" s="1221"/>
      <c r="ICO2" s="1221"/>
      <c r="ICP2" s="1221"/>
      <c r="ICQ2" s="1221"/>
      <c r="ICR2" s="1221"/>
      <c r="ICS2" s="1221"/>
      <c r="ICT2" s="1221"/>
      <c r="ICU2" s="1221"/>
      <c r="ICV2" s="1221"/>
      <c r="ICW2" s="1221"/>
      <c r="ICX2" s="1221"/>
      <c r="ICY2" s="1221"/>
      <c r="ICZ2" s="1221"/>
      <c r="IDA2" s="1221"/>
      <c r="IDB2" s="1221"/>
      <c r="IDC2" s="1221"/>
      <c r="IDD2" s="1221"/>
      <c r="IDE2" s="1221"/>
      <c r="IDF2" s="1221"/>
      <c r="IDG2" s="1221"/>
      <c r="IDH2" s="1221"/>
      <c r="IDI2" s="1221"/>
      <c r="IDJ2" s="1221"/>
      <c r="IDK2" s="1221"/>
      <c r="IDL2" s="1221"/>
      <c r="IDM2" s="1221"/>
      <c r="IDN2" s="1221"/>
      <c r="IDO2" s="1221"/>
      <c r="IDP2" s="1221"/>
      <c r="IDQ2" s="1221"/>
      <c r="IDR2" s="1221"/>
      <c r="IDS2" s="1221"/>
      <c r="IDT2" s="1221"/>
      <c r="IDU2" s="1221"/>
      <c r="IDV2" s="1221"/>
      <c r="IDW2" s="1221"/>
      <c r="IDX2" s="1221"/>
      <c r="IDY2" s="1221"/>
      <c r="IDZ2" s="1221"/>
      <c r="IEA2" s="1221"/>
      <c r="IEB2" s="1221"/>
      <c r="IEC2" s="1221"/>
      <c r="IED2" s="1221"/>
      <c r="IEE2" s="1221"/>
      <c r="IEF2" s="1221"/>
      <c r="IEG2" s="1221"/>
      <c r="IEH2" s="1221"/>
      <c r="IEI2" s="1221"/>
      <c r="IEJ2" s="1221"/>
      <c r="IEK2" s="1221"/>
      <c r="IEL2" s="1221"/>
      <c r="IEM2" s="1221"/>
      <c r="IEN2" s="1221"/>
      <c r="IEO2" s="1221"/>
      <c r="IEP2" s="1221"/>
      <c r="IEQ2" s="1221"/>
      <c r="IER2" s="1221"/>
      <c r="IES2" s="1221"/>
      <c r="IET2" s="1221"/>
      <c r="IEU2" s="1221"/>
      <c r="IEV2" s="1221"/>
      <c r="IEW2" s="1221"/>
      <c r="IEX2" s="1221"/>
      <c r="IEY2" s="1221"/>
      <c r="IEZ2" s="1221"/>
      <c r="IFA2" s="1221"/>
      <c r="IFB2" s="1221"/>
      <c r="IFC2" s="1221"/>
      <c r="IFD2" s="1221"/>
      <c r="IFE2" s="1221"/>
      <c r="IFF2" s="1221"/>
      <c r="IFG2" s="1221"/>
      <c r="IFH2" s="1221"/>
      <c r="IFI2" s="1221"/>
      <c r="IFJ2" s="1221"/>
      <c r="IFK2" s="1221"/>
      <c r="IFL2" s="1221"/>
      <c r="IFM2" s="1221"/>
      <c r="IFN2" s="1221"/>
      <c r="IFO2" s="1221"/>
      <c r="IFP2" s="1221"/>
      <c r="IFQ2" s="1221"/>
      <c r="IFR2" s="1221"/>
      <c r="IFS2" s="1221"/>
      <c r="IFT2" s="1221"/>
      <c r="IFU2" s="1221"/>
      <c r="IFV2" s="1221"/>
      <c r="IFW2" s="1221"/>
      <c r="IFX2" s="1221"/>
      <c r="IFY2" s="1221"/>
      <c r="IFZ2" s="1221"/>
      <c r="IGA2" s="1221"/>
      <c r="IGB2" s="1221"/>
      <c r="IGC2" s="1221"/>
      <c r="IGD2" s="1221"/>
      <c r="IGE2" s="1221"/>
      <c r="IGF2" s="1221"/>
      <c r="IGG2" s="1221"/>
      <c r="IGH2" s="1221"/>
      <c r="IGI2" s="1221"/>
      <c r="IGJ2" s="1221"/>
      <c r="IGK2" s="1221"/>
      <c r="IGL2" s="1221"/>
      <c r="IGM2" s="1221"/>
      <c r="IGN2" s="1221"/>
      <c r="IGO2" s="1221"/>
      <c r="IGP2" s="1221"/>
      <c r="IGQ2" s="1221"/>
      <c r="IGR2" s="1221"/>
      <c r="IGS2" s="1221"/>
      <c r="IGT2" s="1221"/>
      <c r="IGU2" s="1221"/>
      <c r="IGV2" s="1221"/>
      <c r="IGW2" s="1221"/>
      <c r="IGX2" s="1221"/>
      <c r="IGY2" s="1221"/>
      <c r="IGZ2" s="1221"/>
      <c r="IHA2" s="1221"/>
      <c r="IHB2" s="1221"/>
      <c r="IHC2" s="1221"/>
      <c r="IHD2" s="1221"/>
      <c r="IHE2" s="1221"/>
      <c r="IHF2" s="1221"/>
      <c r="IHG2" s="1221"/>
      <c r="IHH2" s="1221"/>
      <c r="IHI2" s="1221"/>
      <c r="IHJ2" s="1221"/>
      <c r="IHK2" s="1221"/>
      <c r="IHL2" s="1221"/>
      <c r="IHM2" s="1221"/>
      <c r="IHN2" s="1221"/>
      <c r="IHO2" s="1221"/>
      <c r="IHP2" s="1221"/>
      <c r="IHQ2" s="1221"/>
      <c r="IHR2" s="1221"/>
      <c r="IHS2" s="1221"/>
      <c r="IHT2" s="1221"/>
      <c r="IHU2" s="1221"/>
      <c r="IHV2" s="1221"/>
      <c r="IHW2" s="1221"/>
      <c r="IHX2" s="1221"/>
      <c r="IHY2" s="1221"/>
      <c r="IHZ2" s="1221"/>
      <c r="IIA2" s="1221"/>
      <c r="IIB2" s="1221"/>
      <c r="IIC2" s="1221"/>
      <c r="IID2" s="1221"/>
      <c r="IIE2" s="1221"/>
      <c r="IIF2" s="1221"/>
      <c r="IIG2" s="1221"/>
      <c r="IIH2" s="1221"/>
      <c r="III2" s="1221"/>
      <c r="IIJ2" s="1221"/>
      <c r="IIK2" s="1221"/>
      <c r="IIL2" s="1221"/>
      <c r="IIM2" s="1221"/>
      <c r="IIN2" s="1221"/>
      <c r="IIO2" s="1221"/>
      <c r="IIP2" s="1221"/>
      <c r="IIQ2" s="1221"/>
      <c r="IIR2" s="1221"/>
      <c r="IIS2" s="1221"/>
      <c r="IIT2" s="1221"/>
      <c r="IIU2" s="1221"/>
      <c r="IIV2" s="1221"/>
      <c r="IIW2" s="1221"/>
      <c r="IIX2" s="1221"/>
      <c r="IIY2" s="1221"/>
      <c r="IIZ2" s="1221"/>
      <c r="IJA2" s="1221"/>
      <c r="IJB2" s="1221"/>
      <c r="IJC2" s="1221"/>
      <c r="IJD2" s="1221"/>
      <c r="IJE2" s="1221"/>
      <c r="IJF2" s="1221"/>
      <c r="IJG2" s="1221"/>
      <c r="IJH2" s="1221"/>
      <c r="IJI2" s="1221"/>
      <c r="IJJ2" s="1221"/>
      <c r="IJK2" s="1221"/>
      <c r="IJL2" s="1221"/>
      <c r="IJM2" s="1221"/>
      <c r="IJN2" s="1221"/>
      <c r="IJO2" s="1221"/>
      <c r="IJP2" s="1221"/>
      <c r="IJQ2" s="1221"/>
      <c r="IJR2" s="1221"/>
      <c r="IJS2" s="1221"/>
      <c r="IJT2" s="1221"/>
      <c r="IJU2" s="1221"/>
      <c r="IJV2" s="1221"/>
      <c r="IJW2" s="1221"/>
      <c r="IJX2" s="1221"/>
      <c r="IJY2" s="1221"/>
      <c r="IJZ2" s="1221"/>
      <c r="IKA2" s="1221"/>
      <c r="IKB2" s="1221"/>
      <c r="IKC2" s="1221"/>
      <c r="IKD2" s="1221"/>
      <c r="IKE2" s="1221"/>
      <c r="IKF2" s="1221"/>
      <c r="IKG2" s="1221"/>
      <c r="IKH2" s="1221"/>
      <c r="IKI2" s="1221"/>
      <c r="IKJ2" s="1221"/>
      <c r="IKK2" s="1221"/>
      <c r="IKL2" s="1221"/>
      <c r="IKM2" s="1221"/>
      <c r="IKN2" s="1221"/>
      <c r="IKO2" s="1221"/>
      <c r="IKP2" s="1221"/>
      <c r="IKQ2" s="1221"/>
      <c r="IKR2" s="1221"/>
      <c r="IKS2" s="1221"/>
      <c r="IKT2" s="1221"/>
      <c r="IKU2" s="1221"/>
      <c r="IKV2" s="1221"/>
      <c r="IKW2" s="1221"/>
      <c r="IKX2" s="1221"/>
      <c r="IKY2" s="1221"/>
      <c r="IKZ2" s="1221"/>
      <c r="ILA2" s="1221"/>
      <c r="ILB2" s="1221"/>
      <c r="ILC2" s="1221"/>
      <c r="ILD2" s="1221"/>
      <c r="ILE2" s="1221"/>
      <c r="ILF2" s="1221"/>
      <c r="ILG2" s="1221"/>
      <c r="ILH2" s="1221"/>
      <c r="ILI2" s="1221"/>
      <c r="ILJ2" s="1221"/>
      <c r="ILK2" s="1221"/>
      <c r="ILL2" s="1221"/>
      <c r="ILM2" s="1221"/>
      <c r="ILN2" s="1221"/>
      <c r="ILO2" s="1221"/>
      <c r="ILP2" s="1221"/>
      <c r="ILQ2" s="1221"/>
      <c r="ILR2" s="1221"/>
      <c r="ILS2" s="1221"/>
      <c r="ILT2" s="1221"/>
      <c r="ILU2" s="1221"/>
      <c r="ILV2" s="1221"/>
      <c r="ILW2" s="1221"/>
      <c r="ILX2" s="1221"/>
      <c r="ILY2" s="1221"/>
      <c r="ILZ2" s="1221"/>
      <c r="IMA2" s="1221"/>
      <c r="IMB2" s="1221"/>
      <c r="IMC2" s="1221"/>
      <c r="IMD2" s="1221"/>
      <c r="IME2" s="1221"/>
      <c r="IMF2" s="1221"/>
      <c r="IMG2" s="1221"/>
      <c r="IMH2" s="1221"/>
      <c r="IMI2" s="1221"/>
      <c r="IMJ2" s="1221"/>
      <c r="IMK2" s="1221"/>
      <c r="IML2" s="1221"/>
      <c r="IMM2" s="1221"/>
      <c r="IMN2" s="1221"/>
      <c r="IMO2" s="1221"/>
      <c r="IMP2" s="1221"/>
      <c r="IMQ2" s="1221"/>
      <c r="IMR2" s="1221"/>
      <c r="IMS2" s="1221"/>
      <c r="IMT2" s="1221"/>
      <c r="IMU2" s="1221"/>
      <c r="IMV2" s="1221"/>
      <c r="IMW2" s="1221"/>
      <c r="IMX2" s="1221"/>
      <c r="IMY2" s="1221"/>
      <c r="IMZ2" s="1221"/>
      <c r="INA2" s="1221"/>
      <c r="INB2" s="1221"/>
      <c r="INC2" s="1221"/>
      <c r="IND2" s="1221"/>
      <c r="INE2" s="1221"/>
      <c r="INF2" s="1221"/>
      <c r="ING2" s="1221"/>
      <c r="INH2" s="1221"/>
      <c r="INI2" s="1221"/>
      <c r="INJ2" s="1221"/>
      <c r="INK2" s="1221"/>
      <c r="INL2" s="1221"/>
      <c r="INM2" s="1221"/>
      <c r="INN2" s="1221"/>
      <c r="INO2" s="1221"/>
      <c r="INP2" s="1221"/>
      <c r="INQ2" s="1221"/>
      <c r="INR2" s="1221"/>
      <c r="INS2" s="1221"/>
      <c r="INT2" s="1221"/>
      <c r="INU2" s="1221"/>
      <c r="INV2" s="1221"/>
      <c r="INW2" s="1221"/>
      <c r="INX2" s="1221"/>
      <c r="INY2" s="1221"/>
      <c r="INZ2" s="1221"/>
      <c r="IOA2" s="1221"/>
      <c r="IOB2" s="1221"/>
      <c r="IOC2" s="1221"/>
      <c r="IOD2" s="1221"/>
      <c r="IOE2" s="1221"/>
      <c r="IOF2" s="1221"/>
      <c r="IOG2" s="1221"/>
      <c r="IOH2" s="1221"/>
      <c r="IOI2" s="1221"/>
      <c r="IOJ2" s="1221"/>
      <c r="IOK2" s="1221"/>
      <c r="IOL2" s="1221"/>
      <c r="IOM2" s="1221"/>
      <c r="ION2" s="1221"/>
      <c r="IOO2" s="1221"/>
      <c r="IOP2" s="1221"/>
      <c r="IOQ2" s="1221"/>
      <c r="IOR2" s="1221"/>
      <c r="IOS2" s="1221"/>
      <c r="IOT2" s="1221"/>
      <c r="IOU2" s="1221"/>
      <c r="IOV2" s="1221"/>
      <c r="IOW2" s="1221"/>
      <c r="IOX2" s="1221"/>
      <c r="IOY2" s="1221"/>
      <c r="IOZ2" s="1221"/>
      <c r="IPA2" s="1221"/>
      <c r="IPB2" s="1221"/>
      <c r="IPC2" s="1221"/>
      <c r="IPD2" s="1221"/>
      <c r="IPE2" s="1221"/>
      <c r="IPF2" s="1221"/>
      <c r="IPG2" s="1221"/>
      <c r="IPH2" s="1221"/>
      <c r="IPI2" s="1221"/>
      <c r="IPJ2" s="1221"/>
      <c r="IPK2" s="1221"/>
      <c r="IPL2" s="1221"/>
      <c r="IPM2" s="1221"/>
      <c r="IPN2" s="1221"/>
      <c r="IPO2" s="1221"/>
      <c r="IPP2" s="1221"/>
      <c r="IPQ2" s="1221"/>
      <c r="IPR2" s="1221"/>
      <c r="IPS2" s="1221"/>
      <c r="IPT2" s="1221"/>
      <c r="IPU2" s="1221"/>
      <c r="IPV2" s="1221"/>
      <c r="IPW2" s="1221"/>
      <c r="IPX2" s="1221"/>
      <c r="IPY2" s="1221"/>
      <c r="IPZ2" s="1221"/>
      <c r="IQA2" s="1221"/>
      <c r="IQB2" s="1221"/>
      <c r="IQC2" s="1221"/>
      <c r="IQD2" s="1221"/>
      <c r="IQE2" s="1221"/>
      <c r="IQF2" s="1221"/>
      <c r="IQG2" s="1221"/>
      <c r="IQH2" s="1221"/>
      <c r="IQI2" s="1221"/>
      <c r="IQJ2" s="1221"/>
      <c r="IQK2" s="1221"/>
      <c r="IQL2" s="1221"/>
      <c r="IQM2" s="1221"/>
      <c r="IQN2" s="1221"/>
      <c r="IQO2" s="1221"/>
      <c r="IQP2" s="1221"/>
      <c r="IQQ2" s="1221"/>
      <c r="IQR2" s="1221"/>
      <c r="IQS2" s="1221"/>
      <c r="IQT2" s="1221"/>
      <c r="IQU2" s="1221"/>
      <c r="IQV2" s="1221"/>
      <c r="IQW2" s="1221"/>
      <c r="IQX2" s="1221"/>
      <c r="IQY2" s="1221"/>
      <c r="IQZ2" s="1221"/>
      <c r="IRA2" s="1221"/>
      <c r="IRB2" s="1221"/>
      <c r="IRC2" s="1221"/>
      <c r="IRD2" s="1221"/>
      <c r="IRE2" s="1221"/>
      <c r="IRF2" s="1221"/>
      <c r="IRG2" s="1221"/>
      <c r="IRH2" s="1221"/>
      <c r="IRI2" s="1221"/>
      <c r="IRJ2" s="1221"/>
      <c r="IRK2" s="1221"/>
      <c r="IRL2" s="1221"/>
      <c r="IRM2" s="1221"/>
      <c r="IRN2" s="1221"/>
      <c r="IRO2" s="1221"/>
      <c r="IRP2" s="1221"/>
      <c r="IRQ2" s="1221"/>
      <c r="IRR2" s="1221"/>
      <c r="IRS2" s="1221"/>
      <c r="IRT2" s="1221"/>
      <c r="IRU2" s="1221"/>
      <c r="IRV2" s="1221"/>
      <c r="IRW2" s="1221"/>
      <c r="IRX2" s="1221"/>
      <c r="IRY2" s="1221"/>
      <c r="IRZ2" s="1221"/>
      <c r="ISA2" s="1221"/>
      <c r="ISB2" s="1221"/>
      <c r="ISC2" s="1221"/>
      <c r="ISD2" s="1221"/>
      <c r="ISE2" s="1221"/>
      <c r="ISF2" s="1221"/>
      <c r="ISG2" s="1221"/>
      <c r="ISH2" s="1221"/>
      <c r="ISI2" s="1221"/>
      <c r="ISJ2" s="1221"/>
      <c r="ISK2" s="1221"/>
      <c r="ISL2" s="1221"/>
      <c r="ISM2" s="1221"/>
      <c r="ISN2" s="1221"/>
      <c r="ISO2" s="1221"/>
      <c r="ISP2" s="1221"/>
      <c r="ISQ2" s="1221"/>
      <c r="ISR2" s="1221"/>
      <c r="ISS2" s="1221"/>
      <c r="IST2" s="1221"/>
      <c r="ISU2" s="1221"/>
      <c r="ISV2" s="1221"/>
      <c r="ISW2" s="1221"/>
      <c r="ISX2" s="1221"/>
      <c r="ISY2" s="1221"/>
      <c r="ISZ2" s="1221"/>
      <c r="ITA2" s="1221"/>
      <c r="ITB2" s="1221"/>
      <c r="ITC2" s="1221"/>
      <c r="ITD2" s="1221"/>
      <c r="ITE2" s="1221"/>
      <c r="ITF2" s="1221"/>
      <c r="ITG2" s="1221"/>
      <c r="ITH2" s="1221"/>
      <c r="ITI2" s="1221"/>
      <c r="ITJ2" s="1221"/>
      <c r="ITK2" s="1221"/>
      <c r="ITL2" s="1221"/>
      <c r="ITM2" s="1221"/>
      <c r="ITN2" s="1221"/>
      <c r="ITO2" s="1221"/>
      <c r="ITP2" s="1221"/>
      <c r="ITQ2" s="1221"/>
      <c r="ITR2" s="1221"/>
      <c r="ITS2" s="1221"/>
      <c r="ITT2" s="1221"/>
      <c r="ITU2" s="1221"/>
      <c r="ITV2" s="1221"/>
      <c r="ITW2" s="1221"/>
      <c r="ITX2" s="1221"/>
      <c r="ITY2" s="1221"/>
      <c r="ITZ2" s="1221"/>
      <c r="IUA2" s="1221"/>
      <c r="IUB2" s="1221"/>
      <c r="IUC2" s="1221"/>
      <c r="IUD2" s="1221"/>
      <c r="IUE2" s="1221"/>
      <c r="IUF2" s="1221"/>
      <c r="IUG2" s="1221"/>
      <c r="IUH2" s="1221"/>
      <c r="IUI2" s="1221"/>
      <c r="IUJ2" s="1221"/>
      <c r="IUK2" s="1221"/>
      <c r="IUL2" s="1221"/>
      <c r="IUM2" s="1221"/>
      <c r="IUN2" s="1221"/>
      <c r="IUO2" s="1221"/>
      <c r="IUP2" s="1221"/>
      <c r="IUQ2" s="1221"/>
      <c r="IUR2" s="1221"/>
      <c r="IUS2" s="1221"/>
      <c r="IUT2" s="1221"/>
      <c r="IUU2" s="1221"/>
      <c r="IUV2" s="1221"/>
      <c r="IUW2" s="1221"/>
      <c r="IUX2" s="1221"/>
      <c r="IUY2" s="1221"/>
      <c r="IUZ2" s="1221"/>
      <c r="IVA2" s="1221"/>
      <c r="IVB2" s="1221"/>
      <c r="IVC2" s="1221"/>
      <c r="IVD2" s="1221"/>
      <c r="IVE2" s="1221"/>
      <c r="IVF2" s="1221"/>
      <c r="IVG2" s="1221"/>
      <c r="IVH2" s="1221"/>
      <c r="IVI2" s="1221"/>
      <c r="IVJ2" s="1221"/>
      <c r="IVK2" s="1221"/>
      <c r="IVL2" s="1221"/>
      <c r="IVM2" s="1221"/>
      <c r="IVN2" s="1221"/>
      <c r="IVO2" s="1221"/>
      <c r="IVP2" s="1221"/>
      <c r="IVQ2" s="1221"/>
      <c r="IVR2" s="1221"/>
      <c r="IVS2" s="1221"/>
      <c r="IVT2" s="1221"/>
      <c r="IVU2" s="1221"/>
      <c r="IVV2" s="1221"/>
      <c r="IVW2" s="1221"/>
      <c r="IVX2" s="1221"/>
      <c r="IVY2" s="1221"/>
      <c r="IVZ2" s="1221"/>
      <c r="IWA2" s="1221"/>
      <c r="IWB2" s="1221"/>
      <c r="IWC2" s="1221"/>
      <c r="IWD2" s="1221"/>
      <c r="IWE2" s="1221"/>
      <c r="IWF2" s="1221"/>
      <c r="IWG2" s="1221"/>
      <c r="IWH2" s="1221"/>
      <c r="IWI2" s="1221"/>
      <c r="IWJ2" s="1221"/>
      <c r="IWK2" s="1221"/>
      <c r="IWL2" s="1221"/>
      <c r="IWM2" s="1221"/>
      <c r="IWN2" s="1221"/>
      <c r="IWO2" s="1221"/>
      <c r="IWP2" s="1221"/>
      <c r="IWQ2" s="1221"/>
      <c r="IWR2" s="1221"/>
      <c r="IWS2" s="1221"/>
      <c r="IWT2" s="1221"/>
      <c r="IWU2" s="1221"/>
      <c r="IWV2" s="1221"/>
      <c r="IWW2" s="1221"/>
      <c r="IWX2" s="1221"/>
      <c r="IWY2" s="1221"/>
      <c r="IWZ2" s="1221"/>
      <c r="IXA2" s="1221"/>
      <c r="IXB2" s="1221"/>
      <c r="IXC2" s="1221"/>
      <c r="IXD2" s="1221"/>
      <c r="IXE2" s="1221"/>
      <c r="IXF2" s="1221"/>
      <c r="IXG2" s="1221"/>
      <c r="IXH2" s="1221"/>
      <c r="IXI2" s="1221"/>
      <c r="IXJ2" s="1221"/>
      <c r="IXK2" s="1221"/>
      <c r="IXL2" s="1221"/>
      <c r="IXM2" s="1221"/>
      <c r="IXN2" s="1221"/>
      <c r="IXO2" s="1221"/>
      <c r="IXP2" s="1221"/>
      <c r="IXQ2" s="1221"/>
      <c r="IXR2" s="1221"/>
      <c r="IXS2" s="1221"/>
      <c r="IXT2" s="1221"/>
      <c r="IXU2" s="1221"/>
      <c r="IXV2" s="1221"/>
      <c r="IXW2" s="1221"/>
      <c r="IXX2" s="1221"/>
      <c r="IXY2" s="1221"/>
      <c r="IXZ2" s="1221"/>
      <c r="IYA2" s="1221"/>
      <c r="IYB2" s="1221"/>
      <c r="IYC2" s="1221"/>
      <c r="IYD2" s="1221"/>
      <c r="IYE2" s="1221"/>
      <c r="IYF2" s="1221"/>
      <c r="IYG2" s="1221"/>
      <c r="IYH2" s="1221"/>
      <c r="IYI2" s="1221"/>
      <c r="IYJ2" s="1221"/>
      <c r="IYK2" s="1221"/>
      <c r="IYL2" s="1221"/>
      <c r="IYM2" s="1221"/>
      <c r="IYN2" s="1221"/>
      <c r="IYO2" s="1221"/>
      <c r="IYP2" s="1221"/>
      <c r="IYQ2" s="1221"/>
      <c r="IYR2" s="1221"/>
      <c r="IYS2" s="1221"/>
      <c r="IYT2" s="1221"/>
      <c r="IYU2" s="1221"/>
      <c r="IYV2" s="1221"/>
      <c r="IYW2" s="1221"/>
      <c r="IYX2" s="1221"/>
      <c r="IYY2" s="1221"/>
      <c r="IYZ2" s="1221"/>
      <c r="IZA2" s="1221"/>
      <c r="IZB2" s="1221"/>
      <c r="IZC2" s="1221"/>
      <c r="IZD2" s="1221"/>
      <c r="IZE2" s="1221"/>
      <c r="IZF2" s="1221"/>
      <c r="IZG2" s="1221"/>
      <c r="IZH2" s="1221"/>
      <c r="IZI2" s="1221"/>
      <c r="IZJ2" s="1221"/>
      <c r="IZK2" s="1221"/>
      <c r="IZL2" s="1221"/>
      <c r="IZM2" s="1221"/>
      <c r="IZN2" s="1221"/>
      <c r="IZO2" s="1221"/>
      <c r="IZP2" s="1221"/>
      <c r="IZQ2" s="1221"/>
      <c r="IZR2" s="1221"/>
      <c r="IZS2" s="1221"/>
      <c r="IZT2" s="1221"/>
      <c r="IZU2" s="1221"/>
      <c r="IZV2" s="1221"/>
      <c r="IZW2" s="1221"/>
      <c r="IZX2" s="1221"/>
      <c r="IZY2" s="1221"/>
      <c r="IZZ2" s="1221"/>
      <c r="JAA2" s="1221"/>
      <c r="JAB2" s="1221"/>
      <c r="JAC2" s="1221"/>
      <c r="JAD2" s="1221"/>
      <c r="JAE2" s="1221"/>
      <c r="JAF2" s="1221"/>
      <c r="JAG2" s="1221"/>
      <c r="JAH2" s="1221"/>
      <c r="JAI2" s="1221"/>
      <c r="JAJ2" s="1221"/>
      <c r="JAK2" s="1221"/>
      <c r="JAL2" s="1221"/>
      <c r="JAM2" s="1221"/>
      <c r="JAN2" s="1221"/>
      <c r="JAO2" s="1221"/>
      <c r="JAP2" s="1221"/>
      <c r="JAQ2" s="1221"/>
      <c r="JAR2" s="1221"/>
      <c r="JAS2" s="1221"/>
      <c r="JAT2" s="1221"/>
      <c r="JAU2" s="1221"/>
      <c r="JAV2" s="1221"/>
      <c r="JAW2" s="1221"/>
      <c r="JAX2" s="1221"/>
      <c r="JAY2" s="1221"/>
      <c r="JAZ2" s="1221"/>
      <c r="JBA2" s="1221"/>
      <c r="JBB2" s="1221"/>
      <c r="JBC2" s="1221"/>
      <c r="JBD2" s="1221"/>
      <c r="JBE2" s="1221"/>
      <c r="JBF2" s="1221"/>
      <c r="JBG2" s="1221"/>
      <c r="JBH2" s="1221"/>
      <c r="JBI2" s="1221"/>
      <c r="JBJ2" s="1221"/>
      <c r="JBK2" s="1221"/>
      <c r="JBL2" s="1221"/>
      <c r="JBM2" s="1221"/>
      <c r="JBN2" s="1221"/>
      <c r="JBO2" s="1221"/>
      <c r="JBP2" s="1221"/>
      <c r="JBQ2" s="1221"/>
      <c r="JBR2" s="1221"/>
      <c r="JBS2" s="1221"/>
      <c r="JBT2" s="1221"/>
      <c r="JBU2" s="1221"/>
      <c r="JBV2" s="1221"/>
      <c r="JBW2" s="1221"/>
      <c r="JBX2" s="1221"/>
      <c r="JBY2" s="1221"/>
      <c r="JBZ2" s="1221"/>
      <c r="JCA2" s="1221"/>
      <c r="JCB2" s="1221"/>
      <c r="JCC2" s="1221"/>
      <c r="JCD2" s="1221"/>
      <c r="JCE2" s="1221"/>
      <c r="JCF2" s="1221"/>
      <c r="JCG2" s="1221"/>
      <c r="JCH2" s="1221"/>
      <c r="JCI2" s="1221"/>
      <c r="JCJ2" s="1221"/>
      <c r="JCK2" s="1221"/>
      <c r="JCL2" s="1221"/>
      <c r="JCM2" s="1221"/>
      <c r="JCN2" s="1221"/>
      <c r="JCO2" s="1221"/>
      <c r="JCP2" s="1221"/>
      <c r="JCQ2" s="1221"/>
      <c r="JCR2" s="1221"/>
      <c r="JCS2" s="1221"/>
      <c r="JCT2" s="1221"/>
      <c r="JCU2" s="1221"/>
      <c r="JCV2" s="1221"/>
      <c r="JCW2" s="1221"/>
      <c r="JCX2" s="1221"/>
      <c r="JCY2" s="1221"/>
      <c r="JCZ2" s="1221"/>
      <c r="JDA2" s="1221"/>
      <c r="JDB2" s="1221"/>
      <c r="JDC2" s="1221"/>
      <c r="JDD2" s="1221"/>
      <c r="JDE2" s="1221"/>
      <c r="JDF2" s="1221"/>
      <c r="JDG2" s="1221"/>
      <c r="JDH2" s="1221"/>
      <c r="JDI2" s="1221"/>
      <c r="JDJ2" s="1221"/>
      <c r="JDK2" s="1221"/>
      <c r="JDL2" s="1221"/>
      <c r="JDM2" s="1221"/>
      <c r="JDN2" s="1221"/>
      <c r="JDO2" s="1221"/>
      <c r="JDP2" s="1221"/>
      <c r="JDQ2" s="1221"/>
      <c r="JDR2" s="1221"/>
      <c r="JDS2" s="1221"/>
      <c r="JDT2" s="1221"/>
      <c r="JDU2" s="1221"/>
      <c r="JDV2" s="1221"/>
      <c r="JDW2" s="1221"/>
      <c r="JDX2" s="1221"/>
      <c r="JDY2" s="1221"/>
      <c r="JDZ2" s="1221"/>
      <c r="JEA2" s="1221"/>
      <c r="JEB2" s="1221"/>
      <c r="JEC2" s="1221"/>
      <c r="JED2" s="1221"/>
      <c r="JEE2" s="1221"/>
      <c r="JEF2" s="1221"/>
      <c r="JEG2" s="1221"/>
      <c r="JEH2" s="1221"/>
      <c r="JEI2" s="1221"/>
      <c r="JEJ2" s="1221"/>
      <c r="JEK2" s="1221"/>
      <c r="JEL2" s="1221"/>
      <c r="JEM2" s="1221"/>
      <c r="JEN2" s="1221"/>
      <c r="JEO2" s="1221"/>
      <c r="JEP2" s="1221"/>
      <c r="JEQ2" s="1221"/>
      <c r="JER2" s="1221"/>
      <c r="JES2" s="1221"/>
      <c r="JET2" s="1221"/>
      <c r="JEU2" s="1221"/>
      <c r="JEV2" s="1221"/>
      <c r="JEW2" s="1221"/>
      <c r="JEX2" s="1221"/>
      <c r="JEY2" s="1221"/>
      <c r="JEZ2" s="1221"/>
      <c r="JFA2" s="1221"/>
      <c r="JFB2" s="1221"/>
      <c r="JFC2" s="1221"/>
      <c r="JFD2" s="1221"/>
      <c r="JFE2" s="1221"/>
      <c r="JFF2" s="1221"/>
      <c r="JFG2" s="1221"/>
      <c r="JFH2" s="1221"/>
      <c r="JFI2" s="1221"/>
      <c r="JFJ2" s="1221"/>
      <c r="JFK2" s="1221"/>
      <c r="JFL2" s="1221"/>
      <c r="JFM2" s="1221"/>
      <c r="JFN2" s="1221"/>
      <c r="JFO2" s="1221"/>
      <c r="JFP2" s="1221"/>
      <c r="JFQ2" s="1221"/>
      <c r="JFR2" s="1221"/>
      <c r="JFS2" s="1221"/>
      <c r="JFT2" s="1221"/>
      <c r="JFU2" s="1221"/>
      <c r="JFV2" s="1221"/>
      <c r="JFW2" s="1221"/>
      <c r="JFX2" s="1221"/>
      <c r="JFY2" s="1221"/>
      <c r="JFZ2" s="1221"/>
      <c r="JGA2" s="1221"/>
      <c r="JGB2" s="1221"/>
      <c r="JGC2" s="1221"/>
      <c r="JGD2" s="1221"/>
      <c r="JGE2" s="1221"/>
      <c r="JGF2" s="1221"/>
      <c r="JGG2" s="1221"/>
      <c r="JGH2" s="1221"/>
      <c r="JGI2" s="1221"/>
      <c r="JGJ2" s="1221"/>
      <c r="JGK2" s="1221"/>
      <c r="JGL2" s="1221"/>
      <c r="JGM2" s="1221"/>
      <c r="JGN2" s="1221"/>
      <c r="JGO2" s="1221"/>
      <c r="JGP2" s="1221"/>
      <c r="JGQ2" s="1221"/>
      <c r="JGR2" s="1221"/>
      <c r="JGS2" s="1221"/>
      <c r="JGT2" s="1221"/>
      <c r="JGU2" s="1221"/>
      <c r="JGV2" s="1221"/>
      <c r="JGW2" s="1221"/>
      <c r="JGX2" s="1221"/>
      <c r="JGY2" s="1221"/>
      <c r="JGZ2" s="1221"/>
      <c r="JHA2" s="1221"/>
      <c r="JHB2" s="1221"/>
      <c r="JHC2" s="1221"/>
      <c r="JHD2" s="1221"/>
      <c r="JHE2" s="1221"/>
      <c r="JHF2" s="1221"/>
      <c r="JHG2" s="1221"/>
      <c r="JHH2" s="1221"/>
      <c r="JHI2" s="1221"/>
      <c r="JHJ2" s="1221"/>
      <c r="JHK2" s="1221"/>
      <c r="JHL2" s="1221"/>
      <c r="JHM2" s="1221"/>
      <c r="JHN2" s="1221"/>
      <c r="JHO2" s="1221"/>
      <c r="JHP2" s="1221"/>
      <c r="JHQ2" s="1221"/>
      <c r="JHR2" s="1221"/>
      <c r="JHS2" s="1221"/>
      <c r="JHT2" s="1221"/>
      <c r="JHU2" s="1221"/>
      <c r="JHV2" s="1221"/>
      <c r="JHW2" s="1221"/>
      <c r="JHX2" s="1221"/>
      <c r="JHY2" s="1221"/>
      <c r="JHZ2" s="1221"/>
      <c r="JIA2" s="1221"/>
      <c r="JIB2" s="1221"/>
      <c r="JIC2" s="1221"/>
      <c r="JID2" s="1221"/>
      <c r="JIE2" s="1221"/>
      <c r="JIF2" s="1221"/>
      <c r="JIG2" s="1221"/>
      <c r="JIH2" s="1221"/>
      <c r="JII2" s="1221"/>
      <c r="JIJ2" s="1221"/>
      <c r="JIK2" s="1221"/>
      <c r="JIL2" s="1221"/>
      <c r="JIM2" s="1221"/>
      <c r="JIN2" s="1221"/>
      <c r="JIO2" s="1221"/>
      <c r="JIP2" s="1221"/>
      <c r="JIQ2" s="1221"/>
      <c r="JIR2" s="1221"/>
      <c r="JIS2" s="1221"/>
      <c r="JIT2" s="1221"/>
      <c r="JIU2" s="1221"/>
      <c r="JIV2" s="1221"/>
      <c r="JIW2" s="1221"/>
      <c r="JIX2" s="1221"/>
      <c r="JIY2" s="1221"/>
      <c r="JIZ2" s="1221"/>
      <c r="JJA2" s="1221"/>
      <c r="JJB2" s="1221"/>
      <c r="JJC2" s="1221"/>
      <c r="JJD2" s="1221"/>
      <c r="JJE2" s="1221"/>
      <c r="JJF2" s="1221"/>
      <c r="JJG2" s="1221"/>
      <c r="JJH2" s="1221"/>
      <c r="JJI2" s="1221"/>
      <c r="JJJ2" s="1221"/>
      <c r="JJK2" s="1221"/>
      <c r="JJL2" s="1221"/>
      <c r="JJM2" s="1221"/>
      <c r="JJN2" s="1221"/>
      <c r="JJO2" s="1221"/>
      <c r="JJP2" s="1221"/>
      <c r="JJQ2" s="1221"/>
      <c r="JJR2" s="1221"/>
      <c r="JJS2" s="1221"/>
      <c r="JJT2" s="1221"/>
      <c r="JJU2" s="1221"/>
      <c r="JJV2" s="1221"/>
      <c r="JJW2" s="1221"/>
      <c r="JJX2" s="1221"/>
      <c r="JJY2" s="1221"/>
      <c r="JJZ2" s="1221"/>
      <c r="JKA2" s="1221"/>
      <c r="JKB2" s="1221"/>
      <c r="JKC2" s="1221"/>
      <c r="JKD2" s="1221"/>
      <c r="JKE2" s="1221"/>
      <c r="JKF2" s="1221"/>
      <c r="JKG2" s="1221"/>
      <c r="JKH2" s="1221"/>
      <c r="JKI2" s="1221"/>
      <c r="JKJ2" s="1221"/>
      <c r="JKK2" s="1221"/>
      <c r="JKL2" s="1221"/>
      <c r="JKM2" s="1221"/>
      <c r="JKN2" s="1221"/>
      <c r="JKO2" s="1221"/>
      <c r="JKP2" s="1221"/>
      <c r="JKQ2" s="1221"/>
      <c r="JKR2" s="1221"/>
      <c r="JKS2" s="1221"/>
      <c r="JKT2" s="1221"/>
      <c r="JKU2" s="1221"/>
      <c r="JKV2" s="1221"/>
      <c r="JKW2" s="1221"/>
      <c r="JKX2" s="1221"/>
      <c r="JKY2" s="1221"/>
      <c r="JKZ2" s="1221"/>
      <c r="JLA2" s="1221"/>
      <c r="JLB2" s="1221"/>
      <c r="JLC2" s="1221"/>
      <c r="JLD2" s="1221"/>
      <c r="JLE2" s="1221"/>
      <c r="JLF2" s="1221"/>
      <c r="JLG2" s="1221"/>
      <c r="JLH2" s="1221"/>
      <c r="JLI2" s="1221"/>
      <c r="JLJ2" s="1221"/>
      <c r="JLK2" s="1221"/>
      <c r="JLL2" s="1221"/>
      <c r="JLM2" s="1221"/>
      <c r="JLN2" s="1221"/>
      <c r="JLO2" s="1221"/>
      <c r="JLP2" s="1221"/>
      <c r="JLQ2" s="1221"/>
      <c r="JLR2" s="1221"/>
      <c r="JLS2" s="1221"/>
      <c r="JLT2" s="1221"/>
      <c r="JLU2" s="1221"/>
      <c r="JLV2" s="1221"/>
      <c r="JLW2" s="1221"/>
      <c r="JLX2" s="1221"/>
      <c r="JLY2" s="1221"/>
      <c r="JLZ2" s="1221"/>
      <c r="JMA2" s="1221"/>
      <c r="JMB2" s="1221"/>
      <c r="JMC2" s="1221"/>
      <c r="JMD2" s="1221"/>
      <c r="JME2" s="1221"/>
      <c r="JMF2" s="1221"/>
      <c r="JMG2" s="1221"/>
      <c r="JMH2" s="1221"/>
      <c r="JMI2" s="1221"/>
      <c r="JMJ2" s="1221"/>
      <c r="JMK2" s="1221"/>
      <c r="JML2" s="1221"/>
      <c r="JMM2" s="1221"/>
      <c r="JMN2" s="1221"/>
      <c r="JMO2" s="1221"/>
      <c r="JMP2" s="1221"/>
      <c r="JMQ2" s="1221"/>
      <c r="JMR2" s="1221"/>
      <c r="JMS2" s="1221"/>
      <c r="JMT2" s="1221"/>
      <c r="JMU2" s="1221"/>
      <c r="JMV2" s="1221"/>
      <c r="JMW2" s="1221"/>
      <c r="JMX2" s="1221"/>
      <c r="JMY2" s="1221"/>
      <c r="JMZ2" s="1221"/>
      <c r="JNA2" s="1221"/>
      <c r="JNB2" s="1221"/>
      <c r="JNC2" s="1221"/>
      <c r="JND2" s="1221"/>
      <c r="JNE2" s="1221"/>
      <c r="JNF2" s="1221"/>
      <c r="JNG2" s="1221"/>
      <c r="JNH2" s="1221"/>
      <c r="JNI2" s="1221"/>
      <c r="JNJ2" s="1221"/>
      <c r="JNK2" s="1221"/>
      <c r="JNL2" s="1221"/>
      <c r="JNM2" s="1221"/>
      <c r="JNN2" s="1221"/>
      <c r="JNO2" s="1221"/>
      <c r="JNP2" s="1221"/>
      <c r="JNQ2" s="1221"/>
      <c r="JNR2" s="1221"/>
      <c r="JNS2" s="1221"/>
      <c r="JNT2" s="1221"/>
      <c r="JNU2" s="1221"/>
      <c r="JNV2" s="1221"/>
      <c r="JNW2" s="1221"/>
      <c r="JNX2" s="1221"/>
      <c r="JNY2" s="1221"/>
      <c r="JNZ2" s="1221"/>
      <c r="JOA2" s="1221"/>
      <c r="JOB2" s="1221"/>
      <c r="JOC2" s="1221"/>
      <c r="JOD2" s="1221"/>
      <c r="JOE2" s="1221"/>
      <c r="JOF2" s="1221"/>
      <c r="JOG2" s="1221"/>
      <c r="JOH2" s="1221"/>
      <c r="JOI2" s="1221"/>
      <c r="JOJ2" s="1221"/>
      <c r="JOK2" s="1221"/>
      <c r="JOL2" s="1221"/>
      <c r="JOM2" s="1221"/>
      <c r="JON2" s="1221"/>
      <c r="JOO2" s="1221"/>
      <c r="JOP2" s="1221"/>
      <c r="JOQ2" s="1221"/>
      <c r="JOR2" s="1221"/>
      <c r="JOS2" s="1221"/>
      <c r="JOT2" s="1221"/>
      <c r="JOU2" s="1221"/>
      <c r="JOV2" s="1221"/>
      <c r="JOW2" s="1221"/>
      <c r="JOX2" s="1221"/>
      <c r="JOY2" s="1221"/>
      <c r="JOZ2" s="1221"/>
      <c r="JPA2" s="1221"/>
      <c r="JPB2" s="1221"/>
      <c r="JPC2" s="1221"/>
      <c r="JPD2" s="1221"/>
      <c r="JPE2" s="1221"/>
      <c r="JPF2" s="1221"/>
      <c r="JPG2" s="1221"/>
      <c r="JPH2" s="1221"/>
      <c r="JPI2" s="1221"/>
      <c r="JPJ2" s="1221"/>
      <c r="JPK2" s="1221"/>
      <c r="JPL2" s="1221"/>
      <c r="JPM2" s="1221"/>
      <c r="JPN2" s="1221"/>
      <c r="JPO2" s="1221"/>
      <c r="JPP2" s="1221"/>
      <c r="JPQ2" s="1221"/>
      <c r="JPR2" s="1221"/>
      <c r="JPS2" s="1221"/>
      <c r="JPT2" s="1221"/>
      <c r="JPU2" s="1221"/>
      <c r="JPV2" s="1221"/>
      <c r="JPW2" s="1221"/>
      <c r="JPX2" s="1221"/>
      <c r="JPY2" s="1221"/>
      <c r="JPZ2" s="1221"/>
      <c r="JQA2" s="1221"/>
      <c r="JQB2" s="1221"/>
      <c r="JQC2" s="1221"/>
      <c r="JQD2" s="1221"/>
      <c r="JQE2" s="1221"/>
      <c r="JQF2" s="1221"/>
      <c r="JQG2" s="1221"/>
      <c r="JQH2" s="1221"/>
      <c r="JQI2" s="1221"/>
      <c r="JQJ2" s="1221"/>
      <c r="JQK2" s="1221"/>
      <c r="JQL2" s="1221"/>
      <c r="JQM2" s="1221"/>
      <c r="JQN2" s="1221"/>
      <c r="JQO2" s="1221"/>
      <c r="JQP2" s="1221"/>
      <c r="JQQ2" s="1221"/>
      <c r="JQR2" s="1221"/>
      <c r="JQS2" s="1221"/>
      <c r="JQT2" s="1221"/>
      <c r="JQU2" s="1221"/>
      <c r="JQV2" s="1221"/>
      <c r="JQW2" s="1221"/>
      <c r="JQX2" s="1221"/>
      <c r="JQY2" s="1221"/>
      <c r="JQZ2" s="1221"/>
      <c r="JRA2" s="1221"/>
      <c r="JRB2" s="1221"/>
      <c r="JRC2" s="1221"/>
      <c r="JRD2" s="1221"/>
      <c r="JRE2" s="1221"/>
      <c r="JRF2" s="1221"/>
      <c r="JRG2" s="1221"/>
      <c r="JRH2" s="1221"/>
      <c r="JRI2" s="1221"/>
      <c r="JRJ2" s="1221"/>
      <c r="JRK2" s="1221"/>
      <c r="JRL2" s="1221"/>
      <c r="JRM2" s="1221"/>
      <c r="JRN2" s="1221"/>
      <c r="JRO2" s="1221"/>
      <c r="JRP2" s="1221"/>
      <c r="JRQ2" s="1221"/>
      <c r="JRR2" s="1221"/>
      <c r="JRS2" s="1221"/>
      <c r="JRT2" s="1221"/>
      <c r="JRU2" s="1221"/>
      <c r="JRV2" s="1221"/>
      <c r="JRW2" s="1221"/>
      <c r="JRX2" s="1221"/>
      <c r="JRY2" s="1221"/>
      <c r="JRZ2" s="1221"/>
      <c r="JSA2" s="1221"/>
      <c r="JSB2" s="1221"/>
      <c r="JSC2" s="1221"/>
      <c r="JSD2" s="1221"/>
      <c r="JSE2" s="1221"/>
      <c r="JSF2" s="1221"/>
      <c r="JSG2" s="1221"/>
      <c r="JSH2" s="1221"/>
      <c r="JSI2" s="1221"/>
      <c r="JSJ2" s="1221"/>
      <c r="JSK2" s="1221"/>
      <c r="JSL2" s="1221"/>
      <c r="JSM2" s="1221"/>
      <c r="JSN2" s="1221"/>
      <c r="JSO2" s="1221"/>
      <c r="JSP2" s="1221"/>
      <c r="JSQ2" s="1221"/>
      <c r="JSR2" s="1221"/>
      <c r="JSS2" s="1221"/>
      <c r="JST2" s="1221"/>
      <c r="JSU2" s="1221"/>
      <c r="JSV2" s="1221"/>
      <c r="JSW2" s="1221"/>
      <c r="JSX2" s="1221"/>
      <c r="JSY2" s="1221"/>
      <c r="JSZ2" s="1221"/>
      <c r="JTA2" s="1221"/>
      <c r="JTB2" s="1221"/>
      <c r="JTC2" s="1221"/>
      <c r="JTD2" s="1221"/>
      <c r="JTE2" s="1221"/>
      <c r="JTF2" s="1221"/>
      <c r="JTG2" s="1221"/>
      <c r="JTH2" s="1221"/>
      <c r="JTI2" s="1221"/>
      <c r="JTJ2" s="1221"/>
      <c r="JTK2" s="1221"/>
      <c r="JTL2" s="1221"/>
      <c r="JTM2" s="1221"/>
      <c r="JTN2" s="1221"/>
      <c r="JTO2" s="1221"/>
      <c r="JTP2" s="1221"/>
      <c r="JTQ2" s="1221"/>
      <c r="JTR2" s="1221"/>
      <c r="JTS2" s="1221"/>
      <c r="JTT2" s="1221"/>
      <c r="JTU2" s="1221"/>
      <c r="JTV2" s="1221"/>
      <c r="JTW2" s="1221"/>
      <c r="JTX2" s="1221"/>
      <c r="JTY2" s="1221"/>
      <c r="JTZ2" s="1221"/>
      <c r="JUA2" s="1221"/>
      <c r="JUB2" s="1221"/>
      <c r="JUC2" s="1221"/>
      <c r="JUD2" s="1221"/>
      <c r="JUE2" s="1221"/>
      <c r="JUF2" s="1221"/>
      <c r="JUG2" s="1221"/>
      <c r="JUH2" s="1221"/>
      <c r="JUI2" s="1221"/>
      <c r="JUJ2" s="1221"/>
      <c r="JUK2" s="1221"/>
      <c r="JUL2" s="1221"/>
      <c r="JUM2" s="1221"/>
      <c r="JUN2" s="1221"/>
      <c r="JUO2" s="1221"/>
      <c r="JUP2" s="1221"/>
      <c r="JUQ2" s="1221"/>
      <c r="JUR2" s="1221"/>
      <c r="JUS2" s="1221"/>
      <c r="JUT2" s="1221"/>
      <c r="JUU2" s="1221"/>
      <c r="JUV2" s="1221"/>
      <c r="JUW2" s="1221"/>
      <c r="JUX2" s="1221"/>
      <c r="JUY2" s="1221"/>
      <c r="JUZ2" s="1221"/>
      <c r="JVA2" s="1221"/>
      <c r="JVB2" s="1221"/>
      <c r="JVC2" s="1221"/>
      <c r="JVD2" s="1221"/>
      <c r="JVE2" s="1221"/>
      <c r="JVF2" s="1221"/>
      <c r="JVG2" s="1221"/>
      <c r="JVH2" s="1221"/>
      <c r="JVI2" s="1221"/>
      <c r="JVJ2" s="1221"/>
      <c r="JVK2" s="1221"/>
      <c r="JVL2" s="1221"/>
      <c r="JVM2" s="1221"/>
      <c r="JVN2" s="1221"/>
      <c r="JVO2" s="1221"/>
      <c r="JVP2" s="1221"/>
      <c r="JVQ2" s="1221"/>
      <c r="JVR2" s="1221"/>
      <c r="JVS2" s="1221"/>
      <c r="JVT2" s="1221"/>
      <c r="JVU2" s="1221"/>
      <c r="JVV2" s="1221"/>
      <c r="JVW2" s="1221"/>
      <c r="JVX2" s="1221"/>
      <c r="JVY2" s="1221"/>
      <c r="JVZ2" s="1221"/>
      <c r="JWA2" s="1221"/>
      <c r="JWB2" s="1221"/>
      <c r="JWC2" s="1221"/>
      <c r="JWD2" s="1221"/>
      <c r="JWE2" s="1221"/>
      <c r="JWF2" s="1221"/>
      <c r="JWG2" s="1221"/>
      <c r="JWH2" s="1221"/>
      <c r="JWI2" s="1221"/>
      <c r="JWJ2" s="1221"/>
      <c r="JWK2" s="1221"/>
      <c r="JWL2" s="1221"/>
      <c r="JWM2" s="1221"/>
      <c r="JWN2" s="1221"/>
      <c r="JWO2" s="1221"/>
      <c r="JWP2" s="1221"/>
      <c r="JWQ2" s="1221"/>
      <c r="JWR2" s="1221"/>
      <c r="JWS2" s="1221"/>
      <c r="JWT2" s="1221"/>
      <c r="JWU2" s="1221"/>
      <c r="JWV2" s="1221"/>
      <c r="JWW2" s="1221"/>
      <c r="JWX2" s="1221"/>
      <c r="JWY2" s="1221"/>
      <c r="JWZ2" s="1221"/>
      <c r="JXA2" s="1221"/>
      <c r="JXB2" s="1221"/>
      <c r="JXC2" s="1221"/>
      <c r="JXD2" s="1221"/>
      <c r="JXE2" s="1221"/>
      <c r="JXF2" s="1221"/>
      <c r="JXG2" s="1221"/>
      <c r="JXH2" s="1221"/>
      <c r="JXI2" s="1221"/>
      <c r="JXJ2" s="1221"/>
      <c r="JXK2" s="1221"/>
      <c r="JXL2" s="1221"/>
      <c r="JXM2" s="1221"/>
      <c r="JXN2" s="1221"/>
      <c r="JXO2" s="1221"/>
      <c r="JXP2" s="1221"/>
      <c r="JXQ2" s="1221"/>
      <c r="JXR2" s="1221"/>
      <c r="JXS2" s="1221"/>
      <c r="JXT2" s="1221"/>
      <c r="JXU2" s="1221"/>
      <c r="JXV2" s="1221"/>
      <c r="JXW2" s="1221"/>
      <c r="JXX2" s="1221"/>
      <c r="JXY2" s="1221"/>
      <c r="JXZ2" s="1221"/>
      <c r="JYA2" s="1221"/>
      <c r="JYB2" s="1221"/>
      <c r="JYC2" s="1221"/>
      <c r="JYD2" s="1221"/>
      <c r="JYE2" s="1221"/>
      <c r="JYF2" s="1221"/>
      <c r="JYG2" s="1221"/>
      <c r="JYH2" s="1221"/>
      <c r="JYI2" s="1221"/>
      <c r="JYJ2" s="1221"/>
      <c r="JYK2" s="1221"/>
      <c r="JYL2" s="1221"/>
      <c r="JYM2" s="1221"/>
      <c r="JYN2" s="1221"/>
      <c r="JYO2" s="1221"/>
      <c r="JYP2" s="1221"/>
      <c r="JYQ2" s="1221"/>
      <c r="JYR2" s="1221"/>
      <c r="JYS2" s="1221"/>
      <c r="JYT2" s="1221"/>
      <c r="JYU2" s="1221"/>
      <c r="JYV2" s="1221"/>
      <c r="JYW2" s="1221"/>
      <c r="JYX2" s="1221"/>
      <c r="JYY2" s="1221"/>
      <c r="JYZ2" s="1221"/>
      <c r="JZA2" s="1221"/>
      <c r="JZB2" s="1221"/>
      <c r="JZC2" s="1221"/>
      <c r="JZD2" s="1221"/>
      <c r="JZE2" s="1221"/>
      <c r="JZF2" s="1221"/>
      <c r="JZG2" s="1221"/>
      <c r="JZH2" s="1221"/>
      <c r="JZI2" s="1221"/>
      <c r="JZJ2" s="1221"/>
      <c r="JZK2" s="1221"/>
      <c r="JZL2" s="1221"/>
      <c r="JZM2" s="1221"/>
      <c r="JZN2" s="1221"/>
      <c r="JZO2" s="1221"/>
      <c r="JZP2" s="1221"/>
      <c r="JZQ2" s="1221"/>
      <c r="JZR2" s="1221"/>
      <c r="JZS2" s="1221"/>
      <c r="JZT2" s="1221"/>
      <c r="JZU2" s="1221"/>
      <c r="JZV2" s="1221"/>
      <c r="JZW2" s="1221"/>
      <c r="JZX2" s="1221"/>
      <c r="JZY2" s="1221"/>
      <c r="JZZ2" s="1221"/>
      <c r="KAA2" s="1221"/>
      <c r="KAB2" s="1221"/>
      <c r="KAC2" s="1221"/>
      <c r="KAD2" s="1221"/>
      <c r="KAE2" s="1221"/>
      <c r="KAF2" s="1221"/>
      <c r="KAG2" s="1221"/>
      <c r="KAH2" s="1221"/>
      <c r="KAI2" s="1221"/>
      <c r="KAJ2" s="1221"/>
      <c r="KAK2" s="1221"/>
      <c r="KAL2" s="1221"/>
      <c r="KAM2" s="1221"/>
      <c r="KAN2" s="1221"/>
      <c r="KAO2" s="1221"/>
      <c r="KAP2" s="1221"/>
      <c r="KAQ2" s="1221"/>
      <c r="KAR2" s="1221"/>
      <c r="KAS2" s="1221"/>
      <c r="KAT2" s="1221"/>
      <c r="KAU2" s="1221"/>
      <c r="KAV2" s="1221"/>
      <c r="KAW2" s="1221"/>
      <c r="KAX2" s="1221"/>
      <c r="KAY2" s="1221"/>
      <c r="KAZ2" s="1221"/>
      <c r="KBA2" s="1221"/>
      <c r="KBB2" s="1221"/>
      <c r="KBC2" s="1221"/>
      <c r="KBD2" s="1221"/>
      <c r="KBE2" s="1221"/>
      <c r="KBF2" s="1221"/>
      <c r="KBG2" s="1221"/>
      <c r="KBH2" s="1221"/>
      <c r="KBI2" s="1221"/>
      <c r="KBJ2" s="1221"/>
      <c r="KBK2" s="1221"/>
      <c r="KBL2" s="1221"/>
      <c r="KBM2" s="1221"/>
      <c r="KBN2" s="1221"/>
      <c r="KBO2" s="1221"/>
      <c r="KBP2" s="1221"/>
      <c r="KBQ2" s="1221"/>
      <c r="KBR2" s="1221"/>
      <c r="KBS2" s="1221"/>
      <c r="KBT2" s="1221"/>
      <c r="KBU2" s="1221"/>
      <c r="KBV2" s="1221"/>
      <c r="KBW2" s="1221"/>
      <c r="KBX2" s="1221"/>
      <c r="KBY2" s="1221"/>
      <c r="KBZ2" s="1221"/>
      <c r="KCA2" s="1221"/>
      <c r="KCB2" s="1221"/>
      <c r="KCC2" s="1221"/>
      <c r="KCD2" s="1221"/>
      <c r="KCE2" s="1221"/>
      <c r="KCF2" s="1221"/>
      <c r="KCG2" s="1221"/>
      <c r="KCH2" s="1221"/>
      <c r="KCI2" s="1221"/>
      <c r="KCJ2" s="1221"/>
      <c r="KCK2" s="1221"/>
      <c r="KCL2" s="1221"/>
      <c r="KCM2" s="1221"/>
      <c r="KCN2" s="1221"/>
      <c r="KCO2" s="1221"/>
      <c r="KCP2" s="1221"/>
      <c r="KCQ2" s="1221"/>
      <c r="KCR2" s="1221"/>
      <c r="KCS2" s="1221"/>
      <c r="KCT2" s="1221"/>
      <c r="KCU2" s="1221"/>
      <c r="KCV2" s="1221"/>
      <c r="KCW2" s="1221"/>
      <c r="KCX2" s="1221"/>
      <c r="KCY2" s="1221"/>
      <c r="KCZ2" s="1221"/>
      <c r="KDA2" s="1221"/>
      <c r="KDB2" s="1221"/>
      <c r="KDC2" s="1221"/>
      <c r="KDD2" s="1221"/>
      <c r="KDE2" s="1221"/>
      <c r="KDF2" s="1221"/>
      <c r="KDG2" s="1221"/>
      <c r="KDH2" s="1221"/>
      <c r="KDI2" s="1221"/>
      <c r="KDJ2" s="1221"/>
      <c r="KDK2" s="1221"/>
      <c r="KDL2" s="1221"/>
      <c r="KDM2" s="1221"/>
      <c r="KDN2" s="1221"/>
      <c r="KDO2" s="1221"/>
      <c r="KDP2" s="1221"/>
      <c r="KDQ2" s="1221"/>
      <c r="KDR2" s="1221"/>
      <c r="KDS2" s="1221"/>
      <c r="KDT2" s="1221"/>
      <c r="KDU2" s="1221"/>
      <c r="KDV2" s="1221"/>
      <c r="KDW2" s="1221"/>
      <c r="KDX2" s="1221"/>
      <c r="KDY2" s="1221"/>
      <c r="KDZ2" s="1221"/>
      <c r="KEA2" s="1221"/>
      <c r="KEB2" s="1221"/>
      <c r="KEC2" s="1221"/>
      <c r="KED2" s="1221"/>
      <c r="KEE2" s="1221"/>
      <c r="KEF2" s="1221"/>
      <c r="KEG2" s="1221"/>
      <c r="KEH2" s="1221"/>
      <c r="KEI2" s="1221"/>
      <c r="KEJ2" s="1221"/>
      <c r="KEK2" s="1221"/>
      <c r="KEL2" s="1221"/>
      <c r="KEM2" s="1221"/>
      <c r="KEN2" s="1221"/>
      <c r="KEO2" s="1221"/>
      <c r="KEP2" s="1221"/>
      <c r="KEQ2" s="1221"/>
      <c r="KER2" s="1221"/>
      <c r="KES2" s="1221"/>
      <c r="KET2" s="1221"/>
      <c r="KEU2" s="1221"/>
      <c r="KEV2" s="1221"/>
      <c r="KEW2" s="1221"/>
      <c r="KEX2" s="1221"/>
      <c r="KEY2" s="1221"/>
      <c r="KEZ2" s="1221"/>
      <c r="KFA2" s="1221"/>
      <c r="KFB2" s="1221"/>
      <c r="KFC2" s="1221"/>
      <c r="KFD2" s="1221"/>
      <c r="KFE2" s="1221"/>
      <c r="KFF2" s="1221"/>
      <c r="KFG2" s="1221"/>
      <c r="KFH2" s="1221"/>
      <c r="KFI2" s="1221"/>
      <c r="KFJ2" s="1221"/>
      <c r="KFK2" s="1221"/>
      <c r="KFL2" s="1221"/>
      <c r="KFM2" s="1221"/>
      <c r="KFN2" s="1221"/>
      <c r="KFO2" s="1221"/>
      <c r="KFP2" s="1221"/>
      <c r="KFQ2" s="1221"/>
      <c r="KFR2" s="1221"/>
      <c r="KFS2" s="1221"/>
      <c r="KFT2" s="1221"/>
      <c r="KFU2" s="1221"/>
      <c r="KFV2" s="1221"/>
      <c r="KFW2" s="1221"/>
      <c r="KFX2" s="1221"/>
      <c r="KFY2" s="1221"/>
      <c r="KFZ2" s="1221"/>
      <c r="KGA2" s="1221"/>
      <c r="KGB2" s="1221"/>
      <c r="KGC2" s="1221"/>
      <c r="KGD2" s="1221"/>
      <c r="KGE2" s="1221"/>
      <c r="KGF2" s="1221"/>
      <c r="KGG2" s="1221"/>
      <c r="KGH2" s="1221"/>
      <c r="KGI2" s="1221"/>
      <c r="KGJ2" s="1221"/>
      <c r="KGK2" s="1221"/>
      <c r="KGL2" s="1221"/>
      <c r="KGM2" s="1221"/>
      <c r="KGN2" s="1221"/>
      <c r="KGO2" s="1221"/>
      <c r="KGP2" s="1221"/>
      <c r="KGQ2" s="1221"/>
      <c r="KGR2" s="1221"/>
      <c r="KGS2" s="1221"/>
      <c r="KGT2" s="1221"/>
      <c r="KGU2" s="1221"/>
      <c r="KGV2" s="1221"/>
      <c r="KGW2" s="1221"/>
      <c r="KGX2" s="1221"/>
      <c r="KGY2" s="1221"/>
      <c r="KGZ2" s="1221"/>
      <c r="KHA2" s="1221"/>
      <c r="KHB2" s="1221"/>
      <c r="KHC2" s="1221"/>
      <c r="KHD2" s="1221"/>
      <c r="KHE2" s="1221"/>
      <c r="KHF2" s="1221"/>
      <c r="KHG2" s="1221"/>
      <c r="KHH2" s="1221"/>
      <c r="KHI2" s="1221"/>
      <c r="KHJ2" s="1221"/>
      <c r="KHK2" s="1221"/>
      <c r="KHL2" s="1221"/>
      <c r="KHM2" s="1221"/>
      <c r="KHN2" s="1221"/>
      <c r="KHO2" s="1221"/>
      <c r="KHP2" s="1221"/>
      <c r="KHQ2" s="1221"/>
      <c r="KHR2" s="1221"/>
      <c r="KHS2" s="1221"/>
      <c r="KHT2" s="1221"/>
      <c r="KHU2" s="1221"/>
      <c r="KHV2" s="1221"/>
      <c r="KHW2" s="1221"/>
      <c r="KHX2" s="1221"/>
      <c r="KHY2" s="1221"/>
      <c r="KHZ2" s="1221"/>
      <c r="KIA2" s="1221"/>
      <c r="KIB2" s="1221"/>
      <c r="KIC2" s="1221"/>
      <c r="KID2" s="1221"/>
      <c r="KIE2" s="1221"/>
      <c r="KIF2" s="1221"/>
      <c r="KIG2" s="1221"/>
      <c r="KIH2" s="1221"/>
      <c r="KII2" s="1221"/>
      <c r="KIJ2" s="1221"/>
      <c r="KIK2" s="1221"/>
      <c r="KIL2" s="1221"/>
      <c r="KIM2" s="1221"/>
      <c r="KIN2" s="1221"/>
      <c r="KIO2" s="1221"/>
      <c r="KIP2" s="1221"/>
      <c r="KIQ2" s="1221"/>
      <c r="KIR2" s="1221"/>
      <c r="KIS2" s="1221"/>
      <c r="KIT2" s="1221"/>
      <c r="KIU2" s="1221"/>
      <c r="KIV2" s="1221"/>
      <c r="KIW2" s="1221"/>
      <c r="KIX2" s="1221"/>
      <c r="KIY2" s="1221"/>
      <c r="KIZ2" s="1221"/>
      <c r="KJA2" s="1221"/>
      <c r="KJB2" s="1221"/>
      <c r="KJC2" s="1221"/>
      <c r="KJD2" s="1221"/>
      <c r="KJE2" s="1221"/>
      <c r="KJF2" s="1221"/>
      <c r="KJG2" s="1221"/>
      <c r="KJH2" s="1221"/>
      <c r="KJI2" s="1221"/>
      <c r="KJJ2" s="1221"/>
      <c r="KJK2" s="1221"/>
      <c r="KJL2" s="1221"/>
      <c r="KJM2" s="1221"/>
      <c r="KJN2" s="1221"/>
      <c r="KJO2" s="1221"/>
      <c r="KJP2" s="1221"/>
      <c r="KJQ2" s="1221"/>
      <c r="KJR2" s="1221"/>
      <c r="KJS2" s="1221"/>
      <c r="KJT2" s="1221"/>
      <c r="KJU2" s="1221"/>
      <c r="KJV2" s="1221"/>
      <c r="KJW2" s="1221"/>
      <c r="KJX2" s="1221"/>
      <c r="KJY2" s="1221"/>
      <c r="KJZ2" s="1221"/>
      <c r="KKA2" s="1221"/>
      <c r="KKB2" s="1221"/>
      <c r="KKC2" s="1221"/>
      <c r="KKD2" s="1221"/>
      <c r="KKE2" s="1221"/>
      <c r="KKF2" s="1221"/>
      <c r="KKG2" s="1221"/>
      <c r="KKH2" s="1221"/>
      <c r="KKI2" s="1221"/>
      <c r="KKJ2" s="1221"/>
      <c r="KKK2" s="1221"/>
      <c r="KKL2" s="1221"/>
      <c r="KKM2" s="1221"/>
      <c r="KKN2" s="1221"/>
      <c r="KKO2" s="1221"/>
      <c r="KKP2" s="1221"/>
      <c r="KKQ2" s="1221"/>
      <c r="KKR2" s="1221"/>
      <c r="KKS2" s="1221"/>
      <c r="KKT2" s="1221"/>
      <c r="KKU2" s="1221"/>
      <c r="KKV2" s="1221"/>
      <c r="KKW2" s="1221"/>
      <c r="KKX2" s="1221"/>
      <c r="KKY2" s="1221"/>
      <c r="KKZ2" s="1221"/>
      <c r="KLA2" s="1221"/>
      <c r="KLB2" s="1221"/>
      <c r="KLC2" s="1221"/>
      <c r="KLD2" s="1221"/>
      <c r="KLE2" s="1221"/>
      <c r="KLF2" s="1221"/>
      <c r="KLG2" s="1221"/>
      <c r="KLH2" s="1221"/>
      <c r="KLI2" s="1221"/>
      <c r="KLJ2" s="1221"/>
      <c r="KLK2" s="1221"/>
      <c r="KLL2" s="1221"/>
      <c r="KLM2" s="1221"/>
      <c r="KLN2" s="1221"/>
      <c r="KLO2" s="1221"/>
      <c r="KLP2" s="1221"/>
      <c r="KLQ2" s="1221"/>
      <c r="KLR2" s="1221"/>
      <c r="KLS2" s="1221"/>
      <c r="KLT2" s="1221"/>
      <c r="KLU2" s="1221"/>
      <c r="KLV2" s="1221"/>
      <c r="KLW2" s="1221"/>
      <c r="KLX2" s="1221"/>
      <c r="KLY2" s="1221"/>
      <c r="KLZ2" s="1221"/>
      <c r="KMA2" s="1221"/>
      <c r="KMB2" s="1221"/>
      <c r="KMC2" s="1221"/>
      <c r="KMD2" s="1221"/>
      <c r="KME2" s="1221"/>
      <c r="KMF2" s="1221"/>
      <c r="KMG2" s="1221"/>
      <c r="KMH2" s="1221"/>
      <c r="KMI2" s="1221"/>
      <c r="KMJ2" s="1221"/>
      <c r="KMK2" s="1221"/>
      <c r="KML2" s="1221"/>
      <c r="KMM2" s="1221"/>
      <c r="KMN2" s="1221"/>
      <c r="KMO2" s="1221"/>
      <c r="KMP2" s="1221"/>
      <c r="KMQ2" s="1221"/>
      <c r="KMR2" s="1221"/>
      <c r="KMS2" s="1221"/>
      <c r="KMT2" s="1221"/>
      <c r="KMU2" s="1221"/>
      <c r="KMV2" s="1221"/>
      <c r="KMW2" s="1221"/>
      <c r="KMX2" s="1221"/>
      <c r="KMY2" s="1221"/>
      <c r="KMZ2" s="1221"/>
      <c r="KNA2" s="1221"/>
      <c r="KNB2" s="1221"/>
      <c r="KNC2" s="1221"/>
      <c r="KND2" s="1221"/>
      <c r="KNE2" s="1221"/>
      <c r="KNF2" s="1221"/>
      <c r="KNG2" s="1221"/>
      <c r="KNH2" s="1221"/>
      <c r="KNI2" s="1221"/>
      <c r="KNJ2" s="1221"/>
      <c r="KNK2" s="1221"/>
      <c r="KNL2" s="1221"/>
      <c r="KNM2" s="1221"/>
      <c r="KNN2" s="1221"/>
      <c r="KNO2" s="1221"/>
      <c r="KNP2" s="1221"/>
      <c r="KNQ2" s="1221"/>
      <c r="KNR2" s="1221"/>
      <c r="KNS2" s="1221"/>
      <c r="KNT2" s="1221"/>
      <c r="KNU2" s="1221"/>
      <c r="KNV2" s="1221"/>
      <c r="KNW2" s="1221"/>
      <c r="KNX2" s="1221"/>
      <c r="KNY2" s="1221"/>
      <c r="KNZ2" s="1221"/>
      <c r="KOA2" s="1221"/>
      <c r="KOB2" s="1221"/>
      <c r="KOC2" s="1221"/>
      <c r="KOD2" s="1221"/>
      <c r="KOE2" s="1221"/>
      <c r="KOF2" s="1221"/>
      <c r="KOG2" s="1221"/>
      <c r="KOH2" s="1221"/>
      <c r="KOI2" s="1221"/>
      <c r="KOJ2" s="1221"/>
      <c r="KOK2" s="1221"/>
      <c r="KOL2" s="1221"/>
      <c r="KOM2" s="1221"/>
      <c r="KON2" s="1221"/>
      <c r="KOO2" s="1221"/>
      <c r="KOP2" s="1221"/>
      <c r="KOQ2" s="1221"/>
      <c r="KOR2" s="1221"/>
      <c r="KOS2" s="1221"/>
      <c r="KOT2" s="1221"/>
      <c r="KOU2" s="1221"/>
      <c r="KOV2" s="1221"/>
      <c r="KOW2" s="1221"/>
      <c r="KOX2" s="1221"/>
      <c r="KOY2" s="1221"/>
      <c r="KOZ2" s="1221"/>
      <c r="KPA2" s="1221"/>
      <c r="KPB2" s="1221"/>
      <c r="KPC2" s="1221"/>
      <c r="KPD2" s="1221"/>
      <c r="KPE2" s="1221"/>
      <c r="KPF2" s="1221"/>
      <c r="KPG2" s="1221"/>
      <c r="KPH2" s="1221"/>
      <c r="KPI2" s="1221"/>
      <c r="KPJ2" s="1221"/>
      <c r="KPK2" s="1221"/>
      <c r="KPL2" s="1221"/>
      <c r="KPM2" s="1221"/>
      <c r="KPN2" s="1221"/>
      <c r="KPO2" s="1221"/>
      <c r="KPP2" s="1221"/>
      <c r="KPQ2" s="1221"/>
      <c r="KPR2" s="1221"/>
      <c r="KPS2" s="1221"/>
      <c r="KPT2" s="1221"/>
      <c r="KPU2" s="1221"/>
      <c r="KPV2" s="1221"/>
      <c r="KPW2" s="1221"/>
      <c r="KPX2" s="1221"/>
      <c r="KPY2" s="1221"/>
      <c r="KPZ2" s="1221"/>
      <c r="KQA2" s="1221"/>
      <c r="KQB2" s="1221"/>
      <c r="KQC2" s="1221"/>
      <c r="KQD2" s="1221"/>
      <c r="KQE2" s="1221"/>
      <c r="KQF2" s="1221"/>
      <c r="KQG2" s="1221"/>
      <c r="KQH2" s="1221"/>
      <c r="KQI2" s="1221"/>
      <c r="KQJ2" s="1221"/>
      <c r="KQK2" s="1221"/>
      <c r="KQL2" s="1221"/>
      <c r="KQM2" s="1221"/>
      <c r="KQN2" s="1221"/>
      <c r="KQO2" s="1221"/>
      <c r="KQP2" s="1221"/>
      <c r="KQQ2" s="1221"/>
      <c r="KQR2" s="1221"/>
      <c r="KQS2" s="1221"/>
      <c r="KQT2" s="1221"/>
      <c r="KQU2" s="1221"/>
      <c r="KQV2" s="1221"/>
      <c r="KQW2" s="1221"/>
      <c r="KQX2" s="1221"/>
      <c r="KQY2" s="1221"/>
      <c r="KQZ2" s="1221"/>
      <c r="KRA2" s="1221"/>
      <c r="KRB2" s="1221"/>
      <c r="KRC2" s="1221"/>
      <c r="KRD2" s="1221"/>
      <c r="KRE2" s="1221"/>
      <c r="KRF2" s="1221"/>
      <c r="KRG2" s="1221"/>
      <c r="KRH2" s="1221"/>
      <c r="KRI2" s="1221"/>
      <c r="KRJ2" s="1221"/>
      <c r="KRK2" s="1221"/>
      <c r="KRL2" s="1221"/>
      <c r="KRM2" s="1221"/>
      <c r="KRN2" s="1221"/>
      <c r="KRO2" s="1221"/>
      <c r="KRP2" s="1221"/>
      <c r="KRQ2" s="1221"/>
      <c r="KRR2" s="1221"/>
      <c r="KRS2" s="1221"/>
      <c r="KRT2" s="1221"/>
      <c r="KRU2" s="1221"/>
      <c r="KRV2" s="1221"/>
      <c r="KRW2" s="1221"/>
      <c r="KRX2" s="1221"/>
      <c r="KRY2" s="1221"/>
      <c r="KRZ2" s="1221"/>
      <c r="KSA2" s="1221"/>
      <c r="KSB2" s="1221"/>
      <c r="KSC2" s="1221"/>
      <c r="KSD2" s="1221"/>
      <c r="KSE2" s="1221"/>
      <c r="KSF2" s="1221"/>
      <c r="KSG2" s="1221"/>
      <c r="KSH2" s="1221"/>
      <c r="KSI2" s="1221"/>
      <c r="KSJ2" s="1221"/>
      <c r="KSK2" s="1221"/>
      <c r="KSL2" s="1221"/>
      <c r="KSM2" s="1221"/>
      <c r="KSN2" s="1221"/>
      <c r="KSO2" s="1221"/>
      <c r="KSP2" s="1221"/>
      <c r="KSQ2" s="1221"/>
      <c r="KSR2" s="1221"/>
      <c r="KSS2" s="1221"/>
      <c r="KST2" s="1221"/>
      <c r="KSU2" s="1221"/>
      <c r="KSV2" s="1221"/>
      <c r="KSW2" s="1221"/>
      <c r="KSX2" s="1221"/>
      <c r="KSY2" s="1221"/>
      <c r="KSZ2" s="1221"/>
      <c r="KTA2" s="1221"/>
      <c r="KTB2" s="1221"/>
      <c r="KTC2" s="1221"/>
      <c r="KTD2" s="1221"/>
      <c r="KTE2" s="1221"/>
      <c r="KTF2" s="1221"/>
      <c r="KTG2" s="1221"/>
      <c r="KTH2" s="1221"/>
      <c r="KTI2" s="1221"/>
      <c r="KTJ2" s="1221"/>
      <c r="KTK2" s="1221"/>
      <c r="KTL2" s="1221"/>
      <c r="KTM2" s="1221"/>
      <c r="KTN2" s="1221"/>
      <c r="KTO2" s="1221"/>
      <c r="KTP2" s="1221"/>
      <c r="KTQ2" s="1221"/>
      <c r="KTR2" s="1221"/>
      <c r="KTS2" s="1221"/>
      <c r="KTT2" s="1221"/>
      <c r="KTU2" s="1221"/>
      <c r="KTV2" s="1221"/>
      <c r="KTW2" s="1221"/>
      <c r="KTX2" s="1221"/>
      <c r="KTY2" s="1221"/>
      <c r="KTZ2" s="1221"/>
      <c r="KUA2" s="1221"/>
      <c r="KUB2" s="1221"/>
      <c r="KUC2" s="1221"/>
      <c r="KUD2" s="1221"/>
      <c r="KUE2" s="1221"/>
      <c r="KUF2" s="1221"/>
      <c r="KUG2" s="1221"/>
      <c r="KUH2" s="1221"/>
      <c r="KUI2" s="1221"/>
      <c r="KUJ2" s="1221"/>
      <c r="KUK2" s="1221"/>
      <c r="KUL2" s="1221"/>
      <c r="KUM2" s="1221"/>
      <c r="KUN2" s="1221"/>
      <c r="KUO2" s="1221"/>
      <c r="KUP2" s="1221"/>
      <c r="KUQ2" s="1221"/>
      <c r="KUR2" s="1221"/>
      <c r="KUS2" s="1221"/>
      <c r="KUT2" s="1221"/>
      <c r="KUU2" s="1221"/>
      <c r="KUV2" s="1221"/>
      <c r="KUW2" s="1221"/>
      <c r="KUX2" s="1221"/>
      <c r="KUY2" s="1221"/>
      <c r="KUZ2" s="1221"/>
      <c r="KVA2" s="1221"/>
      <c r="KVB2" s="1221"/>
      <c r="KVC2" s="1221"/>
      <c r="KVD2" s="1221"/>
      <c r="KVE2" s="1221"/>
      <c r="KVF2" s="1221"/>
      <c r="KVG2" s="1221"/>
      <c r="KVH2" s="1221"/>
      <c r="KVI2" s="1221"/>
      <c r="KVJ2" s="1221"/>
      <c r="KVK2" s="1221"/>
      <c r="KVL2" s="1221"/>
      <c r="KVM2" s="1221"/>
      <c r="KVN2" s="1221"/>
      <c r="KVO2" s="1221"/>
      <c r="KVP2" s="1221"/>
      <c r="KVQ2" s="1221"/>
      <c r="KVR2" s="1221"/>
      <c r="KVS2" s="1221"/>
      <c r="KVT2" s="1221"/>
      <c r="KVU2" s="1221"/>
      <c r="KVV2" s="1221"/>
      <c r="KVW2" s="1221"/>
      <c r="KVX2" s="1221"/>
      <c r="KVY2" s="1221"/>
      <c r="KVZ2" s="1221"/>
      <c r="KWA2" s="1221"/>
      <c r="KWB2" s="1221"/>
      <c r="KWC2" s="1221"/>
      <c r="KWD2" s="1221"/>
      <c r="KWE2" s="1221"/>
      <c r="KWF2" s="1221"/>
      <c r="KWG2" s="1221"/>
      <c r="KWH2" s="1221"/>
      <c r="KWI2" s="1221"/>
      <c r="KWJ2" s="1221"/>
      <c r="KWK2" s="1221"/>
      <c r="KWL2" s="1221"/>
      <c r="KWM2" s="1221"/>
      <c r="KWN2" s="1221"/>
      <c r="KWO2" s="1221"/>
      <c r="KWP2" s="1221"/>
      <c r="KWQ2" s="1221"/>
      <c r="KWR2" s="1221"/>
      <c r="KWS2" s="1221"/>
      <c r="KWT2" s="1221"/>
      <c r="KWU2" s="1221"/>
      <c r="KWV2" s="1221"/>
      <c r="KWW2" s="1221"/>
      <c r="KWX2" s="1221"/>
      <c r="KWY2" s="1221"/>
      <c r="KWZ2" s="1221"/>
      <c r="KXA2" s="1221"/>
      <c r="KXB2" s="1221"/>
      <c r="KXC2" s="1221"/>
      <c r="KXD2" s="1221"/>
      <c r="KXE2" s="1221"/>
      <c r="KXF2" s="1221"/>
      <c r="KXG2" s="1221"/>
      <c r="KXH2" s="1221"/>
      <c r="KXI2" s="1221"/>
      <c r="KXJ2" s="1221"/>
      <c r="KXK2" s="1221"/>
      <c r="KXL2" s="1221"/>
      <c r="KXM2" s="1221"/>
      <c r="KXN2" s="1221"/>
      <c r="KXO2" s="1221"/>
      <c r="KXP2" s="1221"/>
      <c r="KXQ2" s="1221"/>
      <c r="KXR2" s="1221"/>
      <c r="KXS2" s="1221"/>
      <c r="KXT2" s="1221"/>
      <c r="KXU2" s="1221"/>
      <c r="KXV2" s="1221"/>
      <c r="KXW2" s="1221"/>
      <c r="KXX2" s="1221"/>
      <c r="KXY2" s="1221"/>
      <c r="KXZ2" s="1221"/>
      <c r="KYA2" s="1221"/>
      <c r="KYB2" s="1221"/>
      <c r="KYC2" s="1221"/>
      <c r="KYD2" s="1221"/>
      <c r="KYE2" s="1221"/>
      <c r="KYF2" s="1221"/>
      <c r="KYG2" s="1221"/>
      <c r="KYH2" s="1221"/>
      <c r="KYI2" s="1221"/>
      <c r="KYJ2" s="1221"/>
      <c r="KYK2" s="1221"/>
      <c r="KYL2" s="1221"/>
      <c r="KYM2" s="1221"/>
      <c r="KYN2" s="1221"/>
      <c r="KYO2" s="1221"/>
      <c r="KYP2" s="1221"/>
      <c r="KYQ2" s="1221"/>
      <c r="KYR2" s="1221"/>
      <c r="KYS2" s="1221"/>
      <c r="KYT2" s="1221"/>
      <c r="KYU2" s="1221"/>
      <c r="KYV2" s="1221"/>
      <c r="KYW2" s="1221"/>
      <c r="KYX2" s="1221"/>
      <c r="KYY2" s="1221"/>
      <c r="KYZ2" s="1221"/>
      <c r="KZA2" s="1221"/>
      <c r="KZB2" s="1221"/>
      <c r="KZC2" s="1221"/>
      <c r="KZD2" s="1221"/>
      <c r="KZE2" s="1221"/>
      <c r="KZF2" s="1221"/>
      <c r="KZG2" s="1221"/>
      <c r="KZH2" s="1221"/>
      <c r="KZI2" s="1221"/>
      <c r="KZJ2" s="1221"/>
      <c r="KZK2" s="1221"/>
      <c r="KZL2" s="1221"/>
      <c r="KZM2" s="1221"/>
      <c r="KZN2" s="1221"/>
      <c r="KZO2" s="1221"/>
      <c r="KZP2" s="1221"/>
      <c r="KZQ2" s="1221"/>
      <c r="KZR2" s="1221"/>
      <c r="KZS2" s="1221"/>
      <c r="KZT2" s="1221"/>
      <c r="KZU2" s="1221"/>
      <c r="KZV2" s="1221"/>
      <c r="KZW2" s="1221"/>
      <c r="KZX2" s="1221"/>
      <c r="KZY2" s="1221"/>
      <c r="KZZ2" s="1221"/>
      <c r="LAA2" s="1221"/>
      <c r="LAB2" s="1221"/>
      <c r="LAC2" s="1221"/>
      <c r="LAD2" s="1221"/>
      <c r="LAE2" s="1221"/>
      <c r="LAF2" s="1221"/>
      <c r="LAG2" s="1221"/>
      <c r="LAH2" s="1221"/>
      <c r="LAI2" s="1221"/>
      <c r="LAJ2" s="1221"/>
      <c r="LAK2" s="1221"/>
      <c r="LAL2" s="1221"/>
      <c r="LAM2" s="1221"/>
      <c r="LAN2" s="1221"/>
      <c r="LAO2" s="1221"/>
      <c r="LAP2" s="1221"/>
      <c r="LAQ2" s="1221"/>
      <c r="LAR2" s="1221"/>
      <c r="LAS2" s="1221"/>
      <c r="LAT2" s="1221"/>
      <c r="LAU2" s="1221"/>
      <c r="LAV2" s="1221"/>
      <c r="LAW2" s="1221"/>
      <c r="LAX2" s="1221"/>
      <c r="LAY2" s="1221"/>
      <c r="LAZ2" s="1221"/>
      <c r="LBA2" s="1221"/>
      <c r="LBB2" s="1221"/>
      <c r="LBC2" s="1221"/>
      <c r="LBD2" s="1221"/>
      <c r="LBE2" s="1221"/>
      <c r="LBF2" s="1221"/>
      <c r="LBG2" s="1221"/>
      <c r="LBH2" s="1221"/>
      <c r="LBI2" s="1221"/>
      <c r="LBJ2" s="1221"/>
      <c r="LBK2" s="1221"/>
      <c r="LBL2" s="1221"/>
      <c r="LBM2" s="1221"/>
      <c r="LBN2" s="1221"/>
      <c r="LBO2" s="1221"/>
      <c r="LBP2" s="1221"/>
      <c r="LBQ2" s="1221"/>
      <c r="LBR2" s="1221"/>
      <c r="LBS2" s="1221"/>
      <c r="LBT2" s="1221"/>
      <c r="LBU2" s="1221"/>
      <c r="LBV2" s="1221"/>
      <c r="LBW2" s="1221"/>
      <c r="LBX2" s="1221"/>
      <c r="LBY2" s="1221"/>
      <c r="LBZ2" s="1221"/>
      <c r="LCA2" s="1221"/>
      <c r="LCB2" s="1221"/>
      <c r="LCC2" s="1221"/>
      <c r="LCD2" s="1221"/>
      <c r="LCE2" s="1221"/>
      <c r="LCF2" s="1221"/>
      <c r="LCG2" s="1221"/>
      <c r="LCH2" s="1221"/>
      <c r="LCI2" s="1221"/>
      <c r="LCJ2" s="1221"/>
      <c r="LCK2" s="1221"/>
      <c r="LCL2" s="1221"/>
      <c r="LCM2" s="1221"/>
      <c r="LCN2" s="1221"/>
      <c r="LCO2" s="1221"/>
      <c r="LCP2" s="1221"/>
      <c r="LCQ2" s="1221"/>
      <c r="LCR2" s="1221"/>
      <c r="LCS2" s="1221"/>
      <c r="LCT2" s="1221"/>
      <c r="LCU2" s="1221"/>
      <c r="LCV2" s="1221"/>
      <c r="LCW2" s="1221"/>
      <c r="LCX2" s="1221"/>
      <c r="LCY2" s="1221"/>
      <c r="LCZ2" s="1221"/>
      <c r="LDA2" s="1221"/>
      <c r="LDB2" s="1221"/>
      <c r="LDC2" s="1221"/>
      <c r="LDD2" s="1221"/>
      <c r="LDE2" s="1221"/>
      <c r="LDF2" s="1221"/>
      <c r="LDG2" s="1221"/>
      <c r="LDH2" s="1221"/>
      <c r="LDI2" s="1221"/>
      <c r="LDJ2" s="1221"/>
      <c r="LDK2" s="1221"/>
      <c r="LDL2" s="1221"/>
      <c r="LDM2" s="1221"/>
      <c r="LDN2" s="1221"/>
      <c r="LDO2" s="1221"/>
      <c r="LDP2" s="1221"/>
      <c r="LDQ2" s="1221"/>
      <c r="LDR2" s="1221"/>
      <c r="LDS2" s="1221"/>
      <c r="LDT2" s="1221"/>
      <c r="LDU2" s="1221"/>
      <c r="LDV2" s="1221"/>
      <c r="LDW2" s="1221"/>
      <c r="LDX2" s="1221"/>
      <c r="LDY2" s="1221"/>
      <c r="LDZ2" s="1221"/>
      <c r="LEA2" s="1221"/>
      <c r="LEB2" s="1221"/>
      <c r="LEC2" s="1221"/>
      <c r="LED2" s="1221"/>
      <c r="LEE2" s="1221"/>
      <c r="LEF2" s="1221"/>
      <c r="LEG2" s="1221"/>
      <c r="LEH2" s="1221"/>
      <c r="LEI2" s="1221"/>
      <c r="LEJ2" s="1221"/>
      <c r="LEK2" s="1221"/>
      <c r="LEL2" s="1221"/>
      <c r="LEM2" s="1221"/>
      <c r="LEN2" s="1221"/>
      <c r="LEO2" s="1221"/>
      <c r="LEP2" s="1221"/>
      <c r="LEQ2" s="1221"/>
      <c r="LER2" s="1221"/>
      <c r="LES2" s="1221"/>
      <c r="LET2" s="1221"/>
      <c r="LEU2" s="1221"/>
      <c r="LEV2" s="1221"/>
      <c r="LEW2" s="1221"/>
      <c r="LEX2" s="1221"/>
      <c r="LEY2" s="1221"/>
      <c r="LEZ2" s="1221"/>
      <c r="LFA2" s="1221"/>
      <c r="LFB2" s="1221"/>
      <c r="LFC2" s="1221"/>
      <c r="LFD2" s="1221"/>
      <c r="LFE2" s="1221"/>
      <c r="LFF2" s="1221"/>
      <c r="LFG2" s="1221"/>
      <c r="LFH2" s="1221"/>
      <c r="LFI2" s="1221"/>
      <c r="LFJ2" s="1221"/>
      <c r="LFK2" s="1221"/>
      <c r="LFL2" s="1221"/>
      <c r="LFM2" s="1221"/>
      <c r="LFN2" s="1221"/>
      <c r="LFO2" s="1221"/>
      <c r="LFP2" s="1221"/>
      <c r="LFQ2" s="1221"/>
      <c r="LFR2" s="1221"/>
      <c r="LFS2" s="1221"/>
      <c r="LFT2" s="1221"/>
      <c r="LFU2" s="1221"/>
      <c r="LFV2" s="1221"/>
      <c r="LFW2" s="1221"/>
      <c r="LFX2" s="1221"/>
      <c r="LFY2" s="1221"/>
      <c r="LFZ2" s="1221"/>
      <c r="LGA2" s="1221"/>
      <c r="LGB2" s="1221"/>
      <c r="LGC2" s="1221"/>
      <c r="LGD2" s="1221"/>
      <c r="LGE2" s="1221"/>
      <c r="LGF2" s="1221"/>
      <c r="LGG2" s="1221"/>
      <c r="LGH2" s="1221"/>
      <c r="LGI2" s="1221"/>
      <c r="LGJ2" s="1221"/>
      <c r="LGK2" s="1221"/>
      <c r="LGL2" s="1221"/>
      <c r="LGM2" s="1221"/>
      <c r="LGN2" s="1221"/>
      <c r="LGO2" s="1221"/>
      <c r="LGP2" s="1221"/>
      <c r="LGQ2" s="1221"/>
      <c r="LGR2" s="1221"/>
      <c r="LGS2" s="1221"/>
      <c r="LGT2" s="1221"/>
      <c r="LGU2" s="1221"/>
      <c r="LGV2" s="1221"/>
      <c r="LGW2" s="1221"/>
      <c r="LGX2" s="1221"/>
      <c r="LGY2" s="1221"/>
      <c r="LGZ2" s="1221"/>
      <c r="LHA2" s="1221"/>
      <c r="LHB2" s="1221"/>
      <c r="LHC2" s="1221"/>
      <c r="LHD2" s="1221"/>
      <c r="LHE2" s="1221"/>
      <c r="LHF2" s="1221"/>
      <c r="LHG2" s="1221"/>
      <c r="LHH2" s="1221"/>
      <c r="LHI2" s="1221"/>
      <c r="LHJ2" s="1221"/>
      <c r="LHK2" s="1221"/>
      <c r="LHL2" s="1221"/>
      <c r="LHM2" s="1221"/>
      <c r="LHN2" s="1221"/>
      <c r="LHO2" s="1221"/>
      <c r="LHP2" s="1221"/>
      <c r="LHQ2" s="1221"/>
      <c r="LHR2" s="1221"/>
      <c r="LHS2" s="1221"/>
      <c r="LHT2" s="1221"/>
      <c r="LHU2" s="1221"/>
      <c r="LHV2" s="1221"/>
      <c r="LHW2" s="1221"/>
      <c r="LHX2" s="1221"/>
      <c r="LHY2" s="1221"/>
      <c r="LHZ2" s="1221"/>
      <c r="LIA2" s="1221"/>
      <c r="LIB2" s="1221"/>
      <c r="LIC2" s="1221"/>
      <c r="LID2" s="1221"/>
      <c r="LIE2" s="1221"/>
      <c r="LIF2" s="1221"/>
      <c r="LIG2" s="1221"/>
      <c r="LIH2" s="1221"/>
      <c r="LII2" s="1221"/>
      <c r="LIJ2" s="1221"/>
      <c r="LIK2" s="1221"/>
      <c r="LIL2" s="1221"/>
      <c r="LIM2" s="1221"/>
      <c r="LIN2" s="1221"/>
      <c r="LIO2" s="1221"/>
      <c r="LIP2" s="1221"/>
      <c r="LIQ2" s="1221"/>
      <c r="LIR2" s="1221"/>
      <c r="LIS2" s="1221"/>
      <c r="LIT2" s="1221"/>
      <c r="LIU2" s="1221"/>
      <c r="LIV2" s="1221"/>
      <c r="LIW2" s="1221"/>
      <c r="LIX2" s="1221"/>
      <c r="LIY2" s="1221"/>
      <c r="LIZ2" s="1221"/>
      <c r="LJA2" s="1221"/>
      <c r="LJB2" s="1221"/>
      <c r="LJC2" s="1221"/>
      <c r="LJD2" s="1221"/>
      <c r="LJE2" s="1221"/>
      <c r="LJF2" s="1221"/>
      <c r="LJG2" s="1221"/>
      <c r="LJH2" s="1221"/>
      <c r="LJI2" s="1221"/>
      <c r="LJJ2" s="1221"/>
      <c r="LJK2" s="1221"/>
      <c r="LJL2" s="1221"/>
      <c r="LJM2" s="1221"/>
      <c r="LJN2" s="1221"/>
      <c r="LJO2" s="1221"/>
      <c r="LJP2" s="1221"/>
      <c r="LJQ2" s="1221"/>
      <c r="LJR2" s="1221"/>
      <c r="LJS2" s="1221"/>
      <c r="LJT2" s="1221"/>
      <c r="LJU2" s="1221"/>
      <c r="LJV2" s="1221"/>
      <c r="LJW2" s="1221"/>
      <c r="LJX2" s="1221"/>
      <c r="LJY2" s="1221"/>
      <c r="LJZ2" s="1221"/>
      <c r="LKA2" s="1221"/>
      <c r="LKB2" s="1221"/>
      <c r="LKC2" s="1221"/>
      <c r="LKD2" s="1221"/>
      <c r="LKE2" s="1221"/>
      <c r="LKF2" s="1221"/>
      <c r="LKG2" s="1221"/>
      <c r="LKH2" s="1221"/>
      <c r="LKI2" s="1221"/>
      <c r="LKJ2" s="1221"/>
      <c r="LKK2" s="1221"/>
      <c r="LKL2" s="1221"/>
      <c r="LKM2" s="1221"/>
      <c r="LKN2" s="1221"/>
      <c r="LKO2" s="1221"/>
      <c r="LKP2" s="1221"/>
      <c r="LKQ2" s="1221"/>
      <c r="LKR2" s="1221"/>
      <c r="LKS2" s="1221"/>
      <c r="LKT2" s="1221"/>
      <c r="LKU2" s="1221"/>
      <c r="LKV2" s="1221"/>
      <c r="LKW2" s="1221"/>
      <c r="LKX2" s="1221"/>
      <c r="LKY2" s="1221"/>
      <c r="LKZ2" s="1221"/>
      <c r="LLA2" s="1221"/>
      <c r="LLB2" s="1221"/>
      <c r="LLC2" s="1221"/>
      <c r="LLD2" s="1221"/>
      <c r="LLE2" s="1221"/>
      <c r="LLF2" s="1221"/>
      <c r="LLG2" s="1221"/>
      <c r="LLH2" s="1221"/>
      <c r="LLI2" s="1221"/>
      <c r="LLJ2" s="1221"/>
      <c r="LLK2" s="1221"/>
      <c r="LLL2" s="1221"/>
      <c r="LLM2" s="1221"/>
      <c r="LLN2" s="1221"/>
      <c r="LLO2" s="1221"/>
      <c r="LLP2" s="1221"/>
      <c r="LLQ2" s="1221"/>
      <c r="LLR2" s="1221"/>
      <c r="LLS2" s="1221"/>
      <c r="LLT2" s="1221"/>
      <c r="LLU2" s="1221"/>
      <c r="LLV2" s="1221"/>
      <c r="LLW2" s="1221"/>
      <c r="LLX2" s="1221"/>
      <c r="LLY2" s="1221"/>
      <c r="LLZ2" s="1221"/>
      <c r="LMA2" s="1221"/>
      <c r="LMB2" s="1221"/>
      <c r="LMC2" s="1221"/>
      <c r="LMD2" s="1221"/>
      <c r="LME2" s="1221"/>
      <c r="LMF2" s="1221"/>
      <c r="LMG2" s="1221"/>
      <c r="LMH2" s="1221"/>
      <c r="LMI2" s="1221"/>
      <c r="LMJ2" s="1221"/>
      <c r="LMK2" s="1221"/>
      <c r="LML2" s="1221"/>
      <c r="LMM2" s="1221"/>
      <c r="LMN2" s="1221"/>
      <c r="LMO2" s="1221"/>
      <c r="LMP2" s="1221"/>
      <c r="LMQ2" s="1221"/>
      <c r="LMR2" s="1221"/>
      <c r="LMS2" s="1221"/>
      <c r="LMT2" s="1221"/>
      <c r="LMU2" s="1221"/>
      <c r="LMV2" s="1221"/>
      <c r="LMW2" s="1221"/>
      <c r="LMX2" s="1221"/>
      <c r="LMY2" s="1221"/>
      <c r="LMZ2" s="1221"/>
      <c r="LNA2" s="1221"/>
      <c r="LNB2" s="1221"/>
      <c r="LNC2" s="1221"/>
      <c r="LND2" s="1221"/>
      <c r="LNE2" s="1221"/>
      <c r="LNF2" s="1221"/>
      <c r="LNG2" s="1221"/>
      <c r="LNH2" s="1221"/>
      <c r="LNI2" s="1221"/>
      <c r="LNJ2" s="1221"/>
      <c r="LNK2" s="1221"/>
      <c r="LNL2" s="1221"/>
      <c r="LNM2" s="1221"/>
      <c r="LNN2" s="1221"/>
      <c r="LNO2" s="1221"/>
      <c r="LNP2" s="1221"/>
      <c r="LNQ2" s="1221"/>
      <c r="LNR2" s="1221"/>
      <c r="LNS2" s="1221"/>
      <c r="LNT2" s="1221"/>
      <c r="LNU2" s="1221"/>
      <c r="LNV2" s="1221"/>
      <c r="LNW2" s="1221"/>
      <c r="LNX2" s="1221"/>
      <c r="LNY2" s="1221"/>
      <c r="LNZ2" s="1221"/>
      <c r="LOA2" s="1221"/>
      <c r="LOB2" s="1221"/>
      <c r="LOC2" s="1221"/>
      <c r="LOD2" s="1221"/>
      <c r="LOE2" s="1221"/>
      <c r="LOF2" s="1221"/>
      <c r="LOG2" s="1221"/>
      <c r="LOH2" s="1221"/>
      <c r="LOI2" s="1221"/>
      <c r="LOJ2" s="1221"/>
      <c r="LOK2" s="1221"/>
      <c r="LOL2" s="1221"/>
      <c r="LOM2" s="1221"/>
      <c r="LON2" s="1221"/>
      <c r="LOO2" s="1221"/>
      <c r="LOP2" s="1221"/>
      <c r="LOQ2" s="1221"/>
      <c r="LOR2" s="1221"/>
      <c r="LOS2" s="1221"/>
      <c r="LOT2" s="1221"/>
      <c r="LOU2" s="1221"/>
      <c r="LOV2" s="1221"/>
      <c r="LOW2" s="1221"/>
      <c r="LOX2" s="1221"/>
      <c r="LOY2" s="1221"/>
      <c r="LOZ2" s="1221"/>
      <c r="LPA2" s="1221"/>
      <c r="LPB2" s="1221"/>
      <c r="LPC2" s="1221"/>
      <c r="LPD2" s="1221"/>
      <c r="LPE2" s="1221"/>
      <c r="LPF2" s="1221"/>
      <c r="LPG2" s="1221"/>
      <c r="LPH2" s="1221"/>
      <c r="LPI2" s="1221"/>
      <c r="LPJ2" s="1221"/>
      <c r="LPK2" s="1221"/>
      <c r="LPL2" s="1221"/>
      <c r="LPM2" s="1221"/>
      <c r="LPN2" s="1221"/>
      <c r="LPO2" s="1221"/>
      <c r="LPP2" s="1221"/>
      <c r="LPQ2" s="1221"/>
      <c r="LPR2" s="1221"/>
      <c r="LPS2" s="1221"/>
      <c r="LPT2" s="1221"/>
      <c r="LPU2" s="1221"/>
      <c r="LPV2" s="1221"/>
      <c r="LPW2" s="1221"/>
      <c r="LPX2" s="1221"/>
      <c r="LPY2" s="1221"/>
      <c r="LPZ2" s="1221"/>
      <c r="LQA2" s="1221"/>
      <c r="LQB2" s="1221"/>
      <c r="LQC2" s="1221"/>
      <c r="LQD2" s="1221"/>
      <c r="LQE2" s="1221"/>
      <c r="LQF2" s="1221"/>
      <c r="LQG2" s="1221"/>
      <c r="LQH2" s="1221"/>
      <c r="LQI2" s="1221"/>
      <c r="LQJ2" s="1221"/>
      <c r="LQK2" s="1221"/>
      <c r="LQL2" s="1221"/>
      <c r="LQM2" s="1221"/>
      <c r="LQN2" s="1221"/>
      <c r="LQO2" s="1221"/>
      <c r="LQP2" s="1221"/>
      <c r="LQQ2" s="1221"/>
      <c r="LQR2" s="1221"/>
      <c r="LQS2" s="1221"/>
      <c r="LQT2" s="1221"/>
      <c r="LQU2" s="1221"/>
      <c r="LQV2" s="1221"/>
      <c r="LQW2" s="1221"/>
      <c r="LQX2" s="1221"/>
      <c r="LQY2" s="1221"/>
      <c r="LQZ2" s="1221"/>
      <c r="LRA2" s="1221"/>
      <c r="LRB2" s="1221"/>
      <c r="LRC2" s="1221"/>
      <c r="LRD2" s="1221"/>
      <c r="LRE2" s="1221"/>
      <c r="LRF2" s="1221"/>
      <c r="LRG2" s="1221"/>
      <c r="LRH2" s="1221"/>
      <c r="LRI2" s="1221"/>
      <c r="LRJ2" s="1221"/>
      <c r="LRK2" s="1221"/>
      <c r="LRL2" s="1221"/>
      <c r="LRM2" s="1221"/>
      <c r="LRN2" s="1221"/>
      <c r="LRO2" s="1221"/>
      <c r="LRP2" s="1221"/>
      <c r="LRQ2" s="1221"/>
      <c r="LRR2" s="1221"/>
      <c r="LRS2" s="1221"/>
      <c r="LRT2" s="1221"/>
      <c r="LRU2" s="1221"/>
      <c r="LRV2" s="1221"/>
      <c r="LRW2" s="1221"/>
      <c r="LRX2" s="1221"/>
      <c r="LRY2" s="1221"/>
      <c r="LRZ2" s="1221"/>
      <c r="LSA2" s="1221"/>
      <c r="LSB2" s="1221"/>
      <c r="LSC2" s="1221"/>
      <c r="LSD2" s="1221"/>
      <c r="LSE2" s="1221"/>
      <c r="LSF2" s="1221"/>
      <c r="LSG2" s="1221"/>
      <c r="LSH2" s="1221"/>
      <c r="LSI2" s="1221"/>
      <c r="LSJ2" s="1221"/>
      <c r="LSK2" s="1221"/>
      <c r="LSL2" s="1221"/>
      <c r="LSM2" s="1221"/>
      <c r="LSN2" s="1221"/>
      <c r="LSO2" s="1221"/>
      <c r="LSP2" s="1221"/>
      <c r="LSQ2" s="1221"/>
      <c r="LSR2" s="1221"/>
      <c r="LSS2" s="1221"/>
      <c r="LST2" s="1221"/>
      <c r="LSU2" s="1221"/>
      <c r="LSV2" s="1221"/>
      <c r="LSW2" s="1221"/>
      <c r="LSX2" s="1221"/>
      <c r="LSY2" s="1221"/>
      <c r="LSZ2" s="1221"/>
      <c r="LTA2" s="1221"/>
      <c r="LTB2" s="1221"/>
      <c r="LTC2" s="1221"/>
      <c r="LTD2" s="1221"/>
      <c r="LTE2" s="1221"/>
      <c r="LTF2" s="1221"/>
      <c r="LTG2" s="1221"/>
      <c r="LTH2" s="1221"/>
      <c r="LTI2" s="1221"/>
      <c r="LTJ2" s="1221"/>
      <c r="LTK2" s="1221"/>
      <c r="LTL2" s="1221"/>
      <c r="LTM2" s="1221"/>
      <c r="LTN2" s="1221"/>
      <c r="LTO2" s="1221"/>
      <c r="LTP2" s="1221"/>
      <c r="LTQ2" s="1221"/>
      <c r="LTR2" s="1221"/>
      <c r="LTS2" s="1221"/>
      <c r="LTT2" s="1221"/>
      <c r="LTU2" s="1221"/>
      <c r="LTV2" s="1221"/>
      <c r="LTW2" s="1221"/>
      <c r="LTX2" s="1221"/>
      <c r="LTY2" s="1221"/>
      <c r="LTZ2" s="1221"/>
      <c r="LUA2" s="1221"/>
      <c r="LUB2" s="1221"/>
      <c r="LUC2" s="1221"/>
      <c r="LUD2" s="1221"/>
      <c r="LUE2" s="1221"/>
      <c r="LUF2" s="1221"/>
      <c r="LUG2" s="1221"/>
      <c r="LUH2" s="1221"/>
      <c r="LUI2" s="1221"/>
      <c r="LUJ2" s="1221"/>
      <c r="LUK2" s="1221"/>
      <c r="LUL2" s="1221"/>
      <c r="LUM2" s="1221"/>
      <c r="LUN2" s="1221"/>
      <c r="LUO2" s="1221"/>
      <c r="LUP2" s="1221"/>
      <c r="LUQ2" s="1221"/>
      <c r="LUR2" s="1221"/>
      <c r="LUS2" s="1221"/>
      <c r="LUT2" s="1221"/>
      <c r="LUU2" s="1221"/>
      <c r="LUV2" s="1221"/>
      <c r="LUW2" s="1221"/>
      <c r="LUX2" s="1221"/>
      <c r="LUY2" s="1221"/>
      <c r="LUZ2" s="1221"/>
      <c r="LVA2" s="1221"/>
      <c r="LVB2" s="1221"/>
      <c r="LVC2" s="1221"/>
      <c r="LVD2" s="1221"/>
      <c r="LVE2" s="1221"/>
      <c r="LVF2" s="1221"/>
      <c r="LVG2" s="1221"/>
      <c r="LVH2" s="1221"/>
      <c r="LVI2" s="1221"/>
      <c r="LVJ2" s="1221"/>
      <c r="LVK2" s="1221"/>
      <c r="LVL2" s="1221"/>
      <c r="LVM2" s="1221"/>
      <c r="LVN2" s="1221"/>
      <c r="LVO2" s="1221"/>
      <c r="LVP2" s="1221"/>
      <c r="LVQ2" s="1221"/>
      <c r="LVR2" s="1221"/>
      <c r="LVS2" s="1221"/>
      <c r="LVT2" s="1221"/>
      <c r="LVU2" s="1221"/>
      <c r="LVV2" s="1221"/>
      <c r="LVW2" s="1221"/>
      <c r="LVX2" s="1221"/>
      <c r="LVY2" s="1221"/>
      <c r="LVZ2" s="1221"/>
      <c r="LWA2" s="1221"/>
      <c r="LWB2" s="1221"/>
      <c r="LWC2" s="1221"/>
      <c r="LWD2" s="1221"/>
      <c r="LWE2" s="1221"/>
      <c r="LWF2" s="1221"/>
      <c r="LWG2" s="1221"/>
      <c r="LWH2" s="1221"/>
      <c r="LWI2" s="1221"/>
      <c r="LWJ2" s="1221"/>
      <c r="LWK2" s="1221"/>
      <c r="LWL2" s="1221"/>
      <c r="LWM2" s="1221"/>
      <c r="LWN2" s="1221"/>
      <c r="LWO2" s="1221"/>
      <c r="LWP2" s="1221"/>
      <c r="LWQ2" s="1221"/>
      <c r="LWR2" s="1221"/>
      <c r="LWS2" s="1221"/>
      <c r="LWT2" s="1221"/>
      <c r="LWU2" s="1221"/>
      <c r="LWV2" s="1221"/>
      <c r="LWW2" s="1221"/>
      <c r="LWX2" s="1221"/>
      <c r="LWY2" s="1221"/>
      <c r="LWZ2" s="1221"/>
      <c r="LXA2" s="1221"/>
      <c r="LXB2" s="1221"/>
      <c r="LXC2" s="1221"/>
      <c r="LXD2" s="1221"/>
      <c r="LXE2" s="1221"/>
      <c r="LXF2" s="1221"/>
      <c r="LXG2" s="1221"/>
      <c r="LXH2" s="1221"/>
      <c r="LXI2" s="1221"/>
      <c r="LXJ2" s="1221"/>
      <c r="LXK2" s="1221"/>
      <c r="LXL2" s="1221"/>
      <c r="LXM2" s="1221"/>
      <c r="LXN2" s="1221"/>
      <c r="LXO2" s="1221"/>
      <c r="LXP2" s="1221"/>
      <c r="LXQ2" s="1221"/>
      <c r="LXR2" s="1221"/>
      <c r="LXS2" s="1221"/>
      <c r="LXT2" s="1221"/>
      <c r="LXU2" s="1221"/>
      <c r="LXV2" s="1221"/>
      <c r="LXW2" s="1221"/>
      <c r="LXX2" s="1221"/>
      <c r="LXY2" s="1221"/>
      <c r="LXZ2" s="1221"/>
      <c r="LYA2" s="1221"/>
      <c r="LYB2" s="1221"/>
      <c r="LYC2" s="1221"/>
      <c r="LYD2" s="1221"/>
      <c r="LYE2" s="1221"/>
      <c r="LYF2" s="1221"/>
      <c r="LYG2" s="1221"/>
      <c r="LYH2" s="1221"/>
      <c r="LYI2" s="1221"/>
      <c r="LYJ2" s="1221"/>
      <c r="LYK2" s="1221"/>
      <c r="LYL2" s="1221"/>
      <c r="LYM2" s="1221"/>
      <c r="LYN2" s="1221"/>
      <c r="LYO2" s="1221"/>
      <c r="LYP2" s="1221"/>
      <c r="LYQ2" s="1221"/>
      <c r="LYR2" s="1221"/>
      <c r="LYS2" s="1221"/>
      <c r="LYT2" s="1221"/>
      <c r="LYU2" s="1221"/>
      <c r="LYV2" s="1221"/>
      <c r="LYW2" s="1221"/>
      <c r="LYX2" s="1221"/>
      <c r="LYY2" s="1221"/>
      <c r="LYZ2" s="1221"/>
      <c r="LZA2" s="1221"/>
      <c r="LZB2" s="1221"/>
      <c r="LZC2" s="1221"/>
      <c r="LZD2" s="1221"/>
      <c r="LZE2" s="1221"/>
      <c r="LZF2" s="1221"/>
      <c r="LZG2" s="1221"/>
      <c r="LZH2" s="1221"/>
      <c r="LZI2" s="1221"/>
      <c r="LZJ2" s="1221"/>
      <c r="LZK2" s="1221"/>
      <c r="LZL2" s="1221"/>
      <c r="LZM2" s="1221"/>
      <c r="LZN2" s="1221"/>
      <c r="LZO2" s="1221"/>
      <c r="LZP2" s="1221"/>
      <c r="LZQ2" s="1221"/>
      <c r="LZR2" s="1221"/>
      <c r="LZS2" s="1221"/>
      <c r="LZT2" s="1221"/>
      <c r="LZU2" s="1221"/>
      <c r="LZV2" s="1221"/>
      <c r="LZW2" s="1221"/>
      <c r="LZX2" s="1221"/>
      <c r="LZY2" s="1221"/>
      <c r="LZZ2" s="1221"/>
      <c r="MAA2" s="1221"/>
      <c r="MAB2" s="1221"/>
      <c r="MAC2" s="1221"/>
      <c r="MAD2" s="1221"/>
      <c r="MAE2" s="1221"/>
      <c r="MAF2" s="1221"/>
      <c r="MAG2" s="1221"/>
      <c r="MAH2" s="1221"/>
      <c r="MAI2" s="1221"/>
      <c r="MAJ2" s="1221"/>
      <c r="MAK2" s="1221"/>
      <c r="MAL2" s="1221"/>
      <c r="MAM2" s="1221"/>
      <c r="MAN2" s="1221"/>
      <c r="MAO2" s="1221"/>
      <c r="MAP2" s="1221"/>
      <c r="MAQ2" s="1221"/>
      <c r="MAR2" s="1221"/>
      <c r="MAS2" s="1221"/>
      <c r="MAT2" s="1221"/>
      <c r="MAU2" s="1221"/>
      <c r="MAV2" s="1221"/>
      <c r="MAW2" s="1221"/>
      <c r="MAX2" s="1221"/>
      <c r="MAY2" s="1221"/>
      <c r="MAZ2" s="1221"/>
      <c r="MBA2" s="1221"/>
      <c r="MBB2" s="1221"/>
      <c r="MBC2" s="1221"/>
      <c r="MBD2" s="1221"/>
      <c r="MBE2" s="1221"/>
      <c r="MBF2" s="1221"/>
      <c r="MBG2" s="1221"/>
      <c r="MBH2" s="1221"/>
      <c r="MBI2" s="1221"/>
      <c r="MBJ2" s="1221"/>
      <c r="MBK2" s="1221"/>
      <c r="MBL2" s="1221"/>
      <c r="MBM2" s="1221"/>
      <c r="MBN2" s="1221"/>
      <c r="MBO2" s="1221"/>
      <c r="MBP2" s="1221"/>
      <c r="MBQ2" s="1221"/>
      <c r="MBR2" s="1221"/>
      <c r="MBS2" s="1221"/>
      <c r="MBT2" s="1221"/>
      <c r="MBU2" s="1221"/>
      <c r="MBV2" s="1221"/>
      <c r="MBW2" s="1221"/>
      <c r="MBX2" s="1221"/>
      <c r="MBY2" s="1221"/>
      <c r="MBZ2" s="1221"/>
      <c r="MCA2" s="1221"/>
      <c r="MCB2" s="1221"/>
      <c r="MCC2" s="1221"/>
      <c r="MCD2" s="1221"/>
      <c r="MCE2" s="1221"/>
      <c r="MCF2" s="1221"/>
      <c r="MCG2" s="1221"/>
      <c r="MCH2" s="1221"/>
      <c r="MCI2" s="1221"/>
      <c r="MCJ2" s="1221"/>
      <c r="MCK2" s="1221"/>
      <c r="MCL2" s="1221"/>
      <c r="MCM2" s="1221"/>
      <c r="MCN2" s="1221"/>
      <c r="MCO2" s="1221"/>
      <c r="MCP2" s="1221"/>
      <c r="MCQ2" s="1221"/>
      <c r="MCR2" s="1221"/>
      <c r="MCS2" s="1221"/>
      <c r="MCT2" s="1221"/>
      <c r="MCU2" s="1221"/>
      <c r="MCV2" s="1221"/>
      <c r="MCW2" s="1221"/>
      <c r="MCX2" s="1221"/>
      <c r="MCY2" s="1221"/>
      <c r="MCZ2" s="1221"/>
      <c r="MDA2" s="1221"/>
      <c r="MDB2" s="1221"/>
      <c r="MDC2" s="1221"/>
      <c r="MDD2" s="1221"/>
      <c r="MDE2" s="1221"/>
      <c r="MDF2" s="1221"/>
      <c r="MDG2" s="1221"/>
      <c r="MDH2" s="1221"/>
      <c r="MDI2" s="1221"/>
      <c r="MDJ2" s="1221"/>
      <c r="MDK2" s="1221"/>
      <c r="MDL2" s="1221"/>
      <c r="MDM2" s="1221"/>
      <c r="MDN2" s="1221"/>
      <c r="MDO2" s="1221"/>
      <c r="MDP2" s="1221"/>
      <c r="MDQ2" s="1221"/>
      <c r="MDR2" s="1221"/>
      <c r="MDS2" s="1221"/>
      <c r="MDT2" s="1221"/>
      <c r="MDU2" s="1221"/>
      <c r="MDV2" s="1221"/>
      <c r="MDW2" s="1221"/>
      <c r="MDX2" s="1221"/>
      <c r="MDY2" s="1221"/>
      <c r="MDZ2" s="1221"/>
      <c r="MEA2" s="1221"/>
      <c r="MEB2" s="1221"/>
      <c r="MEC2" s="1221"/>
      <c r="MED2" s="1221"/>
      <c r="MEE2" s="1221"/>
      <c r="MEF2" s="1221"/>
      <c r="MEG2" s="1221"/>
      <c r="MEH2" s="1221"/>
      <c r="MEI2" s="1221"/>
      <c r="MEJ2" s="1221"/>
      <c r="MEK2" s="1221"/>
      <c r="MEL2" s="1221"/>
      <c r="MEM2" s="1221"/>
      <c r="MEN2" s="1221"/>
      <c r="MEO2" s="1221"/>
      <c r="MEP2" s="1221"/>
      <c r="MEQ2" s="1221"/>
      <c r="MER2" s="1221"/>
      <c r="MES2" s="1221"/>
      <c r="MET2" s="1221"/>
      <c r="MEU2" s="1221"/>
      <c r="MEV2" s="1221"/>
      <c r="MEW2" s="1221"/>
      <c r="MEX2" s="1221"/>
      <c r="MEY2" s="1221"/>
      <c r="MEZ2" s="1221"/>
      <c r="MFA2" s="1221"/>
      <c r="MFB2" s="1221"/>
      <c r="MFC2" s="1221"/>
      <c r="MFD2" s="1221"/>
      <c r="MFE2" s="1221"/>
      <c r="MFF2" s="1221"/>
      <c r="MFG2" s="1221"/>
      <c r="MFH2" s="1221"/>
      <c r="MFI2" s="1221"/>
      <c r="MFJ2" s="1221"/>
      <c r="MFK2" s="1221"/>
      <c r="MFL2" s="1221"/>
      <c r="MFM2" s="1221"/>
      <c r="MFN2" s="1221"/>
      <c r="MFO2" s="1221"/>
      <c r="MFP2" s="1221"/>
      <c r="MFQ2" s="1221"/>
      <c r="MFR2" s="1221"/>
      <c r="MFS2" s="1221"/>
      <c r="MFT2" s="1221"/>
      <c r="MFU2" s="1221"/>
      <c r="MFV2" s="1221"/>
      <c r="MFW2" s="1221"/>
      <c r="MFX2" s="1221"/>
      <c r="MFY2" s="1221"/>
      <c r="MFZ2" s="1221"/>
      <c r="MGA2" s="1221"/>
      <c r="MGB2" s="1221"/>
      <c r="MGC2" s="1221"/>
      <c r="MGD2" s="1221"/>
      <c r="MGE2" s="1221"/>
      <c r="MGF2" s="1221"/>
      <c r="MGG2" s="1221"/>
      <c r="MGH2" s="1221"/>
      <c r="MGI2" s="1221"/>
      <c r="MGJ2" s="1221"/>
      <c r="MGK2" s="1221"/>
      <c r="MGL2" s="1221"/>
      <c r="MGM2" s="1221"/>
      <c r="MGN2" s="1221"/>
      <c r="MGO2" s="1221"/>
      <c r="MGP2" s="1221"/>
      <c r="MGQ2" s="1221"/>
      <c r="MGR2" s="1221"/>
      <c r="MGS2" s="1221"/>
      <c r="MGT2" s="1221"/>
      <c r="MGU2" s="1221"/>
      <c r="MGV2" s="1221"/>
      <c r="MGW2" s="1221"/>
      <c r="MGX2" s="1221"/>
      <c r="MGY2" s="1221"/>
      <c r="MGZ2" s="1221"/>
      <c r="MHA2" s="1221"/>
      <c r="MHB2" s="1221"/>
      <c r="MHC2" s="1221"/>
      <c r="MHD2" s="1221"/>
      <c r="MHE2" s="1221"/>
      <c r="MHF2" s="1221"/>
      <c r="MHG2" s="1221"/>
      <c r="MHH2" s="1221"/>
      <c r="MHI2" s="1221"/>
      <c r="MHJ2" s="1221"/>
      <c r="MHK2" s="1221"/>
      <c r="MHL2" s="1221"/>
      <c r="MHM2" s="1221"/>
      <c r="MHN2" s="1221"/>
      <c r="MHO2" s="1221"/>
      <c r="MHP2" s="1221"/>
      <c r="MHQ2" s="1221"/>
      <c r="MHR2" s="1221"/>
      <c r="MHS2" s="1221"/>
      <c r="MHT2" s="1221"/>
      <c r="MHU2" s="1221"/>
      <c r="MHV2" s="1221"/>
      <c r="MHW2" s="1221"/>
      <c r="MHX2" s="1221"/>
      <c r="MHY2" s="1221"/>
      <c r="MHZ2" s="1221"/>
      <c r="MIA2" s="1221"/>
      <c r="MIB2" s="1221"/>
      <c r="MIC2" s="1221"/>
      <c r="MID2" s="1221"/>
      <c r="MIE2" s="1221"/>
      <c r="MIF2" s="1221"/>
      <c r="MIG2" s="1221"/>
      <c r="MIH2" s="1221"/>
      <c r="MII2" s="1221"/>
      <c r="MIJ2" s="1221"/>
      <c r="MIK2" s="1221"/>
      <c r="MIL2" s="1221"/>
      <c r="MIM2" s="1221"/>
      <c r="MIN2" s="1221"/>
      <c r="MIO2" s="1221"/>
      <c r="MIP2" s="1221"/>
      <c r="MIQ2" s="1221"/>
      <c r="MIR2" s="1221"/>
      <c r="MIS2" s="1221"/>
      <c r="MIT2" s="1221"/>
      <c r="MIU2" s="1221"/>
      <c r="MIV2" s="1221"/>
      <c r="MIW2" s="1221"/>
      <c r="MIX2" s="1221"/>
      <c r="MIY2" s="1221"/>
      <c r="MIZ2" s="1221"/>
      <c r="MJA2" s="1221"/>
      <c r="MJB2" s="1221"/>
      <c r="MJC2" s="1221"/>
      <c r="MJD2" s="1221"/>
      <c r="MJE2" s="1221"/>
      <c r="MJF2" s="1221"/>
      <c r="MJG2" s="1221"/>
      <c r="MJH2" s="1221"/>
      <c r="MJI2" s="1221"/>
      <c r="MJJ2" s="1221"/>
      <c r="MJK2" s="1221"/>
      <c r="MJL2" s="1221"/>
      <c r="MJM2" s="1221"/>
      <c r="MJN2" s="1221"/>
      <c r="MJO2" s="1221"/>
      <c r="MJP2" s="1221"/>
      <c r="MJQ2" s="1221"/>
      <c r="MJR2" s="1221"/>
      <c r="MJS2" s="1221"/>
      <c r="MJT2" s="1221"/>
      <c r="MJU2" s="1221"/>
      <c r="MJV2" s="1221"/>
      <c r="MJW2" s="1221"/>
      <c r="MJX2" s="1221"/>
      <c r="MJY2" s="1221"/>
      <c r="MJZ2" s="1221"/>
      <c r="MKA2" s="1221"/>
      <c r="MKB2" s="1221"/>
      <c r="MKC2" s="1221"/>
      <c r="MKD2" s="1221"/>
      <c r="MKE2" s="1221"/>
      <c r="MKF2" s="1221"/>
      <c r="MKG2" s="1221"/>
      <c r="MKH2" s="1221"/>
      <c r="MKI2" s="1221"/>
      <c r="MKJ2" s="1221"/>
      <c r="MKK2" s="1221"/>
      <c r="MKL2" s="1221"/>
      <c r="MKM2" s="1221"/>
      <c r="MKN2" s="1221"/>
      <c r="MKO2" s="1221"/>
      <c r="MKP2" s="1221"/>
      <c r="MKQ2" s="1221"/>
      <c r="MKR2" s="1221"/>
      <c r="MKS2" s="1221"/>
      <c r="MKT2" s="1221"/>
      <c r="MKU2" s="1221"/>
      <c r="MKV2" s="1221"/>
      <c r="MKW2" s="1221"/>
      <c r="MKX2" s="1221"/>
      <c r="MKY2" s="1221"/>
      <c r="MKZ2" s="1221"/>
      <c r="MLA2" s="1221"/>
      <c r="MLB2" s="1221"/>
      <c r="MLC2" s="1221"/>
      <c r="MLD2" s="1221"/>
      <c r="MLE2" s="1221"/>
      <c r="MLF2" s="1221"/>
      <c r="MLG2" s="1221"/>
      <c r="MLH2" s="1221"/>
      <c r="MLI2" s="1221"/>
      <c r="MLJ2" s="1221"/>
      <c r="MLK2" s="1221"/>
      <c r="MLL2" s="1221"/>
      <c r="MLM2" s="1221"/>
      <c r="MLN2" s="1221"/>
      <c r="MLO2" s="1221"/>
      <c r="MLP2" s="1221"/>
      <c r="MLQ2" s="1221"/>
      <c r="MLR2" s="1221"/>
      <c r="MLS2" s="1221"/>
      <c r="MLT2" s="1221"/>
      <c r="MLU2" s="1221"/>
      <c r="MLV2" s="1221"/>
      <c r="MLW2" s="1221"/>
      <c r="MLX2" s="1221"/>
      <c r="MLY2" s="1221"/>
      <c r="MLZ2" s="1221"/>
      <c r="MMA2" s="1221"/>
      <c r="MMB2" s="1221"/>
      <c r="MMC2" s="1221"/>
      <c r="MMD2" s="1221"/>
      <c r="MME2" s="1221"/>
      <c r="MMF2" s="1221"/>
      <c r="MMG2" s="1221"/>
      <c r="MMH2" s="1221"/>
      <c r="MMI2" s="1221"/>
      <c r="MMJ2" s="1221"/>
      <c r="MMK2" s="1221"/>
      <c r="MML2" s="1221"/>
      <c r="MMM2" s="1221"/>
      <c r="MMN2" s="1221"/>
      <c r="MMO2" s="1221"/>
      <c r="MMP2" s="1221"/>
      <c r="MMQ2" s="1221"/>
      <c r="MMR2" s="1221"/>
      <c r="MMS2" s="1221"/>
      <c r="MMT2" s="1221"/>
      <c r="MMU2" s="1221"/>
      <c r="MMV2" s="1221"/>
      <c r="MMW2" s="1221"/>
      <c r="MMX2" s="1221"/>
      <c r="MMY2" s="1221"/>
      <c r="MMZ2" s="1221"/>
      <c r="MNA2" s="1221"/>
      <c r="MNB2" s="1221"/>
      <c r="MNC2" s="1221"/>
      <c r="MND2" s="1221"/>
      <c r="MNE2" s="1221"/>
      <c r="MNF2" s="1221"/>
      <c r="MNG2" s="1221"/>
      <c r="MNH2" s="1221"/>
      <c r="MNI2" s="1221"/>
      <c r="MNJ2" s="1221"/>
      <c r="MNK2" s="1221"/>
      <c r="MNL2" s="1221"/>
      <c r="MNM2" s="1221"/>
      <c r="MNN2" s="1221"/>
      <c r="MNO2" s="1221"/>
      <c r="MNP2" s="1221"/>
      <c r="MNQ2" s="1221"/>
      <c r="MNR2" s="1221"/>
      <c r="MNS2" s="1221"/>
      <c r="MNT2" s="1221"/>
      <c r="MNU2" s="1221"/>
      <c r="MNV2" s="1221"/>
      <c r="MNW2" s="1221"/>
      <c r="MNX2" s="1221"/>
      <c r="MNY2" s="1221"/>
      <c r="MNZ2" s="1221"/>
      <c r="MOA2" s="1221"/>
      <c r="MOB2" s="1221"/>
      <c r="MOC2" s="1221"/>
      <c r="MOD2" s="1221"/>
      <c r="MOE2" s="1221"/>
      <c r="MOF2" s="1221"/>
      <c r="MOG2" s="1221"/>
      <c r="MOH2" s="1221"/>
      <c r="MOI2" s="1221"/>
      <c r="MOJ2" s="1221"/>
      <c r="MOK2" s="1221"/>
      <c r="MOL2" s="1221"/>
      <c r="MOM2" s="1221"/>
      <c r="MON2" s="1221"/>
      <c r="MOO2" s="1221"/>
      <c r="MOP2" s="1221"/>
      <c r="MOQ2" s="1221"/>
      <c r="MOR2" s="1221"/>
      <c r="MOS2" s="1221"/>
      <c r="MOT2" s="1221"/>
      <c r="MOU2" s="1221"/>
      <c r="MOV2" s="1221"/>
      <c r="MOW2" s="1221"/>
      <c r="MOX2" s="1221"/>
      <c r="MOY2" s="1221"/>
      <c r="MOZ2" s="1221"/>
      <c r="MPA2" s="1221"/>
      <c r="MPB2" s="1221"/>
      <c r="MPC2" s="1221"/>
      <c r="MPD2" s="1221"/>
      <c r="MPE2" s="1221"/>
      <c r="MPF2" s="1221"/>
      <c r="MPG2" s="1221"/>
      <c r="MPH2" s="1221"/>
      <c r="MPI2" s="1221"/>
      <c r="MPJ2" s="1221"/>
      <c r="MPK2" s="1221"/>
      <c r="MPL2" s="1221"/>
      <c r="MPM2" s="1221"/>
      <c r="MPN2" s="1221"/>
      <c r="MPO2" s="1221"/>
      <c r="MPP2" s="1221"/>
      <c r="MPQ2" s="1221"/>
      <c r="MPR2" s="1221"/>
      <c r="MPS2" s="1221"/>
      <c r="MPT2" s="1221"/>
      <c r="MPU2" s="1221"/>
      <c r="MPV2" s="1221"/>
      <c r="MPW2" s="1221"/>
      <c r="MPX2" s="1221"/>
      <c r="MPY2" s="1221"/>
      <c r="MPZ2" s="1221"/>
      <c r="MQA2" s="1221"/>
      <c r="MQB2" s="1221"/>
      <c r="MQC2" s="1221"/>
      <c r="MQD2" s="1221"/>
      <c r="MQE2" s="1221"/>
      <c r="MQF2" s="1221"/>
      <c r="MQG2" s="1221"/>
      <c r="MQH2" s="1221"/>
      <c r="MQI2" s="1221"/>
      <c r="MQJ2" s="1221"/>
      <c r="MQK2" s="1221"/>
      <c r="MQL2" s="1221"/>
      <c r="MQM2" s="1221"/>
      <c r="MQN2" s="1221"/>
      <c r="MQO2" s="1221"/>
      <c r="MQP2" s="1221"/>
      <c r="MQQ2" s="1221"/>
      <c r="MQR2" s="1221"/>
      <c r="MQS2" s="1221"/>
      <c r="MQT2" s="1221"/>
      <c r="MQU2" s="1221"/>
      <c r="MQV2" s="1221"/>
      <c r="MQW2" s="1221"/>
      <c r="MQX2" s="1221"/>
      <c r="MQY2" s="1221"/>
      <c r="MQZ2" s="1221"/>
      <c r="MRA2" s="1221"/>
      <c r="MRB2" s="1221"/>
      <c r="MRC2" s="1221"/>
      <c r="MRD2" s="1221"/>
      <c r="MRE2" s="1221"/>
      <c r="MRF2" s="1221"/>
      <c r="MRG2" s="1221"/>
      <c r="MRH2" s="1221"/>
      <c r="MRI2" s="1221"/>
      <c r="MRJ2" s="1221"/>
      <c r="MRK2" s="1221"/>
      <c r="MRL2" s="1221"/>
      <c r="MRM2" s="1221"/>
      <c r="MRN2" s="1221"/>
      <c r="MRO2" s="1221"/>
      <c r="MRP2" s="1221"/>
      <c r="MRQ2" s="1221"/>
      <c r="MRR2" s="1221"/>
      <c r="MRS2" s="1221"/>
      <c r="MRT2" s="1221"/>
      <c r="MRU2" s="1221"/>
      <c r="MRV2" s="1221"/>
      <c r="MRW2" s="1221"/>
      <c r="MRX2" s="1221"/>
      <c r="MRY2" s="1221"/>
      <c r="MRZ2" s="1221"/>
      <c r="MSA2" s="1221"/>
      <c r="MSB2" s="1221"/>
      <c r="MSC2" s="1221"/>
      <c r="MSD2" s="1221"/>
      <c r="MSE2" s="1221"/>
      <c r="MSF2" s="1221"/>
      <c r="MSG2" s="1221"/>
      <c r="MSH2" s="1221"/>
      <c r="MSI2" s="1221"/>
      <c r="MSJ2" s="1221"/>
      <c r="MSK2" s="1221"/>
      <c r="MSL2" s="1221"/>
      <c r="MSM2" s="1221"/>
      <c r="MSN2" s="1221"/>
      <c r="MSO2" s="1221"/>
      <c r="MSP2" s="1221"/>
      <c r="MSQ2" s="1221"/>
      <c r="MSR2" s="1221"/>
      <c r="MSS2" s="1221"/>
      <c r="MST2" s="1221"/>
      <c r="MSU2" s="1221"/>
      <c r="MSV2" s="1221"/>
      <c r="MSW2" s="1221"/>
      <c r="MSX2" s="1221"/>
      <c r="MSY2" s="1221"/>
      <c r="MSZ2" s="1221"/>
      <c r="MTA2" s="1221"/>
      <c r="MTB2" s="1221"/>
      <c r="MTC2" s="1221"/>
      <c r="MTD2" s="1221"/>
      <c r="MTE2" s="1221"/>
      <c r="MTF2" s="1221"/>
      <c r="MTG2" s="1221"/>
      <c r="MTH2" s="1221"/>
      <c r="MTI2" s="1221"/>
      <c r="MTJ2" s="1221"/>
      <c r="MTK2" s="1221"/>
      <c r="MTL2" s="1221"/>
      <c r="MTM2" s="1221"/>
      <c r="MTN2" s="1221"/>
      <c r="MTO2" s="1221"/>
      <c r="MTP2" s="1221"/>
      <c r="MTQ2" s="1221"/>
      <c r="MTR2" s="1221"/>
      <c r="MTS2" s="1221"/>
      <c r="MTT2" s="1221"/>
      <c r="MTU2" s="1221"/>
      <c r="MTV2" s="1221"/>
      <c r="MTW2" s="1221"/>
      <c r="MTX2" s="1221"/>
      <c r="MTY2" s="1221"/>
      <c r="MTZ2" s="1221"/>
      <c r="MUA2" s="1221"/>
      <c r="MUB2" s="1221"/>
      <c r="MUC2" s="1221"/>
      <c r="MUD2" s="1221"/>
      <c r="MUE2" s="1221"/>
      <c r="MUF2" s="1221"/>
      <c r="MUG2" s="1221"/>
      <c r="MUH2" s="1221"/>
      <c r="MUI2" s="1221"/>
      <c r="MUJ2" s="1221"/>
      <c r="MUK2" s="1221"/>
      <c r="MUL2" s="1221"/>
      <c r="MUM2" s="1221"/>
      <c r="MUN2" s="1221"/>
      <c r="MUO2" s="1221"/>
      <c r="MUP2" s="1221"/>
      <c r="MUQ2" s="1221"/>
      <c r="MUR2" s="1221"/>
      <c r="MUS2" s="1221"/>
      <c r="MUT2" s="1221"/>
      <c r="MUU2" s="1221"/>
      <c r="MUV2" s="1221"/>
      <c r="MUW2" s="1221"/>
      <c r="MUX2" s="1221"/>
      <c r="MUY2" s="1221"/>
      <c r="MUZ2" s="1221"/>
      <c r="MVA2" s="1221"/>
      <c r="MVB2" s="1221"/>
      <c r="MVC2" s="1221"/>
      <c r="MVD2" s="1221"/>
      <c r="MVE2" s="1221"/>
      <c r="MVF2" s="1221"/>
      <c r="MVG2" s="1221"/>
      <c r="MVH2" s="1221"/>
      <c r="MVI2" s="1221"/>
      <c r="MVJ2" s="1221"/>
      <c r="MVK2" s="1221"/>
      <c r="MVL2" s="1221"/>
      <c r="MVM2" s="1221"/>
      <c r="MVN2" s="1221"/>
      <c r="MVO2" s="1221"/>
      <c r="MVP2" s="1221"/>
      <c r="MVQ2" s="1221"/>
      <c r="MVR2" s="1221"/>
      <c r="MVS2" s="1221"/>
      <c r="MVT2" s="1221"/>
      <c r="MVU2" s="1221"/>
      <c r="MVV2" s="1221"/>
      <c r="MVW2" s="1221"/>
      <c r="MVX2" s="1221"/>
      <c r="MVY2" s="1221"/>
      <c r="MVZ2" s="1221"/>
      <c r="MWA2" s="1221"/>
      <c r="MWB2" s="1221"/>
      <c r="MWC2" s="1221"/>
      <c r="MWD2" s="1221"/>
      <c r="MWE2" s="1221"/>
      <c r="MWF2" s="1221"/>
      <c r="MWG2" s="1221"/>
      <c r="MWH2" s="1221"/>
      <c r="MWI2" s="1221"/>
      <c r="MWJ2" s="1221"/>
      <c r="MWK2" s="1221"/>
      <c r="MWL2" s="1221"/>
      <c r="MWM2" s="1221"/>
      <c r="MWN2" s="1221"/>
      <c r="MWO2" s="1221"/>
      <c r="MWP2" s="1221"/>
      <c r="MWQ2" s="1221"/>
      <c r="MWR2" s="1221"/>
      <c r="MWS2" s="1221"/>
      <c r="MWT2" s="1221"/>
      <c r="MWU2" s="1221"/>
      <c r="MWV2" s="1221"/>
      <c r="MWW2" s="1221"/>
      <c r="MWX2" s="1221"/>
      <c r="MWY2" s="1221"/>
      <c r="MWZ2" s="1221"/>
      <c r="MXA2" s="1221"/>
      <c r="MXB2" s="1221"/>
      <c r="MXC2" s="1221"/>
      <c r="MXD2" s="1221"/>
      <c r="MXE2" s="1221"/>
      <c r="MXF2" s="1221"/>
      <c r="MXG2" s="1221"/>
      <c r="MXH2" s="1221"/>
      <c r="MXI2" s="1221"/>
      <c r="MXJ2" s="1221"/>
      <c r="MXK2" s="1221"/>
      <c r="MXL2" s="1221"/>
      <c r="MXM2" s="1221"/>
      <c r="MXN2" s="1221"/>
      <c r="MXO2" s="1221"/>
      <c r="MXP2" s="1221"/>
      <c r="MXQ2" s="1221"/>
      <c r="MXR2" s="1221"/>
      <c r="MXS2" s="1221"/>
      <c r="MXT2" s="1221"/>
      <c r="MXU2" s="1221"/>
      <c r="MXV2" s="1221"/>
      <c r="MXW2" s="1221"/>
      <c r="MXX2" s="1221"/>
      <c r="MXY2" s="1221"/>
      <c r="MXZ2" s="1221"/>
      <c r="MYA2" s="1221"/>
      <c r="MYB2" s="1221"/>
      <c r="MYC2" s="1221"/>
      <c r="MYD2" s="1221"/>
      <c r="MYE2" s="1221"/>
      <c r="MYF2" s="1221"/>
      <c r="MYG2" s="1221"/>
      <c r="MYH2" s="1221"/>
      <c r="MYI2" s="1221"/>
      <c r="MYJ2" s="1221"/>
      <c r="MYK2" s="1221"/>
      <c r="MYL2" s="1221"/>
      <c r="MYM2" s="1221"/>
      <c r="MYN2" s="1221"/>
      <c r="MYO2" s="1221"/>
      <c r="MYP2" s="1221"/>
      <c r="MYQ2" s="1221"/>
      <c r="MYR2" s="1221"/>
      <c r="MYS2" s="1221"/>
      <c r="MYT2" s="1221"/>
      <c r="MYU2" s="1221"/>
      <c r="MYV2" s="1221"/>
      <c r="MYW2" s="1221"/>
      <c r="MYX2" s="1221"/>
      <c r="MYY2" s="1221"/>
      <c r="MYZ2" s="1221"/>
      <c r="MZA2" s="1221"/>
      <c r="MZB2" s="1221"/>
      <c r="MZC2" s="1221"/>
      <c r="MZD2" s="1221"/>
      <c r="MZE2" s="1221"/>
      <c r="MZF2" s="1221"/>
      <c r="MZG2" s="1221"/>
      <c r="MZH2" s="1221"/>
      <c r="MZI2" s="1221"/>
      <c r="MZJ2" s="1221"/>
      <c r="MZK2" s="1221"/>
      <c r="MZL2" s="1221"/>
      <c r="MZM2" s="1221"/>
      <c r="MZN2" s="1221"/>
      <c r="MZO2" s="1221"/>
      <c r="MZP2" s="1221"/>
      <c r="MZQ2" s="1221"/>
      <c r="MZR2" s="1221"/>
      <c r="MZS2" s="1221"/>
      <c r="MZT2" s="1221"/>
      <c r="MZU2" s="1221"/>
      <c r="MZV2" s="1221"/>
      <c r="MZW2" s="1221"/>
      <c r="MZX2" s="1221"/>
      <c r="MZY2" s="1221"/>
      <c r="MZZ2" s="1221"/>
      <c r="NAA2" s="1221"/>
      <c r="NAB2" s="1221"/>
      <c r="NAC2" s="1221"/>
      <c r="NAD2" s="1221"/>
      <c r="NAE2" s="1221"/>
      <c r="NAF2" s="1221"/>
      <c r="NAG2" s="1221"/>
      <c r="NAH2" s="1221"/>
      <c r="NAI2" s="1221"/>
      <c r="NAJ2" s="1221"/>
      <c r="NAK2" s="1221"/>
      <c r="NAL2" s="1221"/>
      <c r="NAM2" s="1221"/>
      <c r="NAN2" s="1221"/>
      <c r="NAO2" s="1221"/>
      <c r="NAP2" s="1221"/>
      <c r="NAQ2" s="1221"/>
      <c r="NAR2" s="1221"/>
      <c r="NAS2" s="1221"/>
      <c r="NAT2" s="1221"/>
      <c r="NAU2" s="1221"/>
      <c r="NAV2" s="1221"/>
      <c r="NAW2" s="1221"/>
      <c r="NAX2" s="1221"/>
      <c r="NAY2" s="1221"/>
      <c r="NAZ2" s="1221"/>
      <c r="NBA2" s="1221"/>
      <c r="NBB2" s="1221"/>
      <c r="NBC2" s="1221"/>
      <c r="NBD2" s="1221"/>
      <c r="NBE2" s="1221"/>
      <c r="NBF2" s="1221"/>
      <c r="NBG2" s="1221"/>
      <c r="NBH2" s="1221"/>
      <c r="NBI2" s="1221"/>
      <c r="NBJ2" s="1221"/>
      <c r="NBK2" s="1221"/>
      <c r="NBL2" s="1221"/>
      <c r="NBM2" s="1221"/>
      <c r="NBN2" s="1221"/>
      <c r="NBO2" s="1221"/>
      <c r="NBP2" s="1221"/>
      <c r="NBQ2" s="1221"/>
      <c r="NBR2" s="1221"/>
      <c r="NBS2" s="1221"/>
      <c r="NBT2" s="1221"/>
      <c r="NBU2" s="1221"/>
      <c r="NBV2" s="1221"/>
      <c r="NBW2" s="1221"/>
      <c r="NBX2" s="1221"/>
      <c r="NBY2" s="1221"/>
      <c r="NBZ2" s="1221"/>
      <c r="NCA2" s="1221"/>
      <c r="NCB2" s="1221"/>
      <c r="NCC2" s="1221"/>
      <c r="NCD2" s="1221"/>
      <c r="NCE2" s="1221"/>
      <c r="NCF2" s="1221"/>
      <c r="NCG2" s="1221"/>
      <c r="NCH2" s="1221"/>
      <c r="NCI2" s="1221"/>
      <c r="NCJ2" s="1221"/>
      <c r="NCK2" s="1221"/>
      <c r="NCL2" s="1221"/>
      <c r="NCM2" s="1221"/>
      <c r="NCN2" s="1221"/>
      <c r="NCO2" s="1221"/>
      <c r="NCP2" s="1221"/>
      <c r="NCQ2" s="1221"/>
      <c r="NCR2" s="1221"/>
      <c r="NCS2" s="1221"/>
      <c r="NCT2" s="1221"/>
      <c r="NCU2" s="1221"/>
      <c r="NCV2" s="1221"/>
      <c r="NCW2" s="1221"/>
      <c r="NCX2" s="1221"/>
      <c r="NCY2" s="1221"/>
      <c r="NCZ2" s="1221"/>
      <c r="NDA2" s="1221"/>
      <c r="NDB2" s="1221"/>
      <c r="NDC2" s="1221"/>
      <c r="NDD2" s="1221"/>
      <c r="NDE2" s="1221"/>
      <c r="NDF2" s="1221"/>
      <c r="NDG2" s="1221"/>
      <c r="NDH2" s="1221"/>
      <c r="NDI2" s="1221"/>
      <c r="NDJ2" s="1221"/>
      <c r="NDK2" s="1221"/>
      <c r="NDL2" s="1221"/>
      <c r="NDM2" s="1221"/>
      <c r="NDN2" s="1221"/>
      <c r="NDO2" s="1221"/>
      <c r="NDP2" s="1221"/>
      <c r="NDQ2" s="1221"/>
      <c r="NDR2" s="1221"/>
      <c r="NDS2" s="1221"/>
      <c r="NDT2" s="1221"/>
      <c r="NDU2" s="1221"/>
      <c r="NDV2" s="1221"/>
      <c r="NDW2" s="1221"/>
      <c r="NDX2" s="1221"/>
      <c r="NDY2" s="1221"/>
      <c r="NDZ2" s="1221"/>
      <c r="NEA2" s="1221"/>
      <c r="NEB2" s="1221"/>
      <c r="NEC2" s="1221"/>
      <c r="NED2" s="1221"/>
      <c r="NEE2" s="1221"/>
      <c r="NEF2" s="1221"/>
      <c r="NEG2" s="1221"/>
      <c r="NEH2" s="1221"/>
      <c r="NEI2" s="1221"/>
      <c r="NEJ2" s="1221"/>
      <c r="NEK2" s="1221"/>
      <c r="NEL2" s="1221"/>
      <c r="NEM2" s="1221"/>
      <c r="NEN2" s="1221"/>
      <c r="NEO2" s="1221"/>
      <c r="NEP2" s="1221"/>
      <c r="NEQ2" s="1221"/>
      <c r="NER2" s="1221"/>
      <c r="NES2" s="1221"/>
      <c r="NET2" s="1221"/>
      <c r="NEU2" s="1221"/>
      <c r="NEV2" s="1221"/>
      <c r="NEW2" s="1221"/>
      <c r="NEX2" s="1221"/>
      <c r="NEY2" s="1221"/>
      <c r="NEZ2" s="1221"/>
      <c r="NFA2" s="1221"/>
      <c r="NFB2" s="1221"/>
      <c r="NFC2" s="1221"/>
      <c r="NFD2" s="1221"/>
      <c r="NFE2" s="1221"/>
      <c r="NFF2" s="1221"/>
      <c r="NFG2" s="1221"/>
      <c r="NFH2" s="1221"/>
      <c r="NFI2" s="1221"/>
      <c r="NFJ2" s="1221"/>
      <c r="NFK2" s="1221"/>
      <c r="NFL2" s="1221"/>
      <c r="NFM2" s="1221"/>
      <c r="NFN2" s="1221"/>
      <c r="NFO2" s="1221"/>
      <c r="NFP2" s="1221"/>
      <c r="NFQ2" s="1221"/>
      <c r="NFR2" s="1221"/>
      <c r="NFS2" s="1221"/>
      <c r="NFT2" s="1221"/>
      <c r="NFU2" s="1221"/>
      <c r="NFV2" s="1221"/>
      <c r="NFW2" s="1221"/>
      <c r="NFX2" s="1221"/>
      <c r="NFY2" s="1221"/>
      <c r="NFZ2" s="1221"/>
      <c r="NGA2" s="1221"/>
      <c r="NGB2" s="1221"/>
      <c r="NGC2" s="1221"/>
      <c r="NGD2" s="1221"/>
      <c r="NGE2" s="1221"/>
      <c r="NGF2" s="1221"/>
      <c r="NGG2" s="1221"/>
      <c r="NGH2" s="1221"/>
      <c r="NGI2" s="1221"/>
      <c r="NGJ2" s="1221"/>
      <c r="NGK2" s="1221"/>
      <c r="NGL2" s="1221"/>
      <c r="NGM2" s="1221"/>
      <c r="NGN2" s="1221"/>
      <c r="NGO2" s="1221"/>
      <c r="NGP2" s="1221"/>
      <c r="NGQ2" s="1221"/>
      <c r="NGR2" s="1221"/>
      <c r="NGS2" s="1221"/>
      <c r="NGT2" s="1221"/>
      <c r="NGU2" s="1221"/>
      <c r="NGV2" s="1221"/>
      <c r="NGW2" s="1221"/>
      <c r="NGX2" s="1221"/>
      <c r="NGY2" s="1221"/>
      <c r="NGZ2" s="1221"/>
      <c r="NHA2" s="1221"/>
      <c r="NHB2" s="1221"/>
      <c r="NHC2" s="1221"/>
      <c r="NHD2" s="1221"/>
      <c r="NHE2" s="1221"/>
      <c r="NHF2" s="1221"/>
      <c r="NHG2" s="1221"/>
      <c r="NHH2" s="1221"/>
      <c r="NHI2" s="1221"/>
      <c r="NHJ2" s="1221"/>
      <c r="NHK2" s="1221"/>
      <c r="NHL2" s="1221"/>
      <c r="NHM2" s="1221"/>
      <c r="NHN2" s="1221"/>
      <c r="NHO2" s="1221"/>
      <c r="NHP2" s="1221"/>
      <c r="NHQ2" s="1221"/>
      <c r="NHR2" s="1221"/>
      <c r="NHS2" s="1221"/>
      <c r="NHT2" s="1221"/>
      <c r="NHU2" s="1221"/>
      <c r="NHV2" s="1221"/>
      <c r="NHW2" s="1221"/>
      <c r="NHX2" s="1221"/>
      <c r="NHY2" s="1221"/>
      <c r="NHZ2" s="1221"/>
      <c r="NIA2" s="1221"/>
      <c r="NIB2" s="1221"/>
      <c r="NIC2" s="1221"/>
      <c r="NID2" s="1221"/>
      <c r="NIE2" s="1221"/>
      <c r="NIF2" s="1221"/>
      <c r="NIG2" s="1221"/>
      <c r="NIH2" s="1221"/>
      <c r="NII2" s="1221"/>
      <c r="NIJ2" s="1221"/>
      <c r="NIK2" s="1221"/>
      <c r="NIL2" s="1221"/>
      <c r="NIM2" s="1221"/>
      <c r="NIN2" s="1221"/>
      <c r="NIO2" s="1221"/>
      <c r="NIP2" s="1221"/>
      <c r="NIQ2" s="1221"/>
      <c r="NIR2" s="1221"/>
      <c r="NIS2" s="1221"/>
      <c r="NIT2" s="1221"/>
      <c r="NIU2" s="1221"/>
      <c r="NIV2" s="1221"/>
      <c r="NIW2" s="1221"/>
      <c r="NIX2" s="1221"/>
      <c r="NIY2" s="1221"/>
      <c r="NIZ2" s="1221"/>
      <c r="NJA2" s="1221"/>
      <c r="NJB2" s="1221"/>
      <c r="NJC2" s="1221"/>
      <c r="NJD2" s="1221"/>
      <c r="NJE2" s="1221"/>
      <c r="NJF2" s="1221"/>
      <c r="NJG2" s="1221"/>
      <c r="NJH2" s="1221"/>
      <c r="NJI2" s="1221"/>
      <c r="NJJ2" s="1221"/>
      <c r="NJK2" s="1221"/>
      <c r="NJL2" s="1221"/>
      <c r="NJM2" s="1221"/>
      <c r="NJN2" s="1221"/>
      <c r="NJO2" s="1221"/>
      <c r="NJP2" s="1221"/>
      <c r="NJQ2" s="1221"/>
      <c r="NJR2" s="1221"/>
      <c r="NJS2" s="1221"/>
      <c r="NJT2" s="1221"/>
      <c r="NJU2" s="1221"/>
      <c r="NJV2" s="1221"/>
      <c r="NJW2" s="1221"/>
      <c r="NJX2" s="1221"/>
      <c r="NJY2" s="1221"/>
      <c r="NJZ2" s="1221"/>
      <c r="NKA2" s="1221"/>
      <c r="NKB2" s="1221"/>
      <c r="NKC2" s="1221"/>
      <c r="NKD2" s="1221"/>
      <c r="NKE2" s="1221"/>
      <c r="NKF2" s="1221"/>
      <c r="NKG2" s="1221"/>
      <c r="NKH2" s="1221"/>
      <c r="NKI2" s="1221"/>
      <c r="NKJ2" s="1221"/>
      <c r="NKK2" s="1221"/>
      <c r="NKL2" s="1221"/>
      <c r="NKM2" s="1221"/>
      <c r="NKN2" s="1221"/>
      <c r="NKO2" s="1221"/>
      <c r="NKP2" s="1221"/>
      <c r="NKQ2" s="1221"/>
      <c r="NKR2" s="1221"/>
      <c r="NKS2" s="1221"/>
      <c r="NKT2" s="1221"/>
      <c r="NKU2" s="1221"/>
      <c r="NKV2" s="1221"/>
      <c r="NKW2" s="1221"/>
      <c r="NKX2" s="1221"/>
      <c r="NKY2" s="1221"/>
      <c r="NKZ2" s="1221"/>
      <c r="NLA2" s="1221"/>
      <c r="NLB2" s="1221"/>
      <c r="NLC2" s="1221"/>
      <c r="NLD2" s="1221"/>
      <c r="NLE2" s="1221"/>
      <c r="NLF2" s="1221"/>
      <c r="NLG2" s="1221"/>
      <c r="NLH2" s="1221"/>
      <c r="NLI2" s="1221"/>
      <c r="NLJ2" s="1221"/>
      <c r="NLK2" s="1221"/>
      <c r="NLL2" s="1221"/>
      <c r="NLM2" s="1221"/>
      <c r="NLN2" s="1221"/>
      <c r="NLO2" s="1221"/>
      <c r="NLP2" s="1221"/>
      <c r="NLQ2" s="1221"/>
      <c r="NLR2" s="1221"/>
      <c r="NLS2" s="1221"/>
      <c r="NLT2" s="1221"/>
      <c r="NLU2" s="1221"/>
      <c r="NLV2" s="1221"/>
      <c r="NLW2" s="1221"/>
      <c r="NLX2" s="1221"/>
      <c r="NLY2" s="1221"/>
      <c r="NLZ2" s="1221"/>
      <c r="NMA2" s="1221"/>
      <c r="NMB2" s="1221"/>
      <c r="NMC2" s="1221"/>
      <c r="NMD2" s="1221"/>
      <c r="NME2" s="1221"/>
      <c r="NMF2" s="1221"/>
      <c r="NMG2" s="1221"/>
      <c r="NMH2" s="1221"/>
      <c r="NMI2" s="1221"/>
      <c r="NMJ2" s="1221"/>
      <c r="NMK2" s="1221"/>
      <c r="NML2" s="1221"/>
      <c r="NMM2" s="1221"/>
      <c r="NMN2" s="1221"/>
      <c r="NMO2" s="1221"/>
      <c r="NMP2" s="1221"/>
      <c r="NMQ2" s="1221"/>
      <c r="NMR2" s="1221"/>
      <c r="NMS2" s="1221"/>
      <c r="NMT2" s="1221"/>
      <c r="NMU2" s="1221"/>
      <c r="NMV2" s="1221"/>
      <c r="NMW2" s="1221"/>
      <c r="NMX2" s="1221"/>
      <c r="NMY2" s="1221"/>
      <c r="NMZ2" s="1221"/>
      <c r="NNA2" s="1221"/>
      <c r="NNB2" s="1221"/>
      <c r="NNC2" s="1221"/>
      <c r="NND2" s="1221"/>
      <c r="NNE2" s="1221"/>
      <c r="NNF2" s="1221"/>
      <c r="NNG2" s="1221"/>
      <c r="NNH2" s="1221"/>
      <c r="NNI2" s="1221"/>
      <c r="NNJ2" s="1221"/>
      <c r="NNK2" s="1221"/>
      <c r="NNL2" s="1221"/>
      <c r="NNM2" s="1221"/>
      <c r="NNN2" s="1221"/>
      <c r="NNO2" s="1221"/>
      <c r="NNP2" s="1221"/>
      <c r="NNQ2" s="1221"/>
      <c r="NNR2" s="1221"/>
      <c r="NNS2" s="1221"/>
      <c r="NNT2" s="1221"/>
      <c r="NNU2" s="1221"/>
      <c r="NNV2" s="1221"/>
      <c r="NNW2" s="1221"/>
      <c r="NNX2" s="1221"/>
      <c r="NNY2" s="1221"/>
      <c r="NNZ2" s="1221"/>
      <c r="NOA2" s="1221"/>
      <c r="NOB2" s="1221"/>
      <c r="NOC2" s="1221"/>
      <c r="NOD2" s="1221"/>
      <c r="NOE2" s="1221"/>
      <c r="NOF2" s="1221"/>
      <c r="NOG2" s="1221"/>
      <c r="NOH2" s="1221"/>
      <c r="NOI2" s="1221"/>
      <c r="NOJ2" s="1221"/>
      <c r="NOK2" s="1221"/>
      <c r="NOL2" s="1221"/>
      <c r="NOM2" s="1221"/>
      <c r="NON2" s="1221"/>
      <c r="NOO2" s="1221"/>
      <c r="NOP2" s="1221"/>
      <c r="NOQ2" s="1221"/>
      <c r="NOR2" s="1221"/>
      <c r="NOS2" s="1221"/>
      <c r="NOT2" s="1221"/>
      <c r="NOU2" s="1221"/>
      <c r="NOV2" s="1221"/>
      <c r="NOW2" s="1221"/>
      <c r="NOX2" s="1221"/>
      <c r="NOY2" s="1221"/>
      <c r="NOZ2" s="1221"/>
      <c r="NPA2" s="1221"/>
      <c r="NPB2" s="1221"/>
      <c r="NPC2" s="1221"/>
      <c r="NPD2" s="1221"/>
      <c r="NPE2" s="1221"/>
      <c r="NPF2" s="1221"/>
      <c r="NPG2" s="1221"/>
      <c r="NPH2" s="1221"/>
      <c r="NPI2" s="1221"/>
      <c r="NPJ2" s="1221"/>
      <c r="NPK2" s="1221"/>
      <c r="NPL2" s="1221"/>
      <c r="NPM2" s="1221"/>
      <c r="NPN2" s="1221"/>
      <c r="NPO2" s="1221"/>
      <c r="NPP2" s="1221"/>
      <c r="NPQ2" s="1221"/>
      <c r="NPR2" s="1221"/>
      <c r="NPS2" s="1221"/>
      <c r="NPT2" s="1221"/>
      <c r="NPU2" s="1221"/>
      <c r="NPV2" s="1221"/>
      <c r="NPW2" s="1221"/>
      <c r="NPX2" s="1221"/>
      <c r="NPY2" s="1221"/>
      <c r="NPZ2" s="1221"/>
      <c r="NQA2" s="1221"/>
      <c r="NQB2" s="1221"/>
      <c r="NQC2" s="1221"/>
      <c r="NQD2" s="1221"/>
      <c r="NQE2" s="1221"/>
      <c r="NQF2" s="1221"/>
      <c r="NQG2" s="1221"/>
      <c r="NQH2" s="1221"/>
      <c r="NQI2" s="1221"/>
      <c r="NQJ2" s="1221"/>
      <c r="NQK2" s="1221"/>
      <c r="NQL2" s="1221"/>
      <c r="NQM2" s="1221"/>
      <c r="NQN2" s="1221"/>
      <c r="NQO2" s="1221"/>
      <c r="NQP2" s="1221"/>
      <c r="NQQ2" s="1221"/>
      <c r="NQR2" s="1221"/>
      <c r="NQS2" s="1221"/>
      <c r="NQT2" s="1221"/>
      <c r="NQU2" s="1221"/>
      <c r="NQV2" s="1221"/>
      <c r="NQW2" s="1221"/>
      <c r="NQX2" s="1221"/>
      <c r="NQY2" s="1221"/>
      <c r="NQZ2" s="1221"/>
      <c r="NRA2" s="1221"/>
      <c r="NRB2" s="1221"/>
      <c r="NRC2" s="1221"/>
      <c r="NRD2" s="1221"/>
      <c r="NRE2" s="1221"/>
      <c r="NRF2" s="1221"/>
      <c r="NRG2" s="1221"/>
      <c r="NRH2" s="1221"/>
      <c r="NRI2" s="1221"/>
      <c r="NRJ2" s="1221"/>
      <c r="NRK2" s="1221"/>
      <c r="NRL2" s="1221"/>
      <c r="NRM2" s="1221"/>
      <c r="NRN2" s="1221"/>
      <c r="NRO2" s="1221"/>
      <c r="NRP2" s="1221"/>
      <c r="NRQ2" s="1221"/>
      <c r="NRR2" s="1221"/>
      <c r="NRS2" s="1221"/>
      <c r="NRT2" s="1221"/>
      <c r="NRU2" s="1221"/>
      <c r="NRV2" s="1221"/>
      <c r="NRW2" s="1221"/>
      <c r="NRX2" s="1221"/>
      <c r="NRY2" s="1221"/>
      <c r="NRZ2" s="1221"/>
      <c r="NSA2" s="1221"/>
      <c r="NSB2" s="1221"/>
      <c r="NSC2" s="1221"/>
      <c r="NSD2" s="1221"/>
      <c r="NSE2" s="1221"/>
      <c r="NSF2" s="1221"/>
      <c r="NSG2" s="1221"/>
      <c r="NSH2" s="1221"/>
      <c r="NSI2" s="1221"/>
      <c r="NSJ2" s="1221"/>
      <c r="NSK2" s="1221"/>
      <c r="NSL2" s="1221"/>
      <c r="NSM2" s="1221"/>
      <c r="NSN2" s="1221"/>
      <c r="NSO2" s="1221"/>
      <c r="NSP2" s="1221"/>
      <c r="NSQ2" s="1221"/>
      <c r="NSR2" s="1221"/>
      <c r="NSS2" s="1221"/>
      <c r="NST2" s="1221"/>
      <c r="NSU2" s="1221"/>
      <c r="NSV2" s="1221"/>
      <c r="NSW2" s="1221"/>
      <c r="NSX2" s="1221"/>
      <c r="NSY2" s="1221"/>
      <c r="NSZ2" s="1221"/>
      <c r="NTA2" s="1221"/>
      <c r="NTB2" s="1221"/>
      <c r="NTC2" s="1221"/>
      <c r="NTD2" s="1221"/>
      <c r="NTE2" s="1221"/>
      <c r="NTF2" s="1221"/>
      <c r="NTG2" s="1221"/>
      <c r="NTH2" s="1221"/>
      <c r="NTI2" s="1221"/>
      <c r="NTJ2" s="1221"/>
      <c r="NTK2" s="1221"/>
      <c r="NTL2" s="1221"/>
      <c r="NTM2" s="1221"/>
      <c r="NTN2" s="1221"/>
      <c r="NTO2" s="1221"/>
      <c r="NTP2" s="1221"/>
      <c r="NTQ2" s="1221"/>
      <c r="NTR2" s="1221"/>
      <c r="NTS2" s="1221"/>
      <c r="NTT2" s="1221"/>
      <c r="NTU2" s="1221"/>
      <c r="NTV2" s="1221"/>
      <c r="NTW2" s="1221"/>
      <c r="NTX2" s="1221"/>
      <c r="NTY2" s="1221"/>
      <c r="NTZ2" s="1221"/>
      <c r="NUA2" s="1221"/>
      <c r="NUB2" s="1221"/>
      <c r="NUC2" s="1221"/>
      <c r="NUD2" s="1221"/>
      <c r="NUE2" s="1221"/>
      <c r="NUF2" s="1221"/>
      <c r="NUG2" s="1221"/>
      <c r="NUH2" s="1221"/>
      <c r="NUI2" s="1221"/>
      <c r="NUJ2" s="1221"/>
      <c r="NUK2" s="1221"/>
      <c r="NUL2" s="1221"/>
      <c r="NUM2" s="1221"/>
      <c r="NUN2" s="1221"/>
      <c r="NUO2" s="1221"/>
      <c r="NUP2" s="1221"/>
      <c r="NUQ2" s="1221"/>
      <c r="NUR2" s="1221"/>
      <c r="NUS2" s="1221"/>
      <c r="NUT2" s="1221"/>
      <c r="NUU2" s="1221"/>
      <c r="NUV2" s="1221"/>
      <c r="NUW2" s="1221"/>
      <c r="NUX2" s="1221"/>
      <c r="NUY2" s="1221"/>
      <c r="NUZ2" s="1221"/>
      <c r="NVA2" s="1221"/>
      <c r="NVB2" s="1221"/>
      <c r="NVC2" s="1221"/>
      <c r="NVD2" s="1221"/>
      <c r="NVE2" s="1221"/>
      <c r="NVF2" s="1221"/>
      <c r="NVG2" s="1221"/>
      <c r="NVH2" s="1221"/>
      <c r="NVI2" s="1221"/>
      <c r="NVJ2" s="1221"/>
      <c r="NVK2" s="1221"/>
      <c r="NVL2" s="1221"/>
      <c r="NVM2" s="1221"/>
      <c r="NVN2" s="1221"/>
      <c r="NVO2" s="1221"/>
      <c r="NVP2" s="1221"/>
      <c r="NVQ2" s="1221"/>
      <c r="NVR2" s="1221"/>
      <c r="NVS2" s="1221"/>
      <c r="NVT2" s="1221"/>
      <c r="NVU2" s="1221"/>
      <c r="NVV2" s="1221"/>
      <c r="NVW2" s="1221"/>
      <c r="NVX2" s="1221"/>
      <c r="NVY2" s="1221"/>
      <c r="NVZ2" s="1221"/>
      <c r="NWA2" s="1221"/>
      <c r="NWB2" s="1221"/>
      <c r="NWC2" s="1221"/>
      <c r="NWD2" s="1221"/>
      <c r="NWE2" s="1221"/>
      <c r="NWF2" s="1221"/>
      <c r="NWG2" s="1221"/>
      <c r="NWH2" s="1221"/>
      <c r="NWI2" s="1221"/>
      <c r="NWJ2" s="1221"/>
      <c r="NWK2" s="1221"/>
      <c r="NWL2" s="1221"/>
      <c r="NWM2" s="1221"/>
      <c r="NWN2" s="1221"/>
      <c r="NWO2" s="1221"/>
      <c r="NWP2" s="1221"/>
      <c r="NWQ2" s="1221"/>
      <c r="NWR2" s="1221"/>
      <c r="NWS2" s="1221"/>
      <c r="NWT2" s="1221"/>
      <c r="NWU2" s="1221"/>
      <c r="NWV2" s="1221"/>
      <c r="NWW2" s="1221"/>
      <c r="NWX2" s="1221"/>
      <c r="NWY2" s="1221"/>
      <c r="NWZ2" s="1221"/>
      <c r="NXA2" s="1221"/>
      <c r="NXB2" s="1221"/>
      <c r="NXC2" s="1221"/>
      <c r="NXD2" s="1221"/>
      <c r="NXE2" s="1221"/>
      <c r="NXF2" s="1221"/>
      <c r="NXG2" s="1221"/>
      <c r="NXH2" s="1221"/>
      <c r="NXI2" s="1221"/>
      <c r="NXJ2" s="1221"/>
      <c r="NXK2" s="1221"/>
      <c r="NXL2" s="1221"/>
      <c r="NXM2" s="1221"/>
      <c r="NXN2" s="1221"/>
      <c r="NXO2" s="1221"/>
      <c r="NXP2" s="1221"/>
      <c r="NXQ2" s="1221"/>
      <c r="NXR2" s="1221"/>
      <c r="NXS2" s="1221"/>
      <c r="NXT2" s="1221"/>
      <c r="NXU2" s="1221"/>
      <c r="NXV2" s="1221"/>
      <c r="NXW2" s="1221"/>
      <c r="NXX2" s="1221"/>
      <c r="NXY2" s="1221"/>
      <c r="NXZ2" s="1221"/>
      <c r="NYA2" s="1221"/>
      <c r="NYB2" s="1221"/>
      <c r="NYC2" s="1221"/>
      <c r="NYD2" s="1221"/>
      <c r="NYE2" s="1221"/>
      <c r="NYF2" s="1221"/>
      <c r="NYG2" s="1221"/>
      <c r="NYH2" s="1221"/>
      <c r="NYI2" s="1221"/>
      <c r="NYJ2" s="1221"/>
      <c r="NYK2" s="1221"/>
      <c r="NYL2" s="1221"/>
      <c r="NYM2" s="1221"/>
      <c r="NYN2" s="1221"/>
      <c r="NYO2" s="1221"/>
      <c r="NYP2" s="1221"/>
      <c r="NYQ2" s="1221"/>
      <c r="NYR2" s="1221"/>
      <c r="NYS2" s="1221"/>
      <c r="NYT2" s="1221"/>
      <c r="NYU2" s="1221"/>
      <c r="NYV2" s="1221"/>
      <c r="NYW2" s="1221"/>
      <c r="NYX2" s="1221"/>
      <c r="NYY2" s="1221"/>
      <c r="NYZ2" s="1221"/>
      <c r="NZA2" s="1221"/>
      <c r="NZB2" s="1221"/>
      <c r="NZC2" s="1221"/>
      <c r="NZD2" s="1221"/>
      <c r="NZE2" s="1221"/>
      <c r="NZF2" s="1221"/>
      <c r="NZG2" s="1221"/>
      <c r="NZH2" s="1221"/>
      <c r="NZI2" s="1221"/>
      <c r="NZJ2" s="1221"/>
      <c r="NZK2" s="1221"/>
      <c r="NZL2" s="1221"/>
      <c r="NZM2" s="1221"/>
      <c r="NZN2" s="1221"/>
      <c r="NZO2" s="1221"/>
      <c r="NZP2" s="1221"/>
      <c r="NZQ2" s="1221"/>
      <c r="NZR2" s="1221"/>
      <c r="NZS2" s="1221"/>
      <c r="NZT2" s="1221"/>
      <c r="NZU2" s="1221"/>
      <c r="NZV2" s="1221"/>
      <c r="NZW2" s="1221"/>
      <c r="NZX2" s="1221"/>
      <c r="NZY2" s="1221"/>
      <c r="NZZ2" s="1221"/>
      <c r="OAA2" s="1221"/>
      <c r="OAB2" s="1221"/>
      <c r="OAC2" s="1221"/>
      <c r="OAD2" s="1221"/>
      <c r="OAE2" s="1221"/>
      <c r="OAF2" s="1221"/>
      <c r="OAG2" s="1221"/>
      <c r="OAH2" s="1221"/>
      <c r="OAI2" s="1221"/>
      <c r="OAJ2" s="1221"/>
      <c r="OAK2" s="1221"/>
      <c r="OAL2" s="1221"/>
      <c r="OAM2" s="1221"/>
      <c r="OAN2" s="1221"/>
      <c r="OAO2" s="1221"/>
      <c r="OAP2" s="1221"/>
      <c r="OAQ2" s="1221"/>
      <c r="OAR2" s="1221"/>
      <c r="OAS2" s="1221"/>
      <c r="OAT2" s="1221"/>
      <c r="OAU2" s="1221"/>
      <c r="OAV2" s="1221"/>
      <c r="OAW2" s="1221"/>
      <c r="OAX2" s="1221"/>
      <c r="OAY2" s="1221"/>
      <c r="OAZ2" s="1221"/>
      <c r="OBA2" s="1221"/>
      <c r="OBB2" s="1221"/>
      <c r="OBC2" s="1221"/>
      <c r="OBD2" s="1221"/>
      <c r="OBE2" s="1221"/>
      <c r="OBF2" s="1221"/>
      <c r="OBG2" s="1221"/>
      <c r="OBH2" s="1221"/>
      <c r="OBI2" s="1221"/>
      <c r="OBJ2" s="1221"/>
      <c r="OBK2" s="1221"/>
      <c r="OBL2" s="1221"/>
      <c r="OBM2" s="1221"/>
      <c r="OBN2" s="1221"/>
      <c r="OBO2" s="1221"/>
      <c r="OBP2" s="1221"/>
      <c r="OBQ2" s="1221"/>
      <c r="OBR2" s="1221"/>
      <c r="OBS2" s="1221"/>
      <c r="OBT2" s="1221"/>
      <c r="OBU2" s="1221"/>
      <c r="OBV2" s="1221"/>
      <c r="OBW2" s="1221"/>
      <c r="OBX2" s="1221"/>
      <c r="OBY2" s="1221"/>
      <c r="OBZ2" s="1221"/>
      <c r="OCA2" s="1221"/>
      <c r="OCB2" s="1221"/>
      <c r="OCC2" s="1221"/>
      <c r="OCD2" s="1221"/>
      <c r="OCE2" s="1221"/>
      <c r="OCF2" s="1221"/>
      <c r="OCG2" s="1221"/>
      <c r="OCH2" s="1221"/>
      <c r="OCI2" s="1221"/>
      <c r="OCJ2" s="1221"/>
      <c r="OCK2" s="1221"/>
      <c r="OCL2" s="1221"/>
      <c r="OCM2" s="1221"/>
      <c r="OCN2" s="1221"/>
      <c r="OCO2" s="1221"/>
      <c r="OCP2" s="1221"/>
      <c r="OCQ2" s="1221"/>
      <c r="OCR2" s="1221"/>
      <c r="OCS2" s="1221"/>
      <c r="OCT2" s="1221"/>
      <c r="OCU2" s="1221"/>
      <c r="OCV2" s="1221"/>
      <c r="OCW2" s="1221"/>
      <c r="OCX2" s="1221"/>
      <c r="OCY2" s="1221"/>
      <c r="OCZ2" s="1221"/>
      <c r="ODA2" s="1221"/>
      <c r="ODB2" s="1221"/>
      <c r="ODC2" s="1221"/>
      <c r="ODD2" s="1221"/>
      <c r="ODE2" s="1221"/>
      <c r="ODF2" s="1221"/>
      <c r="ODG2" s="1221"/>
      <c r="ODH2" s="1221"/>
      <c r="ODI2" s="1221"/>
      <c r="ODJ2" s="1221"/>
      <c r="ODK2" s="1221"/>
      <c r="ODL2" s="1221"/>
      <c r="ODM2" s="1221"/>
      <c r="ODN2" s="1221"/>
      <c r="ODO2" s="1221"/>
      <c r="ODP2" s="1221"/>
      <c r="ODQ2" s="1221"/>
      <c r="ODR2" s="1221"/>
      <c r="ODS2" s="1221"/>
      <c r="ODT2" s="1221"/>
      <c r="ODU2" s="1221"/>
      <c r="ODV2" s="1221"/>
      <c r="ODW2" s="1221"/>
      <c r="ODX2" s="1221"/>
      <c r="ODY2" s="1221"/>
      <c r="ODZ2" s="1221"/>
      <c r="OEA2" s="1221"/>
      <c r="OEB2" s="1221"/>
      <c r="OEC2" s="1221"/>
      <c r="OED2" s="1221"/>
      <c r="OEE2" s="1221"/>
      <c r="OEF2" s="1221"/>
      <c r="OEG2" s="1221"/>
      <c r="OEH2" s="1221"/>
      <c r="OEI2" s="1221"/>
      <c r="OEJ2" s="1221"/>
      <c r="OEK2" s="1221"/>
      <c r="OEL2" s="1221"/>
      <c r="OEM2" s="1221"/>
      <c r="OEN2" s="1221"/>
      <c r="OEO2" s="1221"/>
      <c r="OEP2" s="1221"/>
      <c r="OEQ2" s="1221"/>
      <c r="OER2" s="1221"/>
      <c r="OES2" s="1221"/>
      <c r="OET2" s="1221"/>
      <c r="OEU2" s="1221"/>
      <c r="OEV2" s="1221"/>
      <c r="OEW2" s="1221"/>
      <c r="OEX2" s="1221"/>
      <c r="OEY2" s="1221"/>
      <c r="OEZ2" s="1221"/>
      <c r="OFA2" s="1221"/>
      <c r="OFB2" s="1221"/>
      <c r="OFC2" s="1221"/>
      <c r="OFD2" s="1221"/>
      <c r="OFE2" s="1221"/>
      <c r="OFF2" s="1221"/>
      <c r="OFG2" s="1221"/>
      <c r="OFH2" s="1221"/>
      <c r="OFI2" s="1221"/>
      <c r="OFJ2" s="1221"/>
      <c r="OFK2" s="1221"/>
      <c r="OFL2" s="1221"/>
      <c r="OFM2" s="1221"/>
      <c r="OFN2" s="1221"/>
      <c r="OFO2" s="1221"/>
      <c r="OFP2" s="1221"/>
      <c r="OFQ2" s="1221"/>
      <c r="OFR2" s="1221"/>
      <c r="OFS2" s="1221"/>
      <c r="OFT2" s="1221"/>
      <c r="OFU2" s="1221"/>
      <c r="OFV2" s="1221"/>
      <c r="OFW2" s="1221"/>
      <c r="OFX2" s="1221"/>
      <c r="OFY2" s="1221"/>
      <c r="OFZ2" s="1221"/>
      <c r="OGA2" s="1221"/>
      <c r="OGB2" s="1221"/>
      <c r="OGC2" s="1221"/>
      <c r="OGD2" s="1221"/>
      <c r="OGE2" s="1221"/>
      <c r="OGF2" s="1221"/>
      <c r="OGG2" s="1221"/>
      <c r="OGH2" s="1221"/>
      <c r="OGI2" s="1221"/>
      <c r="OGJ2" s="1221"/>
      <c r="OGK2" s="1221"/>
      <c r="OGL2" s="1221"/>
      <c r="OGM2" s="1221"/>
      <c r="OGN2" s="1221"/>
      <c r="OGO2" s="1221"/>
      <c r="OGP2" s="1221"/>
      <c r="OGQ2" s="1221"/>
      <c r="OGR2" s="1221"/>
      <c r="OGS2" s="1221"/>
      <c r="OGT2" s="1221"/>
      <c r="OGU2" s="1221"/>
      <c r="OGV2" s="1221"/>
      <c r="OGW2" s="1221"/>
      <c r="OGX2" s="1221"/>
      <c r="OGY2" s="1221"/>
      <c r="OGZ2" s="1221"/>
      <c r="OHA2" s="1221"/>
      <c r="OHB2" s="1221"/>
      <c r="OHC2" s="1221"/>
      <c r="OHD2" s="1221"/>
      <c r="OHE2" s="1221"/>
      <c r="OHF2" s="1221"/>
      <c r="OHG2" s="1221"/>
      <c r="OHH2" s="1221"/>
      <c r="OHI2" s="1221"/>
      <c r="OHJ2" s="1221"/>
      <c r="OHK2" s="1221"/>
      <c r="OHL2" s="1221"/>
      <c r="OHM2" s="1221"/>
      <c r="OHN2" s="1221"/>
      <c r="OHO2" s="1221"/>
      <c r="OHP2" s="1221"/>
      <c r="OHQ2" s="1221"/>
      <c r="OHR2" s="1221"/>
      <c r="OHS2" s="1221"/>
      <c r="OHT2" s="1221"/>
      <c r="OHU2" s="1221"/>
      <c r="OHV2" s="1221"/>
      <c r="OHW2" s="1221"/>
      <c r="OHX2" s="1221"/>
      <c r="OHY2" s="1221"/>
      <c r="OHZ2" s="1221"/>
      <c r="OIA2" s="1221"/>
      <c r="OIB2" s="1221"/>
      <c r="OIC2" s="1221"/>
      <c r="OID2" s="1221"/>
      <c r="OIE2" s="1221"/>
      <c r="OIF2" s="1221"/>
      <c r="OIG2" s="1221"/>
      <c r="OIH2" s="1221"/>
      <c r="OII2" s="1221"/>
      <c r="OIJ2" s="1221"/>
      <c r="OIK2" s="1221"/>
      <c r="OIL2" s="1221"/>
      <c r="OIM2" s="1221"/>
      <c r="OIN2" s="1221"/>
      <c r="OIO2" s="1221"/>
      <c r="OIP2" s="1221"/>
      <c r="OIQ2" s="1221"/>
      <c r="OIR2" s="1221"/>
      <c r="OIS2" s="1221"/>
      <c r="OIT2" s="1221"/>
      <c r="OIU2" s="1221"/>
      <c r="OIV2" s="1221"/>
      <c r="OIW2" s="1221"/>
      <c r="OIX2" s="1221"/>
      <c r="OIY2" s="1221"/>
      <c r="OIZ2" s="1221"/>
      <c r="OJA2" s="1221"/>
      <c r="OJB2" s="1221"/>
      <c r="OJC2" s="1221"/>
      <c r="OJD2" s="1221"/>
      <c r="OJE2" s="1221"/>
      <c r="OJF2" s="1221"/>
      <c r="OJG2" s="1221"/>
      <c r="OJH2" s="1221"/>
      <c r="OJI2" s="1221"/>
      <c r="OJJ2" s="1221"/>
      <c r="OJK2" s="1221"/>
      <c r="OJL2" s="1221"/>
      <c r="OJM2" s="1221"/>
      <c r="OJN2" s="1221"/>
      <c r="OJO2" s="1221"/>
      <c r="OJP2" s="1221"/>
      <c r="OJQ2" s="1221"/>
      <c r="OJR2" s="1221"/>
      <c r="OJS2" s="1221"/>
      <c r="OJT2" s="1221"/>
      <c r="OJU2" s="1221"/>
      <c r="OJV2" s="1221"/>
      <c r="OJW2" s="1221"/>
      <c r="OJX2" s="1221"/>
      <c r="OJY2" s="1221"/>
      <c r="OJZ2" s="1221"/>
      <c r="OKA2" s="1221"/>
      <c r="OKB2" s="1221"/>
      <c r="OKC2" s="1221"/>
      <c r="OKD2" s="1221"/>
      <c r="OKE2" s="1221"/>
      <c r="OKF2" s="1221"/>
      <c r="OKG2" s="1221"/>
      <c r="OKH2" s="1221"/>
      <c r="OKI2" s="1221"/>
      <c r="OKJ2" s="1221"/>
      <c r="OKK2" s="1221"/>
      <c r="OKL2" s="1221"/>
      <c r="OKM2" s="1221"/>
      <c r="OKN2" s="1221"/>
      <c r="OKO2" s="1221"/>
      <c r="OKP2" s="1221"/>
      <c r="OKQ2" s="1221"/>
      <c r="OKR2" s="1221"/>
      <c r="OKS2" s="1221"/>
      <c r="OKT2" s="1221"/>
      <c r="OKU2" s="1221"/>
      <c r="OKV2" s="1221"/>
      <c r="OKW2" s="1221"/>
      <c r="OKX2" s="1221"/>
      <c r="OKY2" s="1221"/>
      <c r="OKZ2" s="1221"/>
      <c r="OLA2" s="1221"/>
      <c r="OLB2" s="1221"/>
      <c r="OLC2" s="1221"/>
      <c r="OLD2" s="1221"/>
      <c r="OLE2" s="1221"/>
      <c r="OLF2" s="1221"/>
      <c r="OLG2" s="1221"/>
      <c r="OLH2" s="1221"/>
      <c r="OLI2" s="1221"/>
      <c r="OLJ2" s="1221"/>
      <c r="OLK2" s="1221"/>
      <c r="OLL2" s="1221"/>
      <c r="OLM2" s="1221"/>
      <c r="OLN2" s="1221"/>
      <c r="OLO2" s="1221"/>
      <c r="OLP2" s="1221"/>
      <c r="OLQ2" s="1221"/>
      <c r="OLR2" s="1221"/>
      <c r="OLS2" s="1221"/>
      <c r="OLT2" s="1221"/>
      <c r="OLU2" s="1221"/>
      <c r="OLV2" s="1221"/>
      <c r="OLW2" s="1221"/>
      <c r="OLX2" s="1221"/>
      <c r="OLY2" s="1221"/>
      <c r="OLZ2" s="1221"/>
      <c r="OMA2" s="1221"/>
      <c r="OMB2" s="1221"/>
      <c r="OMC2" s="1221"/>
      <c r="OMD2" s="1221"/>
      <c r="OME2" s="1221"/>
      <c r="OMF2" s="1221"/>
      <c r="OMG2" s="1221"/>
      <c r="OMH2" s="1221"/>
      <c r="OMI2" s="1221"/>
      <c r="OMJ2" s="1221"/>
      <c r="OMK2" s="1221"/>
      <c r="OML2" s="1221"/>
      <c r="OMM2" s="1221"/>
      <c r="OMN2" s="1221"/>
      <c r="OMO2" s="1221"/>
      <c r="OMP2" s="1221"/>
      <c r="OMQ2" s="1221"/>
      <c r="OMR2" s="1221"/>
      <c r="OMS2" s="1221"/>
      <c r="OMT2" s="1221"/>
      <c r="OMU2" s="1221"/>
      <c r="OMV2" s="1221"/>
      <c r="OMW2" s="1221"/>
      <c r="OMX2" s="1221"/>
      <c r="OMY2" s="1221"/>
      <c r="OMZ2" s="1221"/>
      <c r="ONA2" s="1221"/>
      <c r="ONB2" s="1221"/>
      <c r="ONC2" s="1221"/>
      <c r="OND2" s="1221"/>
      <c r="ONE2" s="1221"/>
      <c r="ONF2" s="1221"/>
      <c r="ONG2" s="1221"/>
      <c r="ONH2" s="1221"/>
      <c r="ONI2" s="1221"/>
      <c r="ONJ2" s="1221"/>
      <c r="ONK2" s="1221"/>
      <c r="ONL2" s="1221"/>
      <c r="ONM2" s="1221"/>
      <c r="ONN2" s="1221"/>
      <c r="ONO2" s="1221"/>
      <c r="ONP2" s="1221"/>
      <c r="ONQ2" s="1221"/>
      <c r="ONR2" s="1221"/>
      <c r="ONS2" s="1221"/>
      <c r="ONT2" s="1221"/>
      <c r="ONU2" s="1221"/>
      <c r="ONV2" s="1221"/>
      <c r="ONW2" s="1221"/>
      <c r="ONX2" s="1221"/>
      <c r="ONY2" s="1221"/>
      <c r="ONZ2" s="1221"/>
      <c r="OOA2" s="1221"/>
      <c r="OOB2" s="1221"/>
      <c r="OOC2" s="1221"/>
      <c r="OOD2" s="1221"/>
      <c r="OOE2" s="1221"/>
      <c r="OOF2" s="1221"/>
      <c r="OOG2" s="1221"/>
      <c r="OOH2" s="1221"/>
      <c r="OOI2" s="1221"/>
      <c r="OOJ2" s="1221"/>
      <c r="OOK2" s="1221"/>
      <c r="OOL2" s="1221"/>
      <c r="OOM2" s="1221"/>
      <c r="OON2" s="1221"/>
      <c r="OOO2" s="1221"/>
      <c r="OOP2" s="1221"/>
      <c r="OOQ2" s="1221"/>
      <c r="OOR2" s="1221"/>
      <c r="OOS2" s="1221"/>
      <c r="OOT2" s="1221"/>
      <c r="OOU2" s="1221"/>
      <c r="OOV2" s="1221"/>
      <c r="OOW2" s="1221"/>
      <c r="OOX2" s="1221"/>
      <c r="OOY2" s="1221"/>
      <c r="OOZ2" s="1221"/>
      <c r="OPA2" s="1221"/>
      <c r="OPB2" s="1221"/>
      <c r="OPC2" s="1221"/>
      <c r="OPD2" s="1221"/>
      <c r="OPE2" s="1221"/>
      <c r="OPF2" s="1221"/>
      <c r="OPG2" s="1221"/>
      <c r="OPH2" s="1221"/>
      <c r="OPI2" s="1221"/>
      <c r="OPJ2" s="1221"/>
      <c r="OPK2" s="1221"/>
      <c r="OPL2" s="1221"/>
      <c r="OPM2" s="1221"/>
      <c r="OPN2" s="1221"/>
      <c r="OPO2" s="1221"/>
      <c r="OPP2" s="1221"/>
      <c r="OPQ2" s="1221"/>
      <c r="OPR2" s="1221"/>
      <c r="OPS2" s="1221"/>
      <c r="OPT2" s="1221"/>
      <c r="OPU2" s="1221"/>
      <c r="OPV2" s="1221"/>
      <c r="OPW2" s="1221"/>
      <c r="OPX2" s="1221"/>
      <c r="OPY2" s="1221"/>
      <c r="OPZ2" s="1221"/>
      <c r="OQA2" s="1221"/>
      <c r="OQB2" s="1221"/>
      <c r="OQC2" s="1221"/>
      <c r="OQD2" s="1221"/>
      <c r="OQE2" s="1221"/>
      <c r="OQF2" s="1221"/>
      <c r="OQG2" s="1221"/>
      <c r="OQH2" s="1221"/>
      <c r="OQI2" s="1221"/>
      <c r="OQJ2" s="1221"/>
      <c r="OQK2" s="1221"/>
      <c r="OQL2" s="1221"/>
      <c r="OQM2" s="1221"/>
      <c r="OQN2" s="1221"/>
      <c r="OQO2" s="1221"/>
      <c r="OQP2" s="1221"/>
      <c r="OQQ2" s="1221"/>
      <c r="OQR2" s="1221"/>
      <c r="OQS2" s="1221"/>
      <c r="OQT2" s="1221"/>
      <c r="OQU2" s="1221"/>
      <c r="OQV2" s="1221"/>
      <c r="OQW2" s="1221"/>
      <c r="OQX2" s="1221"/>
      <c r="OQY2" s="1221"/>
      <c r="OQZ2" s="1221"/>
      <c r="ORA2" s="1221"/>
      <c r="ORB2" s="1221"/>
      <c r="ORC2" s="1221"/>
      <c r="ORD2" s="1221"/>
      <c r="ORE2" s="1221"/>
      <c r="ORF2" s="1221"/>
      <c r="ORG2" s="1221"/>
      <c r="ORH2" s="1221"/>
      <c r="ORI2" s="1221"/>
      <c r="ORJ2" s="1221"/>
      <c r="ORK2" s="1221"/>
      <c r="ORL2" s="1221"/>
      <c r="ORM2" s="1221"/>
      <c r="ORN2" s="1221"/>
      <c r="ORO2" s="1221"/>
      <c r="ORP2" s="1221"/>
      <c r="ORQ2" s="1221"/>
      <c r="ORR2" s="1221"/>
      <c r="ORS2" s="1221"/>
      <c r="ORT2" s="1221"/>
      <c r="ORU2" s="1221"/>
      <c r="ORV2" s="1221"/>
      <c r="ORW2" s="1221"/>
      <c r="ORX2" s="1221"/>
      <c r="ORY2" s="1221"/>
      <c r="ORZ2" s="1221"/>
      <c r="OSA2" s="1221"/>
      <c r="OSB2" s="1221"/>
      <c r="OSC2" s="1221"/>
      <c r="OSD2" s="1221"/>
      <c r="OSE2" s="1221"/>
      <c r="OSF2" s="1221"/>
      <c r="OSG2" s="1221"/>
      <c r="OSH2" s="1221"/>
      <c r="OSI2" s="1221"/>
      <c r="OSJ2" s="1221"/>
      <c r="OSK2" s="1221"/>
      <c r="OSL2" s="1221"/>
      <c r="OSM2" s="1221"/>
      <c r="OSN2" s="1221"/>
      <c r="OSO2" s="1221"/>
      <c r="OSP2" s="1221"/>
      <c r="OSQ2" s="1221"/>
      <c r="OSR2" s="1221"/>
      <c r="OSS2" s="1221"/>
      <c r="OST2" s="1221"/>
      <c r="OSU2" s="1221"/>
      <c r="OSV2" s="1221"/>
      <c r="OSW2" s="1221"/>
      <c r="OSX2" s="1221"/>
      <c r="OSY2" s="1221"/>
      <c r="OSZ2" s="1221"/>
      <c r="OTA2" s="1221"/>
      <c r="OTB2" s="1221"/>
      <c r="OTC2" s="1221"/>
      <c r="OTD2" s="1221"/>
      <c r="OTE2" s="1221"/>
      <c r="OTF2" s="1221"/>
      <c r="OTG2" s="1221"/>
      <c r="OTH2" s="1221"/>
      <c r="OTI2" s="1221"/>
      <c r="OTJ2" s="1221"/>
      <c r="OTK2" s="1221"/>
      <c r="OTL2" s="1221"/>
      <c r="OTM2" s="1221"/>
      <c r="OTN2" s="1221"/>
      <c r="OTO2" s="1221"/>
      <c r="OTP2" s="1221"/>
      <c r="OTQ2" s="1221"/>
      <c r="OTR2" s="1221"/>
      <c r="OTS2" s="1221"/>
      <c r="OTT2" s="1221"/>
      <c r="OTU2" s="1221"/>
      <c r="OTV2" s="1221"/>
      <c r="OTW2" s="1221"/>
      <c r="OTX2" s="1221"/>
      <c r="OTY2" s="1221"/>
      <c r="OTZ2" s="1221"/>
      <c r="OUA2" s="1221"/>
      <c r="OUB2" s="1221"/>
      <c r="OUC2" s="1221"/>
      <c r="OUD2" s="1221"/>
      <c r="OUE2" s="1221"/>
      <c r="OUF2" s="1221"/>
      <c r="OUG2" s="1221"/>
      <c r="OUH2" s="1221"/>
      <c r="OUI2" s="1221"/>
      <c r="OUJ2" s="1221"/>
      <c r="OUK2" s="1221"/>
      <c r="OUL2" s="1221"/>
      <c r="OUM2" s="1221"/>
      <c r="OUN2" s="1221"/>
      <c r="OUO2" s="1221"/>
      <c r="OUP2" s="1221"/>
      <c r="OUQ2" s="1221"/>
      <c r="OUR2" s="1221"/>
      <c r="OUS2" s="1221"/>
      <c r="OUT2" s="1221"/>
      <c r="OUU2" s="1221"/>
      <c r="OUV2" s="1221"/>
      <c r="OUW2" s="1221"/>
      <c r="OUX2" s="1221"/>
      <c r="OUY2" s="1221"/>
      <c r="OUZ2" s="1221"/>
      <c r="OVA2" s="1221"/>
      <c r="OVB2" s="1221"/>
      <c r="OVC2" s="1221"/>
      <c r="OVD2" s="1221"/>
      <c r="OVE2" s="1221"/>
      <c r="OVF2" s="1221"/>
      <c r="OVG2" s="1221"/>
      <c r="OVH2" s="1221"/>
      <c r="OVI2" s="1221"/>
      <c r="OVJ2" s="1221"/>
      <c r="OVK2" s="1221"/>
      <c r="OVL2" s="1221"/>
      <c r="OVM2" s="1221"/>
      <c r="OVN2" s="1221"/>
      <c r="OVO2" s="1221"/>
      <c r="OVP2" s="1221"/>
      <c r="OVQ2" s="1221"/>
      <c r="OVR2" s="1221"/>
      <c r="OVS2" s="1221"/>
      <c r="OVT2" s="1221"/>
      <c r="OVU2" s="1221"/>
      <c r="OVV2" s="1221"/>
      <c r="OVW2" s="1221"/>
      <c r="OVX2" s="1221"/>
      <c r="OVY2" s="1221"/>
      <c r="OVZ2" s="1221"/>
      <c r="OWA2" s="1221"/>
      <c r="OWB2" s="1221"/>
      <c r="OWC2" s="1221"/>
      <c r="OWD2" s="1221"/>
      <c r="OWE2" s="1221"/>
      <c r="OWF2" s="1221"/>
      <c r="OWG2" s="1221"/>
      <c r="OWH2" s="1221"/>
      <c r="OWI2" s="1221"/>
      <c r="OWJ2" s="1221"/>
      <c r="OWK2" s="1221"/>
      <c r="OWL2" s="1221"/>
      <c r="OWM2" s="1221"/>
      <c r="OWN2" s="1221"/>
      <c r="OWO2" s="1221"/>
      <c r="OWP2" s="1221"/>
      <c r="OWQ2" s="1221"/>
      <c r="OWR2" s="1221"/>
      <c r="OWS2" s="1221"/>
      <c r="OWT2" s="1221"/>
      <c r="OWU2" s="1221"/>
      <c r="OWV2" s="1221"/>
      <c r="OWW2" s="1221"/>
      <c r="OWX2" s="1221"/>
      <c r="OWY2" s="1221"/>
      <c r="OWZ2" s="1221"/>
      <c r="OXA2" s="1221"/>
      <c r="OXB2" s="1221"/>
      <c r="OXC2" s="1221"/>
      <c r="OXD2" s="1221"/>
      <c r="OXE2" s="1221"/>
      <c r="OXF2" s="1221"/>
      <c r="OXG2" s="1221"/>
      <c r="OXH2" s="1221"/>
      <c r="OXI2" s="1221"/>
      <c r="OXJ2" s="1221"/>
      <c r="OXK2" s="1221"/>
      <c r="OXL2" s="1221"/>
      <c r="OXM2" s="1221"/>
      <c r="OXN2" s="1221"/>
      <c r="OXO2" s="1221"/>
      <c r="OXP2" s="1221"/>
      <c r="OXQ2" s="1221"/>
      <c r="OXR2" s="1221"/>
      <c r="OXS2" s="1221"/>
      <c r="OXT2" s="1221"/>
      <c r="OXU2" s="1221"/>
      <c r="OXV2" s="1221"/>
      <c r="OXW2" s="1221"/>
      <c r="OXX2" s="1221"/>
      <c r="OXY2" s="1221"/>
      <c r="OXZ2" s="1221"/>
      <c r="OYA2" s="1221"/>
      <c r="OYB2" s="1221"/>
      <c r="OYC2" s="1221"/>
      <c r="OYD2" s="1221"/>
      <c r="OYE2" s="1221"/>
      <c r="OYF2" s="1221"/>
      <c r="OYG2" s="1221"/>
      <c r="OYH2" s="1221"/>
      <c r="OYI2" s="1221"/>
      <c r="OYJ2" s="1221"/>
      <c r="OYK2" s="1221"/>
      <c r="OYL2" s="1221"/>
      <c r="OYM2" s="1221"/>
      <c r="OYN2" s="1221"/>
      <c r="OYO2" s="1221"/>
      <c r="OYP2" s="1221"/>
      <c r="OYQ2" s="1221"/>
      <c r="OYR2" s="1221"/>
      <c r="OYS2" s="1221"/>
      <c r="OYT2" s="1221"/>
      <c r="OYU2" s="1221"/>
      <c r="OYV2" s="1221"/>
      <c r="OYW2" s="1221"/>
      <c r="OYX2" s="1221"/>
      <c r="OYY2" s="1221"/>
      <c r="OYZ2" s="1221"/>
      <c r="OZA2" s="1221"/>
      <c r="OZB2" s="1221"/>
      <c r="OZC2" s="1221"/>
      <c r="OZD2" s="1221"/>
      <c r="OZE2" s="1221"/>
      <c r="OZF2" s="1221"/>
      <c r="OZG2" s="1221"/>
      <c r="OZH2" s="1221"/>
      <c r="OZI2" s="1221"/>
      <c r="OZJ2" s="1221"/>
      <c r="OZK2" s="1221"/>
      <c r="OZL2" s="1221"/>
      <c r="OZM2" s="1221"/>
      <c r="OZN2" s="1221"/>
      <c r="OZO2" s="1221"/>
      <c r="OZP2" s="1221"/>
      <c r="OZQ2" s="1221"/>
      <c r="OZR2" s="1221"/>
      <c r="OZS2" s="1221"/>
      <c r="OZT2" s="1221"/>
      <c r="OZU2" s="1221"/>
      <c r="OZV2" s="1221"/>
      <c r="OZW2" s="1221"/>
      <c r="OZX2" s="1221"/>
      <c r="OZY2" s="1221"/>
      <c r="OZZ2" s="1221"/>
      <c r="PAA2" s="1221"/>
      <c r="PAB2" s="1221"/>
      <c r="PAC2" s="1221"/>
      <c r="PAD2" s="1221"/>
      <c r="PAE2" s="1221"/>
      <c r="PAF2" s="1221"/>
      <c r="PAG2" s="1221"/>
      <c r="PAH2" s="1221"/>
      <c r="PAI2" s="1221"/>
      <c r="PAJ2" s="1221"/>
      <c r="PAK2" s="1221"/>
      <c r="PAL2" s="1221"/>
      <c r="PAM2" s="1221"/>
      <c r="PAN2" s="1221"/>
      <c r="PAO2" s="1221"/>
      <c r="PAP2" s="1221"/>
      <c r="PAQ2" s="1221"/>
      <c r="PAR2" s="1221"/>
      <c r="PAS2" s="1221"/>
      <c r="PAT2" s="1221"/>
      <c r="PAU2" s="1221"/>
      <c r="PAV2" s="1221"/>
      <c r="PAW2" s="1221"/>
      <c r="PAX2" s="1221"/>
      <c r="PAY2" s="1221"/>
      <c r="PAZ2" s="1221"/>
      <c r="PBA2" s="1221"/>
      <c r="PBB2" s="1221"/>
      <c r="PBC2" s="1221"/>
      <c r="PBD2" s="1221"/>
      <c r="PBE2" s="1221"/>
      <c r="PBF2" s="1221"/>
      <c r="PBG2" s="1221"/>
      <c r="PBH2" s="1221"/>
      <c r="PBI2" s="1221"/>
      <c r="PBJ2" s="1221"/>
      <c r="PBK2" s="1221"/>
      <c r="PBL2" s="1221"/>
      <c r="PBM2" s="1221"/>
      <c r="PBN2" s="1221"/>
      <c r="PBO2" s="1221"/>
      <c r="PBP2" s="1221"/>
      <c r="PBQ2" s="1221"/>
      <c r="PBR2" s="1221"/>
      <c r="PBS2" s="1221"/>
      <c r="PBT2" s="1221"/>
      <c r="PBU2" s="1221"/>
      <c r="PBV2" s="1221"/>
      <c r="PBW2" s="1221"/>
      <c r="PBX2" s="1221"/>
      <c r="PBY2" s="1221"/>
      <c r="PBZ2" s="1221"/>
      <c r="PCA2" s="1221"/>
      <c r="PCB2" s="1221"/>
      <c r="PCC2" s="1221"/>
      <c r="PCD2" s="1221"/>
      <c r="PCE2" s="1221"/>
      <c r="PCF2" s="1221"/>
      <c r="PCG2" s="1221"/>
      <c r="PCH2" s="1221"/>
      <c r="PCI2" s="1221"/>
      <c r="PCJ2" s="1221"/>
      <c r="PCK2" s="1221"/>
      <c r="PCL2" s="1221"/>
      <c r="PCM2" s="1221"/>
      <c r="PCN2" s="1221"/>
      <c r="PCO2" s="1221"/>
      <c r="PCP2" s="1221"/>
      <c r="PCQ2" s="1221"/>
      <c r="PCR2" s="1221"/>
      <c r="PCS2" s="1221"/>
      <c r="PCT2" s="1221"/>
      <c r="PCU2" s="1221"/>
      <c r="PCV2" s="1221"/>
      <c r="PCW2" s="1221"/>
      <c r="PCX2" s="1221"/>
      <c r="PCY2" s="1221"/>
      <c r="PCZ2" s="1221"/>
      <c r="PDA2" s="1221"/>
      <c r="PDB2" s="1221"/>
      <c r="PDC2" s="1221"/>
      <c r="PDD2" s="1221"/>
      <c r="PDE2" s="1221"/>
      <c r="PDF2" s="1221"/>
      <c r="PDG2" s="1221"/>
      <c r="PDH2" s="1221"/>
      <c r="PDI2" s="1221"/>
      <c r="PDJ2" s="1221"/>
      <c r="PDK2" s="1221"/>
      <c r="PDL2" s="1221"/>
      <c r="PDM2" s="1221"/>
      <c r="PDN2" s="1221"/>
      <c r="PDO2" s="1221"/>
      <c r="PDP2" s="1221"/>
      <c r="PDQ2" s="1221"/>
      <c r="PDR2" s="1221"/>
      <c r="PDS2" s="1221"/>
      <c r="PDT2" s="1221"/>
      <c r="PDU2" s="1221"/>
      <c r="PDV2" s="1221"/>
      <c r="PDW2" s="1221"/>
      <c r="PDX2" s="1221"/>
      <c r="PDY2" s="1221"/>
      <c r="PDZ2" s="1221"/>
      <c r="PEA2" s="1221"/>
      <c r="PEB2" s="1221"/>
      <c r="PEC2" s="1221"/>
      <c r="PED2" s="1221"/>
      <c r="PEE2" s="1221"/>
      <c r="PEF2" s="1221"/>
      <c r="PEG2" s="1221"/>
      <c r="PEH2" s="1221"/>
      <c r="PEI2" s="1221"/>
      <c r="PEJ2" s="1221"/>
      <c r="PEK2" s="1221"/>
      <c r="PEL2" s="1221"/>
      <c r="PEM2" s="1221"/>
      <c r="PEN2" s="1221"/>
      <c r="PEO2" s="1221"/>
      <c r="PEP2" s="1221"/>
      <c r="PEQ2" s="1221"/>
      <c r="PER2" s="1221"/>
      <c r="PES2" s="1221"/>
      <c r="PET2" s="1221"/>
      <c r="PEU2" s="1221"/>
      <c r="PEV2" s="1221"/>
      <c r="PEW2" s="1221"/>
      <c r="PEX2" s="1221"/>
      <c r="PEY2" s="1221"/>
      <c r="PEZ2" s="1221"/>
      <c r="PFA2" s="1221"/>
      <c r="PFB2" s="1221"/>
      <c r="PFC2" s="1221"/>
      <c r="PFD2" s="1221"/>
      <c r="PFE2" s="1221"/>
      <c r="PFF2" s="1221"/>
      <c r="PFG2" s="1221"/>
      <c r="PFH2" s="1221"/>
      <c r="PFI2" s="1221"/>
      <c r="PFJ2" s="1221"/>
      <c r="PFK2" s="1221"/>
      <c r="PFL2" s="1221"/>
      <c r="PFM2" s="1221"/>
      <c r="PFN2" s="1221"/>
      <c r="PFO2" s="1221"/>
      <c r="PFP2" s="1221"/>
      <c r="PFQ2" s="1221"/>
      <c r="PFR2" s="1221"/>
      <c r="PFS2" s="1221"/>
      <c r="PFT2" s="1221"/>
      <c r="PFU2" s="1221"/>
      <c r="PFV2" s="1221"/>
      <c r="PFW2" s="1221"/>
      <c r="PFX2" s="1221"/>
      <c r="PFY2" s="1221"/>
      <c r="PFZ2" s="1221"/>
      <c r="PGA2" s="1221"/>
      <c r="PGB2" s="1221"/>
      <c r="PGC2" s="1221"/>
      <c r="PGD2" s="1221"/>
      <c r="PGE2" s="1221"/>
      <c r="PGF2" s="1221"/>
      <c r="PGG2" s="1221"/>
      <c r="PGH2" s="1221"/>
      <c r="PGI2" s="1221"/>
      <c r="PGJ2" s="1221"/>
      <c r="PGK2" s="1221"/>
      <c r="PGL2" s="1221"/>
      <c r="PGM2" s="1221"/>
      <c r="PGN2" s="1221"/>
      <c r="PGO2" s="1221"/>
      <c r="PGP2" s="1221"/>
      <c r="PGQ2" s="1221"/>
      <c r="PGR2" s="1221"/>
      <c r="PGS2" s="1221"/>
      <c r="PGT2" s="1221"/>
      <c r="PGU2" s="1221"/>
      <c r="PGV2" s="1221"/>
      <c r="PGW2" s="1221"/>
      <c r="PGX2" s="1221"/>
      <c r="PGY2" s="1221"/>
      <c r="PGZ2" s="1221"/>
      <c r="PHA2" s="1221"/>
      <c r="PHB2" s="1221"/>
      <c r="PHC2" s="1221"/>
      <c r="PHD2" s="1221"/>
      <c r="PHE2" s="1221"/>
      <c r="PHF2" s="1221"/>
      <c r="PHG2" s="1221"/>
      <c r="PHH2" s="1221"/>
      <c r="PHI2" s="1221"/>
      <c r="PHJ2" s="1221"/>
      <c r="PHK2" s="1221"/>
      <c r="PHL2" s="1221"/>
      <c r="PHM2" s="1221"/>
      <c r="PHN2" s="1221"/>
      <c r="PHO2" s="1221"/>
      <c r="PHP2" s="1221"/>
      <c r="PHQ2" s="1221"/>
      <c r="PHR2" s="1221"/>
      <c r="PHS2" s="1221"/>
      <c r="PHT2" s="1221"/>
      <c r="PHU2" s="1221"/>
      <c r="PHV2" s="1221"/>
      <c r="PHW2" s="1221"/>
      <c r="PHX2" s="1221"/>
      <c r="PHY2" s="1221"/>
      <c r="PHZ2" s="1221"/>
      <c r="PIA2" s="1221"/>
      <c r="PIB2" s="1221"/>
      <c r="PIC2" s="1221"/>
      <c r="PID2" s="1221"/>
      <c r="PIE2" s="1221"/>
      <c r="PIF2" s="1221"/>
      <c r="PIG2" s="1221"/>
      <c r="PIH2" s="1221"/>
      <c r="PII2" s="1221"/>
      <c r="PIJ2" s="1221"/>
      <c r="PIK2" s="1221"/>
      <c r="PIL2" s="1221"/>
      <c r="PIM2" s="1221"/>
      <c r="PIN2" s="1221"/>
      <c r="PIO2" s="1221"/>
      <c r="PIP2" s="1221"/>
      <c r="PIQ2" s="1221"/>
      <c r="PIR2" s="1221"/>
      <c r="PIS2" s="1221"/>
      <c r="PIT2" s="1221"/>
      <c r="PIU2" s="1221"/>
      <c r="PIV2" s="1221"/>
      <c r="PIW2" s="1221"/>
      <c r="PIX2" s="1221"/>
      <c r="PIY2" s="1221"/>
      <c r="PIZ2" s="1221"/>
      <c r="PJA2" s="1221"/>
      <c r="PJB2" s="1221"/>
      <c r="PJC2" s="1221"/>
      <c r="PJD2" s="1221"/>
      <c r="PJE2" s="1221"/>
      <c r="PJF2" s="1221"/>
      <c r="PJG2" s="1221"/>
      <c r="PJH2" s="1221"/>
      <c r="PJI2" s="1221"/>
      <c r="PJJ2" s="1221"/>
      <c r="PJK2" s="1221"/>
      <c r="PJL2" s="1221"/>
      <c r="PJM2" s="1221"/>
      <c r="PJN2" s="1221"/>
      <c r="PJO2" s="1221"/>
      <c r="PJP2" s="1221"/>
      <c r="PJQ2" s="1221"/>
      <c r="PJR2" s="1221"/>
      <c r="PJS2" s="1221"/>
      <c r="PJT2" s="1221"/>
      <c r="PJU2" s="1221"/>
      <c r="PJV2" s="1221"/>
      <c r="PJW2" s="1221"/>
      <c r="PJX2" s="1221"/>
      <c r="PJY2" s="1221"/>
      <c r="PJZ2" s="1221"/>
      <c r="PKA2" s="1221"/>
      <c r="PKB2" s="1221"/>
      <c r="PKC2" s="1221"/>
      <c r="PKD2" s="1221"/>
      <c r="PKE2" s="1221"/>
      <c r="PKF2" s="1221"/>
      <c r="PKG2" s="1221"/>
      <c r="PKH2" s="1221"/>
      <c r="PKI2" s="1221"/>
      <c r="PKJ2" s="1221"/>
      <c r="PKK2" s="1221"/>
      <c r="PKL2" s="1221"/>
      <c r="PKM2" s="1221"/>
      <c r="PKN2" s="1221"/>
      <c r="PKO2" s="1221"/>
      <c r="PKP2" s="1221"/>
      <c r="PKQ2" s="1221"/>
      <c r="PKR2" s="1221"/>
      <c r="PKS2" s="1221"/>
      <c r="PKT2" s="1221"/>
      <c r="PKU2" s="1221"/>
      <c r="PKV2" s="1221"/>
      <c r="PKW2" s="1221"/>
      <c r="PKX2" s="1221"/>
      <c r="PKY2" s="1221"/>
      <c r="PKZ2" s="1221"/>
      <c r="PLA2" s="1221"/>
      <c r="PLB2" s="1221"/>
      <c r="PLC2" s="1221"/>
      <c r="PLD2" s="1221"/>
      <c r="PLE2" s="1221"/>
      <c r="PLF2" s="1221"/>
      <c r="PLG2" s="1221"/>
      <c r="PLH2" s="1221"/>
      <c r="PLI2" s="1221"/>
      <c r="PLJ2" s="1221"/>
      <c r="PLK2" s="1221"/>
      <c r="PLL2" s="1221"/>
      <c r="PLM2" s="1221"/>
      <c r="PLN2" s="1221"/>
      <c r="PLO2" s="1221"/>
      <c r="PLP2" s="1221"/>
      <c r="PLQ2" s="1221"/>
      <c r="PLR2" s="1221"/>
      <c r="PLS2" s="1221"/>
      <c r="PLT2" s="1221"/>
      <c r="PLU2" s="1221"/>
      <c r="PLV2" s="1221"/>
      <c r="PLW2" s="1221"/>
      <c r="PLX2" s="1221"/>
      <c r="PLY2" s="1221"/>
      <c r="PLZ2" s="1221"/>
      <c r="PMA2" s="1221"/>
      <c r="PMB2" s="1221"/>
      <c r="PMC2" s="1221"/>
      <c r="PMD2" s="1221"/>
      <c r="PME2" s="1221"/>
      <c r="PMF2" s="1221"/>
      <c r="PMG2" s="1221"/>
      <c r="PMH2" s="1221"/>
      <c r="PMI2" s="1221"/>
      <c r="PMJ2" s="1221"/>
      <c r="PMK2" s="1221"/>
      <c r="PML2" s="1221"/>
      <c r="PMM2" s="1221"/>
      <c r="PMN2" s="1221"/>
      <c r="PMO2" s="1221"/>
      <c r="PMP2" s="1221"/>
      <c r="PMQ2" s="1221"/>
      <c r="PMR2" s="1221"/>
      <c r="PMS2" s="1221"/>
      <c r="PMT2" s="1221"/>
      <c r="PMU2" s="1221"/>
      <c r="PMV2" s="1221"/>
      <c r="PMW2" s="1221"/>
      <c r="PMX2" s="1221"/>
      <c r="PMY2" s="1221"/>
      <c r="PMZ2" s="1221"/>
      <c r="PNA2" s="1221"/>
      <c r="PNB2" s="1221"/>
      <c r="PNC2" s="1221"/>
      <c r="PND2" s="1221"/>
      <c r="PNE2" s="1221"/>
      <c r="PNF2" s="1221"/>
      <c r="PNG2" s="1221"/>
      <c r="PNH2" s="1221"/>
      <c r="PNI2" s="1221"/>
      <c r="PNJ2" s="1221"/>
      <c r="PNK2" s="1221"/>
      <c r="PNL2" s="1221"/>
      <c r="PNM2" s="1221"/>
      <c r="PNN2" s="1221"/>
      <c r="PNO2" s="1221"/>
      <c r="PNP2" s="1221"/>
      <c r="PNQ2" s="1221"/>
      <c r="PNR2" s="1221"/>
      <c r="PNS2" s="1221"/>
      <c r="PNT2" s="1221"/>
      <c r="PNU2" s="1221"/>
      <c r="PNV2" s="1221"/>
      <c r="PNW2" s="1221"/>
      <c r="PNX2" s="1221"/>
      <c r="PNY2" s="1221"/>
      <c r="PNZ2" s="1221"/>
      <c r="POA2" s="1221"/>
      <c r="POB2" s="1221"/>
      <c r="POC2" s="1221"/>
      <c r="POD2" s="1221"/>
      <c r="POE2" s="1221"/>
      <c r="POF2" s="1221"/>
      <c r="POG2" s="1221"/>
      <c r="POH2" s="1221"/>
      <c r="POI2" s="1221"/>
      <c r="POJ2" s="1221"/>
      <c r="POK2" s="1221"/>
      <c r="POL2" s="1221"/>
      <c r="POM2" s="1221"/>
      <c r="PON2" s="1221"/>
      <c r="POO2" s="1221"/>
      <c r="POP2" s="1221"/>
      <c r="POQ2" s="1221"/>
      <c r="POR2" s="1221"/>
      <c r="POS2" s="1221"/>
      <c r="POT2" s="1221"/>
      <c r="POU2" s="1221"/>
      <c r="POV2" s="1221"/>
      <c r="POW2" s="1221"/>
      <c r="POX2" s="1221"/>
      <c r="POY2" s="1221"/>
      <c r="POZ2" s="1221"/>
      <c r="PPA2" s="1221"/>
      <c r="PPB2" s="1221"/>
      <c r="PPC2" s="1221"/>
      <c r="PPD2" s="1221"/>
      <c r="PPE2" s="1221"/>
      <c r="PPF2" s="1221"/>
      <c r="PPG2" s="1221"/>
      <c r="PPH2" s="1221"/>
      <c r="PPI2" s="1221"/>
      <c r="PPJ2" s="1221"/>
      <c r="PPK2" s="1221"/>
      <c r="PPL2" s="1221"/>
      <c r="PPM2" s="1221"/>
      <c r="PPN2" s="1221"/>
      <c r="PPO2" s="1221"/>
      <c r="PPP2" s="1221"/>
      <c r="PPQ2" s="1221"/>
      <c r="PPR2" s="1221"/>
      <c r="PPS2" s="1221"/>
      <c r="PPT2" s="1221"/>
      <c r="PPU2" s="1221"/>
      <c r="PPV2" s="1221"/>
      <c r="PPW2" s="1221"/>
      <c r="PPX2" s="1221"/>
      <c r="PPY2" s="1221"/>
      <c r="PPZ2" s="1221"/>
      <c r="PQA2" s="1221"/>
      <c r="PQB2" s="1221"/>
      <c r="PQC2" s="1221"/>
      <c r="PQD2" s="1221"/>
      <c r="PQE2" s="1221"/>
      <c r="PQF2" s="1221"/>
      <c r="PQG2" s="1221"/>
      <c r="PQH2" s="1221"/>
      <c r="PQI2" s="1221"/>
      <c r="PQJ2" s="1221"/>
      <c r="PQK2" s="1221"/>
      <c r="PQL2" s="1221"/>
      <c r="PQM2" s="1221"/>
      <c r="PQN2" s="1221"/>
      <c r="PQO2" s="1221"/>
      <c r="PQP2" s="1221"/>
      <c r="PQQ2" s="1221"/>
      <c r="PQR2" s="1221"/>
      <c r="PQS2" s="1221"/>
      <c r="PQT2" s="1221"/>
      <c r="PQU2" s="1221"/>
      <c r="PQV2" s="1221"/>
      <c r="PQW2" s="1221"/>
      <c r="PQX2" s="1221"/>
      <c r="PQY2" s="1221"/>
      <c r="PQZ2" s="1221"/>
      <c r="PRA2" s="1221"/>
      <c r="PRB2" s="1221"/>
      <c r="PRC2" s="1221"/>
      <c r="PRD2" s="1221"/>
      <c r="PRE2" s="1221"/>
      <c r="PRF2" s="1221"/>
      <c r="PRG2" s="1221"/>
      <c r="PRH2" s="1221"/>
      <c r="PRI2" s="1221"/>
      <c r="PRJ2" s="1221"/>
      <c r="PRK2" s="1221"/>
      <c r="PRL2" s="1221"/>
      <c r="PRM2" s="1221"/>
      <c r="PRN2" s="1221"/>
      <c r="PRO2" s="1221"/>
      <c r="PRP2" s="1221"/>
      <c r="PRQ2" s="1221"/>
      <c r="PRR2" s="1221"/>
      <c r="PRS2" s="1221"/>
      <c r="PRT2" s="1221"/>
      <c r="PRU2" s="1221"/>
      <c r="PRV2" s="1221"/>
      <c r="PRW2" s="1221"/>
      <c r="PRX2" s="1221"/>
      <c r="PRY2" s="1221"/>
      <c r="PRZ2" s="1221"/>
      <c r="PSA2" s="1221"/>
      <c r="PSB2" s="1221"/>
      <c r="PSC2" s="1221"/>
      <c r="PSD2" s="1221"/>
      <c r="PSE2" s="1221"/>
      <c r="PSF2" s="1221"/>
      <c r="PSG2" s="1221"/>
      <c r="PSH2" s="1221"/>
      <c r="PSI2" s="1221"/>
      <c r="PSJ2" s="1221"/>
      <c r="PSK2" s="1221"/>
      <c r="PSL2" s="1221"/>
      <c r="PSM2" s="1221"/>
      <c r="PSN2" s="1221"/>
      <c r="PSO2" s="1221"/>
      <c r="PSP2" s="1221"/>
      <c r="PSQ2" s="1221"/>
      <c r="PSR2" s="1221"/>
      <c r="PSS2" s="1221"/>
      <c r="PST2" s="1221"/>
      <c r="PSU2" s="1221"/>
      <c r="PSV2" s="1221"/>
      <c r="PSW2" s="1221"/>
      <c r="PSX2" s="1221"/>
      <c r="PSY2" s="1221"/>
      <c r="PSZ2" s="1221"/>
      <c r="PTA2" s="1221"/>
      <c r="PTB2" s="1221"/>
      <c r="PTC2" s="1221"/>
      <c r="PTD2" s="1221"/>
      <c r="PTE2" s="1221"/>
      <c r="PTF2" s="1221"/>
      <c r="PTG2" s="1221"/>
      <c r="PTH2" s="1221"/>
      <c r="PTI2" s="1221"/>
      <c r="PTJ2" s="1221"/>
      <c r="PTK2" s="1221"/>
      <c r="PTL2" s="1221"/>
      <c r="PTM2" s="1221"/>
      <c r="PTN2" s="1221"/>
      <c r="PTO2" s="1221"/>
      <c r="PTP2" s="1221"/>
      <c r="PTQ2" s="1221"/>
      <c r="PTR2" s="1221"/>
      <c r="PTS2" s="1221"/>
      <c r="PTT2" s="1221"/>
      <c r="PTU2" s="1221"/>
      <c r="PTV2" s="1221"/>
      <c r="PTW2" s="1221"/>
      <c r="PTX2" s="1221"/>
      <c r="PTY2" s="1221"/>
      <c r="PTZ2" s="1221"/>
      <c r="PUA2" s="1221"/>
      <c r="PUB2" s="1221"/>
      <c r="PUC2" s="1221"/>
      <c r="PUD2" s="1221"/>
      <c r="PUE2" s="1221"/>
      <c r="PUF2" s="1221"/>
      <c r="PUG2" s="1221"/>
      <c r="PUH2" s="1221"/>
      <c r="PUI2" s="1221"/>
      <c r="PUJ2" s="1221"/>
      <c r="PUK2" s="1221"/>
      <c r="PUL2" s="1221"/>
      <c r="PUM2" s="1221"/>
      <c r="PUN2" s="1221"/>
      <c r="PUO2" s="1221"/>
      <c r="PUP2" s="1221"/>
      <c r="PUQ2" s="1221"/>
      <c r="PUR2" s="1221"/>
      <c r="PUS2" s="1221"/>
      <c r="PUT2" s="1221"/>
      <c r="PUU2" s="1221"/>
      <c r="PUV2" s="1221"/>
      <c r="PUW2" s="1221"/>
      <c r="PUX2" s="1221"/>
      <c r="PUY2" s="1221"/>
      <c r="PUZ2" s="1221"/>
      <c r="PVA2" s="1221"/>
      <c r="PVB2" s="1221"/>
      <c r="PVC2" s="1221"/>
      <c r="PVD2" s="1221"/>
      <c r="PVE2" s="1221"/>
      <c r="PVF2" s="1221"/>
      <c r="PVG2" s="1221"/>
      <c r="PVH2" s="1221"/>
      <c r="PVI2" s="1221"/>
      <c r="PVJ2" s="1221"/>
      <c r="PVK2" s="1221"/>
      <c r="PVL2" s="1221"/>
      <c r="PVM2" s="1221"/>
      <c r="PVN2" s="1221"/>
      <c r="PVO2" s="1221"/>
      <c r="PVP2" s="1221"/>
      <c r="PVQ2" s="1221"/>
      <c r="PVR2" s="1221"/>
      <c r="PVS2" s="1221"/>
      <c r="PVT2" s="1221"/>
      <c r="PVU2" s="1221"/>
      <c r="PVV2" s="1221"/>
      <c r="PVW2" s="1221"/>
      <c r="PVX2" s="1221"/>
      <c r="PVY2" s="1221"/>
      <c r="PVZ2" s="1221"/>
      <c r="PWA2" s="1221"/>
      <c r="PWB2" s="1221"/>
      <c r="PWC2" s="1221"/>
      <c r="PWD2" s="1221"/>
      <c r="PWE2" s="1221"/>
      <c r="PWF2" s="1221"/>
      <c r="PWG2" s="1221"/>
      <c r="PWH2" s="1221"/>
      <c r="PWI2" s="1221"/>
      <c r="PWJ2" s="1221"/>
      <c r="PWK2" s="1221"/>
      <c r="PWL2" s="1221"/>
      <c r="PWM2" s="1221"/>
      <c r="PWN2" s="1221"/>
      <c r="PWO2" s="1221"/>
      <c r="PWP2" s="1221"/>
      <c r="PWQ2" s="1221"/>
      <c r="PWR2" s="1221"/>
      <c r="PWS2" s="1221"/>
      <c r="PWT2" s="1221"/>
      <c r="PWU2" s="1221"/>
      <c r="PWV2" s="1221"/>
      <c r="PWW2" s="1221"/>
      <c r="PWX2" s="1221"/>
      <c r="PWY2" s="1221"/>
      <c r="PWZ2" s="1221"/>
      <c r="PXA2" s="1221"/>
      <c r="PXB2" s="1221"/>
      <c r="PXC2" s="1221"/>
      <c r="PXD2" s="1221"/>
      <c r="PXE2" s="1221"/>
      <c r="PXF2" s="1221"/>
      <c r="PXG2" s="1221"/>
      <c r="PXH2" s="1221"/>
      <c r="PXI2" s="1221"/>
      <c r="PXJ2" s="1221"/>
      <c r="PXK2" s="1221"/>
      <c r="PXL2" s="1221"/>
      <c r="PXM2" s="1221"/>
      <c r="PXN2" s="1221"/>
      <c r="PXO2" s="1221"/>
      <c r="PXP2" s="1221"/>
      <c r="PXQ2" s="1221"/>
      <c r="PXR2" s="1221"/>
      <c r="PXS2" s="1221"/>
      <c r="PXT2" s="1221"/>
      <c r="PXU2" s="1221"/>
      <c r="PXV2" s="1221"/>
      <c r="PXW2" s="1221"/>
      <c r="PXX2" s="1221"/>
      <c r="PXY2" s="1221"/>
      <c r="PXZ2" s="1221"/>
      <c r="PYA2" s="1221"/>
      <c r="PYB2" s="1221"/>
      <c r="PYC2" s="1221"/>
      <c r="PYD2" s="1221"/>
      <c r="PYE2" s="1221"/>
      <c r="PYF2" s="1221"/>
      <c r="PYG2" s="1221"/>
      <c r="PYH2" s="1221"/>
      <c r="PYI2" s="1221"/>
      <c r="PYJ2" s="1221"/>
      <c r="PYK2" s="1221"/>
      <c r="PYL2" s="1221"/>
      <c r="PYM2" s="1221"/>
      <c r="PYN2" s="1221"/>
      <c r="PYO2" s="1221"/>
      <c r="PYP2" s="1221"/>
      <c r="PYQ2" s="1221"/>
      <c r="PYR2" s="1221"/>
      <c r="PYS2" s="1221"/>
      <c r="PYT2" s="1221"/>
      <c r="PYU2" s="1221"/>
      <c r="PYV2" s="1221"/>
      <c r="PYW2" s="1221"/>
      <c r="PYX2" s="1221"/>
      <c r="PYY2" s="1221"/>
      <c r="PYZ2" s="1221"/>
      <c r="PZA2" s="1221"/>
      <c r="PZB2" s="1221"/>
      <c r="PZC2" s="1221"/>
      <c r="PZD2" s="1221"/>
      <c r="PZE2" s="1221"/>
      <c r="PZF2" s="1221"/>
      <c r="PZG2" s="1221"/>
      <c r="PZH2" s="1221"/>
      <c r="PZI2" s="1221"/>
      <c r="PZJ2" s="1221"/>
      <c r="PZK2" s="1221"/>
      <c r="PZL2" s="1221"/>
      <c r="PZM2" s="1221"/>
      <c r="PZN2" s="1221"/>
      <c r="PZO2" s="1221"/>
      <c r="PZP2" s="1221"/>
      <c r="PZQ2" s="1221"/>
      <c r="PZR2" s="1221"/>
      <c r="PZS2" s="1221"/>
      <c r="PZT2" s="1221"/>
      <c r="PZU2" s="1221"/>
      <c r="PZV2" s="1221"/>
      <c r="PZW2" s="1221"/>
      <c r="PZX2" s="1221"/>
      <c r="PZY2" s="1221"/>
      <c r="PZZ2" s="1221"/>
      <c r="QAA2" s="1221"/>
      <c r="QAB2" s="1221"/>
      <c r="QAC2" s="1221"/>
      <c r="QAD2" s="1221"/>
      <c r="QAE2" s="1221"/>
      <c r="QAF2" s="1221"/>
      <c r="QAG2" s="1221"/>
      <c r="QAH2" s="1221"/>
      <c r="QAI2" s="1221"/>
      <c r="QAJ2" s="1221"/>
      <c r="QAK2" s="1221"/>
      <c r="QAL2" s="1221"/>
      <c r="QAM2" s="1221"/>
      <c r="QAN2" s="1221"/>
      <c r="QAO2" s="1221"/>
      <c r="QAP2" s="1221"/>
      <c r="QAQ2" s="1221"/>
      <c r="QAR2" s="1221"/>
      <c r="QAS2" s="1221"/>
      <c r="QAT2" s="1221"/>
      <c r="QAU2" s="1221"/>
      <c r="QAV2" s="1221"/>
      <c r="QAW2" s="1221"/>
      <c r="QAX2" s="1221"/>
      <c r="QAY2" s="1221"/>
      <c r="QAZ2" s="1221"/>
      <c r="QBA2" s="1221"/>
      <c r="QBB2" s="1221"/>
      <c r="QBC2" s="1221"/>
      <c r="QBD2" s="1221"/>
      <c r="QBE2" s="1221"/>
      <c r="QBF2" s="1221"/>
      <c r="QBG2" s="1221"/>
      <c r="QBH2" s="1221"/>
      <c r="QBI2" s="1221"/>
      <c r="QBJ2" s="1221"/>
      <c r="QBK2" s="1221"/>
      <c r="QBL2" s="1221"/>
      <c r="QBM2" s="1221"/>
      <c r="QBN2" s="1221"/>
      <c r="QBO2" s="1221"/>
      <c r="QBP2" s="1221"/>
      <c r="QBQ2" s="1221"/>
      <c r="QBR2" s="1221"/>
      <c r="QBS2" s="1221"/>
      <c r="QBT2" s="1221"/>
      <c r="QBU2" s="1221"/>
      <c r="QBV2" s="1221"/>
      <c r="QBW2" s="1221"/>
      <c r="QBX2" s="1221"/>
      <c r="QBY2" s="1221"/>
      <c r="QBZ2" s="1221"/>
      <c r="QCA2" s="1221"/>
      <c r="QCB2" s="1221"/>
      <c r="QCC2" s="1221"/>
      <c r="QCD2" s="1221"/>
      <c r="QCE2" s="1221"/>
      <c r="QCF2" s="1221"/>
      <c r="QCG2" s="1221"/>
      <c r="QCH2" s="1221"/>
      <c r="QCI2" s="1221"/>
      <c r="QCJ2" s="1221"/>
      <c r="QCK2" s="1221"/>
      <c r="QCL2" s="1221"/>
      <c r="QCM2" s="1221"/>
      <c r="QCN2" s="1221"/>
      <c r="QCO2" s="1221"/>
      <c r="QCP2" s="1221"/>
      <c r="QCQ2" s="1221"/>
      <c r="QCR2" s="1221"/>
      <c r="QCS2" s="1221"/>
      <c r="QCT2" s="1221"/>
      <c r="QCU2" s="1221"/>
      <c r="QCV2" s="1221"/>
      <c r="QCW2" s="1221"/>
      <c r="QCX2" s="1221"/>
      <c r="QCY2" s="1221"/>
      <c r="QCZ2" s="1221"/>
      <c r="QDA2" s="1221"/>
      <c r="QDB2" s="1221"/>
      <c r="QDC2" s="1221"/>
      <c r="QDD2" s="1221"/>
      <c r="QDE2" s="1221"/>
      <c r="QDF2" s="1221"/>
      <c r="QDG2" s="1221"/>
      <c r="QDH2" s="1221"/>
      <c r="QDI2" s="1221"/>
      <c r="QDJ2" s="1221"/>
      <c r="QDK2" s="1221"/>
      <c r="QDL2" s="1221"/>
      <c r="QDM2" s="1221"/>
      <c r="QDN2" s="1221"/>
      <c r="QDO2" s="1221"/>
      <c r="QDP2" s="1221"/>
      <c r="QDQ2" s="1221"/>
      <c r="QDR2" s="1221"/>
      <c r="QDS2" s="1221"/>
      <c r="QDT2" s="1221"/>
      <c r="QDU2" s="1221"/>
      <c r="QDV2" s="1221"/>
      <c r="QDW2" s="1221"/>
      <c r="QDX2" s="1221"/>
      <c r="QDY2" s="1221"/>
      <c r="QDZ2" s="1221"/>
      <c r="QEA2" s="1221"/>
      <c r="QEB2" s="1221"/>
      <c r="QEC2" s="1221"/>
      <c r="QED2" s="1221"/>
      <c r="QEE2" s="1221"/>
      <c r="QEF2" s="1221"/>
      <c r="QEG2" s="1221"/>
      <c r="QEH2" s="1221"/>
      <c r="QEI2" s="1221"/>
      <c r="QEJ2" s="1221"/>
      <c r="QEK2" s="1221"/>
      <c r="QEL2" s="1221"/>
      <c r="QEM2" s="1221"/>
      <c r="QEN2" s="1221"/>
      <c r="QEO2" s="1221"/>
      <c r="QEP2" s="1221"/>
      <c r="QEQ2" s="1221"/>
      <c r="QER2" s="1221"/>
      <c r="QES2" s="1221"/>
      <c r="QET2" s="1221"/>
      <c r="QEU2" s="1221"/>
      <c r="QEV2" s="1221"/>
      <c r="QEW2" s="1221"/>
      <c r="QEX2" s="1221"/>
      <c r="QEY2" s="1221"/>
      <c r="QEZ2" s="1221"/>
      <c r="QFA2" s="1221"/>
      <c r="QFB2" s="1221"/>
      <c r="QFC2" s="1221"/>
      <c r="QFD2" s="1221"/>
      <c r="QFE2" s="1221"/>
      <c r="QFF2" s="1221"/>
      <c r="QFG2" s="1221"/>
      <c r="QFH2" s="1221"/>
      <c r="QFI2" s="1221"/>
      <c r="QFJ2" s="1221"/>
      <c r="QFK2" s="1221"/>
      <c r="QFL2" s="1221"/>
      <c r="QFM2" s="1221"/>
      <c r="QFN2" s="1221"/>
      <c r="QFO2" s="1221"/>
      <c r="QFP2" s="1221"/>
      <c r="QFQ2" s="1221"/>
      <c r="QFR2" s="1221"/>
      <c r="QFS2" s="1221"/>
      <c r="QFT2" s="1221"/>
      <c r="QFU2" s="1221"/>
      <c r="QFV2" s="1221"/>
      <c r="QFW2" s="1221"/>
      <c r="QFX2" s="1221"/>
      <c r="QFY2" s="1221"/>
      <c r="QFZ2" s="1221"/>
      <c r="QGA2" s="1221"/>
      <c r="QGB2" s="1221"/>
      <c r="QGC2" s="1221"/>
      <c r="QGD2" s="1221"/>
      <c r="QGE2" s="1221"/>
      <c r="QGF2" s="1221"/>
      <c r="QGG2" s="1221"/>
      <c r="QGH2" s="1221"/>
      <c r="QGI2" s="1221"/>
      <c r="QGJ2" s="1221"/>
      <c r="QGK2" s="1221"/>
      <c r="QGL2" s="1221"/>
      <c r="QGM2" s="1221"/>
      <c r="QGN2" s="1221"/>
      <c r="QGO2" s="1221"/>
      <c r="QGP2" s="1221"/>
      <c r="QGQ2" s="1221"/>
      <c r="QGR2" s="1221"/>
      <c r="QGS2" s="1221"/>
      <c r="QGT2" s="1221"/>
      <c r="QGU2" s="1221"/>
      <c r="QGV2" s="1221"/>
      <c r="QGW2" s="1221"/>
      <c r="QGX2" s="1221"/>
      <c r="QGY2" s="1221"/>
      <c r="QGZ2" s="1221"/>
      <c r="QHA2" s="1221"/>
      <c r="QHB2" s="1221"/>
      <c r="QHC2" s="1221"/>
      <c r="QHD2" s="1221"/>
      <c r="QHE2" s="1221"/>
      <c r="QHF2" s="1221"/>
      <c r="QHG2" s="1221"/>
      <c r="QHH2" s="1221"/>
      <c r="QHI2" s="1221"/>
      <c r="QHJ2" s="1221"/>
      <c r="QHK2" s="1221"/>
      <c r="QHL2" s="1221"/>
      <c r="QHM2" s="1221"/>
      <c r="QHN2" s="1221"/>
      <c r="QHO2" s="1221"/>
      <c r="QHP2" s="1221"/>
      <c r="QHQ2" s="1221"/>
      <c r="QHR2" s="1221"/>
      <c r="QHS2" s="1221"/>
      <c r="QHT2" s="1221"/>
      <c r="QHU2" s="1221"/>
      <c r="QHV2" s="1221"/>
      <c r="QHW2" s="1221"/>
      <c r="QHX2" s="1221"/>
      <c r="QHY2" s="1221"/>
      <c r="QHZ2" s="1221"/>
      <c r="QIA2" s="1221"/>
      <c r="QIB2" s="1221"/>
      <c r="QIC2" s="1221"/>
      <c r="QID2" s="1221"/>
      <c r="QIE2" s="1221"/>
      <c r="QIF2" s="1221"/>
      <c r="QIG2" s="1221"/>
      <c r="QIH2" s="1221"/>
      <c r="QII2" s="1221"/>
      <c r="QIJ2" s="1221"/>
      <c r="QIK2" s="1221"/>
      <c r="QIL2" s="1221"/>
      <c r="QIM2" s="1221"/>
      <c r="QIN2" s="1221"/>
      <c r="QIO2" s="1221"/>
      <c r="QIP2" s="1221"/>
      <c r="QIQ2" s="1221"/>
      <c r="QIR2" s="1221"/>
      <c r="QIS2" s="1221"/>
      <c r="QIT2" s="1221"/>
      <c r="QIU2" s="1221"/>
      <c r="QIV2" s="1221"/>
      <c r="QIW2" s="1221"/>
      <c r="QIX2" s="1221"/>
      <c r="QIY2" s="1221"/>
      <c r="QIZ2" s="1221"/>
      <c r="QJA2" s="1221"/>
      <c r="QJB2" s="1221"/>
      <c r="QJC2" s="1221"/>
      <c r="QJD2" s="1221"/>
      <c r="QJE2" s="1221"/>
      <c r="QJF2" s="1221"/>
      <c r="QJG2" s="1221"/>
      <c r="QJH2" s="1221"/>
      <c r="QJI2" s="1221"/>
      <c r="QJJ2" s="1221"/>
      <c r="QJK2" s="1221"/>
      <c r="QJL2" s="1221"/>
      <c r="QJM2" s="1221"/>
      <c r="QJN2" s="1221"/>
      <c r="QJO2" s="1221"/>
      <c r="QJP2" s="1221"/>
      <c r="QJQ2" s="1221"/>
      <c r="QJR2" s="1221"/>
      <c r="QJS2" s="1221"/>
      <c r="QJT2" s="1221"/>
      <c r="QJU2" s="1221"/>
      <c r="QJV2" s="1221"/>
      <c r="QJW2" s="1221"/>
      <c r="QJX2" s="1221"/>
      <c r="QJY2" s="1221"/>
      <c r="QJZ2" s="1221"/>
      <c r="QKA2" s="1221"/>
      <c r="QKB2" s="1221"/>
      <c r="QKC2" s="1221"/>
      <c r="QKD2" s="1221"/>
      <c r="QKE2" s="1221"/>
      <c r="QKF2" s="1221"/>
      <c r="QKG2" s="1221"/>
      <c r="QKH2" s="1221"/>
      <c r="QKI2" s="1221"/>
      <c r="QKJ2" s="1221"/>
      <c r="QKK2" s="1221"/>
      <c r="QKL2" s="1221"/>
      <c r="QKM2" s="1221"/>
      <c r="QKN2" s="1221"/>
      <c r="QKO2" s="1221"/>
      <c r="QKP2" s="1221"/>
      <c r="QKQ2" s="1221"/>
      <c r="QKR2" s="1221"/>
      <c r="QKS2" s="1221"/>
      <c r="QKT2" s="1221"/>
      <c r="QKU2" s="1221"/>
      <c r="QKV2" s="1221"/>
      <c r="QKW2" s="1221"/>
      <c r="QKX2" s="1221"/>
      <c r="QKY2" s="1221"/>
      <c r="QKZ2" s="1221"/>
      <c r="QLA2" s="1221"/>
      <c r="QLB2" s="1221"/>
      <c r="QLC2" s="1221"/>
      <c r="QLD2" s="1221"/>
      <c r="QLE2" s="1221"/>
      <c r="QLF2" s="1221"/>
      <c r="QLG2" s="1221"/>
      <c r="QLH2" s="1221"/>
      <c r="QLI2" s="1221"/>
      <c r="QLJ2" s="1221"/>
      <c r="QLK2" s="1221"/>
      <c r="QLL2" s="1221"/>
      <c r="QLM2" s="1221"/>
      <c r="QLN2" s="1221"/>
      <c r="QLO2" s="1221"/>
      <c r="QLP2" s="1221"/>
      <c r="QLQ2" s="1221"/>
      <c r="QLR2" s="1221"/>
      <c r="QLS2" s="1221"/>
      <c r="QLT2" s="1221"/>
      <c r="QLU2" s="1221"/>
      <c r="QLV2" s="1221"/>
      <c r="QLW2" s="1221"/>
      <c r="QLX2" s="1221"/>
      <c r="QLY2" s="1221"/>
      <c r="QLZ2" s="1221"/>
      <c r="QMA2" s="1221"/>
      <c r="QMB2" s="1221"/>
      <c r="QMC2" s="1221"/>
      <c r="QMD2" s="1221"/>
      <c r="QME2" s="1221"/>
      <c r="QMF2" s="1221"/>
      <c r="QMG2" s="1221"/>
      <c r="QMH2" s="1221"/>
      <c r="QMI2" s="1221"/>
      <c r="QMJ2" s="1221"/>
      <c r="QMK2" s="1221"/>
      <c r="QML2" s="1221"/>
      <c r="QMM2" s="1221"/>
      <c r="QMN2" s="1221"/>
      <c r="QMO2" s="1221"/>
      <c r="QMP2" s="1221"/>
      <c r="QMQ2" s="1221"/>
      <c r="QMR2" s="1221"/>
      <c r="QMS2" s="1221"/>
      <c r="QMT2" s="1221"/>
      <c r="QMU2" s="1221"/>
      <c r="QMV2" s="1221"/>
      <c r="QMW2" s="1221"/>
      <c r="QMX2" s="1221"/>
      <c r="QMY2" s="1221"/>
      <c r="QMZ2" s="1221"/>
      <c r="QNA2" s="1221"/>
      <c r="QNB2" s="1221"/>
      <c r="QNC2" s="1221"/>
      <c r="QND2" s="1221"/>
      <c r="QNE2" s="1221"/>
      <c r="QNF2" s="1221"/>
      <c r="QNG2" s="1221"/>
      <c r="QNH2" s="1221"/>
      <c r="QNI2" s="1221"/>
      <c r="QNJ2" s="1221"/>
      <c r="QNK2" s="1221"/>
      <c r="QNL2" s="1221"/>
      <c r="QNM2" s="1221"/>
      <c r="QNN2" s="1221"/>
      <c r="QNO2" s="1221"/>
      <c r="QNP2" s="1221"/>
      <c r="QNQ2" s="1221"/>
      <c r="QNR2" s="1221"/>
      <c r="QNS2" s="1221"/>
      <c r="QNT2" s="1221"/>
      <c r="QNU2" s="1221"/>
      <c r="QNV2" s="1221"/>
      <c r="QNW2" s="1221"/>
      <c r="QNX2" s="1221"/>
      <c r="QNY2" s="1221"/>
      <c r="QNZ2" s="1221"/>
      <c r="QOA2" s="1221"/>
      <c r="QOB2" s="1221"/>
      <c r="QOC2" s="1221"/>
      <c r="QOD2" s="1221"/>
      <c r="QOE2" s="1221"/>
      <c r="QOF2" s="1221"/>
      <c r="QOG2" s="1221"/>
      <c r="QOH2" s="1221"/>
      <c r="QOI2" s="1221"/>
      <c r="QOJ2" s="1221"/>
      <c r="QOK2" s="1221"/>
      <c r="QOL2" s="1221"/>
      <c r="QOM2" s="1221"/>
      <c r="QON2" s="1221"/>
      <c r="QOO2" s="1221"/>
      <c r="QOP2" s="1221"/>
      <c r="QOQ2" s="1221"/>
      <c r="QOR2" s="1221"/>
      <c r="QOS2" s="1221"/>
      <c r="QOT2" s="1221"/>
      <c r="QOU2" s="1221"/>
      <c r="QOV2" s="1221"/>
      <c r="QOW2" s="1221"/>
      <c r="QOX2" s="1221"/>
      <c r="QOY2" s="1221"/>
      <c r="QOZ2" s="1221"/>
      <c r="QPA2" s="1221"/>
      <c r="QPB2" s="1221"/>
      <c r="QPC2" s="1221"/>
      <c r="QPD2" s="1221"/>
      <c r="QPE2" s="1221"/>
      <c r="QPF2" s="1221"/>
      <c r="QPG2" s="1221"/>
      <c r="QPH2" s="1221"/>
      <c r="QPI2" s="1221"/>
      <c r="QPJ2" s="1221"/>
      <c r="QPK2" s="1221"/>
      <c r="QPL2" s="1221"/>
      <c r="QPM2" s="1221"/>
      <c r="QPN2" s="1221"/>
      <c r="QPO2" s="1221"/>
      <c r="QPP2" s="1221"/>
      <c r="QPQ2" s="1221"/>
      <c r="QPR2" s="1221"/>
      <c r="QPS2" s="1221"/>
      <c r="QPT2" s="1221"/>
      <c r="QPU2" s="1221"/>
      <c r="QPV2" s="1221"/>
      <c r="QPW2" s="1221"/>
      <c r="QPX2" s="1221"/>
      <c r="QPY2" s="1221"/>
      <c r="QPZ2" s="1221"/>
      <c r="QQA2" s="1221"/>
      <c r="QQB2" s="1221"/>
      <c r="QQC2" s="1221"/>
      <c r="QQD2" s="1221"/>
      <c r="QQE2" s="1221"/>
      <c r="QQF2" s="1221"/>
      <c r="QQG2" s="1221"/>
      <c r="QQH2" s="1221"/>
      <c r="QQI2" s="1221"/>
      <c r="QQJ2" s="1221"/>
      <c r="QQK2" s="1221"/>
      <c r="QQL2" s="1221"/>
      <c r="QQM2" s="1221"/>
      <c r="QQN2" s="1221"/>
      <c r="QQO2" s="1221"/>
      <c r="QQP2" s="1221"/>
      <c r="QQQ2" s="1221"/>
      <c r="QQR2" s="1221"/>
      <c r="QQS2" s="1221"/>
      <c r="QQT2" s="1221"/>
      <c r="QQU2" s="1221"/>
      <c r="QQV2" s="1221"/>
      <c r="QQW2" s="1221"/>
      <c r="QQX2" s="1221"/>
      <c r="QQY2" s="1221"/>
      <c r="QQZ2" s="1221"/>
      <c r="QRA2" s="1221"/>
      <c r="QRB2" s="1221"/>
      <c r="QRC2" s="1221"/>
      <c r="QRD2" s="1221"/>
      <c r="QRE2" s="1221"/>
      <c r="QRF2" s="1221"/>
      <c r="QRG2" s="1221"/>
      <c r="QRH2" s="1221"/>
      <c r="QRI2" s="1221"/>
      <c r="QRJ2" s="1221"/>
      <c r="QRK2" s="1221"/>
      <c r="QRL2" s="1221"/>
      <c r="QRM2" s="1221"/>
      <c r="QRN2" s="1221"/>
      <c r="QRO2" s="1221"/>
      <c r="QRP2" s="1221"/>
      <c r="QRQ2" s="1221"/>
      <c r="QRR2" s="1221"/>
      <c r="QRS2" s="1221"/>
      <c r="QRT2" s="1221"/>
      <c r="QRU2" s="1221"/>
      <c r="QRV2" s="1221"/>
      <c r="QRW2" s="1221"/>
      <c r="QRX2" s="1221"/>
      <c r="QRY2" s="1221"/>
      <c r="QRZ2" s="1221"/>
      <c r="QSA2" s="1221"/>
      <c r="QSB2" s="1221"/>
      <c r="QSC2" s="1221"/>
      <c r="QSD2" s="1221"/>
      <c r="QSE2" s="1221"/>
      <c r="QSF2" s="1221"/>
      <c r="QSG2" s="1221"/>
      <c r="QSH2" s="1221"/>
      <c r="QSI2" s="1221"/>
      <c r="QSJ2" s="1221"/>
      <c r="QSK2" s="1221"/>
      <c r="QSL2" s="1221"/>
      <c r="QSM2" s="1221"/>
      <c r="QSN2" s="1221"/>
      <c r="QSO2" s="1221"/>
      <c r="QSP2" s="1221"/>
      <c r="QSQ2" s="1221"/>
      <c r="QSR2" s="1221"/>
      <c r="QSS2" s="1221"/>
      <c r="QST2" s="1221"/>
      <c r="QSU2" s="1221"/>
      <c r="QSV2" s="1221"/>
      <c r="QSW2" s="1221"/>
      <c r="QSX2" s="1221"/>
      <c r="QSY2" s="1221"/>
      <c r="QSZ2" s="1221"/>
      <c r="QTA2" s="1221"/>
      <c r="QTB2" s="1221"/>
      <c r="QTC2" s="1221"/>
      <c r="QTD2" s="1221"/>
      <c r="QTE2" s="1221"/>
      <c r="QTF2" s="1221"/>
      <c r="QTG2" s="1221"/>
      <c r="QTH2" s="1221"/>
      <c r="QTI2" s="1221"/>
      <c r="QTJ2" s="1221"/>
      <c r="QTK2" s="1221"/>
      <c r="QTL2" s="1221"/>
      <c r="QTM2" s="1221"/>
      <c r="QTN2" s="1221"/>
      <c r="QTO2" s="1221"/>
      <c r="QTP2" s="1221"/>
      <c r="QTQ2" s="1221"/>
      <c r="QTR2" s="1221"/>
      <c r="QTS2" s="1221"/>
      <c r="QTT2" s="1221"/>
      <c r="QTU2" s="1221"/>
      <c r="QTV2" s="1221"/>
      <c r="QTW2" s="1221"/>
      <c r="QTX2" s="1221"/>
      <c r="QTY2" s="1221"/>
      <c r="QTZ2" s="1221"/>
      <c r="QUA2" s="1221"/>
      <c r="QUB2" s="1221"/>
      <c r="QUC2" s="1221"/>
      <c r="QUD2" s="1221"/>
      <c r="QUE2" s="1221"/>
      <c r="QUF2" s="1221"/>
      <c r="QUG2" s="1221"/>
      <c r="QUH2" s="1221"/>
      <c r="QUI2" s="1221"/>
      <c r="QUJ2" s="1221"/>
      <c r="QUK2" s="1221"/>
      <c r="QUL2" s="1221"/>
      <c r="QUM2" s="1221"/>
      <c r="QUN2" s="1221"/>
      <c r="QUO2" s="1221"/>
      <c r="QUP2" s="1221"/>
      <c r="QUQ2" s="1221"/>
      <c r="QUR2" s="1221"/>
      <c r="QUS2" s="1221"/>
      <c r="QUT2" s="1221"/>
      <c r="QUU2" s="1221"/>
      <c r="QUV2" s="1221"/>
      <c r="QUW2" s="1221"/>
      <c r="QUX2" s="1221"/>
      <c r="QUY2" s="1221"/>
      <c r="QUZ2" s="1221"/>
      <c r="QVA2" s="1221"/>
      <c r="QVB2" s="1221"/>
      <c r="QVC2" s="1221"/>
      <c r="QVD2" s="1221"/>
      <c r="QVE2" s="1221"/>
      <c r="QVF2" s="1221"/>
      <c r="QVG2" s="1221"/>
      <c r="QVH2" s="1221"/>
      <c r="QVI2" s="1221"/>
      <c r="QVJ2" s="1221"/>
      <c r="QVK2" s="1221"/>
      <c r="QVL2" s="1221"/>
      <c r="QVM2" s="1221"/>
      <c r="QVN2" s="1221"/>
      <c r="QVO2" s="1221"/>
      <c r="QVP2" s="1221"/>
      <c r="QVQ2" s="1221"/>
      <c r="QVR2" s="1221"/>
      <c r="QVS2" s="1221"/>
      <c r="QVT2" s="1221"/>
      <c r="QVU2" s="1221"/>
      <c r="QVV2" s="1221"/>
      <c r="QVW2" s="1221"/>
      <c r="QVX2" s="1221"/>
      <c r="QVY2" s="1221"/>
      <c r="QVZ2" s="1221"/>
      <c r="QWA2" s="1221"/>
      <c r="QWB2" s="1221"/>
      <c r="QWC2" s="1221"/>
      <c r="QWD2" s="1221"/>
      <c r="QWE2" s="1221"/>
      <c r="QWF2" s="1221"/>
      <c r="QWG2" s="1221"/>
      <c r="QWH2" s="1221"/>
      <c r="QWI2" s="1221"/>
      <c r="QWJ2" s="1221"/>
      <c r="QWK2" s="1221"/>
      <c r="QWL2" s="1221"/>
      <c r="QWM2" s="1221"/>
      <c r="QWN2" s="1221"/>
      <c r="QWO2" s="1221"/>
      <c r="QWP2" s="1221"/>
      <c r="QWQ2" s="1221"/>
      <c r="QWR2" s="1221"/>
      <c r="QWS2" s="1221"/>
      <c r="QWT2" s="1221"/>
      <c r="QWU2" s="1221"/>
      <c r="QWV2" s="1221"/>
      <c r="QWW2" s="1221"/>
      <c r="QWX2" s="1221"/>
      <c r="QWY2" s="1221"/>
      <c r="QWZ2" s="1221"/>
      <c r="QXA2" s="1221"/>
      <c r="QXB2" s="1221"/>
      <c r="QXC2" s="1221"/>
      <c r="QXD2" s="1221"/>
      <c r="QXE2" s="1221"/>
      <c r="QXF2" s="1221"/>
      <c r="QXG2" s="1221"/>
      <c r="QXH2" s="1221"/>
      <c r="QXI2" s="1221"/>
      <c r="QXJ2" s="1221"/>
      <c r="QXK2" s="1221"/>
      <c r="QXL2" s="1221"/>
      <c r="QXM2" s="1221"/>
      <c r="QXN2" s="1221"/>
      <c r="QXO2" s="1221"/>
      <c r="QXP2" s="1221"/>
      <c r="QXQ2" s="1221"/>
      <c r="QXR2" s="1221"/>
      <c r="QXS2" s="1221"/>
      <c r="QXT2" s="1221"/>
      <c r="QXU2" s="1221"/>
      <c r="QXV2" s="1221"/>
      <c r="QXW2" s="1221"/>
      <c r="QXX2" s="1221"/>
      <c r="QXY2" s="1221"/>
      <c r="QXZ2" s="1221"/>
      <c r="QYA2" s="1221"/>
      <c r="QYB2" s="1221"/>
      <c r="QYC2" s="1221"/>
      <c r="QYD2" s="1221"/>
      <c r="QYE2" s="1221"/>
      <c r="QYF2" s="1221"/>
      <c r="QYG2" s="1221"/>
      <c r="QYH2" s="1221"/>
      <c r="QYI2" s="1221"/>
      <c r="QYJ2" s="1221"/>
      <c r="QYK2" s="1221"/>
      <c r="QYL2" s="1221"/>
      <c r="QYM2" s="1221"/>
      <c r="QYN2" s="1221"/>
      <c r="QYO2" s="1221"/>
      <c r="QYP2" s="1221"/>
      <c r="QYQ2" s="1221"/>
      <c r="QYR2" s="1221"/>
      <c r="QYS2" s="1221"/>
      <c r="QYT2" s="1221"/>
      <c r="QYU2" s="1221"/>
      <c r="QYV2" s="1221"/>
      <c r="QYW2" s="1221"/>
      <c r="QYX2" s="1221"/>
      <c r="QYY2" s="1221"/>
      <c r="QYZ2" s="1221"/>
      <c r="QZA2" s="1221"/>
      <c r="QZB2" s="1221"/>
      <c r="QZC2" s="1221"/>
      <c r="QZD2" s="1221"/>
      <c r="QZE2" s="1221"/>
      <c r="QZF2" s="1221"/>
      <c r="QZG2" s="1221"/>
      <c r="QZH2" s="1221"/>
      <c r="QZI2" s="1221"/>
      <c r="QZJ2" s="1221"/>
      <c r="QZK2" s="1221"/>
      <c r="QZL2" s="1221"/>
      <c r="QZM2" s="1221"/>
      <c r="QZN2" s="1221"/>
      <c r="QZO2" s="1221"/>
      <c r="QZP2" s="1221"/>
      <c r="QZQ2" s="1221"/>
      <c r="QZR2" s="1221"/>
      <c r="QZS2" s="1221"/>
      <c r="QZT2" s="1221"/>
      <c r="QZU2" s="1221"/>
      <c r="QZV2" s="1221"/>
      <c r="QZW2" s="1221"/>
      <c r="QZX2" s="1221"/>
      <c r="QZY2" s="1221"/>
      <c r="QZZ2" s="1221"/>
      <c r="RAA2" s="1221"/>
      <c r="RAB2" s="1221"/>
      <c r="RAC2" s="1221"/>
      <c r="RAD2" s="1221"/>
      <c r="RAE2" s="1221"/>
      <c r="RAF2" s="1221"/>
      <c r="RAG2" s="1221"/>
      <c r="RAH2" s="1221"/>
      <c r="RAI2" s="1221"/>
      <c r="RAJ2" s="1221"/>
      <c r="RAK2" s="1221"/>
      <c r="RAL2" s="1221"/>
      <c r="RAM2" s="1221"/>
      <c r="RAN2" s="1221"/>
      <c r="RAO2" s="1221"/>
      <c r="RAP2" s="1221"/>
      <c r="RAQ2" s="1221"/>
      <c r="RAR2" s="1221"/>
      <c r="RAS2" s="1221"/>
      <c r="RAT2" s="1221"/>
      <c r="RAU2" s="1221"/>
      <c r="RAV2" s="1221"/>
      <c r="RAW2" s="1221"/>
      <c r="RAX2" s="1221"/>
      <c r="RAY2" s="1221"/>
      <c r="RAZ2" s="1221"/>
      <c r="RBA2" s="1221"/>
      <c r="RBB2" s="1221"/>
      <c r="RBC2" s="1221"/>
      <c r="RBD2" s="1221"/>
      <c r="RBE2" s="1221"/>
      <c r="RBF2" s="1221"/>
      <c r="RBG2" s="1221"/>
      <c r="RBH2" s="1221"/>
      <c r="RBI2" s="1221"/>
      <c r="RBJ2" s="1221"/>
      <c r="RBK2" s="1221"/>
      <c r="RBL2" s="1221"/>
      <c r="RBM2" s="1221"/>
      <c r="RBN2" s="1221"/>
      <c r="RBO2" s="1221"/>
      <c r="RBP2" s="1221"/>
      <c r="RBQ2" s="1221"/>
      <c r="RBR2" s="1221"/>
      <c r="RBS2" s="1221"/>
      <c r="RBT2" s="1221"/>
      <c r="RBU2" s="1221"/>
      <c r="RBV2" s="1221"/>
      <c r="RBW2" s="1221"/>
      <c r="RBX2" s="1221"/>
      <c r="RBY2" s="1221"/>
      <c r="RBZ2" s="1221"/>
      <c r="RCA2" s="1221"/>
      <c r="RCB2" s="1221"/>
      <c r="RCC2" s="1221"/>
      <c r="RCD2" s="1221"/>
      <c r="RCE2" s="1221"/>
      <c r="RCF2" s="1221"/>
      <c r="RCG2" s="1221"/>
      <c r="RCH2" s="1221"/>
      <c r="RCI2" s="1221"/>
      <c r="RCJ2" s="1221"/>
      <c r="RCK2" s="1221"/>
      <c r="RCL2" s="1221"/>
      <c r="RCM2" s="1221"/>
      <c r="RCN2" s="1221"/>
      <c r="RCO2" s="1221"/>
      <c r="RCP2" s="1221"/>
      <c r="RCQ2" s="1221"/>
      <c r="RCR2" s="1221"/>
      <c r="RCS2" s="1221"/>
      <c r="RCT2" s="1221"/>
      <c r="RCU2" s="1221"/>
      <c r="RCV2" s="1221"/>
      <c r="RCW2" s="1221"/>
      <c r="RCX2" s="1221"/>
      <c r="RCY2" s="1221"/>
      <c r="RCZ2" s="1221"/>
      <c r="RDA2" s="1221"/>
      <c r="RDB2" s="1221"/>
      <c r="RDC2" s="1221"/>
      <c r="RDD2" s="1221"/>
      <c r="RDE2" s="1221"/>
      <c r="RDF2" s="1221"/>
      <c r="RDG2" s="1221"/>
      <c r="RDH2" s="1221"/>
      <c r="RDI2" s="1221"/>
      <c r="RDJ2" s="1221"/>
      <c r="RDK2" s="1221"/>
      <c r="RDL2" s="1221"/>
      <c r="RDM2" s="1221"/>
      <c r="RDN2" s="1221"/>
      <c r="RDO2" s="1221"/>
      <c r="RDP2" s="1221"/>
      <c r="RDQ2" s="1221"/>
      <c r="RDR2" s="1221"/>
      <c r="RDS2" s="1221"/>
      <c r="RDT2" s="1221"/>
      <c r="RDU2" s="1221"/>
      <c r="RDV2" s="1221"/>
      <c r="RDW2" s="1221"/>
      <c r="RDX2" s="1221"/>
      <c r="RDY2" s="1221"/>
      <c r="RDZ2" s="1221"/>
      <c r="REA2" s="1221"/>
      <c r="REB2" s="1221"/>
      <c r="REC2" s="1221"/>
      <c r="RED2" s="1221"/>
      <c r="REE2" s="1221"/>
      <c r="REF2" s="1221"/>
      <c r="REG2" s="1221"/>
      <c r="REH2" s="1221"/>
      <c r="REI2" s="1221"/>
      <c r="REJ2" s="1221"/>
      <c r="REK2" s="1221"/>
      <c r="REL2" s="1221"/>
      <c r="REM2" s="1221"/>
      <c r="REN2" s="1221"/>
      <c r="REO2" s="1221"/>
      <c r="REP2" s="1221"/>
      <c r="REQ2" s="1221"/>
      <c r="RER2" s="1221"/>
      <c r="RES2" s="1221"/>
      <c r="RET2" s="1221"/>
      <c r="REU2" s="1221"/>
      <c r="REV2" s="1221"/>
      <c r="REW2" s="1221"/>
      <c r="REX2" s="1221"/>
      <c r="REY2" s="1221"/>
      <c r="REZ2" s="1221"/>
      <c r="RFA2" s="1221"/>
      <c r="RFB2" s="1221"/>
      <c r="RFC2" s="1221"/>
      <c r="RFD2" s="1221"/>
      <c r="RFE2" s="1221"/>
      <c r="RFF2" s="1221"/>
      <c r="RFG2" s="1221"/>
      <c r="RFH2" s="1221"/>
      <c r="RFI2" s="1221"/>
      <c r="RFJ2" s="1221"/>
      <c r="RFK2" s="1221"/>
      <c r="RFL2" s="1221"/>
      <c r="RFM2" s="1221"/>
      <c r="RFN2" s="1221"/>
      <c r="RFO2" s="1221"/>
      <c r="RFP2" s="1221"/>
      <c r="RFQ2" s="1221"/>
      <c r="RFR2" s="1221"/>
      <c r="RFS2" s="1221"/>
      <c r="RFT2" s="1221"/>
      <c r="RFU2" s="1221"/>
      <c r="RFV2" s="1221"/>
      <c r="RFW2" s="1221"/>
      <c r="RFX2" s="1221"/>
      <c r="RFY2" s="1221"/>
      <c r="RFZ2" s="1221"/>
      <c r="RGA2" s="1221"/>
      <c r="RGB2" s="1221"/>
      <c r="RGC2" s="1221"/>
      <c r="RGD2" s="1221"/>
      <c r="RGE2" s="1221"/>
      <c r="RGF2" s="1221"/>
      <c r="RGG2" s="1221"/>
      <c r="RGH2" s="1221"/>
      <c r="RGI2" s="1221"/>
      <c r="RGJ2" s="1221"/>
      <c r="RGK2" s="1221"/>
      <c r="RGL2" s="1221"/>
      <c r="RGM2" s="1221"/>
      <c r="RGN2" s="1221"/>
      <c r="RGO2" s="1221"/>
      <c r="RGP2" s="1221"/>
      <c r="RGQ2" s="1221"/>
      <c r="RGR2" s="1221"/>
      <c r="RGS2" s="1221"/>
      <c r="RGT2" s="1221"/>
      <c r="RGU2" s="1221"/>
      <c r="RGV2" s="1221"/>
      <c r="RGW2" s="1221"/>
      <c r="RGX2" s="1221"/>
      <c r="RGY2" s="1221"/>
      <c r="RGZ2" s="1221"/>
      <c r="RHA2" s="1221"/>
      <c r="RHB2" s="1221"/>
      <c r="RHC2" s="1221"/>
      <c r="RHD2" s="1221"/>
      <c r="RHE2" s="1221"/>
      <c r="RHF2" s="1221"/>
      <c r="RHG2" s="1221"/>
      <c r="RHH2" s="1221"/>
      <c r="RHI2" s="1221"/>
      <c r="RHJ2" s="1221"/>
      <c r="RHK2" s="1221"/>
      <c r="RHL2" s="1221"/>
      <c r="RHM2" s="1221"/>
      <c r="RHN2" s="1221"/>
      <c r="RHO2" s="1221"/>
      <c r="RHP2" s="1221"/>
      <c r="RHQ2" s="1221"/>
      <c r="RHR2" s="1221"/>
      <c r="RHS2" s="1221"/>
      <c r="RHT2" s="1221"/>
      <c r="RHU2" s="1221"/>
      <c r="RHV2" s="1221"/>
      <c r="RHW2" s="1221"/>
      <c r="RHX2" s="1221"/>
      <c r="RHY2" s="1221"/>
      <c r="RHZ2" s="1221"/>
      <c r="RIA2" s="1221"/>
      <c r="RIB2" s="1221"/>
      <c r="RIC2" s="1221"/>
      <c r="RID2" s="1221"/>
      <c r="RIE2" s="1221"/>
      <c r="RIF2" s="1221"/>
      <c r="RIG2" s="1221"/>
      <c r="RIH2" s="1221"/>
      <c r="RII2" s="1221"/>
      <c r="RIJ2" s="1221"/>
      <c r="RIK2" s="1221"/>
      <c r="RIL2" s="1221"/>
      <c r="RIM2" s="1221"/>
      <c r="RIN2" s="1221"/>
      <c r="RIO2" s="1221"/>
      <c r="RIP2" s="1221"/>
      <c r="RIQ2" s="1221"/>
      <c r="RIR2" s="1221"/>
      <c r="RIS2" s="1221"/>
      <c r="RIT2" s="1221"/>
      <c r="RIU2" s="1221"/>
      <c r="RIV2" s="1221"/>
      <c r="RIW2" s="1221"/>
      <c r="RIX2" s="1221"/>
      <c r="RIY2" s="1221"/>
      <c r="RIZ2" s="1221"/>
      <c r="RJA2" s="1221"/>
      <c r="RJB2" s="1221"/>
      <c r="RJC2" s="1221"/>
      <c r="RJD2" s="1221"/>
      <c r="RJE2" s="1221"/>
      <c r="RJF2" s="1221"/>
      <c r="RJG2" s="1221"/>
      <c r="RJH2" s="1221"/>
      <c r="RJI2" s="1221"/>
      <c r="RJJ2" s="1221"/>
      <c r="RJK2" s="1221"/>
      <c r="RJL2" s="1221"/>
      <c r="RJM2" s="1221"/>
      <c r="RJN2" s="1221"/>
      <c r="RJO2" s="1221"/>
      <c r="RJP2" s="1221"/>
      <c r="RJQ2" s="1221"/>
      <c r="RJR2" s="1221"/>
      <c r="RJS2" s="1221"/>
      <c r="RJT2" s="1221"/>
      <c r="RJU2" s="1221"/>
      <c r="RJV2" s="1221"/>
      <c r="RJW2" s="1221"/>
      <c r="RJX2" s="1221"/>
      <c r="RJY2" s="1221"/>
      <c r="RJZ2" s="1221"/>
      <c r="RKA2" s="1221"/>
      <c r="RKB2" s="1221"/>
      <c r="RKC2" s="1221"/>
      <c r="RKD2" s="1221"/>
      <c r="RKE2" s="1221"/>
      <c r="RKF2" s="1221"/>
      <c r="RKG2" s="1221"/>
      <c r="RKH2" s="1221"/>
      <c r="RKI2" s="1221"/>
      <c r="RKJ2" s="1221"/>
      <c r="RKK2" s="1221"/>
      <c r="RKL2" s="1221"/>
      <c r="RKM2" s="1221"/>
      <c r="RKN2" s="1221"/>
      <c r="RKO2" s="1221"/>
      <c r="RKP2" s="1221"/>
      <c r="RKQ2" s="1221"/>
      <c r="RKR2" s="1221"/>
      <c r="RKS2" s="1221"/>
      <c r="RKT2" s="1221"/>
      <c r="RKU2" s="1221"/>
      <c r="RKV2" s="1221"/>
      <c r="RKW2" s="1221"/>
      <c r="RKX2" s="1221"/>
      <c r="RKY2" s="1221"/>
      <c r="RKZ2" s="1221"/>
      <c r="RLA2" s="1221"/>
      <c r="RLB2" s="1221"/>
      <c r="RLC2" s="1221"/>
      <c r="RLD2" s="1221"/>
      <c r="RLE2" s="1221"/>
      <c r="RLF2" s="1221"/>
      <c r="RLG2" s="1221"/>
      <c r="RLH2" s="1221"/>
      <c r="RLI2" s="1221"/>
      <c r="RLJ2" s="1221"/>
      <c r="RLK2" s="1221"/>
      <c r="RLL2" s="1221"/>
      <c r="RLM2" s="1221"/>
      <c r="RLN2" s="1221"/>
      <c r="RLO2" s="1221"/>
      <c r="RLP2" s="1221"/>
      <c r="RLQ2" s="1221"/>
      <c r="RLR2" s="1221"/>
      <c r="RLS2" s="1221"/>
      <c r="RLT2" s="1221"/>
      <c r="RLU2" s="1221"/>
      <c r="RLV2" s="1221"/>
      <c r="RLW2" s="1221"/>
      <c r="RLX2" s="1221"/>
      <c r="RLY2" s="1221"/>
      <c r="RLZ2" s="1221"/>
      <c r="RMA2" s="1221"/>
      <c r="RMB2" s="1221"/>
      <c r="RMC2" s="1221"/>
      <c r="RMD2" s="1221"/>
      <c r="RME2" s="1221"/>
      <c r="RMF2" s="1221"/>
      <c r="RMG2" s="1221"/>
      <c r="RMH2" s="1221"/>
      <c r="RMI2" s="1221"/>
      <c r="RMJ2" s="1221"/>
      <c r="RMK2" s="1221"/>
      <c r="RML2" s="1221"/>
      <c r="RMM2" s="1221"/>
      <c r="RMN2" s="1221"/>
      <c r="RMO2" s="1221"/>
      <c r="RMP2" s="1221"/>
      <c r="RMQ2" s="1221"/>
      <c r="RMR2" s="1221"/>
      <c r="RMS2" s="1221"/>
      <c r="RMT2" s="1221"/>
      <c r="RMU2" s="1221"/>
      <c r="RMV2" s="1221"/>
      <c r="RMW2" s="1221"/>
      <c r="RMX2" s="1221"/>
      <c r="RMY2" s="1221"/>
      <c r="RMZ2" s="1221"/>
      <c r="RNA2" s="1221"/>
      <c r="RNB2" s="1221"/>
      <c r="RNC2" s="1221"/>
      <c r="RND2" s="1221"/>
      <c r="RNE2" s="1221"/>
      <c r="RNF2" s="1221"/>
      <c r="RNG2" s="1221"/>
      <c r="RNH2" s="1221"/>
      <c r="RNI2" s="1221"/>
      <c r="RNJ2" s="1221"/>
      <c r="RNK2" s="1221"/>
      <c r="RNL2" s="1221"/>
      <c r="RNM2" s="1221"/>
      <c r="RNN2" s="1221"/>
      <c r="RNO2" s="1221"/>
      <c r="RNP2" s="1221"/>
      <c r="RNQ2" s="1221"/>
      <c r="RNR2" s="1221"/>
      <c r="RNS2" s="1221"/>
      <c r="RNT2" s="1221"/>
      <c r="RNU2" s="1221"/>
      <c r="RNV2" s="1221"/>
      <c r="RNW2" s="1221"/>
      <c r="RNX2" s="1221"/>
      <c r="RNY2" s="1221"/>
      <c r="RNZ2" s="1221"/>
      <c r="ROA2" s="1221"/>
      <c r="ROB2" s="1221"/>
      <c r="ROC2" s="1221"/>
      <c r="ROD2" s="1221"/>
      <c r="ROE2" s="1221"/>
      <c r="ROF2" s="1221"/>
      <c r="ROG2" s="1221"/>
      <c r="ROH2" s="1221"/>
      <c r="ROI2" s="1221"/>
      <c r="ROJ2" s="1221"/>
      <c r="ROK2" s="1221"/>
      <c r="ROL2" s="1221"/>
      <c r="ROM2" s="1221"/>
      <c r="RON2" s="1221"/>
      <c r="ROO2" s="1221"/>
      <c r="ROP2" s="1221"/>
      <c r="ROQ2" s="1221"/>
      <c r="ROR2" s="1221"/>
      <c r="ROS2" s="1221"/>
      <c r="ROT2" s="1221"/>
      <c r="ROU2" s="1221"/>
      <c r="ROV2" s="1221"/>
      <c r="ROW2" s="1221"/>
      <c r="ROX2" s="1221"/>
      <c r="ROY2" s="1221"/>
      <c r="ROZ2" s="1221"/>
      <c r="RPA2" s="1221"/>
      <c r="RPB2" s="1221"/>
      <c r="RPC2" s="1221"/>
      <c r="RPD2" s="1221"/>
      <c r="RPE2" s="1221"/>
      <c r="RPF2" s="1221"/>
      <c r="RPG2" s="1221"/>
      <c r="RPH2" s="1221"/>
      <c r="RPI2" s="1221"/>
      <c r="RPJ2" s="1221"/>
      <c r="RPK2" s="1221"/>
      <c r="RPL2" s="1221"/>
      <c r="RPM2" s="1221"/>
      <c r="RPN2" s="1221"/>
      <c r="RPO2" s="1221"/>
      <c r="RPP2" s="1221"/>
      <c r="RPQ2" s="1221"/>
      <c r="RPR2" s="1221"/>
      <c r="RPS2" s="1221"/>
      <c r="RPT2" s="1221"/>
      <c r="RPU2" s="1221"/>
      <c r="RPV2" s="1221"/>
      <c r="RPW2" s="1221"/>
      <c r="RPX2" s="1221"/>
      <c r="RPY2" s="1221"/>
      <c r="RPZ2" s="1221"/>
      <c r="RQA2" s="1221"/>
      <c r="RQB2" s="1221"/>
      <c r="RQC2" s="1221"/>
      <c r="RQD2" s="1221"/>
      <c r="RQE2" s="1221"/>
      <c r="RQF2" s="1221"/>
      <c r="RQG2" s="1221"/>
      <c r="RQH2" s="1221"/>
      <c r="RQI2" s="1221"/>
      <c r="RQJ2" s="1221"/>
      <c r="RQK2" s="1221"/>
      <c r="RQL2" s="1221"/>
      <c r="RQM2" s="1221"/>
      <c r="RQN2" s="1221"/>
      <c r="RQO2" s="1221"/>
      <c r="RQP2" s="1221"/>
      <c r="RQQ2" s="1221"/>
      <c r="RQR2" s="1221"/>
      <c r="RQS2" s="1221"/>
      <c r="RQT2" s="1221"/>
      <c r="RQU2" s="1221"/>
      <c r="RQV2" s="1221"/>
      <c r="RQW2" s="1221"/>
      <c r="RQX2" s="1221"/>
      <c r="RQY2" s="1221"/>
      <c r="RQZ2" s="1221"/>
      <c r="RRA2" s="1221"/>
      <c r="RRB2" s="1221"/>
      <c r="RRC2" s="1221"/>
      <c r="RRD2" s="1221"/>
      <c r="RRE2" s="1221"/>
      <c r="RRF2" s="1221"/>
      <c r="RRG2" s="1221"/>
      <c r="RRH2" s="1221"/>
      <c r="RRI2" s="1221"/>
      <c r="RRJ2" s="1221"/>
      <c r="RRK2" s="1221"/>
      <c r="RRL2" s="1221"/>
      <c r="RRM2" s="1221"/>
      <c r="RRN2" s="1221"/>
      <c r="RRO2" s="1221"/>
      <c r="RRP2" s="1221"/>
      <c r="RRQ2" s="1221"/>
      <c r="RRR2" s="1221"/>
      <c r="RRS2" s="1221"/>
      <c r="RRT2" s="1221"/>
      <c r="RRU2" s="1221"/>
      <c r="RRV2" s="1221"/>
      <c r="RRW2" s="1221"/>
      <c r="RRX2" s="1221"/>
      <c r="RRY2" s="1221"/>
      <c r="RRZ2" s="1221"/>
      <c r="RSA2" s="1221"/>
      <c r="RSB2" s="1221"/>
      <c r="RSC2" s="1221"/>
      <c r="RSD2" s="1221"/>
      <c r="RSE2" s="1221"/>
      <c r="RSF2" s="1221"/>
      <c r="RSG2" s="1221"/>
      <c r="RSH2" s="1221"/>
      <c r="RSI2" s="1221"/>
      <c r="RSJ2" s="1221"/>
      <c r="RSK2" s="1221"/>
      <c r="RSL2" s="1221"/>
      <c r="RSM2" s="1221"/>
      <c r="RSN2" s="1221"/>
      <c r="RSO2" s="1221"/>
      <c r="RSP2" s="1221"/>
      <c r="RSQ2" s="1221"/>
      <c r="RSR2" s="1221"/>
      <c r="RSS2" s="1221"/>
      <c r="RST2" s="1221"/>
      <c r="RSU2" s="1221"/>
      <c r="RSV2" s="1221"/>
      <c r="RSW2" s="1221"/>
      <c r="RSX2" s="1221"/>
      <c r="RSY2" s="1221"/>
      <c r="RSZ2" s="1221"/>
      <c r="RTA2" s="1221"/>
      <c r="RTB2" s="1221"/>
      <c r="RTC2" s="1221"/>
      <c r="RTD2" s="1221"/>
      <c r="RTE2" s="1221"/>
      <c r="RTF2" s="1221"/>
      <c r="RTG2" s="1221"/>
      <c r="RTH2" s="1221"/>
      <c r="RTI2" s="1221"/>
      <c r="RTJ2" s="1221"/>
      <c r="RTK2" s="1221"/>
      <c r="RTL2" s="1221"/>
      <c r="RTM2" s="1221"/>
      <c r="RTN2" s="1221"/>
      <c r="RTO2" s="1221"/>
      <c r="RTP2" s="1221"/>
      <c r="RTQ2" s="1221"/>
      <c r="RTR2" s="1221"/>
      <c r="RTS2" s="1221"/>
      <c r="RTT2" s="1221"/>
      <c r="RTU2" s="1221"/>
      <c r="RTV2" s="1221"/>
      <c r="RTW2" s="1221"/>
      <c r="RTX2" s="1221"/>
      <c r="RTY2" s="1221"/>
      <c r="RTZ2" s="1221"/>
      <c r="RUA2" s="1221"/>
      <c r="RUB2" s="1221"/>
      <c r="RUC2" s="1221"/>
      <c r="RUD2" s="1221"/>
      <c r="RUE2" s="1221"/>
      <c r="RUF2" s="1221"/>
      <c r="RUG2" s="1221"/>
      <c r="RUH2" s="1221"/>
      <c r="RUI2" s="1221"/>
      <c r="RUJ2" s="1221"/>
      <c r="RUK2" s="1221"/>
      <c r="RUL2" s="1221"/>
      <c r="RUM2" s="1221"/>
      <c r="RUN2" s="1221"/>
      <c r="RUO2" s="1221"/>
      <c r="RUP2" s="1221"/>
      <c r="RUQ2" s="1221"/>
      <c r="RUR2" s="1221"/>
      <c r="RUS2" s="1221"/>
      <c r="RUT2" s="1221"/>
      <c r="RUU2" s="1221"/>
      <c r="RUV2" s="1221"/>
      <c r="RUW2" s="1221"/>
      <c r="RUX2" s="1221"/>
      <c r="RUY2" s="1221"/>
      <c r="RUZ2" s="1221"/>
      <c r="RVA2" s="1221"/>
      <c r="RVB2" s="1221"/>
      <c r="RVC2" s="1221"/>
      <c r="RVD2" s="1221"/>
      <c r="RVE2" s="1221"/>
      <c r="RVF2" s="1221"/>
      <c r="RVG2" s="1221"/>
      <c r="RVH2" s="1221"/>
      <c r="RVI2" s="1221"/>
      <c r="RVJ2" s="1221"/>
      <c r="RVK2" s="1221"/>
      <c r="RVL2" s="1221"/>
      <c r="RVM2" s="1221"/>
      <c r="RVN2" s="1221"/>
      <c r="RVO2" s="1221"/>
      <c r="RVP2" s="1221"/>
      <c r="RVQ2" s="1221"/>
      <c r="RVR2" s="1221"/>
      <c r="RVS2" s="1221"/>
      <c r="RVT2" s="1221"/>
      <c r="RVU2" s="1221"/>
      <c r="RVV2" s="1221"/>
      <c r="RVW2" s="1221"/>
      <c r="RVX2" s="1221"/>
      <c r="RVY2" s="1221"/>
      <c r="RVZ2" s="1221"/>
      <c r="RWA2" s="1221"/>
      <c r="RWB2" s="1221"/>
      <c r="RWC2" s="1221"/>
      <c r="RWD2" s="1221"/>
      <c r="RWE2" s="1221"/>
      <c r="RWF2" s="1221"/>
      <c r="RWG2" s="1221"/>
      <c r="RWH2" s="1221"/>
      <c r="RWI2" s="1221"/>
      <c r="RWJ2" s="1221"/>
      <c r="RWK2" s="1221"/>
      <c r="RWL2" s="1221"/>
      <c r="RWM2" s="1221"/>
      <c r="RWN2" s="1221"/>
      <c r="RWO2" s="1221"/>
      <c r="RWP2" s="1221"/>
      <c r="RWQ2" s="1221"/>
      <c r="RWR2" s="1221"/>
      <c r="RWS2" s="1221"/>
      <c r="RWT2" s="1221"/>
      <c r="RWU2" s="1221"/>
      <c r="RWV2" s="1221"/>
      <c r="RWW2" s="1221"/>
      <c r="RWX2" s="1221"/>
      <c r="RWY2" s="1221"/>
      <c r="RWZ2" s="1221"/>
      <c r="RXA2" s="1221"/>
      <c r="RXB2" s="1221"/>
      <c r="RXC2" s="1221"/>
      <c r="RXD2" s="1221"/>
      <c r="RXE2" s="1221"/>
      <c r="RXF2" s="1221"/>
      <c r="RXG2" s="1221"/>
      <c r="RXH2" s="1221"/>
      <c r="RXI2" s="1221"/>
      <c r="RXJ2" s="1221"/>
      <c r="RXK2" s="1221"/>
      <c r="RXL2" s="1221"/>
      <c r="RXM2" s="1221"/>
      <c r="RXN2" s="1221"/>
      <c r="RXO2" s="1221"/>
      <c r="RXP2" s="1221"/>
      <c r="RXQ2" s="1221"/>
      <c r="RXR2" s="1221"/>
      <c r="RXS2" s="1221"/>
      <c r="RXT2" s="1221"/>
      <c r="RXU2" s="1221"/>
      <c r="RXV2" s="1221"/>
      <c r="RXW2" s="1221"/>
      <c r="RXX2" s="1221"/>
      <c r="RXY2" s="1221"/>
      <c r="RXZ2" s="1221"/>
      <c r="RYA2" s="1221"/>
      <c r="RYB2" s="1221"/>
      <c r="RYC2" s="1221"/>
      <c r="RYD2" s="1221"/>
      <c r="RYE2" s="1221"/>
      <c r="RYF2" s="1221"/>
      <c r="RYG2" s="1221"/>
      <c r="RYH2" s="1221"/>
      <c r="RYI2" s="1221"/>
      <c r="RYJ2" s="1221"/>
      <c r="RYK2" s="1221"/>
      <c r="RYL2" s="1221"/>
      <c r="RYM2" s="1221"/>
      <c r="RYN2" s="1221"/>
      <c r="RYO2" s="1221"/>
      <c r="RYP2" s="1221"/>
      <c r="RYQ2" s="1221"/>
      <c r="RYR2" s="1221"/>
      <c r="RYS2" s="1221"/>
      <c r="RYT2" s="1221"/>
      <c r="RYU2" s="1221"/>
      <c r="RYV2" s="1221"/>
      <c r="RYW2" s="1221"/>
      <c r="RYX2" s="1221"/>
      <c r="RYY2" s="1221"/>
      <c r="RYZ2" s="1221"/>
      <c r="RZA2" s="1221"/>
      <c r="RZB2" s="1221"/>
      <c r="RZC2" s="1221"/>
      <c r="RZD2" s="1221"/>
      <c r="RZE2" s="1221"/>
      <c r="RZF2" s="1221"/>
      <c r="RZG2" s="1221"/>
      <c r="RZH2" s="1221"/>
      <c r="RZI2" s="1221"/>
      <c r="RZJ2" s="1221"/>
      <c r="RZK2" s="1221"/>
      <c r="RZL2" s="1221"/>
      <c r="RZM2" s="1221"/>
      <c r="RZN2" s="1221"/>
      <c r="RZO2" s="1221"/>
      <c r="RZP2" s="1221"/>
      <c r="RZQ2" s="1221"/>
      <c r="RZR2" s="1221"/>
      <c r="RZS2" s="1221"/>
      <c r="RZT2" s="1221"/>
      <c r="RZU2" s="1221"/>
      <c r="RZV2" s="1221"/>
      <c r="RZW2" s="1221"/>
      <c r="RZX2" s="1221"/>
      <c r="RZY2" s="1221"/>
      <c r="RZZ2" s="1221"/>
      <c r="SAA2" s="1221"/>
      <c r="SAB2" s="1221"/>
      <c r="SAC2" s="1221"/>
      <c r="SAD2" s="1221"/>
      <c r="SAE2" s="1221"/>
      <c r="SAF2" s="1221"/>
      <c r="SAG2" s="1221"/>
      <c r="SAH2" s="1221"/>
      <c r="SAI2" s="1221"/>
      <c r="SAJ2" s="1221"/>
      <c r="SAK2" s="1221"/>
      <c r="SAL2" s="1221"/>
      <c r="SAM2" s="1221"/>
      <c r="SAN2" s="1221"/>
      <c r="SAO2" s="1221"/>
      <c r="SAP2" s="1221"/>
      <c r="SAQ2" s="1221"/>
      <c r="SAR2" s="1221"/>
      <c r="SAS2" s="1221"/>
      <c r="SAT2" s="1221"/>
      <c r="SAU2" s="1221"/>
      <c r="SAV2" s="1221"/>
      <c r="SAW2" s="1221"/>
      <c r="SAX2" s="1221"/>
      <c r="SAY2" s="1221"/>
      <c r="SAZ2" s="1221"/>
      <c r="SBA2" s="1221"/>
      <c r="SBB2" s="1221"/>
      <c r="SBC2" s="1221"/>
      <c r="SBD2" s="1221"/>
      <c r="SBE2" s="1221"/>
      <c r="SBF2" s="1221"/>
      <c r="SBG2" s="1221"/>
      <c r="SBH2" s="1221"/>
      <c r="SBI2" s="1221"/>
      <c r="SBJ2" s="1221"/>
      <c r="SBK2" s="1221"/>
      <c r="SBL2" s="1221"/>
      <c r="SBM2" s="1221"/>
      <c r="SBN2" s="1221"/>
      <c r="SBO2" s="1221"/>
      <c r="SBP2" s="1221"/>
      <c r="SBQ2" s="1221"/>
      <c r="SBR2" s="1221"/>
      <c r="SBS2" s="1221"/>
      <c r="SBT2" s="1221"/>
      <c r="SBU2" s="1221"/>
      <c r="SBV2" s="1221"/>
      <c r="SBW2" s="1221"/>
      <c r="SBX2" s="1221"/>
      <c r="SBY2" s="1221"/>
      <c r="SBZ2" s="1221"/>
      <c r="SCA2" s="1221"/>
      <c r="SCB2" s="1221"/>
      <c r="SCC2" s="1221"/>
      <c r="SCD2" s="1221"/>
      <c r="SCE2" s="1221"/>
      <c r="SCF2" s="1221"/>
      <c r="SCG2" s="1221"/>
      <c r="SCH2" s="1221"/>
      <c r="SCI2" s="1221"/>
      <c r="SCJ2" s="1221"/>
      <c r="SCK2" s="1221"/>
      <c r="SCL2" s="1221"/>
      <c r="SCM2" s="1221"/>
      <c r="SCN2" s="1221"/>
      <c r="SCO2" s="1221"/>
      <c r="SCP2" s="1221"/>
      <c r="SCQ2" s="1221"/>
      <c r="SCR2" s="1221"/>
      <c r="SCS2" s="1221"/>
      <c r="SCT2" s="1221"/>
      <c r="SCU2" s="1221"/>
      <c r="SCV2" s="1221"/>
      <c r="SCW2" s="1221"/>
      <c r="SCX2" s="1221"/>
      <c r="SCY2" s="1221"/>
      <c r="SCZ2" s="1221"/>
      <c r="SDA2" s="1221"/>
      <c r="SDB2" s="1221"/>
      <c r="SDC2" s="1221"/>
      <c r="SDD2" s="1221"/>
      <c r="SDE2" s="1221"/>
      <c r="SDF2" s="1221"/>
      <c r="SDG2" s="1221"/>
      <c r="SDH2" s="1221"/>
      <c r="SDI2" s="1221"/>
      <c r="SDJ2" s="1221"/>
      <c r="SDK2" s="1221"/>
      <c r="SDL2" s="1221"/>
      <c r="SDM2" s="1221"/>
      <c r="SDN2" s="1221"/>
      <c r="SDO2" s="1221"/>
      <c r="SDP2" s="1221"/>
      <c r="SDQ2" s="1221"/>
      <c r="SDR2" s="1221"/>
      <c r="SDS2" s="1221"/>
      <c r="SDT2" s="1221"/>
      <c r="SDU2" s="1221"/>
      <c r="SDV2" s="1221"/>
      <c r="SDW2" s="1221"/>
      <c r="SDX2" s="1221"/>
      <c r="SDY2" s="1221"/>
      <c r="SDZ2" s="1221"/>
      <c r="SEA2" s="1221"/>
      <c r="SEB2" s="1221"/>
      <c r="SEC2" s="1221"/>
      <c r="SED2" s="1221"/>
      <c r="SEE2" s="1221"/>
      <c r="SEF2" s="1221"/>
      <c r="SEG2" s="1221"/>
      <c r="SEH2" s="1221"/>
      <c r="SEI2" s="1221"/>
      <c r="SEJ2" s="1221"/>
      <c r="SEK2" s="1221"/>
      <c r="SEL2" s="1221"/>
      <c r="SEM2" s="1221"/>
      <c r="SEN2" s="1221"/>
      <c r="SEO2" s="1221"/>
      <c r="SEP2" s="1221"/>
      <c r="SEQ2" s="1221"/>
      <c r="SER2" s="1221"/>
      <c r="SES2" s="1221"/>
      <c r="SET2" s="1221"/>
      <c r="SEU2" s="1221"/>
      <c r="SEV2" s="1221"/>
      <c r="SEW2" s="1221"/>
      <c r="SEX2" s="1221"/>
      <c r="SEY2" s="1221"/>
      <c r="SEZ2" s="1221"/>
      <c r="SFA2" s="1221"/>
      <c r="SFB2" s="1221"/>
      <c r="SFC2" s="1221"/>
      <c r="SFD2" s="1221"/>
      <c r="SFE2" s="1221"/>
      <c r="SFF2" s="1221"/>
      <c r="SFG2" s="1221"/>
      <c r="SFH2" s="1221"/>
      <c r="SFI2" s="1221"/>
      <c r="SFJ2" s="1221"/>
      <c r="SFK2" s="1221"/>
      <c r="SFL2" s="1221"/>
      <c r="SFM2" s="1221"/>
      <c r="SFN2" s="1221"/>
      <c r="SFO2" s="1221"/>
      <c r="SFP2" s="1221"/>
      <c r="SFQ2" s="1221"/>
      <c r="SFR2" s="1221"/>
      <c r="SFS2" s="1221"/>
      <c r="SFT2" s="1221"/>
      <c r="SFU2" s="1221"/>
      <c r="SFV2" s="1221"/>
      <c r="SFW2" s="1221"/>
      <c r="SFX2" s="1221"/>
      <c r="SFY2" s="1221"/>
      <c r="SFZ2" s="1221"/>
      <c r="SGA2" s="1221"/>
      <c r="SGB2" s="1221"/>
      <c r="SGC2" s="1221"/>
      <c r="SGD2" s="1221"/>
      <c r="SGE2" s="1221"/>
      <c r="SGF2" s="1221"/>
      <c r="SGG2" s="1221"/>
      <c r="SGH2" s="1221"/>
      <c r="SGI2" s="1221"/>
      <c r="SGJ2" s="1221"/>
      <c r="SGK2" s="1221"/>
      <c r="SGL2" s="1221"/>
      <c r="SGM2" s="1221"/>
      <c r="SGN2" s="1221"/>
      <c r="SGO2" s="1221"/>
      <c r="SGP2" s="1221"/>
      <c r="SGQ2" s="1221"/>
      <c r="SGR2" s="1221"/>
      <c r="SGS2" s="1221"/>
      <c r="SGT2" s="1221"/>
      <c r="SGU2" s="1221"/>
      <c r="SGV2" s="1221"/>
      <c r="SGW2" s="1221"/>
      <c r="SGX2" s="1221"/>
      <c r="SGY2" s="1221"/>
      <c r="SGZ2" s="1221"/>
      <c r="SHA2" s="1221"/>
      <c r="SHB2" s="1221"/>
      <c r="SHC2" s="1221"/>
      <c r="SHD2" s="1221"/>
      <c r="SHE2" s="1221"/>
      <c r="SHF2" s="1221"/>
      <c r="SHG2" s="1221"/>
      <c r="SHH2" s="1221"/>
      <c r="SHI2" s="1221"/>
      <c r="SHJ2" s="1221"/>
      <c r="SHK2" s="1221"/>
      <c r="SHL2" s="1221"/>
      <c r="SHM2" s="1221"/>
      <c r="SHN2" s="1221"/>
      <c r="SHO2" s="1221"/>
      <c r="SHP2" s="1221"/>
      <c r="SHQ2" s="1221"/>
      <c r="SHR2" s="1221"/>
      <c r="SHS2" s="1221"/>
      <c r="SHT2" s="1221"/>
      <c r="SHU2" s="1221"/>
      <c r="SHV2" s="1221"/>
      <c r="SHW2" s="1221"/>
      <c r="SHX2" s="1221"/>
      <c r="SHY2" s="1221"/>
      <c r="SHZ2" s="1221"/>
      <c r="SIA2" s="1221"/>
      <c r="SIB2" s="1221"/>
      <c r="SIC2" s="1221"/>
      <c r="SID2" s="1221"/>
      <c r="SIE2" s="1221"/>
      <c r="SIF2" s="1221"/>
      <c r="SIG2" s="1221"/>
      <c r="SIH2" s="1221"/>
      <c r="SII2" s="1221"/>
      <c r="SIJ2" s="1221"/>
      <c r="SIK2" s="1221"/>
      <c r="SIL2" s="1221"/>
      <c r="SIM2" s="1221"/>
      <c r="SIN2" s="1221"/>
      <c r="SIO2" s="1221"/>
      <c r="SIP2" s="1221"/>
      <c r="SIQ2" s="1221"/>
      <c r="SIR2" s="1221"/>
      <c r="SIS2" s="1221"/>
      <c r="SIT2" s="1221"/>
      <c r="SIU2" s="1221"/>
      <c r="SIV2" s="1221"/>
      <c r="SIW2" s="1221"/>
      <c r="SIX2" s="1221"/>
      <c r="SIY2" s="1221"/>
      <c r="SIZ2" s="1221"/>
      <c r="SJA2" s="1221"/>
      <c r="SJB2" s="1221"/>
      <c r="SJC2" s="1221"/>
      <c r="SJD2" s="1221"/>
      <c r="SJE2" s="1221"/>
      <c r="SJF2" s="1221"/>
      <c r="SJG2" s="1221"/>
      <c r="SJH2" s="1221"/>
      <c r="SJI2" s="1221"/>
      <c r="SJJ2" s="1221"/>
      <c r="SJK2" s="1221"/>
      <c r="SJL2" s="1221"/>
      <c r="SJM2" s="1221"/>
      <c r="SJN2" s="1221"/>
      <c r="SJO2" s="1221"/>
      <c r="SJP2" s="1221"/>
      <c r="SJQ2" s="1221"/>
      <c r="SJR2" s="1221"/>
      <c r="SJS2" s="1221"/>
      <c r="SJT2" s="1221"/>
      <c r="SJU2" s="1221"/>
      <c r="SJV2" s="1221"/>
      <c r="SJW2" s="1221"/>
      <c r="SJX2" s="1221"/>
      <c r="SJY2" s="1221"/>
      <c r="SJZ2" s="1221"/>
      <c r="SKA2" s="1221"/>
      <c r="SKB2" s="1221"/>
      <c r="SKC2" s="1221"/>
      <c r="SKD2" s="1221"/>
      <c r="SKE2" s="1221"/>
      <c r="SKF2" s="1221"/>
      <c r="SKG2" s="1221"/>
      <c r="SKH2" s="1221"/>
      <c r="SKI2" s="1221"/>
      <c r="SKJ2" s="1221"/>
      <c r="SKK2" s="1221"/>
      <c r="SKL2" s="1221"/>
      <c r="SKM2" s="1221"/>
      <c r="SKN2" s="1221"/>
      <c r="SKO2" s="1221"/>
      <c r="SKP2" s="1221"/>
      <c r="SKQ2" s="1221"/>
      <c r="SKR2" s="1221"/>
      <c r="SKS2" s="1221"/>
      <c r="SKT2" s="1221"/>
      <c r="SKU2" s="1221"/>
      <c r="SKV2" s="1221"/>
      <c r="SKW2" s="1221"/>
      <c r="SKX2" s="1221"/>
      <c r="SKY2" s="1221"/>
      <c r="SKZ2" s="1221"/>
      <c r="SLA2" s="1221"/>
      <c r="SLB2" s="1221"/>
      <c r="SLC2" s="1221"/>
      <c r="SLD2" s="1221"/>
      <c r="SLE2" s="1221"/>
      <c r="SLF2" s="1221"/>
      <c r="SLG2" s="1221"/>
      <c r="SLH2" s="1221"/>
      <c r="SLI2" s="1221"/>
      <c r="SLJ2" s="1221"/>
      <c r="SLK2" s="1221"/>
      <c r="SLL2" s="1221"/>
      <c r="SLM2" s="1221"/>
      <c r="SLN2" s="1221"/>
      <c r="SLO2" s="1221"/>
      <c r="SLP2" s="1221"/>
      <c r="SLQ2" s="1221"/>
      <c r="SLR2" s="1221"/>
      <c r="SLS2" s="1221"/>
      <c r="SLT2" s="1221"/>
      <c r="SLU2" s="1221"/>
      <c r="SLV2" s="1221"/>
      <c r="SLW2" s="1221"/>
      <c r="SLX2" s="1221"/>
      <c r="SLY2" s="1221"/>
      <c r="SLZ2" s="1221"/>
      <c r="SMA2" s="1221"/>
      <c r="SMB2" s="1221"/>
      <c r="SMC2" s="1221"/>
      <c r="SMD2" s="1221"/>
      <c r="SME2" s="1221"/>
      <c r="SMF2" s="1221"/>
      <c r="SMG2" s="1221"/>
      <c r="SMH2" s="1221"/>
      <c r="SMI2" s="1221"/>
      <c r="SMJ2" s="1221"/>
      <c r="SMK2" s="1221"/>
      <c r="SML2" s="1221"/>
      <c r="SMM2" s="1221"/>
      <c r="SMN2" s="1221"/>
      <c r="SMO2" s="1221"/>
      <c r="SMP2" s="1221"/>
      <c r="SMQ2" s="1221"/>
      <c r="SMR2" s="1221"/>
      <c r="SMS2" s="1221"/>
      <c r="SMT2" s="1221"/>
      <c r="SMU2" s="1221"/>
      <c r="SMV2" s="1221"/>
      <c r="SMW2" s="1221"/>
      <c r="SMX2" s="1221"/>
      <c r="SMY2" s="1221"/>
      <c r="SMZ2" s="1221"/>
      <c r="SNA2" s="1221"/>
      <c r="SNB2" s="1221"/>
      <c r="SNC2" s="1221"/>
      <c r="SND2" s="1221"/>
      <c r="SNE2" s="1221"/>
      <c r="SNF2" s="1221"/>
      <c r="SNG2" s="1221"/>
      <c r="SNH2" s="1221"/>
      <c r="SNI2" s="1221"/>
      <c r="SNJ2" s="1221"/>
      <c r="SNK2" s="1221"/>
      <c r="SNL2" s="1221"/>
      <c r="SNM2" s="1221"/>
      <c r="SNN2" s="1221"/>
      <c r="SNO2" s="1221"/>
      <c r="SNP2" s="1221"/>
      <c r="SNQ2" s="1221"/>
      <c r="SNR2" s="1221"/>
      <c r="SNS2" s="1221"/>
      <c r="SNT2" s="1221"/>
      <c r="SNU2" s="1221"/>
      <c r="SNV2" s="1221"/>
      <c r="SNW2" s="1221"/>
      <c r="SNX2" s="1221"/>
      <c r="SNY2" s="1221"/>
      <c r="SNZ2" s="1221"/>
      <c r="SOA2" s="1221"/>
      <c r="SOB2" s="1221"/>
      <c r="SOC2" s="1221"/>
      <c r="SOD2" s="1221"/>
      <c r="SOE2" s="1221"/>
      <c r="SOF2" s="1221"/>
      <c r="SOG2" s="1221"/>
      <c r="SOH2" s="1221"/>
      <c r="SOI2" s="1221"/>
      <c r="SOJ2" s="1221"/>
      <c r="SOK2" s="1221"/>
      <c r="SOL2" s="1221"/>
      <c r="SOM2" s="1221"/>
      <c r="SON2" s="1221"/>
      <c r="SOO2" s="1221"/>
      <c r="SOP2" s="1221"/>
      <c r="SOQ2" s="1221"/>
      <c r="SOR2" s="1221"/>
      <c r="SOS2" s="1221"/>
      <c r="SOT2" s="1221"/>
      <c r="SOU2" s="1221"/>
      <c r="SOV2" s="1221"/>
      <c r="SOW2" s="1221"/>
      <c r="SOX2" s="1221"/>
      <c r="SOY2" s="1221"/>
      <c r="SOZ2" s="1221"/>
      <c r="SPA2" s="1221"/>
      <c r="SPB2" s="1221"/>
      <c r="SPC2" s="1221"/>
      <c r="SPD2" s="1221"/>
      <c r="SPE2" s="1221"/>
      <c r="SPF2" s="1221"/>
      <c r="SPG2" s="1221"/>
      <c r="SPH2" s="1221"/>
      <c r="SPI2" s="1221"/>
      <c r="SPJ2" s="1221"/>
      <c r="SPK2" s="1221"/>
      <c r="SPL2" s="1221"/>
      <c r="SPM2" s="1221"/>
      <c r="SPN2" s="1221"/>
      <c r="SPO2" s="1221"/>
      <c r="SPP2" s="1221"/>
      <c r="SPQ2" s="1221"/>
      <c r="SPR2" s="1221"/>
      <c r="SPS2" s="1221"/>
      <c r="SPT2" s="1221"/>
      <c r="SPU2" s="1221"/>
      <c r="SPV2" s="1221"/>
      <c r="SPW2" s="1221"/>
      <c r="SPX2" s="1221"/>
      <c r="SPY2" s="1221"/>
      <c r="SPZ2" s="1221"/>
      <c r="SQA2" s="1221"/>
      <c r="SQB2" s="1221"/>
      <c r="SQC2" s="1221"/>
      <c r="SQD2" s="1221"/>
      <c r="SQE2" s="1221"/>
      <c r="SQF2" s="1221"/>
      <c r="SQG2" s="1221"/>
      <c r="SQH2" s="1221"/>
      <c r="SQI2" s="1221"/>
      <c r="SQJ2" s="1221"/>
      <c r="SQK2" s="1221"/>
      <c r="SQL2" s="1221"/>
      <c r="SQM2" s="1221"/>
      <c r="SQN2" s="1221"/>
      <c r="SQO2" s="1221"/>
      <c r="SQP2" s="1221"/>
      <c r="SQQ2" s="1221"/>
      <c r="SQR2" s="1221"/>
      <c r="SQS2" s="1221"/>
      <c r="SQT2" s="1221"/>
      <c r="SQU2" s="1221"/>
      <c r="SQV2" s="1221"/>
      <c r="SQW2" s="1221"/>
      <c r="SQX2" s="1221"/>
      <c r="SQY2" s="1221"/>
      <c r="SQZ2" s="1221"/>
      <c r="SRA2" s="1221"/>
      <c r="SRB2" s="1221"/>
      <c r="SRC2" s="1221"/>
      <c r="SRD2" s="1221"/>
      <c r="SRE2" s="1221"/>
      <c r="SRF2" s="1221"/>
      <c r="SRG2" s="1221"/>
      <c r="SRH2" s="1221"/>
      <c r="SRI2" s="1221"/>
      <c r="SRJ2" s="1221"/>
      <c r="SRK2" s="1221"/>
      <c r="SRL2" s="1221"/>
      <c r="SRM2" s="1221"/>
      <c r="SRN2" s="1221"/>
      <c r="SRO2" s="1221"/>
      <c r="SRP2" s="1221"/>
      <c r="SRQ2" s="1221"/>
      <c r="SRR2" s="1221"/>
      <c r="SRS2" s="1221"/>
      <c r="SRT2" s="1221"/>
      <c r="SRU2" s="1221"/>
      <c r="SRV2" s="1221"/>
      <c r="SRW2" s="1221"/>
      <c r="SRX2" s="1221"/>
      <c r="SRY2" s="1221"/>
      <c r="SRZ2" s="1221"/>
      <c r="SSA2" s="1221"/>
      <c r="SSB2" s="1221"/>
      <c r="SSC2" s="1221"/>
      <c r="SSD2" s="1221"/>
      <c r="SSE2" s="1221"/>
      <c r="SSF2" s="1221"/>
      <c r="SSG2" s="1221"/>
      <c r="SSH2" s="1221"/>
      <c r="SSI2" s="1221"/>
      <c r="SSJ2" s="1221"/>
      <c r="SSK2" s="1221"/>
      <c r="SSL2" s="1221"/>
      <c r="SSM2" s="1221"/>
      <c r="SSN2" s="1221"/>
      <c r="SSO2" s="1221"/>
      <c r="SSP2" s="1221"/>
      <c r="SSQ2" s="1221"/>
      <c r="SSR2" s="1221"/>
      <c r="SSS2" s="1221"/>
      <c r="SST2" s="1221"/>
      <c r="SSU2" s="1221"/>
      <c r="SSV2" s="1221"/>
      <c r="SSW2" s="1221"/>
      <c r="SSX2" s="1221"/>
      <c r="SSY2" s="1221"/>
      <c r="SSZ2" s="1221"/>
      <c r="STA2" s="1221"/>
      <c r="STB2" s="1221"/>
      <c r="STC2" s="1221"/>
      <c r="STD2" s="1221"/>
      <c r="STE2" s="1221"/>
      <c r="STF2" s="1221"/>
      <c r="STG2" s="1221"/>
      <c r="STH2" s="1221"/>
      <c r="STI2" s="1221"/>
      <c r="STJ2" s="1221"/>
      <c r="STK2" s="1221"/>
      <c r="STL2" s="1221"/>
      <c r="STM2" s="1221"/>
      <c r="STN2" s="1221"/>
      <c r="STO2" s="1221"/>
      <c r="STP2" s="1221"/>
      <c r="STQ2" s="1221"/>
      <c r="STR2" s="1221"/>
      <c r="STS2" s="1221"/>
      <c r="STT2" s="1221"/>
      <c r="STU2" s="1221"/>
      <c r="STV2" s="1221"/>
      <c r="STW2" s="1221"/>
      <c r="STX2" s="1221"/>
      <c r="STY2" s="1221"/>
      <c r="STZ2" s="1221"/>
      <c r="SUA2" s="1221"/>
      <c r="SUB2" s="1221"/>
      <c r="SUC2" s="1221"/>
      <c r="SUD2" s="1221"/>
      <c r="SUE2" s="1221"/>
      <c r="SUF2" s="1221"/>
      <c r="SUG2" s="1221"/>
      <c r="SUH2" s="1221"/>
      <c r="SUI2" s="1221"/>
      <c r="SUJ2" s="1221"/>
      <c r="SUK2" s="1221"/>
      <c r="SUL2" s="1221"/>
      <c r="SUM2" s="1221"/>
      <c r="SUN2" s="1221"/>
      <c r="SUO2" s="1221"/>
      <c r="SUP2" s="1221"/>
      <c r="SUQ2" s="1221"/>
      <c r="SUR2" s="1221"/>
      <c r="SUS2" s="1221"/>
      <c r="SUT2" s="1221"/>
      <c r="SUU2" s="1221"/>
      <c r="SUV2" s="1221"/>
      <c r="SUW2" s="1221"/>
      <c r="SUX2" s="1221"/>
      <c r="SUY2" s="1221"/>
      <c r="SUZ2" s="1221"/>
      <c r="SVA2" s="1221"/>
      <c r="SVB2" s="1221"/>
      <c r="SVC2" s="1221"/>
      <c r="SVD2" s="1221"/>
      <c r="SVE2" s="1221"/>
      <c r="SVF2" s="1221"/>
      <c r="SVG2" s="1221"/>
      <c r="SVH2" s="1221"/>
      <c r="SVI2" s="1221"/>
      <c r="SVJ2" s="1221"/>
      <c r="SVK2" s="1221"/>
      <c r="SVL2" s="1221"/>
      <c r="SVM2" s="1221"/>
      <c r="SVN2" s="1221"/>
      <c r="SVO2" s="1221"/>
      <c r="SVP2" s="1221"/>
      <c r="SVQ2" s="1221"/>
      <c r="SVR2" s="1221"/>
      <c r="SVS2" s="1221"/>
      <c r="SVT2" s="1221"/>
      <c r="SVU2" s="1221"/>
      <c r="SVV2" s="1221"/>
      <c r="SVW2" s="1221"/>
      <c r="SVX2" s="1221"/>
      <c r="SVY2" s="1221"/>
      <c r="SVZ2" s="1221"/>
      <c r="SWA2" s="1221"/>
      <c r="SWB2" s="1221"/>
      <c r="SWC2" s="1221"/>
      <c r="SWD2" s="1221"/>
      <c r="SWE2" s="1221"/>
      <c r="SWF2" s="1221"/>
      <c r="SWG2" s="1221"/>
      <c r="SWH2" s="1221"/>
      <c r="SWI2" s="1221"/>
      <c r="SWJ2" s="1221"/>
      <c r="SWK2" s="1221"/>
      <c r="SWL2" s="1221"/>
      <c r="SWM2" s="1221"/>
      <c r="SWN2" s="1221"/>
      <c r="SWO2" s="1221"/>
      <c r="SWP2" s="1221"/>
      <c r="SWQ2" s="1221"/>
      <c r="SWR2" s="1221"/>
      <c r="SWS2" s="1221"/>
      <c r="SWT2" s="1221"/>
      <c r="SWU2" s="1221"/>
      <c r="SWV2" s="1221"/>
      <c r="SWW2" s="1221"/>
      <c r="SWX2" s="1221"/>
      <c r="SWY2" s="1221"/>
      <c r="SWZ2" s="1221"/>
      <c r="SXA2" s="1221"/>
      <c r="SXB2" s="1221"/>
      <c r="SXC2" s="1221"/>
      <c r="SXD2" s="1221"/>
      <c r="SXE2" s="1221"/>
      <c r="SXF2" s="1221"/>
      <c r="SXG2" s="1221"/>
      <c r="SXH2" s="1221"/>
      <c r="SXI2" s="1221"/>
      <c r="SXJ2" s="1221"/>
      <c r="SXK2" s="1221"/>
      <c r="SXL2" s="1221"/>
      <c r="SXM2" s="1221"/>
      <c r="SXN2" s="1221"/>
      <c r="SXO2" s="1221"/>
      <c r="SXP2" s="1221"/>
      <c r="SXQ2" s="1221"/>
      <c r="SXR2" s="1221"/>
      <c r="SXS2" s="1221"/>
      <c r="SXT2" s="1221"/>
      <c r="SXU2" s="1221"/>
      <c r="SXV2" s="1221"/>
      <c r="SXW2" s="1221"/>
      <c r="SXX2" s="1221"/>
      <c r="SXY2" s="1221"/>
      <c r="SXZ2" s="1221"/>
      <c r="SYA2" s="1221"/>
      <c r="SYB2" s="1221"/>
      <c r="SYC2" s="1221"/>
      <c r="SYD2" s="1221"/>
      <c r="SYE2" s="1221"/>
      <c r="SYF2" s="1221"/>
      <c r="SYG2" s="1221"/>
      <c r="SYH2" s="1221"/>
      <c r="SYI2" s="1221"/>
      <c r="SYJ2" s="1221"/>
      <c r="SYK2" s="1221"/>
      <c r="SYL2" s="1221"/>
      <c r="SYM2" s="1221"/>
      <c r="SYN2" s="1221"/>
      <c r="SYO2" s="1221"/>
      <c r="SYP2" s="1221"/>
      <c r="SYQ2" s="1221"/>
      <c r="SYR2" s="1221"/>
      <c r="SYS2" s="1221"/>
      <c r="SYT2" s="1221"/>
      <c r="SYU2" s="1221"/>
      <c r="SYV2" s="1221"/>
      <c r="SYW2" s="1221"/>
      <c r="SYX2" s="1221"/>
      <c r="SYY2" s="1221"/>
      <c r="SYZ2" s="1221"/>
      <c r="SZA2" s="1221"/>
      <c r="SZB2" s="1221"/>
      <c r="SZC2" s="1221"/>
      <c r="SZD2" s="1221"/>
      <c r="SZE2" s="1221"/>
      <c r="SZF2" s="1221"/>
      <c r="SZG2" s="1221"/>
      <c r="SZH2" s="1221"/>
      <c r="SZI2" s="1221"/>
      <c r="SZJ2" s="1221"/>
      <c r="SZK2" s="1221"/>
      <c r="SZL2" s="1221"/>
      <c r="SZM2" s="1221"/>
      <c r="SZN2" s="1221"/>
      <c r="SZO2" s="1221"/>
      <c r="SZP2" s="1221"/>
      <c r="SZQ2" s="1221"/>
      <c r="SZR2" s="1221"/>
      <c r="SZS2" s="1221"/>
      <c r="SZT2" s="1221"/>
      <c r="SZU2" s="1221"/>
      <c r="SZV2" s="1221"/>
      <c r="SZW2" s="1221"/>
      <c r="SZX2" s="1221"/>
      <c r="SZY2" s="1221"/>
      <c r="SZZ2" s="1221"/>
      <c r="TAA2" s="1221"/>
      <c r="TAB2" s="1221"/>
      <c r="TAC2" s="1221"/>
      <c r="TAD2" s="1221"/>
      <c r="TAE2" s="1221"/>
      <c r="TAF2" s="1221"/>
      <c r="TAG2" s="1221"/>
      <c r="TAH2" s="1221"/>
      <c r="TAI2" s="1221"/>
      <c r="TAJ2" s="1221"/>
      <c r="TAK2" s="1221"/>
      <c r="TAL2" s="1221"/>
      <c r="TAM2" s="1221"/>
      <c r="TAN2" s="1221"/>
      <c r="TAO2" s="1221"/>
      <c r="TAP2" s="1221"/>
      <c r="TAQ2" s="1221"/>
      <c r="TAR2" s="1221"/>
      <c r="TAS2" s="1221"/>
      <c r="TAT2" s="1221"/>
      <c r="TAU2" s="1221"/>
      <c r="TAV2" s="1221"/>
      <c r="TAW2" s="1221"/>
      <c r="TAX2" s="1221"/>
      <c r="TAY2" s="1221"/>
      <c r="TAZ2" s="1221"/>
      <c r="TBA2" s="1221"/>
      <c r="TBB2" s="1221"/>
      <c r="TBC2" s="1221"/>
      <c r="TBD2" s="1221"/>
      <c r="TBE2" s="1221"/>
      <c r="TBF2" s="1221"/>
      <c r="TBG2" s="1221"/>
      <c r="TBH2" s="1221"/>
      <c r="TBI2" s="1221"/>
      <c r="TBJ2" s="1221"/>
      <c r="TBK2" s="1221"/>
      <c r="TBL2" s="1221"/>
      <c r="TBM2" s="1221"/>
      <c r="TBN2" s="1221"/>
      <c r="TBO2" s="1221"/>
      <c r="TBP2" s="1221"/>
      <c r="TBQ2" s="1221"/>
      <c r="TBR2" s="1221"/>
      <c r="TBS2" s="1221"/>
      <c r="TBT2" s="1221"/>
      <c r="TBU2" s="1221"/>
      <c r="TBV2" s="1221"/>
      <c r="TBW2" s="1221"/>
      <c r="TBX2" s="1221"/>
      <c r="TBY2" s="1221"/>
      <c r="TBZ2" s="1221"/>
      <c r="TCA2" s="1221"/>
      <c r="TCB2" s="1221"/>
      <c r="TCC2" s="1221"/>
      <c r="TCD2" s="1221"/>
      <c r="TCE2" s="1221"/>
      <c r="TCF2" s="1221"/>
      <c r="TCG2" s="1221"/>
      <c r="TCH2" s="1221"/>
      <c r="TCI2" s="1221"/>
      <c r="TCJ2" s="1221"/>
      <c r="TCK2" s="1221"/>
      <c r="TCL2" s="1221"/>
      <c r="TCM2" s="1221"/>
      <c r="TCN2" s="1221"/>
      <c r="TCO2" s="1221"/>
      <c r="TCP2" s="1221"/>
      <c r="TCQ2" s="1221"/>
      <c r="TCR2" s="1221"/>
      <c r="TCS2" s="1221"/>
      <c r="TCT2" s="1221"/>
      <c r="TCU2" s="1221"/>
      <c r="TCV2" s="1221"/>
      <c r="TCW2" s="1221"/>
      <c r="TCX2" s="1221"/>
      <c r="TCY2" s="1221"/>
      <c r="TCZ2" s="1221"/>
      <c r="TDA2" s="1221"/>
      <c r="TDB2" s="1221"/>
      <c r="TDC2" s="1221"/>
      <c r="TDD2" s="1221"/>
      <c r="TDE2" s="1221"/>
      <c r="TDF2" s="1221"/>
      <c r="TDG2" s="1221"/>
      <c r="TDH2" s="1221"/>
      <c r="TDI2" s="1221"/>
      <c r="TDJ2" s="1221"/>
      <c r="TDK2" s="1221"/>
      <c r="TDL2" s="1221"/>
      <c r="TDM2" s="1221"/>
      <c r="TDN2" s="1221"/>
      <c r="TDO2" s="1221"/>
      <c r="TDP2" s="1221"/>
      <c r="TDQ2" s="1221"/>
      <c r="TDR2" s="1221"/>
      <c r="TDS2" s="1221"/>
      <c r="TDT2" s="1221"/>
      <c r="TDU2" s="1221"/>
      <c r="TDV2" s="1221"/>
      <c r="TDW2" s="1221"/>
      <c r="TDX2" s="1221"/>
      <c r="TDY2" s="1221"/>
      <c r="TDZ2" s="1221"/>
      <c r="TEA2" s="1221"/>
      <c r="TEB2" s="1221"/>
      <c r="TEC2" s="1221"/>
      <c r="TED2" s="1221"/>
      <c r="TEE2" s="1221"/>
      <c r="TEF2" s="1221"/>
      <c r="TEG2" s="1221"/>
      <c r="TEH2" s="1221"/>
      <c r="TEI2" s="1221"/>
      <c r="TEJ2" s="1221"/>
      <c r="TEK2" s="1221"/>
      <c r="TEL2" s="1221"/>
      <c r="TEM2" s="1221"/>
      <c r="TEN2" s="1221"/>
      <c r="TEO2" s="1221"/>
      <c r="TEP2" s="1221"/>
      <c r="TEQ2" s="1221"/>
      <c r="TER2" s="1221"/>
      <c r="TES2" s="1221"/>
      <c r="TET2" s="1221"/>
      <c r="TEU2" s="1221"/>
      <c r="TEV2" s="1221"/>
      <c r="TEW2" s="1221"/>
      <c r="TEX2" s="1221"/>
      <c r="TEY2" s="1221"/>
      <c r="TEZ2" s="1221"/>
      <c r="TFA2" s="1221"/>
      <c r="TFB2" s="1221"/>
      <c r="TFC2" s="1221"/>
      <c r="TFD2" s="1221"/>
      <c r="TFE2" s="1221"/>
      <c r="TFF2" s="1221"/>
      <c r="TFG2" s="1221"/>
      <c r="TFH2" s="1221"/>
      <c r="TFI2" s="1221"/>
      <c r="TFJ2" s="1221"/>
      <c r="TFK2" s="1221"/>
      <c r="TFL2" s="1221"/>
      <c r="TFM2" s="1221"/>
      <c r="TFN2" s="1221"/>
      <c r="TFO2" s="1221"/>
      <c r="TFP2" s="1221"/>
      <c r="TFQ2" s="1221"/>
      <c r="TFR2" s="1221"/>
      <c r="TFS2" s="1221"/>
      <c r="TFT2" s="1221"/>
      <c r="TFU2" s="1221"/>
      <c r="TFV2" s="1221"/>
      <c r="TFW2" s="1221"/>
      <c r="TFX2" s="1221"/>
      <c r="TFY2" s="1221"/>
      <c r="TFZ2" s="1221"/>
      <c r="TGA2" s="1221"/>
      <c r="TGB2" s="1221"/>
      <c r="TGC2" s="1221"/>
      <c r="TGD2" s="1221"/>
      <c r="TGE2" s="1221"/>
      <c r="TGF2" s="1221"/>
      <c r="TGG2" s="1221"/>
      <c r="TGH2" s="1221"/>
      <c r="TGI2" s="1221"/>
      <c r="TGJ2" s="1221"/>
      <c r="TGK2" s="1221"/>
      <c r="TGL2" s="1221"/>
      <c r="TGM2" s="1221"/>
      <c r="TGN2" s="1221"/>
      <c r="TGO2" s="1221"/>
      <c r="TGP2" s="1221"/>
      <c r="TGQ2" s="1221"/>
      <c r="TGR2" s="1221"/>
      <c r="TGS2" s="1221"/>
      <c r="TGT2" s="1221"/>
      <c r="TGU2" s="1221"/>
      <c r="TGV2" s="1221"/>
      <c r="TGW2" s="1221"/>
      <c r="TGX2" s="1221"/>
      <c r="TGY2" s="1221"/>
      <c r="TGZ2" s="1221"/>
      <c r="THA2" s="1221"/>
      <c r="THB2" s="1221"/>
      <c r="THC2" s="1221"/>
      <c r="THD2" s="1221"/>
      <c r="THE2" s="1221"/>
      <c r="THF2" s="1221"/>
      <c r="THG2" s="1221"/>
      <c r="THH2" s="1221"/>
      <c r="THI2" s="1221"/>
      <c r="THJ2" s="1221"/>
      <c r="THK2" s="1221"/>
      <c r="THL2" s="1221"/>
      <c r="THM2" s="1221"/>
      <c r="THN2" s="1221"/>
      <c r="THO2" s="1221"/>
      <c r="THP2" s="1221"/>
      <c r="THQ2" s="1221"/>
      <c r="THR2" s="1221"/>
      <c r="THS2" s="1221"/>
      <c r="THT2" s="1221"/>
      <c r="THU2" s="1221"/>
      <c r="THV2" s="1221"/>
      <c r="THW2" s="1221"/>
      <c r="THX2" s="1221"/>
      <c r="THY2" s="1221"/>
      <c r="THZ2" s="1221"/>
      <c r="TIA2" s="1221"/>
      <c r="TIB2" s="1221"/>
      <c r="TIC2" s="1221"/>
      <c r="TID2" s="1221"/>
      <c r="TIE2" s="1221"/>
      <c r="TIF2" s="1221"/>
      <c r="TIG2" s="1221"/>
      <c r="TIH2" s="1221"/>
      <c r="TII2" s="1221"/>
      <c r="TIJ2" s="1221"/>
      <c r="TIK2" s="1221"/>
      <c r="TIL2" s="1221"/>
      <c r="TIM2" s="1221"/>
      <c r="TIN2" s="1221"/>
      <c r="TIO2" s="1221"/>
      <c r="TIP2" s="1221"/>
      <c r="TIQ2" s="1221"/>
      <c r="TIR2" s="1221"/>
      <c r="TIS2" s="1221"/>
      <c r="TIT2" s="1221"/>
      <c r="TIU2" s="1221"/>
      <c r="TIV2" s="1221"/>
      <c r="TIW2" s="1221"/>
      <c r="TIX2" s="1221"/>
      <c r="TIY2" s="1221"/>
      <c r="TIZ2" s="1221"/>
      <c r="TJA2" s="1221"/>
      <c r="TJB2" s="1221"/>
      <c r="TJC2" s="1221"/>
      <c r="TJD2" s="1221"/>
      <c r="TJE2" s="1221"/>
      <c r="TJF2" s="1221"/>
      <c r="TJG2" s="1221"/>
      <c r="TJH2" s="1221"/>
      <c r="TJI2" s="1221"/>
      <c r="TJJ2" s="1221"/>
      <c r="TJK2" s="1221"/>
      <c r="TJL2" s="1221"/>
      <c r="TJM2" s="1221"/>
      <c r="TJN2" s="1221"/>
      <c r="TJO2" s="1221"/>
      <c r="TJP2" s="1221"/>
      <c r="TJQ2" s="1221"/>
      <c r="TJR2" s="1221"/>
      <c r="TJS2" s="1221"/>
      <c r="TJT2" s="1221"/>
      <c r="TJU2" s="1221"/>
      <c r="TJV2" s="1221"/>
      <c r="TJW2" s="1221"/>
      <c r="TJX2" s="1221"/>
      <c r="TJY2" s="1221"/>
      <c r="TJZ2" s="1221"/>
      <c r="TKA2" s="1221"/>
      <c r="TKB2" s="1221"/>
      <c r="TKC2" s="1221"/>
      <c r="TKD2" s="1221"/>
      <c r="TKE2" s="1221"/>
      <c r="TKF2" s="1221"/>
      <c r="TKG2" s="1221"/>
      <c r="TKH2" s="1221"/>
      <c r="TKI2" s="1221"/>
      <c r="TKJ2" s="1221"/>
      <c r="TKK2" s="1221"/>
      <c r="TKL2" s="1221"/>
      <c r="TKM2" s="1221"/>
      <c r="TKN2" s="1221"/>
      <c r="TKO2" s="1221"/>
      <c r="TKP2" s="1221"/>
      <c r="TKQ2" s="1221"/>
      <c r="TKR2" s="1221"/>
      <c r="TKS2" s="1221"/>
      <c r="TKT2" s="1221"/>
      <c r="TKU2" s="1221"/>
      <c r="TKV2" s="1221"/>
      <c r="TKW2" s="1221"/>
      <c r="TKX2" s="1221"/>
      <c r="TKY2" s="1221"/>
      <c r="TKZ2" s="1221"/>
      <c r="TLA2" s="1221"/>
      <c r="TLB2" s="1221"/>
      <c r="TLC2" s="1221"/>
      <c r="TLD2" s="1221"/>
      <c r="TLE2" s="1221"/>
      <c r="TLF2" s="1221"/>
      <c r="TLG2" s="1221"/>
      <c r="TLH2" s="1221"/>
      <c r="TLI2" s="1221"/>
      <c r="TLJ2" s="1221"/>
      <c r="TLK2" s="1221"/>
      <c r="TLL2" s="1221"/>
      <c r="TLM2" s="1221"/>
      <c r="TLN2" s="1221"/>
      <c r="TLO2" s="1221"/>
      <c r="TLP2" s="1221"/>
      <c r="TLQ2" s="1221"/>
      <c r="TLR2" s="1221"/>
      <c r="TLS2" s="1221"/>
      <c r="TLT2" s="1221"/>
      <c r="TLU2" s="1221"/>
      <c r="TLV2" s="1221"/>
      <c r="TLW2" s="1221"/>
      <c r="TLX2" s="1221"/>
      <c r="TLY2" s="1221"/>
      <c r="TLZ2" s="1221"/>
      <c r="TMA2" s="1221"/>
      <c r="TMB2" s="1221"/>
      <c r="TMC2" s="1221"/>
      <c r="TMD2" s="1221"/>
      <c r="TME2" s="1221"/>
      <c r="TMF2" s="1221"/>
      <c r="TMG2" s="1221"/>
      <c r="TMH2" s="1221"/>
      <c r="TMI2" s="1221"/>
      <c r="TMJ2" s="1221"/>
      <c r="TMK2" s="1221"/>
      <c r="TML2" s="1221"/>
      <c r="TMM2" s="1221"/>
      <c r="TMN2" s="1221"/>
      <c r="TMO2" s="1221"/>
      <c r="TMP2" s="1221"/>
      <c r="TMQ2" s="1221"/>
      <c r="TMR2" s="1221"/>
      <c r="TMS2" s="1221"/>
      <c r="TMT2" s="1221"/>
      <c r="TMU2" s="1221"/>
      <c r="TMV2" s="1221"/>
      <c r="TMW2" s="1221"/>
      <c r="TMX2" s="1221"/>
      <c r="TMY2" s="1221"/>
      <c r="TMZ2" s="1221"/>
      <c r="TNA2" s="1221"/>
      <c r="TNB2" s="1221"/>
      <c r="TNC2" s="1221"/>
      <c r="TND2" s="1221"/>
      <c r="TNE2" s="1221"/>
      <c r="TNF2" s="1221"/>
      <c r="TNG2" s="1221"/>
      <c r="TNH2" s="1221"/>
      <c r="TNI2" s="1221"/>
      <c r="TNJ2" s="1221"/>
      <c r="TNK2" s="1221"/>
      <c r="TNL2" s="1221"/>
      <c r="TNM2" s="1221"/>
      <c r="TNN2" s="1221"/>
      <c r="TNO2" s="1221"/>
      <c r="TNP2" s="1221"/>
      <c r="TNQ2" s="1221"/>
      <c r="TNR2" s="1221"/>
      <c r="TNS2" s="1221"/>
      <c r="TNT2" s="1221"/>
      <c r="TNU2" s="1221"/>
      <c r="TNV2" s="1221"/>
      <c r="TNW2" s="1221"/>
      <c r="TNX2" s="1221"/>
      <c r="TNY2" s="1221"/>
      <c r="TNZ2" s="1221"/>
      <c r="TOA2" s="1221"/>
      <c r="TOB2" s="1221"/>
      <c r="TOC2" s="1221"/>
      <c r="TOD2" s="1221"/>
      <c r="TOE2" s="1221"/>
      <c r="TOF2" s="1221"/>
      <c r="TOG2" s="1221"/>
      <c r="TOH2" s="1221"/>
      <c r="TOI2" s="1221"/>
      <c r="TOJ2" s="1221"/>
      <c r="TOK2" s="1221"/>
      <c r="TOL2" s="1221"/>
      <c r="TOM2" s="1221"/>
      <c r="TON2" s="1221"/>
      <c r="TOO2" s="1221"/>
      <c r="TOP2" s="1221"/>
      <c r="TOQ2" s="1221"/>
      <c r="TOR2" s="1221"/>
      <c r="TOS2" s="1221"/>
      <c r="TOT2" s="1221"/>
      <c r="TOU2" s="1221"/>
      <c r="TOV2" s="1221"/>
      <c r="TOW2" s="1221"/>
      <c r="TOX2" s="1221"/>
      <c r="TOY2" s="1221"/>
      <c r="TOZ2" s="1221"/>
      <c r="TPA2" s="1221"/>
      <c r="TPB2" s="1221"/>
      <c r="TPC2" s="1221"/>
      <c r="TPD2" s="1221"/>
      <c r="TPE2" s="1221"/>
      <c r="TPF2" s="1221"/>
      <c r="TPG2" s="1221"/>
      <c r="TPH2" s="1221"/>
      <c r="TPI2" s="1221"/>
      <c r="TPJ2" s="1221"/>
      <c r="TPK2" s="1221"/>
      <c r="TPL2" s="1221"/>
      <c r="TPM2" s="1221"/>
      <c r="TPN2" s="1221"/>
      <c r="TPO2" s="1221"/>
      <c r="TPP2" s="1221"/>
      <c r="TPQ2" s="1221"/>
      <c r="TPR2" s="1221"/>
      <c r="TPS2" s="1221"/>
      <c r="TPT2" s="1221"/>
      <c r="TPU2" s="1221"/>
      <c r="TPV2" s="1221"/>
      <c r="TPW2" s="1221"/>
      <c r="TPX2" s="1221"/>
      <c r="TPY2" s="1221"/>
      <c r="TPZ2" s="1221"/>
      <c r="TQA2" s="1221"/>
      <c r="TQB2" s="1221"/>
      <c r="TQC2" s="1221"/>
      <c r="TQD2" s="1221"/>
      <c r="TQE2" s="1221"/>
      <c r="TQF2" s="1221"/>
      <c r="TQG2" s="1221"/>
      <c r="TQH2" s="1221"/>
      <c r="TQI2" s="1221"/>
      <c r="TQJ2" s="1221"/>
      <c r="TQK2" s="1221"/>
      <c r="TQL2" s="1221"/>
      <c r="TQM2" s="1221"/>
      <c r="TQN2" s="1221"/>
      <c r="TQO2" s="1221"/>
      <c r="TQP2" s="1221"/>
      <c r="TQQ2" s="1221"/>
      <c r="TQR2" s="1221"/>
      <c r="TQS2" s="1221"/>
      <c r="TQT2" s="1221"/>
      <c r="TQU2" s="1221"/>
      <c r="TQV2" s="1221"/>
      <c r="TQW2" s="1221"/>
      <c r="TQX2" s="1221"/>
      <c r="TQY2" s="1221"/>
      <c r="TQZ2" s="1221"/>
      <c r="TRA2" s="1221"/>
      <c r="TRB2" s="1221"/>
      <c r="TRC2" s="1221"/>
      <c r="TRD2" s="1221"/>
      <c r="TRE2" s="1221"/>
      <c r="TRF2" s="1221"/>
      <c r="TRG2" s="1221"/>
      <c r="TRH2" s="1221"/>
      <c r="TRI2" s="1221"/>
      <c r="TRJ2" s="1221"/>
      <c r="TRK2" s="1221"/>
      <c r="TRL2" s="1221"/>
      <c r="TRM2" s="1221"/>
      <c r="TRN2" s="1221"/>
      <c r="TRO2" s="1221"/>
      <c r="TRP2" s="1221"/>
      <c r="TRQ2" s="1221"/>
      <c r="TRR2" s="1221"/>
      <c r="TRS2" s="1221"/>
      <c r="TRT2" s="1221"/>
      <c r="TRU2" s="1221"/>
      <c r="TRV2" s="1221"/>
      <c r="TRW2" s="1221"/>
      <c r="TRX2" s="1221"/>
      <c r="TRY2" s="1221"/>
      <c r="TRZ2" s="1221"/>
      <c r="TSA2" s="1221"/>
      <c r="TSB2" s="1221"/>
      <c r="TSC2" s="1221"/>
      <c r="TSD2" s="1221"/>
      <c r="TSE2" s="1221"/>
      <c r="TSF2" s="1221"/>
      <c r="TSG2" s="1221"/>
      <c r="TSH2" s="1221"/>
      <c r="TSI2" s="1221"/>
      <c r="TSJ2" s="1221"/>
      <c r="TSK2" s="1221"/>
      <c r="TSL2" s="1221"/>
      <c r="TSM2" s="1221"/>
      <c r="TSN2" s="1221"/>
      <c r="TSO2" s="1221"/>
      <c r="TSP2" s="1221"/>
      <c r="TSQ2" s="1221"/>
      <c r="TSR2" s="1221"/>
      <c r="TSS2" s="1221"/>
      <c r="TST2" s="1221"/>
      <c r="TSU2" s="1221"/>
      <c r="TSV2" s="1221"/>
      <c r="TSW2" s="1221"/>
      <c r="TSX2" s="1221"/>
      <c r="TSY2" s="1221"/>
      <c r="TSZ2" s="1221"/>
      <c r="TTA2" s="1221"/>
      <c r="TTB2" s="1221"/>
      <c r="TTC2" s="1221"/>
      <c r="TTD2" s="1221"/>
      <c r="TTE2" s="1221"/>
      <c r="TTF2" s="1221"/>
      <c r="TTG2" s="1221"/>
      <c r="TTH2" s="1221"/>
      <c r="TTI2" s="1221"/>
      <c r="TTJ2" s="1221"/>
      <c r="TTK2" s="1221"/>
      <c r="TTL2" s="1221"/>
      <c r="TTM2" s="1221"/>
      <c r="TTN2" s="1221"/>
      <c r="TTO2" s="1221"/>
      <c r="TTP2" s="1221"/>
      <c r="TTQ2" s="1221"/>
      <c r="TTR2" s="1221"/>
      <c r="TTS2" s="1221"/>
      <c r="TTT2" s="1221"/>
      <c r="TTU2" s="1221"/>
      <c r="TTV2" s="1221"/>
      <c r="TTW2" s="1221"/>
      <c r="TTX2" s="1221"/>
      <c r="TTY2" s="1221"/>
      <c r="TTZ2" s="1221"/>
      <c r="TUA2" s="1221"/>
      <c r="TUB2" s="1221"/>
      <c r="TUC2" s="1221"/>
      <c r="TUD2" s="1221"/>
      <c r="TUE2" s="1221"/>
      <c r="TUF2" s="1221"/>
      <c r="TUG2" s="1221"/>
      <c r="TUH2" s="1221"/>
      <c r="TUI2" s="1221"/>
      <c r="TUJ2" s="1221"/>
      <c r="TUK2" s="1221"/>
      <c r="TUL2" s="1221"/>
      <c r="TUM2" s="1221"/>
      <c r="TUN2" s="1221"/>
      <c r="TUO2" s="1221"/>
      <c r="TUP2" s="1221"/>
      <c r="TUQ2" s="1221"/>
      <c r="TUR2" s="1221"/>
      <c r="TUS2" s="1221"/>
      <c r="TUT2" s="1221"/>
      <c r="TUU2" s="1221"/>
      <c r="TUV2" s="1221"/>
      <c r="TUW2" s="1221"/>
      <c r="TUX2" s="1221"/>
      <c r="TUY2" s="1221"/>
      <c r="TUZ2" s="1221"/>
      <c r="TVA2" s="1221"/>
      <c r="TVB2" s="1221"/>
      <c r="TVC2" s="1221"/>
      <c r="TVD2" s="1221"/>
      <c r="TVE2" s="1221"/>
      <c r="TVF2" s="1221"/>
      <c r="TVG2" s="1221"/>
      <c r="TVH2" s="1221"/>
      <c r="TVI2" s="1221"/>
      <c r="TVJ2" s="1221"/>
      <c r="TVK2" s="1221"/>
      <c r="TVL2" s="1221"/>
      <c r="TVM2" s="1221"/>
      <c r="TVN2" s="1221"/>
      <c r="TVO2" s="1221"/>
      <c r="TVP2" s="1221"/>
      <c r="TVQ2" s="1221"/>
      <c r="TVR2" s="1221"/>
      <c r="TVS2" s="1221"/>
      <c r="TVT2" s="1221"/>
      <c r="TVU2" s="1221"/>
      <c r="TVV2" s="1221"/>
      <c r="TVW2" s="1221"/>
      <c r="TVX2" s="1221"/>
      <c r="TVY2" s="1221"/>
      <c r="TVZ2" s="1221"/>
      <c r="TWA2" s="1221"/>
      <c r="TWB2" s="1221"/>
      <c r="TWC2" s="1221"/>
      <c r="TWD2" s="1221"/>
      <c r="TWE2" s="1221"/>
      <c r="TWF2" s="1221"/>
      <c r="TWG2" s="1221"/>
      <c r="TWH2" s="1221"/>
      <c r="TWI2" s="1221"/>
      <c r="TWJ2" s="1221"/>
      <c r="TWK2" s="1221"/>
      <c r="TWL2" s="1221"/>
      <c r="TWM2" s="1221"/>
      <c r="TWN2" s="1221"/>
      <c r="TWO2" s="1221"/>
      <c r="TWP2" s="1221"/>
      <c r="TWQ2" s="1221"/>
      <c r="TWR2" s="1221"/>
      <c r="TWS2" s="1221"/>
      <c r="TWT2" s="1221"/>
      <c r="TWU2" s="1221"/>
      <c r="TWV2" s="1221"/>
      <c r="TWW2" s="1221"/>
      <c r="TWX2" s="1221"/>
      <c r="TWY2" s="1221"/>
      <c r="TWZ2" s="1221"/>
      <c r="TXA2" s="1221"/>
      <c r="TXB2" s="1221"/>
      <c r="TXC2" s="1221"/>
      <c r="TXD2" s="1221"/>
      <c r="TXE2" s="1221"/>
      <c r="TXF2" s="1221"/>
      <c r="TXG2" s="1221"/>
      <c r="TXH2" s="1221"/>
      <c r="TXI2" s="1221"/>
      <c r="TXJ2" s="1221"/>
      <c r="TXK2" s="1221"/>
      <c r="TXL2" s="1221"/>
      <c r="TXM2" s="1221"/>
      <c r="TXN2" s="1221"/>
      <c r="TXO2" s="1221"/>
      <c r="TXP2" s="1221"/>
      <c r="TXQ2" s="1221"/>
      <c r="TXR2" s="1221"/>
      <c r="TXS2" s="1221"/>
      <c r="TXT2" s="1221"/>
      <c r="TXU2" s="1221"/>
      <c r="TXV2" s="1221"/>
      <c r="TXW2" s="1221"/>
      <c r="TXX2" s="1221"/>
      <c r="TXY2" s="1221"/>
      <c r="TXZ2" s="1221"/>
      <c r="TYA2" s="1221"/>
      <c r="TYB2" s="1221"/>
      <c r="TYC2" s="1221"/>
      <c r="TYD2" s="1221"/>
      <c r="TYE2" s="1221"/>
      <c r="TYF2" s="1221"/>
      <c r="TYG2" s="1221"/>
      <c r="TYH2" s="1221"/>
      <c r="TYI2" s="1221"/>
      <c r="TYJ2" s="1221"/>
      <c r="TYK2" s="1221"/>
      <c r="TYL2" s="1221"/>
      <c r="TYM2" s="1221"/>
      <c r="TYN2" s="1221"/>
      <c r="TYO2" s="1221"/>
      <c r="TYP2" s="1221"/>
      <c r="TYQ2" s="1221"/>
      <c r="TYR2" s="1221"/>
      <c r="TYS2" s="1221"/>
      <c r="TYT2" s="1221"/>
      <c r="TYU2" s="1221"/>
      <c r="TYV2" s="1221"/>
      <c r="TYW2" s="1221"/>
      <c r="TYX2" s="1221"/>
      <c r="TYY2" s="1221"/>
      <c r="TYZ2" s="1221"/>
      <c r="TZA2" s="1221"/>
      <c r="TZB2" s="1221"/>
      <c r="TZC2" s="1221"/>
      <c r="TZD2" s="1221"/>
      <c r="TZE2" s="1221"/>
      <c r="TZF2" s="1221"/>
      <c r="TZG2" s="1221"/>
      <c r="TZH2" s="1221"/>
      <c r="TZI2" s="1221"/>
      <c r="TZJ2" s="1221"/>
      <c r="TZK2" s="1221"/>
      <c r="TZL2" s="1221"/>
      <c r="TZM2" s="1221"/>
      <c r="TZN2" s="1221"/>
      <c r="TZO2" s="1221"/>
      <c r="TZP2" s="1221"/>
      <c r="TZQ2" s="1221"/>
      <c r="TZR2" s="1221"/>
      <c r="TZS2" s="1221"/>
      <c r="TZT2" s="1221"/>
      <c r="TZU2" s="1221"/>
      <c r="TZV2" s="1221"/>
      <c r="TZW2" s="1221"/>
      <c r="TZX2" s="1221"/>
      <c r="TZY2" s="1221"/>
      <c r="TZZ2" s="1221"/>
      <c r="UAA2" s="1221"/>
      <c r="UAB2" s="1221"/>
      <c r="UAC2" s="1221"/>
      <c r="UAD2" s="1221"/>
      <c r="UAE2" s="1221"/>
      <c r="UAF2" s="1221"/>
      <c r="UAG2" s="1221"/>
      <c r="UAH2" s="1221"/>
      <c r="UAI2" s="1221"/>
      <c r="UAJ2" s="1221"/>
      <c r="UAK2" s="1221"/>
      <c r="UAL2" s="1221"/>
      <c r="UAM2" s="1221"/>
      <c r="UAN2" s="1221"/>
      <c r="UAO2" s="1221"/>
      <c r="UAP2" s="1221"/>
      <c r="UAQ2" s="1221"/>
      <c r="UAR2" s="1221"/>
      <c r="UAS2" s="1221"/>
      <c r="UAT2" s="1221"/>
      <c r="UAU2" s="1221"/>
      <c r="UAV2" s="1221"/>
      <c r="UAW2" s="1221"/>
      <c r="UAX2" s="1221"/>
      <c r="UAY2" s="1221"/>
      <c r="UAZ2" s="1221"/>
      <c r="UBA2" s="1221"/>
      <c r="UBB2" s="1221"/>
      <c r="UBC2" s="1221"/>
      <c r="UBD2" s="1221"/>
      <c r="UBE2" s="1221"/>
      <c r="UBF2" s="1221"/>
      <c r="UBG2" s="1221"/>
      <c r="UBH2" s="1221"/>
      <c r="UBI2" s="1221"/>
      <c r="UBJ2" s="1221"/>
      <c r="UBK2" s="1221"/>
      <c r="UBL2" s="1221"/>
      <c r="UBM2" s="1221"/>
      <c r="UBN2" s="1221"/>
      <c r="UBO2" s="1221"/>
      <c r="UBP2" s="1221"/>
      <c r="UBQ2" s="1221"/>
      <c r="UBR2" s="1221"/>
      <c r="UBS2" s="1221"/>
      <c r="UBT2" s="1221"/>
      <c r="UBU2" s="1221"/>
      <c r="UBV2" s="1221"/>
      <c r="UBW2" s="1221"/>
      <c r="UBX2" s="1221"/>
      <c r="UBY2" s="1221"/>
      <c r="UBZ2" s="1221"/>
      <c r="UCA2" s="1221"/>
      <c r="UCB2" s="1221"/>
      <c r="UCC2" s="1221"/>
      <c r="UCD2" s="1221"/>
      <c r="UCE2" s="1221"/>
      <c r="UCF2" s="1221"/>
      <c r="UCG2" s="1221"/>
      <c r="UCH2" s="1221"/>
      <c r="UCI2" s="1221"/>
      <c r="UCJ2" s="1221"/>
      <c r="UCK2" s="1221"/>
      <c r="UCL2" s="1221"/>
      <c r="UCM2" s="1221"/>
      <c r="UCN2" s="1221"/>
      <c r="UCO2" s="1221"/>
      <c r="UCP2" s="1221"/>
      <c r="UCQ2" s="1221"/>
      <c r="UCR2" s="1221"/>
      <c r="UCS2" s="1221"/>
      <c r="UCT2" s="1221"/>
      <c r="UCU2" s="1221"/>
      <c r="UCV2" s="1221"/>
      <c r="UCW2" s="1221"/>
      <c r="UCX2" s="1221"/>
      <c r="UCY2" s="1221"/>
      <c r="UCZ2" s="1221"/>
      <c r="UDA2" s="1221"/>
      <c r="UDB2" s="1221"/>
      <c r="UDC2" s="1221"/>
      <c r="UDD2" s="1221"/>
      <c r="UDE2" s="1221"/>
      <c r="UDF2" s="1221"/>
      <c r="UDG2" s="1221"/>
      <c r="UDH2" s="1221"/>
      <c r="UDI2" s="1221"/>
      <c r="UDJ2" s="1221"/>
      <c r="UDK2" s="1221"/>
      <c r="UDL2" s="1221"/>
      <c r="UDM2" s="1221"/>
      <c r="UDN2" s="1221"/>
      <c r="UDO2" s="1221"/>
      <c r="UDP2" s="1221"/>
      <c r="UDQ2" s="1221"/>
      <c r="UDR2" s="1221"/>
      <c r="UDS2" s="1221"/>
      <c r="UDT2" s="1221"/>
      <c r="UDU2" s="1221"/>
      <c r="UDV2" s="1221"/>
      <c r="UDW2" s="1221"/>
      <c r="UDX2" s="1221"/>
      <c r="UDY2" s="1221"/>
      <c r="UDZ2" s="1221"/>
      <c r="UEA2" s="1221"/>
      <c r="UEB2" s="1221"/>
      <c r="UEC2" s="1221"/>
      <c r="UED2" s="1221"/>
      <c r="UEE2" s="1221"/>
      <c r="UEF2" s="1221"/>
      <c r="UEG2" s="1221"/>
      <c r="UEH2" s="1221"/>
      <c r="UEI2" s="1221"/>
      <c r="UEJ2" s="1221"/>
      <c r="UEK2" s="1221"/>
      <c r="UEL2" s="1221"/>
      <c r="UEM2" s="1221"/>
      <c r="UEN2" s="1221"/>
      <c r="UEO2" s="1221"/>
      <c r="UEP2" s="1221"/>
      <c r="UEQ2" s="1221"/>
      <c r="UER2" s="1221"/>
      <c r="UES2" s="1221"/>
      <c r="UET2" s="1221"/>
      <c r="UEU2" s="1221"/>
      <c r="UEV2" s="1221"/>
      <c r="UEW2" s="1221"/>
      <c r="UEX2" s="1221"/>
      <c r="UEY2" s="1221"/>
      <c r="UEZ2" s="1221"/>
      <c r="UFA2" s="1221"/>
      <c r="UFB2" s="1221"/>
      <c r="UFC2" s="1221"/>
      <c r="UFD2" s="1221"/>
      <c r="UFE2" s="1221"/>
      <c r="UFF2" s="1221"/>
      <c r="UFG2" s="1221"/>
      <c r="UFH2" s="1221"/>
      <c r="UFI2" s="1221"/>
      <c r="UFJ2" s="1221"/>
      <c r="UFK2" s="1221"/>
      <c r="UFL2" s="1221"/>
      <c r="UFM2" s="1221"/>
      <c r="UFN2" s="1221"/>
      <c r="UFO2" s="1221"/>
      <c r="UFP2" s="1221"/>
      <c r="UFQ2" s="1221"/>
      <c r="UFR2" s="1221"/>
      <c r="UFS2" s="1221"/>
      <c r="UFT2" s="1221"/>
      <c r="UFU2" s="1221"/>
      <c r="UFV2" s="1221"/>
      <c r="UFW2" s="1221"/>
      <c r="UFX2" s="1221"/>
      <c r="UFY2" s="1221"/>
      <c r="UFZ2" s="1221"/>
      <c r="UGA2" s="1221"/>
      <c r="UGB2" s="1221"/>
      <c r="UGC2" s="1221"/>
      <c r="UGD2" s="1221"/>
      <c r="UGE2" s="1221"/>
      <c r="UGF2" s="1221"/>
      <c r="UGG2" s="1221"/>
      <c r="UGH2" s="1221"/>
      <c r="UGI2" s="1221"/>
      <c r="UGJ2" s="1221"/>
      <c r="UGK2" s="1221"/>
      <c r="UGL2" s="1221"/>
      <c r="UGM2" s="1221"/>
      <c r="UGN2" s="1221"/>
      <c r="UGO2" s="1221"/>
      <c r="UGP2" s="1221"/>
      <c r="UGQ2" s="1221"/>
      <c r="UGR2" s="1221"/>
      <c r="UGS2" s="1221"/>
      <c r="UGT2" s="1221"/>
      <c r="UGU2" s="1221"/>
      <c r="UGV2" s="1221"/>
      <c r="UGW2" s="1221"/>
      <c r="UGX2" s="1221"/>
      <c r="UGY2" s="1221"/>
      <c r="UGZ2" s="1221"/>
      <c r="UHA2" s="1221"/>
      <c r="UHB2" s="1221"/>
      <c r="UHC2" s="1221"/>
      <c r="UHD2" s="1221"/>
      <c r="UHE2" s="1221"/>
      <c r="UHF2" s="1221"/>
      <c r="UHG2" s="1221"/>
      <c r="UHH2" s="1221"/>
      <c r="UHI2" s="1221"/>
      <c r="UHJ2" s="1221"/>
      <c r="UHK2" s="1221"/>
      <c r="UHL2" s="1221"/>
      <c r="UHM2" s="1221"/>
      <c r="UHN2" s="1221"/>
      <c r="UHO2" s="1221"/>
      <c r="UHP2" s="1221"/>
      <c r="UHQ2" s="1221"/>
      <c r="UHR2" s="1221"/>
      <c r="UHS2" s="1221"/>
      <c r="UHT2" s="1221"/>
      <c r="UHU2" s="1221"/>
      <c r="UHV2" s="1221"/>
      <c r="UHW2" s="1221"/>
      <c r="UHX2" s="1221"/>
      <c r="UHY2" s="1221"/>
      <c r="UHZ2" s="1221"/>
      <c r="UIA2" s="1221"/>
      <c r="UIB2" s="1221"/>
      <c r="UIC2" s="1221"/>
      <c r="UID2" s="1221"/>
      <c r="UIE2" s="1221"/>
      <c r="UIF2" s="1221"/>
      <c r="UIG2" s="1221"/>
      <c r="UIH2" s="1221"/>
      <c r="UII2" s="1221"/>
      <c r="UIJ2" s="1221"/>
      <c r="UIK2" s="1221"/>
      <c r="UIL2" s="1221"/>
      <c r="UIM2" s="1221"/>
      <c r="UIN2" s="1221"/>
      <c r="UIO2" s="1221"/>
      <c r="UIP2" s="1221"/>
      <c r="UIQ2" s="1221"/>
      <c r="UIR2" s="1221"/>
      <c r="UIS2" s="1221"/>
      <c r="UIT2" s="1221"/>
      <c r="UIU2" s="1221"/>
      <c r="UIV2" s="1221"/>
      <c r="UIW2" s="1221"/>
      <c r="UIX2" s="1221"/>
      <c r="UIY2" s="1221"/>
      <c r="UIZ2" s="1221"/>
      <c r="UJA2" s="1221"/>
      <c r="UJB2" s="1221"/>
      <c r="UJC2" s="1221"/>
      <c r="UJD2" s="1221"/>
      <c r="UJE2" s="1221"/>
      <c r="UJF2" s="1221"/>
      <c r="UJG2" s="1221"/>
      <c r="UJH2" s="1221"/>
      <c r="UJI2" s="1221"/>
      <c r="UJJ2" s="1221"/>
      <c r="UJK2" s="1221"/>
      <c r="UJL2" s="1221"/>
      <c r="UJM2" s="1221"/>
      <c r="UJN2" s="1221"/>
      <c r="UJO2" s="1221"/>
      <c r="UJP2" s="1221"/>
      <c r="UJQ2" s="1221"/>
      <c r="UJR2" s="1221"/>
      <c r="UJS2" s="1221"/>
      <c r="UJT2" s="1221"/>
      <c r="UJU2" s="1221"/>
      <c r="UJV2" s="1221"/>
      <c r="UJW2" s="1221"/>
      <c r="UJX2" s="1221"/>
      <c r="UJY2" s="1221"/>
      <c r="UJZ2" s="1221"/>
      <c r="UKA2" s="1221"/>
      <c r="UKB2" s="1221"/>
      <c r="UKC2" s="1221"/>
      <c r="UKD2" s="1221"/>
      <c r="UKE2" s="1221"/>
      <c r="UKF2" s="1221"/>
      <c r="UKG2" s="1221"/>
      <c r="UKH2" s="1221"/>
      <c r="UKI2" s="1221"/>
      <c r="UKJ2" s="1221"/>
      <c r="UKK2" s="1221"/>
      <c r="UKL2" s="1221"/>
      <c r="UKM2" s="1221"/>
      <c r="UKN2" s="1221"/>
      <c r="UKO2" s="1221"/>
      <c r="UKP2" s="1221"/>
      <c r="UKQ2" s="1221"/>
      <c r="UKR2" s="1221"/>
      <c r="UKS2" s="1221"/>
      <c r="UKT2" s="1221"/>
      <c r="UKU2" s="1221"/>
      <c r="UKV2" s="1221"/>
      <c r="UKW2" s="1221"/>
      <c r="UKX2" s="1221"/>
      <c r="UKY2" s="1221"/>
      <c r="UKZ2" s="1221"/>
      <c r="ULA2" s="1221"/>
      <c r="ULB2" s="1221"/>
      <c r="ULC2" s="1221"/>
      <c r="ULD2" s="1221"/>
      <c r="ULE2" s="1221"/>
      <c r="ULF2" s="1221"/>
      <c r="ULG2" s="1221"/>
      <c r="ULH2" s="1221"/>
      <c r="ULI2" s="1221"/>
      <c r="ULJ2" s="1221"/>
      <c r="ULK2" s="1221"/>
      <c r="ULL2" s="1221"/>
      <c r="ULM2" s="1221"/>
      <c r="ULN2" s="1221"/>
      <c r="ULO2" s="1221"/>
      <c r="ULP2" s="1221"/>
      <c r="ULQ2" s="1221"/>
      <c r="ULR2" s="1221"/>
      <c r="ULS2" s="1221"/>
      <c r="ULT2" s="1221"/>
      <c r="ULU2" s="1221"/>
      <c r="ULV2" s="1221"/>
      <c r="ULW2" s="1221"/>
      <c r="ULX2" s="1221"/>
      <c r="ULY2" s="1221"/>
      <c r="ULZ2" s="1221"/>
      <c r="UMA2" s="1221"/>
      <c r="UMB2" s="1221"/>
      <c r="UMC2" s="1221"/>
      <c r="UMD2" s="1221"/>
      <c r="UME2" s="1221"/>
      <c r="UMF2" s="1221"/>
      <c r="UMG2" s="1221"/>
      <c r="UMH2" s="1221"/>
      <c r="UMI2" s="1221"/>
      <c r="UMJ2" s="1221"/>
      <c r="UMK2" s="1221"/>
      <c r="UML2" s="1221"/>
      <c r="UMM2" s="1221"/>
      <c r="UMN2" s="1221"/>
      <c r="UMO2" s="1221"/>
      <c r="UMP2" s="1221"/>
      <c r="UMQ2" s="1221"/>
      <c r="UMR2" s="1221"/>
      <c r="UMS2" s="1221"/>
      <c r="UMT2" s="1221"/>
      <c r="UMU2" s="1221"/>
      <c r="UMV2" s="1221"/>
      <c r="UMW2" s="1221"/>
      <c r="UMX2" s="1221"/>
      <c r="UMY2" s="1221"/>
      <c r="UMZ2" s="1221"/>
      <c r="UNA2" s="1221"/>
      <c r="UNB2" s="1221"/>
      <c r="UNC2" s="1221"/>
      <c r="UND2" s="1221"/>
      <c r="UNE2" s="1221"/>
      <c r="UNF2" s="1221"/>
      <c r="UNG2" s="1221"/>
      <c r="UNH2" s="1221"/>
      <c r="UNI2" s="1221"/>
      <c r="UNJ2" s="1221"/>
      <c r="UNK2" s="1221"/>
      <c r="UNL2" s="1221"/>
      <c r="UNM2" s="1221"/>
      <c r="UNN2" s="1221"/>
      <c r="UNO2" s="1221"/>
      <c r="UNP2" s="1221"/>
      <c r="UNQ2" s="1221"/>
      <c r="UNR2" s="1221"/>
      <c r="UNS2" s="1221"/>
      <c r="UNT2" s="1221"/>
      <c r="UNU2" s="1221"/>
      <c r="UNV2" s="1221"/>
      <c r="UNW2" s="1221"/>
      <c r="UNX2" s="1221"/>
      <c r="UNY2" s="1221"/>
      <c r="UNZ2" s="1221"/>
      <c r="UOA2" s="1221"/>
      <c r="UOB2" s="1221"/>
      <c r="UOC2" s="1221"/>
      <c r="UOD2" s="1221"/>
      <c r="UOE2" s="1221"/>
      <c r="UOF2" s="1221"/>
      <c r="UOG2" s="1221"/>
      <c r="UOH2" s="1221"/>
      <c r="UOI2" s="1221"/>
      <c r="UOJ2" s="1221"/>
      <c r="UOK2" s="1221"/>
      <c r="UOL2" s="1221"/>
      <c r="UOM2" s="1221"/>
      <c r="UON2" s="1221"/>
      <c r="UOO2" s="1221"/>
      <c r="UOP2" s="1221"/>
      <c r="UOQ2" s="1221"/>
      <c r="UOR2" s="1221"/>
      <c r="UOS2" s="1221"/>
      <c r="UOT2" s="1221"/>
      <c r="UOU2" s="1221"/>
      <c r="UOV2" s="1221"/>
      <c r="UOW2" s="1221"/>
      <c r="UOX2" s="1221"/>
      <c r="UOY2" s="1221"/>
      <c r="UOZ2" s="1221"/>
      <c r="UPA2" s="1221"/>
      <c r="UPB2" s="1221"/>
      <c r="UPC2" s="1221"/>
      <c r="UPD2" s="1221"/>
      <c r="UPE2" s="1221"/>
      <c r="UPF2" s="1221"/>
      <c r="UPG2" s="1221"/>
      <c r="UPH2" s="1221"/>
      <c r="UPI2" s="1221"/>
      <c r="UPJ2" s="1221"/>
      <c r="UPK2" s="1221"/>
      <c r="UPL2" s="1221"/>
      <c r="UPM2" s="1221"/>
      <c r="UPN2" s="1221"/>
      <c r="UPO2" s="1221"/>
      <c r="UPP2" s="1221"/>
      <c r="UPQ2" s="1221"/>
      <c r="UPR2" s="1221"/>
      <c r="UPS2" s="1221"/>
      <c r="UPT2" s="1221"/>
      <c r="UPU2" s="1221"/>
      <c r="UPV2" s="1221"/>
      <c r="UPW2" s="1221"/>
      <c r="UPX2" s="1221"/>
      <c r="UPY2" s="1221"/>
      <c r="UPZ2" s="1221"/>
      <c r="UQA2" s="1221"/>
      <c r="UQB2" s="1221"/>
      <c r="UQC2" s="1221"/>
      <c r="UQD2" s="1221"/>
      <c r="UQE2" s="1221"/>
      <c r="UQF2" s="1221"/>
      <c r="UQG2" s="1221"/>
      <c r="UQH2" s="1221"/>
      <c r="UQI2" s="1221"/>
      <c r="UQJ2" s="1221"/>
      <c r="UQK2" s="1221"/>
      <c r="UQL2" s="1221"/>
      <c r="UQM2" s="1221"/>
      <c r="UQN2" s="1221"/>
      <c r="UQO2" s="1221"/>
      <c r="UQP2" s="1221"/>
      <c r="UQQ2" s="1221"/>
      <c r="UQR2" s="1221"/>
      <c r="UQS2" s="1221"/>
      <c r="UQT2" s="1221"/>
      <c r="UQU2" s="1221"/>
      <c r="UQV2" s="1221"/>
      <c r="UQW2" s="1221"/>
      <c r="UQX2" s="1221"/>
      <c r="UQY2" s="1221"/>
      <c r="UQZ2" s="1221"/>
      <c r="URA2" s="1221"/>
      <c r="URB2" s="1221"/>
      <c r="URC2" s="1221"/>
      <c r="URD2" s="1221"/>
      <c r="URE2" s="1221"/>
      <c r="URF2" s="1221"/>
      <c r="URG2" s="1221"/>
      <c r="URH2" s="1221"/>
      <c r="URI2" s="1221"/>
      <c r="URJ2" s="1221"/>
      <c r="URK2" s="1221"/>
      <c r="URL2" s="1221"/>
      <c r="URM2" s="1221"/>
      <c r="URN2" s="1221"/>
      <c r="URO2" s="1221"/>
      <c r="URP2" s="1221"/>
      <c r="URQ2" s="1221"/>
      <c r="URR2" s="1221"/>
      <c r="URS2" s="1221"/>
      <c r="URT2" s="1221"/>
      <c r="URU2" s="1221"/>
      <c r="URV2" s="1221"/>
      <c r="URW2" s="1221"/>
      <c r="URX2" s="1221"/>
      <c r="URY2" s="1221"/>
      <c r="URZ2" s="1221"/>
      <c r="USA2" s="1221"/>
      <c r="USB2" s="1221"/>
      <c r="USC2" s="1221"/>
      <c r="USD2" s="1221"/>
      <c r="USE2" s="1221"/>
      <c r="USF2" s="1221"/>
      <c r="USG2" s="1221"/>
      <c r="USH2" s="1221"/>
      <c r="USI2" s="1221"/>
      <c r="USJ2" s="1221"/>
      <c r="USK2" s="1221"/>
      <c r="USL2" s="1221"/>
      <c r="USM2" s="1221"/>
      <c r="USN2" s="1221"/>
      <c r="USO2" s="1221"/>
      <c r="USP2" s="1221"/>
      <c r="USQ2" s="1221"/>
      <c r="USR2" s="1221"/>
      <c r="USS2" s="1221"/>
      <c r="UST2" s="1221"/>
      <c r="USU2" s="1221"/>
      <c r="USV2" s="1221"/>
      <c r="USW2" s="1221"/>
      <c r="USX2" s="1221"/>
      <c r="USY2" s="1221"/>
      <c r="USZ2" s="1221"/>
      <c r="UTA2" s="1221"/>
      <c r="UTB2" s="1221"/>
      <c r="UTC2" s="1221"/>
      <c r="UTD2" s="1221"/>
      <c r="UTE2" s="1221"/>
      <c r="UTF2" s="1221"/>
      <c r="UTG2" s="1221"/>
      <c r="UTH2" s="1221"/>
      <c r="UTI2" s="1221"/>
      <c r="UTJ2" s="1221"/>
      <c r="UTK2" s="1221"/>
      <c r="UTL2" s="1221"/>
      <c r="UTM2" s="1221"/>
      <c r="UTN2" s="1221"/>
      <c r="UTO2" s="1221"/>
      <c r="UTP2" s="1221"/>
      <c r="UTQ2" s="1221"/>
      <c r="UTR2" s="1221"/>
      <c r="UTS2" s="1221"/>
      <c r="UTT2" s="1221"/>
      <c r="UTU2" s="1221"/>
      <c r="UTV2" s="1221"/>
      <c r="UTW2" s="1221"/>
      <c r="UTX2" s="1221"/>
      <c r="UTY2" s="1221"/>
      <c r="UTZ2" s="1221"/>
      <c r="UUA2" s="1221"/>
      <c r="UUB2" s="1221"/>
      <c r="UUC2" s="1221"/>
      <c r="UUD2" s="1221"/>
      <c r="UUE2" s="1221"/>
      <c r="UUF2" s="1221"/>
      <c r="UUG2" s="1221"/>
      <c r="UUH2" s="1221"/>
      <c r="UUI2" s="1221"/>
      <c r="UUJ2" s="1221"/>
      <c r="UUK2" s="1221"/>
      <c r="UUL2" s="1221"/>
      <c r="UUM2" s="1221"/>
      <c r="UUN2" s="1221"/>
      <c r="UUO2" s="1221"/>
      <c r="UUP2" s="1221"/>
      <c r="UUQ2" s="1221"/>
      <c r="UUR2" s="1221"/>
      <c r="UUS2" s="1221"/>
      <c r="UUT2" s="1221"/>
      <c r="UUU2" s="1221"/>
      <c r="UUV2" s="1221"/>
      <c r="UUW2" s="1221"/>
      <c r="UUX2" s="1221"/>
      <c r="UUY2" s="1221"/>
      <c r="UUZ2" s="1221"/>
      <c r="UVA2" s="1221"/>
      <c r="UVB2" s="1221"/>
      <c r="UVC2" s="1221"/>
      <c r="UVD2" s="1221"/>
      <c r="UVE2" s="1221"/>
      <c r="UVF2" s="1221"/>
      <c r="UVG2" s="1221"/>
      <c r="UVH2" s="1221"/>
      <c r="UVI2" s="1221"/>
      <c r="UVJ2" s="1221"/>
      <c r="UVK2" s="1221"/>
      <c r="UVL2" s="1221"/>
      <c r="UVM2" s="1221"/>
      <c r="UVN2" s="1221"/>
      <c r="UVO2" s="1221"/>
      <c r="UVP2" s="1221"/>
      <c r="UVQ2" s="1221"/>
      <c r="UVR2" s="1221"/>
      <c r="UVS2" s="1221"/>
      <c r="UVT2" s="1221"/>
      <c r="UVU2" s="1221"/>
      <c r="UVV2" s="1221"/>
      <c r="UVW2" s="1221"/>
      <c r="UVX2" s="1221"/>
      <c r="UVY2" s="1221"/>
      <c r="UVZ2" s="1221"/>
      <c r="UWA2" s="1221"/>
      <c r="UWB2" s="1221"/>
      <c r="UWC2" s="1221"/>
      <c r="UWD2" s="1221"/>
      <c r="UWE2" s="1221"/>
      <c r="UWF2" s="1221"/>
      <c r="UWG2" s="1221"/>
      <c r="UWH2" s="1221"/>
      <c r="UWI2" s="1221"/>
      <c r="UWJ2" s="1221"/>
      <c r="UWK2" s="1221"/>
      <c r="UWL2" s="1221"/>
      <c r="UWM2" s="1221"/>
      <c r="UWN2" s="1221"/>
      <c r="UWO2" s="1221"/>
      <c r="UWP2" s="1221"/>
      <c r="UWQ2" s="1221"/>
      <c r="UWR2" s="1221"/>
      <c r="UWS2" s="1221"/>
      <c r="UWT2" s="1221"/>
      <c r="UWU2" s="1221"/>
      <c r="UWV2" s="1221"/>
      <c r="UWW2" s="1221"/>
      <c r="UWX2" s="1221"/>
      <c r="UWY2" s="1221"/>
      <c r="UWZ2" s="1221"/>
      <c r="UXA2" s="1221"/>
      <c r="UXB2" s="1221"/>
      <c r="UXC2" s="1221"/>
      <c r="UXD2" s="1221"/>
      <c r="UXE2" s="1221"/>
      <c r="UXF2" s="1221"/>
      <c r="UXG2" s="1221"/>
      <c r="UXH2" s="1221"/>
      <c r="UXI2" s="1221"/>
      <c r="UXJ2" s="1221"/>
      <c r="UXK2" s="1221"/>
      <c r="UXL2" s="1221"/>
      <c r="UXM2" s="1221"/>
      <c r="UXN2" s="1221"/>
      <c r="UXO2" s="1221"/>
      <c r="UXP2" s="1221"/>
      <c r="UXQ2" s="1221"/>
      <c r="UXR2" s="1221"/>
      <c r="UXS2" s="1221"/>
      <c r="UXT2" s="1221"/>
      <c r="UXU2" s="1221"/>
      <c r="UXV2" s="1221"/>
      <c r="UXW2" s="1221"/>
      <c r="UXX2" s="1221"/>
      <c r="UXY2" s="1221"/>
      <c r="UXZ2" s="1221"/>
      <c r="UYA2" s="1221"/>
      <c r="UYB2" s="1221"/>
      <c r="UYC2" s="1221"/>
      <c r="UYD2" s="1221"/>
      <c r="UYE2" s="1221"/>
      <c r="UYF2" s="1221"/>
      <c r="UYG2" s="1221"/>
      <c r="UYH2" s="1221"/>
      <c r="UYI2" s="1221"/>
      <c r="UYJ2" s="1221"/>
      <c r="UYK2" s="1221"/>
      <c r="UYL2" s="1221"/>
      <c r="UYM2" s="1221"/>
      <c r="UYN2" s="1221"/>
      <c r="UYO2" s="1221"/>
      <c r="UYP2" s="1221"/>
      <c r="UYQ2" s="1221"/>
      <c r="UYR2" s="1221"/>
      <c r="UYS2" s="1221"/>
      <c r="UYT2" s="1221"/>
      <c r="UYU2" s="1221"/>
      <c r="UYV2" s="1221"/>
      <c r="UYW2" s="1221"/>
      <c r="UYX2" s="1221"/>
      <c r="UYY2" s="1221"/>
      <c r="UYZ2" s="1221"/>
      <c r="UZA2" s="1221"/>
      <c r="UZB2" s="1221"/>
      <c r="UZC2" s="1221"/>
      <c r="UZD2" s="1221"/>
      <c r="UZE2" s="1221"/>
      <c r="UZF2" s="1221"/>
      <c r="UZG2" s="1221"/>
      <c r="UZH2" s="1221"/>
      <c r="UZI2" s="1221"/>
      <c r="UZJ2" s="1221"/>
      <c r="UZK2" s="1221"/>
      <c r="UZL2" s="1221"/>
      <c r="UZM2" s="1221"/>
      <c r="UZN2" s="1221"/>
      <c r="UZO2" s="1221"/>
      <c r="UZP2" s="1221"/>
      <c r="UZQ2" s="1221"/>
      <c r="UZR2" s="1221"/>
      <c r="UZS2" s="1221"/>
      <c r="UZT2" s="1221"/>
      <c r="UZU2" s="1221"/>
      <c r="UZV2" s="1221"/>
      <c r="UZW2" s="1221"/>
      <c r="UZX2" s="1221"/>
      <c r="UZY2" s="1221"/>
      <c r="UZZ2" s="1221"/>
      <c r="VAA2" s="1221"/>
      <c r="VAB2" s="1221"/>
      <c r="VAC2" s="1221"/>
      <c r="VAD2" s="1221"/>
      <c r="VAE2" s="1221"/>
      <c r="VAF2" s="1221"/>
      <c r="VAG2" s="1221"/>
      <c r="VAH2" s="1221"/>
      <c r="VAI2" s="1221"/>
      <c r="VAJ2" s="1221"/>
      <c r="VAK2" s="1221"/>
      <c r="VAL2" s="1221"/>
      <c r="VAM2" s="1221"/>
      <c r="VAN2" s="1221"/>
      <c r="VAO2" s="1221"/>
      <c r="VAP2" s="1221"/>
      <c r="VAQ2" s="1221"/>
      <c r="VAR2" s="1221"/>
      <c r="VAS2" s="1221"/>
      <c r="VAT2" s="1221"/>
      <c r="VAU2" s="1221"/>
      <c r="VAV2" s="1221"/>
      <c r="VAW2" s="1221"/>
      <c r="VAX2" s="1221"/>
      <c r="VAY2" s="1221"/>
      <c r="VAZ2" s="1221"/>
      <c r="VBA2" s="1221"/>
      <c r="VBB2" s="1221"/>
      <c r="VBC2" s="1221"/>
      <c r="VBD2" s="1221"/>
      <c r="VBE2" s="1221"/>
      <c r="VBF2" s="1221"/>
      <c r="VBG2" s="1221"/>
      <c r="VBH2" s="1221"/>
      <c r="VBI2" s="1221"/>
      <c r="VBJ2" s="1221"/>
      <c r="VBK2" s="1221"/>
      <c r="VBL2" s="1221"/>
      <c r="VBM2" s="1221"/>
      <c r="VBN2" s="1221"/>
      <c r="VBO2" s="1221"/>
      <c r="VBP2" s="1221"/>
      <c r="VBQ2" s="1221"/>
      <c r="VBR2" s="1221"/>
      <c r="VBS2" s="1221"/>
      <c r="VBT2" s="1221"/>
      <c r="VBU2" s="1221"/>
      <c r="VBV2" s="1221"/>
      <c r="VBW2" s="1221"/>
      <c r="VBX2" s="1221"/>
      <c r="VBY2" s="1221"/>
      <c r="VBZ2" s="1221"/>
      <c r="VCA2" s="1221"/>
      <c r="VCB2" s="1221"/>
      <c r="VCC2" s="1221"/>
      <c r="VCD2" s="1221"/>
      <c r="VCE2" s="1221"/>
      <c r="VCF2" s="1221"/>
      <c r="VCG2" s="1221"/>
      <c r="VCH2" s="1221"/>
      <c r="VCI2" s="1221"/>
      <c r="VCJ2" s="1221"/>
      <c r="VCK2" s="1221"/>
      <c r="VCL2" s="1221"/>
      <c r="VCM2" s="1221"/>
      <c r="VCN2" s="1221"/>
      <c r="VCO2" s="1221"/>
      <c r="VCP2" s="1221"/>
      <c r="VCQ2" s="1221"/>
      <c r="VCR2" s="1221"/>
      <c r="VCS2" s="1221"/>
      <c r="VCT2" s="1221"/>
      <c r="VCU2" s="1221"/>
      <c r="VCV2" s="1221"/>
      <c r="VCW2" s="1221"/>
      <c r="VCX2" s="1221"/>
      <c r="VCY2" s="1221"/>
      <c r="VCZ2" s="1221"/>
      <c r="VDA2" s="1221"/>
      <c r="VDB2" s="1221"/>
      <c r="VDC2" s="1221"/>
      <c r="VDD2" s="1221"/>
      <c r="VDE2" s="1221"/>
      <c r="VDF2" s="1221"/>
      <c r="VDG2" s="1221"/>
      <c r="VDH2" s="1221"/>
      <c r="VDI2" s="1221"/>
      <c r="VDJ2" s="1221"/>
      <c r="VDK2" s="1221"/>
      <c r="VDL2" s="1221"/>
      <c r="VDM2" s="1221"/>
      <c r="VDN2" s="1221"/>
      <c r="VDO2" s="1221"/>
      <c r="VDP2" s="1221"/>
      <c r="VDQ2" s="1221"/>
      <c r="VDR2" s="1221"/>
      <c r="VDS2" s="1221"/>
      <c r="VDT2" s="1221"/>
      <c r="VDU2" s="1221"/>
      <c r="VDV2" s="1221"/>
      <c r="VDW2" s="1221"/>
      <c r="VDX2" s="1221"/>
      <c r="VDY2" s="1221"/>
      <c r="VDZ2" s="1221"/>
      <c r="VEA2" s="1221"/>
      <c r="VEB2" s="1221"/>
      <c r="VEC2" s="1221"/>
      <c r="VED2" s="1221"/>
      <c r="VEE2" s="1221"/>
      <c r="VEF2" s="1221"/>
      <c r="VEG2" s="1221"/>
      <c r="VEH2" s="1221"/>
      <c r="VEI2" s="1221"/>
      <c r="VEJ2" s="1221"/>
      <c r="VEK2" s="1221"/>
      <c r="VEL2" s="1221"/>
      <c r="VEM2" s="1221"/>
      <c r="VEN2" s="1221"/>
      <c r="VEO2" s="1221"/>
      <c r="VEP2" s="1221"/>
      <c r="VEQ2" s="1221"/>
      <c r="VER2" s="1221"/>
      <c r="VES2" s="1221"/>
      <c r="VET2" s="1221"/>
      <c r="VEU2" s="1221"/>
      <c r="VEV2" s="1221"/>
      <c r="VEW2" s="1221"/>
      <c r="VEX2" s="1221"/>
      <c r="VEY2" s="1221"/>
      <c r="VEZ2" s="1221"/>
      <c r="VFA2" s="1221"/>
      <c r="VFB2" s="1221"/>
      <c r="VFC2" s="1221"/>
      <c r="VFD2" s="1221"/>
      <c r="VFE2" s="1221"/>
      <c r="VFF2" s="1221"/>
      <c r="VFG2" s="1221"/>
      <c r="VFH2" s="1221"/>
      <c r="VFI2" s="1221"/>
      <c r="VFJ2" s="1221"/>
      <c r="VFK2" s="1221"/>
      <c r="VFL2" s="1221"/>
      <c r="VFM2" s="1221"/>
      <c r="VFN2" s="1221"/>
      <c r="VFO2" s="1221"/>
      <c r="VFP2" s="1221"/>
      <c r="VFQ2" s="1221"/>
      <c r="VFR2" s="1221"/>
      <c r="VFS2" s="1221"/>
      <c r="VFT2" s="1221"/>
      <c r="VFU2" s="1221"/>
      <c r="VFV2" s="1221"/>
      <c r="VFW2" s="1221"/>
      <c r="VFX2" s="1221"/>
      <c r="VFY2" s="1221"/>
      <c r="VFZ2" s="1221"/>
      <c r="VGA2" s="1221"/>
      <c r="VGB2" s="1221"/>
      <c r="VGC2" s="1221"/>
      <c r="VGD2" s="1221"/>
      <c r="VGE2" s="1221"/>
      <c r="VGF2" s="1221"/>
      <c r="VGG2" s="1221"/>
      <c r="VGH2" s="1221"/>
      <c r="VGI2" s="1221"/>
      <c r="VGJ2" s="1221"/>
      <c r="VGK2" s="1221"/>
      <c r="VGL2" s="1221"/>
      <c r="VGM2" s="1221"/>
      <c r="VGN2" s="1221"/>
      <c r="VGO2" s="1221"/>
      <c r="VGP2" s="1221"/>
      <c r="VGQ2" s="1221"/>
      <c r="VGR2" s="1221"/>
      <c r="VGS2" s="1221"/>
      <c r="VGT2" s="1221"/>
      <c r="VGU2" s="1221"/>
      <c r="VGV2" s="1221"/>
      <c r="VGW2" s="1221"/>
      <c r="VGX2" s="1221"/>
      <c r="VGY2" s="1221"/>
      <c r="VGZ2" s="1221"/>
      <c r="VHA2" s="1221"/>
      <c r="VHB2" s="1221"/>
      <c r="VHC2" s="1221"/>
      <c r="VHD2" s="1221"/>
      <c r="VHE2" s="1221"/>
      <c r="VHF2" s="1221"/>
      <c r="VHG2" s="1221"/>
      <c r="VHH2" s="1221"/>
      <c r="VHI2" s="1221"/>
      <c r="VHJ2" s="1221"/>
      <c r="VHK2" s="1221"/>
      <c r="VHL2" s="1221"/>
      <c r="VHM2" s="1221"/>
      <c r="VHN2" s="1221"/>
      <c r="VHO2" s="1221"/>
      <c r="VHP2" s="1221"/>
      <c r="VHQ2" s="1221"/>
      <c r="VHR2" s="1221"/>
      <c r="VHS2" s="1221"/>
      <c r="VHT2" s="1221"/>
      <c r="VHU2" s="1221"/>
      <c r="VHV2" s="1221"/>
      <c r="VHW2" s="1221"/>
      <c r="VHX2" s="1221"/>
      <c r="VHY2" s="1221"/>
      <c r="VHZ2" s="1221"/>
      <c r="VIA2" s="1221"/>
      <c r="VIB2" s="1221"/>
      <c r="VIC2" s="1221"/>
      <c r="VID2" s="1221"/>
      <c r="VIE2" s="1221"/>
      <c r="VIF2" s="1221"/>
      <c r="VIG2" s="1221"/>
      <c r="VIH2" s="1221"/>
      <c r="VII2" s="1221"/>
      <c r="VIJ2" s="1221"/>
      <c r="VIK2" s="1221"/>
      <c r="VIL2" s="1221"/>
      <c r="VIM2" s="1221"/>
      <c r="VIN2" s="1221"/>
      <c r="VIO2" s="1221"/>
      <c r="VIP2" s="1221"/>
      <c r="VIQ2" s="1221"/>
      <c r="VIR2" s="1221"/>
      <c r="VIS2" s="1221"/>
      <c r="VIT2" s="1221"/>
      <c r="VIU2" s="1221"/>
      <c r="VIV2" s="1221"/>
      <c r="VIW2" s="1221"/>
      <c r="VIX2" s="1221"/>
      <c r="VIY2" s="1221"/>
      <c r="VIZ2" s="1221"/>
      <c r="VJA2" s="1221"/>
      <c r="VJB2" s="1221"/>
      <c r="VJC2" s="1221"/>
      <c r="VJD2" s="1221"/>
      <c r="VJE2" s="1221"/>
      <c r="VJF2" s="1221"/>
      <c r="VJG2" s="1221"/>
      <c r="VJH2" s="1221"/>
      <c r="VJI2" s="1221"/>
      <c r="VJJ2" s="1221"/>
      <c r="VJK2" s="1221"/>
      <c r="VJL2" s="1221"/>
      <c r="VJM2" s="1221"/>
      <c r="VJN2" s="1221"/>
      <c r="VJO2" s="1221"/>
      <c r="VJP2" s="1221"/>
      <c r="VJQ2" s="1221"/>
      <c r="VJR2" s="1221"/>
      <c r="VJS2" s="1221"/>
      <c r="VJT2" s="1221"/>
      <c r="VJU2" s="1221"/>
      <c r="VJV2" s="1221"/>
      <c r="VJW2" s="1221"/>
      <c r="VJX2" s="1221"/>
      <c r="VJY2" s="1221"/>
      <c r="VJZ2" s="1221"/>
      <c r="VKA2" s="1221"/>
      <c r="VKB2" s="1221"/>
      <c r="VKC2" s="1221"/>
      <c r="VKD2" s="1221"/>
      <c r="VKE2" s="1221"/>
      <c r="VKF2" s="1221"/>
      <c r="VKG2" s="1221"/>
      <c r="VKH2" s="1221"/>
      <c r="VKI2" s="1221"/>
      <c r="VKJ2" s="1221"/>
      <c r="VKK2" s="1221"/>
      <c r="VKL2" s="1221"/>
      <c r="VKM2" s="1221"/>
      <c r="VKN2" s="1221"/>
      <c r="VKO2" s="1221"/>
      <c r="VKP2" s="1221"/>
      <c r="VKQ2" s="1221"/>
      <c r="VKR2" s="1221"/>
      <c r="VKS2" s="1221"/>
      <c r="VKT2" s="1221"/>
      <c r="VKU2" s="1221"/>
      <c r="VKV2" s="1221"/>
      <c r="VKW2" s="1221"/>
      <c r="VKX2" s="1221"/>
      <c r="VKY2" s="1221"/>
      <c r="VKZ2" s="1221"/>
      <c r="VLA2" s="1221"/>
      <c r="VLB2" s="1221"/>
      <c r="VLC2" s="1221"/>
      <c r="VLD2" s="1221"/>
      <c r="VLE2" s="1221"/>
      <c r="VLF2" s="1221"/>
      <c r="VLG2" s="1221"/>
      <c r="VLH2" s="1221"/>
      <c r="VLI2" s="1221"/>
      <c r="VLJ2" s="1221"/>
      <c r="VLK2" s="1221"/>
      <c r="VLL2" s="1221"/>
      <c r="VLM2" s="1221"/>
      <c r="VLN2" s="1221"/>
      <c r="VLO2" s="1221"/>
      <c r="VLP2" s="1221"/>
      <c r="VLQ2" s="1221"/>
      <c r="VLR2" s="1221"/>
      <c r="VLS2" s="1221"/>
      <c r="VLT2" s="1221"/>
      <c r="VLU2" s="1221"/>
      <c r="VLV2" s="1221"/>
      <c r="VLW2" s="1221"/>
      <c r="VLX2" s="1221"/>
      <c r="VLY2" s="1221"/>
      <c r="VLZ2" s="1221"/>
      <c r="VMA2" s="1221"/>
      <c r="VMB2" s="1221"/>
      <c r="VMC2" s="1221"/>
      <c r="VMD2" s="1221"/>
      <c r="VME2" s="1221"/>
      <c r="VMF2" s="1221"/>
      <c r="VMG2" s="1221"/>
      <c r="VMH2" s="1221"/>
      <c r="VMI2" s="1221"/>
      <c r="VMJ2" s="1221"/>
      <c r="VMK2" s="1221"/>
      <c r="VML2" s="1221"/>
      <c r="VMM2" s="1221"/>
      <c r="VMN2" s="1221"/>
      <c r="VMO2" s="1221"/>
      <c r="VMP2" s="1221"/>
      <c r="VMQ2" s="1221"/>
      <c r="VMR2" s="1221"/>
      <c r="VMS2" s="1221"/>
      <c r="VMT2" s="1221"/>
      <c r="VMU2" s="1221"/>
      <c r="VMV2" s="1221"/>
      <c r="VMW2" s="1221"/>
      <c r="VMX2" s="1221"/>
      <c r="VMY2" s="1221"/>
      <c r="VMZ2" s="1221"/>
      <c r="VNA2" s="1221"/>
      <c r="VNB2" s="1221"/>
      <c r="VNC2" s="1221"/>
      <c r="VND2" s="1221"/>
      <c r="VNE2" s="1221"/>
      <c r="VNF2" s="1221"/>
      <c r="VNG2" s="1221"/>
      <c r="VNH2" s="1221"/>
      <c r="VNI2" s="1221"/>
      <c r="VNJ2" s="1221"/>
      <c r="VNK2" s="1221"/>
      <c r="VNL2" s="1221"/>
      <c r="VNM2" s="1221"/>
      <c r="VNN2" s="1221"/>
      <c r="VNO2" s="1221"/>
      <c r="VNP2" s="1221"/>
      <c r="VNQ2" s="1221"/>
      <c r="VNR2" s="1221"/>
      <c r="VNS2" s="1221"/>
      <c r="VNT2" s="1221"/>
      <c r="VNU2" s="1221"/>
      <c r="VNV2" s="1221"/>
      <c r="VNW2" s="1221"/>
      <c r="VNX2" s="1221"/>
      <c r="VNY2" s="1221"/>
      <c r="VNZ2" s="1221"/>
      <c r="VOA2" s="1221"/>
      <c r="VOB2" s="1221"/>
      <c r="VOC2" s="1221"/>
      <c r="VOD2" s="1221"/>
      <c r="VOE2" s="1221"/>
      <c r="VOF2" s="1221"/>
      <c r="VOG2" s="1221"/>
      <c r="VOH2" s="1221"/>
      <c r="VOI2" s="1221"/>
      <c r="VOJ2" s="1221"/>
      <c r="VOK2" s="1221"/>
      <c r="VOL2" s="1221"/>
      <c r="VOM2" s="1221"/>
      <c r="VON2" s="1221"/>
      <c r="VOO2" s="1221"/>
      <c r="VOP2" s="1221"/>
      <c r="VOQ2" s="1221"/>
      <c r="VOR2" s="1221"/>
      <c r="VOS2" s="1221"/>
      <c r="VOT2" s="1221"/>
      <c r="VOU2" s="1221"/>
      <c r="VOV2" s="1221"/>
      <c r="VOW2" s="1221"/>
      <c r="VOX2" s="1221"/>
      <c r="VOY2" s="1221"/>
      <c r="VOZ2" s="1221"/>
      <c r="VPA2" s="1221"/>
      <c r="VPB2" s="1221"/>
      <c r="VPC2" s="1221"/>
      <c r="VPD2" s="1221"/>
      <c r="VPE2" s="1221"/>
      <c r="VPF2" s="1221"/>
      <c r="VPG2" s="1221"/>
      <c r="VPH2" s="1221"/>
      <c r="VPI2" s="1221"/>
      <c r="VPJ2" s="1221"/>
      <c r="VPK2" s="1221"/>
      <c r="VPL2" s="1221"/>
      <c r="VPM2" s="1221"/>
      <c r="VPN2" s="1221"/>
      <c r="VPO2" s="1221"/>
      <c r="VPP2" s="1221"/>
      <c r="VPQ2" s="1221"/>
      <c r="VPR2" s="1221"/>
      <c r="VPS2" s="1221"/>
      <c r="VPT2" s="1221"/>
      <c r="VPU2" s="1221"/>
      <c r="VPV2" s="1221"/>
      <c r="VPW2" s="1221"/>
      <c r="VPX2" s="1221"/>
      <c r="VPY2" s="1221"/>
      <c r="VPZ2" s="1221"/>
      <c r="VQA2" s="1221"/>
      <c r="VQB2" s="1221"/>
      <c r="VQC2" s="1221"/>
      <c r="VQD2" s="1221"/>
      <c r="VQE2" s="1221"/>
      <c r="VQF2" s="1221"/>
      <c r="VQG2" s="1221"/>
      <c r="VQH2" s="1221"/>
      <c r="VQI2" s="1221"/>
      <c r="VQJ2" s="1221"/>
      <c r="VQK2" s="1221"/>
      <c r="VQL2" s="1221"/>
      <c r="VQM2" s="1221"/>
      <c r="VQN2" s="1221"/>
      <c r="VQO2" s="1221"/>
      <c r="VQP2" s="1221"/>
      <c r="VQQ2" s="1221"/>
      <c r="VQR2" s="1221"/>
      <c r="VQS2" s="1221"/>
      <c r="VQT2" s="1221"/>
      <c r="VQU2" s="1221"/>
      <c r="VQV2" s="1221"/>
      <c r="VQW2" s="1221"/>
      <c r="VQX2" s="1221"/>
      <c r="VQY2" s="1221"/>
      <c r="VQZ2" s="1221"/>
      <c r="VRA2" s="1221"/>
      <c r="VRB2" s="1221"/>
      <c r="VRC2" s="1221"/>
      <c r="VRD2" s="1221"/>
      <c r="VRE2" s="1221"/>
      <c r="VRF2" s="1221"/>
      <c r="VRG2" s="1221"/>
      <c r="VRH2" s="1221"/>
      <c r="VRI2" s="1221"/>
      <c r="VRJ2" s="1221"/>
      <c r="VRK2" s="1221"/>
      <c r="VRL2" s="1221"/>
      <c r="VRM2" s="1221"/>
      <c r="VRN2" s="1221"/>
      <c r="VRO2" s="1221"/>
      <c r="VRP2" s="1221"/>
      <c r="VRQ2" s="1221"/>
      <c r="VRR2" s="1221"/>
      <c r="VRS2" s="1221"/>
      <c r="VRT2" s="1221"/>
      <c r="VRU2" s="1221"/>
      <c r="VRV2" s="1221"/>
      <c r="VRW2" s="1221"/>
      <c r="VRX2" s="1221"/>
      <c r="VRY2" s="1221"/>
      <c r="VRZ2" s="1221"/>
      <c r="VSA2" s="1221"/>
      <c r="VSB2" s="1221"/>
      <c r="VSC2" s="1221"/>
      <c r="VSD2" s="1221"/>
      <c r="VSE2" s="1221"/>
      <c r="VSF2" s="1221"/>
      <c r="VSG2" s="1221"/>
      <c r="VSH2" s="1221"/>
      <c r="VSI2" s="1221"/>
      <c r="VSJ2" s="1221"/>
      <c r="VSK2" s="1221"/>
      <c r="VSL2" s="1221"/>
      <c r="VSM2" s="1221"/>
      <c r="VSN2" s="1221"/>
      <c r="VSO2" s="1221"/>
      <c r="VSP2" s="1221"/>
      <c r="VSQ2" s="1221"/>
      <c r="VSR2" s="1221"/>
      <c r="VSS2" s="1221"/>
      <c r="VST2" s="1221"/>
      <c r="VSU2" s="1221"/>
      <c r="VSV2" s="1221"/>
      <c r="VSW2" s="1221"/>
      <c r="VSX2" s="1221"/>
      <c r="VSY2" s="1221"/>
      <c r="VSZ2" s="1221"/>
      <c r="VTA2" s="1221"/>
      <c r="VTB2" s="1221"/>
      <c r="VTC2" s="1221"/>
      <c r="VTD2" s="1221"/>
      <c r="VTE2" s="1221"/>
      <c r="VTF2" s="1221"/>
      <c r="VTG2" s="1221"/>
      <c r="VTH2" s="1221"/>
      <c r="VTI2" s="1221"/>
      <c r="VTJ2" s="1221"/>
      <c r="VTK2" s="1221"/>
      <c r="VTL2" s="1221"/>
      <c r="VTM2" s="1221"/>
      <c r="VTN2" s="1221"/>
      <c r="VTO2" s="1221"/>
      <c r="VTP2" s="1221"/>
      <c r="VTQ2" s="1221"/>
      <c r="VTR2" s="1221"/>
      <c r="VTS2" s="1221"/>
      <c r="VTT2" s="1221"/>
      <c r="VTU2" s="1221"/>
      <c r="VTV2" s="1221"/>
      <c r="VTW2" s="1221"/>
      <c r="VTX2" s="1221"/>
      <c r="VTY2" s="1221"/>
      <c r="VTZ2" s="1221"/>
      <c r="VUA2" s="1221"/>
      <c r="VUB2" s="1221"/>
      <c r="VUC2" s="1221"/>
      <c r="VUD2" s="1221"/>
      <c r="VUE2" s="1221"/>
      <c r="VUF2" s="1221"/>
      <c r="VUG2" s="1221"/>
      <c r="VUH2" s="1221"/>
      <c r="VUI2" s="1221"/>
      <c r="VUJ2" s="1221"/>
      <c r="VUK2" s="1221"/>
      <c r="VUL2" s="1221"/>
      <c r="VUM2" s="1221"/>
      <c r="VUN2" s="1221"/>
      <c r="VUO2" s="1221"/>
      <c r="VUP2" s="1221"/>
      <c r="VUQ2" s="1221"/>
      <c r="VUR2" s="1221"/>
      <c r="VUS2" s="1221"/>
      <c r="VUT2" s="1221"/>
      <c r="VUU2" s="1221"/>
      <c r="VUV2" s="1221"/>
      <c r="VUW2" s="1221"/>
      <c r="VUX2" s="1221"/>
      <c r="VUY2" s="1221"/>
      <c r="VUZ2" s="1221"/>
      <c r="VVA2" s="1221"/>
      <c r="VVB2" s="1221"/>
      <c r="VVC2" s="1221"/>
      <c r="VVD2" s="1221"/>
      <c r="VVE2" s="1221"/>
      <c r="VVF2" s="1221"/>
      <c r="VVG2" s="1221"/>
      <c r="VVH2" s="1221"/>
      <c r="VVI2" s="1221"/>
      <c r="VVJ2" s="1221"/>
      <c r="VVK2" s="1221"/>
      <c r="VVL2" s="1221"/>
      <c r="VVM2" s="1221"/>
      <c r="VVN2" s="1221"/>
      <c r="VVO2" s="1221"/>
      <c r="VVP2" s="1221"/>
      <c r="VVQ2" s="1221"/>
      <c r="VVR2" s="1221"/>
      <c r="VVS2" s="1221"/>
      <c r="VVT2" s="1221"/>
      <c r="VVU2" s="1221"/>
      <c r="VVV2" s="1221"/>
      <c r="VVW2" s="1221"/>
      <c r="VVX2" s="1221"/>
      <c r="VVY2" s="1221"/>
      <c r="VVZ2" s="1221"/>
      <c r="VWA2" s="1221"/>
      <c r="VWB2" s="1221"/>
      <c r="VWC2" s="1221"/>
      <c r="VWD2" s="1221"/>
      <c r="VWE2" s="1221"/>
      <c r="VWF2" s="1221"/>
      <c r="VWG2" s="1221"/>
      <c r="VWH2" s="1221"/>
      <c r="VWI2" s="1221"/>
      <c r="VWJ2" s="1221"/>
      <c r="VWK2" s="1221"/>
      <c r="VWL2" s="1221"/>
      <c r="VWM2" s="1221"/>
      <c r="VWN2" s="1221"/>
      <c r="VWO2" s="1221"/>
      <c r="VWP2" s="1221"/>
      <c r="VWQ2" s="1221"/>
      <c r="VWR2" s="1221"/>
      <c r="VWS2" s="1221"/>
      <c r="VWT2" s="1221"/>
      <c r="VWU2" s="1221"/>
      <c r="VWV2" s="1221"/>
      <c r="VWW2" s="1221"/>
      <c r="VWX2" s="1221"/>
      <c r="VWY2" s="1221"/>
      <c r="VWZ2" s="1221"/>
      <c r="VXA2" s="1221"/>
      <c r="VXB2" s="1221"/>
      <c r="VXC2" s="1221"/>
      <c r="VXD2" s="1221"/>
      <c r="VXE2" s="1221"/>
      <c r="VXF2" s="1221"/>
      <c r="VXG2" s="1221"/>
      <c r="VXH2" s="1221"/>
      <c r="VXI2" s="1221"/>
      <c r="VXJ2" s="1221"/>
      <c r="VXK2" s="1221"/>
      <c r="VXL2" s="1221"/>
      <c r="VXM2" s="1221"/>
      <c r="VXN2" s="1221"/>
      <c r="VXO2" s="1221"/>
      <c r="VXP2" s="1221"/>
      <c r="VXQ2" s="1221"/>
      <c r="VXR2" s="1221"/>
      <c r="VXS2" s="1221"/>
      <c r="VXT2" s="1221"/>
      <c r="VXU2" s="1221"/>
      <c r="VXV2" s="1221"/>
      <c r="VXW2" s="1221"/>
      <c r="VXX2" s="1221"/>
      <c r="VXY2" s="1221"/>
      <c r="VXZ2" s="1221"/>
      <c r="VYA2" s="1221"/>
      <c r="VYB2" s="1221"/>
      <c r="VYC2" s="1221"/>
      <c r="VYD2" s="1221"/>
      <c r="VYE2" s="1221"/>
      <c r="VYF2" s="1221"/>
      <c r="VYG2" s="1221"/>
      <c r="VYH2" s="1221"/>
      <c r="VYI2" s="1221"/>
      <c r="VYJ2" s="1221"/>
      <c r="VYK2" s="1221"/>
      <c r="VYL2" s="1221"/>
      <c r="VYM2" s="1221"/>
      <c r="VYN2" s="1221"/>
      <c r="VYO2" s="1221"/>
      <c r="VYP2" s="1221"/>
      <c r="VYQ2" s="1221"/>
      <c r="VYR2" s="1221"/>
      <c r="VYS2" s="1221"/>
      <c r="VYT2" s="1221"/>
      <c r="VYU2" s="1221"/>
      <c r="VYV2" s="1221"/>
      <c r="VYW2" s="1221"/>
      <c r="VYX2" s="1221"/>
      <c r="VYY2" s="1221"/>
      <c r="VYZ2" s="1221"/>
      <c r="VZA2" s="1221"/>
      <c r="VZB2" s="1221"/>
      <c r="VZC2" s="1221"/>
      <c r="VZD2" s="1221"/>
      <c r="VZE2" s="1221"/>
      <c r="VZF2" s="1221"/>
      <c r="VZG2" s="1221"/>
      <c r="VZH2" s="1221"/>
      <c r="VZI2" s="1221"/>
      <c r="VZJ2" s="1221"/>
      <c r="VZK2" s="1221"/>
      <c r="VZL2" s="1221"/>
      <c r="VZM2" s="1221"/>
      <c r="VZN2" s="1221"/>
      <c r="VZO2" s="1221"/>
      <c r="VZP2" s="1221"/>
      <c r="VZQ2" s="1221"/>
      <c r="VZR2" s="1221"/>
      <c r="VZS2" s="1221"/>
      <c r="VZT2" s="1221"/>
      <c r="VZU2" s="1221"/>
      <c r="VZV2" s="1221"/>
      <c r="VZW2" s="1221"/>
      <c r="VZX2" s="1221"/>
      <c r="VZY2" s="1221"/>
      <c r="VZZ2" s="1221"/>
      <c r="WAA2" s="1221"/>
      <c r="WAB2" s="1221"/>
      <c r="WAC2" s="1221"/>
      <c r="WAD2" s="1221"/>
      <c r="WAE2" s="1221"/>
      <c r="WAF2" s="1221"/>
      <c r="WAG2" s="1221"/>
      <c r="WAH2" s="1221"/>
      <c r="WAI2" s="1221"/>
      <c r="WAJ2" s="1221"/>
      <c r="WAK2" s="1221"/>
      <c r="WAL2" s="1221"/>
      <c r="WAM2" s="1221"/>
      <c r="WAN2" s="1221"/>
      <c r="WAO2" s="1221"/>
      <c r="WAP2" s="1221"/>
      <c r="WAQ2" s="1221"/>
      <c r="WAR2" s="1221"/>
      <c r="WAS2" s="1221"/>
      <c r="WAT2" s="1221"/>
      <c r="WAU2" s="1221"/>
      <c r="WAV2" s="1221"/>
      <c r="WAW2" s="1221"/>
      <c r="WAX2" s="1221"/>
      <c r="WAY2" s="1221"/>
      <c r="WAZ2" s="1221"/>
      <c r="WBA2" s="1221"/>
      <c r="WBB2" s="1221"/>
      <c r="WBC2" s="1221"/>
      <c r="WBD2" s="1221"/>
      <c r="WBE2" s="1221"/>
      <c r="WBF2" s="1221"/>
      <c r="WBG2" s="1221"/>
      <c r="WBH2" s="1221"/>
      <c r="WBI2" s="1221"/>
      <c r="WBJ2" s="1221"/>
      <c r="WBK2" s="1221"/>
      <c r="WBL2" s="1221"/>
      <c r="WBM2" s="1221"/>
      <c r="WBN2" s="1221"/>
      <c r="WBO2" s="1221"/>
      <c r="WBP2" s="1221"/>
      <c r="WBQ2" s="1221"/>
      <c r="WBR2" s="1221"/>
      <c r="WBS2" s="1221"/>
      <c r="WBT2" s="1221"/>
      <c r="WBU2" s="1221"/>
      <c r="WBV2" s="1221"/>
      <c r="WBW2" s="1221"/>
      <c r="WBX2" s="1221"/>
      <c r="WBY2" s="1221"/>
      <c r="WBZ2" s="1221"/>
      <c r="WCA2" s="1221"/>
      <c r="WCB2" s="1221"/>
      <c r="WCC2" s="1221"/>
      <c r="WCD2" s="1221"/>
      <c r="WCE2" s="1221"/>
      <c r="WCF2" s="1221"/>
      <c r="WCG2" s="1221"/>
      <c r="WCH2" s="1221"/>
      <c r="WCI2" s="1221"/>
      <c r="WCJ2" s="1221"/>
      <c r="WCK2" s="1221"/>
      <c r="WCL2" s="1221"/>
      <c r="WCM2" s="1221"/>
      <c r="WCN2" s="1221"/>
      <c r="WCO2" s="1221"/>
      <c r="WCP2" s="1221"/>
      <c r="WCQ2" s="1221"/>
      <c r="WCR2" s="1221"/>
      <c r="WCS2" s="1221"/>
      <c r="WCT2" s="1221"/>
      <c r="WCU2" s="1221"/>
      <c r="WCV2" s="1221"/>
      <c r="WCW2" s="1221"/>
      <c r="WCX2" s="1221"/>
      <c r="WCY2" s="1221"/>
      <c r="WCZ2" s="1221"/>
      <c r="WDA2" s="1221"/>
      <c r="WDB2" s="1221"/>
      <c r="WDC2" s="1221"/>
      <c r="WDD2" s="1221"/>
      <c r="WDE2" s="1221"/>
      <c r="WDF2" s="1221"/>
      <c r="WDG2" s="1221"/>
      <c r="WDH2" s="1221"/>
      <c r="WDI2" s="1221"/>
      <c r="WDJ2" s="1221"/>
      <c r="WDK2" s="1221"/>
      <c r="WDL2" s="1221"/>
      <c r="WDM2" s="1221"/>
      <c r="WDN2" s="1221"/>
      <c r="WDO2" s="1221"/>
      <c r="WDP2" s="1221"/>
      <c r="WDQ2" s="1221"/>
      <c r="WDR2" s="1221"/>
      <c r="WDS2" s="1221"/>
      <c r="WDT2" s="1221"/>
      <c r="WDU2" s="1221"/>
      <c r="WDV2" s="1221"/>
      <c r="WDW2" s="1221"/>
      <c r="WDX2" s="1221"/>
      <c r="WDY2" s="1221"/>
      <c r="WDZ2" s="1221"/>
      <c r="WEA2" s="1221"/>
      <c r="WEB2" s="1221"/>
      <c r="WEC2" s="1221"/>
      <c r="WED2" s="1221"/>
      <c r="WEE2" s="1221"/>
      <c r="WEF2" s="1221"/>
      <c r="WEG2" s="1221"/>
      <c r="WEH2" s="1221"/>
      <c r="WEI2" s="1221"/>
      <c r="WEJ2" s="1221"/>
      <c r="WEK2" s="1221"/>
      <c r="WEL2" s="1221"/>
      <c r="WEM2" s="1221"/>
      <c r="WEN2" s="1221"/>
      <c r="WEO2" s="1221"/>
      <c r="WEP2" s="1221"/>
      <c r="WEQ2" s="1221"/>
      <c r="WER2" s="1221"/>
      <c r="WES2" s="1221"/>
      <c r="WET2" s="1221"/>
      <c r="WEU2" s="1221"/>
      <c r="WEV2" s="1221"/>
      <c r="WEW2" s="1221"/>
      <c r="WEX2" s="1221"/>
      <c r="WEY2" s="1221"/>
      <c r="WEZ2" s="1221"/>
      <c r="WFA2" s="1221"/>
      <c r="WFB2" s="1221"/>
      <c r="WFC2" s="1221"/>
      <c r="WFD2" s="1221"/>
      <c r="WFE2" s="1221"/>
      <c r="WFF2" s="1221"/>
      <c r="WFG2" s="1221"/>
      <c r="WFH2" s="1221"/>
      <c r="WFI2" s="1221"/>
      <c r="WFJ2" s="1221"/>
      <c r="WFK2" s="1221"/>
      <c r="WFL2" s="1221"/>
      <c r="WFM2" s="1221"/>
      <c r="WFN2" s="1221"/>
      <c r="WFO2" s="1221"/>
      <c r="WFP2" s="1221"/>
      <c r="WFQ2" s="1221"/>
      <c r="WFR2" s="1221"/>
      <c r="WFS2" s="1221"/>
      <c r="WFT2" s="1221"/>
      <c r="WFU2" s="1221"/>
      <c r="WFV2" s="1221"/>
      <c r="WFW2" s="1221"/>
      <c r="WFX2" s="1221"/>
      <c r="WFY2" s="1221"/>
      <c r="WFZ2" s="1221"/>
      <c r="WGA2" s="1221"/>
      <c r="WGB2" s="1221"/>
      <c r="WGC2" s="1221"/>
      <c r="WGD2" s="1221"/>
      <c r="WGE2" s="1221"/>
      <c r="WGF2" s="1221"/>
      <c r="WGG2" s="1221"/>
      <c r="WGH2" s="1221"/>
      <c r="WGI2" s="1221"/>
      <c r="WGJ2" s="1221"/>
      <c r="WGK2" s="1221"/>
      <c r="WGL2" s="1221"/>
      <c r="WGM2" s="1221"/>
      <c r="WGN2" s="1221"/>
      <c r="WGO2" s="1221"/>
      <c r="WGP2" s="1221"/>
      <c r="WGQ2" s="1221"/>
      <c r="WGR2" s="1221"/>
      <c r="WGS2" s="1221"/>
      <c r="WGT2" s="1221"/>
      <c r="WGU2" s="1221"/>
      <c r="WGV2" s="1221"/>
      <c r="WGW2" s="1221"/>
      <c r="WGX2" s="1221"/>
      <c r="WGY2" s="1221"/>
      <c r="WGZ2" s="1221"/>
      <c r="WHA2" s="1221"/>
      <c r="WHB2" s="1221"/>
      <c r="WHC2" s="1221"/>
      <c r="WHD2" s="1221"/>
      <c r="WHE2" s="1221"/>
      <c r="WHF2" s="1221"/>
      <c r="WHG2" s="1221"/>
      <c r="WHH2" s="1221"/>
      <c r="WHI2" s="1221"/>
      <c r="WHJ2" s="1221"/>
      <c r="WHK2" s="1221"/>
      <c r="WHL2" s="1221"/>
      <c r="WHM2" s="1221"/>
      <c r="WHN2" s="1221"/>
      <c r="WHO2" s="1221"/>
      <c r="WHP2" s="1221"/>
      <c r="WHQ2" s="1221"/>
      <c r="WHR2" s="1221"/>
      <c r="WHS2" s="1221"/>
      <c r="WHT2" s="1221"/>
      <c r="WHU2" s="1221"/>
      <c r="WHV2" s="1221"/>
      <c r="WHW2" s="1221"/>
      <c r="WHX2" s="1221"/>
      <c r="WHY2" s="1221"/>
      <c r="WHZ2" s="1221"/>
      <c r="WIA2" s="1221"/>
      <c r="WIB2" s="1221"/>
      <c r="WIC2" s="1221"/>
      <c r="WID2" s="1221"/>
      <c r="WIE2" s="1221"/>
      <c r="WIF2" s="1221"/>
      <c r="WIG2" s="1221"/>
      <c r="WIH2" s="1221"/>
      <c r="WII2" s="1221"/>
      <c r="WIJ2" s="1221"/>
      <c r="WIK2" s="1221"/>
      <c r="WIL2" s="1221"/>
      <c r="WIM2" s="1221"/>
      <c r="WIN2" s="1221"/>
      <c r="WIO2" s="1221"/>
      <c r="WIP2" s="1221"/>
      <c r="WIQ2" s="1221"/>
      <c r="WIR2" s="1221"/>
      <c r="WIS2" s="1221"/>
      <c r="WIT2" s="1221"/>
      <c r="WIU2" s="1221"/>
      <c r="WIV2" s="1221"/>
      <c r="WIW2" s="1221"/>
      <c r="WIX2" s="1221"/>
      <c r="WIY2" s="1221"/>
      <c r="WIZ2" s="1221"/>
      <c r="WJA2" s="1221"/>
      <c r="WJB2" s="1221"/>
      <c r="WJC2" s="1221"/>
      <c r="WJD2" s="1221"/>
      <c r="WJE2" s="1221"/>
      <c r="WJF2" s="1221"/>
      <c r="WJG2" s="1221"/>
      <c r="WJH2" s="1221"/>
      <c r="WJI2" s="1221"/>
      <c r="WJJ2" s="1221"/>
      <c r="WJK2" s="1221"/>
      <c r="WJL2" s="1221"/>
      <c r="WJM2" s="1221"/>
      <c r="WJN2" s="1221"/>
      <c r="WJO2" s="1221"/>
      <c r="WJP2" s="1221"/>
      <c r="WJQ2" s="1221"/>
      <c r="WJR2" s="1221"/>
      <c r="WJS2" s="1221"/>
      <c r="WJT2" s="1221"/>
      <c r="WJU2" s="1221"/>
      <c r="WJV2" s="1221"/>
      <c r="WJW2" s="1221"/>
      <c r="WJX2" s="1221"/>
      <c r="WJY2" s="1221"/>
      <c r="WJZ2" s="1221"/>
      <c r="WKA2" s="1221"/>
      <c r="WKB2" s="1221"/>
      <c r="WKC2" s="1221"/>
      <c r="WKD2" s="1221"/>
      <c r="WKE2" s="1221"/>
      <c r="WKF2" s="1221"/>
      <c r="WKG2" s="1221"/>
      <c r="WKH2" s="1221"/>
      <c r="WKI2" s="1221"/>
      <c r="WKJ2" s="1221"/>
      <c r="WKK2" s="1221"/>
      <c r="WKL2" s="1221"/>
      <c r="WKM2" s="1221"/>
      <c r="WKN2" s="1221"/>
      <c r="WKO2" s="1221"/>
      <c r="WKP2" s="1221"/>
      <c r="WKQ2" s="1221"/>
      <c r="WKR2" s="1221"/>
      <c r="WKS2" s="1221"/>
      <c r="WKT2" s="1221"/>
      <c r="WKU2" s="1221"/>
      <c r="WKV2" s="1221"/>
      <c r="WKW2" s="1221"/>
      <c r="WKX2" s="1221"/>
      <c r="WKY2" s="1221"/>
      <c r="WKZ2" s="1221"/>
      <c r="WLA2" s="1221"/>
      <c r="WLB2" s="1221"/>
      <c r="WLC2" s="1221"/>
      <c r="WLD2" s="1221"/>
      <c r="WLE2" s="1221"/>
      <c r="WLF2" s="1221"/>
      <c r="WLG2" s="1221"/>
      <c r="WLH2" s="1221"/>
      <c r="WLI2" s="1221"/>
      <c r="WLJ2" s="1221"/>
      <c r="WLK2" s="1221"/>
      <c r="WLL2" s="1221"/>
      <c r="WLM2" s="1221"/>
      <c r="WLN2" s="1221"/>
      <c r="WLO2" s="1221"/>
      <c r="WLP2" s="1221"/>
      <c r="WLQ2" s="1221"/>
      <c r="WLR2" s="1221"/>
      <c r="WLS2" s="1221"/>
      <c r="WLT2" s="1221"/>
      <c r="WLU2" s="1221"/>
      <c r="WLV2" s="1221"/>
      <c r="WLW2" s="1221"/>
      <c r="WLX2" s="1221"/>
      <c r="WLY2" s="1221"/>
      <c r="WLZ2" s="1221"/>
      <c r="WMA2" s="1221"/>
      <c r="WMB2" s="1221"/>
      <c r="WMC2" s="1221"/>
      <c r="WMD2" s="1221"/>
      <c r="WME2" s="1221"/>
      <c r="WMF2" s="1221"/>
      <c r="WMG2" s="1221"/>
      <c r="WMH2" s="1221"/>
      <c r="WMI2" s="1221"/>
      <c r="WMJ2" s="1221"/>
      <c r="WMK2" s="1221"/>
      <c r="WML2" s="1221"/>
      <c r="WMM2" s="1221"/>
      <c r="WMN2" s="1221"/>
      <c r="WMO2" s="1221"/>
      <c r="WMP2" s="1221"/>
      <c r="WMQ2" s="1221"/>
      <c r="WMR2" s="1221"/>
      <c r="WMS2" s="1221"/>
      <c r="WMT2" s="1221"/>
      <c r="WMU2" s="1221"/>
      <c r="WMV2" s="1221"/>
      <c r="WMW2" s="1221"/>
      <c r="WMX2" s="1221"/>
      <c r="WMY2" s="1221"/>
      <c r="WMZ2" s="1221"/>
      <c r="WNA2" s="1221"/>
      <c r="WNB2" s="1221"/>
      <c r="WNC2" s="1221"/>
      <c r="WND2" s="1221"/>
      <c r="WNE2" s="1221"/>
      <c r="WNF2" s="1221"/>
      <c r="WNG2" s="1221"/>
      <c r="WNH2" s="1221"/>
      <c r="WNI2" s="1221"/>
      <c r="WNJ2" s="1221"/>
      <c r="WNK2" s="1221"/>
      <c r="WNL2" s="1221"/>
      <c r="WNM2" s="1221"/>
      <c r="WNN2" s="1221"/>
      <c r="WNO2" s="1221"/>
      <c r="WNP2" s="1221"/>
      <c r="WNQ2" s="1221"/>
      <c r="WNR2" s="1221"/>
      <c r="WNS2" s="1221"/>
      <c r="WNT2" s="1221"/>
      <c r="WNU2" s="1221"/>
      <c r="WNV2" s="1221"/>
      <c r="WNW2" s="1221"/>
      <c r="WNX2" s="1221"/>
      <c r="WNY2" s="1221"/>
      <c r="WNZ2" s="1221"/>
      <c r="WOA2" s="1221"/>
      <c r="WOB2" s="1221"/>
      <c r="WOC2" s="1221"/>
      <c r="WOD2" s="1221"/>
      <c r="WOE2" s="1221"/>
      <c r="WOF2" s="1221"/>
      <c r="WOG2" s="1221"/>
      <c r="WOH2" s="1221"/>
      <c r="WOI2" s="1221"/>
      <c r="WOJ2" s="1221"/>
      <c r="WOK2" s="1221"/>
      <c r="WOL2" s="1221"/>
      <c r="WOM2" s="1221"/>
      <c r="WON2" s="1221"/>
      <c r="WOO2" s="1221"/>
      <c r="WOP2" s="1221"/>
      <c r="WOQ2" s="1221"/>
      <c r="WOR2" s="1221"/>
      <c r="WOS2" s="1221"/>
      <c r="WOT2" s="1221"/>
      <c r="WOU2" s="1221"/>
      <c r="WOV2" s="1221"/>
      <c r="WOW2" s="1221"/>
      <c r="WOX2" s="1221"/>
      <c r="WOY2" s="1221"/>
      <c r="WOZ2" s="1221"/>
      <c r="WPA2" s="1221"/>
      <c r="WPB2" s="1221"/>
      <c r="WPC2" s="1221"/>
      <c r="WPD2" s="1221"/>
      <c r="WPE2" s="1221"/>
      <c r="WPF2" s="1221"/>
      <c r="WPG2" s="1221"/>
      <c r="WPH2" s="1221"/>
      <c r="WPI2" s="1221"/>
      <c r="WPJ2" s="1221"/>
      <c r="WPK2" s="1221"/>
      <c r="WPL2" s="1221"/>
      <c r="WPM2" s="1221"/>
      <c r="WPN2" s="1221"/>
      <c r="WPO2" s="1221"/>
      <c r="WPP2" s="1221"/>
      <c r="WPQ2" s="1221"/>
      <c r="WPR2" s="1221"/>
      <c r="WPS2" s="1221"/>
      <c r="WPT2" s="1221"/>
      <c r="WPU2" s="1221"/>
      <c r="WPV2" s="1221"/>
      <c r="WPW2" s="1221"/>
      <c r="WPX2" s="1221"/>
      <c r="WPY2" s="1221"/>
      <c r="WPZ2" s="1221"/>
      <c r="WQA2" s="1221"/>
      <c r="WQB2" s="1221"/>
      <c r="WQC2" s="1221"/>
      <c r="WQD2" s="1221"/>
      <c r="WQE2" s="1221"/>
      <c r="WQF2" s="1221"/>
      <c r="WQG2" s="1221"/>
      <c r="WQH2" s="1221"/>
      <c r="WQI2" s="1221"/>
      <c r="WQJ2" s="1221"/>
      <c r="WQK2" s="1221"/>
      <c r="WQL2" s="1221"/>
      <c r="WQM2" s="1221"/>
      <c r="WQN2" s="1221"/>
      <c r="WQO2" s="1221"/>
      <c r="WQP2" s="1221"/>
      <c r="WQQ2" s="1221"/>
      <c r="WQR2" s="1221"/>
      <c r="WQS2" s="1221"/>
      <c r="WQT2" s="1221"/>
      <c r="WQU2" s="1221"/>
      <c r="WQV2" s="1221"/>
      <c r="WQW2" s="1221"/>
      <c r="WQX2" s="1221"/>
      <c r="WQY2" s="1221"/>
      <c r="WQZ2" s="1221"/>
      <c r="WRA2" s="1221"/>
      <c r="WRB2" s="1221"/>
      <c r="WRC2" s="1221"/>
      <c r="WRD2" s="1221"/>
      <c r="WRE2" s="1221"/>
      <c r="WRF2" s="1221"/>
      <c r="WRG2" s="1221"/>
      <c r="WRH2" s="1221"/>
      <c r="WRI2" s="1221"/>
      <c r="WRJ2" s="1221"/>
      <c r="WRK2" s="1221"/>
      <c r="WRL2" s="1221"/>
      <c r="WRM2" s="1221"/>
      <c r="WRN2" s="1221"/>
      <c r="WRO2" s="1221"/>
      <c r="WRP2" s="1221"/>
      <c r="WRQ2" s="1221"/>
      <c r="WRR2" s="1221"/>
      <c r="WRS2" s="1221"/>
      <c r="WRT2" s="1221"/>
      <c r="WRU2" s="1221"/>
      <c r="WRV2" s="1221"/>
      <c r="WRW2" s="1221"/>
      <c r="WRX2" s="1221"/>
      <c r="WRY2" s="1221"/>
      <c r="WRZ2" s="1221"/>
      <c r="WSA2" s="1221"/>
      <c r="WSB2" s="1221"/>
      <c r="WSC2" s="1221"/>
      <c r="WSD2" s="1221"/>
      <c r="WSE2" s="1221"/>
      <c r="WSF2" s="1221"/>
      <c r="WSG2" s="1221"/>
      <c r="WSH2" s="1221"/>
      <c r="WSI2" s="1221"/>
      <c r="WSJ2" s="1221"/>
      <c r="WSK2" s="1221"/>
      <c r="WSL2" s="1221"/>
      <c r="WSM2" s="1221"/>
      <c r="WSN2" s="1221"/>
      <c r="WSO2" s="1221"/>
      <c r="WSP2" s="1221"/>
      <c r="WSQ2" s="1221"/>
      <c r="WSR2" s="1221"/>
      <c r="WSS2" s="1221"/>
      <c r="WST2" s="1221"/>
      <c r="WSU2" s="1221"/>
      <c r="WSV2" s="1221"/>
      <c r="WSW2" s="1221"/>
      <c r="WSX2" s="1221"/>
      <c r="WSY2" s="1221"/>
      <c r="WSZ2" s="1221"/>
      <c r="WTA2" s="1221"/>
      <c r="WTB2" s="1221"/>
      <c r="WTC2" s="1221"/>
      <c r="WTD2" s="1221"/>
      <c r="WTE2" s="1221"/>
      <c r="WTF2" s="1221"/>
      <c r="WTG2" s="1221"/>
      <c r="WTH2" s="1221"/>
      <c r="WTI2" s="1221"/>
      <c r="WTJ2" s="1221"/>
      <c r="WTK2" s="1221"/>
      <c r="WTL2" s="1221"/>
      <c r="WTM2" s="1221"/>
      <c r="WTN2" s="1221"/>
      <c r="WTO2" s="1221"/>
      <c r="WTP2" s="1221"/>
      <c r="WTQ2" s="1221"/>
      <c r="WTR2" s="1221"/>
      <c r="WTS2" s="1221"/>
      <c r="WTT2" s="1221"/>
      <c r="WTU2" s="1221"/>
      <c r="WTV2" s="1221"/>
      <c r="WTW2" s="1221"/>
      <c r="WTX2" s="1221"/>
      <c r="WTY2" s="1221"/>
      <c r="WTZ2" s="1221"/>
      <c r="WUA2" s="1221"/>
      <c r="WUB2" s="1221"/>
      <c r="WUC2" s="1221"/>
      <c r="WUD2" s="1221"/>
      <c r="WUE2" s="1221"/>
      <c r="WUF2" s="1221"/>
      <c r="WUG2" s="1221"/>
      <c r="WUH2" s="1221"/>
      <c r="WUI2" s="1221"/>
      <c r="WUJ2" s="1221"/>
      <c r="WUK2" s="1221"/>
      <c r="WUL2" s="1221"/>
      <c r="WUM2" s="1221"/>
      <c r="WUN2" s="1221"/>
      <c r="WUO2" s="1221"/>
      <c r="WUP2" s="1221"/>
      <c r="WUQ2" s="1221"/>
      <c r="WUR2" s="1221"/>
      <c r="WUS2" s="1221"/>
      <c r="WUT2" s="1221"/>
      <c r="WUU2" s="1221"/>
      <c r="WUV2" s="1221"/>
      <c r="WUW2" s="1221"/>
      <c r="WUX2" s="1221"/>
      <c r="WUY2" s="1221"/>
      <c r="WUZ2" s="1221"/>
      <c r="WVA2" s="1221"/>
      <c r="WVB2" s="1221"/>
      <c r="WVC2" s="1221"/>
      <c r="WVD2" s="1221"/>
      <c r="WVE2" s="1221"/>
      <c r="WVF2" s="1221"/>
      <c r="WVG2" s="1221"/>
      <c r="WVH2" s="1221"/>
      <c r="WVI2" s="1221"/>
      <c r="WVJ2" s="1221"/>
      <c r="WVK2" s="1221"/>
      <c r="WVL2" s="1221"/>
      <c r="WVM2" s="1221"/>
      <c r="WVN2" s="1221"/>
      <c r="WVO2" s="1221"/>
      <c r="WVP2" s="1221"/>
      <c r="WVQ2" s="1221"/>
      <c r="WVR2" s="1221"/>
      <c r="WVS2" s="1221"/>
      <c r="WVT2" s="1221"/>
      <c r="WVU2" s="1221"/>
      <c r="WVV2" s="1221"/>
      <c r="WVW2" s="1221"/>
      <c r="WVX2" s="1221"/>
      <c r="WVY2" s="1221"/>
      <c r="WVZ2" s="1221"/>
      <c r="WWA2" s="1221"/>
      <c r="WWB2" s="1221"/>
      <c r="WWC2" s="1221"/>
      <c r="WWD2" s="1221"/>
      <c r="WWE2" s="1221"/>
      <c r="WWF2" s="1221"/>
      <c r="WWG2" s="1221"/>
      <c r="WWH2" s="1221"/>
      <c r="WWI2" s="1221"/>
      <c r="WWJ2" s="1221"/>
      <c r="WWK2" s="1221"/>
      <c r="WWL2" s="1221"/>
      <c r="WWM2" s="1221"/>
      <c r="WWN2" s="1221"/>
      <c r="WWO2" s="1221"/>
      <c r="WWP2" s="1221"/>
      <c r="WWQ2" s="1221"/>
      <c r="WWR2" s="1221"/>
      <c r="WWS2" s="1221"/>
      <c r="WWT2" s="1221"/>
      <c r="WWU2" s="1221"/>
      <c r="WWV2" s="1221"/>
      <c r="WWW2" s="1221"/>
      <c r="WWX2" s="1221"/>
      <c r="WWY2" s="1221"/>
      <c r="WWZ2" s="1221"/>
      <c r="WXA2" s="1221"/>
      <c r="WXB2" s="1221"/>
      <c r="WXC2" s="1221"/>
      <c r="WXD2" s="1221"/>
      <c r="WXE2" s="1221"/>
      <c r="WXF2" s="1221"/>
      <c r="WXG2" s="1221"/>
      <c r="WXH2" s="1221"/>
      <c r="WXI2" s="1221"/>
      <c r="WXJ2" s="1221"/>
      <c r="WXK2" s="1221"/>
      <c r="WXL2" s="1221"/>
      <c r="WXM2" s="1221"/>
      <c r="WXN2" s="1221"/>
      <c r="WXO2" s="1221"/>
      <c r="WXP2" s="1221"/>
      <c r="WXQ2" s="1221"/>
      <c r="WXR2" s="1221"/>
      <c r="WXS2" s="1221"/>
      <c r="WXT2" s="1221"/>
      <c r="WXU2" s="1221"/>
      <c r="WXV2" s="1221"/>
      <c r="WXW2" s="1221"/>
      <c r="WXX2" s="1221"/>
      <c r="WXY2" s="1221"/>
      <c r="WXZ2" s="1221"/>
      <c r="WYA2" s="1221"/>
      <c r="WYB2" s="1221"/>
      <c r="WYC2" s="1221"/>
      <c r="WYD2" s="1221"/>
      <c r="WYE2" s="1221"/>
      <c r="WYF2" s="1221"/>
      <c r="WYG2" s="1221"/>
      <c r="WYH2" s="1221"/>
      <c r="WYI2" s="1221"/>
      <c r="WYJ2" s="1221"/>
      <c r="WYK2" s="1221"/>
      <c r="WYL2" s="1221"/>
      <c r="WYM2" s="1221"/>
      <c r="WYN2" s="1221"/>
      <c r="WYO2" s="1221"/>
      <c r="WYP2" s="1221"/>
      <c r="WYQ2" s="1221"/>
      <c r="WYR2" s="1221"/>
      <c r="WYS2" s="1221"/>
      <c r="WYT2" s="1221"/>
      <c r="WYU2" s="1221"/>
      <c r="WYV2" s="1221"/>
      <c r="WYW2" s="1221"/>
      <c r="WYX2" s="1221"/>
      <c r="WYY2" s="1221"/>
      <c r="WYZ2" s="1221"/>
      <c r="WZA2" s="1221"/>
      <c r="WZB2" s="1221"/>
      <c r="WZC2" s="1221"/>
      <c r="WZD2" s="1221"/>
      <c r="WZE2" s="1221"/>
      <c r="WZF2" s="1221"/>
      <c r="WZG2" s="1221"/>
      <c r="WZH2" s="1221"/>
      <c r="WZI2" s="1221"/>
      <c r="WZJ2" s="1221"/>
      <c r="WZK2" s="1221"/>
      <c r="WZL2" s="1221"/>
      <c r="WZM2" s="1221"/>
      <c r="WZN2" s="1221"/>
      <c r="WZO2" s="1221"/>
      <c r="WZP2" s="1221"/>
      <c r="WZQ2" s="1221"/>
      <c r="WZR2" s="1221"/>
      <c r="WZS2" s="1221"/>
      <c r="WZT2" s="1221"/>
      <c r="WZU2" s="1221"/>
      <c r="WZV2" s="1221"/>
      <c r="WZW2" s="1221"/>
      <c r="WZX2" s="1221"/>
      <c r="WZY2" s="1221"/>
      <c r="WZZ2" s="1221"/>
      <c r="XAA2" s="1221"/>
      <c r="XAB2" s="1221"/>
      <c r="XAC2" s="1221"/>
      <c r="XAD2" s="1221"/>
      <c r="XAE2" s="1221"/>
      <c r="XAF2" s="1221"/>
      <c r="XAG2" s="1221"/>
      <c r="XAH2" s="1221"/>
      <c r="XAI2" s="1221"/>
      <c r="XAJ2" s="1221"/>
      <c r="XAK2" s="1221"/>
      <c r="XAL2" s="1221"/>
      <c r="XAM2" s="1221"/>
      <c r="XAN2" s="1221"/>
      <c r="XAO2" s="1221"/>
      <c r="XAP2" s="1221"/>
      <c r="XAQ2" s="1221"/>
      <c r="XAR2" s="1221"/>
      <c r="XAS2" s="1221"/>
      <c r="XAT2" s="1221"/>
      <c r="XAU2" s="1221"/>
      <c r="XAV2" s="1221"/>
      <c r="XAW2" s="1221"/>
      <c r="XAX2" s="1221"/>
      <c r="XAY2" s="1221"/>
      <c r="XAZ2" s="1221"/>
      <c r="XBA2" s="1221"/>
      <c r="XBB2" s="1221"/>
      <c r="XBC2" s="1221"/>
      <c r="XBD2" s="1221"/>
      <c r="XBE2" s="1221"/>
      <c r="XBF2" s="1221"/>
      <c r="XBG2" s="1221"/>
      <c r="XBH2" s="1221"/>
      <c r="XBI2" s="1221"/>
      <c r="XBJ2" s="1221"/>
      <c r="XBK2" s="1221"/>
      <c r="XBL2" s="1221"/>
      <c r="XBM2" s="1221"/>
      <c r="XBN2" s="1221"/>
      <c r="XBO2" s="1221"/>
      <c r="XBP2" s="1221"/>
      <c r="XBQ2" s="1221"/>
      <c r="XBR2" s="1221"/>
      <c r="XBS2" s="1221"/>
      <c r="XBT2" s="1221"/>
      <c r="XBU2" s="1221"/>
      <c r="XBV2" s="1221"/>
      <c r="XBW2" s="1221"/>
      <c r="XBX2" s="1221"/>
      <c r="XBY2" s="1221"/>
      <c r="XBZ2" s="1221"/>
      <c r="XCA2" s="1221"/>
      <c r="XCB2" s="1221"/>
      <c r="XCC2" s="1221"/>
      <c r="XCD2" s="1221"/>
      <c r="XCE2" s="1221"/>
      <c r="XCF2" s="1221"/>
      <c r="XCG2" s="1221"/>
      <c r="XCH2" s="1221"/>
      <c r="XCI2" s="1221"/>
      <c r="XCJ2" s="1221"/>
      <c r="XCK2" s="1221"/>
      <c r="XCL2" s="1221"/>
      <c r="XCM2" s="1221"/>
      <c r="XCN2" s="1221"/>
      <c r="XCO2" s="1221"/>
      <c r="XCP2" s="1221"/>
      <c r="XCQ2" s="1221"/>
      <c r="XCR2" s="1221"/>
      <c r="XCS2" s="1221"/>
      <c r="XCT2" s="1221"/>
      <c r="XCU2" s="1221"/>
      <c r="XCV2" s="1221"/>
      <c r="XCW2" s="1221"/>
      <c r="XCX2" s="1221"/>
      <c r="XCY2" s="1221"/>
      <c r="XCZ2" s="1221"/>
      <c r="XDA2" s="1221"/>
      <c r="XDB2" s="1221"/>
      <c r="XDC2" s="1221"/>
      <c r="XDD2" s="1221"/>
      <c r="XDE2" s="1221"/>
      <c r="XDF2" s="1221"/>
      <c r="XDG2" s="1221"/>
      <c r="XDH2" s="1221"/>
      <c r="XDI2" s="1221"/>
      <c r="XDJ2" s="1221"/>
      <c r="XDK2" s="1221"/>
      <c r="XDL2" s="1221"/>
      <c r="XDM2" s="1221"/>
      <c r="XDN2" s="1221"/>
      <c r="XDO2" s="1221"/>
      <c r="XDP2" s="1221"/>
      <c r="XDQ2" s="1221"/>
      <c r="XDR2" s="1221"/>
      <c r="XDS2" s="1221"/>
      <c r="XDT2" s="1221"/>
      <c r="XDU2" s="1221"/>
      <c r="XDV2" s="1221"/>
      <c r="XDW2" s="1221"/>
      <c r="XDX2" s="1221"/>
      <c r="XDY2" s="1221"/>
      <c r="XDZ2" s="1221"/>
      <c r="XEA2" s="1221"/>
      <c r="XEB2" s="1221"/>
      <c r="XEC2" s="1221"/>
      <c r="XED2" s="1221"/>
      <c r="XEE2" s="1221"/>
      <c r="XEF2" s="1221"/>
      <c r="XEG2" s="1221"/>
      <c r="XEH2" s="1221"/>
      <c r="XEI2" s="1221"/>
      <c r="XEJ2" s="1221"/>
      <c r="XEK2" s="1221"/>
      <c r="XEL2" s="1221"/>
      <c r="XEM2" s="1221"/>
      <c r="XEN2" s="1221"/>
      <c r="XEO2" s="1221"/>
      <c r="XEP2" s="1221"/>
      <c r="XEQ2" s="1221"/>
      <c r="XER2" s="1221"/>
      <c r="XES2" s="1221"/>
      <c r="XET2" s="1221"/>
      <c r="XEU2" s="1221"/>
      <c r="XEV2" s="1221"/>
      <c r="XEW2" s="1221"/>
      <c r="XEX2" s="1221"/>
      <c r="XEY2" s="1221"/>
      <c r="XEZ2" s="1221"/>
      <c r="XFA2" s="1221"/>
      <c r="XFB2" s="1221"/>
      <c r="XFC2" s="1221"/>
      <c r="XFD2" s="1221"/>
    </row>
    <row r="3" spans="1:16384" s="190" customFormat="1" ht="7.5" customHeight="1">
      <c r="A3" s="1221"/>
      <c r="B3" s="1221"/>
      <c r="C3" s="1221"/>
      <c r="D3" s="1221"/>
      <c r="E3" s="1221"/>
      <c r="F3" s="1221"/>
      <c r="G3" s="1221"/>
      <c r="H3" s="1221"/>
      <c r="I3" s="1221"/>
      <c r="J3" s="1221"/>
      <c r="K3" s="1221"/>
      <c r="L3" s="1221"/>
      <c r="M3" s="1221"/>
      <c r="N3" s="1221"/>
      <c r="O3" s="1221"/>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c r="BY3" s="1221"/>
      <c r="BZ3" s="1221"/>
      <c r="CA3" s="1221"/>
      <c r="CB3" s="1221"/>
      <c r="CC3" s="1221"/>
      <c r="CD3" s="1221"/>
      <c r="CE3" s="1221"/>
      <c r="CF3" s="1221"/>
      <c r="CG3" s="1221"/>
      <c r="CH3" s="1221"/>
      <c r="CI3" s="1221"/>
      <c r="CJ3" s="1221"/>
      <c r="CK3" s="1221"/>
      <c r="CL3" s="1221"/>
      <c r="CM3" s="1221"/>
      <c r="CN3" s="1221"/>
      <c r="CO3" s="1221"/>
      <c r="CP3" s="1221"/>
      <c r="CQ3" s="1221"/>
      <c r="CR3" s="1221"/>
      <c r="CS3" s="1221"/>
      <c r="CT3" s="1221"/>
      <c r="CU3" s="1221"/>
      <c r="CV3" s="1221"/>
      <c r="CW3" s="1221"/>
      <c r="CX3" s="1221"/>
      <c r="CY3" s="1221"/>
      <c r="CZ3" s="1221"/>
      <c r="DA3" s="1221"/>
      <c r="DB3" s="1221"/>
      <c r="DC3" s="1221"/>
      <c r="DD3" s="1221"/>
      <c r="DE3" s="1221"/>
      <c r="DF3" s="1221"/>
      <c r="DG3" s="1221"/>
      <c r="DH3" s="1221"/>
      <c r="DI3" s="1221"/>
      <c r="DJ3" s="1221"/>
      <c r="DK3" s="1221"/>
      <c r="DL3" s="1221"/>
      <c r="DM3" s="1221"/>
      <c r="DN3" s="1221"/>
      <c r="DO3" s="1221"/>
      <c r="DP3" s="1221"/>
      <c r="DQ3" s="1221"/>
      <c r="DR3" s="1221"/>
      <c r="DS3" s="1221"/>
      <c r="DT3" s="1221"/>
      <c r="DU3" s="1221"/>
      <c r="DV3" s="1221"/>
      <c r="DW3" s="1221"/>
      <c r="DX3" s="1221"/>
      <c r="DY3" s="1221"/>
      <c r="DZ3" s="1221"/>
      <c r="EA3" s="1221"/>
      <c r="EB3" s="1221"/>
      <c r="EC3" s="1221"/>
      <c r="ED3" s="1221"/>
      <c r="EE3" s="1221"/>
      <c r="EF3" s="1221"/>
      <c r="EG3" s="1221"/>
      <c r="EH3" s="1221"/>
      <c r="EI3" s="1221"/>
      <c r="EJ3" s="1221"/>
      <c r="EK3" s="1221"/>
      <c r="EL3" s="1221"/>
      <c r="EM3" s="1221"/>
      <c r="EN3" s="1221"/>
      <c r="EO3" s="1221"/>
      <c r="EP3" s="1221"/>
      <c r="EQ3" s="1221"/>
      <c r="ER3" s="1221"/>
      <c r="ES3" s="1221"/>
      <c r="ET3" s="1221"/>
      <c r="EU3" s="1221"/>
      <c r="EV3" s="1221"/>
      <c r="EW3" s="1221"/>
      <c r="EX3" s="1221"/>
      <c r="EY3" s="1221"/>
      <c r="EZ3" s="1221"/>
      <c r="FA3" s="1221"/>
      <c r="FB3" s="1221"/>
      <c r="FC3" s="1221"/>
      <c r="FD3" s="1221"/>
      <c r="FE3" s="1221"/>
      <c r="FF3" s="1221"/>
      <c r="FG3" s="1221"/>
      <c r="FH3" s="1221"/>
      <c r="FI3" s="1221"/>
      <c r="FJ3" s="1221"/>
      <c r="FK3" s="1221"/>
      <c r="FL3" s="1221"/>
      <c r="FM3" s="1221"/>
      <c r="FN3" s="1221"/>
      <c r="FO3" s="1221"/>
      <c r="FP3" s="1221"/>
      <c r="FQ3" s="1221"/>
      <c r="FR3" s="1221"/>
      <c r="FS3" s="1221"/>
      <c r="FT3" s="1221"/>
      <c r="FU3" s="1221"/>
      <c r="FV3" s="1221"/>
      <c r="FW3" s="1221"/>
      <c r="FX3" s="1221"/>
      <c r="FY3" s="1221"/>
      <c r="FZ3" s="1221"/>
      <c r="GA3" s="1221"/>
      <c r="GB3" s="1221"/>
      <c r="GC3" s="1221"/>
      <c r="GD3" s="1221"/>
      <c r="GE3" s="1221"/>
      <c r="GF3" s="1221"/>
      <c r="GG3" s="1221"/>
      <c r="GH3" s="1221"/>
      <c r="GI3" s="1221"/>
      <c r="GJ3" s="1221"/>
      <c r="GK3" s="1221"/>
      <c r="GL3" s="1221"/>
      <c r="GM3" s="1221"/>
      <c r="GN3" s="1221"/>
      <c r="GO3" s="1221"/>
      <c r="GP3" s="1221"/>
      <c r="GQ3" s="1221"/>
      <c r="GR3" s="1221"/>
      <c r="GS3" s="1221"/>
      <c r="GT3" s="1221"/>
      <c r="GU3" s="1221"/>
      <c r="GV3" s="1221"/>
      <c r="GW3" s="1221"/>
      <c r="GX3" s="1221"/>
      <c r="GY3" s="1221"/>
      <c r="GZ3" s="1221"/>
      <c r="HA3" s="1221"/>
      <c r="HB3" s="1221"/>
      <c r="HC3" s="1221"/>
      <c r="HD3" s="1221"/>
      <c r="HE3" s="1221"/>
      <c r="HF3" s="1221"/>
      <c r="HG3" s="1221"/>
      <c r="HH3" s="1221"/>
      <c r="HI3" s="1221"/>
      <c r="HJ3" s="1221"/>
      <c r="HK3" s="1221"/>
      <c r="HL3" s="1221"/>
      <c r="HM3" s="1221"/>
      <c r="HN3" s="1221"/>
      <c r="HO3" s="1221"/>
      <c r="HP3" s="1221"/>
      <c r="HQ3" s="1221"/>
      <c r="HR3" s="1221"/>
      <c r="HS3" s="1221"/>
      <c r="HT3" s="1221"/>
      <c r="HU3" s="1221"/>
      <c r="HV3" s="1221"/>
      <c r="HW3" s="1221"/>
      <c r="HX3" s="1221"/>
      <c r="HY3" s="1221"/>
      <c r="HZ3" s="1221"/>
      <c r="IA3" s="1221"/>
      <c r="IB3" s="1221"/>
      <c r="IC3" s="1221"/>
      <c r="ID3" s="1221"/>
      <c r="IE3" s="1221"/>
      <c r="IF3" s="1221"/>
      <c r="IG3" s="1221"/>
      <c r="IH3" s="1221"/>
      <c r="II3" s="1221"/>
      <c r="IJ3" s="1221"/>
      <c r="IK3" s="1221"/>
      <c r="IL3" s="1221"/>
      <c r="IM3" s="1221"/>
      <c r="IN3" s="1221"/>
      <c r="IO3" s="1221"/>
      <c r="IP3" s="1221"/>
      <c r="IQ3" s="1221"/>
      <c r="IR3" s="1221"/>
      <c r="IS3" s="1221"/>
      <c r="IT3" s="1221"/>
      <c r="IU3" s="1221"/>
      <c r="IV3" s="1221"/>
      <c r="IW3" s="1221"/>
      <c r="IX3" s="1221"/>
      <c r="IY3" s="1221"/>
      <c r="IZ3" s="1221"/>
      <c r="JA3" s="1221"/>
      <c r="JB3" s="1221"/>
      <c r="JC3" s="1221"/>
      <c r="JD3" s="1221"/>
      <c r="JE3" s="1221"/>
      <c r="JF3" s="1221"/>
      <c r="JG3" s="1221"/>
      <c r="JH3" s="1221"/>
      <c r="JI3" s="1221"/>
      <c r="JJ3" s="1221"/>
      <c r="JK3" s="1221"/>
      <c r="JL3" s="1221"/>
      <c r="JM3" s="1221"/>
      <c r="JN3" s="1221"/>
      <c r="JO3" s="1221"/>
      <c r="JP3" s="1221"/>
      <c r="JQ3" s="1221"/>
      <c r="JR3" s="1221"/>
      <c r="JS3" s="1221"/>
      <c r="JT3" s="1221"/>
      <c r="JU3" s="1221"/>
      <c r="JV3" s="1221"/>
      <c r="JW3" s="1221"/>
      <c r="JX3" s="1221"/>
      <c r="JY3" s="1221"/>
      <c r="JZ3" s="1221"/>
      <c r="KA3" s="1221"/>
      <c r="KB3" s="1221"/>
      <c r="KC3" s="1221"/>
      <c r="KD3" s="1221"/>
      <c r="KE3" s="1221"/>
      <c r="KF3" s="1221"/>
      <c r="KG3" s="1221"/>
      <c r="KH3" s="1221"/>
      <c r="KI3" s="1221"/>
      <c r="KJ3" s="1221"/>
      <c r="KK3" s="1221"/>
      <c r="KL3" s="1221"/>
      <c r="KM3" s="1221"/>
      <c r="KN3" s="1221"/>
      <c r="KO3" s="1221"/>
      <c r="KP3" s="1221"/>
      <c r="KQ3" s="1221"/>
      <c r="KR3" s="1221"/>
      <c r="KS3" s="1221"/>
      <c r="KT3" s="1221"/>
      <c r="KU3" s="1221"/>
      <c r="KV3" s="1221"/>
      <c r="KW3" s="1221"/>
      <c r="KX3" s="1221"/>
      <c r="KY3" s="1221"/>
      <c r="KZ3" s="1221"/>
      <c r="LA3" s="1221"/>
      <c r="LB3" s="1221"/>
      <c r="LC3" s="1221"/>
      <c r="LD3" s="1221"/>
      <c r="LE3" s="1221"/>
      <c r="LF3" s="1221"/>
      <c r="LG3" s="1221"/>
      <c r="LH3" s="1221"/>
      <c r="LI3" s="1221"/>
      <c r="LJ3" s="1221"/>
      <c r="LK3" s="1221"/>
      <c r="LL3" s="1221"/>
      <c r="LM3" s="1221"/>
      <c r="LN3" s="1221"/>
      <c r="LO3" s="1221"/>
      <c r="LP3" s="1221"/>
      <c r="LQ3" s="1221"/>
      <c r="LR3" s="1221"/>
      <c r="LS3" s="1221"/>
      <c r="LT3" s="1221"/>
      <c r="LU3" s="1221"/>
      <c r="LV3" s="1221"/>
      <c r="LW3" s="1221"/>
      <c r="LX3" s="1221"/>
      <c r="LY3" s="1221"/>
      <c r="LZ3" s="1221"/>
      <c r="MA3" s="1221"/>
      <c r="MB3" s="1221"/>
      <c r="MC3" s="1221"/>
      <c r="MD3" s="1221"/>
      <c r="ME3" s="1221"/>
      <c r="MF3" s="1221"/>
      <c r="MG3" s="1221"/>
      <c r="MH3" s="1221"/>
      <c r="MI3" s="1221"/>
      <c r="MJ3" s="1221"/>
      <c r="MK3" s="1221"/>
      <c r="ML3" s="1221"/>
      <c r="MM3" s="1221"/>
      <c r="MN3" s="1221"/>
      <c r="MO3" s="1221"/>
      <c r="MP3" s="1221"/>
      <c r="MQ3" s="1221"/>
      <c r="MR3" s="1221"/>
      <c r="MS3" s="1221"/>
      <c r="MT3" s="1221"/>
      <c r="MU3" s="1221"/>
      <c r="MV3" s="1221"/>
      <c r="MW3" s="1221"/>
      <c r="MX3" s="1221"/>
      <c r="MY3" s="1221"/>
      <c r="MZ3" s="1221"/>
      <c r="NA3" s="1221"/>
      <c r="NB3" s="1221"/>
      <c r="NC3" s="1221"/>
      <c r="ND3" s="1221"/>
      <c r="NE3" s="1221"/>
      <c r="NF3" s="1221"/>
      <c r="NG3" s="1221"/>
      <c r="NH3" s="1221"/>
      <c r="NI3" s="1221"/>
      <c r="NJ3" s="1221"/>
      <c r="NK3" s="1221"/>
      <c r="NL3" s="1221"/>
      <c r="NM3" s="1221"/>
      <c r="NN3" s="1221"/>
      <c r="NO3" s="1221"/>
      <c r="NP3" s="1221"/>
      <c r="NQ3" s="1221"/>
      <c r="NR3" s="1221"/>
      <c r="NS3" s="1221"/>
      <c r="NT3" s="1221"/>
      <c r="NU3" s="1221"/>
      <c r="NV3" s="1221"/>
      <c r="NW3" s="1221"/>
      <c r="NX3" s="1221"/>
      <c r="NY3" s="1221"/>
      <c r="NZ3" s="1221"/>
      <c r="OA3" s="1221"/>
      <c r="OB3" s="1221"/>
      <c r="OC3" s="1221"/>
      <c r="OD3" s="1221"/>
      <c r="OE3" s="1221"/>
      <c r="OF3" s="1221"/>
      <c r="OG3" s="1221"/>
      <c r="OH3" s="1221"/>
      <c r="OI3" s="1221"/>
      <c r="OJ3" s="1221"/>
      <c r="OK3" s="1221"/>
      <c r="OL3" s="1221"/>
      <c r="OM3" s="1221"/>
      <c r="ON3" s="1221"/>
      <c r="OO3" s="1221"/>
      <c r="OP3" s="1221"/>
      <c r="OQ3" s="1221"/>
      <c r="OR3" s="1221"/>
      <c r="OS3" s="1221"/>
      <c r="OT3" s="1221"/>
      <c r="OU3" s="1221"/>
      <c r="OV3" s="1221"/>
      <c r="OW3" s="1221"/>
      <c r="OX3" s="1221"/>
      <c r="OY3" s="1221"/>
      <c r="OZ3" s="1221"/>
      <c r="PA3" s="1221"/>
      <c r="PB3" s="1221"/>
      <c r="PC3" s="1221"/>
      <c r="PD3" s="1221"/>
      <c r="PE3" s="1221"/>
      <c r="PF3" s="1221"/>
      <c r="PG3" s="1221"/>
      <c r="PH3" s="1221"/>
      <c r="PI3" s="1221"/>
      <c r="PJ3" s="1221"/>
      <c r="PK3" s="1221"/>
      <c r="PL3" s="1221"/>
      <c r="PM3" s="1221"/>
      <c r="PN3" s="1221"/>
      <c r="PO3" s="1221"/>
      <c r="PP3" s="1221"/>
      <c r="PQ3" s="1221"/>
      <c r="PR3" s="1221"/>
      <c r="PS3" s="1221"/>
      <c r="PT3" s="1221"/>
      <c r="PU3" s="1221"/>
      <c r="PV3" s="1221"/>
      <c r="PW3" s="1221"/>
      <c r="PX3" s="1221"/>
      <c r="PY3" s="1221"/>
      <c r="PZ3" s="1221"/>
      <c r="QA3" s="1221"/>
      <c r="QB3" s="1221"/>
      <c r="QC3" s="1221"/>
      <c r="QD3" s="1221"/>
      <c r="QE3" s="1221"/>
      <c r="QF3" s="1221"/>
      <c r="QG3" s="1221"/>
      <c r="QH3" s="1221"/>
      <c r="QI3" s="1221"/>
      <c r="QJ3" s="1221"/>
      <c r="QK3" s="1221"/>
      <c r="QL3" s="1221"/>
      <c r="QM3" s="1221"/>
      <c r="QN3" s="1221"/>
      <c r="QO3" s="1221"/>
      <c r="QP3" s="1221"/>
      <c r="QQ3" s="1221"/>
      <c r="QR3" s="1221"/>
      <c r="QS3" s="1221"/>
      <c r="QT3" s="1221"/>
      <c r="QU3" s="1221"/>
      <c r="QV3" s="1221"/>
      <c r="QW3" s="1221"/>
      <c r="QX3" s="1221"/>
      <c r="QY3" s="1221"/>
      <c r="QZ3" s="1221"/>
      <c r="RA3" s="1221"/>
      <c r="RB3" s="1221"/>
      <c r="RC3" s="1221"/>
      <c r="RD3" s="1221"/>
      <c r="RE3" s="1221"/>
      <c r="RF3" s="1221"/>
      <c r="RG3" s="1221"/>
      <c r="RH3" s="1221"/>
      <c r="RI3" s="1221"/>
      <c r="RJ3" s="1221"/>
      <c r="RK3" s="1221"/>
      <c r="RL3" s="1221"/>
      <c r="RM3" s="1221"/>
      <c r="RN3" s="1221"/>
      <c r="RO3" s="1221"/>
      <c r="RP3" s="1221"/>
      <c r="RQ3" s="1221"/>
      <c r="RR3" s="1221"/>
      <c r="RS3" s="1221"/>
      <c r="RT3" s="1221"/>
      <c r="RU3" s="1221"/>
      <c r="RV3" s="1221"/>
      <c r="RW3" s="1221"/>
      <c r="RX3" s="1221"/>
      <c r="RY3" s="1221"/>
      <c r="RZ3" s="1221"/>
      <c r="SA3" s="1221"/>
      <c r="SB3" s="1221"/>
      <c r="SC3" s="1221"/>
      <c r="SD3" s="1221"/>
      <c r="SE3" s="1221"/>
      <c r="SF3" s="1221"/>
      <c r="SG3" s="1221"/>
      <c r="SH3" s="1221"/>
      <c r="SI3" s="1221"/>
      <c r="SJ3" s="1221"/>
      <c r="SK3" s="1221"/>
      <c r="SL3" s="1221"/>
      <c r="SM3" s="1221"/>
      <c r="SN3" s="1221"/>
      <c r="SO3" s="1221"/>
      <c r="SP3" s="1221"/>
      <c r="SQ3" s="1221"/>
      <c r="SR3" s="1221"/>
      <c r="SS3" s="1221"/>
      <c r="ST3" s="1221"/>
      <c r="SU3" s="1221"/>
      <c r="SV3" s="1221"/>
      <c r="SW3" s="1221"/>
      <c r="SX3" s="1221"/>
      <c r="SY3" s="1221"/>
      <c r="SZ3" s="1221"/>
      <c r="TA3" s="1221"/>
      <c r="TB3" s="1221"/>
      <c r="TC3" s="1221"/>
      <c r="TD3" s="1221"/>
      <c r="TE3" s="1221"/>
      <c r="TF3" s="1221"/>
      <c r="TG3" s="1221"/>
      <c r="TH3" s="1221"/>
      <c r="TI3" s="1221"/>
      <c r="TJ3" s="1221"/>
      <c r="TK3" s="1221"/>
      <c r="TL3" s="1221"/>
      <c r="TM3" s="1221"/>
      <c r="TN3" s="1221"/>
      <c r="TO3" s="1221"/>
      <c r="TP3" s="1221"/>
      <c r="TQ3" s="1221"/>
      <c r="TR3" s="1221"/>
      <c r="TS3" s="1221"/>
      <c r="TT3" s="1221"/>
      <c r="TU3" s="1221"/>
      <c r="TV3" s="1221"/>
      <c r="TW3" s="1221"/>
      <c r="TX3" s="1221"/>
      <c r="TY3" s="1221"/>
      <c r="TZ3" s="1221"/>
      <c r="UA3" s="1221"/>
      <c r="UB3" s="1221"/>
      <c r="UC3" s="1221"/>
      <c r="UD3" s="1221"/>
      <c r="UE3" s="1221"/>
      <c r="UF3" s="1221"/>
      <c r="UG3" s="1221"/>
      <c r="UH3" s="1221"/>
      <c r="UI3" s="1221"/>
      <c r="UJ3" s="1221"/>
      <c r="UK3" s="1221"/>
      <c r="UL3" s="1221"/>
      <c r="UM3" s="1221"/>
      <c r="UN3" s="1221"/>
      <c r="UO3" s="1221"/>
      <c r="UP3" s="1221"/>
      <c r="UQ3" s="1221"/>
      <c r="UR3" s="1221"/>
      <c r="US3" s="1221"/>
      <c r="UT3" s="1221"/>
      <c r="UU3" s="1221"/>
      <c r="UV3" s="1221"/>
      <c r="UW3" s="1221"/>
      <c r="UX3" s="1221"/>
      <c r="UY3" s="1221"/>
      <c r="UZ3" s="1221"/>
      <c r="VA3" s="1221"/>
      <c r="VB3" s="1221"/>
      <c r="VC3" s="1221"/>
      <c r="VD3" s="1221"/>
      <c r="VE3" s="1221"/>
      <c r="VF3" s="1221"/>
      <c r="VG3" s="1221"/>
      <c r="VH3" s="1221"/>
      <c r="VI3" s="1221"/>
      <c r="VJ3" s="1221"/>
      <c r="VK3" s="1221"/>
      <c r="VL3" s="1221"/>
      <c r="VM3" s="1221"/>
      <c r="VN3" s="1221"/>
      <c r="VO3" s="1221"/>
      <c r="VP3" s="1221"/>
      <c r="VQ3" s="1221"/>
      <c r="VR3" s="1221"/>
      <c r="VS3" s="1221"/>
      <c r="VT3" s="1221"/>
      <c r="VU3" s="1221"/>
      <c r="VV3" s="1221"/>
      <c r="VW3" s="1221"/>
      <c r="VX3" s="1221"/>
      <c r="VY3" s="1221"/>
      <c r="VZ3" s="1221"/>
      <c r="WA3" s="1221"/>
      <c r="WB3" s="1221"/>
      <c r="WC3" s="1221"/>
      <c r="WD3" s="1221"/>
      <c r="WE3" s="1221"/>
      <c r="WF3" s="1221"/>
      <c r="WG3" s="1221"/>
      <c r="WH3" s="1221"/>
      <c r="WI3" s="1221"/>
      <c r="WJ3" s="1221"/>
      <c r="WK3" s="1221"/>
      <c r="WL3" s="1221"/>
      <c r="WM3" s="1221"/>
      <c r="WN3" s="1221"/>
      <c r="WO3" s="1221"/>
      <c r="WP3" s="1221"/>
      <c r="WQ3" s="1221"/>
      <c r="WR3" s="1221"/>
      <c r="WS3" s="1221"/>
      <c r="WT3" s="1221"/>
      <c r="WU3" s="1221"/>
      <c r="WV3" s="1221"/>
      <c r="WW3" s="1221"/>
      <c r="WX3" s="1221"/>
      <c r="WY3" s="1221"/>
      <c r="WZ3" s="1221"/>
      <c r="XA3" s="1221"/>
      <c r="XB3" s="1221"/>
      <c r="XC3" s="1221"/>
      <c r="XD3" s="1221"/>
      <c r="XE3" s="1221"/>
      <c r="XF3" s="1221"/>
      <c r="XG3" s="1221"/>
      <c r="XH3" s="1221"/>
      <c r="XI3" s="1221"/>
      <c r="XJ3" s="1221"/>
      <c r="XK3" s="1221"/>
      <c r="XL3" s="1221"/>
      <c r="XM3" s="1221"/>
      <c r="XN3" s="1221"/>
      <c r="XO3" s="1221"/>
      <c r="XP3" s="1221"/>
      <c r="XQ3" s="1221"/>
      <c r="XR3" s="1221"/>
      <c r="XS3" s="1221"/>
      <c r="XT3" s="1221"/>
      <c r="XU3" s="1221"/>
      <c r="XV3" s="1221"/>
      <c r="XW3" s="1221"/>
      <c r="XX3" s="1221"/>
      <c r="XY3" s="1221"/>
      <c r="XZ3" s="1221"/>
      <c r="YA3" s="1221"/>
      <c r="YB3" s="1221"/>
      <c r="YC3" s="1221"/>
      <c r="YD3" s="1221"/>
      <c r="YE3" s="1221"/>
      <c r="YF3" s="1221"/>
      <c r="YG3" s="1221"/>
      <c r="YH3" s="1221"/>
      <c r="YI3" s="1221"/>
      <c r="YJ3" s="1221"/>
      <c r="YK3" s="1221"/>
      <c r="YL3" s="1221"/>
      <c r="YM3" s="1221"/>
      <c r="YN3" s="1221"/>
      <c r="YO3" s="1221"/>
      <c r="YP3" s="1221"/>
      <c r="YQ3" s="1221"/>
      <c r="YR3" s="1221"/>
      <c r="YS3" s="1221"/>
      <c r="YT3" s="1221"/>
      <c r="YU3" s="1221"/>
      <c r="YV3" s="1221"/>
      <c r="YW3" s="1221"/>
      <c r="YX3" s="1221"/>
      <c r="YY3" s="1221"/>
      <c r="YZ3" s="1221"/>
      <c r="ZA3" s="1221"/>
      <c r="ZB3" s="1221"/>
      <c r="ZC3" s="1221"/>
      <c r="ZD3" s="1221"/>
      <c r="ZE3" s="1221"/>
      <c r="ZF3" s="1221"/>
      <c r="ZG3" s="1221"/>
      <c r="ZH3" s="1221"/>
      <c r="ZI3" s="1221"/>
      <c r="ZJ3" s="1221"/>
      <c r="ZK3" s="1221"/>
      <c r="ZL3" s="1221"/>
      <c r="ZM3" s="1221"/>
      <c r="ZN3" s="1221"/>
      <c r="ZO3" s="1221"/>
      <c r="ZP3" s="1221"/>
      <c r="ZQ3" s="1221"/>
      <c r="ZR3" s="1221"/>
      <c r="ZS3" s="1221"/>
      <c r="ZT3" s="1221"/>
      <c r="ZU3" s="1221"/>
      <c r="ZV3" s="1221"/>
      <c r="ZW3" s="1221"/>
      <c r="ZX3" s="1221"/>
      <c r="ZY3" s="1221"/>
      <c r="ZZ3" s="1221"/>
      <c r="AAA3" s="1221"/>
      <c r="AAB3" s="1221"/>
      <c r="AAC3" s="1221"/>
      <c r="AAD3" s="1221"/>
      <c r="AAE3" s="1221"/>
      <c r="AAF3" s="1221"/>
      <c r="AAG3" s="1221"/>
      <c r="AAH3" s="1221"/>
      <c r="AAI3" s="1221"/>
      <c r="AAJ3" s="1221"/>
      <c r="AAK3" s="1221"/>
      <c r="AAL3" s="1221"/>
      <c r="AAM3" s="1221"/>
      <c r="AAN3" s="1221"/>
      <c r="AAO3" s="1221"/>
      <c r="AAP3" s="1221"/>
      <c r="AAQ3" s="1221"/>
      <c r="AAR3" s="1221"/>
      <c r="AAS3" s="1221"/>
      <c r="AAT3" s="1221"/>
      <c r="AAU3" s="1221"/>
      <c r="AAV3" s="1221"/>
      <c r="AAW3" s="1221"/>
      <c r="AAX3" s="1221"/>
      <c r="AAY3" s="1221"/>
      <c r="AAZ3" s="1221"/>
      <c r="ABA3" s="1221"/>
      <c r="ABB3" s="1221"/>
      <c r="ABC3" s="1221"/>
      <c r="ABD3" s="1221"/>
      <c r="ABE3" s="1221"/>
      <c r="ABF3" s="1221"/>
      <c r="ABG3" s="1221"/>
      <c r="ABH3" s="1221"/>
      <c r="ABI3" s="1221"/>
      <c r="ABJ3" s="1221"/>
      <c r="ABK3" s="1221"/>
      <c r="ABL3" s="1221"/>
      <c r="ABM3" s="1221"/>
      <c r="ABN3" s="1221"/>
      <c r="ABO3" s="1221"/>
      <c r="ABP3" s="1221"/>
      <c r="ABQ3" s="1221"/>
      <c r="ABR3" s="1221"/>
      <c r="ABS3" s="1221"/>
      <c r="ABT3" s="1221"/>
      <c r="ABU3" s="1221"/>
      <c r="ABV3" s="1221"/>
      <c r="ABW3" s="1221"/>
      <c r="ABX3" s="1221"/>
      <c r="ABY3" s="1221"/>
      <c r="ABZ3" s="1221"/>
      <c r="ACA3" s="1221"/>
      <c r="ACB3" s="1221"/>
      <c r="ACC3" s="1221"/>
      <c r="ACD3" s="1221"/>
      <c r="ACE3" s="1221"/>
      <c r="ACF3" s="1221"/>
      <c r="ACG3" s="1221"/>
      <c r="ACH3" s="1221"/>
      <c r="ACI3" s="1221"/>
      <c r="ACJ3" s="1221"/>
      <c r="ACK3" s="1221"/>
      <c r="ACL3" s="1221"/>
      <c r="ACM3" s="1221"/>
      <c r="ACN3" s="1221"/>
      <c r="ACO3" s="1221"/>
      <c r="ACP3" s="1221"/>
      <c r="ACQ3" s="1221"/>
      <c r="ACR3" s="1221"/>
      <c r="ACS3" s="1221"/>
      <c r="ACT3" s="1221"/>
      <c r="ACU3" s="1221"/>
      <c r="ACV3" s="1221"/>
      <c r="ACW3" s="1221"/>
      <c r="ACX3" s="1221"/>
      <c r="ACY3" s="1221"/>
      <c r="ACZ3" s="1221"/>
      <c r="ADA3" s="1221"/>
      <c r="ADB3" s="1221"/>
      <c r="ADC3" s="1221"/>
      <c r="ADD3" s="1221"/>
      <c r="ADE3" s="1221"/>
      <c r="ADF3" s="1221"/>
      <c r="ADG3" s="1221"/>
      <c r="ADH3" s="1221"/>
      <c r="ADI3" s="1221"/>
      <c r="ADJ3" s="1221"/>
      <c r="ADK3" s="1221"/>
      <c r="ADL3" s="1221"/>
      <c r="ADM3" s="1221"/>
      <c r="ADN3" s="1221"/>
      <c r="ADO3" s="1221"/>
      <c r="ADP3" s="1221"/>
      <c r="ADQ3" s="1221"/>
      <c r="ADR3" s="1221"/>
      <c r="ADS3" s="1221"/>
      <c r="ADT3" s="1221"/>
      <c r="ADU3" s="1221"/>
      <c r="ADV3" s="1221"/>
      <c r="ADW3" s="1221"/>
      <c r="ADX3" s="1221"/>
      <c r="ADY3" s="1221"/>
      <c r="ADZ3" s="1221"/>
      <c r="AEA3" s="1221"/>
      <c r="AEB3" s="1221"/>
      <c r="AEC3" s="1221"/>
      <c r="AED3" s="1221"/>
      <c r="AEE3" s="1221"/>
      <c r="AEF3" s="1221"/>
      <c r="AEG3" s="1221"/>
      <c r="AEH3" s="1221"/>
      <c r="AEI3" s="1221"/>
      <c r="AEJ3" s="1221"/>
      <c r="AEK3" s="1221"/>
      <c r="AEL3" s="1221"/>
      <c r="AEM3" s="1221"/>
      <c r="AEN3" s="1221"/>
      <c r="AEO3" s="1221"/>
      <c r="AEP3" s="1221"/>
      <c r="AEQ3" s="1221"/>
      <c r="AER3" s="1221"/>
      <c r="AES3" s="1221"/>
      <c r="AET3" s="1221"/>
      <c r="AEU3" s="1221"/>
      <c r="AEV3" s="1221"/>
      <c r="AEW3" s="1221"/>
      <c r="AEX3" s="1221"/>
      <c r="AEY3" s="1221"/>
      <c r="AEZ3" s="1221"/>
      <c r="AFA3" s="1221"/>
      <c r="AFB3" s="1221"/>
      <c r="AFC3" s="1221"/>
      <c r="AFD3" s="1221"/>
      <c r="AFE3" s="1221"/>
      <c r="AFF3" s="1221"/>
      <c r="AFG3" s="1221"/>
      <c r="AFH3" s="1221"/>
      <c r="AFI3" s="1221"/>
      <c r="AFJ3" s="1221"/>
      <c r="AFK3" s="1221"/>
      <c r="AFL3" s="1221"/>
      <c r="AFM3" s="1221"/>
      <c r="AFN3" s="1221"/>
      <c r="AFO3" s="1221"/>
      <c r="AFP3" s="1221"/>
      <c r="AFQ3" s="1221"/>
      <c r="AFR3" s="1221"/>
      <c r="AFS3" s="1221"/>
      <c r="AFT3" s="1221"/>
      <c r="AFU3" s="1221"/>
      <c r="AFV3" s="1221"/>
      <c r="AFW3" s="1221"/>
      <c r="AFX3" s="1221"/>
      <c r="AFY3" s="1221"/>
      <c r="AFZ3" s="1221"/>
      <c r="AGA3" s="1221"/>
      <c r="AGB3" s="1221"/>
      <c r="AGC3" s="1221"/>
      <c r="AGD3" s="1221"/>
      <c r="AGE3" s="1221"/>
      <c r="AGF3" s="1221"/>
      <c r="AGG3" s="1221"/>
      <c r="AGH3" s="1221"/>
      <c r="AGI3" s="1221"/>
      <c r="AGJ3" s="1221"/>
      <c r="AGK3" s="1221"/>
      <c r="AGL3" s="1221"/>
      <c r="AGM3" s="1221"/>
      <c r="AGN3" s="1221"/>
      <c r="AGO3" s="1221"/>
      <c r="AGP3" s="1221"/>
      <c r="AGQ3" s="1221"/>
      <c r="AGR3" s="1221"/>
      <c r="AGS3" s="1221"/>
      <c r="AGT3" s="1221"/>
      <c r="AGU3" s="1221"/>
      <c r="AGV3" s="1221"/>
      <c r="AGW3" s="1221"/>
      <c r="AGX3" s="1221"/>
      <c r="AGY3" s="1221"/>
      <c r="AGZ3" s="1221"/>
      <c r="AHA3" s="1221"/>
      <c r="AHB3" s="1221"/>
      <c r="AHC3" s="1221"/>
      <c r="AHD3" s="1221"/>
      <c r="AHE3" s="1221"/>
      <c r="AHF3" s="1221"/>
      <c r="AHG3" s="1221"/>
      <c r="AHH3" s="1221"/>
      <c r="AHI3" s="1221"/>
      <c r="AHJ3" s="1221"/>
      <c r="AHK3" s="1221"/>
      <c r="AHL3" s="1221"/>
      <c r="AHM3" s="1221"/>
      <c r="AHN3" s="1221"/>
      <c r="AHO3" s="1221"/>
      <c r="AHP3" s="1221"/>
      <c r="AHQ3" s="1221"/>
      <c r="AHR3" s="1221"/>
      <c r="AHS3" s="1221"/>
      <c r="AHT3" s="1221"/>
      <c r="AHU3" s="1221"/>
      <c r="AHV3" s="1221"/>
      <c r="AHW3" s="1221"/>
      <c r="AHX3" s="1221"/>
      <c r="AHY3" s="1221"/>
      <c r="AHZ3" s="1221"/>
      <c r="AIA3" s="1221"/>
      <c r="AIB3" s="1221"/>
      <c r="AIC3" s="1221"/>
      <c r="AID3" s="1221"/>
      <c r="AIE3" s="1221"/>
      <c r="AIF3" s="1221"/>
      <c r="AIG3" s="1221"/>
      <c r="AIH3" s="1221"/>
      <c r="AII3" s="1221"/>
      <c r="AIJ3" s="1221"/>
      <c r="AIK3" s="1221"/>
      <c r="AIL3" s="1221"/>
      <c r="AIM3" s="1221"/>
      <c r="AIN3" s="1221"/>
      <c r="AIO3" s="1221"/>
      <c r="AIP3" s="1221"/>
      <c r="AIQ3" s="1221"/>
      <c r="AIR3" s="1221"/>
      <c r="AIS3" s="1221"/>
      <c r="AIT3" s="1221"/>
      <c r="AIU3" s="1221"/>
      <c r="AIV3" s="1221"/>
      <c r="AIW3" s="1221"/>
      <c r="AIX3" s="1221"/>
      <c r="AIY3" s="1221"/>
      <c r="AIZ3" s="1221"/>
      <c r="AJA3" s="1221"/>
      <c r="AJB3" s="1221"/>
      <c r="AJC3" s="1221"/>
      <c r="AJD3" s="1221"/>
      <c r="AJE3" s="1221"/>
      <c r="AJF3" s="1221"/>
      <c r="AJG3" s="1221"/>
      <c r="AJH3" s="1221"/>
      <c r="AJI3" s="1221"/>
      <c r="AJJ3" s="1221"/>
      <c r="AJK3" s="1221"/>
      <c r="AJL3" s="1221"/>
      <c r="AJM3" s="1221"/>
      <c r="AJN3" s="1221"/>
      <c r="AJO3" s="1221"/>
      <c r="AJP3" s="1221"/>
      <c r="AJQ3" s="1221"/>
      <c r="AJR3" s="1221"/>
      <c r="AJS3" s="1221"/>
      <c r="AJT3" s="1221"/>
      <c r="AJU3" s="1221"/>
      <c r="AJV3" s="1221"/>
      <c r="AJW3" s="1221"/>
      <c r="AJX3" s="1221"/>
      <c r="AJY3" s="1221"/>
      <c r="AJZ3" s="1221"/>
      <c r="AKA3" s="1221"/>
      <c r="AKB3" s="1221"/>
      <c r="AKC3" s="1221"/>
      <c r="AKD3" s="1221"/>
      <c r="AKE3" s="1221"/>
      <c r="AKF3" s="1221"/>
      <c r="AKG3" s="1221"/>
      <c r="AKH3" s="1221"/>
      <c r="AKI3" s="1221"/>
      <c r="AKJ3" s="1221"/>
      <c r="AKK3" s="1221"/>
      <c r="AKL3" s="1221"/>
      <c r="AKM3" s="1221"/>
      <c r="AKN3" s="1221"/>
      <c r="AKO3" s="1221"/>
      <c r="AKP3" s="1221"/>
      <c r="AKQ3" s="1221"/>
      <c r="AKR3" s="1221"/>
      <c r="AKS3" s="1221"/>
      <c r="AKT3" s="1221"/>
      <c r="AKU3" s="1221"/>
      <c r="AKV3" s="1221"/>
      <c r="AKW3" s="1221"/>
      <c r="AKX3" s="1221"/>
      <c r="AKY3" s="1221"/>
      <c r="AKZ3" s="1221"/>
      <c r="ALA3" s="1221"/>
      <c r="ALB3" s="1221"/>
      <c r="ALC3" s="1221"/>
      <c r="ALD3" s="1221"/>
      <c r="ALE3" s="1221"/>
      <c r="ALF3" s="1221"/>
      <c r="ALG3" s="1221"/>
      <c r="ALH3" s="1221"/>
      <c r="ALI3" s="1221"/>
      <c r="ALJ3" s="1221"/>
      <c r="ALK3" s="1221"/>
      <c r="ALL3" s="1221"/>
      <c r="ALM3" s="1221"/>
      <c r="ALN3" s="1221"/>
      <c r="ALO3" s="1221"/>
      <c r="ALP3" s="1221"/>
      <c r="ALQ3" s="1221"/>
      <c r="ALR3" s="1221"/>
      <c r="ALS3" s="1221"/>
      <c r="ALT3" s="1221"/>
      <c r="ALU3" s="1221"/>
      <c r="ALV3" s="1221"/>
      <c r="ALW3" s="1221"/>
      <c r="ALX3" s="1221"/>
      <c r="ALY3" s="1221"/>
      <c r="ALZ3" s="1221"/>
      <c r="AMA3" s="1221"/>
      <c r="AMB3" s="1221"/>
      <c r="AMC3" s="1221"/>
      <c r="AMD3" s="1221"/>
      <c r="AME3" s="1221"/>
      <c r="AMF3" s="1221"/>
      <c r="AMG3" s="1221"/>
      <c r="AMH3" s="1221"/>
      <c r="AMI3" s="1221"/>
      <c r="AMJ3" s="1221"/>
      <c r="AMK3" s="1221"/>
      <c r="AML3" s="1221"/>
      <c r="AMM3" s="1221"/>
      <c r="AMN3" s="1221"/>
      <c r="AMO3" s="1221"/>
      <c r="AMP3" s="1221"/>
      <c r="AMQ3" s="1221"/>
      <c r="AMR3" s="1221"/>
      <c r="AMS3" s="1221"/>
      <c r="AMT3" s="1221"/>
      <c r="AMU3" s="1221"/>
      <c r="AMV3" s="1221"/>
      <c r="AMW3" s="1221"/>
      <c r="AMX3" s="1221"/>
      <c r="AMY3" s="1221"/>
      <c r="AMZ3" s="1221"/>
      <c r="ANA3" s="1221"/>
      <c r="ANB3" s="1221"/>
      <c r="ANC3" s="1221"/>
      <c r="AND3" s="1221"/>
      <c r="ANE3" s="1221"/>
      <c r="ANF3" s="1221"/>
      <c r="ANG3" s="1221"/>
      <c r="ANH3" s="1221"/>
      <c r="ANI3" s="1221"/>
      <c r="ANJ3" s="1221"/>
      <c r="ANK3" s="1221"/>
      <c r="ANL3" s="1221"/>
      <c r="ANM3" s="1221"/>
      <c r="ANN3" s="1221"/>
      <c r="ANO3" s="1221"/>
      <c r="ANP3" s="1221"/>
      <c r="ANQ3" s="1221"/>
      <c r="ANR3" s="1221"/>
      <c r="ANS3" s="1221"/>
      <c r="ANT3" s="1221"/>
      <c r="ANU3" s="1221"/>
      <c r="ANV3" s="1221"/>
      <c r="ANW3" s="1221"/>
      <c r="ANX3" s="1221"/>
      <c r="ANY3" s="1221"/>
      <c r="ANZ3" s="1221"/>
      <c r="AOA3" s="1221"/>
      <c r="AOB3" s="1221"/>
      <c r="AOC3" s="1221"/>
      <c r="AOD3" s="1221"/>
      <c r="AOE3" s="1221"/>
      <c r="AOF3" s="1221"/>
      <c r="AOG3" s="1221"/>
      <c r="AOH3" s="1221"/>
      <c r="AOI3" s="1221"/>
      <c r="AOJ3" s="1221"/>
      <c r="AOK3" s="1221"/>
      <c r="AOL3" s="1221"/>
      <c r="AOM3" s="1221"/>
      <c r="AON3" s="1221"/>
      <c r="AOO3" s="1221"/>
      <c r="AOP3" s="1221"/>
      <c r="AOQ3" s="1221"/>
      <c r="AOR3" s="1221"/>
      <c r="AOS3" s="1221"/>
      <c r="AOT3" s="1221"/>
      <c r="AOU3" s="1221"/>
      <c r="AOV3" s="1221"/>
      <c r="AOW3" s="1221"/>
      <c r="AOX3" s="1221"/>
      <c r="AOY3" s="1221"/>
      <c r="AOZ3" s="1221"/>
      <c r="APA3" s="1221"/>
      <c r="APB3" s="1221"/>
      <c r="APC3" s="1221"/>
      <c r="APD3" s="1221"/>
      <c r="APE3" s="1221"/>
      <c r="APF3" s="1221"/>
      <c r="APG3" s="1221"/>
      <c r="APH3" s="1221"/>
      <c r="API3" s="1221"/>
      <c r="APJ3" s="1221"/>
      <c r="APK3" s="1221"/>
      <c r="APL3" s="1221"/>
      <c r="APM3" s="1221"/>
      <c r="APN3" s="1221"/>
      <c r="APO3" s="1221"/>
      <c r="APP3" s="1221"/>
      <c r="APQ3" s="1221"/>
      <c r="APR3" s="1221"/>
      <c r="APS3" s="1221"/>
      <c r="APT3" s="1221"/>
      <c r="APU3" s="1221"/>
      <c r="APV3" s="1221"/>
      <c r="APW3" s="1221"/>
      <c r="APX3" s="1221"/>
      <c r="APY3" s="1221"/>
      <c r="APZ3" s="1221"/>
      <c r="AQA3" s="1221"/>
      <c r="AQB3" s="1221"/>
      <c r="AQC3" s="1221"/>
      <c r="AQD3" s="1221"/>
      <c r="AQE3" s="1221"/>
      <c r="AQF3" s="1221"/>
      <c r="AQG3" s="1221"/>
      <c r="AQH3" s="1221"/>
      <c r="AQI3" s="1221"/>
      <c r="AQJ3" s="1221"/>
      <c r="AQK3" s="1221"/>
      <c r="AQL3" s="1221"/>
      <c r="AQM3" s="1221"/>
      <c r="AQN3" s="1221"/>
      <c r="AQO3" s="1221"/>
      <c r="AQP3" s="1221"/>
      <c r="AQQ3" s="1221"/>
      <c r="AQR3" s="1221"/>
      <c r="AQS3" s="1221"/>
      <c r="AQT3" s="1221"/>
      <c r="AQU3" s="1221"/>
      <c r="AQV3" s="1221"/>
      <c r="AQW3" s="1221"/>
      <c r="AQX3" s="1221"/>
      <c r="AQY3" s="1221"/>
      <c r="AQZ3" s="1221"/>
      <c r="ARA3" s="1221"/>
      <c r="ARB3" s="1221"/>
      <c r="ARC3" s="1221"/>
      <c r="ARD3" s="1221"/>
      <c r="ARE3" s="1221"/>
      <c r="ARF3" s="1221"/>
      <c r="ARG3" s="1221"/>
      <c r="ARH3" s="1221"/>
      <c r="ARI3" s="1221"/>
      <c r="ARJ3" s="1221"/>
      <c r="ARK3" s="1221"/>
      <c r="ARL3" s="1221"/>
      <c r="ARM3" s="1221"/>
      <c r="ARN3" s="1221"/>
      <c r="ARO3" s="1221"/>
      <c r="ARP3" s="1221"/>
      <c r="ARQ3" s="1221"/>
      <c r="ARR3" s="1221"/>
      <c r="ARS3" s="1221"/>
      <c r="ART3" s="1221"/>
      <c r="ARU3" s="1221"/>
      <c r="ARV3" s="1221"/>
      <c r="ARW3" s="1221"/>
      <c r="ARX3" s="1221"/>
      <c r="ARY3" s="1221"/>
      <c r="ARZ3" s="1221"/>
      <c r="ASA3" s="1221"/>
      <c r="ASB3" s="1221"/>
      <c r="ASC3" s="1221"/>
      <c r="ASD3" s="1221"/>
      <c r="ASE3" s="1221"/>
      <c r="ASF3" s="1221"/>
      <c r="ASG3" s="1221"/>
      <c r="ASH3" s="1221"/>
      <c r="ASI3" s="1221"/>
      <c r="ASJ3" s="1221"/>
      <c r="ASK3" s="1221"/>
      <c r="ASL3" s="1221"/>
      <c r="ASM3" s="1221"/>
      <c r="ASN3" s="1221"/>
      <c r="ASO3" s="1221"/>
      <c r="ASP3" s="1221"/>
      <c r="ASQ3" s="1221"/>
      <c r="ASR3" s="1221"/>
      <c r="ASS3" s="1221"/>
      <c r="AST3" s="1221"/>
      <c r="ASU3" s="1221"/>
      <c r="ASV3" s="1221"/>
      <c r="ASW3" s="1221"/>
      <c r="ASX3" s="1221"/>
      <c r="ASY3" s="1221"/>
      <c r="ASZ3" s="1221"/>
      <c r="ATA3" s="1221"/>
      <c r="ATB3" s="1221"/>
      <c r="ATC3" s="1221"/>
      <c r="ATD3" s="1221"/>
      <c r="ATE3" s="1221"/>
      <c r="ATF3" s="1221"/>
      <c r="ATG3" s="1221"/>
      <c r="ATH3" s="1221"/>
      <c r="ATI3" s="1221"/>
      <c r="ATJ3" s="1221"/>
      <c r="ATK3" s="1221"/>
      <c r="ATL3" s="1221"/>
      <c r="ATM3" s="1221"/>
      <c r="ATN3" s="1221"/>
      <c r="ATO3" s="1221"/>
      <c r="ATP3" s="1221"/>
      <c r="ATQ3" s="1221"/>
      <c r="ATR3" s="1221"/>
      <c r="ATS3" s="1221"/>
      <c r="ATT3" s="1221"/>
      <c r="ATU3" s="1221"/>
      <c r="ATV3" s="1221"/>
      <c r="ATW3" s="1221"/>
      <c r="ATX3" s="1221"/>
      <c r="ATY3" s="1221"/>
      <c r="ATZ3" s="1221"/>
      <c r="AUA3" s="1221"/>
      <c r="AUB3" s="1221"/>
      <c r="AUC3" s="1221"/>
      <c r="AUD3" s="1221"/>
      <c r="AUE3" s="1221"/>
      <c r="AUF3" s="1221"/>
      <c r="AUG3" s="1221"/>
      <c r="AUH3" s="1221"/>
      <c r="AUI3" s="1221"/>
      <c r="AUJ3" s="1221"/>
      <c r="AUK3" s="1221"/>
      <c r="AUL3" s="1221"/>
      <c r="AUM3" s="1221"/>
      <c r="AUN3" s="1221"/>
      <c r="AUO3" s="1221"/>
      <c r="AUP3" s="1221"/>
      <c r="AUQ3" s="1221"/>
      <c r="AUR3" s="1221"/>
      <c r="AUS3" s="1221"/>
      <c r="AUT3" s="1221"/>
      <c r="AUU3" s="1221"/>
      <c r="AUV3" s="1221"/>
      <c r="AUW3" s="1221"/>
      <c r="AUX3" s="1221"/>
      <c r="AUY3" s="1221"/>
      <c r="AUZ3" s="1221"/>
      <c r="AVA3" s="1221"/>
      <c r="AVB3" s="1221"/>
      <c r="AVC3" s="1221"/>
      <c r="AVD3" s="1221"/>
      <c r="AVE3" s="1221"/>
      <c r="AVF3" s="1221"/>
      <c r="AVG3" s="1221"/>
      <c r="AVH3" s="1221"/>
      <c r="AVI3" s="1221"/>
      <c r="AVJ3" s="1221"/>
      <c r="AVK3" s="1221"/>
      <c r="AVL3" s="1221"/>
      <c r="AVM3" s="1221"/>
      <c r="AVN3" s="1221"/>
      <c r="AVO3" s="1221"/>
      <c r="AVP3" s="1221"/>
      <c r="AVQ3" s="1221"/>
      <c r="AVR3" s="1221"/>
      <c r="AVS3" s="1221"/>
      <c r="AVT3" s="1221"/>
      <c r="AVU3" s="1221"/>
      <c r="AVV3" s="1221"/>
      <c r="AVW3" s="1221"/>
      <c r="AVX3" s="1221"/>
      <c r="AVY3" s="1221"/>
      <c r="AVZ3" s="1221"/>
      <c r="AWA3" s="1221"/>
      <c r="AWB3" s="1221"/>
      <c r="AWC3" s="1221"/>
      <c r="AWD3" s="1221"/>
      <c r="AWE3" s="1221"/>
      <c r="AWF3" s="1221"/>
      <c r="AWG3" s="1221"/>
      <c r="AWH3" s="1221"/>
      <c r="AWI3" s="1221"/>
      <c r="AWJ3" s="1221"/>
      <c r="AWK3" s="1221"/>
      <c r="AWL3" s="1221"/>
      <c r="AWM3" s="1221"/>
      <c r="AWN3" s="1221"/>
      <c r="AWO3" s="1221"/>
      <c r="AWP3" s="1221"/>
      <c r="AWQ3" s="1221"/>
      <c r="AWR3" s="1221"/>
      <c r="AWS3" s="1221"/>
      <c r="AWT3" s="1221"/>
      <c r="AWU3" s="1221"/>
      <c r="AWV3" s="1221"/>
      <c r="AWW3" s="1221"/>
      <c r="AWX3" s="1221"/>
      <c r="AWY3" s="1221"/>
      <c r="AWZ3" s="1221"/>
      <c r="AXA3" s="1221"/>
      <c r="AXB3" s="1221"/>
      <c r="AXC3" s="1221"/>
      <c r="AXD3" s="1221"/>
      <c r="AXE3" s="1221"/>
      <c r="AXF3" s="1221"/>
      <c r="AXG3" s="1221"/>
      <c r="AXH3" s="1221"/>
      <c r="AXI3" s="1221"/>
      <c r="AXJ3" s="1221"/>
      <c r="AXK3" s="1221"/>
      <c r="AXL3" s="1221"/>
      <c r="AXM3" s="1221"/>
      <c r="AXN3" s="1221"/>
      <c r="AXO3" s="1221"/>
      <c r="AXP3" s="1221"/>
      <c r="AXQ3" s="1221"/>
      <c r="AXR3" s="1221"/>
      <c r="AXS3" s="1221"/>
      <c r="AXT3" s="1221"/>
      <c r="AXU3" s="1221"/>
      <c r="AXV3" s="1221"/>
      <c r="AXW3" s="1221"/>
      <c r="AXX3" s="1221"/>
      <c r="AXY3" s="1221"/>
      <c r="AXZ3" s="1221"/>
      <c r="AYA3" s="1221"/>
      <c r="AYB3" s="1221"/>
      <c r="AYC3" s="1221"/>
      <c r="AYD3" s="1221"/>
      <c r="AYE3" s="1221"/>
      <c r="AYF3" s="1221"/>
      <c r="AYG3" s="1221"/>
      <c r="AYH3" s="1221"/>
      <c r="AYI3" s="1221"/>
      <c r="AYJ3" s="1221"/>
      <c r="AYK3" s="1221"/>
      <c r="AYL3" s="1221"/>
      <c r="AYM3" s="1221"/>
      <c r="AYN3" s="1221"/>
      <c r="AYO3" s="1221"/>
      <c r="AYP3" s="1221"/>
      <c r="AYQ3" s="1221"/>
      <c r="AYR3" s="1221"/>
      <c r="AYS3" s="1221"/>
      <c r="AYT3" s="1221"/>
      <c r="AYU3" s="1221"/>
      <c r="AYV3" s="1221"/>
      <c r="AYW3" s="1221"/>
      <c r="AYX3" s="1221"/>
      <c r="AYY3" s="1221"/>
      <c r="AYZ3" s="1221"/>
      <c r="AZA3" s="1221"/>
      <c r="AZB3" s="1221"/>
      <c r="AZC3" s="1221"/>
      <c r="AZD3" s="1221"/>
      <c r="AZE3" s="1221"/>
      <c r="AZF3" s="1221"/>
      <c r="AZG3" s="1221"/>
      <c r="AZH3" s="1221"/>
      <c r="AZI3" s="1221"/>
      <c r="AZJ3" s="1221"/>
      <c r="AZK3" s="1221"/>
      <c r="AZL3" s="1221"/>
      <c r="AZM3" s="1221"/>
      <c r="AZN3" s="1221"/>
      <c r="AZO3" s="1221"/>
      <c r="AZP3" s="1221"/>
      <c r="AZQ3" s="1221"/>
      <c r="AZR3" s="1221"/>
      <c r="AZS3" s="1221"/>
      <c r="AZT3" s="1221"/>
      <c r="AZU3" s="1221"/>
      <c r="AZV3" s="1221"/>
      <c r="AZW3" s="1221"/>
      <c r="AZX3" s="1221"/>
      <c r="AZY3" s="1221"/>
      <c r="AZZ3" s="1221"/>
      <c r="BAA3" s="1221"/>
      <c r="BAB3" s="1221"/>
      <c r="BAC3" s="1221"/>
      <c r="BAD3" s="1221"/>
      <c r="BAE3" s="1221"/>
      <c r="BAF3" s="1221"/>
      <c r="BAG3" s="1221"/>
      <c r="BAH3" s="1221"/>
      <c r="BAI3" s="1221"/>
      <c r="BAJ3" s="1221"/>
      <c r="BAK3" s="1221"/>
      <c r="BAL3" s="1221"/>
      <c r="BAM3" s="1221"/>
      <c r="BAN3" s="1221"/>
      <c r="BAO3" s="1221"/>
      <c r="BAP3" s="1221"/>
      <c r="BAQ3" s="1221"/>
      <c r="BAR3" s="1221"/>
      <c r="BAS3" s="1221"/>
      <c r="BAT3" s="1221"/>
      <c r="BAU3" s="1221"/>
      <c r="BAV3" s="1221"/>
      <c r="BAW3" s="1221"/>
      <c r="BAX3" s="1221"/>
      <c r="BAY3" s="1221"/>
      <c r="BAZ3" s="1221"/>
      <c r="BBA3" s="1221"/>
      <c r="BBB3" s="1221"/>
      <c r="BBC3" s="1221"/>
      <c r="BBD3" s="1221"/>
      <c r="BBE3" s="1221"/>
      <c r="BBF3" s="1221"/>
      <c r="BBG3" s="1221"/>
      <c r="BBH3" s="1221"/>
      <c r="BBI3" s="1221"/>
      <c r="BBJ3" s="1221"/>
      <c r="BBK3" s="1221"/>
      <c r="BBL3" s="1221"/>
      <c r="BBM3" s="1221"/>
      <c r="BBN3" s="1221"/>
      <c r="BBO3" s="1221"/>
      <c r="BBP3" s="1221"/>
      <c r="BBQ3" s="1221"/>
      <c r="BBR3" s="1221"/>
      <c r="BBS3" s="1221"/>
      <c r="BBT3" s="1221"/>
      <c r="BBU3" s="1221"/>
      <c r="BBV3" s="1221"/>
      <c r="BBW3" s="1221"/>
      <c r="BBX3" s="1221"/>
      <c r="BBY3" s="1221"/>
      <c r="BBZ3" s="1221"/>
      <c r="BCA3" s="1221"/>
      <c r="BCB3" s="1221"/>
      <c r="BCC3" s="1221"/>
      <c r="BCD3" s="1221"/>
      <c r="BCE3" s="1221"/>
      <c r="BCF3" s="1221"/>
      <c r="BCG3" s="1221"/>
      <c r="BCH3" s="1221"/>
      <c r="BCI3" s="1221"/>
      <c r="BCJ3" s="1221"/>
      <c r="BCK3" s="1221"/>
      <c r="BCL3" s="1221"/>
      <c r="BCM3" s="1221"/>
      <c r="BCN3" s="1221"/>
      <c r="BCO3" s="1221"/>
      <c r="BCP3" s="1221"/>
      <c r="BCQ3" s="1221"/>
      <c r="BCR3" s="1221"/>
      <c r="BCS3" s="1221"/>
      <c r="BCT3" s="1221"/>
      <c r="BCU3" s="1221"/>
      <c r="BCV3" s="1221"/>
      <c r="BCW3" s="1221"/>
      <c r="BCX3" s="1221"/>
      <c r="BCY3" s="1221"/>
      <c r="BCZ3" s="1221"/>
      <c r="BDA3" s="1221"/>
      <c r="BDB3" s="1221"/>
      <c r="BDC3" s="1221"/>
      <c r="BDD3" s="1221"/>
      <c r="BDE3" s="1221"/>
      <c r="BDF3" s="1221"/>
      <c r="BDG3" s="1221"/>
      <c r="BDH3" s="1221"/>
      <c r="BDI3" s="1221"/>
      <c r="BDJ3" s="1221"/>
      <c r="BDK3" s="1221"/>
      <c r="BDL3" s="1221"/>
      <c r="BDM3" s="1221"/>
      <c r="BDN3" s="1221"/>
      <c r="BDO3" s="1221"/>
      <c r="BDP3" s="1221"/>
      <c r="BDQ3" s="1221"/>
      <c r="BDR3" s="1221"/>
      <c r="BDS3" s="1221"/>
      <c r="BDT3" s="1221"/>
      <c r="BDU3" s="1221"/>
      <c r="BDV3" s="1221"/>
      <c r="BDW3" s="1221"/>
      <c r="BDX3" s="1221"/>
      <c r="BDY3" s="1221"/>
      <c r="BDZ3" s="1221"/>
      <c r="BEA3" s="1221"/>
      <c r="BEB3" s="1221"/>
      <c r="BEC3" s="1221"/>
      <c r="BED3" s="1221"/>
      <c r="BEE3" s="1221"/>
      <c r="BEF3" s="1221"/>
      <c r="BEG3" s="1221"/>
      <c r="BEH3" s="1221"/>
      <c r="BEI3" s="1221"/>
      <c r="BEJ3" s="1221"/>
      <c r="BEK3" s="1221"/>
      <c r="BEL3" s="1221"/>
      <c r="BEM3" s="1221"/>
      <c r="BEN3" s="1221"/>
      <c r="BEO3" s="1221"/>
      <c r="BEP3" s="1221"/>
      <c r="BEQ3" s="1221"/>
      <c r="BER3" s="1221"/>
      <c r="BES3" s="1221"/>
      <c r="BET3" s="1221"/>
      <c r="BEU3" s="1221"/>
      <c r="BEV3" s="1221"/>
      <c r="BEW3" s="1221"/>
      <c r="BEX3" s="1221"/>
      <c r="BEY3" s="1221"/>
      <c r="BEZ3" s="1221"/>
      <c r="BFA3" s="1221"/>
      <c r="BFB3" s="1221"/>
      <c r="BFC3" s="1221"/>
      <c r="BFD3" s="1221"/>
      <c r="BFE3" s="1221"/>
      <c r="BFF3" s="1221"/>
      <c r="BFG3" s="1221"/>
      <c r="BFH3" s="1221"/>
      <c r="BFI3" s="1221"/>
      <c r="BFJ3" s="1221"/>
      <c r="BFK3" s="1221"/>
      <c r="BFL3" s="1221"/>
      <c r="BFM3" s="1221"/>
      <c r="BFN3" s="1221"/>
      <c r="BFO3" s="1221"/>
      <c r="BFP3" s="1221"/>
      <c r="BFQ3" s="1221"/>
      <c r="BFR3" s="1221"/>
      <c r="BFS3" s="1221"/>
      <c r="BFT3" s="1221"/>
      <c r="BFU3" s="1221"/>
      <c r="BFV3" s="1221"/>
      <c r="BFW3" s="1221"/>
      <c r="BFX3" s="1221"/>
      <c r="BFY3" s="1221"/>
      <c r="BFZ3" s="1221"/>
      <c r="BGA3" s="1221"/>
      <c r="BGB3" s="1221"/>
      <c r="BGC3" s="1221"/>
      <c r="BGD3" s="1221"/>
      <c r="BGE3" s="1221"/>
      <c r="BGF3" s="1221"/>
      <c r="BGG3" s="1221"/>
      <c r="BGH3" s="1221"/>
      <c r="BGI3" s="1221"/>
      <c r="BGJ3" s="1221"/>
      <c r="BGK3" s="1221"/>
      <c r="BGL3" s="1221"/>
      <c r="BGM3" s="1221"/>
      <c r="BGN3" s="1221"/>
      <c r="BGO3" s="1221"/>
      <c r="BGP3" s="1221"/>
      <c r="BGQ3" s="1221"/>
      <c r="BGR3" s="1221"/>
      <c r="BGS3" s="1221"/>
      <c r="BGT3" s="1221"/>
      <c r="BGU3" s="1221"/>
      <c r="BGV3" s="1221"/>
      <c r="BGW3" s="1221"/>
      <c r="BGX3" s="1221"/>
      <c r="BGY3" s="1221"/>
      <c r="BGZ3" s="1221"/>
      <c r="BHA3" s="1221"/>
      <c r="BHB3" s="1221"/>
      <c r="BHC3" s="1221"/>
      <c r="BHD3" s="1221"/>
      <c r="BHE3" s="1221"/>
      <c r="BHF3" s="1221"/>
      <c r="BHG3" s="1221"/>
      <c r="BHH3" s="1221"/>
      <c r="BHI3" s="1221"/>
      <c r="BHJ3" s="1221"/>
      <c r="BHK3" s="1221"/>
      <c r="BHL3" s="1221"/>
      <c r="BHM3" s="1221"/>
      <c r="BHN3" s="1221"/>
      <c r="BHO3" s="1221"/>
      <c r="BHP3" s="1221"/>
      <c r="BHQ3" s="1221"/>
      <c r="BHR3" s="1221"/>
      <c r="BHS3" s="1221"/>
      <c r="BHT3" s="1221"/>
      <c r="BHU3" s="1221"/>
      <c r="BHV3" s="1221"/>
      <c r="BHW3" s="1221"/>
      <c r="BHX3" s="1221"/>
      <c r="BHY3" s="1221"/>
      <c r="BHZ3" s="1221"/>
      <c r="BIA3" s="1221"/>
      <c r="BIB3" s="1221"/>
      <c r="BIC3" s="1221"/>
      <c r="BID3" s="1221"/>
      <c r="BIE3" s="1221"/>
      <c r="BIF3" s="1221"/>
      <c r="BIG3" s="1221"/>
      <c r="BIH3" s="1221"/>
      <c r="BII3" s="1221"/>
      <c r="BIJ3" s="1221"/>
      <c r="BIK3" s="1221"/>
      <c r="BIL3" s="1221"/>
      <c r="BIM3" s="1221"/>
      <c r="BIN3" s="1221"/>
      <c r="BIO3" s="1221"/>
      <c r="BIP3" s="1221"/>
      <c r="BIQ3" s="1221"/>
      <c r="BIR3" s="1221"/>
      <c r="BIS3" s="1221"/>
      <c r="BIT3" s="1221"/>
      <c r="BIU3" s="1221"/>
      <c r="BIV3" s="1221"/>
      <c r="BIW3" s="1221"/>
      <c r="BIX3" s="1221"/>
      <c r="BIY3" s="1221"/>
      <c r="BIZ3" s="1221"/>
      <c r="BJA3" s="1221"/>
      <c r="BJB3" s="1221"/>
      <c r="BJC3" s="1221"/>
      <c r="BJD3" s="1221"/>
      <c r="BJE3" s="1221"/>
      <c r="BJF3" s="1221"/>
      <c r="BJG3" s="1221"/>
      <c r="BJH3" s="1221"/>
      <c r="BJI3" s="1221"/>
      <c r="BJJ3" s="1221"/>
      <c r="BJK3" s="1221"/>
      <c r="BJL3" s="1221"/>
      <c r="BJM3" s="1221"/>
      <c r="BJN3" s="1221"/>
      <c r="BJO3" s="1221"/>
      <c r="BJP3" s="1221"/>
      <c r="BJQ3" s="1221"/>
      <c r="BJR3" s="1221"/>
      <c r="BJS3" s="1221"/>
      <c r="BJT3" s="1221"/>
      <c r="BJU3" s="1221"/>
      <c r="BJV3" s="1221"/>
      <c r="BJW3" s="1221"/>
      <c r="BJX3" s="1221"/>
      <c r="BJY3" s="1221"/>
      <c r="BJZ3" s="1221"/>
      <c r="BKA3" s="1221"/>
      <c r="BKB3" s="1221"/>
      <c r="BKC3" s="1221"/>
      <c r="BKD3" s="1221"/>
      <c r="BKE3" s="1221"/>
      <c r="BKF3" s="1221"/>
      <c r="BKG3" s="1221"/>
      <c r="BKH3" s="1221"/>
      <c r="BKI3" s="1221"/>
      <c r="BKJ3" s="1221"/>
      <c r="BKK3" s="1221"/>
      <c r="BKL3" s="1221"/>
      <c r="BKM3" s="1221"/>
      <c r="BKN3" s="1221"/>
      <c r="BKO3" s="1221"/>
      <c r="BKP3" s="1221"/>
      <c r="BKQ3" s="1221"/>
      <c r="BKR3" s="1221"/>
      <c r="BKS3" s="1221"/>
      <c r="BKT3" s="1221"/>
      <c r="BKU3" s="1221"/>
      <c r="BKV3" s="1221"/>
      <c r="BKW3" s="1221"/>
      <c r="BKX3" s="1221"/>
      <c r="BKY3" s="1221"/>
      <c r="BKZ3" s="1221"/>
      <c r="BLA3" s="1221"/>
      <c r="BLB3" s="1221"/>
      <c r="BLC3" s="1221"/>
      <c r="BLD3" s="1221"/>
      <c r="BLE3" s="1221"/>
      <c r="BLF3" s="1221"/>
      <c r="BLG3" s="1221"/>
      <c r="BLH3" s="1221"/>
      <c r="BLI3" s="1221"/>
      <c r="BLJ3" s="1221"/>
      <c r="BLK3" s="1221"/>
      <c r="BLL3" s="1221"/>
      <c r="BLM3" s="1221"/>
      <c r="BLN3" s="1221"/>
      <c r="BLO3" s="1221"/>
      <c r="BLP3" s="1221"/>
      <c r="BLQ3" s="1221"/>
      <c r="BLR3" s="1221"/>
      <c r="BLS3" s="1221"/>
      <c r="BLT3" s="1221"/>
      <c r="BLU3" s="1221"/>
      <c r="BLV3" s="1221"/>
      <c r="BLW3" s="1221"/>
      <c r="BLX3" s="1221"/>
      <c r="BLY3" s="1221"/>
      <c r="BLZ3" s="1221"/>
      <c r="BMA3" s="1221"/>
      <c r="BMB3" s="1221"/>
      <c r="BMC3" s="1221"/>
      <c r="BMD3" s="1221"/>
      <c r="BME3" s="1221"/>
      <c r="BMF3" s="1221"/>
      <c r="BMG3" s="1221"/>
      <c r="BMH3" s="1221"/>
      <c r="BMI3" s="1221"/>
      <c r="BMJ3" s="1221"/>
      <c r="BMK3" s="1221"/>
      <c r="BML3" s="1221"/>
      <c r="BMM3" s="1221"/>
      <c r="BMN3" s="1221"/>
      <c r="BMO3" s="1221"/>
      <c r="BMP3" s="1221"/>
      <c r="BMQ3" s="1221"/>
      <c r="BMR3" s="1221"/>
      <c r="BMS3" s="1221"/>
      <c r="BMT3" s="1221"/>
      <c r="BMU3" s="1221"/>
      <c r="BMV3" s="1221"/>
      <c r="BMW3" s="1221"/>
      <c r="BMX3" s="1221"/>
      <c r="BMY3" s="1221"/>
      <c r="BMZ3" s="1221"/>
      <c r="BNA3" s="1221"/>
      <c r="BNB3" s="1221"/>
      <c r="BNC3" s="1221"/>
      <c r="BND3" s="1221"/>
      <c r="BNE3" s="1221"/>
      <c r="BNF3" s="1221"/>
      <c r="BNG3" s="1221"/>
      <c r="BNH3" s="1221"/>
      <c r="BNI3" s="1221"/>
      <c r="BNJ3" s="1221"/>
      <c r="BNK3" s="1221"/>
      <c r="BNL3" s="1221"/>
      <c r="BNM3" s="1221"/>
      <c r="BNN3" s="1221"/>
      <c r="BNO3" s="1221"/>
      <c r="BNP3" s="1221"/>
      <c r="BNQ3" s="1221"/>
      <c r="BNR3" s="1221"/>
      <c r="BNS3" s="1221"/>
      <c r="BNT3" s="1221"/>
      <c r="BNU3" s="1221"/>
      <c r="BNV3" s="1221"/>
      <c r="BNW3" s="1221"/>
      <c r="BNX3" s="1221"/>
      <c r="BNY3" s="1221"/>
      <c r="BNZ3" s="1221"/>
      <c r="BOA3" s="1221"/>
      <c r="BOB3" s="1221"/>
      <c r="BOC3" s="1221"/>
      <c r="BOD3" s="1221"/>
      <c r="BOE3" s="1221"/>
      <c r="BOF3" s="1221"/>
      <c r="BOG3" s="1221"/>
      <c r="BOH3" s="1221"/>
      <c r="BOI3" s="1221"/>
      <c r="BOJ3" s="1221"/>
      <c r="BOK3" s="1221"/>
      <c r="BOL3" s="1221"/>
      <c r="BOM3" s="1221"/>
      <c r="BON3" s="1221"/>
      <c r="BOO3" s="1221"/>
      <c r="BOP3" s="1221"/>
      <c r="BOQ3" s="1221"/>
      <c r="BOR3" s="1221"/>
      <c r="BOS3" s="1221"/>
      <c r="BOT3" s="1221"/>
      <c r="BOU3" s="1221"/>
      <c r="BOV3" s="1221"/>
      <c r="BOW3" s="1221"/>
      <c r="BOX3" s="1221"/>
      <c r="BOY3" s="1221"/>
      <c r="BOZ3" s="1221"/>
      <c r="BPA3" s="1221"/>
      <c r="BPB3" s="1221"/>
      <c r="BPC3" s="1221"/>
      <c r="BPD3" s="1221"/>
      <c r="BPE3" s="1221"/>
      <c r="BPF3" s="1221"/>
      <c r="BPG3" s="1221"/>
      <c r="BPH3" s="1221"/>
      <c r="BPI3" s="1221"/>
      <c r="BPJ3" s="1221"/>
      <c r="BPK3" s="1221"/>
      <c r="BPL3" s="1221"/>
      <c r="BPM3" s="1221"/>
      <c r="BPN3" s="1221"/>
      <c r="BPO3" s="1221"/>
      <c r="BPP3" s="1221"/>
      <c r="BPQ3" s="1221"/>
      <c r="BPR3" s="1221"/>
      <c r="BPS3" s="1221"/>
      <c r="BPT3" s="1221"/>
      <c r="BPU3" s="1221"/>
      <c r="BPV3" s="1221"/>
      <c r="BPW3" s="1221"/>
      <c r="BPX3" s="1221"/>
      <c r="BPY3" s="1221"/>
      <c r="BPZ3" s="1221"/>
      <c r="BQA3" s="1221"/>
      <c r="BQB3" s="1221"/>
      <c r="BQC3" s="1221"/>
      <c r="BQD3" s="1221"/>
      <c r="BQE3" s="1221"/>
      <c r="BQF3" s="1221"/>
      <c r="BQG3" s="1221"/>
      <c r="BQH3" s="1221"/>
      <c r="BQI3" s="1221"/>
      <c r="BQJ3" s="1221"/>
      <c r="BQK3" s="1221"/>
      <c r="BQL3" s="1221"/>
      <c r="BQM3" s="1221"/>
      <c r="BQN3" s="1221"/>
      <c r="BQO3" s="1221"/>
      <c r="BQP3" s="1221"/>
      <c r="BQQ3" s="1221"/>
      <c r="BQR3" s="1221"/>
      <c r="BQS3" s="1221"/>
      <c r="BQT3" s="1221"/>
      <c r="BQU3" s="1221"/>
      <c r="BQV3" s="1221"/>
      <c r="BQW3" s="1221"/>
      <c r="BQX3" s="1221"/>
      <c r="BQY3" s="1221"/>
      <c r="BQZ3" s="1221"/>
      <c r="BRA3" s="1221"/>
      <c r="BRB3" s="1221"/>
      <c r="BRC3" s="1221"/>
      <c r="BRD3" s="1221"/>
      <c r="BRE3" s="1221"/>
      <c r="BRF3" s="1221"/>
      <c r="BRG3" s="1221"/>
      <c r="BRH3" s="1221"/>
      <c r="BRI3" s="1221"/>
      <c r="BRJ3" s="1221"/>
      <c r="BRK3" s="1221"/>
      <c r="BRL3" s="1221"/>
      <c r="BRM3" s="1221"/>
      <c r="BRN3" s="1221"/>
      <c r="BRO3" s="1221"/>
      <c r="BRP3" s="1221"/>
      <c r="BRQ3" s="1221"/>
      <c r="BRR3" s="1221"/>
      <c r="BRS3" s="1221"/>
      <c r="BRT3" s="1221"/>
      <c r="BRU3" s="1221"/>
      <c r="BRV3" s="1221"/>
      <c r="BRW3" s="1221"/>
      <c r="BRX3" s="1221"/>
      <c r="BRY3" s="1221"/>
      <c r="BRZ3" s="1221"/>
      <c r="BSA3" s="1221"/>
      <c r="BSB3" s="1221"/>
      <c r="BSC3" s="1221"/>
      <c r="BSD3" s="1221"/>
      <c r="BSE3" s="1221"/>
      <c r="BSF3" s="1221"/>
      <c r="BSG3" s="1221"/>
      <c r="BSH3" s="1221"/>
      <c r="BSI3" s="1221"/>
      <c r="BSJ3" s="1221"/>
      <c r="BSK3" s="1221"/>
      <c r="BSL3" s="1221"/>
      <c r="BSM3" s="1221"/>
      <c r="BSN3" s="1221"/>
      <c r="BSO3" s="1221"/>
      <c r="BSP3" s="1221"/>
      <c r="BSQ3" s="1221"/>
      <c r="BSR3" s="1221"/>
      <c r="BSS3" s="1221"/>
      <c r="BST3" s="1221"/>
      <c r="BSU3" s="1221"/>
      <c r="BSV3" s="1221"/>
      <c r="BSW3" s="1221"/>
      <c r="BSX3" s="1221"/>
      <c r="BSY3" s="1221"/>
      <c r="BSZ3" s="1221"/>
      <c r="BTA3" s="1221"/>
      <c r="BTB3" s="1221"/>
      <c r="BTC3" s="1221"/>
      <c r="BTD3" s="1221"/>
      <c r="BTE3" s="1221"/>
      <c r="BTF3" s="1221"/>
      <c r="BTG3" s="1221"/>
      <c r="BTH3" s="1221"/>
      <c r="BTI3" s="1221"/>
      <c r="BTJ3" s="1221"/>
      <c r="BTK3" s="1221"/>
      <c r="BTL3" s="1221"/>
      <c r="BTM3" s="1221"/>
      <c r="BTN3" s="1221"/>
      <c r="BTO3" s="1221"/>
      <c r="BTP3" s="1221"/>
      <c r="BTQ3" s="1221"/>
      <c r="BTR3" s="1221"/>
      <c r="BTS3" s="1221"/>
      <c r="BTT3" s="1221"/>
      <c r="BTU3" s="1221"/>
      <c r="BTV3" s="1221"/>
      <c r="BTW3" s="1221"/>
      <c r="BTX3" s="1221"/>
      <c r="BTY3" s="1221"/>
      <c r="BTZ3" s="1221"/>
      <c r="BUA3" s="1221"/>
      <c r="BUB3" s="1221"/>
      <c r="BUC3" s="1221"/>
      <c r="BUD3" s="1221"/>
      <c r="BUE3" s="1221"/>
      <c r="BUF3" s="1221"/>
      <c r="BUG3" s="1221"/>
      <c r="BUH3" s="1221"/>
      <c r="BUI3" s="1221"/>
      <c r="BUJ3" s="1221"/>
      <c r="BUK3" s="1221"/>
      <c r="BUL3" s="1221"/>
      <c r="BUM3" s="1221"/>
      <c r="BUN3" s="1221"/>
      <c r="BUO3" s="1221"/>
      <c r="BUP3" s="1221"/>
      <c r="BUQ3" s="1221"/>
      <c r="BUR3" s="1221"/>
      <c r="BUS3" s="1221"/>
      <c r="BUT3" s="1221"/>
      <c r="BUU3" s="1221"/>
      <c r="BUV3" s="1221"/>
      <c r="BUW3" s="1221"/>
      <c r="BUX3" s="1221"/>
      <c r="BUY3" s="1221"/>
      <c r="BUZ3" s="1221"/>
      <c r="BVA3" s="1221"/>
      <c r="BVB3" s="1221"/>
      <c r="BVC3" s="1221"/>
      <c r="BVD3" s="1221"/>
      <c r="BVE3" s="1221"/>
      <c r="BVF3" s="1221"/>
      <c r="BVG3" s="1221"/>
      <c r="BVH3" s="1221"/>
      <c r="BVI3" s="1221"/>
      <c r="BVJ3" s="1221"/>
      <c r="BVK3" s="1221"/>
      <c r="BVL3" s="1221"/>
      <c r="BVM3" s="1221"/>
      <c r="BVN3" s="1221"/>
      <c r="BVO3" s="1221"/>
      <c r="BVP3" s="1221"/>
      <c r="BVQ3" s="1221"/>
      <c r="BVR3" s="1221"/>
      <c r="BVS3" s="1221"/>
      <c r="BVT3" s="1221"/>
      <c r="BVU3" s="1221"/>
      <c r="BVV3" s="1221"/>
      <c r="BVW3" s="1221"/>
      <c r="BVX3" s="1221"/>
      <c r="BVY3" s="1221"/>
      <c r="BVZ3" s="1221"/>
      <c r="BWA3" s="1221"/>
      <c r="BWB3" s="1221"/>
      <c r="BWC3" s="1221"/>
      <c r="BWD3" s="1221"/>
      <c r="BWE3" s="1221"/>
      <c r="BWF3" s="1221"/>
      <c r="BWG3" s="1221"/>
      <c r="BWH3" s="1221"/>
      <c r="BWI3" s="1221"/>
      <c r="BWJ3" s="1221"/>
      <c r="BWK3" s="1221"/>
      <c r="BWL3" s="1221"/>
      <c r="BWM3" s="1221"/>
      <c r="BWN3" s="1221"/>
      <c r="BWO3" s="1221"/>
      <c r="BWP3" s="1221"/>
      <c r="BWQ3" s="1221"/>
      <c r="BWR3" s="1221"/>
      <c r="BWS3" s="1221"/>
      <c r="BWT3" s="1221"/>
      <c r="BWU3" s="1221"/>
      <c r="BWV3" s="1221"/>
      <c r="BWW3" s="1221"/>
      <c r="BWX3" s="1221"/>
      <c r="BWY3" s="1221"/>
      <c r="BWZ3" s="1221"/>
      <c r="BXA3" s="1221"/>
      <c r="BXB3" s="1221"/>
      <c r="BXC3" s="1221"/>
      <c r="BXD3" s="1221"/>
      <c r="BXE3" s="1221"/>
      <c r="BXF3" s="1221"/>
      <c r="BXG3" s="1221"/>
      <c r="BXH3" s="1221"/>
      <c r="BXI3" s="1221"/>
      <c r="BXJ3" s="1221"/>
      <c r="BXK3" s="1221"/>
      <c r="BXL3" s="1221"/>
      <c r="BXM3" s="1221"/>
      <c r="BXN3" s="1221"/>
      <c r="BXO3" s="1221"/>
      <c r="BXP3" s="1221"/>
      <c r="BXQ3" s="1221"/>
      <c r="BXR3" s="1221"/>
      <c r="BXS3" s="1221"/>
      <c r="BXT3" s="1221"/>
      <c r="BXU3" s="1221"/>
      <c r="BXV3" s="1221"/>
      <c r="BXW3" s="1221"/>
      <c r="BXX3" s="1221"/>
      <c r="BXY3" s="1221"/>
      <c r="BXZ3" s="1221"/>
      <c r="BYA3" s="1221"/>
      <c r="BYB3" s="1221"/>
      <c r="BYC3" s="1221"/>
      <c r="BYD3" s="1221"/>
      <c r="BYE3" s="1221"/>
      <c r="BYF3" s="1221"/>
      <c r="BYG3" s="1221"/>
      <c r="BYH3" s="1221"/>
      <c r="BYI3" s="1221"/>
      <c r="BYJ3" s="1221"/>
      <c r="BYK3" s="1221"/>
      <c r="BYL3" s="1221"/>
      <c r="BYM3" s="1221"/>
      <c r="BYN3" s="1221"/>
      <c r="BYO3" s="1221"/>
      <c r="BYP3" s="1221"/>
      <c r="BYQ3" s="1221"/>
      <c r="BYR3" s="1221"/>
      <c r="BYS3" s="1221"/>
      <c r="BYT3" s="1221"/>
      <c r="BYU3" s="1221"/>
      <c r="BYV3" s="1221"/>
      <c r="BYW3" s="1221"/>
      <c r="BYX3" s="1221"/>
      <c r="BYY3" s="1221"/>
      <c r="BYZ3" s="1221"/>
      <c r="BZA3" s="1221"/>
      <c r="BZB3" s="1221"/>
      <c r="BZC3" s="1221"/>
      <c r="BZD3" s="1221"/>
      <c r="BZE3" s="1221"/>
      <c r="BZF3" s="1221"/>
      <c r="BZG3" s="1221"/>
      <c r="BZH3" s="1221"/>
      <c r="BZI3" s="1221"/>
      <c r="BZJ3" s="1221"/>
      <c r="BZK3" s="1221"/>
      <c r="BZL3" s="1221"/>
      <c r="BZM3" s="1221"/>
      <c r="BZN3" s="1221"/>
      <c r="BZO3" s="1221"/>
      <c r="BZP3" s="1221"/>
      <c r="BZQ3" s="1221"/>
      <c r="BZR3" s="1221"/>
      <c r="BZS3" s="1221"/>
      <c r="BZT3" s="1221"/>
      <c r="BZU3" s="1221"/>
      <c r="BZV3" s="1221"/>
      <c r="BZW3" s="1221"/>
      <c r="BZX3" s="1221"/>
      <c r="BZY3" s="1221"/>
      <c r="BZZ3" s="1221"/>
      <c r="CAA3" s="1221"/>
      <c r="CAB3" s="1221"/>
      <c r="CAC3" s="1221"/>
      <c r="CAD3" s="1221"/>
      <c r="CAE3" s="1221"/>
      <c r="CAF3" s="1221"/>
      <c r="CAG3" s="1221"/>
      <c r="CAH3" s="1221"/>
      <c r="CAI3" s="1221"/>
      <c r="CAJ3" s="1221"/>
      <c r="CAK3" s="1221"/>
      <c r="CAL3" s="1221"/>
      <c r="CAM3" s="1221"/>
      <c r="CAN3" s="1221"/>
      <c r="CAO3" s="1221"/>
      <c r="CAP3" s="1221"/>
      <c r="CAQ3" s="1221"/>
      <c r="CAR3" s="1221"/>
      <c r="CAS3" s="1221"/>
      <c r="CAT3" s="1221"/>
      <c r="CAU3" s="1221"/>
      <c r="CAV3" s="1221"/>
      <c r="CAW3" s="1221"/>
      <c r="CAX3" s="1221"/>
      <c r="CAY3" s="1221"/>
      <c r="CAZ3" s="1221"/>
      <c r="CBA3" s="1221"/>
      <c r="CBB3" s="1221"/>
      <c r="CBC3" s="1221"/>
      <c r="CBD3" s="1221"/>
      <c r="CBE3" s="1221"/>
      <c r="CBF3" s="1221"/>
      <c r="CBG3" s="1221"/>
      <c r="CBH3" s="1221"/>
      <c r="CBI3" s="1221"/>
      <c r="CBJ3" s="1221"/>
      <c r="CBK3" s="1221"/>
      <c r="CBL3" s="1221"/>
      <c r="CBM3" s="1221"/>
      <c r="CBN3" s="1221"/>
      <c r="CBO3" s="1221"/>
      <c r="CBP3" s="1221"/>
      <c r="CBQ3" s="1221"/>
      <c r="CBR3" s="1221"/>
      <c r="CBS3" s="1221"/>
      <c r="CBT3" s="1221"/>
      <c r="CBU3" s="1221"/>
      <c r="CBV3" s="1221"/>
      <c r="CBW3" s="1221"/>
      <c r="CBX3" s="1221"/>
      <c r="CBY3" s="1221"/>
      <c r="CBZ3" s="1221"/>
      <c r="CCA3" s="1221"/>
      <c r="CCB3" s="1221"/>
      <c r="CCC3" s="1221"/>
      <c r="CCD3" s="1221"/>
      <c r="CCE3" s="1221"/>
      <c r="CCF3" s="1221"/>
      <c r="CCG3" s="1221"/>
      <c r="CCH3" s="1221"/>
      <c r="CCI3" s="1221"/>
      <c r="CCJ3" s="1221"/>
      <c r="CCK3" s="1221"/>
      <c r="CCL3" s="1221"/>
      <c r="CCM3" s="1221"/>
      <c r="CCN3" s="1221"/>
      <c r="CCO3" s="1221"/>
      <c r="CCP3" s="1221"/>
      <c r="CCQ3" s="1221"/>
      <c r="CCR3" s="1221"/>
      <c r="CCS3" s="1221"/>
      <c r="CCT3" s="1221"/>
      <c r="CCU3" s="1221"/>
      <c r="CCV3" s="1221"/>
      <c r="CCW3" s="1221"/>
      <c r="CCX3" s="1221"/>
      <c r="CCY3" s="1221"/>
      <c r="CCZ3" s="1221"/>
      <c r="CDA3" s="1221"/>
      <c r="CDB3" s="1221"/>
      <c r="CDC3" s="1221"/>
      <c r="CDD3" s="1221"/>
      <c r="CDE3" s="1221"/>
      <c r="CDF3" s="1221"/>
      <c r="CDG3" s="1221"/>
      <c r="CDH3" s="1221"/>
      <c r="CDI3" s="1221"/>
      <c r="CDJ3" s="1221"/>
      <c r="CDK3" s="1221"/>
      <c r="CDL3" s="1221"/>
      <c r="CDM3" s="1221"/>
      <c r="CDN3" s="1221"/>
      <c r="CDO3" s="1221"/>
      <c r="CDP3" s="1221"/>
      <c r="CDQ3" s="1221"/>
      <c r="CDR3" s="1221"/>
      <c r="CDS3" s="1221"/>
      <c r="CDT3" s="1221"/>
      <c r="CDU3" s="1221"/>
      <c r="CDV3" s="1221"/>
      <c r="CDW3" s="1221"/>
      <c r="CDX3" s="1221"/>
      <c r="CDY3" s="1221"/>
      <c r="CDZ3" s="1221"/>
      <c r="CEA3" s="1221"/>
      <c r="CEB3" s="1221"/>
      <c r="CEC3" s="1221"/>
      <c r="CED3" s="1221"/>
      <c r="CEE3" s="1221"/>
      <c r="CEF3" s="1221"/>
      <c r="CEG3" s="1221"/>
      <c r="CEH3" s="1221"/>
      <c r="CEI3" s="1221"/>
      <c r="CEJ3" s="1221"/>
      <c r="CEK3" s="1221"/>
      <c r="CEL3" s="1221"/>
      <c r="CEM3" s="1221"/>
      <c r="CEN3" s="1221"/>
      <c r="CEO3" s="1221"/>
      <c r="CEP3" s="1221"/>
      <c r="CEQ3" s="1221"/>
      <c r="CER3" s="1221"/>
      <c r="CES3" s="1221"/>
      <c r="CET3" s="1221"/>
      <c r="CEU3" s="1221"/>
      <c r="CEV3" s="1221"/>
      <c r="CEW3" s="1221"/>
      <c r="CEX3" s="1221"/>
      <c r="CEY3" s="1221"/>
      <c r="CEZ3" s="1221"/>
      <c r="CFA3" s="1221"/>
      <c r="CFB3" s="1221"/>
      <c r="CFC3" s="1221"/>
      <c r="CFD3" s="1221"/>
      <c r="CFE3" s="1221"/>
      <c r="CFF3" s="1221"/>
      <c r="CFG3" s="1221"/>
      <c r="CFH3" s="1221"/>
      <c r="CFI3" s="1221"/>
      <c r="CFJ3" s="1221"/>
      <c r="CFK3" s="1221"/>
      <c r="CFL3" s="1221"/>
      <c r="CFM3" s="1221"/>
      <c r="CFN3" s="1221"/>
      <c r="CFO3" s="1221"/>
      <c r="CFP3" s="1221"/>
      <c r="CFQ3" s="1221"/>
      <c r="CFR3" s="1221"/>
      <c r="CFS3" s="1221"/>
      <c r="CFT3" s="1221"/>
      <c r="CFU3" s="1221"/>
      <c r="CFV3" s="1221"/>
      <c r="CFW3" s="1221"/>
      <c r="CFX3" s="1221"/>
      <c r="CFY3" s="1221"/>
      <c r="CFZ3" s="1221"/>
      <c r="CGA3" s="1221"/>
      <c r="CGB3" s="1221"/>
      <c r="CGC3" s="1221"/>
      <c r="CGD3" s="1221"/>
      <c r="CGE3" s="1221"/>
      <c r="CGF3" s="1221"/>
      <c r="CGG3" s="1221"/>
      <c r="CGH3" s="1221"/>
      <c r="CGI3" s="1221"/>
      <c r="CGJ3" s="1221"/>
      <c r="CGK3" s="1221"/>
      <c r="CGL3" s="1221"/>
      <c r="CGM3" s="1221"/>
      <c r="CGN3" s="1221"/>
      <c r="CGO3" s="1221"/>
      <c r="CGP3" s="1221"/>
      <c r="CGQ3" s="1221"/>
      <c r="CGR3" s="1221"/>
      <c r="CGS3" s="1221"/>
      <c r="CGT3" s="1221"/>
      <c r="CGU3" s="1221"/>
      <c r="CGV3" s="1221"/>
      <c r="CGW3" s="1221"/>
      <c r="CGX3" s="1221"/>
      <c r="CGY3" s="1221"/>
      <c r="CGZ3" s="1221"/>
      <c r="CHA3" s="1221"/>
      <c r="CHB3" s="1221"/>
      <c r="CHC3" s="1221"/>
      <c r="CHD3" s="1221"/>
      <c r="CHE3" s="1221"/>
      <c r="CHF3" s="1221"/>
      <c r="CHG3" s="1221"/>
      <c r="CHH3" s="1221"/>
      <c r="CHI3" s="1221"/>
      <c r="CHJ3" s="1221"/>
      <c r="CHK3" s="1221"/>
      <c r="CHL3" s="1221"/>
      <c r="CHM3" s="1221"/>
      <c r="CHN3" s="1221"/>
      <c r="CHO3" s="1221"/>
      <c r="CHP3" s="1221"/>
      <c r="CHQ3" s="1221"/>
      <c r="CHR3" s="1221"/>
      <c r="CHS3" s="1221"/>
      <c r="CHT3" s="1221"/>
      <c r="CHU3" s="1221"/>
      <c r="CHV3" s="1221"/>
      <c r="CHW3" s="1221"/>
      <c r="CHX3" s="1221"/>
      <c r="CHY3" s="1221"/>
      <c r="CHZ3" s="1221"/>
      <c r="CIA3" s="1221"/>
      <c r="CIB3" s="1221"/>
      <c r="CIC3" s="1221"/>
      <c r="CID3" s="1221"/>
      <c r="CIE3" s="1221"/>
      <c r="CIF3" s="1221"/>
      <c r="CIG3" s="1221"/>
      <c r="CIH3" s="1221"/>
      <c r="CII3" s="1221"/>
      <c r="CIJ3" s="1221"/>
      <c r="CIK3" s="1221"/>
      <c r="CIL3" s="1221"/>
      <c r="CIM3" s="1221"/>
      <c r="CIN3" s="1221"/>
      <c r="CIO3" s="1221"/>
      <c r="CIP3" s="1221"/>
      <c r="CIQ3" s="1221"/>
      <c r="CIR3" s="1221"/>
      <c r="CIS3" s="1221"/>
      <c r="CIT3" s="1221"/>
      <c r="CIU3" s="1221"/>
      <c r="CIV3" s="1221"/>
      <c r="CIW3" s="1221"/>
      <c r="CIX3" s="1221"/>
      <c r="CIY3" s="1221"/>
      <c r="CIZ3" s="1221"/>
      <c r="CJA3" s="1221"/>
      <c r="CJB3" s="1221"/>
      <c r="CJC3" s="1221"/>
      <c r="CJD3" s="1221"/>
      <c r="CJE3" s="1221"/>
      <c r="CJF3" s="1221"/>
      <c r="CJG3" s="1221"/>
      <c r="CJH3" s="1221"/>
      <c r="CJI3" s="1221"/>
      <c r="CJJ3" s="1221"/>
      <c r="CJK3" s="1221"/>
      <c r="CJL3" s="1221"/>
      <c r="CJM3" s="1221"/>
      <c r="CJN3" s="1221"/>
      <c r="CJO3" s="1221"/>
      <c r="CJP3" s="1221"/>
      <c r="CJQ3" s="1221"/>
      <c r="CJR3" s="1221"/>
      <c r="CJS3" s="1221"/>
      <c r="CJT3" s="1221"/>
      <c r="CJU3" s="1221"/>
      <c r="CJV3" s="1221"/>
      <c r="CJW3" s="1221"/>
      <c r="CJX3" s="1221"/>
      <c r="CJY3" s="1221"/>
      <c r="CJZ3" s="1221"/>
      <c r="CKA3" s="1221"/>
      <c r="CKB3" s="1221"/>
      <c r="CKC3" s="1221"/>
      <c r="CKD3" s="1221"/>
      <c r="CKE3" s="1221"/>
      <c r="CKF3" s="1221"/>
      <c r="CKG3" s="1221"/>
      <c r="CKH3" s="1221"/>
      <c r="CKI3" s="1221"/>
      <c r="CKJ3" s="1221"/>
      <c r="CKK3" s="1221"/>
      <c r="CKL3" s="1221"/>
      <c r="CKM3" s="1221"/>
      <c r="CKN3" s="1221"/>
      <c r="CKO3" s="1221"/>
      <c r="CKP3" s="1221"/>
      <c r="CKQ3" s="1221"/>
      <c r="CKR3" s="1221"/>
      <c r="CKS3" s="1221"/>
      <c r="CKT3" s="1221"/>
      <c r="CKU3" s="1221"/>
      <c r="CKV3" s="1221"/>
      <c r="CKW3" s="1221"/>
      <c r="CKX3" s="1221"/>
      <c r="CKY3" s="1221"/>
      <c r="CKZ3" s="1221"/>
      <c r="CLA3" s="1221"/>
      <c r="CLB3" s="1221"/>
      <c r="CLC3" s="1221"/>
      <c r="CLD3" s="1221"/>
      <c r="CLE3" s="1221"/>
      <c r="CLF3" s="1221"/>
      <c r="CLG3" s="1221"/>
      <c r="CLH3" s="1221"/>
      <c r="CLI3" s="1221"/>
      <c r="CLJ3" s="1221"/>
      <c r="CLK3" s="1221"/>
      <c r="CLL3" s="1221"/>
      <c r="CLM3" s="1221"/>
      <c r="CLN3" s="1221"/>
      <c r="CLO3" s="1221"/>
      <c r="CLP3" s="1221"/>
      <c r="CLQ3" s="1221"/>
      <c r="CLR3" s="1221"/>
      <c r="CLS3" s="1221"/>
      <c r="CLT3" s="1221"/>
      <c r="CLU3" s="1221"/>
      <c r="CLV3" s="1221"/>
      <c r="CLW3" s="1221"/>
      <c r="CLX3" s="1221"/>
      <c r="CLY3" s="1221"/>
      <c r="CLZ3" s="1221"/>
      <c r="CMA3" s="1221"/>
      <c r="CMB3" s="1221"/>
      <c r="CMC3" s="1221"/>
      <c r="CMD3" s="1221"/>
      <c r="CME3" s="1221"/>
      <c r="CMF3" s="1221"/>
      <c r="CMG3" s="1221"/>
      <c r="CMH3" s="1221"/>
      <c r="CMI3" s="1221"/>
      <c r="CMJ3" s="1221"/>
      <c r="CMK3" s="1221"/>
      <c r="CML3" s="1221"/>
      <c r="CMM3" s="1221"/>
      <c r="CMN3" s="1221"/>
      <c r="CMO3" s="1221"/>
      <c r="CMP3" s="1221"/>
      <c r="CMQ3" s="1221"/>
      <c r="CMR3" s="1221"/>
      <c r="CMS3" s="1221"/>
      <c r="CMT3" s="1221"/>
      <c r="CMU3" s="1221"/>
      <c r="CMV3" s="1221"/>
      <c r="CMW3" s="1221"/>
      <c r="CMX3" s="1221"/>
      <c r="CMY3" s="1221"/>
      <c r="CMZ3" s="1221"/>
      <c r="CNA3" s="1221"/>
      <c r="CNB3" s="1221"/>
      <c r="CNC3" s="1221"/>
      <c r="CND3" s="1221"/>
      <c r="CNE3" s="1221"/>
      <c r="CNF3" s="1221"/>
      <c r="CNG3" s="1221"/>
      <c r="CNH3" s="1221"/>
      <c r="CNI3" s="1221"/>
      <c r="CNJ3" s="1221"/>
      <c r="CNK3" s="1221"/>
      <c r="CNL3" s="1221"/>
      <c r="CNM3" s="1221"/>
      <c r="CNN3" s="1221"/>
      <c r="CNO3" s="1221"/>
      <c r="CNP3" s="1221"/>
      <c r="CNQ3" s="1221"/>
      <c r="CNR3" s="1221"/>
      <c r="CNS3" s="1221"/>
      <c r="CNT3" s="1221"/>
      <c r="CNU3" s="1221"/>
      <c r="CNV3" s="1221"/>
      <c r="CNW3" s="1221"/>
      <c r="CNX3" s="1221"/>
      <c r="CNY3" s="1221"/>
      <c r="CNZ3" s="1221"/>
      <c r="COA3" s="1221"/>
      <c r="COB3" s="1221"/>
      <c r="COC3" s="1221"/>
      <c r="COD3" s="1221"/>
      <c r="COE3" s="1221"/>
      <c r="COF3" s="1221"/>
      <c r="COG3" s="1221"/>
      <c r="COH3" s="1221"/>
      <c r="COI3" s="1221"/>
      <c r="COJ3" s="1221"/>
      <c r="COK3" s="1221"/>
      <c r="COL3" s="1221"/>
      <c r="COM3" s="1221"/>
      <c r="CON3" s="1221"/>
      <c r="COO3" s="1221"/>
      <c r="COP3" s="1221"/>
      <c r="COQ3" s="1221"/>
      <c r="COR3" s="1221"/>
      <c r="COS3" s="1221"/>
      <c r="COT3" s="1221"/>
      <c r="COU3" s="1221"/>
      <c r="COV3" s="1221"/>
      <c r="COW3" s="1221"/>
      <c r="COX3" s="1221"/>
      <c r="COY3" s="1221"/>
      <c r="COZ3" s="1221"/>
      <c r="CPA3" s="1221"/>
      <c r="CPB3" s="1221"/>
      <c r="CPC3" s="1221"/>
      <c r="CPD3" s="1221"/>
      <c r="CPE3" s="1221"/>
      <c r="CPF3" s="1221"/>
      <c r="CPG3" s="1221"/>
      <c r="CPH3" s="1221"/>
      <c r="CPI3" s="1221"/>
      <c r="CPJ3" s="1221"/>
      <c r="CPK3" s="1221"/>
      <c r="CPL3" s="1221"/>
      <c r="CPM3" s="1221"/>
      <c r="CPN3" s="1221"/>
      <c r="CPO3" s="1221"/>
      <c r="CPP3" s="1221"/>
      <c r="CPQ3" s="1221"/>
      <c r="CPR3" s="1221"/>
      <c r="CPS3" s="1221"/>
      <c r="CPT3" s="1221"/>
      <c r="CPU3" s="1221"/>
      <c r="CPV3" s="1221"/>
      <c r="CPW3" s="1221"/>
      <c r="CPX3" s="1221"/>
      <c r="CPY3" s="1221"/>
      <c r="CPZ3" s="1221"/>
      <c r="CQA3" s="1221"/>
      <c r="CQB3" s="1221"/>
      <c r="CQC3" s="1221"/>
      <c r="CQD3" s="1221"/>
      <c r="CQE3" s="1221"/>
      <c r="CQF3" s="1221"/>
      <c r="CQG3" s="1221"/>
      <c r="CQH3" s="1221"/>
      <c r="CQI3" s="1221"/>
      <c r="CQJ3" s="1221"/>
      <c r="CQK3" s="1221"/>
      <c r="CQL3" s="1221"/>
      <c r="CQM3" s="1221"/>
      <c r="CQN3" s="1221"/>
      <c r="CQO3" s="1221"/>
      <c r="CQP3" s="1221"/>
      <c r="CQQ3" s="1221"/>
      <c r="CQR3" s="1221"/>
      <c r="CQS3" s="1221"/>
      <c r="CQT3" s="1221"/>
      <c r="CQU3" s="1221"/>
      <c r="CQV3" s="1221"/>
      <c r="CQW3" s="1221"/>
      <c r="CQX3" s="1221"/>
      <c r="CQY3" s="1221"/>
      <c r="CQZ3" s="1221"/>
      <c r="CRA3" s="1221"/>
      <c r="CRB3" s="1221"/>
      <c r="CRC3" s="1221"/>
      <c r="CRD3" s="1221"/>
      <c r="CRE3" s="1221"/>
      <c r="CRF3" s="1221"/>
      <c r="CRG3" s="1221"/>
      <c r="CRH3" s="1221"/>
      <c r="CRI3" s="1221"/>
      <c r="CRJ3" s="1221"/>
      <c r="CRK3" s="1221"/>
      <c r="CRL3" s="1221"/>
      <c r="CRM3" s="1221"/>
      <c r="CRN3" s="1221"/>
      <c r="CRO3" s="1221"/>
      <c r="CRP3" s="1221"/>
      <c r="CRQ3" s="1221"/>
      <c r="CRR3" s="1221"/>
      <c r="CRS3" s="1221"/>
      <c r="CRT3" s="1221"/>
      <c r="CRU3" s="1221"/>
      <c r="CRV3" s="1221"/>
      <c r="CRW3" s="1221"/>
      <c r="CRX3" s="1221"/>
      <c r="CRY3" s="1221"/>
      <c r="CRZ3" s="1221"/>
      <c r="CSA3" s="1221"/>
      <c r="CSB3" s="1221"/>
      <c r="CSC3" s="1221"/>
      <c r="CSD3" s="1221"/>
      <c r="CSE3" s="1221"/>
      <c r="CSF3" s="1221"/>
      <c r="CSG3" s="1221"/>
      <c r="CSH3" s="1221"/>
      <c r="CSI3" s="1221"/>
      <c r="CSJ3" s="1221"/>
      <c r="CSK3" s="1221"/>
      <c r="CSL3" s="1221"/>
      <c r="CSM3" s="1221"/>
      <c r="CSN3" s="1221"/>
      <c r="CSO3" s="1221"/>
      <c r="CSP3" s="1221"/>
      <c r="CSQ3" s="1221"/>
      <c r="CSR3" s="1221"/>
      <c r="CSS3" s="1221"/>
      <c r="CST3" s="1221"/>
      <c r="CSU3" s="1221"/>
      <c r="CSV3" s="1221"/>
      <c r="CSW3" s="1221"/>
      <c r="CSX3" s="1221"/>
      <c r="CSY3" s="1221"/>
      <c r="CSZ3" s="1221"/>
      <c r="CTA3" s="1221"/>
      <c r="CTB3" s="1221"/>
      <c r="CTC3" s="1221"/>
      <c r="CTD3" s="1221"/>
      <c r="CTE3" s="1221"/>
      <c r="CTF3" s="1221"/>
      <c r="CTG3" s="1221"/>
      <c r="CTH3" s="1221"/>
      <c r="CTI3" s="1221"/>
      <c r="CTJ3" s="1221"/>
      <c r="CTK3" s="1221"/>
      <c r="CTL3" s="1221"/>
      <c r="CTM3" s="1221"/>
      <c r="CTN3" s="1221"/>
      <c r="CTO3" s="1221"/>
      <c r="CTP3" s="1221"/>
      <c r="CTQ3" s="1221"/>
      <c r="CTR3" s="1221"/>
      <c r="CTS3" s="1221"/>
      <c r="CTT3" s="1221"/>
      <c r="CTU3" s="1221"/>
      <c r="CTV3" s="1221"/>
      <c r="CTW3" s="1221"/>
      <c r="CTX3" s="1221"/>
      <c r="CTY3" s="1221"/>
      <c r="CTZ3" s="1221"/>
      <c r="CUA3" s="1221"/>
      <c r="CUB3" s="1221"/>
      <c r="CUC3" s="1221"/>
      <c r="CUD3" s="1221"/>
      <c r="CUE3" s="1221"/>
      <c r="CUF3" s="1221"/>
      <c r="CUG3" s="1221"/>
      <c r="CUH3" s="1221"/>
      <c r="CUI3" s="1221"/>
      <c r="CUJ3" s="1221"/>
      <c r="CUK3" s="1221"/>
      <c r="CUL3" s="1221"/>
      <c r="CUM3" s="1221"/>
      <c r="CUN3" s="1221"/>
      <c r="CUO3" s="1221"/>
      <c r="CUP3" s="1221"/>
      <c r="CUQ3" s="1221"/>
      <c r="CUR3" s="1221"/>
      <c r="CUS3" s="1221"/>
      <c r="CUT3" s="1221"/>
      <c r="CUU3" s="1221"/>
      <c r="CUV3" s="1221"/>
      <c r="CUW3" s="1221"/>
      <c r="CUX3" s="1221"/>
      <c r="CUY3" s="1221"/>
      <c r="CUZ3" s="1221"/>
      <c r="CVA3" s="1221"/>
      <c r="CVB3" s="1221"/>
      <c r="CVC3" s="1221"/>
      <c r="CVD3" s="1221"/>
      <c r="CVE3" s="1221"/>
      <c r="CVF3" s="1221"/>
      <c r="CVG3" s="1221"/>
      <c r="CVH3" s="1221"/>
      <c r="CVI3" s="1221"/>
      <c r="CVJ3" s="1221"/>
      <c r="CVK3" s="1221"/>
      <c r="CVL3" s="1221"/>
      <c r="CVM3" s="1221"/>
      <c r="CVN3" s="1221"/>
      <c r="CVO3" s="1221"/>
      <c r="CVP3" s="1221"/>
      <c r="CVQ3" s="1221"/>
      <c r="CVR3" s="1221"/>
      <c r="CVS3" s="1221"/>
      <c r="CVT3" s="1221"/>
      <c r="CVU3" s="1221"/>
      <c r="CVV3" s="1221"/>
      <c r="CVW3" s="1221"/>
      <c r="CVX3" s="1221"/>
      <c r="CVY3" s="1221"/>
      <c r="CVZ3" s="1221"/>
      <c r="CWA3" s="1221"/>
      <c r="CWB3" s="1221"/>
      <c r="CWC3" s="1221"/>
      <c r="CWD3" s="1221"/>
      <c r="CWE3" s="1221"/>
      <c r="CWF3" s="1221"/>
      <c r="CWG3" s="1221"/>
      <c r="CWH3" s="1221"/>
      <c r="CWI3" s="1221"/>
      <c r="CWJ3" s="1221"/>
      <c r="CWK3" s="1221"/>
      <c r="CWL3" s="1221"/>
      <c r="CWM3" s="1221"/>
      <c r="CWN3" s="1221"/>
      <c r="CWO3" s="1221"/>
      <c r="CWP3" s="1221"/>
      <c r="CWQ3" s="1221"/>
      <c r="CWR3" s="1221"/>
      <c r="CWS3" s="1221"/>
      <c r="CWT3" s="1221"/>
      <c r="CWU3" s="1221"/>
      <c r="CWV3" s="1221"/>
      <c r="CWW3" s="1221"/>
      <c r="CWX3" s="1221"/>
      <c r="CWY3" s="1221"/>
      <c r="CWZ3" s="1221"/>
      <c r="CXA3" s="1221"/>
      <c r="CXB3" s="1221"/>
      <c r="CXC3" s="1221"/>
      <c r="CXD3" s="1221"/>
      <c r="CXE3" s="1221"/>
      <c r="CXF3" s="1221"/>
      <c r="CXG3" s="1221"/>
      <c r="CXH3" s="1221"/>
      <c r="CXI3" s="1221"/>
      <c r="CXJ3" s="1221"/>
      <c r="CXK3" s="1221"/>
      <c r="CXL3" s="1221"/>
      <c r="CXM3" s="1221"/>
      <c r="CXN3" s="1221"/>
      <c r="CXO3" s="1221"/>
      <c r="CXP3" s="1221"/>
      <c r="CXQ3" s="1221"/>
      <c r="CXR3" s="1221"/>
      <c r="CXS3" s="1221"/>
      <c r="CXT3" s="1221"/>
      <c r="CXU3" s="1221"/>
      <c r="CXV3" s="1221"/>
      <c r="CXW3" s="1221"/>
      <c r="CXX3" s="1221"/>
      <c r="CXY3" s="1221"/>
      <c r="CXZ3" s="1221"/>
      <c r="CYA3" s="1221"/>
      <c r="CYB3" s="1221"/>
      <c r="CYC3" s="1221"/>
      <c r="CYD3" s="1221"/>
      <c r="CYE3" s="1221"/>
      <c r="CYF3" s="1221"/>
      <c r="CYG3" s="1221"/>
      <c r="CYH3" s="1221"/>
      <c r="CYI3" s="1221"/>
      <c r="CYJ3" s="1221"/>
      <c r="CYK3" s="1221"/>
      <c r="CYL3" s="1221"/>
      <c r="CYM3" s="1221"/>
      <c r="CYN3" s="1221"/>
      <c r="CYO3" s="1221"/>
      <c r="CYP3" s="1221"/>
      <c r="CYQ3" s="1221"/>
      <c r="CYR3" s="1221"/>
      <c r="CYS3" s="1221"/>
      <c r="CYT3" s="1221"/>
      <c r="CYU3" s="1221"/>
      <c r="CYV3" s="1221"/>
      <c r="CYW3" s="1221"/>
      <c r="CYX3" s="1221"/>
      <c r="CYY3" s="1221"/>
      <c r="CYZ3" s="1221"/>
      <c r="CZA3" s="1221"/>
      <c r="CZB3" s="1221"/>
      <c r="CZC3" s="1221"/>
      <c r="CZD3" s="1221"/>
      <c r="CZE3" s="1221"/>
      <c r="CZF3" s="1221"/>
      <c r="CZG3" s="1221"/>
      <c r="CZH3" s="1221"/>
      <c r="CZI3" s="1221"/>
      <c r="CZJ3" s="1221"/>
      <c r="CZK3" s="1221"/>
      <c r="CZL3" s="1221"/>
      <c r="CZM3" s="1221"/>
      <c r="CZN3" s="1221"/>
      <c r="CZO3" s="1221"/>
      <c r="CZP3" s="1221"/>
      <c r="CZQ3" s="1221"/>
      <c r="CZR3" s="1221"/>
      <c r="CZS3" s="1221"/>
      <c r="CZT3" s="1221"/>
      <c r="CZU3" s="1221"/>
      <c r="CZV3" s="1221"/>
      <c r="CZW3" s="1221"/>
      <c r="CZX3" s="1221"/>
      <c r="CZY3" s="1221"/>
      <c r="CZZ3" s="1221"/>
      <c r="DAA3" s="1221"/>
      <c r="DAB3" s="1221"/>
      <c r="DAC3" s="1221"/>
      <c r="DAD3" s="1221"/>
      <c r="DAE3" s="1221"/>
      <c r="DAF3" s="1221"/>
      <c r="DAG3" s="1221"/>
      <c r="DAH3" s="1221"/>
      <c r="DAI3" s="1221"/>
      <c r="DAJ3" s="1221"/>
      <c r="DAK3" s="1221"/>
      <c r="DAL3" s="1221"/>
      <c r="DAM3" s="1221"/>
      <c r="DAN3" s="1221"/>
      <c r="DAO3" s="1221"/>
      <c r="DAP3" s="1221"/>
      <c r="DAQ3" s="1221"/>
      <c r="DAR3" s="1221"/>
      <c r="DAS3" s="1221"/>
      <c r="DAT3" s="1221"/>
      <c r="DAU3" s="1221"/>
      <c r="DAV3" s="1221"/>
      <c r="DAW3" s="1221"/>
      <c r="DAX3" s="1221"/>
      <c r="DAY3" s="1221"/>
      <c r="DAZ3" s="1221"/>
      <c r="DBA3" s="1221"/>
      <c r="DBB3" s="1221"/>
      <c r="DBC3" s="1221"/>
      <c r="DBD3" s="1221"/>
      <c r="DBE3" s="1221"/>
      <c r="DBF3" s="1221"/>
      <c r="DBG3" s="1221"/>
      <c r="DBH3" s="1221"/>
      <c r="DBI3" s="1221"/>
      <c r="DBJ3" s="1221"/>
      <c r="DBK3" s="1221"/>
      <c r="DBL3" s="1221"/>
      <c r="DBM3" s="1221"/>
      <c r="DBN3" s="1221"/>
      <c r="DBO3" s="1221"/>
      <c r="DBP3" s="1221"/>
      <c r="DBQ3" s="1221"/>
      <c r="DBR3" s="1221"/>
      <c r="DBS3" s="1221"/>
      <c r="DBT3" s="1221"/>
      <c r="DBU3" s="1221"/>
      <c r="DBV3" s="1221"/>
      <c r="DBW3" s="1221"/>
      <c r="DBX3" s="1221"/>
      <c r="DBY3" s="1221"/>
      <c r="DBZ3" s="1221"/>
      <c r="DCA3" s="1221"/>
      <c r="DCB3" s="1221"/>
      <c r="DCC3" s="1221"/>
      <c r="DCD3" s="1221"/>
      <c r="DCE3" s="1221"/>
      <c r="DCF3" s="1221"/>
      <c r="DCG3" s="1221"/>
      <c r="DCH3" s="1221"/>
      <c r="DCI3" s="1221"/>
      <c r="DCJ3" s="1221"/>
      <c r="DCK3" s="1221"/>
      <c r="DCL3" s="1221"/>
      <c r="DCM3" s="1221"/>
      <c r="DCN3" s="1221"/>
      <c r="DCO3" s="1221"/>
      <c r="DCP3" s="1221"/>
      <c r="DCQ3" s="1221"/>
      <c r="DCR3" s="1221"/>
      <c r="DCS3" s="1221"/>
      <c r="DCT3" s="1221"/>
      <c r="DCU3" s="1221"/>
      <c r="DCV3" s="1221"/>
      <c r="DCW3" s="1221"/>
      <c r="DCX3" s="1221"/>
      <c r="DCY3" s="1221"/>
      <c r="DCZ3" s="1221"/>
      <c r="DDA3" s="1221"/>
      <c r="DDB3" s="1221"/>
      <c r="DDC3" s="1221"/>
      <c r="DDD3" s="1221"/>
      <c r="DDE3" s="1221"/>
      <c r="DDF3" s="1221"/>
      <c r="DDG3" s="1221"/>
      <c r="DDH3" s="1221"/>
      <c r="DDI3" s="1221"/>
      <c r="DDJ3" s="1221"/>
      <c r="DDK3" s="1221"/>
      <c r="DDL3" s="1221"/>
      <c r="DDM3" s="1221"/>
      <c r="DDN3" s="1221"/>
      <c r="DDO3" s="1221"/>
      <c r="DDP3" s="1221"/>
      <c r="DDQ3" s="1221"/>
      <c r="DDR3" s="1221"/>
      <c r="DDS3" s="1221"/>
      <c r="DDT3" s="1221"/>
      <c r="DDU3" s="1221"/>
      <c r="DDV3" s="1221"/>
      <c r="DDW3" s="1221"/>
      <c r="DDX3" s="1221"/>
      <c r="DDY3" s="1221"/>
      <c r="DDZ3" s="1221"/>
      <c r="DEA3" s="1221"/>
      <c r="DEB3" s="1221"/>
      <c r="DEC3" s="1221"/>
      <c r="DED3" s="1221"/>
      <c r="DEE3" s="1221"/>
      <c r="DEF3" s="1221"/>
      <c r="DEG3" s="1221"/>
      <c r="DEH3" s="1221"/>
      <c r="DEI3" s="1221"/>
      <c r="DEJ3" s="1221"/>
      <c r="DEK3" s="1221"/>
      <c r="DEL3" s="1221"/>
      <c r="DEM3" s="1221"/>
      <c r="DEN3" s="1221"/>
      <c r="DEO3" s="1221"/>
      <c r="DEP3" s="1221"/>
      <c r="DEQ3" s="1221"/>
      <c r="DER3" s="1221"/>
      <c r="DES3" s="1221"/>
      <c r="DET3" s="1221"/>
      <c r="DEU3" s="1221"/>
      <c r="DEV3" s="1221"/>
      <c r="DEW3" s="1221"/>
      <c r="DEX3" s="1221"/>
      <c r="DEY3" s="1221"/>
      <c r="DEZ3" s="1221"/>
      <c r="DFA3" s="1221"/>
      <c r="DFB3" s="1221"/>
      <c r="DFC3" s="1221"/>
      <c r="DFD3" s="1221"/>
      <c r="DFE3" s="1221"/>
      <c r="DFF3" s="1221"/>
      <c r="DFG3" s="1221"/>
      <c r="DFH3" s="1221"/>
      <c r="DFI3" s="1221"/>
      <c r="DFJ3" s="1221"/>
      <c r="DFK3" s="1221"/>
      <c r="DFL3" s="1221"/>
      <c r="DFM3" s="1221"/>
      <c r="DFN3" s="1221"/>
      <c r="DFO3" s="1221"/>
      <c r="DFP3" s="1221"/>
      <c r="DFQ3" s="1221"/>
      <c r="DFR3" s="1221"/>
      <c r="DFS3" s="1221"/>
      <c r="DFT3" s="1221"/>
      <c r="DFU3" s="1221"/>
      <c r="DFV3" s="1221"/>
      <c r="DFW3" s="1221"/>
      <c r="DFX3" s="1221"/>
      <c r="DFY3" s="1221"/>
      <c r="DFZ3" s="1221"/>
      <c r="DGA3" s="1221"/>
      <c r="DGB3" s="1221"/>
      <c r="DGC3" s="1221"/>
      <c r="DGD3" s="1221"/>
      <c r="DGE3" s="1221"/>
      <c r="DGF3" s="1221"/>
      <c r="DGG3" s="1221"/>
      <c r="DGH3" s="1221"/>
      <c r="DGI3" s="1221"/>
      <c r="DGJ3" s="1221"/>
      <c r="DGK3" s="1221"/>
      <c r="DGL3" s="1221"/>
      <c r="DGM3" s="1221"/>
      <c r="DGN3" s="1221"/>
      <c r="DGO3" s="1221"/>
      <c r="DGP3" s="1221"/>
      <c r="DGQ3" s="1221"/>
      <c r="DGR3" s="1221"/>
      <c r="DGS3" s="1221"/>
      <c r="DGT3" s="1221"/>
      <c r="DGU3" s="1221"/>
      <c r="DGV3" s="1221"/>
      <c r="DGW3" s="1221"/>
      <c r="DGX3" s="1221"/>
      <c r="DGY3" s="1221"/>
      <c r="DGZ3" s="1221"/>
      <c r="DHA3" s="1221"/>
      <c r="DHB3" s="1221"/>
      <c r="DHC3" s="1221"/>
      <c r="DHD3" s="1221"/>
      <c r="DHE3" s="1221"/>
      <c r="DHF3" s="1221"/>
      <c r="DHG3" s="1221"/>
      <c r="DHH3" s="1221"/>
      <c r="DHI3" s="1221"/>
      <c r="DHJ3" s="1221"/>
      <c r="DHK3" s="1221"/>
      <c r="DHL3" s="1221"/>
      <c r="DHM3" s="1221"/>
      <c r="DHN3" s="1221"/>
      <c r="DHO3" s="1221"/>
      <c r="DHP3" s="1221"/>
      <c r="DHQ3" s="1221"/>
      <c r="DHR3" s="1221"/>
      <c r="DHS3" s="1221"/>
      <c r="DHT3" s="1221"/>
      <c r="DHU3" s="1221"/>
      <c r="DHV3" s="1221"/>
      <c r="DHW3" s="1221"/>
      <c r="DHX3" s="1221"/>
      <c r="DHY3" s="1221"/>
      <c r="DHZ3" s="1221"/>
      <c r="DIA3" s="1221"/>
      <c r="DIB3" s="1221"/>
      <c r="DIC3" s="1221"/>
      <c r="DID3" s="1221"/>
      <c r="DIE3" s="1221"/>
      <c r="DIF3" s="1221"/>
      <c r="DIG3" s="1221"/>
      <c r="DIH3" s="1221"/>
      <c r="DII3" s="1221"/>
      <c r="DIJ3" s="1221"/>
      <c r="DIK3" s="1221"/>
      <c r="DIL3" s="1221"/>
      <c r="DIM3" s="1221"/>
      <c r="DIN3" s="1221"/>
      <c r="DIO3" s="1221"/>
      <c r="DIP3" s="1221"/>
      <c r="DIQ3" s="1221"/>
      <c r="DIR3" s="1221"/>
      <c r="DIS3" s="1221"/>
      <c r="DIT3" s="1221"/>
      <c r="DIU3" s="1221"/>
      <c r="DIV3" s="1221"/>
      <c r="DIW3" s="1221"/>
      <c r="DIX3" s="1221"/>
      <c r="DIY3" s="1221"/>
      <c r="DIZ3" s="1221"/>
      <c r="DJA3" s="1221"/>
      <c r="DJB3" s="1221"/>
      <c r="DJC3" s="1221"/>
      <c r="DJD3" s="1221"/>
      <c r="DJE3" s="1221"/>
      <c r="DJF3" s="1221"/>
      <c r="DJG3" s="1221"/>
      <c r="DJH3" s="1221"/>
      <c r="DJI3" s="1221"/>
      <c r="DJJ3" s="1221"/>
      <c r="DJK3" s="1221"/>
      <c r="DJL3" s="1221"/>
      <c r="DJM3" s="1221"/>
      <c r="DJN3" s="1221"/>
      <c r="DJO3" s="1221"/>
      <c r="DJP3" s="1221"/>
      <c r="DJQ3" s="1221"/>
      <c r="DJR3" s="1221"/>
      <c r="DJS3" s="1221"/>
      <c r="DJT3" s="1221"/>
      <c r="DJU3" s="1221"/>
      <c r="DJV3" s="1221"/>
      <c r="DJW3" s="1221"/>
      <c r="DJX3" s="1221"/>
      <c r="DJY3" s="1221"/>
      <c r="DJZ3" s="1221"/>
      <c r="DKA3" s="1221"/>
      <c r="DKB3" s="1221"/>
      <c r="DKC3" s="1221"/>
      <c r="DKD3" s="1221"/>
      <c r="DKE3" s="1221"/>
      <c r="DKF3" s="1221"/>
      <c r="DKG3" s="1221"/>
      <c r="DKH3" s="1221"/>
      <c r="DKI3" s="1221"/>
      <c r="DKJ3" s="1221"/>
      <c r="DKK3" s="1221"/>
      <c r="DKL3" s="1221"/>
      <c r="DKM3" s="1221"/>
      <c r="DKN3" s="1221"/>
      <c r="DKO3" s="1221"/>
      <c r="DKP3" s="1221"/>
      <c r="DKQ3" s="1221"/>
      <c r="DKR3" s="1221"/>
      <c r="DKS3" s="1221"/>
      <c r="DKT3" s="1221"/>
      <c r="DKU3" s="1221"/>
      <c r="DKV3" s="1221"/>
      <c r="DKW3" s="1221"/>
      <c r="DKX3" s="1221"/>
      <c r="DKY3" s="1221"/>
      <c r="DKZ3" s="1221"/>
      <c r="DLA3" s="1221"/>
      <c r="DLB3" s="1221"/>
      <c r="DLC3" s="1221"/>
      <c r="DLD3" s="1221"/>
      <c r="DLE3" s="1221"/>
      <c r="DLF3" s="1221"/>
      <c r="DLG3" s="1221"/>
      <c r="DLH3" s="1221"/>
      <c r="DLI3" s="1221"/>
      <c r="DLJ3" s="1221"/>
      <c r="DLK3" s="1221"/>
      <c r="DLL3" s="1221"/>
      <c r="DLM3" s="1221"/>
      <c r="DLN3" s="1221"/>
      <c r="DLO3" s="1221"/>
      <c r="DLP3" s="1221"/>
      <c r="DLQ3" s="1221"/>
      <c r="DLR3" s="1221"/>
      <c r="DLS3" s="1221"/>
      <c r="DLT3" s="1221"/>
      <c r="DLU3" s="1221"/>
      <c r="DLV3" s="1221"/>
      <c r="DLW3" s="1221"/>
      <c r="DLX3" s="1221"/>
      <c r="DLY3" s="1221"/>
      <c r="DLZ3" s="1221"/>
      <c r="DMA3" s="1221"/>
      <c r="DMB3" s="1221"/>
      <c r="DMC3" s="1221"/>
      <c r="DMD3" s="1221"/>
      <c r="DME3" s="1221"/>
      <c r="DMF3" s="1221"/>
      <c r="DMG3" s="1221"/>
      <c r="DMH3" s="1221"/>
      <c r="DMI3" s="1221"/>
      <c r="DMJ3" s="1221"/>
      <c r="DMK3" s="1221"/>
      <c r="DML3" s="1221"/>
      <c r="DMM3" s="1221"/>
      <c r="DMN3" s="1221"/>
      <c r="DMO3" s="1221"/>
      <c r="DMP3" s="1221"/>
      <c r="DMQ3" s="1221"/>
      <c r="DMR3" s="1221"/>
      <c r="DMS3" s="1221"/>
      <c r="DMT3" s="1221"/>
      <c r="DMU3" s="1221"/>
      <c r="DMV3" s="1221"/>
      <c r="DMW3" s="1221"/>
      <c r="DMX3" s="1221"/>
      <c r="DMY3" s="1221"/>
      <c r="DMZ3" s="1221"/>
      <c r="DNA3" s="1221"/>
      <c r="DNB3" s="1221"/>
      <c r="DNC3" s="1221"/>
      <c r="DND3" s="1221"/>
      <c r="DNE3" s="1221"/>
      <c r="DNF3" s="1221"/>
      <c r="DNG3" s="1221"/>
      <c r="DNH3" s="1221"/>
      <c r="DNI3" s="1221"/>
      <c r="DNJ3" s="1221"/>
      <c r="DNK3" s="1221"/>
      <c r="DNL3" s="1221"/>
      <c r="DNM3" s="1221"/>
      <c r="DNN3" s="1221"/>
      <c r="DNO3" s="1221"/>
      <c r="DNP3" s="1221"/>
      <c r="DNQ3" s="1221"/>
      <c r="DNR3" s="1221"/>
      <c r="DNS3" s="1221"/>
      <c r="DNT3" s="1221"/>
      <c r="DNU3" s="1221"/>
      <c r="DNV3" s="1221"/>
      <c r="DNW3" s="1221"/>
      <c r="DNX3" s="1221"/>
      <c r="DNY3" s="1221"/>
      <c r="DNZ3" s="1221"/>
      <c r="DOA3" s="1221"/>
      <c r="DOB3" s="1221"/>
      <c r="DOC3" s="1221"/>
      <c r="DOD3" s="1221"/>
      <c r="DOE3" s="1221"/>
      <c r="DOF3" s="1221"/>
      <c r="DOG3" s="1221"/>
      <c r="DOH3" s="1221"/>
      <c r="DOI3" s="1221"/>
      <c r="DOJ3" s="1221"/>
      <c r="DOK3" s="1221"/>
      <c r="DOL3" s="1221"/>
      <c r="DOM3" s="1221"/>
      <c r="DON3" s="1221"/>
      <c r="DOO3" s="1221"/>
      <c r="DOP3" s="1221"/>
      <c r="DOQ3" s="1221"/>
      <c r="DOR3" s="1221"/>
      <c r="DOS3" s="1221"/>
      <c r="DOT3" s="1221"/>
      <c r="DOU3" s="1221"/>
      <c r="DOV3" s="1221"/>
      <c r="DOW3" s="1221"/>
      <c r="DOX3" s="1221"/>
      <c r="DOY3" s="1221"/>
      <c r="DOZ3" s="1221"/>
      <c r="DPA3" s="1221"/>
      <c r="DPB3" s="1221"/>
      <c r="DPC3" s="1221"/>
      <c r="DPD3" s="1221"/>
      <c r="DPE3" s="1221"/>
      <c r="DPF3" s="1221"/>
      <c r="DPG3" s="1221"/>
      <c r="DPH3" s="1221"/>
      <c r="DPI3" s="1221"/>
      <c r="DPJ3" s="1221"/>
      <c r="DPK3" s="1221"/>
      <c r="DPL3" s="1221"/>
      <c r="DPM3" s="1221"/>
      <c r="DPN3" s="1221"/>
      <c r="DPO3" s="1221"/>
      <c r="DPP3" s="1221"/>
      <c r="DPQ3" s="1221"/>
      <c r="DPR3" s="1221"/>
      <c r="DPS3" s="1221"/>
      <c r="DPT3" s="1221"/>
      <c r="DPU3" s="1221"/>
      <c r="DPV3" s="1221"/>
      <c r="DPW3" s="1221"/>
      <c r="DPX3" s="1221"/>
      <c r="DPY3" s="1221"/>
      <c r="DPZ3" s="1221"/>
      <c r="DQA3" s="1221"/>
      <c r="DQB3" s="1221"/>
      <c r="DQC3" s="1221"/>
      <c r="DQD3" s="1221"/>
      <c r="DQE3" s="1221"/>
      <c r="DQF3" s="1221"/>
      <c r="DQG3" s="1221"/>
      <c r="DQH3" s="1221"/>
      <c r="DQI3" s="1221"/>
      <c r="DQJ3" s="1221"/>
      <c r="DQK3" s="1221"/>
      <c r="DQL3" s="1221"/>
      <c r="DQM3" s="1221"/>
      <c r="DQN3" s="1221"/>
      <c r="DQO3" s="1221"/>
      <c r="DQP3" s="1221"/>
      <c r="DQQ3" s="1221"/>
      <c r="DQR3" s="1221"/>
      <c r="DQS3" s="1221"/>
      <c r="DQT3" s="1221"/>
      <c r="DQU3" s="1221"/>
      <c r="DQV3" s="1221"/>
      <c r="DQW3" s="1221"/>
      <c r="DQX3" s="1221"/>
      <c r="DQY3" s="1221"/>
      <c r="DQZ3" s="1221"/>
      <c r="DRA3" s="1221"/>
      <c r="DRB3" s="1221"/>
      <c r="DRC3" s="1221"/>
      <c r="DRD3" s="1221"/>
      <c r="DRE3" s="1221"/>
      <c r="DRF3" s="1221"/>
      <c r="DRG3" s="1221"/>
      <c r="DRH3" s="1221"/>
      <c r="DRI3" s="1221"/>
      <c r="DRJ3" s="1221"/>
      <c r="DRK3" s="1221"/>
      <c r="DRL3" s="1221"/>
      <c r="DRM3" s="1221"/>
      <c r="DRN3" s="1221"/>
      <c r="DRO3" s="1221"/>
      <c r="DRP3" s="1221"/>
      <c r="DRQ3" s="1221"/>
      <c r="DRR3" s="1221"/>
      <c r="DRS3" s="1221"/>
      <c r="DRT3" s="1221"/>
      <c r="DRU3" s="1221"/>
      <c r="DRV3" s="1221"/>
      <c r="DRW3" s="1221"/>
      <c r="DRX3" s="1221"/>
      <c r="DRY3" s="1221"/>
      <c r="DRZ3" s="1221"/>
      <c r="DSA3" s="1221"/>
      <c r="DSB3" s="1221"/>
      <c r="DSC3" s="1221"/>
      <c r="DSD3" s="1221"/>
      <c r="DSE3" s="1221"/>
      <c r="DSF3" s="1221"/>
      <c r="DSG3" s="1221"/>
      <c r="DSH3" s="1221"/>
      <c r="DSI3" s="1221"/>
      <c r="DSJ3" s="1221"/>
      <c r="DSK3" s="1221"/>
      <c r="DSL3" s="1221"/>
      <c r="DSM3" s="1221"/>
      <c r="DSN3" s="1221"/>
      <c r="DSO3" s="1221"/>
      <c r="DSP3" s="1221"/>
      <c r="DSQ3" s="1221"/>
      <c r="DSR3" s="1221"/>
      <c r="DSS3" s="1221"/>
      <c r="DST3" s="1221"/>
      <c r="DSU3" s="1221"/>
      <c r="DSV3" s="1221"/>
      <c r="DSW3" s="1221"/>
      <c r="DSX3" s="1221"/>
      <c r="DSY3" s="1221"/>
      <c r="DSZ3" s="1221"/>
      <c r="DTA3" s="1221"/>
      <c r="DTB3" s="1221"/>
      <c r="DTC3" s="1221"/>
      <c r="DTD3" s="1221"/>
      <c r="DTE3" s="1221"/>
      <c r="DTF3" s="1221"/>
      <c r="DTG3" s="1221"/>
      <c r="DTH3" s="1221"/>
      <c r="DTI3" s="1221"/>
      <c r="DTJ3" s="1221"/>
      <c r="DTK3" s="1221"/>
      <c r="DTL3" s="1221"/>
      <c r="DTM3" s="1221"/>
      <c r="DTN3" s="1221"/>
      <c r="DTO3" s="1221"/>
      <c r="DTP3" s="1221"/>
      <c r="DTQ3" s="1221"/>
      <c r="DTR3" s="1221"/>
      <c r="DTS3" s="1221"/>
      <c r="DTT3" s="1221"/>
      <c r="DTU3" s="1221"/>
      <c r="DTV3" s="1221"/>
      <c r="DTW3" s="1221"/>
      <c r="DTX3" s="1221"/>
      <c r="DTY3" s="1221"/>
      <c r="DTZ3" s="1221"/>
      <c r="DUA3" s="1221"/>
      <c r="DUB3" s="1221"/>
      <c r="DUC3" s="1221"/>
      <c r="DUD3" s="1221"/>
      <c r="DUE3" s="1221"/>
      <c r="DUF3" s="1221"/>
      <c r="DUG3" s="1221"/>
      <c r="DUH3" s="1221"/>
      <c r="DUI3" s="1221"/>
      <c r="DUJ3" s="1221"/>
      <c r="DUK3" s="1221"/>
      <c r="DUL3" s="1221"/>
      <c r="DUM3" s="1221"/>
      <c r="DUN3" s="1221"/>
      <c r="DUO3" s="1221"/>
      <c r="DUP3" s="1221"/>
      <c r="DUQ3" s="1221"/>
      <c r="DUR3" s="1221"/>
      <c r="DUS3" s="1221"/>
      <c r="DUT3" s="1221"/>
      <c r="DUU3" s="1221"/>
      <c r="DUV3" s="1221"/>
      <c r="DUW3" s="1221"/>
      <c r="DUX3" s="1221"/>
      <c r="DUY3" s="1221"/>
      <c r="DUZ3" s="1221"/>
      <c r="DVA3" s="1221"/>
      <c r="DVB3" s="1221"/>
      <c r="DVC3" s="1221"/>
      <c r="DVD3" s="1221"/>
      <c r="DVE3" s="1221"/>
      <c r="DVF3" s="1221"/>
      <c r="DVG3" s="1221"/>
      <c r="DVH3" s="1221"/>
      <c r="DVI3" s="1221"/>
      <c r="DVJ3" s="1221"/>
      <c r="DVK3" s="1221"/>
      <c r="DVL3" s="1221"/>
      <c r="DVM3" s="1221"/>
      <c r="DVN3" s="1221"/>
      <c r="DVO3" s="1221"/>
      <c r="DVP3" s="1221"/>
      <c r="DVQ3" s="1221"/>
      <c r="DVR3" s="1221"/>
      <c r="DVS3" s="1221"/>
      <c r="DVT3" s="1221"/>
      <c r="DVU3" s="1221"/>
      <c r="DVV3" s="1221"/>
      <c r="DVW3" s="1221"/>
      <c r="DVX3" s="1221"/>
      <c r="DVY3" s="1221"/>
      <c r="DVZ3" s="1221"/>
      <c r="DWA3" s="1221"/>
      <c r="DWB3" s="1221"/>
      <c r="DWC3" s="1221"/>
      <c r="DWD3" s="1221"/>
      <c r="DWE3" s="1221"/>
      <c r="DWF3" s="1221"/>
      <c r="DWG3" s="1221"/>
      <c r="DWH3" s="1221"/>
      <c r="DWI3" s="1221"/>
      <c r="DWJ3" s="1221"/>
      <c r="DWK3" s="1221"/>
      <c r="DWL3" s="1221"/>
      <c r="DWM3" s="1221"/>
      <c r="DWN3" s="1221"/>
      <c r="DWO3" s="1221"/>
      <c r="DWP3" s="1221"/>
      <c r="DWQ3" s="1221"/>
      <c r="DWR3" s="1221"/>
      <c r="DWS3" s="1221"/>
      <c r="DWT3" s="1221"/>
      <c r="DWU3" s="1221"/>
      <c r="DWV3" s="1221"/>
      <c r="DWW3" s="1221"/>
      <c r="DWX3" s="1221"/>
      <c r="DWY3" s="1221"/>
      <c r="DWZ3" s="1221"/>
      <c r="DXA3" s="1221"/>
      <c r="DXB3" s="1221"/>
      <c r="DXC3" s="1221"/>
      <c r="DXD3" s="1221"/>
      <c r="DXE3" s="1221"/>
      <c r="DXF3" s="1221"/>
      <c r="DXG3" s="1221"/>
      <c r="DXH3" s="1221"/>
      <c r="DXI3" s="1221"/>
      <c r="DXJ3" s="1221"/>
      <c r="DXK3" s="1221"/>
      <c r="DXL3" s="1221"/>
      <c r="DXM3" s="1221"/>
      <c r="DXN3" s="1221"/>
      <c r="DXO3" s="1221"/>
      <c r="DXP3" s="1221"/>
      <c r="DXQ3" s="1221"/>
      <c r="DXR3" s="1221"/>
      <c r="DXS3" s="1221"/>
      <c r="DXT3" s="1221"/>
      <c r="DXU3" s="1221"/>
      <c r="DXV3" s="1221"/>
      <c r="DXW3" s="1221"/>
      <c r="DXX3" s="1221"/>
      <c r="DXY3" s="1221"/>
      <c r="DXZ3" s="1221"/>
      <c r="DYA3" s="1221"/>
      <c r="DYB3" s="1221"/>
      <c r="DYC3" s="1221"/>
      <c r="DYD3" s="1221"/>
      <c r="DYE3" s="1221"/>
      <c r="DYF3" s="1221"/>
      <c r="DYG3" s="1221"/>
      <c r="DYH3" s="1221"/>
      <c r="DYI3" s="1221"/>
      <c r="DYJ3" s="1221"/>
      <c r="DYK3" s="1221"/>
      <c r="DYL3" s="1221"/>
      <c r="DYM3" s="1221"/>
      <c r="DYN3" s="1221"/>
      <c r="DYO3" s="1221"/>
      <c r="DYP3" s="1221"/>
      <c r="DYQ3" s="1221"/>
      <c r="DYR3" s="1221"/>
      <c r="DYS3" s="1221"/>
      <c r="DYT3" s="1221"/>
      <c r="DYU3" s="1221"/>
      <c r="DYV3" s="1221"/>
      <c r="DYW3" s="1221"/>
      <c r="DYX3" s="1221"/>
      <c r="DYY3" s="1221"/>
      <c r="DYZ3" s="1221"/>
      <c r="DZA3" s="1221"/>
      <c r="DZB3" s="1221"/>
      <c r="DZC3" s="1221"/>
      <c r="DZD3" s="1221"/>
      <c r="DZE3" s="1221"/>
      <c r="DZF3" s="1221"/>
      <c r="DZG3" s="1221"/>
      <c r="DZH3" s="1221"/>
      <c r="DZI3" s="1221"/>
      <c r="DZJ3" s="1221"/>
      <c r="DZK3" s="1221"/>
      <c r="DZL3" s="1221"/>
      <c r="DZM3" s="1221"/>
      <c r="DZN3" s="1221"/>
      <c r="DZO3" s="1221"/>
      <c r="DZP3" s="1221"/>
      <c r="DZQ3" s="1221"/>
      <c r="DZR3" s="1221"/>
      <c r="DZS3" s="1221"/>
      <c r="DZT3" s="1221"/>
      <c r="DZU3" s="1221"/>
      <c r="DZV3" s="1221"/>
      <c r="DZW3" s="1221"/>
      <c r="DZX3" s="1221"/>
      <c r="DZY3" s="1221"/>
      <c r="DZZ3" s="1221"/>
      <c r="EAA3" s="1221"/>
      <c r="EAB3" s="1221"/>
      <c r="EAC3" s="1221"/>
      <c r="EAD3" s="1221"/>
      <c r="EAE3" s="1221"/>
      <c r="EAF3" s="1221"/>
      <c r="EAG3" s="1221"/>
      <c r="EAH3" s="1221"/>
      <c r="EAI3" s="1221"/>
      <c r="EAJ3" s="1221"/>
      <c r="EAK3" s="1221"/>
      <c r="EAL3" s="1221"/>
      <c r="EAM3" s="1221"/>
      <c r="EAN3" s="1221"/>
      <c r="EAO3" s="1221"/>
      <c r="EAP3" s="1221"/>
      <c r="EAQ3" s="1221"/>
      <c r="EAR3" s="1221"/>
      <c r="EAS3" s="1221"/>
      <c r="EAT3" s="1221"/>
      <c r="EAU3" s="1221"/>
      <c r="EAV3" s="1221"/>
      <c r="EAW3" s="1221"/>
      <c r="EAX3" s="1221"/>
      <c r="EAY3" s="1221"/>
      <c r="EAZ3" s="1221"/>
      <c r="EBA3" s="1221"/>
      <c r="EBB3" s="1221"/>
      <c r="EBC3" s="1221"/>
      <c r="EBD3" s="1221"/>
      <c r="EBE3" s="1221"/>
      <c r="EBF3" s="1221"/>
      <c r="EBG3" s="1221"/>
      <c r="EBH3" s="1221"/>
      <c r="EBI3" s="1221"/>
      <c r="EBJ3" s="1221"/>
      <c r="EBK3" s="1221"/>
      <c r="EBL3" s="1221"/>
      <c r="EBM3" s="1221"/>
      <c r="EBN3" s="1221"/>
      <c r="EBO3" s="1221"/>
      <c r="EBP3" s="1221"/>
      <c r="EBQ3" s="1221"/>
      <c r="EBR3" s="1221"/>
      <c r="EBS3" s="1221"/>
      <c r="EBT3" s="1221"/>
      <c r="EBU3" s="1221"/>
      <c r="EBV3" s="1221"/>
      <c r="EBW3" s="1221"/>
      <c r="EBX3" s="1221"/>
      <c r="EBY3" s="1221"/>
      <c r="EBZ3" s="1221"/>
      <c r="ECA3" s="1221"/>
      <c r="ECB3" s="1221"/>
      <c r="ECC3" s="1221"/>
      <c r="ECD3" s="1221"/>
      <c r="ECE3" s="1221"/>
      <c r="ECF3" s="1221"/>
      <c r="ECG3" s="1221"/>
      <c r="ECH3" s="1221"/>
      <c r="ECI3" s="1221"/>
      <c r="ECJ3" s="1221"/>
      <c r="ECK3" s="1221"/>
      <c r="ECL3" s="1221"/>
      <c r="ECM3" s="1221"/>
      <c r="ECN3" s="1221"/>
      <c r="ECO3" s="1221"/>
      <c r="ECP3" s="1221"/>
      <c r="ECQ3" s="1221"/>
      <c r="ECR3" s="1221"/>
      <c r="ECS3" s="1221"/>
      <c r="ECT3" s="1221"/>
      <c r="ECU3" s="1221"/>
      <c r="ECV3" s="1221"/>
      <c r="ECW3" s="1221"/>
      <c r="ECX3" s="1221"/>
      <c r="ECY3" s="1221"/>
      <c r="ECZ3" s="1221"/>
      <c r="EDA3" s="1221"/>
      <c r="EDB3" s="1221"/>
      <c r="EDC3" s="1221"/>
      <c r="EDD3" s="1221"/>
      <c r="EDE3" s="1221"/>
      <c r="EDF3" s="1221"/>
      <c r="EDG3" s="1221"/>
      <c r="EDH3" s="1221"/>
      <c r="EDI3" s="1221"/>
      <c r="EDJ3" s="1221"/>
      <c r="EDK3" s="1221"/>
      <c r="EDL3" s="1221"/>
      <c r="EDM3" s="1221"/>
      <c r="EDN3" s="1221"/>
      <c r="EDO3" s="1221"/>
      <c r="EDP3" s="1221"/>
      <c r="EDQ3" s="1221"/>
      <c r="EDR3" s="1221"/>
      <c r="EDS3" s="1221"/>
      <c r="EDT3" s="1221"/>
      <c r="EDU3" s="1221"/>
      <c r="EDV3" s="1221"/>
      <c r="EDW3" s="1221"/>
      <c r="EDX3" s="1221"/>
      <c r="EDY3" s="1221"/>
      <c r="EDZ3" s="1221"/>
      <c r="EEA3" s="1221"/>
      <c r="EEB3" s="1221"/>
      <c r="EEC3" s="1221"/>
      <c r="EED3" s="1221"/>
      <c r="EEE3" s="1221"/>
      <c r="EEF3" s="1221"/>
      <c r="EEG3" s="1221"/>
      <c r="EEH3" s="1221"/>
      <c r="EEI3" s="1221"/>
      <c r="EEJ3" s="1221"/>
      <c r="EEK3" s="1221"/>
      <c r="EEL3" s="1221"/>
      <c r="EEM3" s="1221"/>
      <c r="EEN3" s="1221"/>
      <c r="EEO3" s="1221"/>
      <c r="EEP3" s="1221"/>
      <c r="EEQ3" s="1221"/>
      <c r="EER3" s="1221"/>
      <c r="EES3" s="1221"/>
      <c r="EET3" s="1221"/>
      <c r="EEU3" s="1221"/>
      <c r="EEV3" s="1221"/>
      <c r="EEW3" s="1221"/>
      <c r="EEX3" s="1221"/>
      <c r="EEY3" s="1221"/>
      <c r="EEZ3" s="1221"/>
      <c r="EFA3" s="1221"/>
      <c r="EFB3" s="1221"/>
      <c r="EFC3" s="1221"/>
      <c r="EFD3" s="1221"/>
      <c r="EFE3" s="1221"/>
      <c r="EFF3" s="1221"/>
      <c r="EFG3" s="1221"/>
      <c r="EFH3" s="1221"/>
      <c r="EFI3" s="1221"/>
      <c r="EFJ3" s="1221"/>
      <c r="EFK3" s="1221"/>
      <c r="EFL3" s="1221"/>
      <c r="EFM3" s="1221"/>
      <c r="EFN3" s="1221"/>
      <c r="EFO3" s="1221"/>
      <c r="EFP3" s="1221"/>
      <c r="EFQ3" s="1221"/>
      <c r="EFR3" s="1221"/>
      <c r="EFS3" s="1221"/>
      <c r="EFT3" s="1221"/>
      <c r="EFU3" s="1221"/>
      <c r="EFV3" s="1221"/>
      <c r="EFW3" s="1221"/>
      <c r="EFX3" s="1221"/>
      <c r="EFY3" s="1221"/>
      <c r="EFZ3" s="1221"/>
      <c r="EGA3" s="1221"/>
      <c r="EGB3" s="1221"/>
      <c r="EGC3" s="1221"/>
      <c r="EGD3" s="1221"/>
      <c r="EGE3" s="1221"/>
      <c r="EGF3" s="1221"/>
      <c r="EGG3" s="1221"/>
      <c r="EGH3" s="1221"/>
      <c r="EGI3" s="1221"/>
      <c r="EGJ3" s="1221"/>
      <c r="EGK3" s="1221"/>
      <c r="EGL3" s="1221"/>
      <c r="EGM3" s="1221"/>
      <c r="EGN3" s="1221"/>
      <c r="EGO3" s="1221"/>
      <c r="EGP3" s="1221"/>
      <c r="EGQ3" s="1221"/>
      <c r="EGR3" s="1221"/>
      <c r="EGS3" s="1221"/>
      <c r="EGT3" s="1221"/>
      <c r="EGU3" s="1221"/>
      <c r="EGV3" s="1221"/>
      <c r="EGW3" s="1221"/>
      <c r="EGX3" s="1221"/>
      <c r="EGY3" s="1221"/>
      <c r="EGZ3" s="1221"/>
      <c r="EHA3" s="1221"/>
      <c r="EHB3" s="1221"/>
      <c r="EHC3" s="1221"/>
      <c r="EHD3" s="1221"/>
      <c r="EHE3" s="1221"/>
      <c r="EHF3" s="1221"/>
      <c r="EHG3" s="1221"/>
      <c r="EHH3" s="1221"/>
      <c r="EHI3" s="1221"/>
      <c r="EHJ3" s="1221"/>
      <c r="EHK3" s="1221"/>
      <c r="EHL3" s="1221"/>
      <c r="EHM3" s="1221"/>
      <c r="EHN3" s="1221"/>
      <c r="EHO3" s="1221"/>
      <c r="EHP3" s="1221"/>
      <c r="EHQ3" s="1221"/>
      <c r="EHR3" s="1221"/>
      <c r="EHS3" s="1221"/>
      <c r="EHT3" s="1221"/>
      <c r="EHU3" s="1221"/>
      <c r="EHV3" s="1221"/>
      <c r="EHW3" s="1221"/>
      <c r="EHX3" s="1221"/>
      <c r="EHY3" s="1221"/>
      <c r="EHZ3" s="1221"/>
      <c r="EIA3" s="1221"/>
      <c r="EIB3" s="1221"/>
      <c r="EIC3" s="1221"/>
      <c r="EID3" s="1221"/>
      <c r="EIE3" s="1221"/>
      <c r="EIF3" s="1221"/>
      <c r="EIG3" s="1221"/>
      <c r="EIH3" s="1221"/>
      <c r="EII3" s="1221"/>
      <c r="EIJ3" s="1221"/>
      <c r="EIK3" s="1221"/>
      <c r="EIL3" s="1221"/>
      <c r="EIM3" s="1221"/>
      <c r="EIN3" s="1221"/>
      <c r="EIO3" s="1221"/>
      <c r="EIP3" s="1221"/>
      <c r="EIQ3" s="1221"/>
      <c r="EIR3" s="1221"/>
      <c r="EIS3" s="1221"/>
      <c r="EIT3" s="1221"/>
      <c r="EIU3" s="1221"/>
      <c r="EIV3" s="1221"/>
      <c r="EIW3" s="1221"/>
      <c r="EIX3" s="1221"/>
      <c r="EIY3" s="1221"/>
      <c r="EIZ3" s="1221"/>
      <c r="EJA3" s="1221"/>
      <c r="EJB3" s="1221"/>
      <c r="EJC3" s="1221"/>
      <c r="EJD3" s="1221"/>
      <c r="EJE3" s="1221"/>
      <c r="EJF3" s="1221"/>
      <c r="EJG3" s="1221"/>
      <c r="EJH3" s="1221"/>
      <c r="EJI3" s="1221"/>
      <c r="EJJ3" s="1221"/>
      <c r="EJK3" s="1221"/>
      <c r="EJL3" s="1221"/>
      <c r="EJM3" s="1221"/>
      <c r="EJN3" s="1221"/>
      <c r="EJO3" s="1221"/>
      <c r="EJP3" s="1221"/>
      <c r="EJQ3" s="1221"/>
      <c r="EJR3" s="1221"/>
      <c r="EJS3" s="1221"/>
      <c r="EJT3" s="1221"/>
      <c r="EJU3" s="1221"/>
      <c r="EJV3" s="1221"/>
      <c r="EJW3" s="1221"/>
      <c r="EJX3" s="1221"/>
      <c r="EJY3" s="1221"/>
      <c r="EJZ3" s="1221"/>
      <c r="EKA3" s="1221"/>
      <c r="EKB3" s="1221"/>
      <c r="EKC3" s="1221"/>
      <c r="EKD3" s="1221"/>
      <c r="EKE3" s="1221"/>
      <c r="EKF3" s="1221"/>
      <c r="EKG3" s="1221"/>
      <c r="EKH3" s="1221"/>
      <c r="EKI3" s="1221"/>
      <c r="EKJ3" s="1221"/>
      <c r="EKK3" s="1221"/>
      <c r="EKL3" s="1221"/>
      <c r="EKM3" s="1221"/>
      <c r="EKN3" s="1221"/>
      <c r="EKO3" s="1221"/>
      <c r="EKP3" s="1221"/>
      <c r="EKQ3" s="1221"/>
      <c r="EKR3" s="1221"/>
      <c r="EKS3" s="1221"/>
      <c r="EKT3" s="1221"/>
      <c r="EKU3" s="1221"/>
      <c r="EKV3" s="1221"/>
      <c r="EKW3" s="1221"/>
      <c r="EKX3" s="1221"/>
      <c r="EKY3" s="1221"/>
      <c r="EKZ3" s="1221"/>
      <c r="ELA3" s="1221"/>
      <c r="ELB3" s="1221"/>
      <c r="ELC3" s="1221"/>
      <c r="ELD3" s="1221"/>
      <c r="ELE3" s="1221"/>
      <c r="ELF3" s="1221"/>
      <c r="ELG3" s="1221"/>
      <c r="ELH3" s="1221"/>
      <c r="ELI3" s="1221"/>
      <c r="ELJ3" s="1221"/>
      <c r="ELK3" s="1221"/>
      <c r="ELL3" s="1221"/>
      <c r="ELM3" s="1221"/>
      <c r="ELN3" s="1221"/>
      <c r="ELO3" s="1221"/>
      <c r="ELP3" s="1221"/>
      <c r="ELQ3" s="1221"/>
      <c r="ELR3" s="1221"/>
      <c r="ELS3" s="1221"/>
      <c r="ELT3" s="1221"/>
      <c r="ELU3" s="1221"/>
      <c r="ELV3" s="1221"/>
      <c r="ELW3" s="1221"/>
      <c r="ELX3" s="1221"/>
      <c r="ELY3" s="1221"/>
      <c r="ELZ3" s="1221"/>
      <c r="EMA3" s="1221"/>
      <c r="EMB3" s="1221"/>
      <c r="EMC3" s="1221"/>
      <c r="EMD3" s="1221"/>
      <c r="EME3" s="1221"/>
      <c r="EMF3" s="1221"/>
      <c r="EMG3" s="1221"/>
      <c r="EMH3" s="1221"/>
      <c r="EMI3" s="1221"/>
      <c r="EMJ3" s="1221"/>
      <c r="EMK3" s="1221"/>
      <c r="EML3" s="1221"/>
      <c r="EMM3" s="1221"/>
      <c r="EMN3" s="1221"/>
      <c r="EMO3" s="1221"/>
      <c r="EMP3" s="1221"/>
      <c r="EMQ3" s="1221"/>
      <c r="EMR3" s="1221"/>
      <c r="EMS3" s="1221"/>
      <c r="EMT3" s="1221"/>
      <c r="EMU3" s="1221"/>
      <c r="EMV3" s="1221"/>
      <c r="EMW3" s="1221"/>
      <c r="EMX3" s="1221"/>
      <c r="EMY3" s="1221"/>
      <c r="EMZ3" s="1221"/>
      <c r="ENA3" s="1221"/>
      <c r="ENB3" s="1221"/>
      <c r="ENC3" s="1221"/>
      <c r="END3" s="1221"/>
      <c r="ENE3" s="1221"/>
      <c r="ENF3" s="1221"/>
      <c r="ENG3" s="1221"/>
      <c r="ENH3" s="1221"/>
      <c r="ENI3" s="1221"/>
      <c r="ENJ3" s="1221"/>
      <c r="ENK3" s="1221"/>
      <c r="ENL3" s="1221"/>
      <c r="ENM3" s="1221"/>
      <c r="ENN3" s="1221"/>
      <c r="ENO3" s="1221"/>
      <c r="ENP3" s="1221"/>
      <c r="ENQ3" s="1221"/>
      <c r="ENR3" s="1221"/>
      <c r="ENS3" s="1221"/>
      <c r="ENT3" s="1221"/>
      <c r="ENU3" s="1221"/>
      <c r="ENV3" s="1221"/>
      <c r="ENW3" s="1221"/>
      <c r="ENX3" s="1221"/>
      <c r="ENY3" s="1221"/>
      <c r="ENZ3" s="1221"/>
      <c r="EOA3" s="1221"/>
      <c r="EOB3" s="1221"/>
      <c r="EOC3" s="1221"/>
      <c r="EOD3" s="1221"/>
      <c r="EOE3" s="1221"/>
      <c r="EOF3" s="1221"/>
      <c r="EOG3" s="1221"/>
      <c r="EOH3" s="1221"/>
      <c r="EOI3" s="1221"/>
      <c r="EOJ3" s="1221"/>
      <c r="EOK3" s="1221"/>
      <c r="EOL3" s="1221"/>
      <c r="EOM3" s="1221"/>
      <c r="EON3" s="1221"/>
      <c r="EOO3" s="1221"/>
      <c r="EOP3" s="1221"/>
      <c r="EOQ3" s="1221"/>
      <c r="EOR3" s="1221"/>
      <c r="EOS3" s="1221"/>
      <c r="EOT3" s="1221"/>
      <c r="EOU3" s="1221"/>
      <c r="EOV3" s="1221"/>
      <c r="EOW3" s="1221"/>
      <c r="EOX3" s="1221"/>
      <c r="EOY3" s="1221"/>
      <c r="EOZ3" s="1221"/>
      <c r="EPA3" s="1221"/>
      <c r="EPB3" s="1221"/>
      <c r="EPC3" s="1221"/>
      <c r="EPD3" s="1221"/>
      <c r="EPE3" s="1221"/>
      <c r="EPF3" s="1221"/>
      <c r="EPG3" s="1221"/>
      <c r="EPH3" s="1221"/>
      <c r="EPI3" s="1221"/>
      <c r="EPJ3" s="1221"/>
      <c r="EPK3" s="1221"/>
      <c r="EPL3" s="1221"/>
      <c r="EPM3" s="1221"/>
      <c r="EPN3" s="1221"/>
      <c r="EPO3" s="1221"/>
      <c r="EPP3" s="1221"/>
      <c r="EPQ3" s="1221"/>
      <c r="EPR3" s="1221"/>
      <c r="EPS3" s="1221"/>
      <c r="EPT3" s="1221"/>
      <c r="EPU3" s="1221"/>
      <c r="EPV3" s="1221"/>
      <c r="EPW3" s="1221"/>
      <c r="EPX3" s="1221"/>
      <c r="EPY3" s="1221"/>
      <c r="EPZ3" s="1221"/>
      <c r="EQA3" s="1221"/>
      <c r="EQB3" s="1221"/>
      <c r="EQC3" s="1221"/>
      <c r="EQD3" s="1221"/>
      <c r="EQE3" s="1221"/>
      <c r="EQF3" s="1221"/>
      <c r="EQG3" s="1221"/>
      <c r="EQH3" s="1221"/>
      <c r="EQI3" s="1221"/>
      <c r="EQJ3" s="1221"/>
      <c r="EQK3" s="1221"/>
      <c r="EQL3" s="1221"/>
      <c r="EQM3" s="1221"/>
      <c r="EQN3" s="1221"/>
      <c r="EQO3" s="1221"/>
      <c r="EQP3" s="1221"/>
      <c r="EQQ3" s="1221"/>
      <c r="EQR3" s="1221"/>
      <c r="EQS3" s="1221"/>
      <c r="EQT3" s="1221"/>
      <c r="EQU3" s="1221"/>
      <c r="EQV3" s="1221"/>
      <c r="EQW3" s="1221"/>
      <c r="EQX3" s="1221"/>
      <c r="EQY3" s="1221"/>
      <c r="EQZ3" s="1221"/>
      <c r="ERA3" s="1221"/>
      <c r="ERB3" s="1221"/>
      <c r="ERC3" s="1221"/>
      <c r="ERD3" s="1221"/>
      <c r="ERE3" s="1221"/>
      <c r="ERF3" s="1221"/>
      <c r="ERG3" s="1221"/>
      <c r="ERH3" s="1221"/>
      <c r="ERI3" s="1221"/>
      <c r="ERJ3" s="1221"/>
      <c r="ERK3" s="1221"/>
      <c r="ERL3" s="1221"/>
      <c r="ERM3" s="1221"/>
      <c r="ERN3" s="1221"/>
      <c r="ERO3" s="1221"/>
      <c r="ERP3" s="1221"/>
      <c r="ERQ3" s="1221"/>
      <c r="ERR3" s="1221"/>
      <c r="ERS3" s="1221"/>
      <c r="ERT3" s="1221"/>
      <c r="ERU3" s="1221"/>
      <c r="ERV3" s="1221"/>
      <c r="ERW3" s="1221"/>
      <c r="ERX3" s="1221"/>
      <c r="ERY3" s="1221"/>
      <c r="ERZ3" s="1221"/>
      <c r="ESA3" s="1221"/>
      <c r="ESB3" s="1221"/>
      <c r="ESC3" s="1221"/>
      <c r="ESD3" s="1221"/>
      <c r="ESE3" s="1221"/>
      <c r="ESF3" s="1221"/>
      <c r="ESG3" s="1221"/>
      <c r="ESH3" s="1221"/>
      <c r="ESI3" s="1221"/>
      <c r="ESJ3" s="1221"/>
      <c r="ESK3" s="1221"/>
      <c r="ESL3" s="1221"/>
      <c r="ESM3" s="1221"/>
      <c r="ESN3" s="1221"/>
      <c r="ESO3" s="1221"/>
      <c r="ESP3" s="1221"/>
      <c r="ESQ3" s="1221"/>
      <c r="ESR3" s="1221"/>
      <c r="ESS3" s="1221"/>
      <c r="EST3" s="1221"/>
      <c r="ESU3" s="1221"/>
      <c r="ESV3" s="1221"/>
      <c r="ESW3" s="1221"/>
      <c r="ESX3" s="1221"/>
      <c r="ESY3" s="1221"/>
      <c r="ESZ3" s="1221"/>
      <c r="ETA3" s="1221"/>
      <c r="ETB3" s="1221"/>
      <c r="ETC3" s="1221"/>
      <c r="ETD3" s="1221"/>
      <c r="ETE3" s="1221"/>
      <c r="ETF3" s="1221"/>
      <c r="ETG3" s="1221"/>
      <c r="ETH3" s="1221"/>
      <c r="ETI3" s="1221"/>
      <c r="ETJ3" s="1221"/>
      <c r="ETK3" s="1221"/>
      <c r="ETL3" s="1221"/>
      <c r="ETM3" s="1221"/>
      <c r="ETN3" s="1221"/>
      <c r="ETO3" s="1221"/>
      <c r="ETP3" s="1221"/>
      <c r="ETQ3" s="1221"/>
      <c r="ETR3" s="1221"/>
      <c r="ETS3" s="1221"/>
      <c r="ETT3" s="1221"/>
      <c r="ETU3" s="1221"/>
      <c r="ETV3" s="1221"/>
      <c r="ETW3" s="1221"/>
      <c r="ETX3" s="1221"/>
      <c r="ETY3" s="1221"/>
      <c r="ETZ3" s="1221"/>
      <c r="EUA3" s="1221"/>
      <c r="EUB3" s="1221"/>
      <c r="EUC3" s="1221"/>
      <c r="EUD3" s="1221"/>
      <c r="EUE3" s="1221"/>
      <c r="EUF3" s="1221"/>
      <c r="EUG3" s="1221"/>
      <c r="EUH3" s="1221"/>
      <c r="EUI3" s="1221"/>
      <c r="EUJ3" s="1221"/>
      <c r="EUK3" s="1221"/>
      <c r="EUL3" s="1221"/>
      <c r="EUM3" s="1221"/>
      <c r="EUN3" s="1221"/>
      <c r="EUO3" s="1221"/>
      <c r="EUP3" s="1221"/>
      <c r="EUQ3" s="1221"/>
      <c r="EUR3" s="1221"/>
      <c r="EUS3" s="1221"/>
      <c r="EUT3" s="1221"/>
      <c r="EUU3" s="1221"/>
      <c r="EUV3" s="1221"/>
      <c r="EUW3" s="1221"/>
      <c r="EUX3" s="1221"/>
      <c r="EUY3" s="1221"/>
      <c r="EUZ3" s="1221"/>
      <c r="EVA3" s="1221"/>
      <c r="EVB3" s="1221"/>
      <c r="EVC3" s="1221"/>
      <c r="EVD3" s="1221"/>
      <c r="EVE3" s="1221"/>
      <c r="EVF3" s="1221"/>
      <c r="EVG3" s="1221"/>
      <c r="EVH3" s="1221"/>
      <c r="EVI3" s="1221"/>
      <c r="EVJ3" s="1221"/>
      <c r="EVK3" s="1221"/>
      <c r="EVL3" s="1221"/>
      <c r="EVM3" s="1221"/>
      <c r="EVN3" s="1221"/>
      <c r="EVO3" s="1221"/>
      <c r="EVP3" s="1221"/>
      <c r="EVQ3" s="1221"/>
      <c r="EVR3" s="1221"/>
      <c r="EVS3" s="1221"/>
      <c r="EVT3" s="1221"/>
      <c r="EVU3" s="1221"/>
      <c r="EVV3" s="1221"/>
      <c r="EVW3" s="1221"/>
      <c r="EVX3" s="1221"/>
      <c r="EVY3" s="1221"/>
      <c r="EVZ3" s="1221"/>
      <c r="EWA3" s="1221"/>
      <c r="EWB3" s="1221"/>
      <c r="EWC3" s="1221"/>
      <c r="EWD3" s="1221"/>
      <c r="EWE3" s="1221"/>
      <c r="EWF3" s="1221"/>
      <c r="EWG3" s="1221"/>
      <c r="EWH3" s="1221"/>
      <c r="EWI3" s="1221"/>
      <c r="EWJ3" s="1221"/>
      <c r="EWK3" s="1221"/>
      <c r="EWL3" s="1221"/>
      <c r="EWM3" s="1221"/>
      <c r="EWN3" s="1221"/>
      <c r="EWO3" s="1221"/>
      <c r="EWP3" s="1221"/>
      <c r="EWQ3" s="1221"/>
      <c r="EWR3" s="1221"/>
      <c r="EWS3" s="1221"/>
      <c r="EWT3" s="1221"/>
      <c r="EWU3" s="1221"/>
      <c r="EWV3" s="1221"/>
      <c r="EWW3" s="1221"/>
      <c r="EWX3" s="1221"/>
      <c r="EWY3" s="1221"/>
      <c r="EWZ3" s="1221"/>
      <c r="EXA3" s="1221"/>
      <c r="EXB3" s="1221"/>
      <c r="EXC3" s="1221"/>
      <c r="EXD3" s="1221"/>
      <c r="EXE3" s="1221"/>
      <c r="EXF3" s="1221"/>
      <c r="EXG3" s="1221"/>
      <c r="EXH3" s="1221"/>
      <c r="EXI3" s="1221"/>
      <c r="EXJ3" s="1221"/>
      <c r="EXK3" s="1221"/>
      <c r="EXL3" s="1221"/>
      <c r="EXM3" s="1221"/>
      <c r="EXN3" s="1221"/>
      <c r="EXO3" s="1221"/>
      <c r="EXP3" s="1221"/>
      <c r="EXQ3" s="1221"/>
      <c r="EXR3" s="1221"/>
      <c r="EXS3" s="1221"/>
      <c r="EXT3" s="1221"/>
      <c r="EXU3" s="1221"/>
      <c r="EXV3" s="1221"/>
      <c r="EXW3" s="1221"/>
      <c r="EXX3" s="1221"/>
      <c r="EXY3" s="1221"/>
      <c r="EXZ3" s="1221"/>
      <c r="EYA3" s="1221"/>
      <c r="EYB3" s="1221"/>
      <c r="EYC3" s="1221"/>
      <c r="EYD3" s="1221"/>
      <c r="EYE3" s="1221"/>
      <c r="EYF3" s="1221"/>
      <c r="EYG3" s="1221"/>
      <c r="EYH3" s="1221"/>
      <c r="EYI3" s="1221"/>
      <c r="EYJ3" s="1221"/>
      <c r="EYK3" s="1221"/>
      <c r="EYL3" s="1221"/>
      <c r="EYM3" s="1221"/>
      <c r="EYN3" s="1221"/>
      <c r="EYO3" s="1221"/>
      <c r="EYP3" s="1221"/>
      <c r="EYQ3" s="1221"/>
      <c r="EYR3" s="1221"/>
      <c r="EYS3" s="1221"/>
      <c r="EYT3" s="1221"/>
      <c r="EYU3" s="1221"/>
      <c r="EYV3" s="1221"/>
      <c r="EYW3" s="1221"/>
      <c r="EYX3" s="1221"/>
      <c r="EYY3" s="1221"/>
      <c r="EYZ3" s="1221"/>
      <c r="EZA3" s="1221"/>
      <c r="EZB3" s="1221"/>
      <c r="EZC3" s="1221"/>
      <c r="EZD3" s="1221"/>
      <c r="EZE3" s="1221"/>
      <c r="EZF3" s="1221"/>
      <c r="EZG3" s="1221"/>
      <c r="EZH3" s="1221"/>
      <c r="EZI3" s="1221"/>
      <c r="EZJ3" s="1221"/>
      <c r="EZK3" s="1221"/>
      <c r="EZL3" s="1221"/>
      <c r="EZM3" s="1221"/>
      <c r="EZN3" s="1221"/>
      <c r="EZO3" s="1221"/>
      <c r="EZP3" s="1221"/>
      <c r="EZQ3" s="1221"/>
      <c r="EZR3" s="1221"/>
      <c r="EZS3" s="1221"/>
      <c r="EZT3" s="1221"/>
      <c r="EZU3" s="1221"/>
      <c r="EZV3" s="1221"/>
      <c r="EZW3" s="1221"/>
      <c r="EZX3" s="1221"/>
      <c r="EZY3" s="1221"/>
      <c r="EZZ3" s="1221"/>
      <c r="FAA3" s="1221"/>
      <c r="FAB3" s="1221"/>
      <c r="FAC3" s="1221"/>
      <c r="FAD3" s="1221"/>
      <c r="FAE3" s="1221"/>
      <c r="FAF3" s="1221"/>
      <c r="FAG3" s="1221"/>
      <c r="FAH3" s="1221"/>
      <c r="FAI3" s="1221"/>
      <c r="FAJ3" s="1221"/>
      <c r="FAK3" s="1221"/>
      <c r="FAL3" s="1221"/>
      <c r="FAM3" s="1221"/>
      <c r="FAN3" s="1221"/>
      <c r="FAO3" s="1221"/>
      <c r="FAP3" s="1221"/>
      <c r="FAQ3" s="1221"/>
      <c r="FAR3" s="1221"/>
      <c r="FAS3" s="1221"/>
      <c r="FAT3" s="1221"/>
      <c r="FAU3" s="1221"/>
      <c r="FAV3" s="1221"/>
      <c r="FAW3" s="1221"/>
      <c r="FAX3" s="1221"/>
      <c r="FAY3" s="1221"/>
      <c r="FAZ3" s="1221"/>
      <c r="FBA3" s="1221"/>
      <c r="FBB3" s="1221"/>
      <c r="FBC3" s="1221"/>
      <c r="FBD3" s="1221"/>
      <c r="FBE3" s="1221"/>
      <c r="FBF3" s="1221"/>
      <c r="FBG3" s="1221"/>
      <c r="FBH3" s="1221"/>
      <c r="FBI3" s="1221"/>
      <c r="FBJ3" s="1221"/>
      <c r="FBK3" s="1221"/>
      <c r="FBL3" s="1221"/>
      <c r="FBM3" s="1221"/>
      <c r="FBN3" s="1221"/>
      <c r="FBO3" s="1221"/>
      <c r="FBP3" s="1221"/>
      <c r="FBQ3" s="1221"/>
      <c r="FBR3" s="1221"/>
      <c r="FBS3" s="1221"/>
      <c r="FBT3" s="1221"/>
      <c r="FBU3" s="1221"/>
      <c r="FBV3" s="1221"/>
      <c r="FBW3" s="1221"/>
      <c r="FBX3" s="1221"/>
      <c r="FBY3" s="1221"/>
      <c r="FBZ3" s="1221"/>
      <c r="FCA3" s="1221"/>
      <c r="FCB3" s="1221"/>
      <c r="FCC3" s="1221"/>
      <c r="FCD3" s="1221"/>
      <c r="FCE3" s="1221"/>
      <c r="FCF3" s="1221"/>
      <c r="FCG3" s="1221"/>
      <c r="FCH3" s="1221"/>
      <c r="FCI3" s="1221"/>
      <c r="FCJ3" s="1221"/>
      <c r="FCK3" s="1221"/>
      <c r="FCL3" s="1221"/>
      <c r="FCM3" s="1221"/>
      <c r="FCN3" s="1221"/>
      <c r="FCO3" s="1221"/>
      <c r="FCP3" s="1221"/>
      <c r="FCQ3" s="1221"/>
      <c r="FCR3" s="1221"/>
      <c r="FCS3" s="1221"/>
      <c r="FCT3" s="1221"/>
      <c r="FCU3" s="1221"/>
      <c r="FCV3" s="1221"/>
      <c r="FCW3" s="1221"/>
      <c r="FCX3" s="1221"/>
      <c r="FCY3" s="1221"/>
      <c r="FCZ3" s="1221"/>
      <c r="FDA3" s="1221"/>
      <c r="FDB3" s="1221"/>
      <c r="FDC3" s="1221"/>
      <c r="FDD3" s="1221"/>
      <c r="FDE3" s="1221"/>
      <c r="FDF3" s="1221"/>
      <c r="FDG3" s="1221"/>
      <c r="FDH3" s="1221"/>
      <c r="FDI3" s="1221"/>
      <c r="FDJ3" s="1221"/>
      <c r="FDK3" s="1221"/>
      <c r="FDL3" s="1221"/>
      <c r="FDM3" s="1221"/>
      <c r="FDN3" s="1221"/>
      <c r="FDO3" s="1221"/>
      <c r="FDP3" s="1221"/>
      <c r="FDQ3" s="1221"/>
      <c r="FDR3" s="1221"/>
      <c r="FDS3" s="1221"/>
      <c r="FDT3" s="1221"/>
      <c r="FDU3" s="1221"/>
      <c r="FDV3" s="1221"/>
      <c r="FDW3" s="1221"/>
      <c r="FDX3" s="1221"/>
      <c r="FDY3" s="1221"/>
      <c r="FDZ3" s="1221"/>
      <c r="FEA3" s="1221"/>
      <c r="FEB3" s="1221"/>
      <c r="FEC3" s="1221"/>
      <c r="FED3" s="1221"/>
      <c r="FEE3" s="1221"/>
      <c r="FEF3" s="1221"/>
      <c r="FEG3" s="1221"/>
      <c r="FEH3" s="1221"/>
      <c r="FEI3" s="1221"/>
      <c r="FEJ3" s="1221"/>
      <c r="FEK3" s="1221"/>
      <c r="FEL3" s="1221"/>
      <c r="FEM3" s="1221"/>
      <c r="FEN3" s="1221"/>
      <c r="FEO3" s="1221"/>
      <c r="FEP3" s="1221"/>
      <c r="FEQ3" s="1221"/>
      <c r="FER3" s="1221"/>
      <c r="FES3" s="1221"/>
      <c r="FET3" s="1221"/>
      <c r="FEU3" s="1221"/>
      <c r="FEV3" s="1221"/>
      <c r="FEW3" s="1221"/>
      <c r="FEX3" s="1221"/>
      <c r="FEY3" s="1221"/>
      <c r="FEZ3" s="1221"/>
      <c r="FFA3" s="1221"/>
      <c r="FFB3" s="1221"/>
      <c r="FFC3" s="1221"/>
      <c r="FFD3" s="1221"/>
      <c r="FFE3" s="1221"/>
      <c r="FFF3" s="1221"/>
      <c r="FFG3" s="1221"/>
      <c r="FFH3" s="1221"/>
      <c r="FFI3" s="1221"/>
      <c r="FFJ3" s="1221"/>
      <c r="FFK3" s="1221"/>
      <c r="FFL3" s="1221"/>
      <c r="FFM3" s="1221"/>
      <c r="FFN3" s="1221"/>
      <c r="FFO3" s="1221"/>
      <c r="FFP3" s="1221"/>
      <c r="FFQ3" s="1221"/>
      <c r="FFR3" s="1221"/>
      <c r="FFS3" s="1221"/>
      <c r="FFT3" s="1221"/>
      <c r="FFU3" s="1221"/>
      <c r="FFV3" s="1221"/>
      <c r="FFW3" s="1221"/>
      <c r="FFX3" s="1221"/>
      <c r="FFY3" s="1221"/>
      <c r="FFZ3" s="1221"/>
      <c r="FGA3" s="1221"/>
      <c r="FGB3" s="1221"/>
      <c r="FGC3" s="1221"/>
      <c r="FGD3" s="1221"/>
      <c r="FGE3" s="1221"/>
      <c r="FGF3" s="1221"/>
      <c r="FGG3" s="1221"/>
      <c r="FGH3" s="1221"/>
      <c r="FGI3" s="1221"/>
      <c r="FGJ3" s="1221"/>
      <c r="FGK3" s="1221"/>
      <c r="FGL3" s="1221"/>
      <c r="FGM3" s="1221"/>
      <c r="FGN3" s="1221"/>
      <c r="FGO3" s="1221"/>
      <c r="FGP3" s="1221"/>
      <c r="FGQ3" s="1221"/>
      <c r="FGR3" s="1221"/>
      <c r="FGS3" s="1221"/>
      <c r="FGT3" s="1221"/>
      <c r="FGU3" s="1221"/>
      <c r="FGV3" s="1221"/>
      <c r="FGW3" s="1221"/>
      <c r="FGX3" s="1221"/>
      <c r="FGY3" s="1221"/>
      <c r="FGZ3" s="1221"/>
      <c r="FHA3" s="1221"/>
      <c r="FHB3" s="1221"/>
      <c r="FHC3" s="1221"/>
      <c r="FHD3" s="1221"/>
      <c r="FHE3" s="1221"/>
      <c r="FHF3" s="1221"/>
      <c r="FHG3" s="1221"/>
      <c r="FHH3" s="1221"/>
      <c r="FHI3" s="1221"/>
      <c r="FHJ3" s="1221"/>
      <c r="FHK3" s="1221"/>
      <c r="FHL3" s="1221"/>
      <c r="FHM3" s="1221"/>
      <c r="FHN3" s="1221"/>
      <c r="FHO3" s="1221"/>
      <c r="FHP3" s="1221"/>
      <c r="FHQ3" s="1221"/>
      <c r="FHR3" s="1221"/>
      <c r="FHS3" s="1221"/>
      <c r="FHT3" s="1221"/>
      <c r="FHU3" s="1221"/>
      <c r="FHV3" s="1221"/>
      <c r="FHW3" s="1221"/>
      <c r="FHX3" s="1221"/>
      <c r="FHY3" s="1221"/>
      <c r="FHZ3" s="1221"/>
      <c r="FIA3" s="1221"/>
      <c r="FIB3" s="1221"/>
      <c r="FIC3" s="1221"/>
      <c r="FID3" s="1221"/>
      <c r="FIE3" s="1221"/>
      <c r="FIF3" s="1221"/>
      <c r="FIG3" s="1221"/>
      <c r="FIH3" s="1221"/>
      <c r="FII3" s="1221"/>
      <c r="FIJ3" s="1221"/>
      <c r="FIK3" s="1221"/>
      <c r="FIL3" s="1221"/>
      <c r="FIM3" s="1221"/>
      <c r="FIN3" s="1221"/>
      <c r="FIO3" s="1221"/>
      <c r="FIP3" s="1221"/>
      <c r="FIQ3" s="1221"/>
      <c r="FIR3" s="1221"/>
      <c r="FIS3" s="1221"/>
      <c r="FIT3" s="1221"/>
      <c r="FIU3" s="1221"/>
      <c r="FIV3" s="1221"/>
      <c r="FIW3" s="1221"/>
      <c r="FIX3" s="1221"/>
      <c r="FIY3" s="1221"/>
      <c r="FIZ3" s="1221"/>
      <c r="FJA3" s="1221"/>
      <c r="FJB3" s="1221"/>
      <c r="FJC3" s="1221"/>
      <c r="FJD3" s="1221"/>
      <c r="FJE3" s="1221"/>
      <c r="FJF3" s="1221"/>
      <c r="FJG3" s="1221"/>
      <c r="FJH3" s="1221"/>
      <c r="FJI3" s="1221"/>
      <c r="FJJ3" s="1221"/>
      <c r="FJK3" s="1221"/>
      <c r="FJL3" s="1221"/>
      <c r="FJM3" s="1221"/>
      <c r="FJN3" s="1221"/>
      <c r="FJO3" s="1221"/>
      <c r="FJP3" s="1221"/>
      <c r="FJQ3" s="1221"/>
      <c r="FJR3" s="1221"/>
      <c r="FJS3" s="1221"/>
      <c r="FJT3" s="1221"/>
      <c r="FJU3" s="1221"/>
      <c r="FJV3" s="1221"/>
      <c r="FJW3" s="1221"/>
      <c r="FJX3" s="1221"/>
      <c r="FJY3" s="1221"/>
      <c r="FJZ3" s="1221"/>
      <c r="FKA3" s="1221"/>
      <c r="FKB3" s="1221"/>
      <c r="FKC3" s="1221"/>
      <c r="FKD3" s="1221"/>
      <c r="FKE3" s="1221"/>
      <c r="FKF3" s="1221"/>
      <c r="FKG3" s="1221"/>
      <c r="FKH3" s="1221"/>
      <c r="FKI3" s="1221"/>
      <c r="FKJ3" s="1221"/>
      <c r="FKK3" s="1221"/>
      <c r="FKL3" s="1221"/>
      <c r="FKM3" s="1221"/>
      <c r="FKN3" s="1221"/>
      <c r="FKO3" s="1221"/>
      <c r="FKP3" s="1221"/>
      <c r="FKQ3" s="1221"/>
      <c r="FKR3" s="1221"/>
      <c r="FKS3" s="1221"/>
      <c r="FKT3" s="1221"/>
      <c r="FKU3" s="1221"/>
      <c r="FKV3" s="1221"/>
      <c r="FKW3" s="1221"/>
      <c r="FKX3" s="1221"/>
      <c r="FKY3" s="1221"/>
      <c r="FKZ3" s="1221"/>
      <c r="FLA3" s="1221"/>
      <c r="FLB3" s="1221"/>
      <c r="FLC3" s="1221"/>
      <c r="FLD3" s="1221"/>
      <c r="FLE3" s="1221"/>
      <c r="FLF3" s="1221"/>
      <c r="FLG3" s="1221"/>
      <c r="FLH3" s="1221"/>
      <c r="FLI3" s="1221"/>
      <c r="FLJ3" s="1221"/>
      <c r="FLK3" s="1221"/>
      <c r="FLL3" s="1221"/>
      <c r="FLM3" s="1221"/>
      <c r="FLN3" s="1221"/>
      <c r="FLO3" s="1221"/>
      <c r="FLP3" s="1221"/>
      <c r="FLQ3" s="1221"/>
      <c r="FLR3" s="1221"/>
      <c r="FLS3" s="1221"/>
      <c r="FLT3" s="1221"/>
      <c r="FLU3" s="1221"/>
      <c r="FLV3" s="1221"/>
      <c r="FLW3" s="1221"/>
      <c r="FLX3" s="1221"/>
      <c r="FLY3" s="1221"/>
      <c r="FLZ3" s="1221"/>
      <c r="FMA3" s="1221"/>
      <c r="FMB3" s="1221"/>
      <c r="FMC3" s="1221"/>
      <c r="FMD3" s="1221"/>
      <c r="FME3" s="1221"/>
      <c r="FMF3" s="1221"/>
      <c r="FMG3" s="1221"/>
      <c r="FMH3" s="1221"/>
      <c r="FMI3" s="1221"/>
      <c r="FMJ3" s="1221"/>
      <c r="FMK3" s="1221"/>
      <c r="FML3" s="1221"/>
      <c r="FMM3" s="1221"/>
      <c r="FMN3" s="1221"/>
      <c r="FMO3" s="1221"/>
      <c r="FMP3" s="1221"/>
      <c r="FMQ3" s="1221"/>
      <c r="FMR3" s="1221"/>
      <c r="FMS3" s="1221"/>
      <c r="FMT3" s="1221"/>
      <c r="FMU3" s="1221"/>
      <c r="FMV3" s="1221"/>
      <c r="FMW3" s="1221"/>
      <c r="FMX3" s="1221"/>
      <c r="FMY3" s="1221"/>
      <c r="FMZ3" s="1221"/>
      <c r="FNA3" s="1221"/>
      <c r="FNB3" s="1221"/>
      <c r="FNC3" s="1221"/>
      <c r="FND3" s="1221"/>
      <c r="FNE3" s="1221"/>
      <c r="FNF3" s="1221"/>
      <c r="FNG3" s="1221"/>
      <c r="FNH3" s="1221"/>
      <c r="FNI3" s="1221"/>
      <c r="FNJ3" s="1221"/>
      <c r="FNK3" s="1221"/>
      <c r="FNL3" s="1221"/>
      <c r="FNM3" s="1221"/>
      <c r="FNN3" s="1221"/>
      <c r="FNO3" s="1221"/>
      <c r="FNP3" s="1221"/>
      <c r="FNQ3" s="1221"/>
      <c r="FNR3" s="1221"/>
      <c r="FNS3" s="1221"/>
      <c r="FNT3" s="1221"/>
      <c r="FNU3" s="1221"/>
      <c r="FNV3" s="1221"/>
      <c r="FNW3" s="1221"/>
      <c r="FNX3" s="1221"/>
      <c r="FNY3" s="1221"/>
      <c r="FNZ3" s="1221"/>
      <c r="FOA3" s="1221"/>
      <c r="FOB3" s="1221"/>
      <c r="FOC3" s="1221"/>
      <c r="FOD3" s="1221"/>
      <c r="FOE3" s="1221"/>
      <c r="FOF3" s="1221"/>
      <c r="FOG3" s="1221"/>
      <c r="FOH3" s="1221"/>
      <c r="FOI3" s="1221"/>
      <c r="FOJ3" s="1221"/>
      <c r="FOK3" s="1221"/>
      <c r="FOL3" s="1221"/>
      <c r="FOM3" s="1221"/>
      <c r="FON3" s="1221"/>
      <c r="FOO3" s="1221"/>
      <c r="FOP3" s="1221"/>
      <c r="FOQ3" s="1221"/>
      <c r="FOR3" s="1221"/>
      <c r="FOS3" s="1221"/>
      <c r="FOT3" s="1221"/>
      <c r="FOU3" s="1221"/>
      <c r="FOV3" s="1221"/>
      <c r="FOW3" s="1221"/>
      <c r="FOX3" s="1221"/>
      <c r="FOY3" s="1221"/>
      <c r="FOZ3" s="1221"/>
      <c r="FPA3" s="1221"/>
      <c r="FPB3" s="1221"/>
      <c r="FPC3" s="1221"/>
      <c r="FPD3" s="1221"/>
      <c r="FPE3" s="1221"/>
      <c r="FPF3" s="1221"/>
      <c r="FPG3" s="1221"/>
      <c r="FPH3" s="1221"/>
      <c r="FPI3" s="1221"/>
      <c r="FPJ3" s="1221"/>
      <c r="FPK3" s="1221"/>
      <c r="FPL3" s="1221"/>
      <c r="FPM3" s="1221"/>
      <c r="FPN3" s="1221"/>
      <c r="FPO3" s="1221"/>
      <c r="FPP3" s="1221"/>
      <c r="FPQ3" s="1221"/>
      <c r="FPR3" s="1221"/>
      <c r="FPS3" s="1221"/>
      <c r="FPT3" s="1221"/>
      <c r="FPU3" s="1221"/>
      <c r="FPV3" s="1221"/>
      <c r="FPW3" s="1221"/>
      <c r="FPX3" s="1221"/>
      <c r="FPY3" s="1221"/>
      <c r="FPZ3" s="1221"/>
      <c r="FQA3" s="1221"/>
      <c r="FQB3" s="1221"/>
      <c r="FQC3" s="1221"/>
      <c r="FQD3" s="1221"/>
      <c r="FQE3" s="1221"/>
      <c r="FQF3" s="1221"/>
      <c r="FQG3" s="1221"/>
      <c r="FQH3" s="1221"/>
      <c r="FQI3" s="1221"/>
      <c r="FQJ3" s="1221"/>
      <c r="FQK3" s="1221"/>
      <c r="FQL3" s="1221"/>
      <c r="FQM3" s="1221"/>
      <c r="FQN3" s="1221"/>
      <c r="FQO3" s="1221"/>
      <c r="FQP3" s="1221"/>
      <c r="FQQ3" s="1221"/>
      <c r="FQR3" s="1221"/>
      <c r="FQS3" s="1221"/>
      <c r="FQT3" s="1221"/>
      <c r="FQU3" s="1221"/>
      <c r="FQV3" s="1221"/>
      <c r="FQW3" s="1221"/>
      <c r="FQX3" s="1221"/>
      <c r="FQY3" s="1221"/>
      <c r="FQZ3" s="1221"/>
      <c r="FRA3" s="1221"/>
      <c r="FRB3" s="1221"/>
      <c r="FRC3" s="1221"/>
      <c r="FRD3" s="1221"/>
      <c r="FRE3" s="1221"/>
      <c r="FRF3" s="1221"/>
      <c r="FRG3" s="1221"/>
      <c r="FRH3" s="1221"/>
      <c r="FRI3" s="1221"/>
      <c r="FRJ3" s="1221"/>
      <c r="FRK3" s="1221"/>
      <c r="FRL3" s="1221"/>
      <c r="FRM3" s="1221"/>
      <c r="FRN3" s="1221"/>
      <c r="FRO3" s="1221"/>
      <c r="FRP3" s="1221"/>
      <c r="FRQ3" s="1221"/>
      <c r="FRR3" s="1221"/>
      <c r="FRS3" s="1221"/>
      <c r="FRT3" s="1221"/>
      <c r="FRU3" s="1221"/>
      <c r="FRV3" s="1221"/>
      <c r="FRW3" s="1221"/>
      <c r="FRX3" s="1221"/>
      <c r="FRY3" s="1221"/>
      <c r="FRZ3" s="1221"/>
      <c r="FSA3" s="1221"/>
      <c r="FSB3" s="1221"/>
      <c r="FSC3" s="1221"/>
      <c r="FSD3" s="1221"/>
      <c r="FSE3" s="1221"/>
      <c r="FSF3" s="1221"/>
      <c r="FSG3" s="1221"/>
      <c r="FSH3" s="1221"/>
      <c r="FSI3" s="1221"/>
      <c r="FSJ3" s="1221"/>
      <c r="FSK3" s="1221"/>
      <c r="FSL3" s="1221"/>
      <c r="FSM3" s="1221"/>
      <c r="FSN3" s="1221"/>
      <c r="FSO3" s="1221"/>
      <c r="FSP3" s="1221"/>
      <c r="FSQ3" s="1221"/>
      <c r="FSR3" s="1221"/>
      <c r="FSS3" s="1221"/>
      <c r="FST3" s="1221"/>
      <c r="FSU3" s="1221"/>
      <c r="FSV3" s="1221"/>
      <c r="FSW3" s="1221"/>
      <c r="FSX3" s="1221"/>
      <c r="FSY3" s="1221"/>
      <c r="FSZ3" s="1221"/>
      <c r="FTA3" s="1221"/>
      <c r="FTB3" s="1221"/>
      <c r="FTC3" s="1221"/>
      <c r="FTD3" s="1221"/>
      <c r="FTE3" s="1221"/>
      <c r="FTF3" s="1221"/>
      <c r="FTG3" s="1221"/>
      <c r="FTH3" s="1221"/>
      <c r="FTI3" s="1221"/>
      <c r="FTJ3" s="1221"/>
      <c r="FTK3" s="1221"/>
      <c r="FTL3" s="1221"/>
      <c r="FTM3" s="1221"/>
      <c r="FTN3" s="1221"/>
      <c r="FTO3" s="1221"/>
      <c r="FTP3" s="1221"/>
      <c r="FTQ3" s="1221"/>
      <c r="FTR3" s="1221"/>
      <c r="FTS3" s="1221"/>
      <c r="FTT3" s="1221"/>
      <c r="FTU3" s="1221"/>
      <c r="FTV3" s="1221"/>
      <c r="FTW3" s="1221"/>
      <c r="FTX3" s="1221"/>
      <c r="FTY3" s="1221"/>
      <c r="FTZ3" s="1221"/>
      <c r="FUA3" s="1221"/>
      <c r="FUB3" s="1221"/>
      <c r="FUC3" s="1221"/>
      <c r="FUD3" s="1221"/>
      <c r="FUE3" s="1221"/>
      <c r="FUF3" s="1221"/>
      <c r="FUG3" s="1221"/>
      <c r="FUH3" s="1221"/>
      <c r="FUI3" s="1221"/>
      <c r="FUJ3" s="1221"/>
      <c r="FUK3" s="1221"/>
      <c r="FUL3" s="1221"/>
      <c r="FUM3" s="1221"/>
      <c r="FUN3" s="1221"/>
      <c r="FUO3" s="1221"/>
      <c r="FUP3" s="1221"/>
      <c r="FUQ3" s="1221"/>
      <c r="FUR3" s="1221"/>
      <c r="FUS3" s="1221"/>
      <c r="FUT3" s="1221"/>
      <c r="FUU3" s="1221"/>
      <c r="FUV3" s="1221"/>
      <c r="FUW3" s="1221"/>
      <c r="FUX3" s="1221"/>
      <c r="FUY3" s="1221"/>
      <c r="FUZ3" s="1221"/>
      <c r="FVA3" s="1221"/>
      <c r="FVB3" s="1221"/>
      <c r="FVC3" s="1221"/>
      <c r="FVD3" s="1221"/>
      <c r="FVE3" s="1221"/>
      <c r="FVF3" s="1221"/>
      <c r="FVG3" s="1221"/>
      <c r="FVH3" s="1221"/>
      <c r="FVI3" s="1221"/>
      <c r="FVJ3" s="1221"/>
      <c r="FVK3" s="1221"/>
      <c r="FVL3" s="1221"/>
      <c r="FVM3" s="1221"/>
      <c r="FVN3" s="1221"/>
      <c r="FVO3" s="1221"/>
      <c r="FVP3" s="1221"/>
      <c r="FVQ3" s="1221"/>
      <c r="FVR3" s="1221"/>
      <c r="FVS3" s="1221"/>
      <c r="FVT3" s="1221"/>
      <c r="FVU3" s="1221"/>
      <c r="FVV3" s="1221"/>
      <c r="FVW3" s="1221"/>
      <c r="FVX3" s="1221"/>
      <c r="FVY3" s="1221"/>
      <c r="FVZ3" s="1221"/>
      <c r="FWA3" s="1221"/>
      <c r="FWB3" s="1221"/>
      <c r="FWC3" s="1221"/>
      <c r="FWD3" s="1221"/>
      <c r="FWE3" s="1221"/>
      <c r="FWF3" s="1221"/>
      <c r="FWG3" s="1221"/>
      <c r="FWH3" s="1221"/>
      <c r="FWI3" s="1221"/>
      <c r="FWJ3" s="1221"/>
      <c r="FWK3" s="1221"/>
      <c r="FWL3" s="1221"/>
      <c r="FWM3" s="1221"/>
      <c r="FWN3" s="1221"/>
      <c r="FWO3" s="1221"/>
      <c r="FWP3" s="1221"/>
      <c r="FWQ3" s="1221"/>
      <c r="FWR3" s="1221"/>
      <c r="FWS3" s="1221"/>
      <c r="FWT3" s="1221"/>
      <c r="FWU3" s="1221"/>
      <c r="FWV3" s="1221"/>
      <c r="FWW3" s="1221"/>
      <c r="FWX3" s="1221"/>
      <c r="FWY3" s="1221"/>
      <c r="FWZ3" s="1221"/>
      <c r="FXA3" s="1221"/>
      <c r="FXB3" s="1221"/>
      <c r="FXC3" s="1221"/>
      <c r="FXD3" s="1221"/>
      <c r="FXE3" s="1221"/>
      <c r="FXF3" s="1221"/>
      <c r="FXG3" s="1221"/>
      <c r="FXH3" s="1221"/>
      <c r="FXI3" s="1221"/>
      <c r="FXJ3" s="1221"/>
      <c r="FXK3" s="1221"/>
      <c r="FXL3" s="1221"/>
      <c r="FXM3" s="1221"/>
      <c r="FXN3" s="1221"/>
      <c r="FXO3" s="1221"/>
      <c r="FXP3" s="1221"/>
      <c r="FXQ3" s="1221"/>
      <c r="FXR3" s="1221"/>
      <c r="FXS3" s="1221"/>
      <c r="FXT3" s="1221"/>
      <c r="FXU3" s="1221"/>
      <c r="FXV3" s="1221"/>
      <c r="FXW3" s="1221"/>
      <c r="FXX3" s="1221"/>
      <c r="FXY3" s="1221"/>
      <c r="FXZ3" s="1221"/>
      <c r="FYA3" s="1221"/>
      <c r="FYB3" s="1221"/>
      <c r="FYC3" s="1221"/>
      <c r="FYD3" s="1221"/>
      <c r="FYE3" s="1221"/>
      <c r="FYF3" s="1221"/>
      <c r="FYG3" s="1221"/>
      <c r="FYH3" s="1221"/>
      <c r="FYI3" s="1221"/>
      <c r="FYJ3" s="1221"/>
      <c r="FYK3" s="1221"/>
      <c r="FYL3" s="1221"/>
      <c r="FYM3" s="1221"/>
      <c r="FYN3" s="1221"/>
      <c r="FYO3" s="1221"/>
      <c r="FYP3" s="1221"/>
      <c r="FYQ3" s="1221"/>
      <c r="FYR3" s="1221"/>
      <c r="FYS3" s="1221"/>
      <c r="FYT3" s="1221"/>
      <c r="FYU3" s="1221"/>
      <c r="FYV3" s="1221"/>
      <c r="FYW3" s="1221"/>
      <c r="FYX3" s="1221"/>
      <c r="FYY3" s="1221"/>
      <c r="FYZ3" s="1221"/>
      <c r="FZA3" s="1221"/>
      <c r="FZB3" s="1221"/>
      <c r="FZC3" s="1221"/>
      <c r="FZD3" s="1221"/>
      <c r="FZE3" s="1221"/>
      <c r="FZF3" s="1221"/>
      <c r="FZG3" s="1221"/>
      <c r="FZH3" s="1221"/>
      <c r="FZI3" s="1221"/>
      <c r="FZJ3" s="1221"/>
      <c r="FZK3" s="1221"/>
      <c r="FZL3" s="1221"/>
      <c r="FZM3" s="1221"/>
      <c r="FZN3" s="1221"/>
      <c r="FZO3" s="1221"/>
      <c r="FZP3" s="1221"/>
      <c r="FZQ3" s="1221"/>
      <c r="FZR3" s="1221"/>
      <c r="FZS3" s="1221"/>
      <c r="FZT3" s="1221"/>
      <c r="FZU3" s="1221"/>
      <c r="FZV3" s="1221"/>
      <c r="FZW3" s="1221"/>
      <c r="FZX3" s="1221"/>
      <c r="FZY3" s="1221"/>
      <c r="FZZ3" s="1221"/>
      <c r="GAA3" s="1221"/>
      <c r="GAB3" s="1221"/>
      <c r="GAC3" s="1221"/>
      <c r="GAD3" s="1221"/>
      <c r="GAE3" s="1221"/>
      <c r="GAF3" s="1221"/>
      <c r="GAG3" s="1221"/>
      <c r="GAH3" s="1221"/>
      <c r="GAI3" s="1221"/>
      <c r="GAJ3" s="1221"/>
      <c r="GAK3" s="1221"/>
      <c r="GAL3" s="1221"/>
      <c r="GAM3" s="1221"/>
      <c r="GAN3" s="1221"/>
      <c r="GAO3" s="1221"/>
      <c r="GAP3" s="1221"/>
      <c r="GAQ3" s="1221"/>
      <c r="GAR3" s="1221"/>
      <c r="GAS3" s="1221"/>
      <c r="GAT3" s="1221"/>
      <c r="GAU3" s="1221"/>
      <c r="GAV3" s="1221"/>
      <c r="GAW3" s="1221"/>
      <c r="GAX3" s="1221"/>
      <c r="GAY3" s="1221"/>
      <c r="GAZ3" s="1221"/>
      <c r="GBA3" s="1221"/>
      <c r="GBB3" s="1221"/>
      <c r="GBC3" s="1221"/>
      <c r="GBD3" s="1221"/>
      <c r="GBE3" s="1221"/>
      <c r="GBF3" s="1221"/>
      <c r="GBG3" s="1221"/>
      <c r="GBH3" s="1221"/>
      <c r="GBI3" s="1221"/>
      <c r="GBJ3" s="1221"/>
      <c r="GBK3" s="1221"/>
      <c r="GBL3" s="1221"/>
      <c r="GBM3" s="1221"/>
      <c r="GBN3" s="1221"/>
      <c r="GBO3" s="1221"/>
      <c r="GBP3" s="1221"/>
      <c r="GBQ3" s="1221"/>
      <c r="GBR3" s="1221"/>
      <c r="GBS3" s="1221"/>
      <c r="GBT3" s="1221"/>
      <c r="GBU3" s="1221"/>
      <c r="GBV3" s="1221"/>
      <c r="GBW3" s="1221"/>
      <c r="GBX3" s="1221"/>
      <c r="GBY3" s="1221"/>
      <c r="GBZ3" s="1221"/>
      <c r="GCA3" s="1221"/>
      <c r="GCB3" s="1221"/>
      <c r="GCC3" s="1221"/>
      <c r="GCD3" s="1221"/>
      <c r="GCE3" s="1221"/>
      <c r="GCF3" s="1221"/>
      <c r="GCG3" s="1221"/>
      <c r="GCH3" s="1221"/>
      <c r="GCI3" s="1221"/>
      <c r="GCJ3" s="1221"/>
      <c r="GCK3" s="1221"/>
      <c r="GCL3" s="1221"/>
      <c r="GCM3" s="1221"/>
      <c r="GCN3" s="1221"/>
      <c r="GCO3" s="1221"/>
      <c r="GCP3" s="1221"/>
      <c r="GCQ3" s="1221"/>
      <c r="GCR3" s="1221"/>
      <c r="GCS3" s="1221"/>
      <c r="GCT3" s="1221"/>
      <c r="GCU3" s="1221"/>
      <c r="GCV3" s="1221"/>
      <c r="GCW3" s="1221"/>
      <c r="GCX3" s="1221"/>
      <c r="GCY3" s="1221"/>
      <c r="GCZ3" s="1221"/>
      <c r="GDA3" s="1221"/>
      <c r="GDB3" s="1221"/>
      <c r="GDC3" s="1221"/>
      <c r="GDD3" s="1221"/>
      <c r="GDE3" s="1221"/>
      <c r="GDF3" s="1221"/>
      <c r="GDG3" s="1221"/>
      <c r="GDH3" s="1221"/>
      <c r="GDI3" s="1221"/>
      <c r="GDJ3" s="1221"/>
      <c r="GDK3" s="1221"/>
      <c r="GDL3" s="1221"/>
      <c r="GDM3" s="1221"/>
      <c r="GDN3" s="1221"/>
      <c r="GDO3" s="1221"/>
      <c r="GDP3" s="1221"/>
      <c r="GDQ3" s="1221"/>
      <c r="GDR3" s="1221"/>
      <c r="GDS3" s="1221"/>
      <c r="GDT3" s="1221"/>
      <c r="GDU3" s="1221"/>
      <c r="GDV3" s="1221"/>
      <c r="GDW3" s="1221"/>
      <c r="GDX3" s="1221"/>
      <c r="GDY3" s="1221"/>
      <c r="GDZ3" s="1221"/>
      <c r="GEA3" s="1221"/>
      <c r="GEB3" s="1221"/>
      <c r="GEC3" s="1221"/>
      <c r="GED3" s="1221"/>
      <c r="GEE3" s="1221"/>
      <c r="GEF3" s="1221"/>
      <c r="GEG3" s="1221"/>
      <c r="GEH3" s="1221"/>
      <c r="GEI3" s="1221"/>
      <c r="GEJ3" s="1221"/>
      <c r="GEK3" s="1221"/>
      <c r="GEL3" s="1221"/>
      <c r="GEM3" s="1221"/>
      <c r="GEN3" s="1221"/>
      <c r="GEO3" s="1221"/>
      <c r="GEP3" s="1221"/>
      <c r="GEQ3" s="1221"/>
      <c r="GER3" s="1221"/>
      <c r="GES3" s="1221"/>
      <c r="GET3" s="1221"/>
      <c r="GEU3" s="1221"/>
      <c r="GEV3" s="1221"/>
      <c r="GEW3" s="1221"/>
      <c r="GEX3" s="1221"/>
      <c r="GEY3" s="1221"/>
      <c r="GEZ3" s="1221"/>
      <c r="GFA3" s="1221"/>
      <c r="GFB3" s="1221"/>
      <c r="GFC3" s="1221"/>
      <c r="GFD3" s="1221"/>
      <c r="GFE3" s="1221"/>
      <c r="GFF3" s="1221"/>
      <c r="GFG3" s="1221"/>
      <c r="GFH3" s="1221"/>
      <c r="GFI3" s="1221"/>
      <c r="GFJ3" s="1221"/>
      <c r="GFK3" s="1221"/>
      <c r="GFL3" s="1221"/>
      <c r="GFM3" s="1221"/>
      <c r="GFN3" s="1221"/>
      <c r="GFO3" s="1221"/>
      <c r="GFP3" s="1221"/>
      <c r="GFQ3" s="1221"/>
      <c r="GFR3" s="1221"/>
      <c r="GFS3" s="1221"/>
      <c r="GFT3" s="1221"/>
      <c r="GFU3" s="1221"/>
      <c r="GFV3" s="1221"/>
      <c r="GFW3" s="1221"/>
      <c r="GFX3" s="1221"/>
      <c r="GFY3" s="1221"/>
      <c r="GFZ3" s="1221"/>
      <c r="GGA3" s="1221"/>
      <c r="GGB3" s="1221"/>
      <c r="GGC3" s="1221"/>
      <c r="GGD3" s="1221"/>
      <c r="GGE3" s="1221"/>
      <c r="GGF3" s="1221"/>
      <c r="GGG3" s="1221"/>
      <c r="GGH3" s="1221"/>
      <c r="GGI3" s="1221"/>
      <c r="GGJ3" s="1221"/>
      <c r="GGK3" s="1221"/>
      <c r="GGL3" s="1221"/>
      <c r="GGM3" s="1221"/>
      <c r="GGN3" s="1221"/>
      <c r="GGO3" s="1221"/>
      <c r="GGP3" s="1221"/>
      <c r="GGQ3" s="1221"/>
      <c r="GGR3" s="1221"/>
      <c r="GGS3" s="1221"/>
      <c r="GGT3" s="1221"/>
      <c r="GGU3" s="1221"/>
      <c r="GGV3" s="1221"/>
      <c r="GGW3" s="1221"/>
      <c r="GGX3" s="1221"/>
      <c r="GGY3" s="1221"/>
      <c r="GGZ3" s="1221"/>
      <c r="GHA3" s="1221"/>
      <c r="GHB3" s="1221"/>
      <c r="GHC3" s="1221"/>
      <c r="GHD3" s="1221"/>
      <c r="GHE3" s="1221"/>
      <c r="GHF3" s="1221"/>
      <c r="GHG3" s="1221"/>
      <c r="GHH3" s="1221"/>
      <c r="GHI3" s="1221"/>
      <c r="GHJ3" s="1221"/>
      <c r="GHK3" s="1221"/>
      <c r="GHL3" s="1221"/>
      <c r="GHM3" s="1221"/>
      <c r="GHN3" s="1221"/>
      <c r="GHO3" s="1221"/>
      <c r="GHP3" s="1221"/>
      <c r="GHQ3" s="1221"/>
      <c r="GHR3" s="1221"/>
      <c r="GHS3" s="1221"/>
      <c r="GHT3" s="1221"/>
      <c r="GHU3" s="1221"/>
      <c r="GHV3" s="1221"/>
      <c r="GHW3" s="1221"/>
      <c r="GHX3" s="1221"/>
      <c r="GHY3" s="1221"/>
      <c r="GHZ3" s="1221"/>
      <c r="GIA3" s="1221"/>
      <c r="GIB3" s="1221"/>
      <c r="GIC3" s="1221"/>
      <c r="GID3" s="1221"/>
      <c r="GIE3" s="1221"/>
      <c r="GIF3" s="1221"/>
      <c r="GIG3" s="1221"/>
      <c r="GIH3" s="1221"/>
      <c r="GII3" s="1221"/>
      <c r="GIJ3" s="1221"/>
      <c r="GIK3" s="1221"/>
      <c r="GIL3" s="1221"/>
      <c r="GIM3" s="1221"/>
      <c r="GIN3" s="1221"/>
      <c r="GIO3" s="1221"/>
      <c r="GIP3" s="1221"/>
      <c r="GIQ3" s="1221"/>
      <c r="GIR3" s="1221"/>
      <c r="GIS3" s="1221"/>
      <c r="GIT3" s="1221"/>
      <c r="GIU3" s="1221"/>
      <c r="GIV3" s="1221"/>
      <c r="GIW3" s="1221"/>
      <c r="GIX3" s="1221"/>
      <c r="GIY3" s="1221"/>
      <c r="GIZ3" s="1221"/>
      <c r="GJA3" s="1221"/>
      <c r="GJB3" s="1221"/>
      <c r="GJC3" s="1221"/>
      <c r="GJD3" s="1221"/>
      <c r="GJE3" s="1221"/>
      <c r="GJF3" s="1221"/>
      <c r="GJG3" s="1221"/>
      <c r="GJH3" s="1221"/>
      <c r="GJI3" s="1221"/>
      <c r="GJJ3" s="1221"/>
      <c r="GJK3" s="1221"/>
      <c r="GJL3" s="1221"/>
      <c r="GJM3" s="1221"/>
      <c r="GJN3" s="1221"/>
      <c r="GJO3" s="1221"/>
      <c r="GJP3" s="1221"/>
      <c r="GJQ3" s="1221"/>
      <c r="GJR3" s="1221"/>
      <c r="GJS3" s="1221"/>
      <c r="GJT3" s="1221"/>
      <c r="GJU3" s="1221"/>
      <c r="GJV3" s="1221"/>
      <c r="GJW3" s="1221"/>
      <c r="GJX3" s="1221"/>
      <c r="GJY3" s="1221"/>
      <c r="GJZ3" s="1221"/>
      <c r="GKA3" s="1221"/>
      <c r="GKB3" s="1221"/>
      <c r="GKC3" s="1221"/>
      <c r="GKD3" s="1221"/>
      <c r="GKE3" s="1221"/>
      <c r="GKF3" s="1221"/>
      <c r="GKG3" s="1221"/>
      <c r="GKH3" s="1221"/>
      <c r="GKI3" s="1221"/>
      <c r="GKJ3" s="1221"/>
      <c r="GKK3" s="1221"/>
      <c r="GKL3" s="1221"/>
      <c r="GKM3" s="1221"/>
      <c r="GKN3" s="1221"/>
      <c r="GKO3" s="1221"/>
      <c r="GKP3" s="1221"/>
      <c r="GKQ3" s="1221"/>
      <c r="GKR3" s="1221"/>
      <c r="GKS3" s="1221"/>
      <c r="GKT3" s="1221"/>
      <c r="GKU3" s="1221"/>
      <c r="GKV3" s="1221"/>
      <c r="GKW3" s="1221"/>
      <c r="GKX3" s="1221"/>
      <c r="GKY3" s="1221"/>
      <c r="GKZ3" s="1221"/>
      <c r="GLA3" s="1221"/>
      <c r="GLB3" s="1221"/>
      <c r="GLC3" s="1221"/>
      <c r="GLD3" s="1221"/>
      <c r="GLE3" s="1221"/>
      <c r="GLF3" s="1221"/>
      <c r="GLG3" s="1221"/>
      <c r="GLH3" s="1221"/>
      <c r="GLI3" s="1221"/>
      <c r="GLJ3" s="1221"/>
      <c r="GLK3" s="1221"/>
      <c r="GLL3" s="1221"/>
      <c r="GLM3" s="1221"/>
      <c r="GLN3" s="1221"/>
      <c r="GLO3" s="1221"/>
      <c r="GLP3" s="1221"/>
      <c r="GLQ3" s="1221"/>
      <c r="GLR3" s="1221"/>
      <c r="GLS3" s="1221"/>
      <c r="GLT3" s="1221"/>
      <c r="GLU3" s="1221"/>
      <c r="GLV3" s="1221"/>
      <c r="GLW3" s="1221"/>
      <c r="GLX3" s="1221"/>
      <c r="GLY3" s="1221"/>
      <c r="GLZ3" s="1221"/>
      <c r="GMA3" s="1221"/>
      <c r="GMB3" s="1221"/>
      <c r="GMC3" s="1221"/>
      <c r="GMD3" s="1221"/>
      <c r="GME3" s="1221"/>
      <c r="GMF3" s="1221"/>
      <c r="GMG3" s="1221"/>
      <c r="GMH3" s="1221"/>
      <c r="GMI3" s="1221"/>
      <c r="GMJ3" s="1221"/>
      <c r="GMK3" s="1221"/>
      <c r="GML3" s="1221"/>
      <c r="GMM3" s="1221"/>
      <c r="GMN3" s="1221"/>
      <c r="GMO3" s="1221"/>
      <c r="GMP3" s="1221"/>
      <c r="GMQ3" s="1221"/>
      <c r="GMR3" s="1221"/>
      <c r="GMS3" s="1221"/>
      <c r="GMT3" s="1221"/>
      <c r="GMU3" s="1221"/>
      <c r="GMV3" s="1221"/>
      <c r="GMW3" s="1221"/>
      <c r="GMX3" s="1221"/>
      <c r="GMY3" s="1221"/>
      <c r="GMZ3" s="1221"/>
      <c r="GNA3" s="1221"/>
      <c r="GNB3" s="1221"/>
      <c r="GNC3" s="1221"/>
      <c r="GND3" s="1221"/>
      <c r="GNE3" s="1221"/>
      <c r="GNF3" s="1221"/>
      <c r="GNG3" s="1221"/>
      <c r="GNH3" s="1221"/>
      <c r="GNI3" s="1221"/>
      <c r="GNJ3" s="1221"/>
      <c r="GNK3" s="1221"/>
      <c r="GNL3" s="1221"/>
      <c r="GNM3" s="1221"/>
      <c r="GNN3" s="1221"/>
      <c r="GNO3" s="1221"/>
      <c r="GNP3" s="1221"/>
      <c r="GNQ3" s="1221"/>
      <c r="GNR3" s="1221"/>
      <c r="GNS3" s="1221"/>
      <c r="GNT3" s="1221"/>
      <c r="GNU3" s="1221"/>
      <c r="GNV3" s="1221"/>
      <c r="GNW3" s="1221"/>
      <c r="GNX3" s="1221"/>
      <c r="GNY3" s="1221"/>
      <c r="GNZ3" s="1221"/>
      <c r="GOA3" s="1221"/>
      <c r="GOB3" s="1221"/>
      <c r="GOC3" s="1221"/>
      <c r="GOD3" s="1221"/>
      <c r="GOE3" s="1221"/>
      <c r="GOF3" s="1221"/>
      <c r="GOG3" s="1221"/>
      <c r="GOH3" s="1221"/>
      <c r="GOI3" s="1221"/>
      <c r="GOJ3" s="1221"/>
      <c r="GOK3" s="1221"/>
      <c r="GOL3" s="1221"/>
      <c r="GOM3" s="1221"/>
      <c r="GON3" s="1221"/>
      <c r="GOO3" s="1221"/>
      <c r="GOP3" s="1221"/>
      <c r="GOQ3" s="1221"/>
      <c r="GOR3" s="1221"/>
      <c r="GOS3" s="1221"/>
      <c r="GOT3" s="1221"/>
      <c r="GOU3" s="1221"/>
      <c r="GOV3" s="1221"/>
      <c r="GOW3" s="1221"/>
      <c r="GOX3" s="1221"/>
      <c r="GOY3" s="1221"/>
      <c r="GOZ3" s="1221"/>
      <c r="GPA3" s="1221"/>
      <c r="GPB3" s="1221"/>
      <c r="GPC3" s="1221"/>
      <c r="GPD3" s="1221"/>
      <c r="GPE3" s="1221"/>
      <c r="GPF3" s="1221"/>
      <c r="GPG3" s="1221"/>
      <c r="GPH3" s="1221"/>
      <c r="GPI3" s="1221"/>
      <c r="GPJ3" s="1221"/>
      <c r="GPK3" s="1221"/>
      <c r="GPL3" s="1221"/>
      <c r="GPM3" s="1221"/>
      <c r="GPN3" s="1221"/>
      <c r="GPO3" s="1221"/>
      <c r="GPP3" s="1221"/>
      <c r="GPQ3" s="1221"/>
      <c r="GPR3" s="1221"/>
      <c r="GPS3" s="1221"/>
      <c r="GPT3" s="1221"/>
      <c r="GPU3" s="1221"/>
      <c r="GPV3" s="1221"/>
      <c r="GPW3" s="1221"/>
      <c r="GPX3" s="1221"/>
      <c r="GPY3" s="1221"/>
      <c r="GPZ3" s="1221"/>
      <c r="GQA3" s="1221"/>
      <c r="GQB3" s="1221"/>
      <c r="GQC3" s="1221"/>
      <c r="GQD3" s="1221"/>
      <c r="GQE3" s="1221"/>
      <c r="GQF3" s="1221"/>
      <c r="GQG3" s="1221"/>
      <c r="GQH3" s="1221"/>
      <c r="GQI3" s="1221"/>
      <c r="GQJ3" s="1221"/>
      <c r="GQK3" s="1221"/>
      <c r="GQL3" s="1221"/>
      <c r="GQM3" s="1221"/>
      <c r="GQN3" s="1221"/>
      <c r="GQO3" s="1221"/>
      <c r="GQP3" s="1221"/>
      <c r="GQQ3" s="1221"/>
      <c r="GQR3" s="1221"/>
      <c r="GQS3" s="1221"/>
      <c r="GQT3" s="1221"/>
      <c r="GQU3" s="1221"/>
      <c r="GQV3" s="1221"/>
      <c r="GQW3" s="1221"/>
      <c r="GQX3" s="1221"/>
      <c r="GQY3" s="1221"/>
      <c r="GQZ3" s="1221"/>
      <c r="GRA3" s="1221"/>
      <c r="GRB3" s="1221"/>
      <c r="GRC3" s="1221"/>
      <c r="GRD3" s="1221"/>
      <c r="GRE3" s="1221"/>
      <c r="GRF3" s="1221"/>
      <c r="GRG3" s="1221"/>
      <c r="GRH3" s="1221"/>
      <c r="GRI3" s="1221"/>
      <c r="GRJ3" s="1221"/>
      <c r="GRK3" s="1221"/>
      <c r="GRL3" s="1221"/>
      <c r="GRM3" s="1221"/>
      <c r="GRN3" s="1221"/>
      <c r="GRO3" s="1221"/>
      <c r="GRP3" s="1221"/>
      <c r="GRQ3" s="1221"/>
      <c r="GRR3" s="1221"/>
      <c r="GRS3" s="1221"/>
      <c r="GRT3" s="1221"/>
      <c r="GRU3" s="1221"/>
      <c r="GRV3" s="1221"/>
      <c r="GRW3" s="1221"/>
      <c r="GRX3" s="1221"/>
      <c r="GRY3" s="1221"/>
      <c r="GRZ3" s="1221"/>
      <c r="GSA3" s="1221"/>
      <c r="GSB3" s="1221"/>
      <c r="GSC3" s="1221"/>
      <c r="GSD3" s="1221"/>
      <c r="GSE3" s="1221"/>
      <c r="GSF3" s="1221"/>
      <c r="GSG3" s="1221"/>
      <c r="GSH3" s="1221"/>
      <c r="GSI3" s="1221"/>
      <c r="GSJ3" s="1221"/>
      <c r="GSK3" s="1221"/>
      <c r="GSL3" s="1221"/>
      <c r="GSM3" s="1221"/>
      <c r="GSN3" s="1221"/>
      <c r="GSO3" s="1221"/>
      <c r="GSP3" s="1221"/>
      <c r="GSQ3" s="1221"/>
      <c r="GSR3" s="1221"/>
      <c r="GSS3" s="1221"/>
      <c r="GST3" s="1221"/>
      <c r="GSU3" s="1221"/>
      <c r="GSV3" s="1221"/>
      <c r="GSW3" s="1221"/>
      <c r="GSX3" s="1221"/>
      <c r="GSY3" s="1221"/>
      <c r="GSZ3" s="1221"/>
      <c r="GTA3" s="1221"/>
      <c r="GTB3" s="1221"/>
      <c r="GTC3" s="1221"/>
      <c r="GTD3" s="1221"/>
      <c r="GTE3" s="1221"/>
      <c r="GTF3" s="1221"/>
      <c r="GTG3" s="1221"/>
      <c r="GTH3" s="1221"/>
      <c r="GTI3" s="1221"/>
      <c r="GTJ3" s="1221"/>
      <c r="GTK3" s="1221"/>
      <c r="GTL3" s="1221"/>
      <c r="GTM3" s="1221"/>
      <c r="GTN3" s="1221"/>
      <c r="GTO3" s="1221"/>
      <c r="GTP3" s="1221"/>
      <c r="GTQ3" s="1221"/>
      <c r="GTR3" s="1221"/>
      <c r="GTS3" s="1221"/>
      <c r="GTT3" s="1221"/>
      <c r="GTU3" s="1221"/>
      <c r="GTV3" s="1221"/>
      <c r="GTW3" s="1221"/>
      <c r="GTX3" s="1221"/>
      <c r="GTY3" s="1221"/>
      <c r="GTZ3" s="1221"/>
      <c r="GUA3" s="1221"/>
      <c r="GUB3" s="1221"/>
      <c r="GUC3" s="1221"/>
      <c r="GUD3" s="1221"/>
      <c r="GUE3" s="1221"/>
      <c r="GUF3" s="1221"/>
      <c r="GUG3" s="1221"/>
      <c r="GUH3" s="1221"/>
      <c r="GUI3" s="1221"/>
      <c r="GUJ3" s="1221"/>
      <c r="GUK3" s="1221"/>
      <c r="GUL3" s="1221"/>
      <c r="GUM3" s="1221"/>
      <c r="GUN3" s="1221"/>
      <c r="GUO3" s="1221"/>
      <c r="GUP3" s="1221"/>
      <c r="GUQ3" s="1221"/>
      <c r="GUR3" s="1221"/>
      <c r="GUS3" s="1221"/>
      <c r="GUT3" s="1221"/>
      <c r="GUU3" s="1221"/>
      <c r="GUV3" s="1221"/>
      <c r="GUW3" s="1221"/>
      <c r="GUX3" s="1221"/>
      <c r="GUY3" s="1221"/>
      <c r="GUZ3" s="1221"/>
      <c r="GVA3" s="1221"/>
      <c r="GVB3" s="1221"/>
      <c r="GVC3" s="1221"/>
      <c r="GVD3" s="1221"/>
      <c r="GVE3" s="1221"/>
      <c r="GVF3" s="1221"/>
      <c r="GVG3" s="1221"/>
      <c r="GVH3" s="1221"/>
      <c r="GVI3" s="1221"/>
      <c r="GVJ3" s="1221"/>
      <c r="GVK3" s="1221"/>
      <c r="GVL3" s="1221"/>
      <c r="GVM3" s="1221"/>
      <c r="GVN3" s="1221"/>
      <c r="GVO3" s="1221"/>
      <c r="GVP3" s="1221"/>
      <c r="GVQ3" s="1221"/>
      <c r="GVR3" s="1221"/>
      <c r="GVS3" s="1221"/>
      <c r="GVT3" s="1221"/>
      <c r="GVU3" s="1221"/>
      <c r="GVV3" s="1221"/>
      <c r="GVW3" s="1221"/>
      <c r="GVX3" s="1221"/>
      <c r="GVY3" s="1221"/>
      <c r="GVZ3" s="1221"/>
      <c r="GWA3" s="1221"/>
      <c r="GWB3" s="1221"/>
      <c r="GWC3" s="1221"/>
      <c r="GWD3" s="1221"/>
      <c r="GWE3" s="1221"/>
      <c r="GWF3" s="1221"/>
      <c r="GWG3" s="1221"/>
      <c r="GWH3" s="1221"/>
      <c r="GWI3" s="1221"/>
      <c r="GWJ3" s="1221"/>
      <c r="GWK3" s="1221"/>
      <c r="GWL3" s="1221"/>
      <c r="GWM3" s="1221"/>
      <c r="GWN3" s="1221"/>
      <c r="GWO3" s="1221"/>
      <c r="GWP3" s="1221"/>
      <c r="GWQ3" s="1221"/>
      <c r="GWR3" s="1221"/>
      <c r="GWS3" s="1221"/>
      <c r="GWT3" s="1221"/>
      <c r="GWU3" s="1221"/>
      <c r="GWV3" s="1221"/>
      <c r="GWW3" s="1221"/>
      <c r="GWX3" s="1221"/>
      <c r="GWY3" s="1221"/>
      <c r="GWZ3" s="1221"/>
      <c r="GXA3" s="1221"/>
      <c r="GXB3" s="1221"/>
      <c r="GXC3" s="1221"/>
      <c r="GXD3" s="1221"/>
      <c r="GXE3" s="1221"/>
      <c r="GXF3" s="1221"/>
      <c r="GXG3" s="1221"/>
      <c r="GXH3" s="1221"/>
      <c r="GXI3" s="1221"/>
      <c r="GXJ3" s="1221"/>
      <c r="GXK3" s="1221"/>
      <c r="GXL3" s="1221"/>
      <c r="GXM3" s="1221"/>
      <c r="GXN3" s="1221"/>
      <c r="GXO3" s="1221"/>
      <c r="GXP3" s="1221"/>
      <c r="GXQ3" s="1221"/>
      <c r="GXR3" s="1221"/>
      <c r="GXS3" s="1221"/>
      <c r="GXT3" s="1221"/>
      <c r="GXU3" s="1221"/>
      <c r="GXV3" s="1221"/>
      <c r="GXW3" s="1221"/>
      <c r="GXX3" s="1221"/>
      <c r="GXY3" s="1221"/>
      <c r="GXZ3" s="1221"/>
      <c r="GYA3" s="1221"/>
      <c r="GYB3" s="1221"/>
      <c r="GYC3" s="1221"/>
      <c r="GYD3" s="1221"/>
      <c r="GYE3" s="1221"/>
      <c r="GYF3" s="1221"/>
      <c r="GYG3" s="1221"/>
      <c r="GYH3" s="1221"/>
      <c r="GYI3" s="1221"/>
      <c r="GYJ3" s="1221"/>
      <c r="GYK3" s="1221"/>
      <c r="GYL3" s="1221"/>
      <c r="GYM3" s="1221"/>
      <c r="GYN3" s="1221"/>
      <c r="GYO3" s="1221"/>
      <c r="GYP3" s="1221"/>
      <c r="GYQ3" s="1221"/>
      <c r="GYR3" s="1221"/>
      <c r="GYS3" s="1221"/>
      <c r="GYT3" s="1221"/>
      <c r="GYU3" s="1221"/>
      <c r="GYV3" s="1221"/>
      <c r="GYW3" s="1221"/>
      <c r="GYX3" s="1221"/>
      <c r="GYY3" s="1221"/>
      <c r="GYZ3" s="1221"/>
      <c r="GZA3" s="1221"/>
      <c r="GZB3" s="1221"/>
      <c r="GZC3" s="1221"/>
      <c r="GZD3" s="1221"/>
      <c r="GZE3" s="1221"/>
      <c r="GZF3" s="1221"/>
      <c r="GZG3" s="1221"/>
      <c r="GZH3" s="1221"/>
      <c r="GZI3" s="1221"/>
      <c r="GZJ3" s="1221"/>
      <c r="GZK3" s="1221"/>
      <c r="GZL3" s="1221"/>
      <c r="GZM3" s="1221"/>
      <c r="GZN3" s="1221"/>
      <c r="GZO3" s="1221"/>
      <c r="GZP3" s="1221"/>
      <c r="GZQ3" s="1221"/>
      <c r="GZR3" s="1221"/>
      <c r="GZS3" s="1221"/>
      <c r="GZT3" s="1221"/>
      <c r="GZU3" s="1221"/>
      <c r="GZV3" s="1221"/>
      <c r="GZW3" s="1221"/>
      <c r="GZX3" s="1221"/>
      <c r="GZY3" s="1221"/>
      <c r="GZZ3" s="1221"/>
      <c r="HAA3" s="1221"/>
      <c r="HAB3" s="1221"/>
      <c r="HAC3" s="1221"/>
      <c r="HAD3" s="1221"/>
      <c r="HAE3" s="1221"/>
      <c r="HAF3" s="1221"/>
      <c r="HAG3" s="1221"/>
      <c r="HAH3" s="1221"/>
      <c r="HAI3" s="1221"/>
      <c r="HAJ3" s="1221"/>
      <c r="HAK3" s="1221"/>
      <c r="HAL3" s="1221"/>
      <c r="HAM3" s="1221"/>
      <c r="HAN3" s="1221"/>
      <c r="HAO3" s="1221"/>
      <c r="HAP3" s="1221"/>
      <c r="HAQ3" s="1221"/>
      <c r="HAR3" s="1221"/>
      <c r="HAS3" s="1221"/>
      <c r="HAT3" s="1221"/>
      <c r="HAU3" s="1221"/>
      <c r="HAV3" s="1221"/>
      <c r="HAW3" s="1221"/>
      <c r="HAX3" s="1221"/>
      <c r="HAY3" s="1221"/>
      <c r="HAZ3" s="1221"/>
      <c r="HBA3" s="1221"/>
      <c r="HBB3" s="1221"/>
      <c r="HBC3" s="1221"/>
      <c r="HBD3" s="1221"/>
      <c r="HBE3" s="1221"/>
      <c r="HBF3" s="1221"/>
      <c r="HBG3" s="1221"/>
      <c r="HBH3" s="1221"/>
      <c r="HBI3" s="1221"/>
      <c r="HBJ3" s="1221"/>
      <c r="HBK3" s="1221"/>
      <c r="HBL3" s="1221"/>
      <c r="HBM3" s="1221"/>
      <c r="HBN3" s="1221"/>
      <c r="HBO3" s="1221"/>
      <c r="HBP3" s="1221"/>
      <c r="HBQ3" s="1221"/>
      <c r="HBR3" s="1221"/>
      <c r="HBS3" s="1221"/>
      <c r="HBT3" s="1221"/>
      <c r="HBU3" s="1221"/>
      <c r="HBV3" s="1221"/>
      <c r="HBW3" s="1221"/>
      <c r="HBX3" s="1221"/>
      <c r="HBY3" s="1221"/>
      <c r="HBZ3" s="1221"/>
      <c r="HCA3" s="1221"/>
      <c r="HCB3" s="1221"/>
      <c r="HCC3" s="1221"/>
      <c r="HCD3" s="1221"/>
      <c r="HCE3" s="1221"/>
      <c r="HCF3" s="1221"/>
      <c r="HCG3" s="1221"/>
      <c r="HCH3" s="1221"/>
      <c r="HCI3" s="1221"/>
      <c r="HCJ3" s="1221"/>
      <c r="HCK3" s="1221"/>
      <c r="HCL3" s="1221"/>
      <c r="HCM3" s="1221"/>
      <c r="HCN3" s="1221"/>
      <c r="HCO3" s="1221"/>
      <c r="HCP3" s="1221"/>
      <c r="HCQ3" s="1221"/>
      <c r="HCR3" s="1221"/>
      <c r="HCS3" s="1221"/>
      <c r="HCT3" s="1221"/>
      <c r="HCU3" s="1221"/>
      <c r="HCV3" s="1221"/>
      <c r="HCW3" s="1221"/>
      <c r="HCX3" s="1221"/>
      <c r="HCY3" s="1221"/>
      <c r="HCZ3" s="1221"/>
      <c r="HDA3" s="1221"/>
      <c r="HDB3" s="1221"/>
      <c r="HDC3" s="1221"/>
      <c r="HDD3" s="1221"/>
      <c r="HDE3" s="1221"/>
      <c r="HDF3" s="1221"/>
      <c r="HDG3" s="1221"/>
      <c r="HDH3" s="1221"/>
      <c r="HDI3" s="1221"/>
      <c r="HDJ3" s="1221"/>
      <c r="HDK3" s="1221"/>
      <c r="HDL3" s="1221"/>
      <c r="HDM3" s="1221"/>
      <c r="HDN3" s="1221"/>
      <c r="HDO3" s="1221"/>
      <c r="HDP3" s="1221"/>
      <c r="HDQ3" s="1221"/>
      <c r="HDR3" s="1221"/>
      <c r="HDS3" s="1221"/>
      <c r="HDT3" s="1221"/>
      <c r="HDU3" s="1221"/>
      <c r="HDV3" s="1221"/>
      <c r="HDW3" s="1221"/>
      <c r="HDX3" s="1221"/>
      <c r="HDY3" s="1221"/>
      <c r="HDZ3" s="1221"/>
      <c r="HEA3" s="1221"/>
      <c r="HEB3" s="1221"/>
      <c r="HEC3" s="1221"/>
      <c r="HED3" s="1221"/>
      <c r="HEE3" s="1221"/>
      <c r="HEF3" s="1221"/>
      <c r="HEG3" s="1221"/>
      <c r="HEH3" s="1221"/>
      <c r="HEI3" s="1221"/>
      <c r="HEJ3" s="1221"/>
      <c r="HEK3" s="1221"/>
      <c r="HEL3" s="1221"/>
      <c r="HEM3" s="1221"/>
      <c r="HEN3" s="1221"/>
      <c r="HEO3" s="1221"/>
      <c r="HEP3" s="1221"/>
      <c r="HEQ3" s="1221"/>
      <c r="HER3" s="1221"/>
      <c r="HES3" s="1221"/>
      <c r="HET3" s="1221"/>
      <c r="HEU3" s="1221"/>
      <c r="HEV3" s="1221"/>
      <c r="HEW3" s="1221"/>
      <c r="HEX3" s="1221"/>
      <c r="HEY3" s="1221"/>
      <c r="HEZ3" s="1221"/>
      <c r="HFA3" s="1221"/>
      <c r="HFB3" s="1221"/>
      <c r="HFC3" s="1221"/>
      <c r="HFD3" s="1221"/>
      <c r="HFE3" s="1221"/>
      <c r="HFF3" s="1221"/>
      <c r="HFG3" s="1221"/>
      <c r="HFH3" s="1221"/>
      <c r="HFI3" s="1221"/>
      <c r="HFJ3" s="1221"/>
      <c r="HFK3" s="1221"/>
      <c r="HFL3" s="1221"/>
      <c r="HFM3" s="1221"/>
      <c r="HFN3" s="1221"/>
      <c r="HFO3" s="1221"/>
      <c r="HFP3" s="1221"/>
      <c r="HFQ3" s="1221"/>
      <c r="HFR3" s="1221"/>
      <c r="HFS3" s="1221"/>
      <c r="HFT3" s="1221"/>
      <c r="HFU3" s="1221"/>
      <c r="HFV3" s="1221"/>
      <c r="HFW3" s="1221"/>
      <c r="HFX3" s="1221"/>
      <c r="HFY3" s="1221"/>
      <c r="HFZ3" s="1221"/>
      <c r="HGA3" s="1221"/>
      <c r="HGB3" s="1221"/>
      <c r="HGC3" s="1221"/>
      <c r="HGD3" s="1221"/>
      <c r="HGE3" s="1221"/>
      <c r="HGF3" s="1221"/>
      <c r="HGG3" s="1221"/>
      <c r="HGH3" s="1221"/>
      <c r="HGI3" s="1221"/>
      <c r="HGJ3" s="1221"/>
      <c r="HGK3" s="1221"/>
      <c r="HGL3" s="1221"/>
      <c r="HGM3" s="1221"/>
      <c r="HGN3" s="1221"/>
      <c r="HGO3" s="1221"/>
      <c r="HGP3" s="1221"/>
      <c r="HGQ3" s="1221"/>
      <c r="HGR3" s="1221"/>
      <c r="HGS3" s="1221"/>
      <c r="HGT3" s="1221"/>
      <c r="HGU3" s="1221"/>
      <c r="HGV3" s="1221"/>
      <c r="HGW3" s="1221"/>
      <c r="HGX3" s="1221"/>
      <c r="HGY3" s="1221"/>
      <c r="HGZ3" s="1221"/>
      <c r="HHA3" s="1221"/>
      <c r="HHB3" s="1221"/>
      <c r="HHC3" s="1221"/>
      <c r="HHD3" s="1221"/>
      <c r="HHE3" s="1221"/>
      <c r="HHF3" s="1221"/>
      <c r="HHG3" s="1221"/>
      <c r="HHH3" s="1221"/>
      <c r="HHI3" s="1221"/>
      <c r="HHJ3" s="1221"/>
      <c r="HHK3" s="1221"/>
      <c r="HHL3" s="1221"/>
      <c r="HHM3" s="1221"/>
      <c r="HHN3" s="1221"/>
      <c r="HHO3" s="1221"/>
      <c r="HHP3" s="1221"/>
      <c r="HHQ3" s="1221"/>
      <c r="HHR3" s="1221"/>
      <c r="HHS3" s="1221"/>
      <c r="HHT3" s="1221"/>
      <c r="HHU3" s="1221"/>
      <c r="HHV3" s="1221"/>
      <c r="HHW3" s="1221"/>
      <c r="HHX3" s="1221"/>
      <c r="HHY3" s="1221"/>
      <c r="HHZ3" s="1221"/>
      <c r="HIA3" s="1221"/>
      <c r="HIB3" s="1221"/>
      <c r="HIC3" s="1221"/>
      <c r="HID3" s="1221"/>
      <c r="HIE3" s="1221"/>
      <c r="HIF3" s="1221"/>
      <c r="HIG3" s="1221"/>
      <c r="HIH3" s="1221"/>
      <c r="HII3" s="1221"/>
      <c r="HIJ3" s="1221"/>
      <c r="HIK3" s="1221"/>
      <c r="HIL3" s="1221"/>
      <c r="HIM3" s="1221"/>
      <c r="HIN3" s="1221"/>
      <c r="HIO3" s="1221"/>
      <c r="HIP3" s="1221"/>
      <c r="HIQ3" s="1221"/>
      <c r="HIR3" s="1221"/>
      <c r="HIS3" s="1221"/>
      <c r="HIT3" s="1221"/>
      <c r="HIU3" s="1221"/>
      <c r="HIV3" s="1221"/>
      <c r="HIW3" s="1221"/>
      <c r="HIX3" s="1221"/>
      <c r="HIY3" s="1221"/>
      <c r="HIZ3" s="1221"/>
      <c r="HJA3" s="1221"/>
      <c r="HJB3" s="1221"/>
      <c r="HJC3" s="1221"/>
      <c r="HJD3" s="1221"/>
      <c r="HJE3" s="1221"/>
      <c r="HJF3" s="1221"/>
      <c r="HJG3" s="1221"/>
      <c r="HJH3" s="1221"/>
      <c r="HJI3" s="1221"/>
      <c r="HJJ3" s="1221"/>
      <c r="HJK3" s="1221"/>
      <c r="HJL3" s="1221"/>
      <c r="HJM3" s="1221"/>
      <c r="HJN3" s="1221"/>
      <c r="HJO3" s="1221"/>
      <c r="HJP3" s="1221"/>
      <c r="HJQ3" s="1221"/>
      <c r="HJR3" s="1221"/>
      <c r="HJS3" s="1221"/>
      <c r="HJT3" s="1221"/>
      <c r="HJU3" s="1221"/>
      <c r="HJV3" s="1221"/>
      <c r="HJW3" s="1221"/>
      <c r="HJX3" s="1221"/>
      <c r="HJY3" s="1221"/>
      <c r="HJZ3" s="1221"/>
      <c r="HKA3" s="1221"/>
      <c r="HKB3" s="1221"/>
      <c r="HKC3" s="1221"/>
      <c r="HKD3" s="1221"/>
      <c r="HKE3" s="1221"/>
      <c r="HKF3" s="1221"/>
      <c r="HKG3" s="1221"/>
      <c r="HKH3" s="1221"/>
      <c r="HKI3" s="1221"/>
      <c r="HKJ3" s="1221"/>
      <c r="HKK3" s="1221"/>
      <c r="HKL3" s="1221"/>
      <c r="HKM3" s="1221"/>
      <c r="HKN3" s="1221"/>
      <c r="HKO3" s="1221"/>
      <c r="HKP3" s="1221"/>
      <c r="HKQ3" s="1221"/>
      <c r="HKR3" s="1221"/>
      <c r="HKS3" s="1221"/>
      <c r="HKT3" s="1221"/>
      <c r="HKU3" s="1221"/>
      <c r="HKV3" s="1221"/>
      <c r="HKW3" s="1221"/>
      <c r="HKX3" s="1221"/>
      <c r="HKY3" s="1221"/>
      <c r="HKZ3" s="1221"/>
      <c r="HLA3" s="1221"/>
      <c r="HLB3" s="1221"/>
      <c r="HLC3" s="1221"/>
      <c r="HLD3" s="1221"/>
      <c r="HLE3" s="1221"/>
      <c r="HLF3" s="1221"/>
      <c r="HLG3" s="1221"/>
      <c r="HLH3" s="1221"/>
      <c r="HLI3" s="1221"/>
      <c r="HLJ3" s="1221"/>
      <c r="HLK3" s="1221"/>
      <c r="HLL3" s="1221"/>
      <c r="HLM3" s="1221"/>
      <c r="HLN3" s="1221"/>
      <c r="HLO3" s="1221"/>
      <c r="HLP3" s="1221"/>
      <c r="HLQ3" s="1221"/>
      <c r="HLR3" s="1221"/>
      <c r="HLS3" s="1221"/>
      <c r="HLT3" s="1221"/>
      <c r="HLU3" s="1221"/>
      <c r="HLV3" s="1221"/>
      <c r="HLW3" s="1221"/>
      <c r="HLX3" s="1221"/>
      <c r="HLY3" s="1221"/>
      <c r="HLZ3" s="1221"/>
      <c r="HMA3" s="1221"/>
      <c r="HMB3" s="1221"/>
      <c r="HMC3" s="1221"/>
      <c r="HMD3" s="1221"/>
      <c r="HME3" s="1221"/>
      <c r="HMF3" s="1221"/>
      <c r="HMG3" s="1221"/>
      <c r="HMH3" s="1221"/>
      <c r="HMI3" s="1221"/>
      <c r="HMJ3" s="1221"/>
      <c r="HMK3" s="1221"/>
      <c r="HML3" s="1221"/>
      <c r="HMM3" s="1221"/>
      <c r="HMN3" s="1221"/>
      <c r="HMO3" s="1221"/>
      <c r="HMP3" s="1221"/>
      <c r="HMQ3" s="1221"/>
      <c r="HMR3" s="1221"/>
      <c r="HMS3" s="1221"/>
      <c r="HMT3" s="1221"/>
      <c r="HMU3" s="1221"/>
      <c r="HMV3" s="1221"/>
      <c r="HMW3" s="1221"/>
      <c r="HMX3" s="1221"/>
      <c r="HMY3" s="1221"/>
      <c r="HMZ3" s="1221"/>
      <c r="HNA3" s="1221"/>
      <c r="HNB3" s="1221"/>
      <c r="HNC3" s="1221"/>
      <c r="HND3" s="1221"/>
      <c r="HNE3" s="1221"/>
      <c r="HNF3" s="1221"/>
      <c r="HNG3" s="1221"/>
      <c r="HNH3" s="1221"/>
      <c r="HNI3" s="1221"/>
      <c r="HNJ3" s="1221"/>
      <c r="HNK3" s="1221"/>
      <c r="HNL3" s="1221"/>
      <c r="HNM3" s="1221"/>
      <c r="HNN3" s="1221"/>
      <c r="HNO3" s="1221"/>
      <c r="HNP3" s="1221"/>
      <c r="HNQ3" s="1221"/>
      <c r="HNR3" s="1221"/>
      <c r="HNS3" s="1221"/>
      <c r="HNT3" s="1221"/>
      <c r="HNU3" s="1221"/>
      <c r="HNV3" s="1221"/>
      <c r="HNW3" s="1221"/>
      <c r="HNX3" s="1221"/>
      <c r="HNY3" s="1221"/>
      <c r="HNZ3" s="1221"/>
      <c r="HOA3" s="1221"/>
      <c r="HOB3" s="1221"/>
      <c r="HOC3" s="1221"/>
      <c r="HOD3" s="1221"/>
      <c r="HOE3" s="1221"/>
      <c r="HOF3" s="1221"/>
      <c r="HOG3" s="1221"/>
      <c r="HOH3" s="1221"/>
      <c r="HOI3" s="1221"/>
      <c r="HOJ3" s="1221"/>
      <c r="HOK3" s="1221"/>
      <c r="HOL3" s="1221"/>
      <c r="HOM3" s="1221"/>
      <c r="HON3" s="1221"/>
      <c r="HOO3" s="1221"/>
      <c r="HOP3" s="1221"/>
      <c r="HOQ3" s="1221"/>
      <c r="HOR3" s="1221"/>
      <c r="HOS3" s="1221"/>
      <c r="HOT3" s="1221"/>
      <c r="HOU3" s="1221"/>
      <c r="HOV3" s="1221"/>
      <c r="HOW3" s="1221"/>
      <c r="HOX3" s="1221"/>
      <c r="HOY3" s="1221"/>
      <c r="HOZ3" s="1221"/>
      <c r="HPA3" s="1221"/>
      <c r="HPB3" s="1221"/>
      <c r="HPC3" s="1221"/>
      <c r="HPD3" s="1221"/>
      <c r="HPE3" s="1221"/>
      <c r="HPF3" s="1221"/>
      <c r="HPG3" s="1221"/>
      <c r="HPH3" s="1221"/>
      <c r="HPI3" s="1221"/>
      <c r="HPJ3" s="1221"/>
      <c r="HPK3" s="1221"/>
      <c r="HPL3" s="1221"/>
      <c r="HPM3" s="1221"/>
      <c r="HPN3" s="1221"/>
      <c r="HPO3" s="1221"/>
      <c r="HPP3" s="1221"/>
      <c r="HPQ3" s="1221"/>
      <c r="HPR3" s="1221"/>
      <c r="HPS3" s="1221"/>
      <c r="HPT3" s="1221"/>
      <c r="HPU3" s="1221"/>
      <c r="HPV3" s="1221"/>
      <c r="HPW3" s="1221"/>
      <c r="HPX3" s="1221"/>
      <c r="HPY3" s="1221"/>
      <c r="HPZ3" s="1221"/>
      <c r="HQA3" s="1221"/>
      <c r="HQB3" s="1221"/>
      <c r="HQC3" s="1221"/>
      <c r="HQD3" s="1221"/>
      <c r="HQE3" s="1221"/>
      <c r="HQF3" s="1221"/>
      <c r="HQG3" s="1221"/>
      <c r="HQH3" s="1221"/>
      <c r="HQI3" s="1221"/>
      <c r="HQJ3" s="1221"/>
      <c r="HQK3" s="1221"/>
      <c r="HQL3" s="1221"/>
      <c r="HQM3" s="1221"/>
      <c r="HQN3" s="1221"/>
      <c r="HQO3" s="1221"/>
      <c r="HQP3" s="1221"/>
      <c r="HQQ3" s="1221"/>
      <c r="HQR3" s="1221"/>
      <c r="HQS3" s="1221"/>
      <c r="HQT3" s="1221"/>
      <c r="HQU3" s="1221"/>
      <c r="HQV3" s="1221"/>
      <c r="HQW3" s="1221"/>
      <c r="HQX3" s="1221"/>
      <c r="HQY3" s="1221"/>
      <c r="HQZ3" s="1221"/>
      <c r="HRA3" s="1221"/>
      <c r="HRB3" s="1221"/>
      <c r="HRC3" s="1221"/>
      <c r="HRD3" s="1221"/>
      <c r="HRE3" s="1221"/>
      <c r="HRF3" s="1221"/>
      <c r="HRG3" s="1221"/>
      <c r="HRH3" s="1221"/>
      <c r="HRI3" s="1221"/>
      <c r="HRJ3" s="1221"/>
      <c r="HRK3" s="1221"/>
      <c r="HRL3" s="1221"/>
      <c r="HRM3" s="1221"/>
      <c r="HRN3" s="1221"/>
      <c r="HRO3" s="1221"/>
      <c r="HRP3" s="1221"/>
      <c r="HRQ3" s="1221"/>
      <c r="HRR3" s="1221"/>
      <c r="HRS3" s="1221"/>
      <c r="HRT3" s="1221"/>
      <c r="HRU3" s="1221"/>
      <c r="HRV3" s="1221"/>
      <c r="HRW3" s="1221"/>
      <c r="HRX3" s="1221"/>
      <c r="HRY3" s="1221"/>
      <c r="HRZ3" s="1221"/>
      <c r="HSA3" s="1221"/>
      <c r="HSB3" s="1221"/>
      <c r="HSC3" s="1221"/>
      <c r="HSD3" s="1221"/>
      <c r="HSE3" s="1221"/>
      <c r="HSF3" s="1221"/>
      <c r="HSG3" s="1221"/>
      <c r="HSH3" s="1221"/>
      <c r="HSI3" s="1221"/>
      <c r="HSJ3" s="1221"/>
      <c r="HSK3" s="1221"/>
      <c r="HSL3" s="1221"/>
      <c r="HSM3" s="1221"/>
      <c r="HSN3" s="1221"/>
      <c r="HSO3" s="1221"/>
      <c r="HSP3" s="1221"/>
      <c r="HSQ3" s="1221"/>
      <c r="HSR3" s="1221"/>
      <c r="HSS3" s="1221"/>
      <c r="HST3" s="1221"/>
      <c r="HSU3" s="1221"/>
      <c r="HSV3" s="1221"/>
      <c r="HSW3" s="1221"/>
      <c r="HSX3" s="1221"/>
      <c r="HSY3" s="1221"/>
      <c r="HSZ3" s="1221"/>
      <c r="HTA3" s="1221"/>
      <c r="HTB3" s="1221"/>
      <c r="HTC3" s="1221"/>
      <c r="HTD3" s="1221"/>
      <c r="HTE3" s="1221"/>
      <c r="HTF3" s="1221"/>
      <c r="HTG3" s="1221"/>
      <c r="HTH3" s="1221"/>
      <c r="HTI3" s="1221"/>
      <c r="HTJ3" s="1221"/>
      <c r="HTK3" s="1221"/>
      <c r="HTL3" s="1221"/>
      <c r="HTM3" s="1221"/>
      <c r="HTN3" s="1221"/>
      <c r="HTO3" s="1221"/>
      <c r="HTP3" s="1221"/>
      <c r="HTQ3" s="1221"/>
      <c r="HTR3" s="1221"/>
      <c r="HTS3" s="1221"/>
      <c r="HTT3" s="1221"/>
      <c r="HTU3" s="1221"/>
      <c r="HTV3" s="1221"/>
      <c r="HTW3" s="1221"/>
      <c r="HTX3" s="1221"/>
      <c r="HTY3" s="1221"/>
      <c r="HTZ3" s="1221"/>
      <c r="HUA3" s="1221"/>
      <c r="HUB3" s="1221"/>
      <c r="HUC3" s="1221"/>
      <c r="HUD3" s="1221"/>
      <c r="HUE3" s="1221"/>
      <c r="HUF3" s="1221"/>
      <c r="HUG3" s="1221"/>
      <c r="HUH3" s="1221"/>
      <c r="HUI3" s="1221"/>
      <c r="HUJ3" s="1221"/>
      <c r="HUK3" s="1221"/>
      <c r="HUL3" s="1221"/>
      <c r="HUM3" s="1221"/>
      <c r="HUN3" s="1221"/>
      <c r="HUO3" s="1221"/>
      <c r="HUP3" s="1221"/>
      <c r="HUQ3" s="1221"/>
      <c r="HUR3" s="1221"/>
      <c r="HUS3" s="1221"/>
      <c r="HUT3" s="1221"/>
      <c r="HUU3" s="1221"/>
      <c r="HUV3" s="1221"/>
      <c r="HUW3" s="1221"/>
      <c r="HUX3" s="1221"/>
      <c r="HUY3" s="1221"/>
      <c r="HUZ3" s="1221"/>
      <c r="HVA3" s="1221"/>
      <c r="HVB3" s="1221"/>
      <c r="HVC3" s="1221"/>
      <c r="HVD3" s="1221"/>
      <c r="HVE3" s="1221"/>
      <c r="HVF3" s="1221"/>
      <c r="HVG3" s="1221"/>
      <c r="HVH3" s="1221"/>
      <c r="HVI3" s="1221"/>
      <c r="HVJ3" s="1221"/>
      <c r="HVK3" s="1221"/>
      <c r="HVL3" s="1221"/>
      <c r="HVM3" s="1221"/>
      <c r="HVN3" s="1221"/>
      <c r="HVO3" s="1221"/>
      <c r="HVP3" s="1221"/>
      <c r="HVQ3" s="1221"/>
      <c r="HVR3" s="1221"/>
      <c r="HVS3" s="1221"/>
      <c r="HVT3" s="1221"/>
      <c r="HVU3" s="1221"/>
      <c r="HVV3" s="1221"/>
      <c r="HVW3" s="1221"/>
      <c r="HVX3" s="1221"/>
      <c r="HVY3" s="1221"/>
      <c r="HVZ3" s="1221"/>
      <c r="HWA3" s="1221"/>
      <c r="HWB3" s="1221"/>
      <c r="HWC3" s="1221"/>
      <c r="HWD3" s="1221"/>
      <c r="HWE3" s="1221"/>
      <c r="HWF3" s="1221"/>
      <c r="HWG3" s="1221"/>
      <c r="HWH3" s="1221"/>
      <c r="HWI3" s="1221"/>
      <c r="HWJ3" s="1221"/>
      <c r="HWK3" s="1221"/>
      <c r="HWL3" s="1221"/>
      <c r="HWM3" s="1221"/>
      <c r="HWN3" s="1221"/>
      <c r="HWO3" s="1221"/>
      <c r="HWP3" s="1221"/>
      <c r="HWQ3" s="1221"/>
      <c r="HWR3" s="1221"/>
      <c r="HWS3" s="1221"/>
      <c r="HWT3" s="1221"/>
      <c r="HWU3" s="1221"/>
      <c r="HWV3" s="1221"/>
      <c r="HWW3" s="1221"/>
      <c r="HWX3" s="1221"/>
      <c r="HWY3" s="1221"/>
      <c r="HWZ3" s="1221"/>
      <c r="HXA3" s="1221"/>
      <c r="HXB3" s="1221"/>
      <c r="HXC3" s="1221"/>
      <c r="HXD3" s="1221"/>
      <c r="HXE3" s="1221"/>
      <c r="HXF3" s="1221"/>
      <c r="HXG3" s="1221"/>
      <c r="HXH3" s="1221"/>
      <c r="HXI3" s="1221"/>
      <c r="HXJ3" s="1221"/>
      <c r="HXK3" s="1221"/>
      <c r="HXL3" s="1221"/>
      <c r="HXM3" s="1221"/>
      <c r="HXN3" s="1221"/>
      <c r="HXO3" s="1221"/>
      <c r="HXP3" s="1221"/>
      <c r="HXQ3" s="1221"/>
      <c r="HXR3" s="1221"/>
      <c r="HXS3" s="1221"/>
      <c r="HXT3" s="1221"/>
      <c r="HXU3" s="1221"/>
      <c r="HXV3" s="1221"/>
      <c r="HXW3" s="1221"/>
      <c r="HXX3" s="1221"/>
      <c r="HXY3" s="1221"/>
      <c r="HXZ3" s="1221"/>
      <c r="HYA3" s="1221"/>
      <c r="HYB3" s="1221"/>
      <c r="HYC3" s="1221"/>
      <c r="HYD3" s="1221"/>
      <c r="HYE3" s="1221"/>
      <c r="HYF3" s="1221"/>
      <c r="HYG3" s="1221"/>
      <c r="HYH3" s="1221"/>
      <c r="HYI3" s="1221"/>
      <c r="HYJ3" s="1221"/>
      <c r="HYK3" s="1221"/>
      <c r="HYL3" s="1221"/>
      <c r="HYM3" s="1221"/>
      <c r="HYN3" s="1221"/>
      <c r="HYO3" s="1221"/>
      <c r="HYP3" s="1221"/>
      <c r="HYQ3" s="1221"/>
      <c r="HYR3" s="1221"/>
      <c r="HYS3" s="1221"/>
      <c r="HYT3" s="1221"/>
      <c r="HYU3" s="1221"/>
      <c r="HYV3" s="1221"/>
      <c r="HYW3" s="1221"/>
      <c r="HYX3" s="1221"/>
      <c r="HYY3" s="1221"/>
      <c r="HYZ3" s="1221"/>
      <c r="HZA3" s="1221"/>
      <c r="HZB3" s="1221"/>
      <c r="HZC3" s="1221"/>
      <c r="HZD3" s="1221"/>
      <c r="HZE3" s="1221"/>
      <c r="HZF3" s="1221"/>
      <c r="HZG3" s="1221"/>
      <c r="HZH3" s="1221"/>
      <c r="HZI3" s="1221"/>
      <c r="HZJ3" s="1221"/>
      <c r="HZK3" s="1221"/>
      <c r="HZL3" s="1221"/>
      <c r="HZM3" s="1221"/>
      <c r="HZN3" s="1221"/>
      <c r="HZO3" s="1221"/>
      <c r="HZP3" s="1221"/>
      <c r="HZQ3" s="1221"/>
      <c r="HZR3" s="1221"/>
      <c r="HZS3" s="1221"/>
      <c r="HZT3" s="1221"/>
      <c r="HZU3" s="1221"/>
      <c r="HZV3" s="1221"/>
      <c r="HZW3" s="1221"/>
      <c r="HZX3" s="1221"/>
      <c r="HZY3" s="1221"/>
      <c r="HZZ3" s="1221"/>
      <c r="IAA3" s="1221"/>
      <c r="IAB3" s="1221"/>
      <c r="IAC3" s="1221"/>
      <c r="IAD3" s="1221"/>
      <c r="IAE3" s="1221"/>
      <c r="IAF3" s="1221"/>
      <c r="IAG3" s="1221"/>
      <c r="IAH3" s="1221"/>
      <c r="IAI3" s="1221"/>
      <c r="IAJ3" s="1221"/>
      <c r="IAK3" s="1221"/>
      <c r="IAL3" s="1221"/>
      <c r="IAM3" s="1221"/>
      <c r="IAN3" s="1221"/>
      <c r="IAO3" s="1221"/>
      <c r="IAP3" s="1221"/>
      <c r="IAQ3" s="1221"/>
      <c r="IAR3" s="1221"/>
      <c r="IAS3" s="1221"/>
      <c r="IAT3" s="1221"/>
      <c r="IAU3" s="1221"/>
      <c r="IAV3" s="1221"/>
      <c r="IAW3" s="1221"/>
      <c r="IAX3" s="1221"/>
      <c r="IAY3" s="1221"/>
      <c r="IAZ3" s="1221"/>
      <c r="IBA3" s="1221"/>
      <c r="IBB3" s="1221"/>
      <c r="IBC3" s="1221"/>
      <c r="IBD3" s="1221"/>
      <c r="IBE3" s="1221"/>
      <c r="IBF3" s="1221"/>
      <c r="IBG3" s="1221"/>
      <c r="IBH3" s="1221"/>
      <c r="IBI3" s="1221"/>
      <c r="IBJ3" s="1221"/>
      <c r="IBK3" s="1221"/>
      <c r="IBL3" s="1221"/>
      <c r="IBM3" s="1221"/>
      <c r="IBN3" s="1221"/>
      <c r="IBO3" s="1221"/>
      <c r="IBP3" s="1221"/>
      <c r="IBQ3" s="1221"/>
      <c r="IBR3" s="1221"/>
      <c r="IBS3" s="1221"/>
      <c r="IBT3" s="1221"/>
      <c r="IBU3" s="1221"/>
      <c r="IBV3" s="1221"/>
      <c r="IBW3" s="1221"/>
      <c r="IBX3" s="1221"/>
      <c r="IBY3" s="1221"/>
      <c r="IBZ3" s="1221"/>
      <c r="ICA3" s="1221"/>
      <c r="ICB3" s="1221"/>
      <c r="ICC3" s="1221"/>
      <c r="ICD3" s="1221"/>
      <c r="ICE3" s="1221"/>
      <c r="ICF3" s="1221"/>
      <c r="ICG3" s="1221"/>
      <c r="ICH3" s="1221"/>
      <c r="ICI3" s="1221"/>
      <c r="ICJ3" s="1221"/>
      <c r="ICK3" s="1221"/>
      <c r="ICL3" s="1221"/>
      <c r="ICM3" s="1221"/>
      <c r="ICN3" s="1221"/>
      <c r="ICO3" s="1221"/>
      <c r="ICP3" s="1221"/>
      <c r="ICQ3" s="1221"/>
      <c r="ICR3" s="1221"/>
      <c r="ICS3" s="1221"/>
      <c r="ICT3" s="1221"/>
      <c r="ICU3" s="1221"/>
      <c r="ICV3" s="1221"/>
      <c r="ICW3" s="1221"/>
      <c r="ICX3" s="1221"/>
      <c r="ICY3" s="1221"/>
      <c r="ICZ3" s="1221"/>
      <c r="IDA3" s="1221"/>
      <c r="IDB3" s="1221"/>
      <c r="IDC3" s="1221"/>
      <c r="IDD3" s="1221"/>
      <c r="IDE3" s="1221"/>
      <c r="IDF3" s="1221"/>
      <c r="IDG3" s="1221"/>
      <c r="IDH3" s="1221"/>
      <c r="IDI3" s="1221"/>
      <c r="IDJ3" s="1221"/>
      <c r="IDK3" s="1221"/>
      <c r="IDL3" s="1221"/>
      <c r="IDM3" s="1221"/>
      <c r="IDN3" s="1221"/>
      <c r="IDO3" s="1221"/>
      <c r="IDP3" s="1221"/>
      <c r="IDQ3" s="1221"/>
      <c r="IDR3" s="1221"/>
      <c r="IDS3" s="1221"/>
      <c r="IDT3" s="1221"/>
      <c r="IDU3" s="1221"/>
      <c r="IDV3" s="1221"/>
      <c r="IDW3" s="1221"/>
      <c r="IDX3" s="1221"/>
      <c r="IDY3" s="1221"/>
      <c r="IDZ3" s="1221"/>
      <c r="IEA3" s="1221"/>
      <c r="IEB3" s="1221"/>
      <c r="IEC3" s="1221"/>
      <c r="IED3" s="1221"/>
      <c r="IEE3" s="1221"/>
      <c r="IEF3" s="1221"/>
      <c r="IEG3" s="1221"/>
      <c r="IEH3" s="1221"/>
      <c r="IEI3" s="1221"/>
      <c r="IEJ3" s="1221"/>
      <c r="IEK3" s="1221"/>
      <c r="IEL3" s="1221"/>
      <c r="IEM3" s="1221"/>
      <c r="IEN3" s="1221"/>
      <c r="IEO3" s="1221"/>
      <c r="IEP3" s="1221"/>
      <c r="IEQ3" s="1221"/>
      <c r="IER3" s="1221"/>
      <c r="IES3" s="1221"/>
      <c r="IET3" s="1221"/>
      <c r="IEU3" s="1221"/>
      <c r="IEV3" s="1221"/>
      <c r="IEW3" s="1221"/>
      <c r="IEX3" s="1221"/>
      <c r="IEY3" s="1221"/>
      <c r="IEZ3" s="1221"/>
      <c r="IFA3" s="1221"/>
      <c r="IFB3" s="1221"/>
      <c r="IFC3" s="1221"/>
      <c r="IFD3" s="1221"/>
      <c r="IFE3" s="1221"/>
      <c r="IFF3" s="1221"/>
      <c r="IFG3" s="1221"/>
      <c r="IFH3" s="1221"/>
      <c r="IFI3" s="1221"/>
      <c r="IFJ3" s="1221"/>
      <c r="IFK3" s="1221"/>
      <c r="IFL3" s="1221"/>
      <c r="IFM3" s="1221"/>
      <c r="IFN3" s="1221"/>
      <c r="IFO3" s="1221"/>
      <c r="IFP3" s="1221"/>
      <c r="IFQ3" s="1221"/>
      <c r="IFR3" s="1221"/>
      <c r="IFS3" s="1221"/>
      <c r="IFT3" s="1221"/>
      <c r="IFU3" s="1221"/>
      <c r="IFV3" s="1221"/>
      <c r="IFW3" s="1221"/>
      <c r="IFX3" s="1221"/>
      <c r="IFY3" s="1221"/>
      <c r="IFZ3" s="1221"/>
      <c r="IGA3" s="1221"/>
      <c r="IGB3" s="1221"/>
      <c r="IGC3" s="1221"/>
      <c r="IGD3" s="1221"/>
      <c r="IGE3" s="1221"/>
      <c r="IGF3" s="1221"/>
      <c r="IGG3" s="1221"/>
      <c r="IGH3" s="1221"/>
      <c r="IGI3" s="1221"/>
      <c r="IGJ3" s="1221"/>
      <c r="IGK3" s="1221"/>
      <c r="IGL3" s="1221"/>
      <c r="IGM3" s="1221"/>
      <c r="IGN3" s="1221"/>
      <c r="IGO3" s="1221"/>
      <c r="IGP3" s="1221"/>
      <c r="IGQ3" s="1221"/>
      <c r="IGR3" s="1221"/>
      <c r="IGS3" s="1221"/>
      <c r="IGT3" s="1221"/>
      <c r="IGU3" s="1221"/>
      <c r="IGV3" s="1221"/>
      <c r="IGW3" s="1221"/>
      <c r="IGX3" s="1221"/>
      <c r="IGY3" s="1221"/>
      <c r="IGZ3" s="1221"/>
      <c r="IHA3" s="1221"/>
      <c r="IHB3" s="1221"/>
      <c r="IHC3" s="1221"/>
      <c r="IHD3" s="1221"/>
      <c r="IHE3" s="1221"/>
      <c r="IHF3" s="1221"/>
      <c r="IHG3" s="1221"/>
      <c r="IHH3" s="1221"/>
      <c r="IHI3" s="1221"/>
      <c r="IHJ3" s="1221"/>
      <c r="IHK3" s="1221"/>
      <c r="IHL3" s="1221"/>
      <c r="IHM3" s="1221"/>
      <c r="IHN3" s="1221"/>
      <c r="IHO3" s="1221"/>
      <c r="IHP3" s="1221"/>
      <c r="IHQ3" s="1221"/>
      <c r="IHR3" s="1221"/>
      <c r="IHS3" s="1221"/>
      <c r="IHT3" s="1221"/>
      <c r="IHU3" s="1221"/>
      <c r="IHV3" s="1221"/>
      <c r="IHW3" s="1221"/>
      <c r="IHX3" s="1221"/>
      <c r="IHY3" s="1221"/>
      <c r="IHZ3" s="1221"/>
      <c r="IIA3" s="1221"/>
      <c r="IIB3" s="1221"/>
      <c r="IIC3" s="1221"/>
      <c r="IID3" s="1221"/>
      <c r="IIE3" s="1221"/>
      <c r="IIF3" s="1221"/>
      <c r="IIG3" s="1221"/>
      <c r="IIH3" s="1221"/>
      <c r="III3" s="1221"/>
      <c r="IIJ3" s="1221"/>
      <c r="IIK3" s="1221"/>
      <c r="IIL3" s="1221"/>
      <c r="IIM3" s="1221"/>
      <c r="IIN3" s="1221"/>
      <c r="IIO3" s="1221"/>
      <c r="IIP3" s="1221"/>
      <c r="IIQ3" s="1221"/>
      <c r="IIR3" s="1221"/>
      <c r="IIS3" s="1221"/>
      <c r="IIT3" s="1221"/>
      <c r="IIU3" s="1221"/>
      <c r="IIV3" s="1221"/>
      <c r="IIW3" s="1221"/>
      <c r="IIX3" s="1221"/>
      <c r="IIY3" s="1221"/>
      <c r="IIZ3" s="1221"/>
      <c r="IJA3" s="1221"/>
      <c r="IJB3" s="1221"/>
      <c r="IJC3" s="1221"/>
      <c r="IJD3" s="1221"/>
      <c r="IJE3" s="1221"/>
      <c r="IJF3" s="1221"/>
      <c r="IJG3" s="1221"/>
      <c r="IJH3" s="1221"/>
      <c r="IJI3" s="1221"/>
      <c r="IJJ3" s="1221"/>
      <c r="IJK3" s="1221"/>
      <c r="IJL3" s="1221"/>
      <c r="IJM3" s="1221"/>
      <c r="IJN3" s="1221"/>
      <c r="IJO3" s="1221"/>
      <c r="IJP3" s="1221"/>
      <c r="IJQ3" s="1221"/>
      <c r="IJR3" s="1221"/>
      <c r="IJS3" s="1221"/>
      <c r="IJT3" s="1221"/>
      <c r="IJU3" s="1221"/>
      <c r="IJV3" s="1221"/>
      <c r="IJW3" s="1221"/>
      <c r="IJX3" s="1221"/>
      <c r="IJY3" s="1221"/>
      <c r="IJZ3" s="1221"/>
      <c r="IKA3" s="1221"/>
      <c r="IKB3" s="1221"/>
      <c r="IKC3" s="1221"/>
      <c r="IKD3" s="1221"/>
      <c r="IKE3" s="1221"/>
      <c r="IKF3" s="1221"/>
      <c r="IKG3" s="1221"/>
      <c r="IKH3" s="1221"/>
      <c r="IKI3" s="1221"/>
      <c r="IKJ3" s="1221"/>
      <c r="IKK3" s="1221"/>
      <c r="IKL3" s="1221"/>
      <c r="IKM3" s="1221"/>
      <c r="IKN3" s="1221"/>
      <c r="IKO3" s="1221"/>
      <c r="IKP3" s="1221"/>
      <c r="IKQ3" s="1221"/>
      <c r="IKR3" s="1221"/>
      <c r="IKS3" s="1221"/>
      <c r="IKT3" s="1221"/>
      <c r="IKU3" s="1221"/>
      <c r="IKV3" s="1221"/>
      <c r="IKW3" s="1221"/>
      <c r="IKX3" s="1221"/>
      <c r="IKY3" s="1221"/>
      <c r="IKZ3" s="1221"/>
      <c r="ILA3" s="1221"/>
      <c r="ILB3" s="1221"/>
      <c r="ILC3" s="1221"/>
      <c r="ILD3" s="1221"/>
      <c r="ILE3" s="1221"/>
      <c r="ILF3" s="1221"/>
      <c r="ILG3" s="1221"/>
      <c r="ILH3" s="1221"/>
      <c r="ILI3" s="1221"/>
      <c r="ILJ3" s="1221"/>
      <c r="ILK3" s="1221"/>
      <c r="ILL3" s="1221"/>
      <c r="ILM3" s="1221"/>
      <c r="ILN3" s="1221"/>
      <c r="ILO3" s="1221"/>
      <c r="ILP3" s="1221"/>
      <c r="ILQ3" s="1221"/>
      <c r="ILR3" s="1221"/>
      <c r="ILS3" s="1221"/>
      <c r="ILT3" s="1221"/>
      <c r="ILU3" s="1221"/>
      <c r="ILV3" s="1221"/>
      <c r="ILW3" s="1221"/>
      <c r="ILX3" s="1221"/>
      <c r="ILY3" s="1221"/>
      <c r="ILZ3" s="1221"/>
      <c r="IMA3" s="1221"/>
      <c r="IMB3" s="1221"/>
      <c r="IMC3" s="1221"/>
      <c r="IMD3" s="1221"/>
      <c r="IME3" s="1221"/>
      <c r="IMF3" s="1221"/>
      <c r="IMG3" s="1221"/>
      <c r="IMH3" s="1221"/>
      <c r="IMI3" s="1221"/>
      <c r="IMJ3" s="1221"/>
      <c r="IMK3" s="1221"/>
      <c r="IML3" s="1221"/>
      <c r="IMM3" s="1221"/>
      <c r="IMN3" s="1221"/>
      <c r="IMO3" s="1221"/>
      <c r="IMP3" s="1221"/>
      <c r="IMQ3" s="1221"/>
      <c r="IMR3" s="1221"/>
      <c r="IMS3" s="1221"/>
      <c r="IMT3" s="1221"/>
      <c r="IMU3" s="1221"/>
      <c r="IMV3" s="1221"/>
      <c r="IMW3" s="1221"/>
      <c r="IMX3" s="1221"/>
      <c r="IMY3" s="1221"/>
      <c r="IMZ3" s="1221"/>
      <c r="INA3" s="1221"/>
      <c r="INB3" s="1221"/>
      <c r="INC3" s="1221"/>
      <c r="IND3" s="1221"/>
      <c r="INE3" s="1221"/>
      <c r="INF3" s="1221"/>
      <c r="ING3" s="1221"/>
      <c r="INH3" s="1221"/>
      <c r="INI3" s="1221"/>
      <c r="INJ3" s="1221"/>
      <c r="INK3" s="1221"/>
      <c r="INL3" s="1221"/>
      <c r="INM3" s="1221"/>
      <c r="INN3" s="1221"/>
      <c r="INO3" s="1221"/>
      <c r="INP3" s="1221"/>
      <c r="INQ3" s="1221"/>
      <c r="INR3" s="1221"/>
      <c r="INS3" s="1221"/>
      <c r="INT3" s="1221"/>
      <c r="INU3" s="1221"/>
      <c r="INV3" s="1221"/>
      <c r="INW3" s="1221"/>
      <c r="INX3" s="1221"/>
      <c r="INY3" s="1221"/>
      <c r="INZ3" s="1221"/>
      <c r="IOA3" s="1221"/>
      <c r="IOB3" s="1221"/>
      <c r="IOC3" s="1221"/>
      <c r="IOD3" s="1221"/>
      <c r="IOE3" s="1221"/>
      <c r="IOF3" s="1221"/>
      <c r="IOG3" s="1221"/>
      <c r="IOH3" s="1221"/>
      <c r="IOI3" s="1221"/>
      <c r="IOJ3" s="1221"/>
      <c r="IOK3" s="1221"/>
      <c r="IOL3" s="1221"/>
      <c r="IOM3" s="1221"/>
      <c r="ION3" s="1221"/>
      <c r="IOO3" s="1221"/>
      <c r="IOP3" s="1221"/>
      <c r="IOQ3" s="1221"/>
      <c r="IOR3" s="1221"/>
      <c r="IOS3" s="1221"/>
      <c r="IOT3" s="1221"/>
      <c r="IOU3" s="1221"/>
      <c r="IOV3" s="1221"/>
      <c r="IOW3" s="1221"/>
      <c r="IOX3" s="1221"/>
      <c r="IOY3" s="1221"/>
      <c r="IOZ3" s="1221"/>
      <c r="IPA3" s="1221"/>
      <c r="IPB3" s="1221"/>
      <c r="IPC3" s="1221"/>
      <c r="IPD3" s="1221"/>
      <c r="IPE3" s="1221"/>
      <c r="IPF3" s="1221"/>
      <c r="IPG3" s="1221"/>
      <c r="IPH3" s="1221"/>
      <c r="IPI3" s="1221"/>
      <c r="IPJ3" s="1221"/>
      <c r="IPK3" s="1221"/>
      <c r="IPL3" s="1221"/>
      <c r="IPM3" s="1221"/>
      <c r="IPN3" s="1221"/>
      <c r="IPO3" s="1221"/>
      <c r="IPP3" s="1221"/>
      <c r="IPQ3" s="1221"/>
      <c r="IPR3" s="1221"/>
      <c r="IPS3" s="1221"/>
      <c r="IPT3" s="1221"/>
      <c r="IPU3" s="1221"/>
      <c r="IPV3" s="1221"/>
      <c r="IPW3" s="1221"/>
      <c r="IPX3" s="1221"/>
      <c r="IPY3" s="1221"/>
      <c r="IPZ3" s="1221"/>
      <c r="IQA3" s="1221"/>
      <c r="IQB3" s="1221"/>
      <c r="IQC3" s="1221"/>
      <c r="IQD3" s="1221"/>
      <c r="IQE3" s="1221"/>
      <c r="IQF3" s="1221"/>
      <c r="IQG3" s="1221"/>
      <c r="IQH3" s="1221"/>
      <c r="IQI3" s="1221"/>
      <c r="IQJ3" s="1221"/>
      <c r="IQK3" s="1221"/>
      <c r="IQL3" s="1221"/>
      <c r="IQM3" s="1221"/>
      <c r="IQN3" s="1221"/>
      <c r="IQO3" s="1221"/>
      <c r="IQP3" s="1221"/>
      <c r="IQQ3" s="1221"/>
      <c r="IQR3" s="1221"/>
      <c r="IQS3" s="1221"/>
      <c r="IQT3" s="1221"/>
      <c r="IQU3" s="1221"/>
      <c r="IQV3" s="1221"/>
      <c r="IQW3" s="1221"/>
      <c r="IQX3" s="1221"/>
      <c r="IQY3" s="1221"/>
      <c r="IQZ3" s="1221"/>
      <c r="IRA3" s="1221"/>
      <c r="IRB3" s="1221"/>
      <c r="IRC3" s="1221"/>
      <c r="IRD3" s="1221"/>
      <c r="IRE3" s="1221"/>
      <c r="IRF3" s="1221"/>
      <c r="IRG3" s="1221"/>
      <c r="IRH3" s="1221"/>
      <c r="IRI3" s="1221"/>
      <c r="IRJ3" s="1221"/>
      <c r="IRK3" s="1221"/>
      <c r="IRL3" s="1221"/>
      <c r="IRM3" s="1221"/>
      <c r="IRN3" s="1221"/>
      <c r="IRO3" s="1221"/>
      <c r="IRP3" s="1221"/>
      <c r="IRQ3" s="1221"/>
      <c r="IRR3" s="1221"/>
      <c r="IRS3" s="1221"/>
      <c r="IRT3" s="1221"/>
      <c r="IRU3" s="1221"/>
      <c r="IRV3" s="1221"/>
      <c r="IRW3" s="1221"/>
      <c r="IRX3" s="1221"/>
      <c r="IRY3" s="1221"/>
      <c r="IRZ3" s="1221"/>
      <c r="ISA3" s="1221"/>
      <c r="ISB3" s="1221"/>
      <c r="ISC3" s="1221"/>
      <c r="ISD3" s="1221"/>
      <c r="ISE3" s="1221"/>
      <c r="ISF3" s="1221"/>
      <c r="ISG3" s="1221"/>
      <c r="ISH3" s="1221"/>
      <c r="ISI3" s="1221"/>
      <c r="ISJ3" s="1221"/>
      <c r="ISK3" s="1221"/>
      <c r="ISL3" s="1221"/>
      <c r="ISM3" s="1221"/>
      <c r="ISN3" s="1221"/>
      <c r="ISO3" s="1221"/>
      <c r="ISP3" s="1221"/>
      <c r="ISQ3" s="1221"/>
      <c r="ISR3" s="1221"/>
      <c r="ISS3" s="1221"/>
      <c r="IST3" s="1221"/>
      <c r="ISU3" s="1221"/>
      <c r="ISV3" s="1221"/>
      <c r="ISW3" s="1221"/>
      <c r="ISX3" s="1221"/>
      <c r="ISY3" s="1221"/>
      <c r="ISZ3" s="1221"/>
      <c r="ITA3" s="1221"/>
      <c r="ITB3" s="1221"/>
      <c r="ITC3" s="1221"/>
      <c r="ITD3" s="1221"/>
      <c r="ITE3" s="1221"/>
      <c r="ITF3" s="1221"/>
      <c r="ITG3" s="1221"/>
      <c r="ITH3" s="1221"/>
      <c r="ITI3" s="1221"/>
      <c r="ITJ3" s="1221"/>
      <c r="ITK3" s="1221"/>
      <c r="ITL3" s="1221"/>
      <c r="ITM3" s="1221"/>
      <c r="ITN3" s="1221"/>
      <c r="ITO3" s="1221"/>
      <c r="ITP3" s="1221"/>
      <c r="ITQ3" s="1221"/>
      <c r="ITR3" s="1221"/>
      <c r="ITS3" s="1221"/>
      <c r="ITT3" s="1221"/>
      <c r="ITU3" s="1221"/>
      <c r="ITV3" s="1221"/>
      <c r="ITW3" s="1221"/>
      <c r="ITX3" s="1221"/>
      <c r="ITY3" s="1221"/>
      <c r="ITZ3" s="1221"/>
      <c r="IUA3" s="1221"/>
      <c r="IUB3" s="1221"/>
      <c r="IUC3" s="1221"/>
      <c r="IUD3" s="1221"/>
      <c r="IUE3" s="1221"/>
      <c r="IUF3" s="1221"/>
      <c r="IUG3" s="1221"/>
      <c r="IUH3" s="1221"/>
      <c r="IUI3" s="1221"/>
      <c r="IUJ3" s="1221"/>
      <c r="IUK3" s="1221"/>
      <c r="IUL3" s="1221"/>
      <c r="IUM3" s="1221"/>
      <c r="IUN3" s="1221"/>
      <c r="IUO3" s="1221"/>
      <c r="IUP3" s="1221"/>
      <c r="IUQ3" s="1221"/>
      <c r="IUR3" s="1221"/>
      <c r="IUS3" s="1221"/>
      <c r="IUT3" s="1221"/>
      <c r="IUU3" s="1221"/>
      <c r="IUV3" s="1221"/>
      <c r="IUW3" s="1221"/>
      <c r="IUX3" s="1221"/>
      <c r="IUY3" s="1221"/>
      <c r="IUZ3" s="1221"/>
      <c r="IVA3" s="1221"/>
      <c r="IVB3" s="1221"/>
      <c r="IVC3" s="1221"/>
      <c r="IVD3" s="1221"/>
      <c r="IVE3" s="1221"/>
      <c r="IVF3" s="1221"/>
      <c r="IVG3" s="1221"/>
      <c r="IVH3" s="1221"/>
      <c r="IVI3" s="1221"/>
      <c r="IVJ3" s="1221"/>
      <c r="IVK3" s="1221"/>
      <c r="IVL3" s="1221"/>
      <c r="IVM3" s="1221"/>
      <c r="IVN3" s="1221"/>
      <c r="IVO3" s="1221"/>
      <c r="IVP3" s="1221"/>
      <c r="IVQ3" s="1221"/>
      <c r="IVR3" s="1221"/>
      <c r="IVS3" s="1221"/>
      <c r="IVT3" s="1221"/>
      <c r="IVU3" s="1221"/>
      <c r="IVV3" s="1221"/>
      <c r="IVW3" s="1221"/>
      <c r="IVX3" s="1221"/>
      <c r="IVY3" s="1221"/>
      <c r="IVZ3" s="1221"/>
      <c r="IWA3" s="1221"/>
      <c r="IWB3" s="1221"/>
      <c r="IWC3" s="1221"/>
      <c r="IWD3" s="1221"/>
      <c r="IWE3" s="1221"/>
      <c r="IWF3" s="1221"/>
      <c r="IWG3" s="1221"/>
      <c r="IWH3" s="1221"/>
      <c r="IWI3" s="1221"/>
      <c r="IWJ3" s="1221"/>
      <c r="IWK3" s="1221"/>
      <c r="IWL3" s="1221"/>
      <c r="IWM3" s="1221"/>
      <c r="IWN3" s="1221"/>
      <c r="IWO3" s="1221"/>
      <c r="IWP3" s="1221"/>
      <c r="IWQ3" s="1221"/>
      <c r="IWR3" s="1221"/>
      <c r="IWS3" s="1221"/>
      <c r="IWT3" s="1221"/>
      <c r="IWU3" s="1221"/>
      <c r="IWV3" s="1221"/>
      <c r="IWW3" s="1221"/>
      <c r="IWX3" s="1221"/>
      <c r="IWY3" s="1221"/>
      <c r="IWZ3" s="1221"/>
      <c r="IXA3" s="1221"/>
      <c r="IXB3" s="1221"/>
      <c r="IXC3" s="1221"/>
      <c r="IXD3" s="1221"/>
      <c r="IXE3" s="1221"/>
      <c r="IXF3" s="1221"/>
      <c r="IXG3" s="1221"/>
      <c r="IXH3" s="1221"/>
      <c r="IXI3" s="1221"/>
      <c r="IXJ3" s="1221"/>
      <c r="IXK3" s="1221"/>
      <c r="IXL3" s="1221"/>
      <c r="IXM3" s="1221"/>
      <c r="IXN3" s="1221"/>
      <c r="IXO3" s="1221"/>
      <c r="IXP3" s="1221"/>
      <c r="IXQ3" s="1221"/>
      <c r="IXR3" s="1221"/>
      <c r="IXS3" s="1221"/>
      <c r="IXT3" s="1221"/>
      <c r="IXU3" s="1221"/>
      <c r="IXV3" s="1221"/>
      <c r="IXW3" s="1221"/>
      <c r="IXX3" s="1221"/>
      <c r="IXY3" s="1221"/>
      <c r="IXZ3" s="1221"/>
      <c r="IYA3" s="1221"/>
      <c r="IYB3" s="1221"/>
      <c r="IYC3" s="1221"/>
      <c r="IYD3" s="1221"/>
      <c r="IYE3" s="1221"/>
      <c r="IYF3" s="1221"/>
      <c r="IYG3" s="1221"/>
      <c r="IYH3" s="1221"/>
      <c r="IYI3" s="1221"/>
      <c r="IYJ3" s="1221"/>
      <c r="IYK3" s="1221"/>
      <c r="IYL3" s="1221"/>
      <c r="IYM3" s="1221"/>
      <c r="IYN3" s="1221"/>
      <c r="IYO3" s="1221"/>
      <c r="IYP3" s="1221"/>
      <c r="IYQ3" s="1221"/>
      <c r="IYR3" s="1221"/>
      <c r="IYS3" s="1221"/>
      <c r="IYT3" s="1221"/>
      <c r="IYU3" s="1221"/>
      <c r="IYV3" s="1221"/>
      <c r="IYW3" s="1221"/>
      <c r="IYX3" s="1221"/>
      <c r="IYY3" s="1221"/>
      <c r="IYZ3" s="1221"/>
      <c r="IZA3" s="1221"/>
      <c r="IZB3" s="1221"/>
      <c r="IZC3" s="1221"/>
      <c r="IZD3" s="1221"/>
      <c r="IZE3" s="1221"/>
      <c r="IZF3" s="1221"/>
      <c r="IZG3" s="1221"/>
      <c r="IZH3" s="1221"/>
      <c r="IZI3" s="1221"/>
      <c r="IZJ3" s="1221"/>
      <c r="IZK3" s="1221"/>
      <c r="IZL3" s="1221"/>
      <c r="IZM3" s="1221"/>
      <c r="IZN3" s="1221"/>
      <c r="IZO3" s="1221"/>
      <c r="IZP3" s="1221"/>
      <c r="IZQ3" s="1221"/>
      <c r="IZR3" s="1221"/>
      <c r="IZS3" s="1221"/>
      <c r="IZT3" s="1221"/>
      <c r="IZU3" s="1221"/>
      <c r="IZV3" s="1221"/>
      <c r="IZW3" s="1221"/>
      <c r="IZX3" s="1221"/>
      <c r="IZY3" s="1221"/>
      <c r="IZZ3" s="1221"/>
      <c r="JAA3" s="1221"/>
      <c r="JAB3" s="1221"/>
      <c r="JAC3" s="1221"/>
      <c r="JAD3" s="1221"/>
      <c r="JAE3" s="1221"/>
      <c r="JAF3" s="1221"/>
      <c r="JAG3" s="1221"/>
      <c r="JAH3" s="1221"/>
      <c r="JAI3" s="1221"/>
      <c r="JAJ3" s="1221"/>
      <c r="JAK3" s="1221"/>
      <c r="JAL3" s="1221"/>
      <c r="JAM3" s="1221"/>
      <c r="JAN3" s="1221"/>
      <c r="JAO3" s="1221"/>
      <c r="JAP3" s="1221"/>
      <c r="JAQ3" s="1221"/>
      <c r="JAR3" s="1221"/>
      <c r="JAS3" s="1221"/>
      <c r="JAT3" s="1221"/>
      <c r="JAU3" s="1221"/>
      <c r="JAV3" s="1221"/>
      <c r="JAW3" s="1221"/>
      <c r="JAX3" s="1221"/>
      <c r="JAY3" s="1221"/>
      <c r="JAZ3" s="1221"/>
      <c r="JBA3" s="1221"/>
      <c r="JBB3" s="1221"/>
      <c r="JBC3" s="1221"/>
      <c r="JBD3" s="1221"/>
      <c r="JBE3" s="1221"/>
      <c r="JBF3" s="1221"/>
      <c r="JBG3" s="1221"/>
      <c r="JBH3" s="1221"/>
      <c r="JBI3" s="1221"/>
      <c r="JBJ3" s="1221"/>
      <c r="JBK3" s="1221"/>
      <c r="JBL3" s="1221"/>
      <c r="JBM3" s="1221"/>
      <c r="JBN3" s="1221"/>
      <c r="JBO3" s="1221"/>
      <c r="JBP3" s="1221"/>
      <c r="JBQ3" s="1221"/>
      <c r="JBR3" s="1221"/>
      <c r="JBS3" s="1221"/>
      <c r="JBT3" s="1221"/>
      <c r="JBU3" s="1221"/>
      <c r="JBV3" s="1221"/>
      <c r="JBW3" s="1221"/>
      <c r="JBX3" s="1221"/>
      <c r="JBY3" s="1221"/>
      <c r="JBZ3" s="1221"/>
      <c r="JCA3" s="1221"/>
      <c r="JCB3" s="1221"/>
      <c r="JCC3" s="1221"/>
      <c r="JCD3" s="1221"/>
      <c r="JCE3" s="1221"/>
      <c r="JCF3" s="1221"/>
      <c r="JCG3" s="1221"/>
      <c r="JCH3" s="1221"/>
      <c r="JCI3" s="1221"/>
      <c r="JCJ3" s="1221"/>
      <c r="JCK3" s="1221"/>
      <c r="JCL3" s="1221"/>
      <c r="JCM3" s="1221"/>
      <c r="JCN3" s="1221"/>
      <c r="JCO3" s="1221"/>
      <c r="JCP3" s="1221"/>
      <c r="JCQ3" s="1221"/>
      <c r="JCR3" s="1221"/>
      <c r="JCS3" s="1221"/>
      <c r="JCT3" s="1221"/>
      <c r="JCU3" s="1221"/>
      <c r="JCV3" s="1221"/>
      <c r="JCW3" s="1221"/>
      <c r="JCX3" s="1221"/>
      <c r="JCY3" s="1221"/>
      <c r="JCZ3" s="1221"/>
      <c r="JDA3" s="1221"/>
      <c r="JDB3" s="1221"/>
      <c r="JDC3" s="1221"/>
      <c r="JDD3" s="1221"/>
      <c r="JDE3" s="1221"/>
      <c r="JDF3" s="1221"/>
      <c r="JDG3" s="1221"/>
      <c r="JDH3" s="1221"/>
      <c r="JDI3" s="1221"/>
      <c r="JDJ3" s="1221"/>
      <c r="JDK3" s="1221"/>
      <c r="JDL3" s="1221"/>
      <c r="JDM3" s="1221"/>
      <c r="JDN3" s="1221"/>
      <c r="JDO3" s="1221"/>
      <c r="JDP3" s="1221"/>
      <c r="JDQ3" s="1221"/>
      <c r="JDR3" s="1221"/>
      <c r="JDS3" s="1221"/>
      <c r="JDT3" s="1221"/>
      <c r="JDU3" s="1221"/>
      <c r="JDV3" s="1221"/>
      <c r="JDW3" s="1221"/>
      <c r="JDX3" s="1221"/>
      <c r="JDY3" s="1221"/>
      <c r="JDZ3" s="1221"/>
      <c r="JEA3" s="1221"/>
      <c r="JEB3" s="1221"/>
      <c r="JEC3" s="1221"/>
      <c r="JED3" s="1221"/>
      <c r="JEE3" s="1221"/>
      <c r="JEF3" s="1221"/>
      <c r="JEG3" s="1221"/>
      <c r="JEH3" s="1221"/>
      <c r="JEI3" s="1221"/>
      <c r="JEJ3" s="1221"/>
      <c r="JEK3" s="1221"/>
      <c r="JEL3" s="1221"/>
      <c r="JEM3" s="1221"/>
      <c r="JEN3" s="1221"/>
      <c r="JEO3" s="1221"/>
      <c r="JEP3" s="1221"/>
      <c r="JEQ3" s="1221"/>
      <c r="JER3" s="1221"/>
      <c r="JES3" s="1221"/>
      <c r="JET3" s="1221"/>
      <c r="JEU3" s="1221"/>
      <c r="JEV3" s="1221"/>
      <c r="JEW3" s="1221"/>
      <c r="JEX3" s="1221"/>
      <c r="JEY3" s="1221"/>
      <c r="JEZ3" s="1221"/>
      <c r="JFA3" s="1221"/>
      <c r="JFB3" s="1221"/>
      <c r="JFC3" s="1221"/>
      <c r="JFD3" s="1221"/>
      <c r="JFE3" s="1221"/>
      <c r="JFF3" s="1221"/>
      <c r="JFG3" s="1221"/>
      <c r="JFH3" s="1221"/>
      <c r="JFI3" s="1221"/>
      <c r="JFJ3" s="1221"/>
      <c r="JFK3" s="1221"/>
      <c r="JFL3" s="1221"/>
      <c r="JFM3" s="1221"/>
      <c r="JFN3" s="1221"/>
      <c r="JFO3" s="1221"/>
      <c r="JFP3" s="1221"/>
      <c r="JFQ3" s="1221"/>
      <c r="JFR3" s="1221"/>
      <c r="JFS3" s="1221"/>
      <c r="JFT3" s="1221"/>
      <c r="JFU3" s="1221"/>
      <c r="JFV3" s="1221"/>
      <c r="JFW3" s="1221"/>
      <c r="JFX3" s="1221"/>
      <c r="JFY3" s="1221"/>
      <c r="JFZ3" s="1221"/>
      <c r="JGA3" s="1221"/>
      <c r="JGB3" s="1221"/>
      <c r="JGC3" s="1221"/>
      <c r="JGD3" s="1221"/>
      <c r="JGE3" s="1221"/>
      <c r="JGF3" s="1221"/>
      <c r="JGG3" s="1221"/>
      <c r="JGH3" s="1221"/>
      <c r="JGI3" s="1221"/>
      <c r="JGJ3" s="1221"/>
      <c r="JGK3" s="1221"/>
      <c r="JGL3" s="1221"/>
      <c r="JGM3" s="1221"/>
      <c r="JGN3" s="1221"/>
      <c r="JGO3" s="1221"/>
      <c r="JGP3" s="1221"/>
      <c r="JGQ3" s="1221"/>
      <c r="JGR3" s="1221"/>
      <c r="JGS3" s="1221"/>
      <c r="JGT3" s="1221"/>
      <c r="JGU3" s="1221"/>
      <c r="JGV3" s="1221"/>
      <c r="JGW3" s="1221"/>
      <c r="JGX3" s="1221"/>
      <c r="JGY3" s="1221"/>
      <c r="JGZ3" s="1221"/>
      <c r="JHA3" s="1221"/>
      <c r="JHB3" s="1221"/>
      <c r="JHC3" s="1221"/>
      <c r="JHD3" s="1221"/>
      <c r="JHE3" s="1221"/>
      <c r="JHF3" s="1221"/>
      <c r="JHG3" s="1221"/>
      <c r="JHH3" s="1221"/>
      <c r="JHI3" s="1221"/>
      <c r="JHJ3" s="1221"/>
      <c r="JHK3" s="1221"/>
      <c r="JHL3" s="1221"/>
      <c r="JHM3" s="1221"/>
      <c r="JHN3" s="1221"/>
      <c r="JHO3" s="1221"/>
      <c r="JHP3" s="1221"/>
      <c r="JHQ3" s="1221"/>
      <c r="JHR3" s="1221"/>
      <c r="JHS3" s="1221"/>
      <c r="JHT3" s="1221"/>
      <c r="JHU3" s="1221"/>
      <c r="JHV3" s="1221"/>
      <c r="JHW3" s="1221"/>
      <c r="JHX3" s="1221"/>
      <c r="JHY3" s="1221"/>
      <c r="JHZ3" s="1221"/>
      <c r="JIA3" s="1221"/>
      <c r="JIB3" s="1221"/>
      <c r="JIC3" s="1221"/>
      <c r="JID3" s="1221"/>
      <c r="JIE3" s="1221"/>
      <c r="JIF3" s="1221"/>
      <c r="JIG3" s="1221"/>
      <c r="JIH3" s="1221"/>
      <c r="JII3" s="1221"/>
      <c r="JIJ3" s="1221"/>
      <c r="JIK3" s="1221"/>
      <c r="JIL3" s="1221"/>
      <c r="JIM3" s="1221"/>
      <c r="JIN3" s="1221"/>
      <c r="JIO3" s="1221"/>
      <c r="JIP3" s="1221"/>
      <c r="JIQ3" s="1221"/>
      <c r="JIR3" s="1221"/>
      <c r="JIS3" s="1221"/>
      <c r="JIT3" s="1221"/>
      <c r="JIU3" s="1221"/>
      <c r="JIV3" s="1221"/>
      <c r="JIW3" s="1221"/>
      <c r="JIX3" s="1221"/>
      <c r="JIY3" s="1221"/>
      <c r="JIZ3" s="1221"/>
      <c r="JJA3" s="1221"/>
      <c r="JJB3" s="1221"/>
      <c r="JJC3" s="1221"/>
      <c r="JJD3" s="1221"/>
      <c r="JJE3" s="1221"/>
      <c r="JJF3" s="1221"/>
      <c r="JJG3" s="1221"/>
      <c r="JJH3" s="1221"/>
      <c r="JJI3" s="1221"/>
      <c r="JJJ3" s="1221"/>
      <c r="JJK3" s="1221"/>
      <c r="JJL3" s="1221"/>
      <c r="JJM3" s="1221"/>
      <c r="JJN3" s="1221"/>
      <c r="JJO3" s="1221"/>
      <c r="JJP3" s="1221"/>
      <c r="JJQ3" s="1221"/>
      <c r="JJR3" s="1221"/>
      <c r="JJS3" s="1221"/>
      <c r="JJT3" s="1221"/>
      <c r="JJU3" s="1221"/>
      <c r="JJV3" s="1221"/>
      <c r="JJW3" s="1221"/>
      <c r="JJX3" s="1221"/>
      <c r="JJY3" s="1221"/>
      <c r="JJZ3" s="1221"/>
      <c r="JKA3" s="1221"/>
      <c r="JKB3" s="1221"/>
      <c r="JKC3" s="1221"/>
      <c r="JKD3" s="1221"/>
      <c r="JKE3" s="1221"/>
      <c r="JKF3" s="1221"/>
      <c r="JKG3" s="1221"/>
      <c r="JKH3" s="1221"/>
      <c r="JKI3" s="1221"/>
      <c r="JKJ3" s="1221"/>
      <c r="JKK3" s="1221"/>
      <c r="JKL3" s="1221"/>
      <c r="JKM3" s="1221"/>
      <c r="JKN3" s="1221"/>
      <c r="JKO3" s="1221"/>
      <c r="JKP3" s="1221"/>
      <c r="JKQ3" s="1221"/>
      <c r="JKR3" s="1221"/>
      <c r="JKS3" s="1221"/>
      <c r="JKT3" s="1221"/>
      <c r="JKU3" s="1221"/>
      <c r="JKV3" s="1221"/>
      <c r="JKW3" s="1221"/>
      <c r="JKX3" s="1221"/>
      <c r="JKY3" s="1221"/>
      <c r="JKZ3" s="1221"/>
      <c r="JLA3" s="1221"/>
      <c r="JLB3" s="1221"/>
      <c r="JLC3" s="1221"/>
      <c r="JLD3" s="1221"/>
      <c r="JLE3" s="1221"/>
      <c r="JLF3" s="1221"/>
      <c r="JLG3" s="1221"/>
      <c r="JLH3" s="1221"/>
      <c r="JLI3" s="1221"/>
      <c r="JLJ3" s="1221"/>
      <c r="JLK3" s="1221"/>
      <c r="JLL3" s="1221"/>
      <c r="JLM3" s="1221"/>
      <c r="JLN3" s="1221"/>
      <c r="JLO3" s="1221"/>
      <c r="JLP3" s="1221"/>
      <c r="JLQ3" s="1221"/>
      <c r="JLR3" s="1221"/>
      <c r="JLS3" s="1221"/>
      <c r="JLT3" s="1221"/>
      <c r="JLU3" s="1221"/>
      <c r="JLV3" s="1221"/>
      <c r="JLW3" s="1221"/>
      <c r="JLX3" s="1221"/>
      <c r="JLY3" s="1221"/>
      <c r="JLZ3" s="1221"/>
      <c r="JMA3" s="1221"/>
      <c r="JMB3" s="1221"/>
      <c r="JMC3" s="1221"/>
      <c r="JMD3" s="1221"/>
      <c r="JME3" s="1221"/>
      <c r="JMF3" s="1221"/>
      <c r="JMG3" s="1221"/>
      <c r="JMH3" s="1221"/>
      <c r="JMI3" s="1221"/>
      <c r="JMJ3" s="1221"/>
      <c r="JMK3" s="1221"/>
      <c r="JML3" s="1221"/>
      <c r="JMM3" s="1221"/>
      <c r="JMN3" s="1221"/>
      <c r="JMO3" s="1221"/>
      <c r="JMP3" s="1221"/>
      <c r="JMQ3" s="1221"/>
      <c r="JMR3" s="1221"/>
      <c r="JMS3" s="1221"/>
      <c r="JMT3" s="1221"/>
      <c r="JMU3" s="1221"/>
      <c r="JMV3" s="1221"/>
      <c r="JMW3" s="1221"/>
      <c r="JMX3" s="1221"/>
      <c r="JMY3" s="1221"/>
      <c r="JMZ3" s="1221"/>
      <c r="JNA3" s="1221"/>
      <c r="JNB3" s="1221"/>
      <c r="JNC3" s="1221"/>
      <c r="JND3" s="1221"/>
      <c r="JNE3" s="1221"/>
      <c r="JNF3" s="1221"/>
      <c r="JNG3" s="1221"/>
      <c r="JNH3" s="1221"/>
      <c r="JNI3" s="1221"/>
      <c r="JNJ3" s="1221"/>
      <c r="JNK3" s="1221"/>
      <c r="JNL3" s="1221"/>
      <c r="JNM3" s="1221"/>
      <c r="JNN3" s="1221"/>
      <c r="JNO3" s="1221"/>
      <c r="JNP3" s="1221"/>
      <c r="JNQ3" s="1221"/>
      <c r="JNR3" s="1221"/>
      <c r="JNS3" s="1221"/>
      <c r="JNT3" s="1221"/>
      <c r="JNU3" s="1221"/>
      <c r="JNV3" s="1221"/>
      <c r="JNW3" s="1221"/>
      <c r="JNX3" s="1221"/>
      <c r="JNY3" s="1221"/>
      <c r="JNZ3" s="1221"/>
      <c r="JOA3" s="1221"/>
      <c r="JOB3" s="1221"/>
      <c r="JOC3" s="1221"/>
      <c r="JOD3" s="1221"/>
      <c r="JOE3" s="1221"/>
      <c r="JOF3" s="1221"/>
      <c r="JOG3" s="1221"/>
      <c r="JOH3" s="1221"/>
      <c r="JOI3" s="1221"/>
      <c r="JOJ3" s="1221"/>
      <c r="JOK3" s="1221"/>
      <c r="JOL3" s="1221"/>
      <c r="JOM3" s="1221"/>
      <c r="JON3" s="1221"/>
      <c r="JOO3" s="1221"/>
      <c r="JOP3" s="1221"/>
      <c r="JOQ3" s="1221"/>
      <c r="JOR3" s="1221"/>
      <c r="JOS3" s="1221"/>
      <c r="JOT3" s="1221"/>
      <c r="JOU3" s="1221"/>
      <c r="JOV3" s="1221"/>
      <c r="JOW3" s="1221"/>
      <c r="JOX3" s="1221"/>
      <c r="JOY3" s="1221"/>
      <c r="JOZ3" s="1221"/>
      <c r="JPA3" s="1221"/>
      <c r="JPB3" s="1221"/>
      <c r="JPC3" s="1221"/>
      <c r="JPD3" s="1221"/>
      <c r="JPE3" s="1221"/>
      <c r="JPF3" s="1221"/>
      <c r="JPG3" s="1221"/>
      <c r="JPH3" s="1221"/>
      <c r="JPI3" s="1221"/>
      <c r="JPJ3" s="1221"/>
      <c r="JPK3" s="1221"/>
      <c r="JPL3" s="1221"/>
      <c r="JPM3" s="1221"/>
      <c r="JPN3" s="1221"/>
      <c r="JPO3" s="1221"/>
      <c r="JPP3" s="1221"/>
      <c r="JPQ3" s="1221"/>
      <c r="JPR3" s="1221"/>
      <c r="JPS3" s="1221"/>
      <c r="JPT3" s="1221"/>
      <c r="JPU3" s="1221"/>
      <c r="JPV3" s="1221"/>
      <c r="JPW3" s="1221"/>
      <c r="JPX3" s="1221"/>
      <c r="JPY3" s="1221"/>
      <c r="JPZ3" s="1221"/>
      <c r="JQA3" s="1221"/>
      <c r="JQB3" s="1221"/>
      <c r="JQC3" s="1221"/>
      <c r="JQD3" s="1221"/>
      <c r="JQE3" s="1221"/>
      <c r="JQF3" s="1221"/>
      <c r="JQG3" s="1221"/>
      <c r="JQH3" s="1221"/>
      <c r="JQI3" s="1221"/>
      <c r="JQJ3" s="1221"/>
      <c r="JQK3" s="1221"/>
      <c r="JQL3" s="1221"/>
      <c r="JQM3" s="1221"/>
      <c r="JQN3" s="1221"/>
      <c r="JQO3" s="1221"/>
      <c r="JQP3" s="1221"/>
      <c r="JQQ3" s="1221"/>
      <c r="JQR3" s="1221"/>
      <c r="JQS3" s="1221"/>
      <c r="JQT3" s="1221"/>
      <c r="JQU3" s="1221"/>
      <c r="JQV3" s="1221"/>
      <c r="JQW3" s="1221"/>
      <c r="JQX3" s="1221"/>
      <c r="JQY3" s="1221"/>
      <c r="JQZ3" s="1221"/>
      <c r="JRA3" s="1221"/>
      <c r="JRB3" s="1221"/>
      <c r="JRC3" s="1221"/>
      <c r="JRD3" s="1221"/>
      <c r="JRE3" s="1221"/>
      <c r="JRF3" s="1221"/>
      <c r="JRG3" s="1221"/>
      <c r="JRH3" s="1221"/>
      <c r="JRI3" s="1221"/>
      <c r="JRJ3" s="1221"/>
      <c r="JRK3" s="1221"/>
      <c r="JRL3" s="1221"/>
      <c r="JRM3" s="1221"/>
      <c r="JRN3" s="1221"/>
      <c r="JRO3" s="1221"/>
      <c r="JRP3" s="1221"/>
      <c r="JRQ3" s="1221"/>
      <c r="JRR3" s="1221"/>
      <c r="JRS3" s="1221"/>
      <c r="JRT3" s="1221"/>
      <c r="JRU3" s="1221"/>
      <c r="JRV3" s="1221"/>
      <c r="JRW3" s="1221"/>
      <c r="JRX3" s="1221"/>
      <c r="JRY3" s="1221"/>
      <c r="JRZ3" s="1221"/>
      <c r="JSA3" s="1221"/>
      <c r="JSB3" s="1221"/>
      <c r="JSC3" s="1221"/>
      <c r="JSD3" s="1221"/>
      <c r="JSE3" s="1221"/>
      <c r="JSF3" s="1221"/>
      <c r="JSG3" s="1221"/>
      <c r="JSH3" s="1221"/>
      <c r="JSI3" s="1221"/>
      <c r="JSJ3" s="1221"/>
      <c r="JSK3" s="1221"/>
      <c r="JSL3" s="1221"/>
      <c r="JSM3" s="1221"/>
      <c r="JSN3" s="1221"/>
      <c r="JSO3" s="1221"/>
      <c r="JSP3" s="1221"/>
      <c r="JSQ3" s="1221"/>
      <c r="JSR3" s="1221"/>
      <c r="JSS3" s="1221"/>
      <c r="JST3" s="1221"/>
      <c r="JSU3" s="1221"/>
      <c r="JSV3" s="1221"/>
      <c r="JSW3" s="1221"/>
      <c r="JSX3" s="1221"/>
      <c r="JSY3" s="1221"/>
      <c r="JSZ3" s="1221"/>
      <c r="JTA3" s="1221"/>
      <c r="JTB3" s="1221"/>
      <c r="JTC3" s="1221"/>
      <c r="JTD3" s="1221"/>
      <c r="JTE3" s="1221"/>
      <c r="JTF3" s="1221"/>
      <c r="JTG3" s="1221"/>
      <c r="JTH3" s="1221"/>
      <c r="JTI3" s="1221"/>
      <c r="JTJ3" s="1221"/>
      <c r="JTK3" s="1221"/>
      <c r="JTL3" s="1221"/>
      <c r="JTM3" s="1221"/>
      <c r="JTN3" s="1221"/>
      <c r="JTO3" s="1221"/>
      <c r="JTP3" s="1221"/>
      <c r="JTQ3" s="1221"/>
      <c r="JTR3" s="1221"/>
      <c r="JTS3" s="1221"/>
      <c r="JTT3" s="1221"/>
      <c r="JTU3" s="1221"/>
      <c r="JTV3" s="1221"/>
      <c r="JTW3" s="1221"/>
      <c r="JTX3" s="1221"/>
      <c r="JTY3" s="1221"/>
      <c r="JTZ3" s="1221"/>
      <c r="JUA3" s="1221"/>
      <c r="JUB3" s="1221"/>
      <c r="JUC3" s="1221"/>
      <c r="JUD3" s="1221"/>
      <c r="JUE3" s="1221"/>
      <c r="JUF3" s="1221"/>
      <c r="JUG3" s="1221"/>
      <c r="JUH3" s="1221"/>
      <c r="JUI3" s="1221"/>
      <c r="JUJ3" s="1221"/>
      <c r="JUK3" s="1221"/>
      <c r="JUL3" s="1221"/>
      <c r="JUM3" s="1221"/>
      <c r="JUN3" s="1221"/>
      <c r="JUO3" s="1221"/>
      <c r="JUP3" s="1221"/>
      <c r="JUQ3" s="1221"/>
      <c r="JUR3" s="1221"/>
      <c r="JUS3" s="1221"/>
      <c r="JUT3" s="1221"/>
      <c r="JUU3" s="1221"/>
      <c r="JUV3" s="1221"/>
      <c r="JUW3" s="1221"/>
      <c r="JUX3" s="1221"/>
      <c r="JUY3" s="1221"/>
      <c r="JUZ3" s="1221"/>
      <c r="JVA3" s="1221"/>
      <c r="JVB3" s="1221"/>
      <c r="JVC3" s="1221"/>
      <c r="JVD3" s="1221"/>
      <c r="JVE3" s="1221"/>
      <c r="JVF3" s="1221"/>
      <c r="JVG3" s="1221"/>
      <c r="JVH3" s="1221"/>
      <c r="JVI3" s="1221"/>
      <c r="JVJ3" s="1221"/>
      <c r="JVK3" s="1221"/>
      <c r="JVL3" s="1221"/>
      <c r="JVM3" s="1221"/>
      <c r="JVN3" s="1221"/>
      <c r="JVO3" s="1221"/>
      <c r="JVP3" s="1221"/>
      <c r="JVQ3" s="1221"/>
      <c r="JVR3" s="1221"/>
      <c r="JVS3" s="1221"/>
      <c r="JVT3" s="1221"/>
      <c r="JVU3" s="1221"/>
      <c r="JVV3" s="1221"/>
      <c r="JVW3" s="1221"/>
      <c r="JVX3" s="1221"/>
      <c r="JVY3" s="1221"/>
      <c r="JVZ3" s="1221"/>
      <c r="JWA3" s="1221"/>
      <c r="JWB3" s="1221"/>
      <c r="JWC3" s="1221"/>
      <c r="JWD3" s="1221"/>
      <c r="JWE3" s="1221"/>
      <c r="JWF3" s="1221"/>
      <c r="JWG3" s="1221"/>
      <c r="JWH3" s="1221"/>
      <c r="JWI3" s="1221"/>
      <c r="JWJ3" s="1221"/>
      <c r="JWK3" s="1221"/>
      <c r="JWL3" s="1221"/>
      <c r="JWM3" s="1221"/>
      <c r="JWN3" s="1221"/>
      <c r="JWO3" s="1221"/>
      <c r="JWP3" s="1221"/>
      <c r="JWQ3" s="1221"/>
      <c r="JWR3" s="1221"/>
      <c r="JWS3" s="1221"/>
      <c r="JWT3" s="1221"/>
      <c r="JWU3" s="1221"/>
      <c r="JWV3" s="1221"/>
      <c r="JWW3" s="1221"/>
      <c r="JWX3" s="1221"/>
      <c r="JWY3" s="1221"/>
      <c r="JWZ3" s="1221"/>
      <c r="JXA3" s="1221"/>
      <c r="JXB3" s="1221"/>
      <c r="JXC3" s="1221"/>
      <c r="JXD3" s="1221"/>
      <c r="JXE3" s="1221"/>
      <c r="JXF3" s="1221"/>
      <c r="JXG3" s="1221"/>
      <c r="JXH3" s="1221"/>
      <c r="JXI3" s="1221"/>
      <c r="JXJ3" s="1221"/>
      <c r="JXK3" s="1221"/>
      <c r="JXL3" s="1221"/>
      <c r="JXM3" s="1221"/>
      <c r="JXN3" s="1221"/>
      <c r="JXO3" s="1221"/>
      <c r="JXP3" s="1221"/>
      <c r="JXQ3" s="1221"/>
      <c r="JXR3" s="1221"/>
      <c r="JXS3" s="1221"/>
      <c r="JXT3" s="1221"/>
      <c r="JXU3" s="1221"/>
      <c r="JXV3" s="1221"/>
      <c r="JXW3" s="1221"/>
      <c r="JXX3" s="1221"/>
      <c r="JXY3" s="1221"/>
      <c r="JXZ3" s="1221"/>
      <c r="JYA3" s="1221"/>
      <c r="JYB3" s="1221"/>
      <c r="JYC3" s="1221"/>
      <c r="JYD3" s="1221"/>
      <c r="JYE3" s="1221"/>
      <c r="JYF3" s="1221"/>
      <c r="JYG3" s="1221"/>
      <c r="JYH3" s="1221"/>
      <c r="JYI3" s="1221"/>
      <c r="JYJ3" s="1221"/>
      <c r="JYK3" s="1221"/>
      <c r="JYL3" s="1221"/>
      <c r="JYM3" s="1221"/>
      <c r="JYN3" s="1221"/>
      <c r="JYO3" s="1221"/>
      <c r="JYP3" s="1221"/>
      <c r="JYQ3" s="1221"/>
      <c r="JYR3" s="1221"/>
      <c r="JYS3" s="1221"/>
      <c r="JYT3" s="1221"/>
      <c r="JYU3" s="1221"/>
      <c r="JYV3" s="1221"/>
      <c r="JYW3" s="1221"/>
      <c r="JYX3" s="1221"/>
      <c r="JYY3" s="1221"/>
      <c r="JYZ3" s="1221"/>
      <c r="JZA3" s="1221"/>
      <c r="JZB3" s="1221"/>
      <c r="JZC3" s="1221"/>
      <c r="JZD3" s="1221"/>
      <c r="JZE3" s="1221"/>
      <c r="JZF3" s="1221"/>
      <c r="JZG3" s="1221"/>
      <c r="JZH3" s="1221"/>
      <c r="JZI3" s="1221"/>
      <c r="JZJ3" s="1221"/>
      <c r="JZK3" s="1221"/>
      <c r="JZL3" s="1221"/>
      <c r="JZM3" s="1221"/>
      <c r="JZN3" s="1221"/>
      <c r="JZO3" s="1221"/>
      <c r="JZP3" s="1221"/>
      <c r="JZQ3" s="1221"/>
      <c r="JZR3" s="1221"/>
      <c r="JZS3" s="1221"/>
      <c r="JZT3" s="1221"/>
      <c r="JZU3" s="1221"/>
      <c r="JZV3" s="1221"/>
      <c r="JZW3" s="1221"/>
      <c r="JZX3" s="1221"/>
      <c r="JZY3" s="1221"/>
      <c r="JZZ3" s="1221"/>
      <c r="KAA3" s="1221"/>
      <c r="KAB3" s="1221"/>
      <c r="KAC3" s="1221"/>
      <c r="KAD3" s="1221"/>
      <c r="KAE3" s="1221"/>
      <c r="KAF3" s="1221"/>
      <c r="KAG3" s="1221"/>
      <c r="KAH3" s="1221"/>
      <c r="KAI3" s="1221"/>
      <c r="KAJ3" s="1221"/>
      <c r="KAK3" s="1221"/>
      <c r="KAL3" s="1221"/>
      <c r="KAM3" s="1221"/>
      <c r="KAN3" s="1221"/>
      <c r="KAO3" s="1221"/>
      <c r="KAP3" s="1221"/>
      <c r="KAQ3" s="1221"/>
      <c r="KAR3" s="1221"/>
      <c r="KAS3" s="1221"/>
      <c r="KAT3" s="1221"/>
      <c r="KAU3" s="1221"/>
      <c r="KAV3" s="1221"/>
      <c r="KAW3" s="1221"/>
      <c r="KAX3" s="1221"/>
      <c r="KAY3" s="1221"/>
      <c r="KAZ3" s="1221"/>
      <c r="KBA3" s="1221"/>
      <c r="KBB3" s="1221"/>
      <c r="KBC3" s="1221"/>
      <c r="KBD3" s="1221"/>
      <c r="KBE3" s="1221"/>
      <c r="KBF3" s="1221"/>
      <c r="KBG3" s="1221"/>
      <c r="KBH3" s="1221"/>
      <c r="KBI3" s="1221"/>
      <c r="KBJ3" s="1221"/>
      <c r="KBK3" s="1221"/>
      <c r="KBL3" s="1221"/>
      <c r="KBM3" s="1221"/>
      <c r="KBN3" s="1221"/>
      <c r="KBO3" s="1221"/>
      <c r="KBP3" s="1221"/>
      <c r="KBQ3" s="1221"/>
      <c r="KBR3" s="1221"/>
      <c r="KBS3" s="1221"/>
      <c r="KBT3" s="1221"/>
      <c r="KBU3" s="1221"/>
      <c r="KBV3" s="1221"/>
      <c r="KBW3" s="1221"/>
      <c r="KBX3" s="1221"/>
      <c r="KBY3" s="1221"/>
      <c r="KBZ3" s="1221"/>
      <c r="KCA3" s="1221"/>
      <c r="KCB3" s="1221"/>
      <c r="KCC3" s="1221"/>
      <c r="KCD3" s="1221"/>
      <c r="KCE3" s="1221"/>
      <c r="KCF3" s="1221"/>
      <c r="KCG3" s="1221"/>
      <c r="KCH3" s="1221"/>
      <c r="KCI3" s="1221"/>
      <c r="KCJ3" s="1221"/>
      <c r="KCK3" s="1221"/>
      <c r="KCL3" s="1221"/>
      <c r="KCM3" s="1221"/>
      <c r="KCN3" s="1221"/>
      <c r="KCO3" s="1221"/>
      <c r="KCP3" s="1221"/>
      <c r="KCQ3" s="1221"/>
      <c r="KCR3" s="1221"/>
      <c r="KCS3" s="1221"/>
      <c r="KCT3" s="1221"/>
      <c r="KCU3" s="1221"/>
      <c r="KCV3" s="1221"/>
      <c r="KCW3" s="1221"/>
      <c r="KCX3" s="1221"/>
      <c r="KCY3" s="1221"/>
      <c r="KCZ3" s="1221"/>
      <c r="KDA3" s="1221"/>
      <c r="KDB3" s="1221"/>
      <c r="KDC3" s="1221"/>
      <c r="KDD3" s="1221"/>
      <c r="KDE3" s="1221"/>
      <c r="KDF3" s="1221"/>
      <c r="KDG3" s="1221"/>
      <c r="KDH3" s="1221"/>
      <c r="KDI3" s="1221"/>
      <c r="KDJ3" s="1221"/>
      <c r="KDK3" s="1221"/>
      <c r="KDL3" s="1221"/>
      <c r="KDM3" s="1221"/>
      <c r="KDN3" s="1221"/>
      <c r="KDO3" s="1221"/>
      <c r="KDP3" s="1221"/>
      <c r="KDQ3" s="1221"/>
      <c r="KDR3" s="1221"/>
      <c r="KDS3" s="1221"/>
      <c r="KDT3" s="1221"/>
      <c r="KDU3" s="1221"/>
      <c r="KDV3" s="1221"/>
      <c r="KDW3" s="1221"/>
      <c r="KDX3" s="1221"/>
      <c r="KDY3" s="1221"/>
      <c r="KDZ3" s="1221"/>
      <c r="KEA3" s="1221"/>
      <c r="KEB3" s="1221"/>
      <c r="KEC3" s="1221"/>
      <c r="KED3" s="1221"/>
      <c r="KEE3" s="1221"/>
      <c r="KEF3" s="1221"/>
      <c r="KEG3" s="1221"/>
      <c r="KEH3" s="1221"/>
      <c r="KEI3" s="1221"/>
      <c r="KEJ3" s="1221"/>
      <c r="KEK3" s="1221"/>
      <c r="KEL3" s="1221"/>
      <c r="KEM3" s="1221"/>
      <c r="KEN3" s="1221"/>
      <c r="KEO3" s="1221"/>
      <c r="KEP3" s="1221"/>
      <c r="KEQ3" s="1221"/>
      <c r="KER3" s="1221"/>
      <c r="KES3" s="1221"/>
      <c r="KET3" s="1221"/>
      <c r="KEU3" s="1221"/>
      <c r="KEV3" s="1221"/>
      <c r="KEW3" s="1221"/>
      <c r="KEX3" s="1221"/>
      <c r="KEY3" s="1221"/>
      <c r="KEZ3" s="1221"/>
      <c r="KFA3" s="1221"/>
      <c r="KFB3" s="1221"/>
      <c r="KFC3" s="1221"/>
      <c r="KFD3" s="1221"/>
      <c r="KFE3" s="1221"/>
      <c r="KFF3" s="1221"/>
      <c r="KFG3" s="1221"/>
      <c r="KFH3" s="1221"/>
      <c r="KFI3" s="1221"/>
      <c r="KFJ3" s="1221"/>
      <c r="KFK3" s="1221"/>
      <c r="KFL3" s="1221"/>
      <c r="KFM3" s="1221"/>
      <c r="KFN3" s="1221"/>
      <c r="KFO3" s="1221"/>
      <c r="KFP3" s="1221"/>
      <c r="KFQ3" s="1221"/>
      <c r="KFR3" s="1221"/>
      <c r="KFS3" s="1221"/>
      <c r="KFT3" s="1221"/>
      <c r="KFU3" s="1221"/>
      <c r="KFV3" s="1221"/>
      <c r="KFW3" s="1221"/>
      <c r="KFX3" s="1221"/>
      <c r="KFY3" s="1221"/>
      <c r="KFZ3" s="1221"/>
      <c r="KGA3" s="1221"/>
      <c r="KGB3" s="1221"/>
      <c r="KGC3" s="1221"/>
      <c r="KGD3" s="1221"/>
      <c r="KGE3" s="1221"/>
      <c r="KGF3" s="1221"/>
      <c r="KGG3" s="1221"/>
      <c r="KGH3" s="1221"/>
      <c r="KGI3" s="1221"/>
      <c r="KGJ3" s="1221"/>
      <c r="KGK3" s="1221"/>
      <c r="KGL3" s="1221"/>
      <c r="KGM3" s="1221"/>
      <c r="KGN3" s="1221"/>
      <c r="KGO3" s="1221"/>
      <c r="KGP3" s="1221"/>
      <c r="KGQ3" s="1221"/>
      <c r="KGR3" s="1221"/>
      <c r="KGS3" s="1221"/>
      <c r="KGT3" s="1221"/>
      <c r="KGU3" s="1221"/>
      <c r="KGV3" s="1221"/>
      <c r="KGW3" s="1221"/>
      <c r="KGX3" s="1221"/>
      <c r="KGY3" s="1221"/>
      <c r="KGZ3" s="1221"/>
      <c r="KHA3" s="1221"/>
      <c r="KHB3" s="1221"/>
      <c r="KHC3" s="1221"/>
      <c r="KHD3" s="1221"/>
      <c r="KHE3" s="1221"/>
      <c r="KHF3" s="1221"/>
      <c r="KHG3" s="1221"/>
      <c r="KHH3" s="1221"/>
      <c r="KHI3" s="1221"/>
      <c r="KHJ3" s="1221"/>
      <c r="KHK3" s="1221"/>
      <c r="KHL3" s="1221"/>
      <c r="KHM3" s="1221"/>
      <c r="KHN3" s="1221"/>
      <c r="KHO3" s="1221"/>
      <c r="KHP3" s="1221"/>
      <c r="KHQ3" s="1221"/>
      <c r="KHR3" s="1221"/>
      <c r="KHS3" s="1221"/>
      <c r="KHT3" s="1221"/>
      <c r="KHU3" s="1221"/>
      <c r="KHV3" s="1221"/>
      <c r="KHW3" s="1221"/>
      <c r="KHX3" s="1221"/>
      <c r="KHY3" s="1221"/>
      <c r="KHZ3" s="1221"/>
      <c r="KIA3" s="1221"/>
      <c r="KIB3" s="1221"/>
      <c r="KIC3" s="1221"/>
      <c r="KID3" s="1221"/>
      <c r="KIE3" s="1221"/>
      <c r="KIF3" s="1221"/>
      <c r="KIG3" s="1221"/>
      <c r="KIH3" s="1221"/>
      <c r="KII3" s="1221"/>
      <c r="KIJ3" s="1221"/>
      <c r="KIK3" s="1221"/>
      <c r="KIL3" s="1221"/>
      <c r="KIM3" s="1221"/>
      <c r="KIN3" s="1221"/>
      <c r="KIO3" s="1221"/>
      <c r="KIP3" s="1221"/>
      <c r="KIQ3" s="1221"/>
      <c r="KIR3" s="1221"/>
      <c r="KIS3" s="1221"/>
      <c r="KIT3" s="1221"/>
      <c r="KIU3" s="1221"/>
      <c r="KIV3" s="1221"/>
      <c r="KIW3" s="1221"/>
      <c r="KIX3" s="1221"/>
      <c r="KIY3" s="1221"/>
      <c r="KIZ3" s="1221"/>
      <c r="KJA3" s="1221"/>
      <c r="KJB3" s="1221"/>
      <c r="KJC3" s="1221"/>
      <c r="KJD3" s="1221"/>
      <c r="KJE3" s="1221"/>
      <c r="KJF3" s="1221"/>
      <c r="KJG3" s="1221"/>
      <c r="KJH3" s="1221"/>
      <c r="KJI3" s="1221"/>
      <c r="KJJ3" s="1221"/>
      <c r="KJK3" s="1221"/>
      <c r="KJL3" s="1221"/>
      <c r="KJM3" s="1221"/>
      <c r="KJN3" s="1221"/>
      <c r="KJO3" s="1221"/>
      <c r="KJP3" s="1221"/>
      <c r="KJQ3" s="1221"/>
      <c r="KJR3" s="1221"/>
      <c r="KJS3" s="1221"/>
      <c r="KJT3" s="1221"/>
      <c r="KJU3" s="1221"/>
      <c r="KJV3" s="1221"/>
      <c r="KJW3" s="1221"/>
      <c r="KJX3" s="1221"/>
      <c r="KJY3" s="1221"/>
      <c r="KJZ3" s="1221"/>
      <c r="KKA3" s="1221"/>
      <c r="KKB3" s="1221"/>
      <c r="KKC3" s="1221"/>
      <c r="KKD3" s="1221"/>
      <c r="KKE3" s="1221"/>
      <c r="KKF3" s="1221"/>
      <c r="KKG3" s="1221"/>
      <c r="KKH3" s="1221"/>
      <c r="KKI3" s="1221"/>
      <c r="KKJ3" s="1221"/>
      <c r="KKK3" s="1221"/>
      <c r="KKL3" s="1221"/>
      <c r="KKM3" s="1221"/>
      <c r="KKN3" s="1221"/>
      <c r="KKO3" s="1221"/>
      <c r="KKP3" s="1221"/>
      <c r="KKQ3" s="1221"/>
      <c r="KKR3" s="1221"/>
      <c r="KKS3" s="1221"/>
      <c r="KKT3" s="1221"/>
      <c r="KKU3" s="1221"/>
      <c r="KKV3" s="1221"/>
      <c r="KKW3" s="1221"/>
      <c r="KKX3" s="1221"/>
      <c r="KKY3" s="1221"/>
      <c r="KKZ3" s="1221"/>
      <c r="KLA3" s="1221"/>
      <c r="KLB3" s="1221"/>
      <c r="KLC3" s="1221"/>
      <c r="KLD3" s="1221"/>
      <c r="KLE3" s="1221"/>
      <c r="KLF3" s="1221"/>
      <c r="KLG3" s="1221"/>
      <c r="KLH3" s="1221"/>
      <c r="KLI3" s="1221"/>
      <c r="KLJ3" s="1221"/>
      <c r="KLK3" s="1221"/>
      <c r="KLL3" s="1221"/>
      <c r="KLM3" s="1221"/>
      <c r="KLN3" s="1221"/>
      <c r="KLO3" s="1221"/>
      <c r="KLP3" s="1221"/>
      <c r="KLQ3" s="1221"/>
      <c r="KLR3" s="1221"/>
      <c r="KLS3" s="1221"/>
      <c r="KLT3" s="1221"/>
      <c r="KLU3" s="1221"/>
      <c r="KLV3" s="1221"/>
      <c r="KLW3" s="1221"/>
      <c r="KLX3" s="1221"/>
      <c r="KLY3" s="1221"/>
      <c r="KLZ3" s="1221"/>
      <c r="KMA3" s="1221"/>
      <c r="KMB3" s="1221"/>
      <c r="KMC3" s="1221"/>
      <c r="KMD3" s="1221"/>
      <c r="KME3" s="1221"/>
      <c r="KMF3" s="1221"/>
      <c r="KMG3" s="1221"/>
      <c r="KMH3" s="1221"/>
      <c r="KMI3" s="1221"/>
      <c r="KMJ3" s="1221"/>
      <c r="KMK3" s="1221"/>
      <c r="KML3" s="1221"/>
      <c r="KMM3" s="1221"/>
      <c r="KMN3" s="1221"/>
      <c r="KMO3" s="1221"/>
      <c r="KMP3" s="1221"/>
      <c r="KMQ3" s="1221"/>
      <c r="KMR3" s="1221"/>
      <c r="KMS3" s="1221"/>
      <c r="KMT3" s="1221"/>
      <c r="KMU3" s="1221"/>
      <c r="KMV3" s="1221"/>
      <c r="KMW3" s="1221"/>
      <c r="KMX3" s="1221"/>
      <c r="KMY3" s="1221"/>
      <c r="KMZ3" s="1221"/>
      <c r="KNA3" s="1221"/>
      <c r="KNB3" s="1221"/>
      <c r="KNC3" s="1221"/>
      <c r="KND3" s="1221"/>
      <c r="KNE3" s="1221"/>
      <c r="KNF3" s="1221"/>
      <c r="KNG3" s="1221"/>
      <c r="KNH3" s="1221"/>
      <c r="KNI3" s="1221"/>
      <c r="KNJ3" s="1221"/>
      <c r="KNK3" s="1221"/>
      <c r="KNL3" s="1221"/>
      <c r="KNM3" s="1221"/>
      <c r="KNN3" s="1221"/>
      <c r="KNO3" s="1221"/>
      <c r="KNP3" s="1221"/>
      <c r="KNQ3" s="1221"/>
      <c r="KNR3" s="1221"/>
      <c r="KNS3" s="1221"/>
      <c r="KNT3" s="1221"/>
      <c r="KNU3" s="1221"/>
      <c r="KNV3" s="1221"/>
      <c r="KNW3" s="1221"/>
      <c r="KNX3" s="1221"/>
      <c r="KNY3" s="1221"/>
      <c r="KNZ3" s="1221"/>
      <c r="KOA3" s="1221"/>
      <c r="KOB3" s="1221"/>
      <c r="KOC3" s="1221"/>
      <c r="KOD3" s="1221"/>
      <c r="KOE3" s="1221"/>
      <c r="KOF3" s="1221"/>
      <c r="KOG3" s="1221"/>
      <c r="KOH3" s="1221"/>
      <c r="KOI3" s="1221"/>
      <c r="KOJ3" s="1221"/>
      <c r="KOK3" s="1221"/>
      <c r="KOL3" s="1221"/>
      <c r="KOM3" s="1221"/>
      <c r="KON3" s="1221"/>
      <c r="KOO3" s="1221"/>
      <c r="KOP3" s="1221"/>
      <c r="KOQ3" s="1221"/>
      <c r="KOR3" s="1221"/>
      <c r="KOS3" s="1221"/>
      <c r="KOT3" s="1221"/>
      <c r="KOU3" s="1221"/>
      <c r="KOV3" s="1221"/>
      <c r="KOW3" s="1221"/>
      <c r="KOX3" s="1221"/>
      <c r="KOY3" s="1221"/>
      <c r="KOZ3" s="1221"/>
      <c r="KPA3" s="1221"/>
      <c r="KPB3" s="1221"/>
      <c r="KPC3" s="1221"/>
      <c r="KPD3" s="1221"/>
      <c r="KPE3" s="1221"/>
      <c r="KPF3" s="1221"/>
      <c r="KPG3" s="1221"/>
      <c r="KPH3" s="1221"/>
      <c r="KPI3" s="1221"/>
      <c r="KPJ3" s="1221"/>
      <c r="KPK3" s="1221"/>
      <c r="KPL3" s="1221"/>
      <c r="KPM3" s="1221"/>
      <c r="KPN3" s="1221"/>
      <c r="KPO3" s="1221"/>
      <c r="KPP3" s="1221"/>
      <c r="KPQ3" s="1221"/>
      <c r="KPR3" s="1221"/>
      <c r="KPS3" s="1221"/>
      <c r="KPT3" s="1221"/>
      <c r="KPU3" s="1221"/>
      <c r="KPV3" s="1221"/>
      <c r="KPW3" s="1221"/>
      <c r="KPX3" s="1221"/>
      <c r="KPY3" s="1221"/>
      <c r="KPZ3" s="1221"/>
      <c r="KQA3" s="1221"/>
      <c r="KQB3" s="1221"/>
      <c r="KQC3" s="1221"/>
      <c r="KQD3" s="1221"/>
      <c r="KQE3" s="1221"/>
      <c r="KQF3" s="1221"/>
      <c r="KQG3" s="1221"/>
      <c r="KQH3" s="1221"/>
      <c r="KQI3" s="1221"/>
      <c r="KQJ3" s="1221"/>
      <c r="KQK3" s="1221"/>
      <c r="KQL3" s="1221"/>
      <c r="KQM3" s="1221"/>
      <c r="KQN3" s="1221"/>
      <c r="KQO3" s="1221"/>
      <c r="KQP3" s="1221"/>
      <c r="KQQ3" s="1221"/>
      <c r="KQR3" s="1221"/>
      <c r="KQS3" s="1221"/>
      <c r="KQT3" s="1221"/>
      <c r="KQU3" s="1221"/>
      <c r="KQV3" s="1221"/>
      <c r="KQW3" s="1221"/>
      <c r="KQX3" s="1221"/>
      <c r="KQY3" s="1221"/>
      <c r="KQZ3" s="1221"/>
      <c r="KRA3" s="1221"/>
      <c r="KRB3" s="1221"/>
      <c r="KRC3" s="1221"/>
      <c r="KRD3" s="1221"/>
      <c r="KRE3" s="1221"/>
      <c r="KRF3" s="1221"/>
      <c r="KRG3" s="1221"/>
      <c r="KRH3" s="1221"/>
      <c r="KRI3" s="1221"/>
      <c r="KRJ3" s="1221"/>
      <c r="KRK3" s="1221"/>
      <c r="KRL3" s="1221"/>
      <c r="KRM3" s="1221"/>
      <c r="KRN3" s="1221"/>
      <c r="KRO3" s="1221"/>
      <c r="KRP3" s="1221"/>
      <c r="KRQ3" s="1221"/>
      <c r="KRR3" s="1221"/>
      <c r="KRS3" s="1221"/>
      <c r="KRT3" s="1221"/>
      <c r="KRU3" s="1221"/>
      <c r="KRV3" s="1221"/>
      <c r="KRW3" s="1221"/>
      <c r="KRX3" s="1221"/>
      <c r="KRY3" s="1221"/>
      <c r="KRZ3" s="1221"/>
      <c r="KSA3" s="1221"/>
      <c r="KSB3" s="1221"/>
      <c r="KSC3" s="1221"/>
      <c r="KSD3" s="1221"/>
      <c r="KSE3" s="1221"/>
      <c r="KSF3" s="1221"/>
      <c r="KSG3" s="1221"/>
      <c r="KSH3" s="1221"/>
      <c r="KSI3" s="1221"/>
      <c r="KSJ3" s="1221"/>
      <c r="KSK3" s="1221"/>
      <c r="KSL3" s="1221"/>
      <c r="KSM3" s="1221"/>
      <c r="KSN3" s="1221"/>
      <c r="KSO3" s="1221"/>
      <c r="KSP3" s="1221"/>
      <c r="KSQ3" s="1221"/>
      <c r="KSR3" s="1221"/>
      <c r="KSS3" s="1221"/>
      <c r="KST3" s="1221"/>
      <c r="KSU3" s="1221"/>
      <c r="KSV3" s="1221"/>
      <c r="KSW3" s="1221"/>
      <c r="KSX3" s="1221"/>
      <c r="KSY3" s="1221"/>
      <c r="KSZ3" s="1221"/>
      <c r="KTA3" s="1221"/>
      <c r="KTB3" s="1221"/>
      <c r="KTC3" s="1221"/>
      <c r="KTD3" s="1221"/>
      <c r="KTE3" s="1221"/>
      <c r="KTF3" s="1221"/>
      <c r="KTG3" s="1221"/>
      <c r="KTH3" s="1221"/>
      <c r="KTI3" s="1221"/>
      <c r="KTJ3" s="1221"/>
      <c r="KTK3" s="1221"/>
      <c r="KTL3" s="1221"/>
      <c r="KTM3" s="1221"/>
      <c r="KTN3" s="1221"/>
      <c r="KTO3" s="1221"/>
      <c r="KTP3" s="1221"/>
      <c r="KTQ3" s="1221"/>
      <c r="KTR3" s="1221"/>
      <c r="KTS3" s="1221"/>
      <c r="KTT3" s="1221"/>
      <c r="KTU3" s="1221"/>
      <c r="KTV3" s="1221"/>
      <c r="KTW3" s="1221"/>
      <c r="KTX3" s="1221"/>
      <c r="KTY3" s="1221"/>
      <c r="KTZ3" s="1221"/>
      <c r="KUA3" s="1221"/>
      <c r="KUB3" s="1221"/>
      <c r="KUC3" s="1221"/>
      <c r="KUD3" s="1221"/>
      <c r="KUE3" s="1221"/>
      <c r="KUF3" s="1221"/>
      <c r="KUG3" s="1221"/>
      <c r="KUH3" s="1221"/>
      <c r="KUI3" s="1221"/>
      <c r="KUJ3" s="1221"/>
      <c r="KUK3" s="1221"/>
      <c r="KUL3" s="1221"/>
      <c r="KUM3" s="1221"/>
      <c r="KUN3" s="1221"/>
      <c r="KUO3" s="1221"/>
      <c r="KUP3" s="1221"/>
      <c r="KUQ3" s="1221"/>
      <c r="KUR3" s="1221"/>
      <c r="KUS3" s="1221"/>
      <c r="KUT3" s="1221"/>
      <c r="KUU3" s="1221"/>
      <c r="KUV3" s="1221"/>
      <c r="KUW3" s="1221"/>
      <c r="KUX3" s="1221"/>
      <c r="KUY3" s="1221"/>
      <c r="KUZ3" s="1221"/>
      <c r="KVA3" s="1221"/>
      <c r="KVB3" s="1221"/>
      <c r="KVC3" s="1221"/>
      <c r="KVD3" s="1221"/>
      <c r="KVE3" s="1221"/>
      <c r="KVF3" s="1221"/>
      <c r="KVG3" s="1221"/>
      <c r="KVH3" s="1221"/>
      <c r="KVI3" s="1221"/>
      <c r="KVJ3" s="1221"/>
      <c r="KVK3" s="1221"/>
      <c r="KVL3" s="1221"/>
      <c r="KVM3" s="1221"/>
      <c r="KVN3" s="1221"/>
      <c r="KVO3" s="1221"/>
      <c r="KVP3" s="1221"/>
      <c r="KVQ3" s="1221"/>
      <c r="KVR3" s="1221"/>
      <c r="KVS3" s="1221"/>
      <c r="KVT3" s="1221"/>
      <c r="KVU3" s="1221"/>
      <c r="KVV3" s="1221"/>
      <c r="KVW3" s="1221"/>
      <c r="KVX3" s="1221"/>
      <c r="KVY3" s="1221"/>
      <c r="KVZ3" s="1221"/>
      <c r="KWA3" s="1221"/>
      <c r="KWB3" s="1221"/>
      <c r="KWC3" s="1221"/>
      <c r="KWD3" s="1221"/>
      <c r="KWE3" s="1221"/>
      <c r="KWF3" s="1221"/>
      <c r="KWG3" s="1221"/>
      <c r="KWH3" s="1221"/>
      <c r="KWI3" s="1221"/>
      <c r="KWJ3" s="1221"/>
      <c r="KWK3" s="1221"/>
      <c r="KWL3" s="1221"/>
      <c r="KWM3" s="1221"/>
      <c r="KWN3" s="1221"/>
      <c r="KWO3" s="1221"/>
      <c r="KWP3" s="1221"/>
      <c r="KWQ3" s="1221"/>
      <c r="KWR3" s="1221"/>
      <c r="KWS3" s="1221"/>
      <c r="KWT3" s="1221"/>
      <c r="KWU3" s="1221"/>
      <c r="KWV3" s="1221"/>
      <c r="KWW3" s="1221"/>
      <c r="KWX3" s="1221"/>
      <c r="KWY3" s="1221"/>
      <c r="KWZ3" s="1221"/>
      <c r="KXA3" s="1221"/>
      <c r="KXB3" s="1221"/>
      <c r="KXC3" s="1221"/>
      <c r="KXD3" s="1221"/>
      <c r="KXE3" s="1221"/>
      <c r="KXF3" s="1221"/>
      <c r="KXG3" s="1221"/>
      <c r="KXH3" s="1221"/>
      <c r="KXI3" s="1221"/>
      <c r="KXJ3" s="1221"/>
      <c r="KXK3" s="1221"/>
      <c r="KXL3" s="1221"/>
      <c r="KXM3" s="1221"/>
      <c r="KXN3" s="1221"/>
      <c r="KXO3" s="1221"/>
      <c r="KXP3" s="1221"/>
      <c r="KXQ3" s="1221"/>
      <c r="KXR3" s="1221"/>
      <c r="KXS3" s="1221"/>
      <c r="KXT3" s="1221"/>
      <c r="KXU3" s="1221"/>
      <c r="KXV3" s="1221"/>
      <c r="KXW3" s="1221"/>
      <c r="KXX3" s="1221"/>
      <c r="KXY3" s="1221"/>
      <c r="KXZ3" s="1221"/>
      <c r="KYA3" s="1221"/>
      <c r="KYB3" s="1221"/>
      <c r="KYC3" s="1221"/>
      <c r="KYD3" s="1221"/>
      <c r="KYE3" s="1221"/>
      <c r="KYF3" s="1221"/>
      <c r="KYG3" s="1221"/>
      <c r="KYH3" s="1221"/>
      <c r="KYI3" s="1221"/>
      <c r="KYJ3" s="1221"/>
      <c r="KYK3" s="1221"/>
      <c r="KYL3" s="1221"/>
      <c r="KYM3" s="1221"/>
      <c r="KYN3" s="1221"/>
      <c r="KYO3" s="1221"/>
      <c r="KYP3" s="1221"/>
      <c r="KYQ3" s="1221"/>
      <c r="KYR3" s="1221"/>
      <c r="KYS3" s="1221"/>
      <c r="KYT3" s="1221"/>
      <c r="KYU3" s="1221"/>
      <c r="KYV3" s="1221"/>
      <c r="KYW3" s="1221"/>
      <c r="KYX3" s="1221"/>
      <c r="KYY3" s="1221"/>
      <c r="KYZ3" s="1221"/>
      <c r="KZA3" s="1221"/>
      <c r="KZB3" s="1221"/>
      <c r="KZC3" s="1221"/>
      <c r="KZD3" s="1221"/>
      <c r="KZE3" s="1221"/>
      <c r="KZF3" s="1221"/>
      <c r="KZG3" s="1221"/>
      <c r="KZH3" s="1221"/>
      <c r="KZI3" s="1221"/>
      <c r="KZJ3" s="1221"/>
      <c r="KZK3" s="1221"/>
      <c r="KZL3" s="1221"/>
      <c r="KZM3" s="1221"/>
      <c r="KZN3" s="1221"/>
      <c r="KZO3" s="1221"/>
      <c r="KZP3" s="1221"/>
      <c r="KZQ3" s="1221"/>
      <c r="KZR3" s="1221"/>
      <c r="KZS3" s="1221"/>
      <c r="KZT3" s="1221"/>
      <c r="KZU3" s="1221"/>
      <c r="KZV3" s="1221"/>
      <c r="KZW3" s="1221"/>
      <c r="KZX3" s="1221"/>
      <c r="KZY3" s="1221"/>
      <c r="KZZ3" s="1221"/>
      <c r="LAA3" s="1221"/>
      <c r="LAB3" s="1221"/>
      <c r="LAC3" s="1221"/>
      <c r="LAD3" s="1221"/>
      <c r="LAE3" s="1221"/>
      <c r="LAF3" s="1221"/>
      <c r="LAG3" s="1221"/>
      <c r="LAH3" s="1221"/>
      <c r="LAI3" s="1221"/>
      <c r="LAJ3" s="1221"/>
      <c r="LAK3" s="1221"/>
      <c r="LAL3" s="1221"/>
      <c r="LAM3" s="1221"/>
      <c r="LAN3" s="1221"/>
      <c r="LAO3" s="1221"/>
      <c r="LAP3" s="1221"/>
      <c r="LAQ3" s="1221"/>
      <c r="LAR3" s="1221"/>
      <c r="LAS3" s="1221"/>
      <c r="LAT3" s="1221"/>
      <c r="LAU3" s="1221"/>
      <c r="LAV3" s="1221"/>
      <c r="LAW3" s="1221"/>
      <c r="LAX3" s="1221"/>
      <c r="LAY3" s="1221"/>
      <c r="LAZ3" s="1221"/>
      <c r="LBA3" s="1221"/>
      <c r="LBB3" s="1221"/>
      <c r="LBC3" s="1221"/>
      <c r="LBD3" s="1221"/>
      <c r="LBE3" s="1221"/>
      <c r="LBF3" s="1221"/>
      <c r="LBG3" s="1221"/>
      <c r="LBH3" s="1221"/>
      <c r="LBI3" s="1221"/>
      <c r="LBJ3" s="1221"/>
      <c r="LBK3" s="1221"/>
      <c r="LBL3" s="1221"/>
      <c r="LBM3" s="1221"/>
      <c r="LBN3" s="1221"/>
      <c r="LBO3" s="1221"/>
      <c r="LBP3" s="1221"/>
      <c r="LBQ3" s="1221"/>
      <c r="LBR3" s="1221"/>
      <c r="LBS3" s="1221"/>
      <c r="LBT3" s="1221"/>
      <c r="LBU3" s="1221"/>
      <c r="LBV3" s="1221"/>
      <c r="LBW3" s="1221"/>
      <c r="LBX3" s="1221"/>
      <c r="LBY3" s="1221"/>
      <c r="LBZ3" s="1221"/>
      <c r="LCA3" s="1221"/>
      <c r="LCB3" s="1221"/>
      <c r="LCC3" s="1221"/>
      <c r="LCD3" s="1221"/>
      <c r="LCE3" s="1221"/>
      <c r="LCF3" s="1221"/>
      <c r="LCG3" s="1221"/>
      <c r="LCH3" s="1221"/>
      <c r="LCI3" s="1221"/>
      <c r="LCJ3" s="1221"/>
      <c r="LCK3" s="1221"/>
      <c r="LCL3" s="1221"/>
      <c r="LCM3" s="1221"/>
      <c r="LCN3" s="1221"/>
      <c r="LCO3" s="1221"/>
      <c r="LCP3" s="1221"/>
      <c r="LCQ3" s="1221"/>
      <c r="LCR3" s="1221"/>
      <c r="LCS3" s="1221"/>
      <c r="LCT3" s="1221"/>
      <c r="LCU3" s="1221"/>
      <c r="LCV3" s="1221"/>
      <c r="LCW3" s="1221"/>
      <c r="LCX3" s="1221"/>
      <c r="LCY3" s="1221"/>
      <c r="LCZ3" s="1221"/>
      <c r="LDA3" s="1221"/>
      <c r="LDB3" s="1221"/>
      <c r="LDC3" s="1221"/>
      <c r="LDD3" s="1221"/>
      <c r="LDE3" s="1221"/>
      <c r="LDF3" s="1221"/>
      <c r="LDG3" s="1221"/>
      <c r="LDH3" s="1221"/>
      <c r="LDI3" s="1221"/>
      <c r="LDJ3" s="1221"/>
      <c r="LDK3" s="1221"/>
      <c r="LDL3" s="1221"/>
      <c r="LDM3" s="1221"/>
      <c r="LDN3" s="1221"/>
      <c r="LDO3" s="1221"/>
      <c r="LDP3" s="1221"/>
      <c r="LDQ3" s="1221"/>
      <c r="LDR3" s="1221"/>
      <c r="LDS3" s="1221"/>
      <c r="LDT3" s="1221"/>
      <c r="LDU3" s="1221"/>
      <c r="LDV3" s="1221"/>
      <c r="LDW3" s="1221"/>
      <c r="LDX3" s="1221"/>
      <c r="LDY3" s="1221"/>
      <c r="LDZ3" s="1221"/>
      <c r="LEA3" s="1221"/>
      <c r="LEB3" s="1221"/>
      <c r="LEC3" s="1221"/>
      <c r="LED3" s="1221"/>
      <c r="LEE3" s="1221"/>
      <c r="LEF3" s="1221"/>
      <c r="LEG3" s="1221"/>
      <c r="LEH3" s="1221"/>
      <c r="LEI3" s="1221"/>
      <c r="LEJ3" s="1221"/>
      <c r="LEK3" s="1221"/>
      <c r="LEL3" s="1221"/>
      <c r="LEM3" s="1221"/>
      <c r="LEN3" s="1221"/>
      <c r="LEO3" s="1221"/>
      <c r="LEP3" s="1221"/>
      <c r="LEQ3" s="1221"/>
      <c r="LER3" s="1221"/>
      <c r="LES3" s="1221"/>
      <c r="LET3" s="1221"/>
      <c r="LEU3" s="1221"/>
      <c r="LEV3" s="1221"/>
      <c r="LEW3" s="1221"/>
      <c r="LEX3" s="1221"/>
      <c r="LEY3" s="1221"/>
      <c r="LEZ3" s="1221"/>
      <c r="LFA3" s="1221"/>
      <c r="LFB3" s="1221"/>
      <c r="LFC3" s="1221"/>
      <c r="LFD3" s="1221"/>
      <c r="LFE3" s="1221"/>
      <c r="LFF3" s="1221"/>
      <c r="LFG3" s="1221"/>
      <c r="LFH3" s="1221"/>
      <c r="LFI3" s="1221"/>
      <c r="LFJ3" s="1221"/>
      <c r="LFK3" s="1221"/>
      <c r="LFL3" s="1221"/>
      <c r="LFM3" s="1221"/>
      <c r="LFN3" s="1221"/>
      <c r="LFO3" s="1221"/>
      <c r="LFP3" s="1221"/>
      <c r="LFQ3" s="1221"/>
      <c r="LFR3" s="1221"/>
      <c r="LFS3" s="1221"/>
      <c r="LFT3" s="1221"/>
      <c r="LFU3" s="1221"/>
      <c r="LFV3" s="1221"/>
      <c r="LFW3" s="1221"/>
      <c r="LFX3" s="1221"/>
      <c r="LFY3" s="1221"/>
      <c r="LFZ3" s="1221"/>
      <c r="LGA3" s="1221"/>
      <c r="LGB3" s="1221"/>
      <c r="LGC3" s="1221"/>
      <c r="LGD3" s="1221"/>
      <c r="LGE3" s="1221"/>
      <c r="LGF3" s="1221"/>
      <c r="LGG3" s="1221"/>
      <c r="LGH3" s="1221"/>
      <c r="LGI3" s="1221"/>
      <c r="LGJ3" s="1221"/>
      <c r="LGK3" s="1221"/>
      <c r="LGL3" s="1221"/>
      <c r="LGM3" s="1221"/>
      <c r="LGN3" s="1221"/>
      <c r="LGO3" s="1221"/>
      <c r="LGP3" s="1221"/>
      <c r="LGQ3" s="1221"/>
      <c r="LGR3" s="1221"/>
      <c r="LGS3" s="1221"/>
      <c r="LGT3" s="1221"/>
      <c r="LGU3" s="1221"/>
      <c r="LGV3" s="1221"/>
      <c r="LGW3" s="1221"/>
      <c r="LGX3" s="1221"/>
      <c r="LGY3" s="1221"/>
      <c r="LGZ3" s="1221"/>
      <c r="LHA3" s="1221"/>
      <c r="LHB3" s="1221"/>
      <c r="LHC3" s="1221"/>
      <c r="LHD3" s="1221"/>
      <c r="LHE3" s="1221"/>
      <c r="LHF3" s="1221"/>
      <c r="LHG3" s="1221"/>
      <c r="LHH3" s="1221"/>
      <c r="LHI3" s="1221"/>
      <c r="LHJ3" s="1221"/>
      <c r="LHK3" s="1221"/>
      <c r="LHL3" s="1221"/>
      <c r="LHM3" s="1221"/>
      <c r="LHN3" s="1221"/>
      <c r="LHO3" s="1221"/>
      <c r="LHP3" s="1221"/>
      <c r="LHQ3" s="1221"/>
      <c r="LHR3" s="1221"/>
      <c r="LHS3" s="1221"/>
      <c r="LHT3" s="1221"/>
      <c r="LHU3" s="1221"/>
      <c r="LHV3" s="1221"/>
      <c r="LHW3" s="1221"/>
      <c r="LHX3" s="1221"/>
      <c r="LHY3" s="1221"/>
      <c r="LHZ3" s="1221"/>
      <c r="LIA3" s="1221"/>
      <c r="LIB3" s="1221"/>
      <c r="LIC3" s="1221"/>
      <c r="LID3" s="1221"/>
      <c r="LIE3" s="1221"/>
      <c r="LIF3" s="1221"/>
      <c r="LIG3" s="1221"/>
      <c r="LIH3" s="1221"/>
      <c r="LII3" s="1221"/>
      <c r="LIJ3" s="1221"/>
      <c r="LIK3" s="1221"/>
      <c r="LIL3" s="1221"/>
      <c r="LIM3" s="1221"/>
      <c r="LIN3" s="1221"/>
      <c r="LIO3" s="1221"/>
      <c r="LIP3" s="1221"/>
      <c r="LIQ3" s="1221"/>
      <c r="LIR3" s="1221"/>
      <c r="LIS3" s="1221"/>
      <c r="LIT3" s="1221"/>
      <c r="LIU3" s="1221"/>
      <c r="LIV3" s="1221"/>
      <c r="LIW3" s="1221"/>
      <c r="LIX3" s="1221"/>
      <c r="LIY3" s="1221"/>
      <c r="LIZ3" s="1221"/>
      <c r="LJA3" s="1221"/>
      <c r="LJB3" s="1221"/>
      <c r="LJC3" s="1221"/>
      <c r="LJD3" s="1221"/>
      <c r="LJE3" s="1221"/>
      <c r="LJF3" s="1221"/>
      <c r="LJG3" s="1221"/>
      <c r="LJH3" s="1221"/>
      <c r="LJI3" s="1221"/>
      <c r="LJJ3" s="1221"/>
      <c r="LJK3" s="1221"/>
      <c r="LJL3" s="1221"/>
      <c r="LJM3" s="1221"/>
      <c r="LJN3" s="1221"/>
      <c r="LJO3" s="1221"/>
      <c r="LJP3" s="1221"/>
      <c r="LJQ3" s="1221"/>
      <c r="LJR3" s="1221"/>
      <c r="LJS3" s="1221"/>
      <c r="LJT3" s="1221"/>
      <c r="LJU3" s="1221"/>
      <c r="LJV3" s="1221"/>
      <c r="LJW3" s="1221"/>
      <c r="LJX3" s="1221"/>
      <c r="LJY3" s="1221"/>
      <c r="LJZ3" s="1221"/>
      <c r="LKA3" s="1221"/>
      <c r="LKB3" s="1221"/>
      <c r="LKC3" s="1221"/>
      <c r="LKD3" s="1221"/>
      <c r="LKE3" s="1221"/>
      <c r="LKF3" s="1221"/>
      <c r="LKG3" s="1221"/>
      <c r="LKH3" s="1221"/>
      <c r="LKI3" s="1221"/>
      <c r="LKJ3" s="1221"/>
      <c r="LKK3" s="1221"/>
      <c r="LKL3" s="1221"/>
      <c r="LKM3" s="1221"/>
      <c r="LKN3" s="1221"/>
      <c r="LKO3" s="1221"/>
      <c r="LKP3" s="1221"/>
      <c r="LKQ3" s="1221"/>
      <c r="LKR3" s="1221"/>
      <c r="LKS3" s="1221"/>
      <c r="LKT3" s="1221"/>
      <c r="LKU3" s="1221"/>
      <c r="LKV3" s="1221"/>
      <c r="LKW3" s="1221"/>
      <c r="LKX3" s="1221"/>
      <c r="LKY3" s="1221"/>
      <c r="LKZ3" s="1221"/>
      <c r="LLA3" s="1221"/>
      <c r="LLB3" s="1221"/>
      <c r="LLC3" s="1221"/>
      <c r="LLD3" s="1221"/>
      <c r="LLE3" s="1221"/>
      <c r="LLF3" s="1221"/>
      <c r="LLG3" s="1221"/>
      <c r="LLH3" s="1221"/>
      <c r="LLI3" s="1221"/>
      <c r="LLJ3" s="1221"/>
      <c r="LLK3" s="1221"/>
      <c r="LLL3" s="1221"/>
      <c r="LLM3" s="1221"/>
      <c r="LLN3" s="1221"/>
      <c r="LLO3" s="1221"/>
      <c r="LLP3" s="1221"/>
      <c r="LLQ3" s="1221"/>
      <c r="LLR3" s="1221"/>
      <c r="LLS3" s="1221"/>
      <c r="LLT3" s="1221"/>
      <c r="LLU3" s="1221"/>
      <c r="LLV3" s="1221"/>
      <c r="LLW3" s="1221"/>
      <c r="LLX3" s="1221"/>
      <c r="LLY3" s="1221"/>
      <c r="LLZ3" s="1221"/>
      <c r="LMA3" s="1221"/>
      <c r="LMB3" s="1221"/>
      <c r="LMC3" s="1221"/>
      <c r="LMD3" s="1221"/>
      <c r="LME3" s="1221"/>
      <c r="LMF3" s="1221"/>
      <c r="LMG3" s="1221"/>
      <c r="LMH3" s="1221"/>
      <c r="LMI3" s="1221"/>
      <c r="LMJ3" s="1221"/>
      <c r="LMK3" s="1221"/>
      <c r="LML3" s="1221"/>
      <c r="LMM3" s="1221"/>
      <c r="LMN3" s="1221"/>
      <c r="LMO3" s="1221"/>
      <c r="LMP3" s="1221"/>
      <c r="LMQ3" s="1221"/>
      <c r="LMR3" s="1221"/>
      <c r="LMS3" s="1221"/>
      <c r="LMT3" s="1221"/>
      <c r="LMU3" s="1221"/>
      <c r="LMV3" s="1221"/>
      <c r="LMW3" s="1221"/>
      <c r="LMX3" s="1221"/>
      <c r="LMY3" s="1221"/>
      <c r="LMZ3" s="1221"/>
      <c r="LNA3" s="1221"/>
      <c r="LNB3" s="1221"/>
      <c r="LNC3" s="1221"/>
      <c r="LND3" s="1221"/>
      <c r="LNE3" s="1221"/>
      <c r="LNF3" s="1221"/>
      <c r="LNG3" s="1221"/>
      <c r="LNH3" s="1221"/>
      <c r="LNI3" s="1221"/>
      <c r="LNJ3" s="1221"/>
      <c r="LNK3" s="1221"/>
      <c r="LNL3" s="1221"/>
      <c r="LNM3" s="1221"/>
      <c r="LNN3" s="1221"/>
      <c r="LNO3" s="1221"/>
      <c r="LNP3" s="1221"/>
      <c r="LNQ3" s="1221"/>
      <c r="LNR3" s="1221"/>
      <c r="LNS3" s="1221"/>
      <c r="LNT3" s="1221"/>
      <c r="LNU3" s="1221"/>
      <c r="LNV3" s="1221"/>
      <c r="LNW3" s="1221"/>
      <c r="LNX3" s="1221"/>
      <c r="LNY3" s="1221"/>
      <c r="LNZ3" s="1221"/>
      <c r="LOA3" s="1221"/>
      <c r="LOB3" s="1221"/>
      <c r="LOC3" s="1221"/>
      <c r="LOD3" s="1221"/>
      <c r="LOE3" s="1221"/>
      <c r="LOF3" s="1221"/>
      <c r="LOG3" s="1221"/>
      <c r="LOH3" s="1221"/>
      <c r="LOI3" s="1221"/>
      <c r="LOJ3" s="1221"/>
      <c r="LOK3" s="1221"/>
      <c r="LOL3" s="1221"/>
      <c r="LOM3" s="1221"/>
      <c r="LON3" s="1221"/>
      <c r="LOO3" s="1221"/>
      <c r="LOP3" s="1221"/>
      <c r="LOQ3" s="1221"/>
      <c r="LOR3" s="1221"/>
      <c r="LOS3" s="1221"/>
      <c r="LOT3" s="1221"/>
      <c r="LOU3" s="1221"/>
      <c r="LOV3" s="1221"/>
      <c r="LOW3" s="1221"/>
      <c r="LOX3" s="1221"/>
      <c r="LOY3" s="1221"/>
      <c r="LOZ3" s="1221"/>
      <c r="LPA3" s="1221"/>
      <c r="LPB3" s="1221"/>
      <c r="LPC3" s="1221"/>
      <c r="LPD3" s="1221"/>
      <c r="LPE3" s="1221"/>
      <c r="LPF3" s="1221"/>
      <c r="LPG3" s="1221"/>
      <c r="LPH3" s="1221"/>
      <c r="LPI3" s="1221"/>
      <c r="LPJ3" s="1221"/>
      <c r="LPK3" s="1221"/>
      <c r="LPL3" s="1221"/>
      <c r="LPM3" s="1221"/>
      <c r="LPN3" s="1221"/>
      <c r="LPO3" s="1221"/>
      <c r="LPP3" s="1221"/>
      <c r="LPQ3" s="1221"/>
      <c r="LPR3" s="1221"/>
      <c r="LPS3" s="1221"/>
      <c r="LPT3" s="1221"/>
      <c r="LPU3" s="1221"/>
      <c r="LPV3" s="1221"/>
      <c r="LPW3" s="1221"/>
      <c r="LPX3" s="1221"/>
      <c r="LPY3" s="1221"/>
      <c r="LPZ3" s="1221"/>
      <c r="LQA3" s="1221"/>
      <c r="LQB3" s="1221"/>
      <c r="LQC3" s="1221"/>
      <c r="LQD3" s="1221"/>
      <c r="LQE3" s="1221"/>
      <c r="LQF3" s="1221"/>
      <c r="LQG3" s="1221"/>
      <c r="LQH3" s="1221"/>
      <c r="LQI3" s="1221"/>
      <c r="LQJ3" s="1221"/>
      <c r="LQK3" s="1221"/>
      <c r="LQL3" s="1221"/>
      <c r="LQM3" s="1221"/>
      <c r="LQN3" s="1221"/>
      <c r="LQO3" s="1221"/>
      <c r="LQP3" s="1221"/>
      <c r="LQQ3" s="1221"/>
      <c r="LQR3" s="1221"/>
      <c r="LQS3" s="1221"/>
      <c r="LQT3" s="1221"/>
      <c r="LQU3" s="1221"/>
      <c r="LQV3" s="1221"/>
      <c r="LQW3" s="1221"/>
      <c r="LQX3" s="1221"/>
      <c r="LQY3" s="1221"/>
      <c r="LQZ3" s="1221"/>
      <c r="LRA3" s="1221"/>
      <c r="LRB3" s="1221"/>
      <c r="LRC3" s="1221"/>
      <c r="LRD3" s="1221"/>
      <c r="LRE3" s="1221"/>
      <c r="LRF3" s="1221"/>
      <c r="LRG3" s="1221"/>
      <c r="LRH3" s="1221"/>
      <c r="LRI3" s="1221"/>
      <c r="LRJ3" s="1221"/>
      <c r="LRK3" s="1221"/>
      <c r="LRL3" s="1221"/>
      <c r="LRM3" s="1221"/>
      <c r="LRN3" s="1221"/>
      <c r="LRO3" s="1221"/>
      <c r="LRP3" s="1221"/>
      <c r="LRQ3" s="1221"/>
      <c r="LRR3" s="1221"/>
      <c r="LRS3" s="1221"/>
      <c r="LRT3" s="1221"/>
      <c r="LRU3" s="1221"/>
      <c r="LRV3" s="1221"/>
      <c r="LRW3" s="1221"/>
      <c r="LRX3" s="1221"/>
      <c r="LRY3" s="1221"/>
      <c r="LRZ3" s="1221"/>
      <c r="LSA3" s="1221"/>
      <c r="LSB3" s="1221"/>
      <c r="LSC3" s="1221"/>
      <c r="LSD3" s="1221"/>
      <c r="LSE3" s="1221"/>
      <c r="LSF3" s="1221"/>
      <c r="LSG3" s="1221"/>
      <c r="LSH3" s="1221"/>
      <c r="LSI3" s="1221"/>
      <c r="LSJ3" s="1221"/>
      <c r="LSK3" s="1221"/>
      <c r="LSL3" s="1221"/>
      <c r="LSM3" s="1221"/>
      <c r="LSN3" s="1221"/>
      <c r="LSO3" s="1221"/>
      <c r="LSP3" s="1221"/>
      <c r="LSQ3" s="1221"/>
      <c r="LSR3" s="1221"/>
      <c r="LSS3" s="1221"/>
      <c r="LST3" s="1221"/>
      <c r="LSU3" s="1221"/>
      <c r="LSV3" s="1221"/>
      <c r="LSW3" s="1221"/>
      <c r="LSX3" s="1221"/>
      <c r="LSY3" s="1221"/>
      <c r="LSZ3" s="1221"/>
      <c r="LTA3" s="1221"/>
      <c r="LTB3" s="1221"/>
      <c r="LTC3" s="1221"/>
      <c r="LTD3" s="1221"/>
      <c r="LTE3" s="1221"/>
      <c r="LTF3" s="1221"/>
      <c r="LTG3" s="1221"/>
      <c r="LTH3" s="1221"/>
      <c r="LTI3" s="1221"/>
      <c r="LTJ3" s="1221"/>
      <c r="LTK3" s="1221"/>
      <c r="LTL3" s="1221"/>
      <c r="LTM3" s="1221"/>
      <c r="LTN3" s="1221"/>
      <c r="LTO3" s="1221"/>
      <c r="LTP3" s="1221"/>
      <c r="LTQ3" s="1221"/>
      <c r="LTR3" s="1221"/>
      <c r="LTS3" s="1221"/>
      <c r="LTT3" s="1221"/>
      <c r="LTU3" s="1221"/>
      <c r="LTV3" s="1221"/>
      <c r="LTW3" s="1221"/>
      <c r="LTX3" s="1221"/>
      <c r="LTY3" s="1221"/>
      <c r="LTZ3" s="1221"/>
      <c r="LUA3" s="1221"/>
      <c r="LUB3" s="1221"/>
      <c r="LUC3" s="1221"/>
      <c r="LUD3" s="1221"/>
      <c r="LUE3" s="1221"/>
      <c r="LUF3" s="1221"/>
      <c r="LUG3" s="1221"/>
      <c r="LUH3" s="1221"/>
      <c r="LUI3" s="1221"/>
      <c r="LUJ3" s="1221"/>
      <c r="LUK3" s="1221"/>
      <c r="LUL3" s="1221"/>
      <c r="LUM3" s="1221"/>
      <c r="LUN3" s="1221"/>
      <c r="LUO3" s="1221"/>
      <c r="LUP3" s="1221"/>
      <c r="LUQ3" s="1221"/>
      <c r="LUR3" s="1221"/>
      <c r="LUS3" s="1221"/>
      <c r="LUT3" s="1221"/>
      <c r="LUU3" s="1221"/>
      <c r="LUV3" s="1221"/>
      <c r="LUW3" s="1221"/>
      <c r="LUX3" s="1221"/>
      <c r="LUY3" s="1221"/>
      <c r="LUZ3" s="1221"/>
      <c r="LVA3" s="1221"/>
      <c r="LVB3" s="1221"/>
      <c r="LVC3" s="1221"/>
      <c r="LVD3" s="1221"/>
      <c r="LVE3" s="1221"/>
      <c r="LVF3" s="1221"/>
      <c r="LVG3" s="1221"/>
      <c r="LVH3" s="1221"/>
      <c r="LVI3" s="1221"/>
      <c r="LVJ3" s="1221"/>
      <c r="LVK3" s="1221"/>
      <c r="LVL3" s="1221"/>
      <c r="LVM3" s="1221"/>
      <c r="LVN3" s="1221"/>
      <c r="LVO3" s="1221"/>
      <c r="LVP3" s="1221"/>
      <c r="LVQ3" s="1221"/>
      <c r="LVR3" s="1221"/>
      <c r="LVS3" s="1221"/>
      <c r="LVT3" s="1221"/>
      <c r="LVU3" s="1221"/>
      <c r="LVV3" s="1221"/>
      <c r="LVW3" s="1221"/>
      <c r="LVX3" s="1221"/>
      <c r="LVY3" s="1221"/>
      <c r="LVZ3" s="1221"/>
      <c r="LWA3" s="1221"/>
      <c r="LWB3" s="1221"/>
      <c r="LWC3" s="1221"/>
      <c r="LWD3" s="1221"/>
      <c r="LWE3" s="1221"/>
      <c r="LWF3" s="1221"/>
      <c r="LWG3" s="1221"/>
      <c r="LWH3" s="1221"/>
      <c r="LWI3" s="1221"/>
      <c r="LWJ3" s="1221"/>
      <c r="LWK3" s="1221"/>
      <c r="LWL3" s="1221"/>
      <c r="LWM3" s="1221"/>
      <c r="LWN3" s="1221"/>
      <c r="LWO3" s="1221"/>
      <c r="LWP3" s="1221"/>
      <c r="LWQ3" s="1221"/>
      <c r="LWR3" s="1221"/>
      <c r="LWS3" s="1221"/>
      <c r="LWT3" s="1221"/>
      <c r="LWU3" s="1221"/>
      <c r="LWV3" s="1221"/>
      <c r="LWW3" s="1221"/>
      <c r="LWX3" s="1221"/>
      <c r="LWY3" s="1221"/>
      <c r="LWZ3" s="1221"/>
      <c r="LXA3" s="1221"/>
      <c r="LXB3" s="1221"/>
      <c r="LXC3" s="1221"/>
      <c r="LXD3" s="1221"/>
      <c r="LXE3" s="1221"/>
      <c r="LXF3" s="1221"/>
      <c r="LXG3" s="1221"/>
      <c r="LXH3" s="1221"/>
      <c r="LXI3" s="1221"/>
      <c r="LXJ3" s="1221"/>
      <c r="LXK3" s="1221"/>
      <c r="LXL3" s="1221"/>
      <c r="LXM3" s="1221"/>
      <c r="LXN3" s="1221"/>
      <c r="LXO3" s="1221"/>
      <c r="LXP3" s="1221"/>
      <c r="LXQ3" s="1221"/>
      <c r="LXR3" s="1221"/>
      <c r="LXS3" s="1221"/>
      <c r="LXT3" s="1221"/>
      <c r="LXU3" s="1221"/>
      <c r="LXV3" s="1221"/>
      <c r="LXW3" s="1221"/>
      <c r="LXX3" s="1221"/>
      <c r="LXY3" s="1221"/>
      <c r="LXZ3" s="1221"/>
      <c r="LYA3" s="1221"/>
      <c r="LYB3" s="1221"/>
      <c r="LYC3" s="1221"/>
      <c r="LYD3" s="1221"/>
      <c r="LYE3" s="1221"/>
      <c r="LYF3" s="1221"/>
      <c r="LYG3" s="1221"/>
      <c r="LYH3" s="1221"/>
      <c r="LYI3" s="1221"/>
      <c r="LYJ3" s="1221"/>
      <c r="LYK3" s="1221"/>
      <c r="LYL3" s="1221"/>
      <c r="LYM3" s="1221"/>
      <c r="LYN3" s="1221"/>
      <c r="LYO3" s="1221"/>
      <c r="LYP3" s="1221"/>
      <c r="LYQ3" s="1221"/>
      <c r="LYR3" s="1221"/>
      <c r="LYS3" s="1221"/>
      <c r="LYT3" s="1221"/>
      <c r="LYU3" s="1221"/>
      <c r="LYV3" s="1221"/>
      <c r="LYW3" s="1221"/>
      <c r="LYX3" s="1221"/>
      <c r="LYY3" s="1221"/>
      <c r="LYZ3" s="1221"/>
      <c r="LZA3" s="1221"/>
      <c r="LZB3" s="1221"/>
      <c r="LZC3" s="1221"/>
      <c r="LZD3" s="1221"/>
      <c r="LZE3" s="1221"/>
      <c r="LZF3" s="1221"/>
      <c r="LZG3" s="1221"/>
      <c r="LZH3" s="1221"/>
      <c r="LZI3" s="1221"/>
      <c r="LZJ3" s="1221"/>
      <c r="LZK3" s="1221"/>
      <c r="LZL3" s="1221"/>
      <c r="LZM3" s="1221"/>
      <c r="LZN3" s="1221"/>
      <c r="LZO3" s="1221"/>
      <c r="LZP3" s="1221"/>
      <c r="LZQ3" s="1221"/>
      <c r="LZR3" s="1221"/>
      <c r="LZS3" s="1221"/>
      <c r="LZT3" s="1221"/>
      <c r="LZU3" s="1221"/>
      <c r="LZV3" s="1221"/>
      <c r="LZW3" s="1221"/>
      <c r="LZX3" s="1221"/>
      <c r="LZY3" s="1221"/>
      <c r="LZZ3" s="1221"/>
      <c r="MAA3" s="1221"/>
      <c r="MAB3" s="1221"/>
      <c r="MAC3" s="1221"/>
      <c r="MAD3" s="1221"/>
      <c r="MAE3" s="1221"/>
      <c r="MAF3" s="1221"/>
      <c r="MAG3" s="1221"/>
      <c r="MAH3" s="1221"/>
      <c r="MAI3" s="1221"/>
      <c r="MAJ3" s="1221"/>
      <c r="MAK3" s="1221"/>
      <c r="MAL3" s="1221"/>
      <c r="MAM3" s="1221"/>
      <c r="MAN3" s="1221"/>
      <c r="MAO3" s="1221"/>
      <c r="MAP3" s="1221"/>
      <c r="MAQ3" s="1221"/>
      <c r="MAR3" s="1221"/>
      <c r="MAS3" s="1221"/>
      <c r="MAT3" s="1221"/>
      <c r="MAU3" s="1221"/>
      <c r="MAV3" s="1221"/>
      <c r="MAW3" s="1221"/>
      <c r="MAX3" s="1221"/>
      <c r="MAY3" s="1221"/>
      <c r="MAZ3" s="1221"/>
      <c r="MBA3" s="1221"/>
      <c r="MBB3" s="1221"/>
      <c r="MBC3" s="1221"/>
      <c r="MBD3" s="1221"/>
      <c r="MBE3" s="1221"/>
      <c r="MBF3" s="1221"/>
      <c r="MBG3" s="1221"/>
      <c r="MBH3" s="1221"/>
      <c r="MBI3" s="1221"/>
      <c r="MBJ3" s="1221"/>
      <c r="MBK3" s="1221"/>
      <c r="MBL3" s="1221"/>
      <c r="MBM3" s="1221"/>
      <c r="MBN3" s="1221"/>
      <c r="MBO3" s="1221"/>
      <c r="MBP3" s="1221"/>
      <c r="MBQ3" s="1221"/>
      <c r="MBR3" s="1221"/>
      <c r="MBS3" s="1221"/>
      <c r="MBT3" s="1221"/>
      <c r="MBU3" s="1221"/>
      <c r="MBV3" s="1221"/>
      <c r="MBW3" s="1221"/>
      <c r="MBX3" s="1221"/>
      <c r="MBY3" s="1221"/>
      <c r="MBZ3" s="1221"/>
      <c r="MCA3" s="1221"/>
      <c r="MCB3" s="1221"/>
      <c r="MCC3" s="1221"/>
      <c r="MCD3" s="1221"/>
      <c r="MCE3" s="1221"/>
      <c r="MCF3" s="1221"/>
      <c r="MCG3" s="1221"/>
      <c r="MCH3" s="1221"/>
      <c r="MCI3" s="1221"/>
      <c r="MCJ3" s="1221"/>
      <c r="MCK3" s="1221"/>
      <c r="MCL3" s="1221"/>
      <c r="MCM3" s="1221"/>
      <c r="MCN3" s="1221"/>
      <c r="MCO3" s="1221"/>
      <c r="MCP3" s="1221"/>
      <c r="MCQ3" s="1221"/>
      <c r="MCR3" s="1221"/>
      <c r="MCS3" s="1221"/>
      <c r="MCT3" s="1221"/>
      <c r="MCU3" s="1221"/>
      <c r="MCV3" s="1221"/>
      <c r="MCW3" s="1221"/>
      <c r="MCX3" s="1221"/>
      <c r="MCY3" s="1221"/>
      <c r="MCZ3" s="1221"/>
      <c r="MDA3" s="1221"/>
      <c r="MDB3" s="1221"/>
      <c r="MDC3" s="1221"/>
      <c r="MDD3" s="1221"/>
      <c r="MDE3" s="1221"/>
      <c r="MDF3" s="1221"/>
      <c r="MDG3" s="1221"/>
      <c r="MDH3" s="1221"/>
      <c r="MDI3" s="1221"/>
      <c r="MDJ3" s="1221"/>
      <c r="MDK3" s="1221"/>
      <c r="MDL3" s="1221"/>
      <c r="MDM3" s="1221"/>
      <c r="MDN3" s="1221"/>
      <c r="MDO3" s="1221"/>
      <c r="MDP3" s="1221"/>
      <c r="MDQ3" s="1221"/>
      <c r="MDR3" s="1221"/>
      <c r="MDS3" s="1221"/>
      <c r="MDT3" s="1221"/>
      <c r="MDU3" s="1221"/>
      <c r="MDV3" s="1221"/>
      <c r="MDW3" s="1221"/>
      <c r="MDX3" s="1221"/>
      <c r="MDY3" s="1221"/>
      <c r="MDZ3" s="1221"/>
      <c r="MEA3" s="1221"/>
      <c r="MEB3" s="1221"/>
      <c r="MEC3" s="1221"/>
      <c r="MED3" s="1221"/>
      <c r="MEE3" s="1221"/>
      <c r="MEF3" s="1221"/>
      <c r="MEG3" s="1221"/>
      <c r="MEH3" s="1221"/>
      <c r="MEI3" s="1221"/>
      <c r="MEJ3" s="1221"/>
      <c r="MEK3" s="1221"/>
      <c r="MEL3" s="1221"/>
      <c r="MEM3" s="1221"/>
      <c r="MEN3" s="1221"/>
      <c r="MEO3" s="1221"/>
      <c r="MEP3" s="1221"/>
      <c r="MEQ3" s="1221"/>
      <c r="MER3" s="1221"/>
      <c r="MES3" s="1221"/>
      <c r="MET3" s="1221"/>
      <c r="MEU3" s="1221"/>
      <c r="MEV3" s="1221"/>
      <c r="MEW3" s="1221"/>
      <c r="MEX3" s="1221"/>
      <c r="MEY3" s="1221"/>
      <c r="MEZ3" s="1221"/>
      <c r="MFA3" s="1221"/>
      <c r="MFB3" s="1221"/>
      <c r="MFC3" s="1221"/>
      <c r="MFD3" s="1221"/>
      <c r="MFE3" s="1221"/>
      <c r="MFF3" s="1221"/>
      <c r="MFG3" s="1221"/>
      <c r="MFH3" s="1221"/>
      <c r="MFI3" s="1221"/>
      <c r="MFJ3" s="1221"/>
      <c r="MFK3" s="1221"/>
      <c r="MFL3" s="1221"/>
      <c r="MFM3" s="1221"/>
      <c r="MFN3" s="1221"/>
      <c r="MFO3" s="1221"/>
      <c r="MFP3" s="1221"/>
      <c r="MFQ3" s="1221"/>
      <c r="MFR3" s="1221"/>
      <c r="MFS3" s="1221"/>
      <c r="MFT3" s="1221"/>
      <c r="MFU3" s="1221"/>
      <c r="MFV3" s="1221"/>
      <c r="MFW3" s="1221"/>
      <c r="MFX3" s="1221"/>
      <c r="MFY3" s="1221"/>
      <c r="MFZ3" s="1221"/>
      <c r="MGA3" s="1221"/>
      <c r="MGB3" s="1221"/>
      <c r="MGC3" s="1221"/>
      <c r="MGD3" s="1221"/>
      <c r="MGE3" s="1221"/>
      <c r="MGF3" s="1221"/>
      <c r="MGG3" s="1221"/>
      <c r="MGH3" s="1221"/>
      <c r="MGI3" s="1221"/>
      <c r="MGJ3" s="1221"/>
      <c r="MGK3" s="1221"/>
      <c r="MGL3" s="1221"/>
      <c r="MGM3" s="1221"/>
      <c r="MGN3" s="1221"/>
      <c r="MGO3" s="1221"/>
      <c r="MGP3" s="1221"/>
      <c r="MGQ3" s="1221"/>
      <c r="MGR3" s="1221"/>
      <c r="MGS3" s="1221"/>
      <c r="MGT3" s="1221"/>
      <c r="MGU3" s="1221"/>
      <c r="MGV3" s="1221"/>
      <c r="MGW3" s="1221"/>
      <c r="MGX3" s="1221"/>
      <c r="MGY3" s="1221"/>
      <c r="MGZ3" s="1221"/>
      <c r="MHA3" s="1221"/>
      <c r="MHB3" s="1221"/>
      <c r="MHC3" s="1221"/>
      <c r="MHD3" s="1221"/>
      <c r="MHE3" s="1221"/>
      <c r="MHF3" s="1221"/>
      <c r="MHG3" s="1221"/>
      <c r="MHH3" s="1221"/>
      <c r="MHI3" s="1221"/>
      <c r="MHJ3" s="1221"/>
      <c r="MHK3" s="1221"/>
      <c r="MHL3" s="1221"/>
      <c r="MHM3" s="1221"/>
      <c r="MHN3" s="1221"/>
      <c r="MHO3" s="1221"/>
      <c r="MHP3" s="1221"/>
      <c r="MHQ3" s="1221"/>
      <c r="MHR3" s="1221"/>
      <c r="MHS3" s="1221"/>
      <c r="MHT3" s="1221"/>
      <c r="MHU3" s="1221"/>
      <c r="MHV3" s="1221"/>
      <c r="MHW3" s="1221"/>
      <c r="MHX3" s="1221"/>
      <c r="MHY3" s="1221"/>
      <c r="MHZ3" s="1221"/>
      <c r="MIA3" s="1221"/>
      <c r="MIB3" s="1221"/>
      <c r="MIC3" s="1221"/>
      <c r="MID3" s="1221"/>
      <c r="MIE3" s="1221"/>
      <c r="MIF3" s="1221"/>
      <c r="MIG3" s="1221"/>
      <c r="MIH3" s="1221"/>
      <c r="MII3" s="1221"/>
      <c r="MIJ3" s="1221"/>
      <c r="MIK3" s="1221"/>
      <c r="MIL3" s="1221"/>
      <c r="MIM3" s="1221"/>
      <c r="MIN3" s="1221"/>
      <c r="MIO3" s="1221"/>
      <c r="MIP3" s="1221"/>
      <c r="MIQ3" s="1221"/>
      <c r="MIR3" s="1221"/>
      <c r="MIS3" s="1221"/>
      <c r="MIT3" s="1221"/>
      <c r="MIU3" s="1221"/>
      <c r="MIV3" s="1221"/>
      <c r="MIW3" s="1221"/>
      <c r="MIX3" s="1221"/>
      <c r="MIY3" s="1221"/>
      <c r="MIZ3" s="1221"/>
      <c r="MJA3" s="1221"/>
      <c r="MJB3" s="1221"/>
      <c r="MJC3" s="1221"/>
      <c r="MJD3" s="1221"/>
      <c r="MJE3" s="1221"/>
      <c r="MJF3" s="1221"/>
      <c r="MJG3" s="1221"/>
      <c r="MJH3" s="1221"/>
      <c r="MJI3" s="1221"/>
      <c r="MJJ3" s="1221"/>
      <c r="MJK3" s="1221"/>
      <c r="MJL3" s="1221"/>
      <c r="MJM3" s="1221"/>
      <c r="MJN3" s="1221"/>
      <c r="MJO3" s="1221"/>
      <c r="MJP3" s="1221"/>
      <c r="MJQ3" s="1221"/>
      <c r="MJR3" s="1221"/>
      <c r="MJS3" s="1221"/>
      <c r="MJT3" s="1221"/>
      <c r="MJU3" s="1221"/>
      <c r="MJV3" s="1221"/>
      <c r="MJW3" s="1221"/>
      <c r="MJX3" s="1221"/>
      <c r="MJY3" s="1221"/>
      <c r="MJZ3" s="1221"/>
      <c r="MKA3" s="1221"/>
      <c r="MKB3" s="1221"/>
      <c r="MKC3" s="1221"/>
      <c r="MKD3" s="1221"/>
      <c r="MKE3" s="1221"/>
      <c r="MKF3" s="1221"/>
      <c r="MKG3" s="1221"/>
      <c r="MKH3" s="1221"/>
      <c r="MKI3" s="1221"/>
      <c r="MKJ3" s="1221"/>
      <c r="MKK3" s="1221"/>
      <c r="MKL3" s="1221"/>
      <c r="MKM3" s="1221"/>
      <c r="MKN3" s="1221"/>
      <c r="MKO3" s="1221"/>
      <c r="MKP3" s="1221"/>
      <c r="MKQ3" s="1221"/>
      <c r="MKR3" s="1221"/>
      <c r="MKS3" s="1221"/>
      <c r="MKT3" s="1221"/>
      <c r="MKU3" s="1221"/>
      <c r="MKV3" s="1221"/>
      <c r="MKW3" s="1221"/>
      <c r="MKX3" s="1221"/>
      <c r="MKY3" s="1221"/>
      <c r="MKZ3" s="1221"/>
      <c r="MLA3" s="1221"/>
      <c r="MLB3" s="1221"/>
      <c r="MLC3" s="1221"/>
      <c r="MLD3" s="1221"/>
      <c r="MLE3" s="1221"/>
      <c r="MLF3" s="1221"/>
      <c r="MLG3" s="1221"/>
      <c r="MLH3" s="1221"/>
      <c r="MLI3" s="1221"/>
      <c r="MLJ3" s="1221"/>
      <c r="MLK3" s="1221"/>
      <c r="MLL3" s="1221"/>
      <c r="MLM3" s="1221"/>
      <c r="MLN3" s="1221"/>
      <c r="MLO3" s="1221"/>
      <c r="MLP3" s="1221"/>
      <c r="MLQ3" s="1221"/>
      <c r="MLR3" s="1221"/>
      <c r="MLS3" s="1221"/>
      <c r="MLT3" s="1221"/>
      <c r="MLU3" s="1221"/>
      <c r="MLV3" s="1221"/>
      <c r="MLW3" s="1221"/>
      <c r="MLX3" s="1221"/>
      <c r="MLY3" s="1221"/>
      <c r="MLZ3" s="1221"/>
      <c r="MMA3" s="1221"/>
      <c r="MMB3" s="1221"/>
      <c r="MMC3" s="1221"/>
      <c r="MMD3" s="1221"/>
      <c r="MME3" s="1221"/>
      <c r="MMF3" s="1221"/>
      <c r="MMG3" s="1221"/>
      <c r="MMH3" s="1221"/>
      <c r="MMI3" s="1221"/>
      <c r="MMJ3" s="1221"/>
      <c r="MMK3" s="1221"/>
      <c r="MML3" s="1221"/>
      <c r="MMM3" s="1221"/>
      <c r="MMN3" s="1221"/>
      <c r="MMO3" s="1221"/>
      <c r="MMP3" s="1221"/>
      <c r="MMQ3" s="1221"/>
      <c r="MMR3" s="1221"/>
      <c r="MMS3" s="1221"/>
      <c r="MMT3" s="1221"/>
      <c r="MMU3" s="1221"/>
      <c r="MMV3" s="1221"/>
      <c r="MMW3" s="1221"/>
      <c r="MMX3" s="1221"/>
      <c r="MMY3" s="1221"/>
      <c r="MMZ3" s="1221"/>
      <c r="MNA3" s="1221"/>
      <c r="MNB3" s="1221"/>
      <c r="MNC3" s="1221"/>
      <c r="MND3" s="1221"/>
      <c r="MNE3" s="1221"/>
      <c r="MNF3" s="1221"/>
      <c r="MNG3" s="1221"/>
      <c r="MNH3" s="1221"/>
      <c r="MNI3" s="1221"/>
      <c r="MNJ3" s="1221"/>
      <c r="MNK3" s="1221"/>
      <c r="MNL3" s="1221"/>
      <c r="MNM3" s="1221"/>
      <c r="MNN3" s="1221"/>
      <c r="MNO3" s="1221"/>
      <c r="MNP3" s="1221"/>
      <c r="MNQ3" s="1221"/>
      <c r="MNR3" s="1221"/>
      <c r="MNS3" s="1221"/>
      <c r="MNT3" s="1221"/>
      <c r="MNU3" s="1221"/>
      <c r="MNV3" s="1221"/>
      <c r="MNW3" s="1221"/>
      <c r="MNX3" s="1221"/>
      <c r="MNY3" s="1221"/>
      <c r="MNZ3" s="1221"/>
      <c r="MOA3" s="1221"/>
      <c r="MOB3" s="1221"/>
      <c r="MOC3" s="1221"/>
      <c r="MOD3" s="1221"/>
      <c r="MOE3" s="1221"/>
      <c r="MOF3" s="1221"/>
      <c r="MOG3" s="1221"/>
      <c r="MOH3" s="1221"/>
      <c r="MOI3" s="1221"/>
      <c r="MOJ3" s="1221"/>
      <c r="MOK3" s="1221"/>
      <c r="MOL3" s="1221"/>
      <c r="MOM3" s="1221"/>
      <c r="MON3" s="1221"/>
      <c r="MOO3" s="1221"/>
      <c r="MOP3" s="1221"/>
      <c r="MOQ3" s="1221"/>
      <c r="MOR3" s="1221"/>
      <c r="MOS3" s="1221"/>
      <c r="MOT3" s="1221"/>
      <c r="MOU3" s="1221"/>
      <c r="MOV3" s="1221"/>
      <c r="MOW3" s="1221"/>
      <c r="MOX3" s="1221"/>
      <c r="MOY3" s="1221"/>
      <c r="MOZ3" s="1221"/>
      <c r="MPA3" s="1221"/>
      <c r="MPB3" s="1221"/>
      <c r="MPC3" s="1221"/>
      <c r="MPD3" s="1221"/>
      <c r="MPE3" s="1221"/>
      <c r="MPF3" s="1221"/>
      <c r="MPG3" s="1221"/>
      <c r="MPH3" s="1221"/>
      <c r="MPI3" s="1221"/>
      <c r="MPJ3" s="1221"/>
      <c r="MPK3" s="1221"/>
      <c r="MPL3" s="1221"/>
      <c r="MPM3" s="1221"/>
      <c r="MPN3" s="1221"/>
      <c r="MPO3" s="1221"/>
      <c r="MPP3" s="1221"/>
      <c r="MPQ3" s="1221"/>
      <c r="MPR3" s="1221"/>
      <c r="MPS3" s="1221"/>
      <c r="MPT3" s="1221"/>
      <c r="MPU3" s="1221"/>
      <c r="MPV3" s="1221"/>
      <c r="MPW3" s="1221"/>
      <c r="MPX3" s="1221"/>
      <c r="MPY3" s="1221"/>
      <c r="MPZ3" s="1221"/>
      <c r="MQA3" s="1221"/>
      <c r="MQB3" s="1221"/>
      <c r="MQC3" s="1221"/>
      <c r="MQD3" s="1221"/>
      <c r="MQE3" s="1221"/>
      <c r="MQF3" s="1221"/>
      <c r="MQG3" s="1221"/>
      <c r="MQH3" s="1221"/>
      <c r="MQI3" s="1221"/>
      <c r="MQJ3" s="1221"/>
      <c r="MQK3" s="1221"/>
      <c r="MQL3" s="1221"/>
      <c r="MQM3" s="1221"/>
      <c r="MQN3" s="1221"/>
      <c r="MQO3" s="1221"/>
      <c r="MQP3" s="1221"/>
      <c r="MQQ3" s="1221"/>
      <c r="MQR3" s="1221"/>
      <c r="MQS3" s="1221"/>
      <c r="MQT3" s="1221"/>
      <c r="MQU3" s="1221"/>
      <c r="MQV3" s="1221"/>
      <c r="MQW3" s="1221"/>
      <c r="MQX3" s="1221"/>
      <c r="MQY3" s="1221"/>
      <c r="MQZ3" s="1221"/>
      <c r="MRA3" s="1221"/>
      <c r="MRB3" s="1221"/>
      <c r="MRC3" s="1221"/>
      <c r="MRD3" s="1221"/>
      <c r="MRE3" s="1221"/>
      <c r="MRF3" s="1221"/>
      <c r="MRG3" s="1221"/>
      <c r="MRH3" s="1221"/>
      <c r="MRI3" s="1221"/>
      <c r="MRJ3" s="1221"/>
      <c r="MRK3" s="1221"/>
      <c r="MRL3" s="1221"/>
      <c r="MRM3" s="1221"/>
      <c r="MRN3" s="1221"/>
      <c r="MRO3" s="1221"/>
      <c r="MRP3" s="1221"/>
      <c r="MRQ3" s="1221"/>
      <c r="MRR3" s="1221"/>
      <c r="MRS3" s="1221"/>
      <c r="MRT3" s="1221"/>
      <c r="MRU3" s="1221"/>
      <c r="MRV3" s="1221"/>
      <c r="MRW3" s="1221"/>
      <c r="MRX3" s="1221"/>
      <c r="MRY3" s="1221"/>
      <c r="MRZ3" s="1221"/>
      <c r="MSA3" s="1221"/>
      <c r="MSB3" s="1221"/>
      <c r="MSC3" s="1221"/>
      <c r="MSD3" s="1221"/>
      <c r="MSE3" s="1221"/>
      <c r="MSF3" s="1221"/>
      <c r="MSG3" s="1221"/>
      <c r="MSH3" s="1221"/>
      <c r="MSI3" s="1221"/>
      <c r="MSJ3" s="1221"/>
      <c r="MSK3" s="1221"/>
      <c r="MSL3" s="1221"/>
      <c r="MSM3" s="1221"/>
      <c r="MSN3" s="1221"/>
      <c r="MSO3" s="1221"/>
      <c r="MSP3" s="1221"/>
      <c r="MSQ3" s="1221"/>
      <c r="MSR3" s="1221"/>
      <c r="MSS3" s="1221"/>
      <c r="MST3" s="1221"/>
      <c r="MSU3" s="1221"/>
      <c r="MSV3" s="1221"/>
      <c r="MSW3" s="1221"/>
      <c r="MSX3" s="1221"/>
      <c r="MSY3" s="1221"/>
      <c r="MSZ3" s="1221"/>
      <c r="MTA3" s="1221"/>
      <c r="MTB3" s="1221"/>
      <c r="MTC3" s="1221"/>
      <c r="MTD3" s="1221"/>
      <c r="MTE3" s="1221"/>
      <c r="MTF3" s="1221"/>
      <c r="MTG3" s="1221"/>
      <c r="MTH3" s="1221"/>
      <c r="MTI3" s="1221"/>
      <c r="MTJ3" s="1221"/>
      <c r="MTK3" s="1221"/>
      <c r="MTL3" s="1221"/>
      <c r="MTM3" s="1221"/>
      <c r="MTN3" s="1221"/>
      <c r="MTO3" s="1221"/>
      <c r="MTP3" s="1221"/>
      <c r="MTQ3" s="1221"/>
      <c r="MTR3" s="1221"/>
      <c r="MTS3" s="1221"/>
      <c r="MTT3" s="1221"/>
      <c r="MTU3" s="1221"/>
      <c r="MTV3" s="1221"/>
      <c r="MTW3" s="1221"/>
      <c r="MTX3" s="1221"/>
      <c r="MTY3" s="1221"/>
      <c r="MTZ3" s="1221"/>
      <c r="MUA3" s="1221"/>
      <c r="MUB3" s="1221"/>
      <c r="MUC3" s="1221"/>
      <c r="MUD3" s="1221"/>
      <c r="MUE3" s="1221"/>
      <c r="MUF3" s="1221"/>
      <c r="MUG3" s="1221"/>
      <c r="MUH3" s="1221"/>
      <c r="MUI3" s="1221"/>
      <c r="MUJ3" s="1221"/>
      <c r="MUK3" s="1221"/>
      <c r="MUL3" s="1221"/>
      <c r="MUM3" s="1221"/>
      <c r="MUN3" s="1221"/>
      <c r="MUO3" s="1221"/>
      <c r="MUP3" s="1221"/>
      <c r="MUQ3" s="1221"/>
      <c r="MUR3" s="1221"/>
      <c r="MUS3" s="1221"/>
      <c r="MUT3" s="1221"/>
      <c r="MUU3" s="1221"/>
      <c r="MUV3" s="1221"/>
      <c r="MUW3" s="1221"/>
      <c r="MUX3" s="1221"/>
      <c r="MUY3" s="1221"/>
      <c r="MUZ3" s="1221"/>
      <c r="MVA3" s="1221"/>
      <c r="MVB3" s="1221"/>
      <c r="MVC3" s="1221"/>
      <c r="MVD3" s="1221"/>
      <c r="MVE3" s="1221"/>
      <c r="MVF3" s="1221"/>
      <c r="MVG3" s="1221"/>
      <c r="MVH3" s="1221"/>
      <c r="MVI3" s="1221"/>
      <c r="MVJ3" s="1221"/>
      <c r="MVK3" s="1221"/>
      <c r="MVL3" s="1221"/>
      <c r="MVM3" s="1221"/>
      <c r="MVN3" s="1221"/>
      <c r="MVO3" s="1221"/>
      <c r="MVP3" s="1221"/>
      <c r="MVQ3" s="1221"/>
      <c r="MVR3" s="1221"/>
      <c r="MVS3" s="1221"/>
      <c r="MVT3" s="1221"/>
      <c r="MVU3" s="1221"/>
      <c r="MVV3" s="1221"/>
      <c r="MVW3" s="1221"/>
      <c r="MVX3" s="1221"/>
      <c r="MVY3" s="1221"/>
      <c r="MVZ3" s="1221"/>
      <c r="MWA3" s="1221"/>
      <c r="MWB3" s="1221"/>
      <c r="MWC3" s="1221"/>
      <c r="MWD3" s="1221"/>
      <c r="MWE3" s="1221"/>
      <c r="MWF3" s="1221"/>
      <c r="MWG3" s="1221"/>
      <c r="MWH3" s="1221"/>
      <c r="MWI3" s="1221"/>
      <c r="MWJ3" s="1221"/>
      <c r="MWK3" s="1221"/>
      <c r="MWL3" s="1221"/>
      <c r="MWM3" s="1221"/>
      <c r="MWN3" s="1221"/>
      <c r="MWO3" s="1221"/>
      <c r="MWP3" s="1221"/>
      <c r="MWQ3" s="1221"/>
      <c r="MWR3" s="1221"/>
      <c r="MWS3" s="1221"/>
      <c r="MWT3" s="1221"/>
      <c r="MWU3" s="1221"/>
      <c r="MWV3" s="1221"/>
      <c r="MWW3" s="1221"/>
      <c r="MWX3" s="1221"/>
      <c r="MWY3" s="1221"/>
      <c r="MWZ3" s="1221"/>
      <c r="MXA3" s="1221"/>
      <c r="MXB3" s="1221"/>
      <c r="MXC3" s="1221"/>
      <c r="MXD3" s="1221"/>
      <c r="MXE3" s="1221"/>
      <c r="MXF3" s="1221"/>
      <c r="MXG3" s="1221"/>
      <c r="MXH3" s="1221"/>
      <c r="MXI3" s="1221"/>
      <c r="MXJ3" s="1221"/>
      <c r="MXK3" s="1221"/>
      <c r="MXL3" s="1221"/>
      <c r="MXM3" s="1221"/>
      <c r="MXN3" s="1221"/>
      <c r="MXO3" s="1221"/>
      <c r="MXP3" s="1221"/>
      <c r="MXQ3" s="1221"/>
      <c r="MXR3" s="1221"/>
      <c r="MXS3" s="1221"/>
      <c r="MXT3" s="1221"/>
      <c r="MXU3" s="1221"/>
      <c r="MXV3" s="1221"/>
      <c r="MXW3" s="1221"/>
      <c r="MXX3" s="1221"/>
      <c r="MXY3" s="1221"/>
      <c r="MXZ3" s="1221"/>
      <c r="MYA3" s="1221"/>
      <c r="MYB3" s="1221"/>
      <c r="MYC3" s="1221"/>
      <c r="MYD3" s="1221"/>
      <c r="MYE3" s="1221"/>
      <c r="MYF3" s="1221"/>
      <c r="MYG3" s="1221"/>
      <c r="MYH3" s="1221"/>
      <c r="MYI3" s="1221"/>
      <c r="MYJ3" s="1221"/>
      <c r="MYK3" s="1221"/>
      <c r="MYL3" s="1221"/>
      <c r="MYM3" s="1221"/>
      <c r="MYN3" s="1221"/>
      <c r="MYO3" s="1221"/>
      <c r="MYP3" s="1221"/>
      <c r="MYQ3" s="1221"/>
      <c r="MYR3" s="1221"/>
      <c r="MYS3" s="1221"/>
      <c r="MYT3" s="1221"/>
      <c r="MYU3" s="1221"/>
      <c r="MYV3" s="1221"/>
      <c r="MYW3" s="1221"/>
      <c r="MYX3" s="1221"/>
      <c r="MYY3" s="1221"/>
      <c r="MYZ3" s="1221"/>
      <c r="MZA3" s="1221"/>
      <c r="MZB3" s="1221"/>
      <c r="MZC3" s="1221"/>
      <c r="MZD3" s="1221"/>
      <c r="MZE3" s="1221"/>
      <c r="MZF3" s="1221"/>
      <c r="MZG3" s="1221"/>
      <c r="MZH3" s="1221"/>
      <c r="MZI3" s="1221"/>
      <c r="MZJ3" s="1221"/>
      <c r="MZK3" s="1221"/>
      <c r="MZL3" s="1221"/>
      <c r="MZM3" s="1221"/>
      <c r="MZN3" s="1221"/>
      <c r="MZO3" s="1221"/>
      <c r="MZP3" s="1221"/>
      <c r="MZQ3" s="1221"/>
      <c r="MZR3" s="1221"/>
      <c r="MZS3" s="1221"/>
      <c r="MZT3" s="1221"/>
      <c r="MZU3" s="1221"/>
      <c r="MZV3" s="1221"/>
      <c r="MZW3" s="1221"/>
      <c r="MZX3" s="1221"/>
      <c r="MZY3" s="1221"/>
      <c r="MZZ3" s="1221"/>
      <c r="NAA3" s="1221"/>
      <c r="NAB3" s="1221"/>
      <c r="NAC3" s="1221"/>
      <c r="NAD3" s="1221"/>
      <c r="NAE3" s="1221"/>
      <c r="NAF3" s="1221"/>
      <c r="NAG3" s="1221"/>
      <c r="NAH3" s="1221"/>
      <c r="NAI3" s="1221"/>
      <c r="NAJ3" s="1221"/>
      <c r="NAK3" s="1221"/>
      <c r="NAL3" s="1221"/>
      <c r="NAM3" s="1221"/>
      <c r="NAN3" s="1221"/>
      <c r="NAO3" s="1221"/>
      <c r="NAP3" s="1221"/>
      <c r="NAQ3" s="1221"/>
      <c r="NAR3" s="1221"/>
      <c r="NAS3" s="1221"/>
      <c r="NAT3" s="1221"/>
      <c r="NAU3" s="1221"/>
      <c r="NAV3" s="1221"/>
      <c r="NAW3" s="1221"/>
      <c r="NAX3" s="1221"/>
      <c r="NAY3" s="1221"/>
      <c r="NAZ3" s="1221"/>
      <c r="NBA3" s="1221"/>
      <c r="NBB3" s="1221"/>
      <c r="NBC3" s="1221"/>
      <c r="NBD3" s="1221"/>
      <c r="NBE3" s="1221"/>
      <c r="NBF3" s="1221"/>
      <c r="NBG3" s="1221"/>
      <c r="NBH3" s="1221"/>
      <c r="NBI3" s="1221"/>
      <c r="NBJ3" s="1221"/>
      <c r="NBK3" s="1221"/>
      <c r="NBL3" s="1221"/>
      <c r="NBM3" s="1221"/>
      <c r="NBN3" s="1221"/>
      <c r="NBO3" s="1221"/>
      <c r="NBP3" s="1221"/>
      <c r="NBQ3" s="1221"/>
      <c r="NBR3" s="1221"/>
      <c r="NBS3" s="1221"/>
      <c r="NBT3" s="1221"/>
      <c r="NBU3" s="1221"/>
      <c r="NBV3" s="1221"/>
      <c r="NBW3" s="1221"/>
      <c r="NBX3" s="1221"/>
      <c r="NBY3" s="1221"/>
      <c r="NBZ3" s="1221"/>
      <c r="NCA3" s="1221"/>
      <c r="NCB3" s="1221"/>
      <c r="NCC3" s="1221"/>
      <c r="NCD3" s="1221"/>
      <c r="NCE3" s="1221"/>
      <c r="NCF3" s="1221"/>
      <c r="NCG3" s="1221"/>
      <c r="NCH3" s="1221"/>
      <c r="NCI3" s="1221"/>
      <c r="NCJ3" s="1221"/>
      <c r="NCK3" s="1221"/>
      <c r="NCL3" s="1221"/>
      <c r="NCM3" s="1221"/>
      <c r="NCN3" s="1221"/>
      <c r="NCO3" s="1221"/>
      <c r="NCP3" s="1221"/>
      <c r="NCQ3" s="1221"/>
      <c r="NCR3" s="1221"/>
      <c r="NCS3" s="1221"/>
      <c r="NCT3" s="1221"/>
      <c r="NCU3" s="1221"/>
      <c r="NCV3" s="1221"/>
      <c r="NCW3" s="1221"/>
      <c r="NCX3" s="1221"/>
      <c r="NCY3" s="1221"/>
      <c r="NCZ3" s="1221"/>
      <c r="NDA3" s="1221"/>
      <c r="NDB3" s="1221"/>
      <c r="NDC3" s="1221"/>
      <c r="NDD3" s="1221"/>
      <c r="NDE3" s="1221"/>
      <c r="NDF3" s="1221"/>
      <c r="NDG3" s="1221"/>
      <c r="NDH3" s="1221"/>
      <c r="NDI3" s="1221"/>
      <c r="NDJ3" s="1221"/>
      <c r="NDK3" s="1221"/>
      <c r="NDL3" s="1221"/>
      <c r="NDM3" s="1221"/>
      <c r="NDN3" s="1221"/>
      <c r="NDO3" s="1221"/>
      <c r="NDP3" s="1221"/>
      <c r="NDQ3" s="1221"/>
      <c r="NDR3" s="1221"/>
      <c r="NDS3" s="1221"/>
      <c r="NDT3" s="1221"/>
      <c r="NDU3" s="1221"/>
      <c r="NDV3" s="1221"/>
      <c r="NDW3" s="1221"/>
      <c r="NDX3" s="1221"/>
      <c r="NDY3" s="1221"/>
      <c r="NDZ3" s="1221"/>
      <c r="NEA3" s="1221"/>
      <c r="NEB3" s="1221"/>
      <c r="NEC3" s="1221"/>
      <c r="NED3" s="1221"/>
      <c r="NEE3" s="1221"/>
      <c r="NEF3" s="1221"/>
      <c r="NEG3" s="1221"/>
      <c r="NEH3" s="1221"/>
      <c r="NEI3" s="1221"/>
      <c r="NEJ3" s="1221"/>
      <c r="NEK3" s="1221"/>
      <c r="NEL3" s="1221"/>
      <c r="NEM3" s="1221"/>
      <c r="NEN3" s="1221"/>
      <c r="NEO3" s="1221"/>
      <c r="NEP3" s="1221"/>
      <c r="NEQ3" s="1221"/>
      <c r="NER3" s="1221"/>
      <c r="NES3" s="1221"/>
      <c r="NET3" s="1221"/>
      <c r="NEU3" s="1221"/>
      <c r="NEV3" s="1221"/>
      <c r="NEW3" s="1221"/>
      <c r="NEX3" s="1221"/>
      <c r="NEY3" s="1221"/>
      <c r="NEZ3" s="1221"/>
      <c r="NFA3" s="1221"/>
      <c r="NFB3" s="1221"/>
      <c r="NFC3" s="1221"/>
      <c r="NFD3" s="1221"/>
      <c r="NFE3" s="1221"/>
      <c r="NFF3" s="1221"/>
      <c r="NFG3" s="1221"/>
      <c r="NFH3" s="1221"/>
      <c r="NFI3" s="1221"/>
      <c r="NFJ3" s="1221"/>
      <c r="NFK3" s="1221"/>
      <c r="NFL3" s="1221"/>
      <c r="NFM3" s="1221"/>
      <c r="NFN3" s="1221"/>
      <c r="NFO3" s="1221"/>
      <c r="NFP3" s="1221"/>
      <c r="NFQ3" s="1221"/>
      <c r="NFR3" s="1221"/>
      <c r="NFS3" s="1221"/>
      <c r="NFT3" s="1221"/>
      <c r="NFU3" s="1221"/>
      <c r="NFV3" s="1221"/>
      <c r="NFW3" s="1221"/>
      <c r="NFX3" s="1221"/>
      <c r="NFY3" s="1221"/>
      <c r="NFZ3" s="1221"/>
      <c r="NGA3" s="1221"/>
      <c r="NGB3" s="1221"/>
      <c r="NGC3" s="1221"/>
      <c r="NGD3" s="1221"/>
      <c r="NGE3" s="1221"/>
      <c r="NGF3" s="1221"/>
      <c r="NGG3" s="1221"/>
      <c r="NGH3" s="1221"/>
      <c r="NGI3" s="1221"/>
      <c r="NGJ3" s="1221"/>
      <c r="NGK3" s="1221"/>
      <c r="NGL3" s="1221"/>
      <c r="NGM3" s="1221"/>
      <c r="NGN3" s="1221"/>
      <c r="NGO3" s="1221"/>
      <c r="NGP3" s="1221"/>
      <c r="NGQ3" s="1221"/>
      <c r="NGR3" s="1221"/>
      <c r="NGS3" s="1221"/>
      <c r="NGT3" s="1221"/>
      <c r="NGU3" s="1221"/>
      <c r="NGV3" s="1221"/>
      <c r="NGW3" s="1221"/>
      <c r="NGX3" s="1221"/>
      <c r="NGY3" s="1221"/>
      <c r="NGZ3" s="1221"/>
      <c r="NHA3" s="1221"/>
      <c r="NHB3" s="1221"/>
      <c r="NHC3" s="1221"/>
      <c r="NHD3" s="1221"/>
      <c r="NHE3" s="1221"/>
      <c r="NHF3" s="1221"/>
      <c r="NHG3" s="1221"/>
      <c r="NHH3" s="1221"/>
      <c r="NHI3" s="1221"/>
      <c r="NHJ3" s="1221"/>
      <c r="NHK3" s="1221"/>
      <c r="NHL3" s="1221"/>
      <c r="NHM3" s="1221"/>
      <c r="NHN3" s="1221"/>
      <c r="NHO3" s="1221"/>
      <c r="NHP3" s="1221"/>
      <c r="NHQ3" s="1221"/>
      <c r="NHR3" s="1221"/>
      <c r="NHS3" s="1221"/>
      <c r="NHT3" s="1221"/>
      <c r="NHU3" s="1221"/>
      <c r="NHV3" s="1221"/>
      <c r="NHW3" s="1221"/>
      <c r="NHX3" s="1221"/>
      <c r="NHY3" s="1221"/>
      <c r="NHZ3" s="1221"/>
      <c r="NIA3" s="1221"/>
      <c r="NIB3" s="1221"/>
      <c r="NIC3" s="1221"/>
      <c r="NID3" s="1221"/>
      <c r="NIE3" s="1221"/>
      <c r="NIF3" s="1221"/>
      <c r="NIG3" s="1221"/>
      <c r="NIH3" s="1221"/>
      <c r="NII3" s="1221"/>
      <c r="NIJ3" s="1221"/>
      <c r="NIK3" s="1221"/>
      <c r="NIL3" s="1221"/>
      <c r="NIM3" s="1221"/>
      <c r="NIN3" s="1221"/>
      <c r="NIO3" s="1221"/>
      <c r="NIP3" s="1221"/>
      <c r="NIQ3" s="1221"/>
      <c r="NIR3" s="1221"/>
      <c r="NIS3" s="1221"/>
      <c r="NIT3" s="1221"/>
      <c r="NIU3" s="1221"/>
      <c r="NIV3" s="1221"/>
      <c r="NIW3" s="1221"/>
      <c r="NIX3" s="1221"/>
      <c r="NIY3" s="1221"/>
      <c r="NIZ3" s="1221"/>
      <c r="NJA3" s="1221"/>
      <c r="NJB3" s="1221"/>
      <c r="NJC3" s="1221"/>
      <c r="NJD3" s="1221"/>
      <c r="NJE3" s="1221"/>
      <c r="NJF3" s="1221"/>
      <c r="NJG3" s="1221"/>
      <c r="NJH3" s="1221"/>
      <c r="NJI3" s="1221"/>
      <c r="NJJ3" s="1221"/>
      <c r="NJK3" s="1221"/>
      <c r="NJL3" s="1221"/>
      <c r="NJM3" s="1221"/>
      <c r="NJN3" s="1221"/>
      <c r="NJO3" s="1221"/>
      <c r="NJP3" s="1221"/>
      <c r="NJQ3" s="1221"/>
      <c r="NJR3" s="1221"/>
      <c r="NJS3" s="1221"/>
      <c r="NJT3" s="1221"/>
      <c r="NJU3" s="1221"/>
      <c r="NJV3" s="1221"/>
      <c r="NJW3" s="1221"/>
      <c r="NJX3" s="1221"/>
      <c r="NJY3" s="1221"/>
      <c r="NJZ3" s="1221"/>
      <c r="NKA3" s="1221"/>
      <c r="NKB3" s="1221"/>
      <c r="NKC3" s="1221"/>
      <c r="NKD3" s="1221"/>
      <c r="NKE3" s="1221"/>
      <c r="NKF3" s="1221"/>
      <c r="NKG3" s="1221"/>
      <c r="NKH3" s="1221"/>
      <c r="NKI3" s="1221"/>
      <c r="NKJ3" s="1221"/>
      <c r="NKK3" s="1221"/>
      <c r="NKL3" s="1221"/>
      <c r="NKM3" s="1221"/>
      <c r="NKN3" s="1221"/>
      <c r="NKO3" s="1221"/>
      <c r="NKP3" s="1221"/>
      <c r="NKQ3" s="1221"/>
      <c r="NKR3" s="1221"/>
      <c r="NKS3" s="1221"/>
      <c r="NKT3" s="1221"/>
      <c r="NKU3" s="1221"/>
      <c r="NKV3" s="1221"/>
      <c r="NKW3" s="1221"/>
      <c r="NKX3" s="1221"/>
      <c r="NKY3" s="1221"/>
      <c r="NKZ3" s="1221"/>
      <c r="NLA3" s="1221"/>
      <c r="NLB3" s="1221"/>
      <c r="NLC3" s="1221"/>
      <c r="NLD3" s="1221"/>
      <c r="NLE3" s="1221"/>
      <c r="NLF3" s="1221"/>
      <c r="NLG3" s="1221"/>
      <c r="NLH3" s="1221"/>
      <c r="NLI3" s="1221"/>
      <c r="NLJ3" s="1221"/>
      <c r="NLK3" s="1221"/>
      <c r="NLL3" s="1221"/>
      <c r="NLM3" s="1221"/>
      <c r="NLN3" s="1221"/>
      <c r="NLO3" s="1221"/>
      <c r="NLP3" s="1221"/>
      <c r="NLQ3" s="1221"/>
      <c r="NLR3" s="1221"/>
      <c r="NLS3" s="1221"/>
      <c r="NLT3" s="1221"/>
      <c r="NLU3" s="1221"/>
      <c r="NLV3" s="1221"/>
      <c r="NLW3" s="1221"/>
      <c r="NLX3" s="1221"/>
      <c r="NLY3" s="1221"/>
      <c r="NLZ3" s="1221"/>
      <c r="NMA3" s="1221"/>
      <c r="NMB3" s="1221"/>
      <c r="NMC3" s="1221"/>
      <c r="NMD3" s="1221"/>
      <c r="NME3" s="1221"/>
      <c r="NMF3" s="1221"/>
      <c r="NMG3" s="1221"/>
      <c r="NMH3" s="1221"/>
      <c r="NMI3" s="1221"/>
      <c r="NMJ3" s="1221"/>
      <c r="NMK3" s="1221"/>
      <c r="NML3" s="1221"/>
      <c r="NMM3" s="1221"/>
      <c r="NMN3" s="1221"/>
      <c r="NMO3" s="1221"/>
      <c r="NMP3" s="1221"/>
      <c r="NMQ3" s="1221"/>
      <c r="NMR3" s="1221"/>
      <c r="NMS3" s="1221"/>
      <c r="NMT3" s="1221"/>
      <c r="NMU3" s="1221"/>
      <c r="NMV3" s="1221"/>
      <c r="NMW3" s="1221"/>
      <c r="NMX3" s="1221"/>
      <c r="NMY3" s="1221"/>
      <c r="NMZ3" s="1221"/>
      <c r="NNA3" s="1221"/>
      <c r="NNB3" s="1221"/>
      <c r="NNC3" s="1221"/>
      <c r="NND3" s="1221"/>
      <c r="NNE3" s="1221"/>
      <c r="NNF3" s="1221"/>
      <c r="NNG3" s="1221"/>
      <c r="NNH3" s="1221"/>
      <c r="NNI3" s="1221"/>
      <c r="NNJ3" s="1221"/>
      <c r="NNK3" s="1221"/>
      <c r="NNL3" s="1221"/>
      <c r="NNM3" s="1221"/>
      <c r="NNN3" s="1221"/>
      <c r="NNO3" s="1221"/>
      <c r="NNP3" s="1221"/>
      <c r="NNQ3" s="1221"/>
      <c r="NNR3" s="1221"/>
      <c r="NNS3" s="1221"/>
      <c r="NNT3" s="1221"/>
      <c r="NNU3" s="1221"/>
      <c r="NNV3" s="1221"/>
      <c r="NNW3" s="1221"/>
      <c r="NNX3" s="1221"/>
      <c r="NNY3" s="1221"/>
      <c r="NNZ3" s="1221"/>
      <c r="NOA3" s="1221"/>
      <c r="NOB3" s="1221"/>
      <c r="NOC3" s="1221"/>
      <c r="NOD3" s="1221"/>
      <c r="NOE3" s="1221"/>
      <c r="NOF3" s="1221"/>
      <c r="NOG3" s="1221"/>
      <c r="NOH3" s="1221"/>
      <c r="NOI3" s="1221"/>
      <c r="NOJ3" s="1221"/>
      <c r="NOK3" s="1221"/>
      <c r="NOL3" s="1221"/>
      <c r="NOM3" s="1221"/>
      <c r="NON3" s="1221"/>
      <c r="NOO3" s="1221"/>
      <c r="NOP3" s="1221"/>
      <c r="NOQ3" s="1221"/>
      <c r="NOR3" s="1221"/>
      <c r="NOS3" s="1221"/>
      <c r="NOT3" s="1221"/>
      <c r="NOU3" s="1221"/>
      <c r="NOV3" s="1221"/>
      <c r="NOW3" s="1221"/>
      <c r="NOX3" s="1221"/>
      <c r="NOY3" s="1221"/>
      <c r="NOZ3" s="1221"/>
      <c r="NPA3" s="1221"/>
      <c r="NPB3" s="1221"/>
      <c r="NPC3" s="1221"/>
      <c r="NPD3" s="1221"/>
      <c r="NPE3" s="1221"/>
      <c r="NPF3" s="1221"/>
      <c r="NPG3" s="1221"/>
      <c r="NPH3" s="1221"/>
      <c r="NPI3" s="1221"/>
      <c r="NPJ3" s="1221"/>
      <c r="NPK3" s="1221"/>
      <c r="NPL3" s="1221"/>
      <c r="NPM3" s="1221"/>
      <c r="NPN3" s="1221"/>
      <c r="NPO3" s="1221"/>
      <c r="NPP3" s="1221"/>
      <c r="NPQ3" s="1221"/>
      <c r="NPR3" s="1221"/>
      <c r="NPS3" s="1221"/>
      <c r="NPT3" s="1221"/>
      <c r="NPU3" s="1221"/>
      <c r="NPV3" s="1221"/>
      <c r="NPW3" s="1221"/>
      <c r="NPX3" s="1221"/>
      <c r="NPY3" s="1221"/>
      <c r="NPZ3" s="1221"/>
      <c r="NQA3" s="1221"/>
      <c r="NQB3" s="1221"/>
      <c r="NQC3" s="1221"/>
      <c r="NQD3" s="1221"/>
      <c r="NQE3" s="1221"/>
      <c r="NQF3" s="1221"/>
      <c r="NQG3" s="1221"/>
      <c r="NQH3" s="1221"/>
      <c r="NQI3" s="1221"/>
      <c r="NQJ3" s="1221"/>
      <c r="NQK3" s="1221"/>
      <c r="NQL3" s="1221"/>
      <c r="NQM3" s="1221"/>
      <c r="NQN3" s="1221"/>
      <c r="NQO3" s="1221"/>
      <c r="NQP3" s="1221"/>
      <c r="NQQ3" s="1221"/>
      <c r="NQR3" s="1221"/>
      <c r="NQS3" s="1221"/>
      <c r="NQT3" s="1221"/>
      <c r="NQU3" s="1221"/>
      <c r="NQV3" s="1221"/>
      <c r="NQW3" s="1221"/>
      <c r="NQX3" s="1221"/>
      <c r="NQY3" s="1221"/>
      <c r="NQZ3" s="1221"/>
      <c r="NRA3" s="1221"/>
      <c r="NRB3" s="1221"/>
      <c r="NRC3" s="1221"/>
      <c r="NRD3" s="1221"/>
      <c r="NRE3" s="1221"/>
      <c r="NRF3" s="1221"/>
      <c r="NRG3" s="1221"/>
      <c r="NRH3" s="1221"/>
      <c r="NRI3" s="1221"/>
      <c r="NRJ3" s="1221"/>
      <c r="NRK3" s="1221"/>
      <c r="NRL3" s="1221"/>
      <c r="NRM3" s="1221"/>
      <c r="NRN3" s="1221"/>
      <c r="NRO3" s="1221"/>
      <c r="NRP3" s="1221"/>
      <c r="NRQ3" s="1221"/>
      <c r="NRR3" s="1221"/>
      <c r="NRS3" s="1221"/>
      <c r="NRT3" s="1221"/>
      <c r="NRU3" s="1221"/>
      <c r="NRV3" s="1221"/>
      <c r="NRW3" s="1221"/>
      <c r="NRX3" s="1221"/>
      <c r="NRY3" s="1221"/>
      <c r="NRZ3" s="1221"/>
      <c r="NSA3" s="1221"/>
      <c r="NSB3" s="1221"/>
      <c r="NSC3" s="1221"/>
      <c r="NSD3" s="1221"/>
      <c r="NSE3" s="1221"/>
      <c r="NSF3" s="1221"/>
      <c r="NSG3" s="1221"/>
      <c r="NSH3" s="1221"/>
      <c r="NSI3" s="1221"/>
      <c r="NSJ3" s="1221"/>
      <c r="NSK3" s="1221"/>
      <c r="NSL3" s="1221"/>
      <c r="NSM3" s="1221"/>
      <c r="NSN3" s="1221"/>
      <c r="NSO3" s="1221"/>
      <c r="NSP3" s="1221"/>
      <c r="NSQ3" s="1221"/>
      <c r="NSR3" s="1221"/>
      <c r="NSS3" s="1221"/>
      <c r="NST3" s="1221"/>
      <c r="NSU3" s="1221"/>
      <c r="NSV3" s="1221"/>
      <c r="NSW3" s="1221"/>
      <c r="NSX3" s="1221"/>
      <c r="NSY3" s="1221"/>
      <c r="NSZ3" s="1221"/>
      <c r="NTA3" s="1221"/>
      <c r="NTB3" s="1221"/>
      <c r="NTC3" s="1221"/>
      <c r="NTD3" s="1221"/>
      <c r="NTE3" s="1221"/>
      <c r="NTF3" s="1221"/>
      <c r="NTG3" s="1221"/>
      <c r="NTH3" s="1221"/>
      <c r="NTI3" s="1221"/>
      <c r="NTJ3" s="1221"/>
      <c r="NTK3" s="1221"/>
      <c r="NTL3" s="1221"/>
      <c r="NTM3" s="1221"/>
      <c r="NTN3" s="1221"/>
      <c r="NTO3" s="1221"/>
      <c r="NTP3" s="1221"/>
      <c r="NTQ3" s="1221"/>
      <c r="NTR3" s="1221"/>
      <c r="NTS3" s="1221"/>
      <c r="NTT3" s="1221"/>
      <c r="NTU3" s="1221"/>
      <c r="NTV3" s="1221"/>
      <c r="NTW3" s="1221"/>
      <c r="NTX3" s="1221"/>
      <c r="NTY3" s="1221"/>
      <c r="NTZ3" s="1221"/>
      <c r="NUA3" s="1221"/>
      <c r="NUB3" s="1221"/>
      <c r="NUC3" s="1221"/>
      <c r="NUD3" s="1221"/>
      <c r="NUE3" s="1221"/>
      <c r="NUF3" s="1221"/>
      <c r="NUG3" s="1221"/>
      <c r="NUH3" s="1221"/>
      <c r="NUI3" s="1221"/>
      <c r="NUJ3" s="1221"/>
      <c r="NUK3" s="1221"/>
      <c r="NUL3" s="1221"/>
      <c r="NUM3" s="1221"/>
      <c r="NUN3" s="1221"/>
      <c r="NUO3" s="1221"/>
      <c r="NUP3" s="1221"/>
      <c r="NUQ3" s="1221"/>
      <c r="NUR3" s="1221"/>
      <c r="NUS3" s="1221"/>
      <c r="NUT3" s="1221"/>
      <c r="NUU3" s="1221"/>
      <c r="NUV3" s="1221"/>
      <c r="NUW3" s="1221"/>
      <c r="NUX3" s="1221"/>
      <c r="NUY3" s="1221"/>
      <c r="NUZ3" s="1221"/>
      <c r="NVA3" s="1221"/>
      <c r="NVB3" s="1221"/>
      <c r="NVC3" s="1221"/>
      <c r="NVD3" s="1221"/>
      <c r="NVE3" s="1221"/>
      <c r="NVF3" s="1221"/>
      <c r="NVG3" s="1221"/>
      <c r="NVH3" s="1221"/>
      <c r="NVI3" s="1221"/>
      <c r="NVJ3" s="1221"/>
      <c r="NVK3" s="1221"/>
      <c r="NVL3" s="1221"/>
      <c r="NVM3" s="1221"/>
      <c r="NVN3" s="1221"/>
      <c r="NVO3" s="1221"/>
      <c r="NVP3" s="1221"/>
      <c r="NVQ3" s="1221"/>
      <c r="NVR3" s="1221"/>
      <c r="NVS3" s="1221"/>
      <c r="NVT3" s="1221"/>
      <c r="NVU3" s="1221"/>
      <c r="NVV3" s="1221"/>
      <c r="NVW3" s="1221"/>
      <c r="NVX3" s="1221"/>
      <c r="NVY3" s="1221"/>
      <c r="NVZ3" s="1221"/>
      <c r="NWA3" s="1221"/>
      <c r="NWB3" s="1221"/>
      <c r="NWC3" s="1221"/>
      <c r="NWD3" s="1221"/>
      <c r="NWE3" s="1221"/>
      <c r="NWF3" s="1221"/>
      <c r="NWG3" s="1221"/>
      <c r="NWH3" s="1221"/>
      <c r="NWI3" s="1221"/>
      <c r="NWJ3" s="1221"/>
      <c r="NWK3" s="1221"/>
      <c r="NWL3" s="1221"/>
      <c r="NWM3" s="1221"/>
      <c r="NWN3" s="1221"/>
      <c r="NWO3" s="1221"/>
      <c r="NWP3" s="1221"/>
      <c r="NWQ3" s="1221"/>
      <c r="NWR3" s="1221"/>
      <c r="NWS3" s="1221"/>
      <c r="NWT3" s="1221"/>
      <c r="NWU3" s="1221"/>
      <c r="NWV3" s="1221"/>
      <c r="NWW3" s="1221"/>
      <c r="NWX3" s="1221"/>
      <c r="NWY3" s="1221"/>
      <c r="NWZ3" s="1221"/>
      <c r="NXA3" s="1221"/>
      <c r="NXB3" s="1221"/>
      <c r="NXC3" s="1221"/>
      <c r="NXD3" s="1221"/>
      <c r="NXE3" s="1221"/>
      <c r="NXF3" s="1221"/>
      <c r="NXG3" s="1221"/>
      <c r="NXH3" s="1221"/>
      <c r="NXI3" s="1221"/>
      <c r="NXJ3" s="1221"/>
      <c r="NXK3" s="1221"/>
      <c r="NXL3" s="1221"/>
      <c r="NXM3" s="1221"/>
      <c r="NXN3" s="1221"/>
      <c r="NXO3" s="1221"/>
      <c r="NXP3" s="1221"/>
      <c r="NXQ3" s="1221"/>
      <c r="NXR3" s="1221"/>
      <c r="NXS3" s="1221"/>
      <c r="NXT3" s="1221"/>
      <c r="NXU3" s="1221"/>
      <c r="NXV3" s="1221"/>
      <c r="NXW3" s="1221"/>
      <c r="NXX3" s="1221"/>
      <c r="NXY3" s="1221"/>
      <c r="NXZ3" s="1221"/>
      <c r="NYA3" s="1221"/>
      <c r="NYB3" s="1221"/>
      <c r="NYC3" s="1221"/>
      <c r="NYD3" s="1221"/>
      <c r="NYE3" s="1221"/>
      <c r="NYF3" s="1221"/>
      <c r="NYG3" s="1221"/>
      <c r="NYH3" s="1221"/>
      <c r="NYI3" s="1221"/>
      <c r="NYJ3" s="1221"/>
      <c r="NYK3" s="1221"/>
      <c r="NYL3" s="1221"/>
      <c r="NYM3" s="1221"/>
      <c r="NYN3" s="1221"/>
      <c r="NYO3" s="1221"/>
      <c r="NYP3" s="1221"/>
      <c r="NYQ3" s="1221"/>
      <c r="NYR3" s="1221"/>
      <c r="NYS3" s="1221"/>
      <c r="NYT3" s="1221"/>
      <c r="NYU3" s="1221"/>
      <c r="NYV3" s="1221"/>
      <c r="NYW3" s="1221"/>
      <c r="NYX3" s="1221"/>
      <c r="NYY3" s="1221"/>
      <c r="NYZ3" s="1221"/>
      <c r="NZA3" s="1221"/>
      <c r="NZB3" s="1221"/>
      <c r="NZC3" s="1221"/>
      <c r="NZD3" s="1221"/>
      <c r="NZE3" s="1221"/>
      <c r="NZF3" s="1221"/>
      <c r="NZG3" s="1221"/>
      <c r="NZH3" s="1221"/>
      <c r="NZI3" s="1221"/>
      <c r="NZJ3" s="1221"/>
      <c r="NZK3" s="1221"/>
      <c r="NZL3" s="1221"/>
      <c r="NZM3" s="1221"/>
      <c r="NZN3" s="1221"/>
      <c r="NZO3" s="1221"/>
      <c r="NZP3" s="1221"/>
      <c r="NZQ3" s="1221"/>
      <c r="NZR3" s="1221"/>
      <c r="NZS3" s="1221"/>
      <c r="NZT3" s="1221"/>
      <c r="NZU3" s="1221"/>
      <c r="NZV3" s="1221"/>
      <c r="NZW3" s="1221"/>
      <c r="NZX3" s="1221"/>
      <c r="NZY3" s="1221"/>
      <c r="NZZ3" s="1221"/>
      <c r="OAA3" s="1221"/>
      <c r="OAB3" s="1221"/>
      <c r="OAC3" s="1221"/>
      <c r="OAD3" s="1221"/>
      <c r="OAE3" s="1221"/>
      <c r="OAF3" s="1221"/>
      <c r="OAG3" s="1221"/>
      <c r="OAH3" s="1221"/>
      <c r="OAI3" s="1221"/>
      <c r="OAJ3" s="1221"/>
      <c r="OAK3" s="1221"/>
      <c r="OAL3" s="1221"/>
      <c r="OAM3" s="1221"/>
      <c r="OAN3" s="1221"/>
      <c r="OAO3" s="1221"/>
      <c r="OAP3" s="1221"/>
      <c r="OAQ3" s="1221"/>
      <c r="OAR3" s="1221"/>
      <c r="OAS3" s="1221"/>
      <c r="OAT3" s="1221"/>
      <c r="OAU3" s="1221"/>
      <c r="OAV3" s="1221"/>
      <c r="OAW3" s="1221"/>
      <c r="OAX3" s="1221"/>
      <c r="OAY3" s="1221"/>
      <c r="OAZ3" s="1221"/>
      <c r="OBA3" s="1221"/>
      <c r="OBB3" s="1221"/>
      <c r="OBC3" s="1221"/>
      <c r="OBD3" s="1221"/>
      <c r="OBE3" s="1221"/>
      <c r="OBF3" s="1221"/>
      <c r="OBG3" s="1221"/>
      <c r="OBH3" s="1221"/>
      <c r="OBI3" s="1221"/>
      <c r="OBJ3" s="1221"/>
      <c r="OBK3" s="1221"/>
      <c r="OBL3" s="1221"/>
      <c r="OBM3" s="1221"/>
      <c r="OBN3" s="1221"/>
      <c r="OBO3" s="1221"/>
      <c r="OBP3" s="1221"/>
      <c r="OBQ3" s="1221"/>
      <c r="OBR3" s="1221"/>
      <c r="OBS3" s="1221"/>
      <c r="OBT3" s="1221"/>
      <c r="OBU3" s="1221"/>
      <c r="OBV3" s="1221"/>
      <c r="OBW3" s="1221"/>
      <c r="OBX3" s="1221"/>
      <c r="OBY3" s="1221"/>
      <c r="OBZ3" s="1221"/>
      <c r="OCA3" s="1221"/>
      <c r="OCB3" s="1221"/>
      <c r="OCC3" s="1221"/>
      <c r="OCD3" s="1221"/>
      <c r="OCE3" s="1221"/>
      <c r="OCF3" s="1221"/>
      <c r="OCG3" s="1221"/>
      <c r="OCH3" s="1221"/>
      <c r="OCI3" s="1221"/>
      <c r="OCJ3" s="1221"/>
      <c r="OCK3" s="1221"/>
      <c r="OCL3" s="1221"/>
      <c r="OCM3" s="1221"/>
      <c r="OCN3" s="1221"/>
      <c r="OCO3" s="1221"/>
      <c r="OCP3" s="1221"/>
      <c r="OCQ3" s="1221"/>
      <c r="OCR3" s="1221"/>
      <c r="OCS3" s="1221"/>
      <c r="OCT3" s="1221"/>
      <c r="OCU3" s="1221"/>
      <c r="OCV3" s="1221"/>
      <c r="OCW3" s="1221"/>
      <c r="OCX3" s="1221"/>
      <c r="OCY3" s="1221"/>
      <c r="OCZ3" s="1221"/>
      <c r="ODA3" s="1221"/>
      <c r="ODB3" s="1221"/>
      <c r="ODC3" s="1221"/>
      <c r="ODD3" s="1221"/>
      <c r="ODE3" s="1221"/>
      <c r="ODF3" s="1221"/>
      <c r="ODG3" s="1221"/>
      <c r="ODH3" s="1221"/>
      <c r="ODI3" s="1221"/>
      <c r="ODJ3" s="1221"/>
      <c r="ODK3" s="1221"/>
      <c r="ODL3" s="1221"/>
      <c r="ODM3" s="1221"/>
      <c r="ODN3" s="1221"/>
      <c r="ODO3" s="1221"/>
      <c r="ODP3" s="1221"/>
      <c r="ODQ3" s="1221"/>
      <c r="ODR3" s="1221"/>
      <c r="ODS3" s="1221"/>
      <c r="ODT3" s="1221"/>
      <c r="ODU3" s="1221"/>
      <c r="ODV3" s="1221"/>
      <c r="ODW3" s="1221"/>
      <c r="ODX3" s="1221"/>
      <c r="ODY3" s="1221"/>
      <c r="ODZ3" s="1221"/>
      <c r="OEA3" s="1221"/>
      <c r="OEB3" s="1221"/>
      <c r="OEC3" s="1221"/>
      <c r="OED3" s="1221"/>
      <c r="OEE3" s="1221"/>
      <c r="OEF3" s="1221"/>
      <c r="OEG3" s="1221"/>
      <c r="OEH3" s="1221"/>
      <c r="OEI3" s="1221"/>
      <c r="OEJ3" s="1221"/>
      <c r="OEK3" s="1221"/>
      <c r="OEL3" s="1221"/>
      <c r="OEM3" s="1221"/>
      <c r="OEN3" s="1221"/>
      <c r="OEO3" s="1221"/>
      <c r="OEP3" s="1221"/>
      <c r="OEQ3" s="1221"/>
      <c r="OER3" s="1221"/>
      <c r="OES3" s="1221"/>
      <c r="OET3" s="1221"/>
      <c r="OEU3" s="1221"/>
      <c r="OEV3" s="1221"/>
      <c r="OEW3" s="1221"/>
      <c r="OEX3" s="1221"/>
      <c r="OEY3" s="1221"/>
      <c r="OEZ3" s="1221"/>
      <c r="OFA3" s="1221"/>
      <c r="OFB3" s="1221"/>
      <c r="OFC3" s="1221"/>
      <c r="OFD3" s="1221"/>
      <c r="OFE3" s="1221"/>
      <c r="OFF3" s="1221"/>
      <c r="OFG3" s="1221"/>
      <c r="OFH3" s="1221"/>
      <c r="OFI3" s="1221"/>
      <c r="OFJ3" s="1221"/>
      <c r="OFK3" s="1221"/>
      <c r="OFL3" s="1221"/>
      <c r="OFM3" s="1221"/>
      <c r="OFN3" s="1221"/>
      <c r="OFO3" s="1221"/>
      <c r="OFP3" s="1221"/>
      <c r="OFQ3" s="1221"/>
      <c r="OFR3" s="1221"/>
      <c r="OFS3" s="1221"/>
      <c r="OFT3" s="1221"/>
      <c r="OFU3" s="1221"/>
      <c r="OFV3" s="1221"/>
      <c r="OFW3" s="1221"/>
      <c r="OFX3" s="1221"/>
      <c r="OFY3" s="1221"/>
      <c r="OFZ3" s="1221"/>
      <c r="OGA3" s="1221"/>
      <c r="OGB3" s="1221"/>
      <c r="OGC3" s="1221"/>
      <c r="OGD3" s="1221"/>
      <c r="OGE3" s="1221"/>
      <c r="OGF3" s="1221"/>
      <c r="OGG3" s="1221"/>
      <c r="OGH3" s="1221"/>
      <c r="OGI3" s="1221"/>
      <c r="OGJ3" s="1221"/>
      <c r="OGK3" s="1221"/>
      <c r="OGL3" s="1221"/>
      <c r="OGM3" s="1221"/>
      <c r="OGN3" s="1221"/>
      <c r="OGO3" s="1221"/>
      <c r="OGP3" s="1221"/>
      <c r="OGQ3" s="1221"/>
      <c r="OGR3" s="1221"/>
      <c r="OGS3" s="1221"/>
      <c r="OGT3" s="1221"/>
      <c r="OGU3" s="1221"/>
      <c r="OGV3" s="1221"/>
      <c r="OGW3" s="1221"/>
      <c r="OGX3" s="1221"/>
      <c r="OGY3" s="1221"/>
      <c r="OGZ3" s="1221"/>
      <c r="OHA3" s="1221"/>
      <c r="OHB3" s="1221"/>
      <c r="OHC3" s="1221"/>
      <c r="OHD3" s="1221"/>
      <c r="OHE3" s="1221"/>
      <c r="OHF3" s="1221"/>
      <c r="OHG3" s="1221"/>
      <c r="OHH3" s="1221"/>
      <c r="OHI3" s="1221"/>
      <c r="OHJ3" s="1221"/>
      <c r="OHK3" s="1221"/>
      <c r="OHL3" s="1221"/>
      <c r="OHM3" s="1221"/>
      <c r="OHN3" s="1221"/>
      <c r="OHO3" s="1221"/>
      <c r="OHP3" s="1221"/>
      <c r="OHQ3" s="1221"/>
      <c r="OHR3" s="1221"/>
      <c r="OHS3" s="1221"/>
      <c r="OHT3" s="1221"/>
      <c r="OHU3" s="1221"/>
      <c r="OHV3" s="1221"/>
      <c r="OHW3" s="1221"/>
      <c r="OHX3" s="1221"/>
      <c r="OHY3" s="1221"/>
      <c r="OHZ3" s="1221"/>
      <c r="OIA3" s="1221"/>
      <c r="OIB3" s="1221"/>
      <c r="OIC3" s="1221"/>
      <c r="OID3" s="1221"/>
      <c r="OIE3" s="1221"/>
      <c r="OIF3" s="1221"/>
      <c r="OIG3" s="1221"/>
      <c r="OIH3" s="1221"/>
      <c r="OII3" s="1221"/>
      <c r="OIJ3" s="1221"/>
      <c r="OIK3" s="1221"/>
      <c r="OIL3" s="1221"/>
      <c r="OIM3" s="1221"/>
      <c r="OIN3" s="1221"/>
      <c r="OIO3" s="1221"/>
      <c r="OIP3" s="1221"/>
      <c r="OIQ3" s="1221"/>
      <c r="OIR3" s="1221"/>
      <c r="OIS3" s="1221"/>
      <c r="OIT3" s="1221"/>
      <c r="OIU3" s="1221"/>
      <c r="OIV3" s="1221"/>
      <c r="OIW3" s="1221"/>
      <c r="OIX3" s="1221"/>
      <c r="OIY3" s="1221"/>
      <c r="OIZ3" s="1221"/>
      <c r="OJA3" s="1221"/>
      <c r="OJB3" s="1221"/>
      <c r="OJC3" s="1221"/>
      <c r="OJD3" s="1221"/>
      <c r="OJE3" s="1221"/>
      <c r="OJF3" s="1221"/>
      <c r="OJG3" s="1221"/>
      <c r="OJH3" s="1221"/>
      <c r="OJI3" s="1221"/>
      <c r="OJJ3" s="1221"/>
      <c r="OJK3" s="1221"/>
      <c r="OJL3" s="1221"/>
      <c r="OJM3" s="1221"/>
      <c r="OJN3" s="1221"/>
      <c r="OJO3" s="1221"/>
      <c r="OJP3" s="1221"/>
      <c r="OJQ3" s="1221"/>
      <c r="OJR3" s="1221"/>
      <c r="OJS3" s="1221"/>
      <c r="OJT3" s="1221"/>
      <c r="OJU3" s="1221"/>
      <c r="OJV3" s="1221"/>
      <c r="OJW3" s="1221"/>
      <c r="OJX3" s="1221"/>
      <c r="OJY3" s="1221"/>
      <c r="OJZ3" s="1221"/>
      <c r="OKA3" s="1221"/>
      <c r="OKB3" s="1221"/>
      <c r="OKC3" s="1221"/>
      <c r="OKD3" s="1221"/>
      <c r="OKE3" s="1221"/>
      <c r="OKF3" s="1221"/>
      <c r="OKG3" s="1221"/>
      <c r="OKH3" s="1221"/>
      <c r="OKI3" s="1221"/>
      <c r="OKJ3" s="1221"/>
      <c r="OKK3" s="1221"/>
      <c r="OKL3" s="1221"/>
      <c r="OKM3" s="1221"/>
      <c r="OKN3" s="1221"/>
      <c r="OKO3" s="1221"/>
      <c r="OKP3" s="1221"/>
      <c r="OKQ3" s="1221"/>
      <c r="OKR3" s="1221"/>
      <c r="OKS3" s="1221"/>
      <c r="OKT3" s="1221"/>
      <c r="OKU3" s="1221"/>
      <c r="OKV3" s="1221"/>
      <c r="OKW3" s="1221"/>
      <c r="OKX3" s="1221"/>
      <c r="OKY3" s="1221"/>
      <c r="OKZ3" s="1221"/>
      <c r="OLA3" s="1221"/>
      <c r="OLB3" s="1221"/>
      <c r="OLC3" s="1221"/>
      <c r="OLD3" s="1221"/>
      <c r="OLE3" s="1221"/>
      <c r="OLF3" s="1221"/>
      <c r="OLG3" s="1221"/>
      <c r="OLH3" s="1221"/>
      <c r="OLI3" s="1221"/>
      <c r="OLJ3" s="1221"/>
      <c r="OLK3" s="1221"/>
      <c r="OLL3" s="1221"/>
      <c r="OLM3" s="1221"/>
      <c r="OLN3" s="1221"/>
      <c r="OLO3" s="1221"/>
      <c r="OLP3" s="1221"/>
      <c r="OLQ3" s="1221"/>
      <c r="OLR3" s="1221"/>
      <c r="OLS3" s="1221"/>
      <c r="OLT3" s="1221"/>
      <c r="OLU3" s="1221"/>
      <c r="OLV3" s="1221"/>
      <c r="OLW3" s="1221"/>
      <c r="OLX3" s="1221"/>
      <c r="OLY3" s="1221"/>
      <c r="OLZ3" s="1221"/>
      <c r="OMA3" s="1221"/>
      <c r="OMB3" s="1221"/>
      <c r="OMC3" s="1221"/>
      <c r="OMD3" s="1221"/>
      <c r="OME3" s="1221"/>
      <c r="OMF3" s="1221"/>
      <c r="OMG3" s="1221"/>
      <c r="OMH3" s="1221"/>
      <c r="OMI3" s="1221"/>
      <c r="OMJ3" s="1221"/>
      <c r="OMK3" s="1221"/>
      <c r="OML3" s="1221"/>
      <c r="OMM3" s="1221"/>
      <c r="OMN3" s="1221"/>
      <c r="OMO3" s="1221"/>
      <c r="OMP3" s="1221"/>
      <c r="OMQ3" s="1221"/>
      <c r="OMR3" s="1221"/>
      <c r="OMS3" s="1221"/>
      <c r="OMT3" s="1221"/>
      <c r="OMU3" s="1221"/>
      <c r="OMV3" s="1221"/>
      <c r="OMW3" s="1221"/>
      <c r="OMX3" s="1221"/>
      <c r="OMY3" s="1221"/>
      <c r="OMZ3" s="1221"/>
      <c r="ONA3" s="1221"/>
      <c r="ONB3" s="1221"/>
      <c r="ONC3" s="1221"/>
      <c r="OND3" s="1221"/>
      <c r="ONE3" s="1221"/>
      <c r="ONF3" s="1221"/>
      <c r="ONG3" s="1221"/>
      <c r="ONH3" s="1221"/>
      <c r="ONI3" s="1221"/>
      <c r="ONJ3" s="1221"/>
      <c r="ONK3" s="1221"/>
      <c r="ONL3" s="1221"/>
      <c r="ONM3" s="1221"/>
      <c r="ONN3" s="1221"/>
      <c r="ONO3" s="1221"/>
      <c r="ONP3" s="1221"/>
      <c r="ONQ3" s="1221"/>
      <c r="ONR3" s="1221"/>
      <c r="ONS3" s="1221"/>
      <c r="ONT3" s="1221"/>
      <c r="ONU3" s="1221"/>
      <c r="ONV3" s="1221"/>
      <c r="ONW3" s="1221"/>
      <c r="ONX3" s="1221"/>
      <c r="ONY3" s="1221"/>
      <c r="ONZ3" s="1221"/>
      <c r="OOA3" s="1221"/>
      <c r="OOB3" s="1221"/>
      <c r="OOC3" s="1221"/>
      <c r="OOD3" s="1221"/>
      <c r="OOE3" s="1221"/>
      <c r="OOF3" s="1221"/>
      <c r="OOG3" s="1221"/>
      <c r="OOH3" s="1221"/>
      <c r="OOI3" s="1221"/>
      <c r="OOJ3" s="1221"/>
      <c r="OOK3" s="1221"/>
      <c r="OOL3" s="1221"/>
      <c r="OOM3" s="1221"/>
      <c r="OON3" s="1221"/>
      <c r="OOO3" s="1221"/>
      <c r="OOP3" s="1221"/>
      <c r="OOQ3" s="1221"/>
      <c r="OOR3" s="1221"/>
      <c r="OOS3" s="1221"/>
      <c r="OOT3" s="1221"/>
      <c r="OOU3" s="1221"/>
      <c r="OOV3" s="1221"/>
      <c r="OOW3" s="1221"/>
      <c r="OOX3" s="1221"/>
      <c r="OOY3" s="1221"/>
      <c r="OOZ3" s="1221"/>
      <c r="OPA3" s="1221"/>
      <c r="OPB3" s="1221"/>
      <c r="OPC3" s="1221"/>
      <c r="OPD3" s="1221"/>
      <c r="OPE3" s="1221"/>
      <c r="OPF3" s="1221"/>
      <c r="OPG3" s="1221"/>
      <c r="OPH3" s="1221"/>
      <c r="OPI3" s="1221"/>
      <c r="OPJ3" s="1221"/>
      <c r="OPK3" s="1221"/>
      <c r="OPL3" s="1221"/>
      <c r="OPM3" s="1221"/>
      <c r="OPN3" s="1221"/>
      <c r="OPO3" s="1221"/>
      <c r="OPP3" s="1221"/>
      <c r="OPQ3" s="1221"/>
      <c r="OPR3" s="1221"/>
      <c r="OPS3" s="1221"/>
      <c r="OPT3" s="1221"/>
      <c r="OPU3" s="1221"/>
      <c r="OPV3" s="1221"/>
      <c r="OPW3" s="1221"/>
      <c r="OPX3" s="1221"/>
      <c r="OPY3" s="1221"/>
      <c r="OPZ3" s="1221"/>
      <c r="OQA3" s="1221"/>
      <c r="OQB3" s="1221"/>
      <c r="OQC3" s="1221"/>
      <c r="OQD3" s="1221"/>
      <c r="OQE3" s="1221"/>
      <c r="OQF3" s="1221"/>
      <c r="OQG3" s="1221"/>
      <c r="OQH3" s="1221"/>
      <c r="OQI3" s="1221"/>
      <c r="OQJ3" s="1221"/>
      <c r="OQK3" s="1221"/>
      <c r="OQL3" s="1221"/>
      <c r="OQM3" s="1221"/>
      <c r="OQN3" s="1221"/>
      <c r="OQO3" s="1221"/>
      <c r="OQP3" s="1221"/>
      <c r="OQQ3" s="1221"/>
      <c r="OQR3" s="1221"/>
      <c r="OQS3" s="1221"/>
      <c r="OQT3" s="1221"/>
      <c r="OQU3" s="1221"/>
      <c r="OQV3" s="1221"/>
      <c r="OQW3" s="1221"/>
      <c r="OQX3" s="1221"/>
      <c r="OQY3" s="1221"/>
      <c r="OQZ3" s="1221"/>
      <c r="ORA3" s="1221"/>
      <c r="ORB3" s="1221"/>
      <c r="ORC3" s="1221"/>
      <c r="ORD3" s="1221"/>
      <c r="ORE3" s="1221"/>
      <c r="ORF3" s="1221"/>
      <c r="ORG3" s="1221"/>
      <c r="ORH3" s="1221"/>
      <c r="ORI3" s="1221"/>
      <c r="ORJ3" s="1221"/>
      <c r="ORK3" s="1221"/>
      <c r="ORL3" s="1221"/>
      <c r="ORM3" s="1221"/>
      <c r="ORN3" s="1221"/>
      <c r="ORO3" s="1221"/>
      <c r="ORP3" s="1221"/>
      <c r="ORQ3" s="1221"/>
      <c r="ORR3" s="1221"/>
      <c r="ORS3" s="1221"/>
      <c r="ORT3" s="1221"/>
      <c r="ORU3" s="1221"/>
      <c r="ORV3" s="1221"/>
      <c r="ORW3" s="1221"/>
      <c r="ORX3" s="1221"/>
      <c r="ORY3" s="1221"/>
      <c r="ORZ3" s="1221"/>
      <c r="OSA3" s="1221"/>
      <c r="OSB3" s="1221"/>
      <c r="OSC3" s="1221"/>
      <c r="OSD3" s="1221"/>
      <c r="OSE3" s="1221"/>
      <c r="OSF3" s="1221"/>
      <c r="OSG3" s="1221"/>
      <c r="OSH3" s="1221"/>
      <c r="OSI3" s="1221"/>
      <c r="OSJ3" s="1221"/>
      <c r="OSK3" s="1221"/>
      <c r="OSL3" s="1221"/>
      <c r="OSM3" s="1221"/>
      <c r="OSN3" s="1221"/>
      <c r="OSO3" s="1221"/>
      <c r="OSP3" s="1221"/>
      <c r="OSQ3" s="1221"/>
      <c r="OSR3" s="1221"/>
      <c r="OSS3" s="1221"/>
      <c r="OST3" s="1221"/>
      <c r="OSU3" s="1221"/>
      <c r="OSV3" s="1221"/>
      <c r="OSW3" s="1221"/>
      <c r="OSX3" s="1221"/>
      <c r="OSY3" s="1221"/>
      <c r="OSZ3" s="1221"/>
      <c r="OTA3" s="1221"/>
      <c r="OTB3" s="1221"/>
      <c r="OTC3" s="1221"/>
      <c r="OTD3" s="1221"/>
      <c r="OTE3" s="1221"/>
      <c r="OTF3" s="1221"/>
      <c r="OTG3" s="1221"/>
      <c r="OTH3" s="1221"/>
      <c r="OTI3" s="1221"/>
      <c r="OTJ3" s="1221"/>
      <c r="OTK3" s="1221"/>
      <c r="OTL3" s="1221"/>
      <c r="OTM3" s="1221"/>
      <c r="OTN3" s="1221"/>
      <c r="OTO3" s="1221"/>
      <c r="OTP3" s="1221"/>
      <c r="OTQ3" s="1221"/>
      <c r="OTR3" s="1221"/>
      <c r="OTS3" s="1221"/>
      <c r="OTT3" s="1221"/>
      <c r="OTU3" s="1221"/>
      <c r="OTV3" s="1221"/>
      <c r="OTW3" s="1221"/>
      <c r="OTX3" s="1221"/>
      <c r="OTY3" s="1221"/>
      <c r="OTZ3" s="1221"/>
      <c r="OUA3" s="1221"/>
      <c r="OUB3" s="1221"/>
      <c r="OUC3" s="1221"/>
      <c r="OUD3" s="1221"/>
      <c r="OUE3" s="1221"/>
      <c r="OUF3" s="1221"/>
      <c r="OUG3" s="1221"/>
      <c r="OUH3" s="1221"/>
      <c r="OUI3" s="1221"/>
      <c r="OUJ3" s="1221"/>
      <c r="OUK3" s="1221"/>
      <c r="OUL3" s="1221"/>
      <c r="OUM3" s="1221"/>
      <c r="OUN3" s="1221"/>
      <c r="OUO3" s="1221"/>
      <c r="OUP3" s="1221"/>
      <c r="OUQ3" s="1221"/>
      <c r="OUR3" s="1221"/>
      <c r="OUS3" s="1221"/>
      <c r="OUT3" s="1221"/>
      <c r="OUU3" s="1221"/>
      <c r="OUV3" s="1221"/>
      <c r="OUW3" s="1221"/>
      <c r="OUX3" s="1221"/>
      <c r="OUY3" s="1221"/>
      <c r="OUZ3" s="1221"/>
      <c r="OVA3" s="1221"/>
      <c r="OVB3" s="1221"/>
      <c r="OVC3" s="1221"/>
      <c r="OVD3" s="1221"/>
      <c r="OVE3" s="1221"/>
      <c r="OVF3" s="1221"/>
      <c r="OVG3" s="1221"/>
      <c r="OVH3" s="1221"/>
      <c r="OVI3" s="1221"/>
      <c r="OVJ3" s="1221"/>
      <c r="OVK3" s="1221"/>
      <c r="OVL3" s="1221"/>
      <c r="OVM3" s="1221"/>
      <c r="OVN3" s="1221"/>
      <c r="OVO3" s="1221"/>
      <c r="OVP3" s="1221"/>
      <c r="OVQ3" s="1221"/>
      <c r="OVR3" s="1221"/>
      <c r="OVS3" s="1221"/>
      <c r="OVT3" s="1221"/>
      <c r="OVU3" s="1221"/>
      <c r="OVV3" s="1221"/>
      <c r="OVW3" s="1221"/>
      <c r="OVX3" s="1221"/>
      <c r="OVY3" s="1221"/>
      <c r="OVZ3" s="1221"/>
      <c r="OWA3" s="1221"/>
      <c r="OWB3" s="1221"/>
      <c r="OWC3" s="1221"/>
      <c r="OWD3" s="1221"/>
      <c r="OWE3" s="1221"/>
      <c r="OWF3" s="1221"/>
      <c r="OWG3" s="1221"/>
      <c r="OWH3" s="1221"/>
      <c r="OWI3" s="1221"/>
      <c r="OWJ3" s="1221"/>
      <c r="OWK3" s="1221"/>
      <c r="OWL3" s="1221"/>
      <c r="OWM3" s="1221"/>
      <c r="OWN3" s="1221"/>
      <c r="OWO3" s="1221"/>
      <c r="OWP3" s="1221"/>
      <c r="OWQ3" s="1221"/>
      <c r="OWR3" s="1221"/>
      <c r="OWS3" s="1221"/>
      <c r="OWT3" s="1221"/>
      <c r="OWU3" s="1221"/>
      <c r="OWV3" s="1221"/>
      <c r="OWW3" s="1221"/>
      <c r="OWX3" s="1221"/>
      <c r="OWY3" s="1221"/>
      <c r="OWZ3" s="1221"/>
      <c r="OXA3" s="1221"/>
      <c r="OXB3" s="1221"/>
      <c r="OXC3" s="1221"/>
      <c r="OXD3" s="1221"/>
      <c r="OXE3" s="1221"/>
      <c r="OXF3" s="1221"/>
      <c r="OXG3" s="1221"/>
      <c r="OXH3" s="1221"/>
      <c r="OXI3" s="1221"/>
      <c r="OXJ3" s="1221"/>
      <c r="OXK3" s="1221"/>
      <c r="OXL3" s="1221"/>
      <c r="OXM3" s="1221"/>
      <c r="OXN3" s="1221"/>
      <c r="OXO3" s="1221"/>
      <c r="OXP3" s="1221"/>
      <c r="OXQ3" s="1221"/>
      <c r="OXR3" s="1221"/>
      <c r="OXS3" s="1221"/>
      <c r="OXT3" s="1221"/>
      <c r="OXU3" s="1221"/>
      <c r="OXV3" s="1221"/>
      <c r="OXW3" s="1221"/>
      <c r="OXX3" s="1221"/>
      <c r="OXY3" s="1221"/>
      <c r="OXZ3" s="1221"/>
      <c r="OYA3" s="1221"/>
      <c r="OYB3" s="1221"/>
      <c r="OYC3" s="1221"/>
      <c r="OYD3" s="1221"/>
      <c r="OYE3" s="1221"/>
      <c r="OYF3" s="1221"/>
      <c r="OYG3" s="1221"/>
      <c r="OYH3" s="1221"/>
      <c r="OYI3" s="1221"/>
      <c r="OYJ3" s="1221"/>
      <c r="OYK3" s="1221"/>
      <c r="OYL3" s="1221"/>
      <c r="OYM3" s="1221"/>
      <c r="OYN3" s="1221"/>
      <c r="OYO3" s="1221"/>
      <c r="OYP3" s="1221"/>
      <c r="OYQ3" s="1221"/>
      <c r="OYR3" s="1221"/>
      <c r="OYS3" s="1221"/>
      <c r="OYT3" s="1221"/>
      <c r="OYU3" s="1221"/>
      <c r="OYV3" s="1221"/>
      <c r="OYW3" s="1221"/>
      <c r="OYX3" s="1221"/>
      <c r="OYY3" s="1221"/>
      <c r="OYZ3" s="1221"/>
      <c r="OZA3" s="1221"/>
      <c r="OZB3" s="1221"/>
      <c r="OZC3" s="1221"/>
      <c r="OZD3" s="1221"/>
      <c r="OZE3" s="1221"/>
      <c r="OZF3" s="1221"/>
      <c r="OZG3" s="1221"/>
      <c r="OZH3" s="1221"/>
      <c r="OZI3" s="1221"/>
      <c r="OZJ3" s="1221"/>
      <c r="OZK3" s="1221"/>
      <c r="OZL3" s="1221"/>
      <c r="OZM3" s="1221"/>
      <c r="OZN3" s="1221"/>
      <c r="OZO3" s="1221"/>
      <c r="OZP3" s="1221"/>
      <c r="OZQ3" s="1221"/>
      <c r="OZR3" s="1221"/>
      <c r="OZS3" s="1221"/>
      <c r="OZT3" s="1221"/>
      <c r="OZU3" s="1221"/>
      <c r="OZV3" s="1221"/>
      <c r="OZW3" s="1221"/>
      <c r="OZX3" s="1221"/>
      <c r="OZY3" s="1221"/>
      <c r="OZZ3" s="1221"/>
      <c r="PAA3" s="1221"/>
      <c r="PAB3" s="1221"/>
      <c r="PAC3" s="1221"/>
      <c r="PAD3" s="1221"/>
      <c r="PAE3" s="1221"/>
      <c r="PAF3" s="1221"/>
      <c r="PAG3" s="1221"/>
      <c r="PAH3" s="1221"/>
      <c r="PAI3" s="1221"/>
      <c r="PAJ3" s="1221"/>
      <c r="PAK3" s="1221"/>
      <c r="PAL3" s="1221"/>
      <c r="PAM3" s="1221"/>
      <c r="PAN3" s="1221"/>
      <c r="PAO3" s="1221"/>
      <c r="PAP3" s="1221"/>
      <c r="PAQ3" s="1221"/>
      <c r="PAR3" s="1221"/>
      <c r="PAS3" s="1221"/>
      <c r="PAT3" s="1221"/>
      <c r="PAU3" s="1221"/>
      <c r="PAV3" s="1221"/>
      <c r="PAW3" s="1221"/>
      <c r="PAX3" s="1221"/>
      <c r="PAY3" s="1221"/>
      <c r="PAZ3" s="1221"/>
      <c r="PBA3" s="1221"/>
      <c r="PBB3" s="1221"/>
      <c r="PBC3" s="1221"/>
      <c r="PBD3" s="1221"/>
      <c r="PBE3" s="1221"/>
      <c r="PBF3" s="1221"/>
      <c r="PBG3" s="1221"/>
      <c r="PBH3" s="1221"/>
      <c r="PBI3" s="1221"/>
      <c r="PBJ3" s="1221"/>
      <c r="PBK3" s="1221"/>
      <c r="PBL3" s="1221"/>
      <c r="PBM3" s="1221"/>
      <c r="PBN3" s="1221"/>
      <c r="PBO3" s="1221"/>
      <c r="PBP3" s="1221"/>
      <c r="PBQ3" s="1221"/>
      <c r="PBR3" s="1221"/>
      <c r="PBS3" s="1221"/>
      <c r="PBT3" s="1221"/>
      <c r="PBU3" s="1221"/>
      <c r="PBV3" s="1221"/>
      <c r="PBW3" s="1221"/>
      <c r="PBX3" s="1221"/>
      <c r="PBY3" s="1221"/>
      <c r="PBZ3" s="1221"/>
      <c r="PCA3" s="1221"/>
      <c r="PCB3" s="1221"/>
      <c r="PCC3" s="1221"/>
      <c r="PCD3" s="1221"/>
      <c r="PCE3" s="1221"/>
      <c r="PCF3" s="1221"/>
      <c r="PCG3" s="1221"/>
      <c r="PCH3" s="1221"/>
      <c r="PCI3" s="1221"/>
      <c r="PCJ3" s="1221"/>
      <c r="PCK3" s="1221"/>
      <c r="PCL3" s="1221"/>
      <c r="PCM3" s="1221"/>
      <c r="PCN3" s="1221"/>
      <c r="PCO3" s="1221"/>
      <c r="PCP3" s="1221"/>
      <c r="PCQ3" s="1221"/>
      <c r="PCR3" s="1221"/>
      <c r="PCS3" s="1221"/>
      <c r="PCT3" s="1221"/>
      <c r="PCU3" s="1221"/>
      <c r="PCV3" s="1221"/>
      <c r="PCW3" s="1221"/>
      <c r="PCX3" s="1221"/>
      <c r="PCY3" s="1221"/>
      <c r="PCZ3" s="1221"/>
      <c r="PDA3" s="1221"/>
      <c r="PDB3" s="1221"/>
      <c r="PDC3" s="1221"/>
      <c r="PDD3" s="1221"/>
      <c r="PDE3" s="1221"/>
      <c r="PDF3" s="1221"/>
      <c r="PDG3" s="1221"/>
      <c r="PDH3" s="1221"/>
      <c r="PDI3" s="1221"/>
      <c r="PDJ3" s="1221"/>
      <c r="PDK3" s="1221"/>
      <c r="PDL3" s="1221"/>
      <c r="PDM3" s="1221"/>
      <c r="PDN3" s="1221"/>
      <c r="PDO3" s="1221"/>
      <c r="PDP3" s="1221"/>
      <c r="PDQ3" s="1221"/>
      <c r="PDR3" s="1221"/>
      <c r="PDS3" s="1221"/>
      <c r="PDT3" s="1221"/>
      <c r="PDU3" s="1221"/>
      <c r="PDV3" s="1221"/>
      <c r="PDW3" s="1221"/>
      <c r="PDX3" s="1221"/>
      <c r="PDY3" s="1221"/>
      <c r="PDZ3" s="1221"/>
      <c r="PEA3" s="1221"/>
      <c r="PEB3" s="1221"/>
      <c r="PEC3" s="1221"/>
      <c r="PED3" s="1221"/>
      <c r="PEE3" s="1221"/>
      <c r="PEF3" s="1221"/>
      <c r="PEG3" s="1221"/>
      <c r="PEH3" s="1221"/>
      <c r="PEI3" s="1221"/>
      <c r="PEJ3" s="1221"/>
      <c r="PEK3" s="1221"/>
      <c r="PEL3" s="1221"/>
      <c r="PEM3" s="1221"/>
      <c r="PEN3" s="1221"/>
      <c r="PEO3" s="1221"/>
      <c r="PEP3" s="1221"/>
      <c r="PEQ3" s="1221"/>
      <c r="PER3" s="1221"/>
      <c r="PES3" s="1221"/>
      <c r="PET3" s="1221"/>
      <c r="PEU3" s="1221"/>
      <c r="PEV3" s="1221"/>
      <c r="PEW3" s="1221"/>
      <c r="PEX3" s="1221"/>
      <c r="PEY3" s="1221"/>
      <c r="PEZ3" s="1221"/>
      <c r="PFA3" s="1221"/>
      <c r="PFB3" s="1221"/>
      <c r="PFC3" s="1221"/>
      <c r="PFD3" s="1221"/>
      <c r="PFE3" s="1221"/>
      <c r="PFF3" s="1221"/>
      <c r="PFG3" s="1221"/>
      <c r="PFH3" s="1221"/>
      <c r="PFI3" s="1221"/>
      <c r="PFJ3" s="1221"/>
      <c r="PFK3" s="1221"/>
      <c r="PFL3" s="1221"/>
      <c r="PFM3" s="1221"/>
      <c r="PFN3" s="1221"/>
      <c r="PFO3" s="1221"/>
      <c r="PFP3" s="1221"/>
      <c r="PFQ3" s="1221"/>
      <c r="PFR3" s="1221"/>
      <c r="PFS3" s="1221"/>
      <c r="PFT3" s="1221"/>
      <c r="PFU3" s="1221"/>
      <c r="PFV3" s="1221"/>
      <c r="PFW3" s="1221"/>
      <c r="PFX3" s="1221"/>
      <c r="PFY3" s="1221"/>
      <c r="PFZ3" s="1221"/>
      <c r="PGA3" s="1221"/>
      <c r="PGB3" s="1221"/>
      <c r="PGC3" s="1221"/>
      <c r="PGD3" s="1221"/>
      <c r="PGE3" s="1221"/>
      <c r="PGF3" s="1221"/>
      <c r="PGG3" s="1221"/>
      <c r="PGH3" s="1221"/>
      <c r="PGI3" s="1221"/>
      <c r="PGJ3" s="1221"/>
      <c r="PGK3" s="1221"/>
      <c r="PGL3" s="1221"/>
      <c r="PGM3" s="1221"/>
      <c r="PGN3" s="1221"/>
      <c r="PGO3" s="1221"/>
      <c r="PGP3" s="1221"/>
      <c r="PGQ3" s="1221"/>
      <c r="PGR3" s="1221"/>
      <c r="PGS3" s="1221"/>
      <c r="PGT3" s="1221"/>
      <c r="PGU3" s="1221"/>
      <c r="PGV3" s="1221"/>
      <c r="PGW3" s="1221"/>
      <c r="PGX3" s="1221"/>
      <c r="PGY3" s="1221"/>
      <c r="PGZ3" s="1221"/>
      <c r="PHA3" s="1221"/>
      <c r="PHB3" s="1221"/>
      <c r="PHC3" s="1221"/>
      <c r="PHD3" s="1221"/>
      <c r="PHE3" s="1221"/>
      <c r="PHF3" s="1221"/>
      <c r="PHG3" s="1221"/>
      <c r="PHH3" s="1221"/>
      <c r="PHI3" s="1221"/>
      <c r="PHJ3" s="1221"/>
      <c r="PHK3" s="1221"/>
      <c r="PHL3" s="1221"/>
      <c r="PHM3" s="1221"/>
      <c r="PHN3" s="1221"/>
      <c r="PHO3" s="1221"/>
      <c r="PHP3" s="1221"/>
      <c r="PHQ3" s="1221"/>
      <c r="PHR3" s="1221"/>
      <c r="PHS3" s="1221"/>
      <c r="PHT3" s="1221"/>
      <c r="PHU3" s="1221"/>
      <c r="PHV3" s="1221"/>
      <c r="PHW3" s="1221"/>
      <c r="PHX3" s="1221"/>
      <c r="PHY3" s="1221"/>
      <c r="PHZ3" s="1221"/>
      <c r="PIA3" s="1221"/>
      <c r="PIB3" s="1221"/>
      <c r="PIC3" s="1221"/>
      <c r="PID3" s="1221"/>
      <c r="PIE3" s="1221"/>
      <c r="PIF3" s="1221"/>
      <c r="PIG3" s="1221"/>
      <c r="PIH3" s="1221"/>
      <c r="PII3" s="1221"/>
      <c r="PIJ3" s="1221"/>
      <c r="PIK3" s="1221"/>
      <c r="PIL3" s="1221"/>
      <c r="PIM3" s="1221"/>
      <c r="PIN3" s="1221"/>
      <c r="PIO3" s="1221"/>
      <c r="PIP3" s="1221"/>
      <c r="PIQ3" s="1221"/>
      <c r="PIR3" s="1221"/>
      <c r="PIS3" s="1221"/>
      <c r="PIT3" s="1221"/>
      <c r="PIU3" s="1221"/>
      <c r="PIV3" s="1221"/>
      <c r="PIW3" s="1221"/>
      <c r="PIX3" s="1221"/>
      <c r="PIY3" s="1221"/>
      <c r="PIZ3" s="1221"/>
      <c r="PJA3" s="1221"/>
      <c r="PJB3" s="1221"/>
      <c r="PJC3" s="1221"/>
      <c r="PJD3" s="1221"/>
      <c r="PJE3" s="1221"/>
      <c r="PJF3" s="1221"/>
      <c r="PJG3" s="1221"/>
      <c r="PJH3" s="1221"/>
      <c r="PJI3" s="1221"/>
      <c r="PJJ3" s="1221"/>
      <c r="PJK3" s="1221"/>
      <c r="PJL3" s="1221"/>
      <c r="PJM3" s="1221"/>
      <c r="PJN3" s="1221"/>
      <c r="PJO3" s="1221"/>
      <c r="PJP3" s="1221"/>
      <c r="PJQ3" s="1221"/>
      <c r="PJR3" s="1221"/>
      <c r="PJS3" s="1221"/>
      <c r="PJT3" s="1221"/>
      <c r="PJU3" s="1221"/>
      <c r="PJV3" s="1221"/>
      <c r="PJW3" s="1221"/>
      <c r="PJX3" s="1221"/>
      <c r="PJY3" s="1221"/>
      <c r="PJZ3" s="1221"/>
      <c r="PKA3" s="1221"/>
      <c r="PKB3" s="1221"/>
      <c r="PKC3" s="1221"/>
      <c r="PKD3" s="1221"/>
      <c r="PKE3" s="1221"/>
      <c r="PKF3" s="1221"/>
      <c r="PKG3" s="1221"/>
      <c r="PKH3" s="1221"/>
      <c r="PKI3" s="1221"/>
      <c r="PKJ3" s="1221"/>
      <c r="PKK3" s="1221"/>
      <c r="PKL3" s="1221"/>
      <c r="PKM3" s="1221"/>
      <c r="PKN3" s="1221"/>
      <c r="PKO3" s="1221"/>
      <c r="PKP3" s="1221"/>
      <c r="PKQ3" s="1221"/>
      <c r="PKR3" s="1221"/>
      <c r="PKS3" s="1221"/>
      <c r="PKT3" s="1221"/>
      <c r="PKU3" s="1221"/>
      <c r="PKV3" s="1221"/>
      <c r="PKW3" s="1221"/>
      <c r="PKX3" s="1221"/>
      <c r="PKY3" s="1221"/>
      <c r="PKZ3" s="1221"/>
      <c r="PLA3" s="1221"/>
      <c r="PLB3" s="1221"/>
      <c r="PLC3" s="1221"/>
      <c r="PLD3" s="1221"/>
      <c r="PLE3" s="1221"/>
      <c r="PLF3" s="1221"/>
      <c r="PLG3" s="1221"/>
      <c r="PLH3" s="1221"/>
      <c r="PLI3" s="1221"/>
      <c r="PLJ3" s="1221"/>
      <c r="PLK3" s="1221"/>
      <c r="PLL3" s="1221"/>
      <c r="PLM3" s="1221"/>
      <c r="PLN3" s="1221"/>
      <c r="PLO3" s="1221"/>
      <c r="PLP3" s="1221"/>
      <c r="PLQ3" s="1221"/>
      <c r="PLR3" s="1221"/>
      <c r="PLS3" s="1221"/>
      <c r="PLT3" s="1221"/>
      <c r="PLU3" s="1221"/>
      <c r="PLV3" s="1221"/>
      <c r="PLW3" s="1221"/>
      <c r="PLX3" s="1221"/>
      <c r="PLY3" s="1221"/>
      <c r="PLZ3" s="1221"/>
      <c r="PMA3" s="1221"/>
      <c r="PMB3" s="1221"/>
      <c r="PMC3" s="1221"/>
      <c r="PMD3" s="1221"/>
      <c r="PME3" s="1221"/>
      <c r="PMF3" s="1221"/>
      <c r="PMG3" s="1221"/>
      <c r="PMH3" s="1221"/>
      <c r="PMI3" s="1221"/>
      <c r="PMJ3" s="1221"/>
      <c r="PMK3" s="1221"/>
      <c r="PML3" s="1221"/>
      <c r="PMM3" s="1221"/>
      <c r="PMN3" s="1221"/>
      <c r="PMO3" s="1221"/>
      <c r="PMP3" s="1221"/>
      <c r="PMQ3" s="1221"/>
      <c r="PMR3" s="1221"/>
      <c r="PMS3" s="1221"/>
      <c r="PMT3" s="1221"/>
      <c r="PMU3" s="1221"/>
      <c r="PMV3" s="1221"/>
      <c r="PMW3" s="1221"/>
      <c r="PMX3" s="1221"/>
      <c r="PMY3" s="1221"/>
      <c r="PMZ3" s="1221"/>
      <c r="PNA3" s="1221"/>
      <c r="PNB3" s="1221"/>
      <c r="PNC3" s="1221"/>
      <c r="PND3" s="1221"/>
      <c r="PNE3" s="1221"/>
      <c r="PNF3" s="1221"/>
      <c r="PNG3" s="1221"/>
      <c r="PNH3" s="1221"/>
      <c r="PNI3" s="1221"/>
      <c r="PNJ3" s="1221"/>
      <c r="PNK3" s="1221"/>
      <c r="PNL3" s="1221"/>
      <c r="PNM3" s="1221"/>
      <c r="PNN3" s="1221"/>
      <c r="PNO3" s="1221"/>
      <c r="PNP3" s="1221"/>
      <c r="PNQ3" s="1221"/>
      <c r="PNR3" s="1221"/>
      <c r="PNS3" s="1221"/>
      <c r="PNT3" s="1221"/>
      <c r="PNU3" s="1221"/>
      <c r="PNV3" s="1221"/>
      <c r="PNW3" s="1221"/>
      <c r="PNX3" s="1221"/>
      <c r="PNY3" s="1221"/>
      <c r="PNZ3" s="1221"/>
      <c r="POA3" s="1221"/>
      <c r="POB3" s="1221"/>
      <c r="POC3" s="1221"/>
      <c r="POD3" s="1221"/>
      <c r="POE3" s="1221"/>
      <c r="POF3" s="1221"/>
      <c r="POG3" s="1221"/>
      <c r="POH3" s="1221"/>
      <c r="POI3" s="1221"/>
      <c r="POJ3" s="1221"/>
      <c r="POK3" s="1221"/>
      <c r="POL3" s="1221"/>
      <c r="POM3" s="1221"/>
      <c r="PON3" s="1221"/>
      <c r="POO3" s="1221"/>
      <c r="POP3" s="1221"/>
      <c r="POQ3" s="1221"/>
      <c r="POR3" s="1221"/>
      <c r="POS3" s="1221"/>
      <c r="POT3" s="1221"/>
      <c r="POU3" s="1221"/>
      <c r="POV3" s="1221"/>
      <c r="POW3" s="1221"/>
      <c r="POX3" s="1221"/>
      <c r="POY3" s="1221"/>
      <c r="POZ3" s="1221"/>
      <c r="PPA3" s="1221"/>
      <c r="PPB3" s="1221"/>
      <c r="PPC3" s="1221"/>
      <c r="PPD3" s="1221"/>
      <c r="PPE3" s="1221"/>
      <c r="PPF3" s="1221"/>
      <c r="PPG3" s="1221"/>
      <c r="PPH3" s="1221"/>
      <c r="PPI3" s="1221"/>
      <c r="PPJ3" s="1221"/>
      <c r="PPK3" s="1221"/>
      <c r="PPL3" s="1221"/>
      <c r="PPM3" s="1221"/>
      <c r="PPN3" s="1221"/>
      <c r="PPO3" s="1221"/>
      <c r="PPP3" s="1221"/>
      <c r="PPQ3" s="1221"/>
      <c r="PPR3" s="1221"/>
      <c r="PPS3" s="1221"/>
      <c r="PPT3" s="1221"/>
      <c r="PPU3" s="1221"/>
      <c r="PPV3" s="1221"/>
      <c r="PPW3" s="1221"/>
      <c r="PPX3" s="1221"/>
      <c r="PPY3" s="1221"/>
      <c r="PPZ3" s="1221"/>
      <c r="PQA3" s="1221"/>
      <c r="PQB3" s="1221"/>
      <c r="PQC3" s="1221"/>
      <c r="PQD3" s="1221"/>
      <c r="PQE3" s="1221"/>
      <c r="PQF3" s="1221"/>
      <c r="PQG3" s="1221"/>
      <c r="PQH3" s="1221"/>
      <c r="PQI3" s="1221"/>
      <c r="PQJ3" s="1221"/>
      <c r="PQK3" s="1221"/>
      <c r="PQL3" s="1221"/>
      <c r="PQM3" s="1221"/>
      <c r="PQN3" s="1221"/>
      <c r="PQO3" s="1221"/>
      <c r="PQP3" s="1221"/>
      <c r="PQQ3" s="1221"/>
      <c r="PQR3" s="1221"/>
      <c r="PQS3" s="1221"/>
      <c r="PQT3" s="1221"/>
      <c r="PQU3" s="1221"/>
      <c r="PQV3" s="1221"/>
      <c r="PQW3" s="1221"/>
      <c r="PQX3" s="1221"/>
      <c r="PQY3" s="1221"/>
      <c r="PQZ3" s="1221"/>
      <c r="PRA3" s="1221"/>
      <c r="PRB3" s="1221"/>
      <c r="PRC3" s="1221"/>
      <c r="PRD3" s="1221"/>
      <c r="PRE3" s="1221"/>
      <c r="PRF3" s="1221"/>
      <c r="PRG3" s="1221"/>
      <c r="PRH3" s="1221"/>
      <c r="PRI3" s="1221"/>
      <c r="PRJ3" s="1221"/>
      <c r="PRK3" s="1221"/>
      <c r="PRL3" s="1221"/>
      <c r="PRM3" s="1221"/>
      <c r="PRN3" s="1221"/>
      <c r="PRO3" s="1221"/>
      <c r="PRP3" s="1221"/>
      <c r="PRQ3" s="1221"/>
      <c r="PRR3" s="1221"/>
      <c r="PRS3" s="1221"/>
      <c r="PRT3" s="1221"/>
      <c r="PRU3" s="1221"/>
      <c r="PRV3" s="1221"/>
      <c r="PRW3" s="1221"/>
      <c r="PRX3" s="1221"/>
      <c r="PRY3" s="1221"/>
      <c r="PRZ3" s="1221"/>
      <c r="PSA3" s="1221"/>
      <c r="PSB3" s="1221"/>
      <c r="PSC3" s="1221"/>
      <c r="PSD3" s="1221"/>
      <c r="PSE3" s="1221"/>
      <c r="PSF3" s="1221"/>
      <c r="PSG3" s="1221"/>
      <c r="PSH3" s="1221"/>
      <c r="PSI3" s="1221"/>
      <c r="PSJ3" s="1221"/>
      <c r="PSK3" s="1221"/>
      <c r="PSL3" s="1221"/>
      <c r="PSM3" s="1221"/>
      <c r="PSN3" s="1221"/>
      <c r="PSO3" s="1221"/>
      <c r="PSP3" s="1221"/>
      <c r="PSQ3" s="1221"/>
      <c r="PSR3" s="1221"/>
      <c r="PSS3" s="1221"/>
      <c r="PST3" s="1221"/>
      <c r="PSU3" s="1221"/>
      <c r="PSV3" s="1221"/>
      <c r="PSW3" s="1221"/>
      <c r="PSX3" s="1221"/>
      <c r="PSY3" s="1221"/>
      <c r="PSZ3" s="1221"/>
      <c r="PTA3" s="1221"/>
      <c r="PTB3" s="1221"/>
      <c r="PTC3" s="1221"/>
      <c r="PTD3" s="1221"/>
      <c r="PTE3" s="1221"/>
      <c r="PTF3" s="1221"/>
      <c r="PTG3" s="1221"/>
      <c r="PTH3" s="1221"/>
      <c r="PTI3" s="1221"/>
      <c r="PTJ3" s="1221"/>
      <c r="PTK3" s="1221"/>
      <c r="PTL3" s="1221"/>
      <c r="PTM3" s="1221"/>
      <c r="PTN3" s="1221"/>
      <c r="PTO3" s="1221"/>
      <c r="PTP3" s="1221"/>
      <c r="PTQ3" s="1221"/>
      <c r="PTR3" s="1221"/>
      <c r="PTS3" s="1221"/>
      <c r="PTT3" s="1221"/>
      <c r="PTU3" s="1221"/>
      <c r="PTV3" s="1221"/>
      <c r="PTW3" s="1221"/>
      <c r="PTX3" s="1221"/>
      <c r="PTY3" s="1221"/>
      <c r="PTZ3" s="1221"/>
      <c r="PUA3" s="1221"/>
      <c r="PUB3" s="1221"/>
      <c r="PUC3" s="1221"/>
      <c r="PUD3" s="1221"/>
      <c r="PUE3" s="1221"/>
      <c r="PUF3" s="1221"/>
      <c r="PUG3" s="1221"/>
      <c r="PUH3" s="1221"/>
      <c r="PUI3" s="1221"/>
      <c r="PUJ3" s="1221"/>
      <c r="PUK3" s="1221"/>
      <c r="PUL3" s="1221"/>
      <c r="PUM3" s="1221"/>
      <c r="PUN3" s="1221"/>
      <c r="PUO3" s="1221"/>
      <c r="PUP3" s="1221"/>
      <c r="PUQ3" s="1221"/>
      <c r="PUR3" s="1221"/>
      <c r="PUS3" s="1221"/>
      <c r="PUT3" s="1221"/>
      <c r="PUU3" s="1221"/>
      <c r="PUV3" s="1221"/>
      <c r="PUW3" s="1221"/>
      <c r="PUX3" s="1221"/>
      <c r="PUY3" s="1221"/>
      <c r="PUZ3" s="1221"/>
      <c r="PVA3" s="1221"/>
      <c r="PVB3" s="1221"/>
      <c r="PVC3" s="1221"/>
      <c r="PVD3" s="1221"/>
      <c r="PVE3" s="1221"/>
      <c r="PVF3" s="1221"/>
      <c r="PVG3" s="1221"/>
      <c r="PVH3" s="1221"/>
      <c r="PVI3" s="1221"/>
      <c r="PVJ3" s="1221"/>
      <c r="PVK3" s="1221"/>
      <c r="PVL3" s="1221"/>
      <c r="PVM3" s="1221"/>
      <c r="PVN3" s="1221"/>
      <c r="PVO3" s="1221"/>
      <c r="PVP3" s="1221"/>
      <c r="PVQ3" s="1221"/>
      <c r="PVR3" s="1221"/>
      <c r="PVS3" s="1221"/>
      <c r="PVT3" s="1221"/>
      <c r="PVU3" s="1221"/>
      <c r="PVV3" s="1221"/>
      <c r="PVW3" s="1221"/>
      <c r="PVX3" s="1221"/>
      <c r="PVY3" s="1221"/>
      <c r="PVZ3" s="1221"/>
      <c r="PWA3" s="1221"/>
      <c r="PWB3" s="1221"/>
      <c r="PWC3" s="1221"/>
      <c r="PWD3" s="1221"/>
      <c r="PWE3" s="1221"/>
      <c r="PWF3" s="1221"/>
      <c r="PWG3" s="1221"/>
      <c r="PWH3" s="1221"/>
      <c r="PWI3" s="1221"/>
      <c r="PWJ3" s="1221"/>
      <c r="PWK3" s="1221"/>
      <c r="PWL3" s="1221"/>
      <c r="PWM3" s="1221"/>
      <c r="PWN3" s="1221"/>
      <c r="PWO3" s="1221"/>
      <c r="PWP3" s="1221"/>
      <c r="PWQ3" s="1221"/>
      <c r="PWR3" s="1221"/>
      <c r="PWS3" s="1221"/>
      <c r="PWT3" s="1221"/>
      <c r="PWU3" s="1221"/>
      <c r="PWV3" s="1221"/>
      <c r="PWW3" s="1221"/>
      <c r="PWX3" s="1221"/>
      <c r="PWY3" s="1221"/>
      <c r="PWZ3" s="1221"/>
      <c r="PXA3" s="1221"/>
      <c r="PXB3" s="1221"/>
      <c r="PXC3" s="1221"/>
      <c r="PXD3" s="1221"/>
      <c r="PXE3" s="1221"/>
      <c r="PXF3" s="1221"/>
      <c r="PXG3" s="1221"/>
      <c r="PXH3" s="1221"/>
      <c r="PXI3" s="1221"/>
      <c r="PXJ3" s="1221"/>
      <c r="PXK3" s="1221"/>
      <c r="PXL3" s="1221"/>
      <c r="PXM3" s="1221"/>
      <c r="PXN3" s="1221"/>
      <c r="PXO3" s="1221"/>
      <c r="PXP3" s="1221"/>
      <c r="PXQ3" s="1221"/>
      <c r="PXR3" s="1221"/>
      <c r="PXS3" s="1221"/>
      <c r="PXT3" s="1221"/>
      <c r="PXU3" s="1221"/>
      <c r="PXV3" s="1221"/>
      <c r="PXW3" s="1221"/>
      <c r="PXX3" s="1221"/>
      <c r="PXY3" s="1221"/>
      <c r="PXZ3" s="1221"/>
      <c r="PYA3" s="1221"/>
      <c r="PYB3" s="1221"/>
      <c r="PYC3" s="1221"/>
      <c r="PYD3" s="1221"/>
      <c r="PYE3" s="1221"/>
      <c r="PYF3" s="1221"/>
      <c r="PYG3" s="1221"/>
      <c r="PYH3" s="1221"/>
      <c r="PYI3" s="1221"/>
      <c r="PYJ3" s="1221"/>
      <c r="PYK3" s="1221"/>
      <c r="PYL3" s="1221"/>
      <c r="PYM3" s="1221"/>
      <c r="PYN3" s="1221"/>
      <c r="PYO3" s="1221"/>
      <c r="PYP3" s="1221"/>
      <c r="PYQ3" s="1221"/>
      <c r="PYR3" s="1221"/>
      <c r="PYS3" s="1221"/>
      <c r="PYT3" s="1221"/>
      <c r="PYU3" s="1221"/>
      <c r="PYV3" s="1221"/>
      <c r="PYW3" s="1221"/>
      <c r="PYX3" s="1221"/>
      <c r="PYY3" s="1221"/>
      <c r="PYZ3" s="1221"/>
      <c r="PZA3" s="1221"/>
      <c r="PZB3" s="1221"/>
      <c r="PZC3" s="1221"/>
      <c r="PZD3" s="1221"/>
      <c r="PZE3" s="1221"/>
      <c r="PZF3" s="1221"/>
      <c r="PZG3" s="1221"/>
      <c r="PZH3" s="1221"/>
      <c r="PZI3" s="1221"/>
      <c r="PZJ3" s="1221"/>
      <c r="PZK3" s="1221"/>
      <c r="PZL3" s="1221"/>
      <c r="PZM3" s="1221"/>
      <c r="PZN3" s="1221"/>
      <c r="PZO3" s="1221"/>
      <c r="PZP3" s="1221"/>
      <c r="PZQ3" s="1221"/>
      <c r="PZR3" s="1221"/>
      <c r="PZS3" s="1221"/>
      <c r="PZT3" s="1221"/>
      <c r="PZU3" s="1221"/>
      <c r="PZV3" s="1221"/>
      <c r="PZW3" s="1221"/>
      <c r="PZX3" s="1221"/>
      <c r="PZY3" s="1221"/>
      <c r="PZZ3" s="1221"/>
      <c r="QAA3" s="1221"/>
      <c r="QAB3" s="1221"/>
      <c r="QAC3" s="1221"/>
      <c r="QAD3" s="1221"/>
      <c r="QAE3" s="1221"/>
      <c r="QAF3" s="1221"/>
      <c r="QAG3" s="1221"/>
      <c r="QAH3" s="1221"/>
      <c r="QAI3" s="1221"/>
      <c r="QAJ3" s="1221"/>
      <c r="QAK3" s="1221"/>
      <c r="QAL3" s="1221"/>
      <c r="QAM3" s="1221"/>
      <c r="QAN3" s="1221"/>
      <c r="QAO3" s="1221"/>
      <c r="QAP3" s="1221"/>
      <c r="QAQ3" s="1221"/>
      <c r="QAR3" s="1221"/>
      <c r="QAS3" s="1221"/>
      <c r="QAT3" s="1221"/>
      <c r="QAU3" s="1221"/>
      <c r="QAV3" s="1221"/>
      <c r="QAW3" s="1221"/>
      <c r="QAX3" s="1221"/>
      <c r="QAY3" s="1221"/>
      <c r="QAZ3" s="1221"/>
      <c r="QBA3" s="1221"/>
      <c r="QBB3" s="1221"/>
      <c r="QBC3" s="1221"/>
      <c r="QBD3" s="1221"/>
      <c r="QBE3" s="1221"/>
      <c r="QBF3" s="1221"/>
      <c r="QBG3" s="1221"/>
      <c r="QBH3" s="1221"/>
      <c r="QBI3" s="1221"/>
      <c r="QBJ3" s="1221"/>
      <c r="QBK3" s="1221"/>
      <c r="QBL3" s="1221"/>
      <c r="QBM3" s="1221"/>
      <c r="QBN3" s="1221"/>
      <c r="QBO3" s="1221"/>
      <c r="QBP3" s="1221"/>
      <c r="QBQ3" s="1221"/>
      <c r="QBR3" s="1221"/>
      <c r="QBS3" s="1221"/>
      <c r="QBT3" s="1221"/>
      <c r="QBU3" s="1221"/>
      <c r="QBV3" s="1221"/>
      <c r="QBW3" s="1221"/>
      <c r="QBX3" s="1221"/>
      <c r="QBY3" s="1221"/>
      <c r="QBZ3" s="1221"/>
      <c r="QCA3" s="1221"/>
      <c r="QCB3" s="1221"/>
      <c r="QCC3" s="1221"/>
      <c r="QCD3" s="1221"/>
      <c r="QCE3" s="1221"/>
      <c r="QCF3" s="1221"/>
      <c r="QCG3" s="1221"/>
      <c r="QCH3" s="1221"/>
      <c r="QCI3" s="1221"/>
      <c r="QCJ3" s="1221"/>
      <c r="QCK3" s="1221"/>
      <c r="QCL3" s="1221"/>
      <c r="QCM3" s="1221"/>
      <c r="QCN3" s="1221"/>
      <c r="QCO3" s="1221"/>
      <c r="QCP3" s="1221"/>
      <c r="QCQ3" s="1221"/>
      <c r="QCR3" s="1221"/>
      <c r="QCS3" s="1221"/>
      <c r="QCT3" s="1221"/>
      <c r="QCU3" s="1221"/>
      <c r="QCV3" s="1221"/>
      <c r="QCW3" s="1221"/>
      <c r="QCX3" s="1221"/>
      <c r="QCY3" s="1221"/>
      <c r="QCZ3" s="1221"/>
      <c r="QDA3" s="1221"/>
      <c r="QDB3" s="1221"/>
      <c r="QDC3" s="1221"/>
      <c r="QDD3" s="1221"/>
      <c r="QDE3" s="1221"/>
      <c r="QDF3" s="1221"/>
      <c r="QDG3" s="1221"/>
      <c r="QDH3" s="1221"/>
      <c r="QDI3" s="1221"/>
      <c r="QDJ3" s="1221"/>
      <c r="QDK3" s="1221"/>
      <c r="QDL3" s="1221"/>
      <c r="QDM3" s="1221"/>
      <c r="QDN3" s="1221"/>
      <c r="QDO3" s="1221"/>
      <c r="QDP3" s="1221"/>
      <c r="QDQ3" s="1221"/>
      <c r="QDR3" s="1221"/>
      <c r="QDS3" s="1221"/>
      <c r="QDT3" s="1221"/>
      <c r="QDU3" s="1221"/>
      <c r="QDV3" s="1221"/>
      <c r="QDW3" s="1221"/>
      <c r="QDX3" s="1221"/>
      <c r="QDY3" s="1221"/>
      <c r="QDZ3" s="1221"/>
      <c r="QEA3" s="1221"/>
      <c r="QEB3" s="1221"/>
      <c r="QEC3" s="1221"/>
      <c r="QED3" s="1221"/>
      <c r="QEE3" s="1221"/>
      <c r="QEF3" s="1221"/>
      <c r="QEG3" s="1221"/>
      <c r="QEH3" s="1221"/>
      <c r="QEI3" s="1221"/>
      <c r="QEJ3" s="1221"/>
      <c r="QEK3" s="1221"/>
      <c r="QEL3" s="1221"/>
      <c r="QEM3" s="1221"/>
      <c r="QEN3" s="1221"/>
      <c r="QEO3" s="1221"/>
      <c r="QEP3" s="1221"/>
      <c r="QEQ3" s="1221"/>
      <c r="QER3" s="1221"/>
      <c r="QES3" s="1221"/>
      <c r="QET3" s="1221"/>
      <c r="QEU3" s="1221"/>
      <c r="QEV3" s="1221"/>
      <c r="QEW3" s="1221"/>
      <c r="QEX3" s="1221"/>
      <c r="QEY3" s="1221"/>
      <c r="QEZ3" s="1221"/>
      <c r="QFA3" s="1221"/>
      <c r="QFB3" s="1221"/>
      <c r="QFC3" s="1221"/>
      <c r="QFD3" s="1221"/>
      <c r="QFE3" s="1221"/>
      <c r="QFF3" s="1221"/>
      <c r="QFG3" s="1221"/>
      <c r="QFH3" s="1221"/>
      <c r="QFI3" s="1221"/>
      <c r="QFJ3" s="1221"/>
      <c r="QFK3" s="1221"/>
      <c r="QFL3" s="1221"/>
      <c r="QFM3" s="1221"/>
      <c r="QFN3" s="1221"/>
      <c r="QFO3" s="1221"/>
      <c r="QFP3" s="1221"/>
      <c r="QFQ3" s="1221"/>
      <c r="QFR3" s="1221"/>
      <c r="QFS3" s="1221"/>
      <c r="QFT3" s="1221"/>
      <c r="QFU3" s="1221"/>
      <c r="QFV3" s="1221"/>
      <c r="QFW3" s="1221"/>
      <c r="QFX3" s="1221"/>
      <c r="QFY3" s="1221"/>
      <c r="QFZ3" s="1221"/>
      <c r="QGA3" s="1221"/>
      <c r="QGB3" s="1221"/>
      <c r="QGC3" s="1221"/>
      <c r="QGD3" s="1221"/>
      <c r="QGE3" s="1221"/>
      <c r="QGF3" s="1221"/>
      <c r="QGG3" s="1221"/>
      <c r="QGH3" s="1221"/>
      <c r="QGI3" s="1221"/>
      <c r="QGJ3" s="1221"/>
      <c r="QGK3" s="1221"/>
      <c r="QGL3" s="1221"/>
      <c r="QGM3" s="1221"/>
      <c r="QGN3" s="1221"/>
      <c r="QGO3" s="1221"/>
      <c r="QGP3" s="1221"/>
      <c r="QGQ3" s="1221"/>
      <c r="QGR3" s="1221"/>
      <c r="QGS3" s="1221"/>
      <c r="QGT3" s="1221"/>
      <c r="QGU3" s="1221"/>
      <c r="QGV3" s="1221"/>
      <c r="QGW3" s="1221"/>
      <c r="QGX3" s="1221"/>
      <c r="QGY3" s="1221"/>
      <c r="QGZ3" s="1221"/>
      <c r="QHA3" s="1221"/>
      <c r="QHB3" s="1221"/>
      <c r="QHC3" s="1221"/>
      <c r="QHD3" s="1221"/>
      <c r="QHE3" s="1221"/>
      <c r="QHF3" s="1221"/>
      <c r="QHG3" s="1221"/>
      <c r="QHH3" s="1221"/>
      <c r="QHI3" s="1221"/>
      <c r="QHJ3" s="1221"/>
      <c r="QHK3" s="1221"/>
      <c r="QHL3" s="1221"/>
      <c r="QHM3" s="1221"/>
      <c r="QHN3" s="1221"/>
      <c r="QHO3" s="1221"/>
      <c r="QHP3" s="1221"/>
      <c r="QHQ3" s="1221"/>
      <c r="QHR3" s="1221"/>
      <c r="QHS3" s="1221"/>
      <c r="QHT3" s="1221"/>
      <c r="QHU3" s="1221"/>
      <c r="QHV3" s="1221"/>
      <c r="QHW3" s="1221"/>
      <c r="QHX3" s="1221"/>
      <c r="QHY3" s="1221"/>
      <c r="QHZ3" s="1221"/>
      <c r="QIA3" s="1221"/>
      <c r="QIB3" s="1221"/>
      <c r="QIC3" s="1221"/>
      <c r="QID3" s="1221"/>
      <c r="QIE3" s="1221"/>
      <c r="QIF3" s="1221"/>
      <c r="QIG3" s="1221"/>
      <c r="QIH3" s="1221"/>
      <c r="QII3" s="1221"/>
      <c r="QIJ3" s="1221"/>
      <c r="QIK3" s="1221"/>
      <c r="QIL3" s="1221"/>
      <c r="QIM3" s="1221"/>
      <c r="QIN3" s="1221"/>
      <c r="QIO3" s="1221"/>
      <c r="QIP3" s="1221"/>
      <c r="QIQ3" s="1221"/>
      <c r="QIR3" s="1221"/>
      <c r="QIS3" s="1221"/>
      <c r="QIT3" s="1221"/>
      <c r="QIU3" s="1221"/>
      <c r="QIV3" s="1221"/>
      <c r="QIW3" s="1221"/>
      <c r="QIX3" s="1221"/>
      <c r="QIY3" s="1221"/>
      <c r="QIZ3" s="1221"/>
      <c r="QJA3" s="1221"/>
      <c r="QJB3" s="1221"/>
      <c r="QJC3" s="1221"/>
      <c r="QJD3" s="1221"/>
      <c r="QJE3" s="1221"/>
      <c r="QJF3" s="1221"/>
      <c r="QJG3" s="1221"/>
      <c r="QJH3" s="1221"/>
      <c r="QJI3" s="1221"/>
      <c r="QJJ3" s="1221"/>
      <c r="QJK3" s="1221"/>
      <c r="QJL3" s="1221"/>
      <c r="QJM3" s="1221"/>
      <c r="QJN3" s="1221"/>
      <c r="QJO3" s="1221"/>
      <c r="QJP3" s="1221"/>
      <c r="QJQ3" s="1221"/>
      <c r="QJR3" s="1221"/>
      <c r="QJS3" s="1221"/>
      <c r="QJT3" s="1221"/>
      <c r="QJU3" s="1221"/>
      <c r="QJV3" s="1221"/>
      <c r="QJW3" s="1221"/>
      <c r="QJX3" s="1221"/>
      <c r="QJY3" s="1221"/>
      <c r="QJZ3" s="1221"/>
      <c r="QKA3" s="1221"/>
      <c r="QKB3" s="1221"/>
      <c r="QKC3" s="1221"/>
      <c r="QKD3" s="1221"/>
      <c r="QKE3" s="1221"/>
      <c r="QKF3" s="1221"/>
      <c r="QKG3" s="1221"/>
      <c r="QKH3" s="1221"/>
      <c r="QKI3" s="1221"/>
      <c r="QKJ3" s="1221"/>
      <c r="QKK3" s="1221"/>
      <c r="QKL3" s="1221"/>
      <c r="QKM3" s="1221"/>
      <c r="QKN3" s="1221"/>
      <c r="QKO3" s="1221"/>
      <c r="QKP3" s="1221"/>
      <c r="QKQ3" s="1221"/>
      <c r="QKR3" s="1221"/>
      <c r="QKS3" s="1221"/>
      <c r="QKT3" s="1221"/>
      <c r="QKU3" s="1221"/>
      <c r="QKV3" s="1221"/>
      <c r="QKW3" s="1221"/>
      <c r="QKX3" s="1221"/>
      <c r="QKY3" s="1221"/>
      <c r="QKZ3" s="1221"/>
      <c r="QLA3" s="1221"/>
      <c r="QLB3" s="1221"/>
      <c r="QLC3" s="1221"/>
      <c r="QLD3" s="1221"/>
      <c r="QLE3" s="1221"/>
      <c r="QLF3" s="1221"/>
      <c r="QLG3" s="1221"/>
      <c r="QLH3" s="1221"/>
      <c r="QLI3" s="1221"/>
      <c r="QLJ3" s="1221"/>
      <c r="QLK3" s="1221"/>
      <c r="QLL3" s="1221"/>
      <c r="QLM3" s="1221"/>
      <c r="QLN3" s="1221"/>
      <c r="QLO3" s="1221"/>
      <c r="QLP3" s="1221"/>
      <c r="QLQ3" s="1221"/>
      <c r="QLR3" s="1221"/>
      <c r="QLS3" s="1221"/>
      <c r="QLT3" s="1221"/>
      <c r="QLU3" s="1221"/>
      <c r="QLV3" s="1221"/>
      <c r="QLW3" s="1221"/>
      <c r="QLX3" s="1221"/>
      <c r="QLY3" s="1221"/>
      <c r="QLZ3" s="1221"/>
      <c r="QMA3" s="1221"/>
      <c r="QMB3" s="1221"/>
      <c r="QMC3" s="1221"/>
      <c r="QMD3" s="1221"/>
      <c r="QME3" s="1221"/>
      <c r="QMF3" s="1221"/>
      <c r="QMG3" s="1221"/>
      <c r="QMH3" s="1221"/>
      <c r="QMI3" s="1221"/>
      <c r="QMJ3" s="1221"/>
      <c r="QMK3" s="1221"/>
      <c r="QML3" s="1221"/>
      <c r="QMM3" s="1221"/>
      <c r="QMN3" s="1221"/>
      <c r="QMO3" s="1221"/>
      <c r="QMP3" s="1221"/>
      <c r="QMQ3" s="1221"/>
      <c r="QMR3" s="1221"/>
      <c r="QMS3" s="1221"/>
      <c r="QMT3" s="1221"/>
      <c r="QMU3" s="1221"/>
      <c r="QMV3" s="1221"/>
      <c r="QMW3" s="1221"/>
      <c r="QMX3" s="1221"/>
      <c r="QMY3" s="1221"/>
      <c r="QMZ3" s="1221"/>
      <c r="QNA3" s="1221"/>
      <c r="QNB3" s="1221"/>
      <c r="QNC3" s="1221"/>
      <c r="QND3" s="1221"/>
      <c r="QNE3" s="1221"/>
      <c r="QNF3" s="1221"/>
      <c r="QNG3" s="1221"/>
      <c r="QNH3" s="1221"/>
      <c r="QNI3" s="1221"/>
      <c r="QNJ3" s="1221"/>
      <c r="QNK3" s="1221"/>
      <c r="QNL3" s="1221"/>
      <c r="QNM3" s="1221"/>
      <c r="QNN3" s="1221"/>
      <c r="QNO3" s="1221"/>
      <c r="QNP3" s="1221"/>
      <c r="QNQ3" s="1221"/>
      <c r="QNR3" s="1221"/>
      <c r="QNS3" s="1221"/>
      <c r="QNT3" s="1221"/>
      <c r="QNU3" s="1221"/>
      <c r="QNV3" s="1221"/>
      <c r="QNW3" s="1221"/>
      <c r="QNX3" s="1221"/>
      <c r="QNY3" s="1221"/>
      <c r="QNZ3" s="1221"/>
      <c r="QOA3" s="1221"/>
      <c r="QOB3" s="1221"/>
      <c r="QOC3" s="1221"/>
      <c r="QOD3" s="1221"/>
      <c r="QOE3" s="1221"/>
      <c r="QOF3" s="1221"/>
      <c r="QOG3" s="1221"/>
      <c r="QOH3" s="1221"/>
      <c r="QOI3" s="1221"/>
      <c r="QOJ3" s="1221"/>
      <c r="QOK3" s="1221"/>
      <c r="QOL3" s="1221"/>
      <c r="QOM3" s="1221"/>
      <c r="QON3" s="1221"/>
      <c r="QOO3" s="1221"/>
      <c r="QOP3" s="1221"/>
      <c r="QOQ3" s="1221"/>
      <c r="QOR3" s="1221"/>
      <c r="QOS3" s="1221"/>
      <c r="QOT3" s="1221"/>
      <c r="QOU3" s="1221"/>
      <c r="QOV3" s="1221"/>
      <c r="QOW3" s="1221"/>
      <c r="QOX3" s="1221"/>
      <c r="QOY3" s="1221"/>
      <c r="QOZ3" s="1221"/>
      <c r="QPA3" s="1221"/>
      <c r="QPB3" s="1221"/>
      <c r="QPC3" s="1221"/>
      <c r="QPD3" s="1221"/>
      <c r="QPE3" s="1221"/>
      <c r="QPF3" s="1221"/>
      <c r="QPG3" s="1221"/>
      <c r="QPH3" s="1221"/>
      <c r="QPI3" s="1221"/>
      <c r="QPJ3" s="1221"/>
      <c r="QPK3" s="1221"/>
      <c r="QPL3" s="1221"/>
      <c r="QPM3" s="1221"/>
      <c r="QPN3" s="1221"/>
      <c r="QPO3" s="1221"/>
      <c r="QPP3" s="1221"/>
      <c r="QPQ3" s="1221"/>
      <c r="QPR3" s="1221"/>
      <c r="QPS3" s="1221"/>
      <c r="QPT3" s="1221"/>
      <c r="QPU3" s="1221"/>
      <c r="QPV3" s="1221"/>
      <c r="QPW3" s="1221"/>
      <c r="QPX3" s="1221"/>
      <c r="QPY3" s="1221"/>
      <c r="QPZ3" s="1221"/>
      <c r="QQA3" s="1221"/>
      <c r="QQB3" s="1221"/>
      <c r="QQC3" s="1221"/>
      <c r="QQD3" s="1221"/>
      <c r="QQE3" s="1221"/>
      <c r="QQF3" s="1221"/>
      <c r="QQG3" s="1221"/>
      <c r="QQH3" s="1221"/>
      <c r="QQI3" s="1221"/>
      <c r="QQJ3" s="1221"/>
      <c r="QQK3" s="1221"/>
      <c r="QQL3" s="1221"/>
      <c r="QQM3" s="1221"/>
      <c r="QQN3" s="1221"/>
      <c r="QQO3" s="1221"/>
      <c r="QQP3" s="1221"/>
      <c r="QQQ3" s="1221"/>
      <c r="QQR3" s="1221"/>
      <c r="QQS3" s="1221"/>
      <c r="QQT3" s="1221"/>
      <c r="QQU3" s="1221"/>
      <c r="QQV3" s="1221"/>
      <c r="QQW3" s="1221"/>
      <c r="QQX3" s="1221"/>
      <c r="QQY3" s="1221"/>
      <c r="QQZ3" s="1221"/>
      <c r="QRA3" s="1221"/>
      <c r="QRB3" s="1221"/>
      <c r="QRC3" s="1221"/>
      <c r="QRD3" s="1221"/>
      <c r="QRE3" s="1221"/>
      <c r="QRF3" s="1221"/>
      <c r="QRG3" s="1221"/>
      <c r="QRH3" s="1221"/>
      <c r="QRI3" s="1221"/>
      <c r="QRJ3" s="1221"/>
      <c r="QRK3" s="1221"/>
      <c r="QRL3" s="1221"/>
      <c r="QRM3" s="1221"/>
      <c r="QRN3" s="1221"/>
      <c r="QRO3" s="1221"/>
      <c r="QRP3" s="1221"/>
      <c r="QRQ3" s="1221"/>
      <c r="QRR3" s="1221"/>
      <c r="QRS3" s="1221"/>
      <c r="QRT3" s="1221"/>
      <c r="QRU3" s="1221"/>
      <c r="QRV3" s="1221"/>
      <c r="QRW3" s="1221"/>
      <c r="QRX3" s="1221"/>
      <c r="QRY3" s="1221"/>
      <c r="QRZ3" s="1221"/>
      <c r="QSA3" s="1221"/>
      <c r="QSB3" s="1221"/>
      <c r="QSC3" s="1221"/>
      <c r="QSD3" s="1221"/>
      <c r="QSE3" s="1221"/>
      <c r="QSF3" s="1221"/>
      <c r="QSG3" s="1221"/>
      <c r="QSH3" s="1221"/>
      <c r="QSI3" s="1221"/>
      <c r="QSJ3" s="1221"/>
      <c r="QSK3" s="1221"/>
      <c r="QSL3" s="1221"/>
      <c r="QSM3" s="1221"/>
      <c r="QSN3" s="1221"/>
      <c r="QSO3" s="1221"/>
      <c r="QSP3" s="1221"/>
      <c r="QSQ3" s="1221"/>
      <c r="QSR3" s="1221"/>
      <c r="QSS3" s="1221"/>
      <c r="QST3" s="1221"/>
      <c r="QSU3" s="1221"/>
      <c r="QSV3" s="1221"/>
      <c r="QSW3" s="1221"/>
      <c r="QSX3" s="1221"/>
      <c r="QSY3" s="1221"/>
      <c r="QSZ3" s="1221"/>
      <c r="QTA3" s="1221"/>
      <c r="QTB3" s="1221"/>
      <c r="QTC3" s="1221"/>
      <c r="QTD3" s="1221"/>
      <c r="QTE3" s="1221"/>
      <c r="QTF3" s="1221"/>
      <c r="QTG3" s="1221"/>
      <c r="QTH3" s="1221"/>
      <c r="QTI3" s="1221"/>
      <c r="QTJ3" s="1221"/>
      <c r="QTK3" s="1221"/>
      <c r="QTL3" s="1221"/>
      <c r="QTM3" s="1221"/>
      <c r="QTN3" s="1221"/>
      <c r="QTO3" s="1221"/>
      <c r="QTP3" s="1221"/>
      <c r="QTQ3" s="1221"/>
      <c r="QTR3" s="1221"/>
      <c r="QTS3" s="1221"/>
      <c r="QTT3" s="1221"/>
      <c r="QTU3" s="1221"/>
      <c r="QTV3" s="1221"/>
      <c r="QTW3" s="1221"/>
      <c r="QTX3" s="1221"/>
      <c r="QTY3" s="1221"/>
      <c r="QTZ3" s="1221"/>
      <c r="QUA3" s="1221"/>
      <c r="QUB3" s="1221"/>
      <c r="QUC3" s="1221"/>
      <c r="QUD3" s="1221"/>
      <c r="QUE3" s="1221"/>
      <c r="QUF3" s="1221"/>
      <c r="QUG3" s="1221"/>
      <c r="QUH3" s="1221"/>
      <c r="QUI3" s="1221"/>
      <c r="QUJ3" s="1221"/>
      <c r="QUK3" s="1221"/>
      <c r="QUL3" s="1221"/>
      <c r="QUM3" s="1221"/>
      <c r="QUN3" s="1221"/>
      <c r="QUO3" s="1221"/>
      <c r="QUP3" s="1221"/>
      <c r="QUQ3" s="1221"/>
      <c r="QUR3" s="1221"/>
      <c r="QUS3" s="1221"/>
      <c r="QUT3" s="1221"/>
      <c r="QUU3" s="1221"/>
      <c r="QUV3" s="1221"/>
      <c r="QUW3" s="1221"/>
      <c r="QUX3" s="1221"/>
      <c r="QUY3" s="1221"/>
      <c r="QUZ3" s="1221"/>
      <c r="QVA3" s="1221"/>
      <c r="QVB3" s="1221"/>
      <c r="QVC3" s="1221"/>
      <c r="QVD3" s="1221"/>
      <c r="QVE3" s="1221"/>
      <c r="QVF3" s="1221"/>
      <c r="QVG3" s="1221"/>
      <c r="QVH3" s="1221"/>
      <c r="QVI3" s="1221"/>
      <c r="QVJ3" s="1221"/>
      <c r="QVK3" s="1221"/>
      <c r="QVL3" s="1221"/>
      <c r="QVM3" s="1221"/>
      <c r="QVN3" s="1221"/>
      <c r="QVO3" s="1221"/>
      <c r="QVP3" s="1221"/>
      <c r="QVQ3" s="1221"/>
      <c r="QVR3" s="1221"/>
      <c r="QVS3" s="1221"/>
      <c r="QVT3" s="1221"/>
      <c r="QVU3" s="1221"/>
      <c r="QVV3" s="1221"/>
      <c r="QVW3" s="1221"/>
      <c r="QVX3" s="1221"/>
      <c r="QVY3" s="1221"/>
      <c r="QVZ3" s="1221"/>
      <c r="QWA3" s="1221"/>
      <c r="QWB3" s="1221"/>
      <c r="QWC3" s="1221"/>
      <c r="QWD3" s="1221"/>
      <c r="QWE3" s="1221"/>
      <c r="QWF3" s="1221"/>
      <c r="QWG3" s="1221"/>
      <c r="QWH3" s="1221"/>
      <c r="QWI3" s="1221"/>
      <c r="QWJ3" s="1221"/>
      <c r="QWK3" s="1221"/>
      <c r="QWL3" s="1221"/>
      <c r="QWM3" s="1221"/>
      <c r="QWN3" s="1221"/>
      <c r="QWO3" s="1221"/>
      <c r="QWP3" s="1221"/>
      <c r="QWQ3" s="1221"/>
      <c r="QWR3" s="1221"/>
      <c r="QWS3" s="1221"/>
      <c r="QWT3" s="1221"/>
      <c r="QWU3" s="1221"/>
      <c r="QWV3" s="1221"/>
      <c r="QWW3" s="1221"/>
      <c r="QWX3" s="1221"/>
      <c r="QWY3" s="1221"/>
      <c r="QWZ3" s="1221"/>
      <c r="QXA3" s="1221"/>
      <c r="QXB3" s="1221"/>
      <c r="QXC3" s="1221"/>
      <c r="QXD3" s="1221"/>
      <c r="QXE3" s="1221"/>
      <c r="QXF3" s="1221"/>
      <c r="QXG3" s="1221"/>
      <c r="QXH3" s="1221"/>
      <c r="QXI3" s="1221"/>
      <c r="QXJ3" s="1221"/>
      <c r="QXK3" s="1221"/>
      <c r="QXL3" s="1221"/>
      <c r="QXM3" s="1221"/>
      <c r="QXN3" s="1221"/>
      <c r="QXO3" s="1221"/>
      <c r="QXP3" s="1221"/>
      <c r="QXQ3" s="1221"/>
      <c r="QXR3" s="1221"/>
      <c r="QXS3" s="1221"/>
      <c r="QXT3" s="1221"/>
      <c r="QXU3" s="1221"/>
      <c r="QXV3" s="1221"/>
      <c r="QXW3" s="1221"/>
      <c r="QXX3" s="1221"/>
      <c r="QXY3" s="1221"/>
      <c r="QXZ3" s="1221"/>
      <c r="QYA3" s="1221"/>
      <c r="QYB3" s="1221"/>
      <c r="QYC3" s="1221"/>
      <c r="QYD3" s="1221"/>
      <c r="QYE3" s="1221"/>
      <c r="QYF3" s="1221"/>
      <c r="QYG3" s="1221"/>
      <c r="QYH3" s="1221"/>
      <c r="QYI3" s="1221"/>
      <c r="QYJ3" s="1221"/>
      <c r="QYK3" s="1221"/>
      <c r="QYL3" s="1221"/>
      <c r="QYM3" s="1221"/>
      <c r="QYN3" s="1221"/>
      <c r="QYO3" s="1221"/>
      <c r="QYP3" s="1221"/>
      <c r="QYQ3" s="1221"/>
      <c r="QYR3" s="1221"/>
      <c r="QYS3" s="1221"/>
      <c r="QYT3" s="1221"/>
      <c r="QYU3" s="1221"/>
      <c r="QYV3" s="1221"/>
      <c r="QYW3" s="1221"/>
      <c r="QYX3" s="1221"/>
      <c r="QYY3" s="1221"/>
      <c r="QYZ3" s="1221"/>
      <c r="QZA3" s="1221"/>
      <c r="QZB3" s="1221"/>
      <c r="QZC3" s="1221"/>
      <c r="QZD3" s="1221"/>
      <c r="QZE3" s="1221"/>
      <c r="QZF3" s="1221"/>
      <c r="QZG3" s="1221"/>
      <c r="QZH3" s="1221"/>
      <c r="QZI3" s="1221"/>
      <c r="QZJ3" s="1221"/>
      <c r="QZK3" s="1221"/>
      <c r="QZL3" s="1221"/>
      <c r="QZM3" s="1221"/>
      <c r="QZN3" s="1221"/>
      <c r="QZO3" s="1221"/>
      <c r="QZP3" s="1221"/>
      <c r="QZQ3" s="1221"/>
      <c r="QZR3" s="1221"/>
      <c r="QZS3" s="1221"/>
      <c r="QZT3" s="1221"/>
      <c r="QZU3" s="1221"/>
      <c r="QZV3" s="1221"/>
      <c r="QZW3" s="1221"/>
      <c r="QZX3" s="1221"/>
      <c r="QZY3" s="1221"/>
      <c r="QZZ3" s="1221"/>
      <c r="RAA3" s="1221"/>
      <c r="RAB3" s="1221"/>
      <c r="RAC3" s="1221"/>
      <c r="RAD3" s="1221"/>
      <c r="RAE3" s="1221"/>
      <c r="RAF3" s="1221"/>
      <c r="RAG3" s="1221"/>
      <c r="RAH3" s="1221"/>
      <c r="RAI3" s="1221"/>
      <c r="RAJ3" s="1221"/>
      <c r="RAK3" s="1221"/>
      <c r="RAL3" s="1221"/>
      <c r="RAM3" s="1221"/>
      <c r="RAN3" s="1221"/>
      <c r="RAO3" s="1221"/>
      <c r="RAP3" s="1221"/>
      <c r="RAQ3" s="1221"/>
      <c r="RAR3" s="1221"/>
      <c r="RAS3" s="1221"/>
      <c r="RAT3" s="1221"/>
      <c r="RAU3" s="1221"/>
      <c r="RAV3" s="1221"/>
      <c r="RAW3" s="1221"/>
      <c r="RAX3" s="1221"/>
      <c r="RAY3" s="1221"/>
      <c r="RAZ3" s="1221"/>
      <c r="RBA3" s="1221"/>
      <c r="RBB3" s="1221"/>
      <c r="RBC3" s="1221"/>
      <c r="RBD3" s="1221"/>
      <c r="RBE3" s="1221"/>
      <c r="RBF3" s="1221"/>
      <c r="RBG3" s="1221"/>
      <c r="RBH3" s="1221"/>
      <c r="RBI3" s="1221"/>
      <c r="RBJ3" s="1221"/>
      <c r="RBK3" s="1221"/>
      <c r="RBL3" s="1221"/>
      <c r="RBM3" s="1221"/>
      <c r="RBN3" s="1221"/>
      <c r="RBO3" s="1221"/>
      <c r="RBP3" s="1221"/>
      <c r="RBQ3" s="1221"/>
      <c r="RBR3" s="1221"/>
      <c r="RBS3" s="1221"/>
      <c r="RBT3" s="1221"/>
      <c r="RBU3" s="1221"/>
      <c r="RBV3" s="1221"/>
      <c r="RBW3" s="1221"/>
      <c r="RBX3" s="1221"/>
      <c r="RBY3" s="1221"/>
      <c r="RBZ3" s="1221"/>
      <c r="RCA3" s="1221"/>
      <c r="RCB3" s="1221"/>
      <c r="RCC3" s="1221"/>
      <c r="RCD3" s="1221"/>
      <c r="RCE3" s="1221"/>
      <c r="RCF3" s="1221"/>
      <c r="RCG3" s="1221"/>
      <c r="RCH3" s="1221"/>
      <c r="RCI3" s="1221"/>
      <c r="RCJ3" s="1221"/>
      <c r="RCK3" s="1221"/>
      <c r="RCL3" s="1221"/>
      <c r="RCM3" s="1221"/>
      <c r="RCN3" s="1221"/>
      <c r="RCO3" s="1221"/>
      <c r="RCP3" s="1221"/>
      <c r="RCQ3" s="1221"/>
      <c r="RCR3" s="1221"/>
      <c r="RCS3" s="1221"/>
      <c r="RCT3" s="1221"/>
      <c r="RCU3" s="1221"/>
      <c r="RCV3" s="1221"/>
      <c r="RCW3" s="1221"/>
      <c r="RCX3" s="1221"/>
      <c r="RCY3" s="1221"/>
      <c r="RCZ3" s="1221"/>
      <c r="RDA3" s="1221"/>
      <c r="RDB3" s="1221"/>
      <c r="RDC3" s="1221"/>
      <c r="RDD3" s="1221"/>
      <c r="RDE3" s="1221"/>
      <c r="RDF3" s="1221"/>
      <c r="RDG3" s="1221"/>
      <c r="RDH3" s="1221"/>
      <c r="RDI3" s="1221"/>
      <c r="RDJ3" s="1221"/>
      <c r="RDK3" s="1221"/>
      <c r="RDL3" s="1221"/>
      <c r="RDM3" s="1221"/>
      <c r="RDN3" s="1221"/>
      <c r="RDO3" s="1221"/>
      <c r="RDP3" s="1221"/>
      <c r="RDQ3" s="1221"/>
      <c r="RDR3" s="1221"/>
      <c r="RDS3" s="1221"/>
      <c r="RDT3" s="1221"/>
      <c r="RDU3" s="1221"/>
      <c r="RDV3" s="1221"/>
      <c r="RDW3" s="1221"/>
      <c r="RDX3" s="1221"/>
      <c r="RDY3" s="1221"/>
      <c r="RDZ3" s="1221"/>
      <c r="REA3" s="1221"/>
      <c r="REB3" s="1221"/>
      <c r="REC3" s="1221"/>
      <c r="RED3" s="1221"/>
      <c r="REE3" s="1221"/>
      <c r="REF3" s="1221"/>
      <c r="REG3" s="1221"/>
      <c r="REH3" s="1221"/>
      <c r="REI3" s="1221"/>
      <c r="REJ3" s="1221"/>
      <c r="REK3" s="1221"/>
      <c r="REL3" s="1221"/>
      <c r="REM3" s="1221"/>
      <c r="REN3" s="1221"/>
      <c r="REO3" s="1221"/>
      <c r="REP3" s="1221"/>
      <c r="REQ3" s="1221"/>
      <c r="RER3" s="1221"/>
      <c r="RES3" s="1221"/>
      <c r="RET3" s="1221"/>
      <c r="REU3" s="1221"/>
      <c r="REV3" s="1221"/>
      <c r="REW3" s="1221"/>
      <c r="REX3" s="1221"/>
      <c r="REY3" s="1221"/>
      <c r="REZ3" s="1221"/>
      <c r="RFA3" s="1221"/>
      <c r="RFB3" s="1221"/>
      <c r="RFC3" s="1221"/>
      <c r="RFD3" s="1221"/>
      <c r="RFE3" s="1221"/>
      <c r="RFF3" s="1221"/>
      <c r="RFG3" s="1221"/>
      <c r="RFH3" s="1221"/>
      <c r="RFI3" s="1221"/>
      <c r="RFJ3" s="1221"/>
      <c r="RFK3" s="1221"/>
      <c r="RFL3" s="1221"/>
      <c r="RFM3" s="1221"/>
      <c r="RFN3" s="1221"/>
      <c r="RFO3" s="1221"/>
      <c r="RFP3" s="1221"/>
      <c r="RFQ3" s="1221"/>
      <c r="RFR3" s="1221"/>
      <c r="RFS3" s="1221"/>
      <c r="RFT3" s="1221"/>
      <c r="RFU3" s="1221"/>
      <c r="RFV3" s="1221"/>
      <c r="RFW3" s="1221"/>
      <c r="RFX3" s="1221"/>
      <c r="RFY3" s="1221"/>
      <c r="RFZ3" s="1221"/>
      <c r="RGA3" s="1221"/>
      <c r="RGB3" s="1221"/>
      <c r="RGC3" s="1221"/>
      <c r="RGD3" s="1221"/>
      <c r="RGE3" s="1221"/>
      <c r="RGF3" s="1221"/>
      <c r="RGG3" s="1221"/>
      <c r="RGH3" s="1221"/>
      <c r="RGI3" s="1221"/>
      <c r="RGJ3" s="1221"/>
      <c r="RGK3" s="1221"/>
      <c r="RGL3" s="1221"/>
      <c r="RGM3" s="1221"/>
      <c r="RGN3" s="1221"/>
      <c r="RGO3" s="1221"/>
      <c r="RGP3" s="1221"/>
      <c r="RGQ3" s="1221"/>
      <c r="RGR3" s="1221"/>
      <c r="RGS3" s="1221"/>
      <c r="RGT3" s="1221"/>
      <c r="RGU3" s="1221"/>
      <c r="RGV3" s="1221"/>
      <c r="RGW3" s="1221"/>
      <c r="RGX3" s="1221"/>
      <c r="RGY3" s="1221"/>
      <c r="RGZ3" s="1221"/>
      <c r="RHA3" s="1221"/>
      <c r="RHB3" s="1221"/>
      <c r="RHC3" s="1221"/>
      <c r="RHD3" s="1221"/>
      <c r="RHE3" s="1221"/>
      <c r="RHF3" s="1221"/>
      <c r="RHG3" s="1221"/>
      <c r="RHH3" s="1221"/>
      <c r="RHI3" s="1221"/>
      <c r="RHJ3" s="1221"/>
      <c r="RHK3" s="1221"/>
      <c r="RHL3" s="1221"/>
      <c r="RHM3" s="1221"/>
      <c r="RHN3" s="1221"/>
      <c r="RHO3" s="1221"/>
      <c r="RHP3" s="1221"/>
      <c r="RHQ3" s="1221"/>
      <c r="RHR3" s="1221"/>
      <c r="RHS3" s="1221"/>
      <c r="RHT3" s="1221"/>
      <c r="RHU3" s="1221"/>
      <c r="RHV3" s="1221"/>
      <c r="RHW3" s="1221"/>
      <c r="RHX3" s="1221"/>
      <c r="RHY3" s="1221"/>
      <c r="RHZ3" s="1221"/>
      <c r="RIA3" s="1221"/>
      <c r="RIB3" s="1221"/>
      <c r="RIC3" s="1221"/>
      <c r="RID3" s="1221"/>
      <c r="RIE3" s="1221"/>
      <c r="RIF3" s="1221"/>
      <c r="RIG3" s="1221"/>
      <c r="RIH3" s="1221"/>
      <c r="RII3" s="1221"/>
      <c r="RIJ3" s="1221"/>
      <c r="RIK3" s="1221"/>
      <c r="RIL3" s="1221"/>
      <c r="RIM3" s="1221"/>
      <c r="RIN3" s="1221"/>
      <c r="RIO3" s="1221"/>
      <c r="RIP3" s="1221"/>
      <c r="RIQ3" s="1221"/>
      <c r="RIR3" s="1221"/>
      <c r="RIS3" s="1221"/>
      <c r="RIT3" s="1221"/>
      <c r="RIU3" s="1221"/>
      <c r="RIV3" s="1221"/>
      <c r="RIW3" s="1221"/>
      <c r="RIX3" s="1221"/>
      <c r="RIY3" s="1221"/>
      <c r="RIZ3" s="1221"/>
      <c r="RJA3" s="1221"/>
      <c r="RJB3" s="1221"/>
      <c r="RJC3" s="1221"/>
      <c r="RJD3" s="1221"/>
      <c r="RJE3" s="1221"/>
      <c r="RJF3" s="1221"/>
      <c r="RJG3" s="1221"/>
      <c r="RJH3" s="1221"/>
      <c r="RJI3" s="1221"/>
      <c r="RJJ3" s="1221"/>
      <c r="RJK3" s="1221"/>
      <c r="RJL3" s="1221"/>
      <c r="RJM3" s="1221"/>
      <c r="RJN3" s="1221"/>
      <c r="RJO3" s="1221"/>
      <c r="RJP3" s="1221"/>
      <c r="RJQ3" s="1221"/>
      <c r="RJR3" s="1221"/>
      <c r="RJS3" s="1221"/>
      <c r="RJT3" s="1221"/>
      <c r="RJU3" s="1221"/>
      <c r="RJV3" s="1221"/>
      <c r="RJW3" s="1221"/>
      <c r="RJX3" s="1221"/>
      <c r="RJY3" s="1221"/>
      <c r="RJZ3" s="1221"/>
      <c r="RKA3" s="1221"/>
      <c r="RKB3" s="1221"/>
      <c r="RKC3" s="1221"/>
      <c r="RKD3" s="1221"/>
      <c r="RKE3" s="1221"/>
      <c r="RKF3" s="1221"/>
      <c r="RKG3" s="1221"/>
      <c r="RKH3" s="1221"/>
      <c r="RKI3" s="1221"/>
      <c r="RKJ3" s="1221"/>
      <c r="RKK3" s="1221"/>
      <c r="RKL3" s="1221"/>
      <c r="RKM3" s="1221"/>
      <c r="RKN3" s="1221"/>
      <c r="RKO3" s="1221"/>
      <c r="RKP3" s="1221"/>
      <c r="RKQ3" s="1221"/>
      <c r="RKR3" s="1221"/>
      <c r="RKS3" s="1221"/>
      <c r="RKT3" s="1221"/>
      <c r="RKU3" s="1221"/>
      <c r="RKV3" s="1221"/>
      <c r="RKW3" s="1221"/>
      <c r="RKX3" s="1221"/>
      <c r="RKY3" s="1221"/>
      <c r="RKZ3" s="1221"/>
      <c r="RLA3" s="1221"/>
      <c r="RLB3" s="1221"/>
      <c r="RLC3" s="1221"/>
      <c r="RLD3" s="1221"/>
      <c r="RLE3" s="1221"/>
      <c r="RLF3" s="1221"/>
      <c r="RLG3" s="1221"/>
      <c r="RLH3" s="1221"/>
      <c r="RLI3" s="1221"/>
      <c r="RLJ3" s="1221"/>
      <c r="RLK3" s="1221"/>
      <c r="RLL3" s="1221"/>
      <c r="RLM3" s="1221"/>
      <c r="RLN3" s="1221"/>
      <c r="RLO3" s="1221"/>
      <c r="RLP3" s="1221"/>
      <c r="RLQ3" s="1221"/>
      <c r="RLR3" s="1221"/>
      <c r="RLS3" s="1221"/>
      <c r="RLT3" s="1221"/>
      <c r="RLU3" s="1221"/>
      <c r="RLV3" s="1221"/>
      <c r="RLW3" s="1221"/>
      <c r="RLX3" s="1221"/>
      <c r="RLY3" s="1221"/>
      <c r="RLZ3" s="1221"/>
      <c r="RMA3" s="1221"/>
      <c r="RMB3" s="1221"/>
      <c r="RMC3" s="1221"/>
      <c r="RMD3" s="1221"/>
      <c r="RME3" s="1221"/>
      <c r="RMF3" s="1221"/>
      <c r="RMG3" s="1221"/>
      <c r="RMH3" s="1221"/>
      <c r="RMI3" s="1221"/>
      <c r="RMJ3" s="1221"/>
      <c r="RMK3" s="1221"/>
      <c r="RML3" s="1221"/>
      <c r="RMM3" s="1221"/>
      <c r="RMN3" s="1221"/>
      <c r="RMO3" s="1221"/>
      <c r="RMP3" s="1221"/>
      <c r="RMQ3" s="1221"/>
      <c r="RMR3" s="1221"/>
      <c r="RMS3" s="1221"/>
      <c r="RMT3" s="1221"/>
      <c r="RMU3" s="1221"/>
      <c r="RMV3" s="1221"/>
      <c r="RMW3" s="1221"/>
      <c r="RMX3" s="1221"/>
      <c r="RMY3" s="1221"/>
      <c r="RMZ3" s="1221"/>
      <c r="RNA3" s="1221"/>
      <c r="RNB3" s="1221"/>
      <c r="RNC3" s="1221"/>
      <c r="RND3" s="1221"/>
      <c r="RNE3" s="1221"/>
      <c r="RNF3" s="1221"/>
      <c r="RNG3" s="1221"/>
      <c r="RNH3" s="1221"/>
      <c r="RNI3" s="1221"/>
      <c r="RNJ3" s="1221"/>
      <c r="RNK3" s="1221"/>
      <c r="RNL3" s="1221"/>
      <c r="RNM3" s="1221"/>
      <c r="RNN3" s="1221"/>
      <c r="RNO3" s="1221"/>
      <c r="RNP3" s="1221"/>
      <c r="RNQ3" s="1221"/>
      <c r="RNR3" s="1221"/>
      <c r="RNS3" s="1221"/>
      <c r="RNT3" s="1221"/>
      <c r="RNU3" s="1221"/>
      <c r="RNV3" s="1221"/>
      <c r="RNW3" s="1221"/>
      <c r="RNX3" s="1221"/>
      <c r="RNY3" s="1221"/>
      <c r="RNZ3" s="1221"/>
      <c r="ROA3" s="1221"/>
      <c r="ROB3" s="1221"/>
      <c r="ROC3" s="1221"/>
      <c r="ROD3" s="1221"/>
      <c r="ROE3" s="1221"/>
      <c r="ROF3" s="1221"/>
      <c r="ROG3" s="1221"/>
      <c r="ROH3" s="1221"/>
      <c r="ROI3" s="1221"/>
      <c r="ROJ3" s="1221"/>
      <c r="ROK3" s="1221"/>
      <c r="ROL3" s="1221"/>
      <c r="ROM3" s="1221"/>
      <c r="RON3" s="1221"/>
      <c r="ROO3" s="1221"/>
      <c r="ROP3" s="1221"/>
      <c r="ROQ3" s="1221"/>
      <c r="ROR3" s="1221"/>
      <c r="ROS3" s="1221"/>
      <c r="ROT3" s="1221"/>
      <c r="ROU3" s="1221"/>
      <c r="ROV3" s="1221"/>
      <c r="ROW3" s="1221"/>
      <c r="ROX3" s="1221"/>
      <c r="ROY3" s="1221"/>
      <c r="ROZ3" s="1221"/>
      <c r="RPA3" s="1221"/>
      <c r="RPB3" s="1221"/>
      <c r="RPC3" s="1221"/>
      <c r="RPD3" s="1221"/>
      <c r="RPE3" s="1221"/>
      <c r="RPF3" s="1221"/>
      <c r="RPG3" s="1221"/>
      <c r="RPH3" s="1221"/>
      <c r="RPI3" s="1221"/>
      <c r="RPJ3" s="1221"/>
      <c r="RPK3" s="1221"/>
      <c r="RPL3" s="1221"/>
      <c r="RPM3" s="1221"/>
      <c r="RPN3" s="1221"/>
      <c r="RPO3" s="1221"/>
      <c r="RPP3" s="1221"/>
      <c r="RPQ3" s="1221"/>
      <c r="RPR3" s="1221"/>
      <c r="RPS3" s="1221"/>
      <c r="RPT3" s="1221"/>
      <c r="RPU3" s="1221"/>
      <c r="RPV3" s="1221"/>
      <c r="RPW3" s="1221"/>
      <c r="RPX3" s="1221"/>
      <c r="RPY3" s="1221"/>
      <c r="RPZ3" s="1221"/>
      <c r="RQA3" s="1221"/>
      <c r="RQB3" s="1221"/>
      <c r="RQC3" s="1221"/>
      <c r="RQD3" s="1221"/>
      <c r="RQE3" s="1221"/>
      <c r="RQF3" s="1221"/>
      <c r="RQG3" s="1221"/>
      <c r="RQH3" s="1221"/>
      <c r="RQI3" s="1221"/>
      <c r="RQJ3" s="1221"/>
      <c r="RQK3" s="1221"/>
      <c r="RQL3" s="1221"/>
      <c r="RQM3" s="1221"/>
      <c r="RQN3" s="1221"/>
      <c r="RQO3" s="1221"/>
      <c r="RQP3" s="1221"/>
      <c r="RQQ3" s="1221"/>
      <c r="RQR3" s="1221"/>
      <c r="RQS3" s="1221"/>
      <c r="RQT3" s="1221"/>
      <c r="RQU3" s="1221"/>
      <c r="RQV3" s="1221"/>
      <c r="RQW3" s="1221"/>
      <c r="RQX3" s="1221"/>
      <c r="RQY3" s="1221"/>
      <c r="RQZ3" s="1221"/>
      <c r="RRA3" s="1221"/>
      <c r="RRB3" s="1221"/>
      <c r="RRC3" s="1221"/>
      <c r="RRD3" s="1221"/>
      <c r="RRE3" s="1221"/>
      <c r="RRF3" s="1221"/>
      <c r="RRG3" s="1221"/>
      <c r="RRH3" s="1221"/>
      <c r="RRI3" s="1221"/>
      <c r="RRJ3" s="1221"/>
      <c r="RRK3" s="1221"/>
      <c r="RRL3" s="1221"/>
      <c r="RRM3" s="1221"/>
      <c r="RRN3" s="1221"/>
      <c r="RRO3" s="1221"/>
      <c r="RRP3" s="1221"/>
      <c r="RRQ3" s="1221"/>
      <c r="RRR3" s="1221"/>
      <c r="RRS3" s="1221"/>
      <c r="RRT3" s="1221"/>
      <c r="RRU3" s="1221"/>
      <c r="RRV3" s="1221"/>
      <c r="RRW3" s="1221"/>
      <c r="RRX3" s="1221"/>
      <c r="RRY3" s="1221"/>
      <c r="RRZ3" s="1221"/>
      <c r="RSA3" s="1221"/>
      <c r="RSB3" s="1221"/>
      <c r="RSC3" s="1221"/>
      <c r="RSD3" s="1221"/>
      <c r="RSE3" s="1221"/>
      <c r="RSF3" s="1221"/>
      <c r="RSG3" s="1221"/>
      <c r="RSH3" s="1221"/>
      <c r="RSI3" s="1221"/>
      <c r="RSJ3" s="1221"/>
      <c r="RSK3" s="1221"/>
      <c r="RSL3" s="1221"/>
      <c r="RSM3" s="1221"/>
      <c r="RSN3" s="1221"/>
      <c r="RSO3" s="1221"/>
      <c r="RSP3" s="1221"/>
      <c r="RSQ3" s="1221"/>
      <c r="RSR3" s="1221"/>
      <c r="RSS3" s="1221"/>
      <c r="RST3" s="1221"/>
      <c r="RSU3" s="1221"/>
      <c r="RSV3" s="1221"/>
      <c r="RSW3" s="1221"/>
      <c r="RSX3" s="1221"/>
      <c r="RSY3" s="1221"/>
      <c r="RSZ3" s="1221"/>
      <c r="RTA3" s="1221"/>
      <c r="RTB3" s="1221"/>
      <c r="RTC3" s="1221"/>
      <c r="RTD3" s="1221"/>
      <c r="RTE3" s="1221"/>
      <c r="RTF3" s="1221"/>
      <c r="RTG3" s="1221"/>
      <c r="RTH3" s="1221"/>
      <c r="RTI3" s="1221"/>
      <c r="RTJ3" s="1221"/>
      <c r="RTK3" s="1221"/>
      <c r="RTL3" s="1221"/>
      <c r="RTM3" s="1221"/>
      <c r="RTN3" s="1221"/>
      <c r="RTO3" s="1221"/>
      <c r="RTP3" s="1221"/>
      <c r="RTQ3" s="1221"/>
      <c r="RTR3" s="1221"/>
      <c r="RTS3" s="1221"/>
      <c r="RTT3" s="1221"/>
      <c r="RTU3" s="1221"/>
      <c r="RTV3" s="1221"/>
      <c r="RTW3" s="1221"/>
      <c r="RTX3" s="1221"/>
      <c r="RTY3" s="1221"/>
      <c r="RTZ3" s="1221"/>
      <c r="RUA3" s="1221"/>
      <c r="RUB3" s="1221"/>
      <c r="RUC3" s="1221"/>
      <c r="RUD3" s="1221"/>
      <c r="RUE3" s="1221"/>
      <c r="RUF3" s="1221"/>
      <c r="RUG3" s="1221"/>
      <c r="RUH3" s="1221"/>
      <c r="RUI3" s="1221"/>
      <c r="RUJ3" s="1221"/>
      <c r="RUK3" s="1221"/>
      <c r="RUL3" s="1221"/>
      <c r="RUM3" s="1221"/>
      <c r="RUN3" s="1221"/>
      <c r="RUO3" s="1221"/>
      <c r="RUP3" s="1221"/>
      <c r="RUQ3" s="1221"/>
      <c r="RUR3" s="1221"/>
      <c r="RUS3" s="1221"/>
      <c r="RUT3" s="1221"/>
      <c r="RUU3" s="1221"/>
      <c r="RUV3" s="1221"/>
      <c r="RUW3" s="1221"/>
      <c r="RUX3" s="1221"/>
      <c r="RUY3" s="1221"/>
      <c r="RUZ3" s="1221"/>
      <c r="RVA3" s="1221"/>
      <c r="RVB3" s="1221"/>
      <c r="RVC3" s="1221"/>
      <c r="RVD3" s="1221"/>
      <c r="RVE3" s="1221"/>
      <c r="RVF3" s="1221"/>
      <c r="RVG3" s="1221"/>
      <c r="RVH3" s="1221"/>
      <c r="RVI3" s="1221"/>
      <c r="RVJ3" s="1221"/>
      <c r="RVK3" s="1221"/>
      <c r="RVL3" s="1221"/>
      <c r="RVM3" s="1221"/>
      <c r="RVN3" s="1221"/>
      <c r="RVO3" s="1221"/>
      <c r="RVP3" s="1221"/>
      <c r="RVQ3" s="1221"/>
      <c r="RVR3" s="1221"/>
      <c r="RVS3" s="1221"/>
      <c r="RVT3" s="1221"/>
      <c r="RVU3" s="1221"/>
      <c r="RVV3" s="1221"/>
      <c r="RVW3" s="1221"/>
      <c r="RVX3" s="1221"/>
      <c r="RVY3" s="1221"/>
      <c r="RVZ3" s="1221"/>
      <c r="RWA3" s="1221"/>
      <c r="RWB3" s="1221"/>
      <c r="RWC3" s="1221"/>
      <c r="RWD3" s="1221"/>
      <c r="RWE3" s="1221"/>
      <c r="RWF3" s="1221"/>
      <c r="RWG3" s="1221"/>
      <c r="RWH3" s="1221"/>
      <c r="RWI3" s="1221"/>
      <c r="RWJ3" s="1221"/>
      <c r="RWK3" s="1221"/>
      <c r="RWL3" s="1221"/>
      <c r="RWM3" s="1221"/>
      <c r="RWN3" s="1221"/>
      <c r="RWO3" s="1221"/>
      <c r="RWP3" s="1221"/>
      <c r="RWQ3" s="1221"/>
      <c r="RWR3" s="1221"/>
      <c r="RWS3" s="1221"/>
      <c r="RWT3" s="1221"/>
      <c r="RWU3" s="1221"/>
      <c r="RWV3" s="1221"/>
      <c r="RWW3" s="1221"/>
      <c r="RWX3" s="1221"/>
      <c r="RWY3" s="1221"/>
      <c r="RWZ3" s="1221"/>
      <c r="RXA3" s="1221"/>
      <c r="RXB3" s="1221"/>
      <c r="RXC3" s="1221"/>
      <c r="RXD3" s="1221"/>
      <c r="RXE3" s="1221"/>
      <c r="RXF3" s="1221"/>
      <c r="RXG3" s="1221"/>
      <c r="RXH3" s="1221"/>
      <c r="RXI3" s="1221"/>
      <c r="RXJ3" s="1221"/>
      <c r="RXK3" s="1221"/>
      <c r="RXL3" s="1221"/>
      <c r="RXM3" s="1221"/>
      <c r="RXN3" s="1221"/>
      <c r="RXO3" s="1221"/>
      <c r="RXP3" s="1221"/>
      <c r="RXQ3" s="1221"/>
      <c r="RXR3" s="1221"/>
      <c r="RXS3" s="1221"/>
      <c r="RXT3" s="1221"/>
      <c r="RXU3" s="1221"/>
      <c r="RXV3" s="1221"/>
      <c r="RXW3" s="1221"/>
      <c r="RXX3" s="1221"/>
      <c r="RXY3" s="1221"/>
      <c r="RXZ3" s="1221"/>
      <c r="RYA3" s="1221"/>
      <c r="RYB3" s="1221"/>
      <c r="RYC3" s="1221"/>
      <c r="RYD3" s="1221"/>
      <c r="RYE3" s="1221"/>
      <c r="RYF3" s="1221"/>
      <c r="RYG3" s="1221"/>
      <c r="RYH3" s="1221"/>
      <c r="RYI3" s="1221"/>
      <c r="RYJ3" s="1221"/>
      <c r="RYK3" s="1221"/>
      <c r="RYL3" s="1221"/>
      <c r="RYM3" s="1221"/>
      <c r="RYN3" s="1221"/>
      <c r="RYO3" s="1221"/>
      <c r="RYP3" s="1221"/>
      <c r="RYQ3" s="1221"/>
      <c r="RYR3" s="1221"/>
      <c r="RYS3" s="1221"/>
      <c r="RYT3" s="1221"/>
      <c r="RYU3" s="1221"/>
      <c r="RYV3" s="1221"/>
      <c r="RYW3" s="1221"/>
      <c r="RYX3" s="1221"/>
      <c r="RYY3" s="1221"/>
      <c r="RYZ3" s="1221"/>
      <c r="RZA3" s="1221"/>
      <c r="RZB3" s="1221"/>
      <c r="RZC3" s="1221"/>
      <c r="RZD3" s="1221"/>
      <c r="RZE3" s="1221"/>
      <c r="RZF3" s="1221"/>
      <c r="RZG3" s="1221"/>
      <c r="RZH3" s="1221"/>
      <c r="RZI3" s="1221"/>
      <c r="RZJ3" s="1221"/>
      <c r="RZK3" s="1221"/>
      <c r="RZL3" s="1221"/>
      <c r="RZM3" s="1221"/>
      <c r="RZN3" s="1221"/>
      <c r="RZO3" s="1221"/>
      <c r="RZP3" s="1221"/>
      <c r="RZQ3" s="1221"/>
      <c r="RZR3" s="1221"/>
      <c r="RZS3" s="1221"/>
      <c r="RZT3" s="1221"/>
      <c r="RZU3" s="1221"/>
      <c r="RZV3" s="1221"/>
      <c r="RZW3" s="1221"/>
      <c r="RZX3" s="1221"/>
      <c r="RZY3" s="1221"/>
      <c r="RZZ3" s="1221"/>
      <c r="SAA3" s="1221"/>
      <c r="SAB3" s="1221"/>
      <c r="SAC3" s="1221"/>
      <c r="SAD3" s="1221"/>
      <c r="SAE3" s="1221"/>
      <c r="SAF3" s="1221"/>
      <c r="SAG3" s="1221"/>
      <c r="SAH3" s="1221"/>
      <c r="SAI3" s="1221"/>
      <c r="SAJ3" s="1221"/>
      <c r="SAK3" s="1221"/>
      <c r="SAL3" s="1221"/>
      <c r="SAM3" s="1221"/>
      <c r="SAN3" s="1221"/>
      <c r="SAO3" s="1221"/>
      <c r="SAP3" s="1221"/>
      <c r="SAQ3" s="1221"/>
      <c r="SAR3" s="1221"/>
      <c r="SAS3" s="1221"/>
      <c r="SAT3" s="1221"/>
      <c r="SAU3" s="1221"/>
      <c r="SAV3" s="1221"/>
      <c r="SAW3" s="1221"/>
      <c r="SAX3" s="1221"/>
      <c r="SAY3" s="1221"/>
      <c r="SAZ3" s="1221"/>
      <c r="SBA3" s="1221"/>
      <c r="SBB3" s="1221"/>
      <c r="SBC3" s="1221"/>
      <c r="SBD3" s="1221"/>
      <c r="SBE3" s="1221"/>
      <c r="SBF3" s="1221"/>
      <c r="SBG3" s="1221"/>
      <c r="SBH3" s="1221"/>
      <c r="SBI3" s="1221"/>
      <c r="SBJ3" s="1221"/>
      <c r="SBK3" s="1221"/>
      <c r="SBL3" s="1221"/>
      <c r="SBM3" s="1221"/>
      <c r="SBN3" s="1221"/>
      <c r="SBO3" s="1221"/>
      <c r="SBP3" s="1221"/>
      <c r="SBQ3" s="1221"/>
      <c r="SBR3" s="1221"/>
      <c r="SBS3" s="1221"/>
      <c r="SBT3" s="1221"/>
      <c r="SBU3" s="1221"/>
      <c r="SBV3" s="1221"/>
      <c r="SBW3" s="1221"/>
      <c r="SBX3" s="1221"/>
      <c r="SBY3" s="1221"/>
      <c r="SBZ3" s="1221"/>
      <c r="SCA3" s="1221"/>
      <c r="SCB3" s="1221"/>
      <c r="SCC3" s="1221"/>
      <c r="SCD3" s="1221"/>
      <c r="SCE3" s="1221"/>
      <c r="SCF3" s="1221"/>
      <c r="SCG3" s="1221"/>
      <c r="SCH3" s="1221"/>
      <c r="SCI3" s="1221"/>
      <c r="SCJ3" s="1221"/>
      <c r="SCK3" s="1221"/>
      <c r="SCL3" s="1221"/>
      <c r="SCM3" s="1221"/>
      <c r="SCN3" s="1221"/>
      <c r="SCO3" s="1221"/>
      <c r="SCP3" s="1221"/>
      <c r="SCQ3" s="1221"/>
      <c r="SCR3" s="1221"/>
      <c r="SCS3" s="1221"/>
      <c r="SCT3" s="1221"/>
      <c r="SCU3" s="1221"/>
      <c r="SCV3" s="1221"/>
      <c r="SCW3" s="1221"/>
      <c r="SCX3" s="1221"/>
      <c r="SCY3" s="1221"/>
      <c r="SCZ3" s="1221"/>
      <c r="SDA3" s="1221"/>
      <c r="SDB3" s="1221"/>
      <c r="SDC3" s="1221"/>
      <c r="SDD3" s="1221"/>
      <c r="SDE3" s="1221"/>
      <c r="SDF3" s="1221"/>
      <c r="SDG3" s="1221"/>
      <c r="SDH3" s="1221"/>
      <c r="SDI3" s="1221"/>
      <c r="SDJ3" s="1221"/>
      <c r="SDK3" s="1221"/>
      <c r="SDL3" s="1221"/>
      <c r="SDM3" s="1221"/>
      <c r="SDN3" s="1221"/>
      <c r="SDO3" s="1221"/>
      <c r="SDP3" s="1221"/>
      <c r="SDQ3" s="1221"/>
      <c r="SDR3" s="1221"/>
      <c r="SDS3" s="1221"/>
      <c r="SDT3" s="1221"/>
      <c r="SDU3" s="1221"/>
      <c r="SDV3" s="1221"/>
      <c r="SDW3" s="1221"/>
      <c r="SDX3" s="1221"/>
      <c r="SDY3" s="1221"/>
      <c r="SDZ3" s="1221"/>
      <c r="SEA3" s="1221"/>
      <c r="SEB3" s="1221"/>
      <c r="SEC3" s="1221"/>
      <c r="SED3" s="1221"/>
      <c r="SEE3" s="1221"/>
      <c r="SEF3" s="1221"/>
      <c r="SEG3" s="1221"/>
      <c r="SEH3" s="1221"/>
      <c r="SEI3" s="1221"/>
      <c r="SEJ3" s="1221"/>
      <c r="SEK3" s="1221"/>
      <c r="SEL3" s="1221"/>
      <c r="SEM3" s="1221"/>
      <c r="SEN3" s="1221"/>
      <c r="SEO3" s="1221"/>
      <c r="SEP3" s="1221"/>
      <c r="SEQ3" s="1221"/>
      <c r="SER3" s="1221"/>
      <c r="SES3" s="1221"/>
      <c r="SET3" s="1221"/>
      <c r="SEU3" s="1221"/>
      <c r="SEV3" s="1221"/>
      <c r="SEW3" s="1221"/>
      <c r="SEX3" s="1221"/>
      <c r="SEY3" s="1221"/>
      <c r="SEZ3" s="1221"/>
      <c r="SFA3" s="1221"/>
      <c r="SFB3" s="1221"/>
      <c r="SFC3" s="1221"/>
      <c r="SFD3" s="1221"/>
      <c r="SFE3" s="1221"/>
      <c r="SFF3" s="1221"/>
      <c r="SFG3" s="1221"/>
      <c r="SFH3" s="1221"/>
      <c r="SFI3" s="1221"/>
      <c r="SFJ3" s="1221"/>
      <c r="SFK3" s="1221"/>
      <c r="SFL3" s="1221"/>
      <c r="SFM3" s="1221"/>
      <c r="SFN3" s="1221"/>
      <c r="SFO3" s="1221"/>
      <c r="SFP3" s="1221"/>
      <c r="SFQ3" s="1221"/>
      <c r="SFR3" s="1221"/>
      <c r="SFS3" s="1221"/>
      <c r="SFT3" s="1221"/>
      <c r="SFU3" s="1221"/>
      <c r="SFV3" s="1221"/>
      <c r="SFW3" s="1221"/>
      <c r="SFX3" s="1221"/>
      <c r="SFY3" s="1221"/>
      <c r="SFZ3" s="1221"/>
      <c r="SGA3" s="1221"/>
      <c r="SGB3" s="1221"/>
      <c r="SGC3" s="1221"/>
      <c r="SGD3" s="1221"/>
      <c r="SGE3" s="1221"/>
      <c r="SGF3" s="1221"/>
      <c r="SGG3" s="1221"/>
      <c r="SGH3" s="1221"/>
      <c r="SGI3" s="1221"/>
      <c r="SGJ3" s="1221"/>
      <c r="SGK3" s="1221"/>
      <c r="SGL3" s="1221"/>
      <c r="SGM3" s="1221"/>
      <c r="SGN3" s="1221"/>
      <c r="SGO3" s="1221"/>
      <c r="SGP3" s="1221"/>
      <c r="SGQ3" s="1221"/>
      <c r="SGR3" s="1221"/>
      <c r="SGS3" s="1221"/>
      <c r="SGT3" s="1221"/>
      <c r="SGU3" s="1221"/>
      <c r="SGV3" s="1221"/>
      <c r="SGW3" s="1221"/>
      <c r="SGX3" s="1221"/>
      <c r="SGY3" s="1221"/>
      <c r="SGZ3" s="1221"/>
      <c r="SHA3" s="1221"/>
      <c r="SHB3" s="1221"/>
      <c r="SHC3" s="1221"/>
      <c r="SHD3" s="1221"/>
      <c r="SHE3" s="1221"/>
      <c r="SHF3" s="1221"/>
      <c r="SHG3" s="1221"/>
      <c r="SHH3" s="1221"/>
      <c r="SHI3" s="1221"/>
      <c r="SHJ3" s="1221"/>
      <c r="SHK3" s="1221"/>
      <c r="SHL3" s="1221"/>
      <c r="SHM3" s="1221"/>
      <c r="SHN3" s="1221"/>
      <c r="SHO3" s="1221"/>
      <c r="SHP3" s="1221"/>
      <c r="SHQ3" s="1221"/>
      <c r="SHR3" s="1221"/>
      <c r="SHS3" s="1221"/>
      <c r="SHT3" s="1221"/>
      <c r="SHU3" s="1221"/>
      <c r="SHV3" s="1221"/>
      <c r="SHW3" s="1221"/>
      <c r="SHX3" s="1221"/>
      <c r="SHY3" s="1221"/>
      <c r="SHZ3" s="1221"/>
      <c r="SIA3" s="1221"/>
      <c r="SIB3" s="1221"/>
      <c r="SIC3" s="1221"/>
      <c r="SID3" s="1221"/>
      <c r="SIE3" s="1221"/>
      <c r="SIF3" s="1221"/>
      <c r="SIG3" s="1221"/>
      <c r="SIH3" s="1221"/>
      <c r="SII3" s="1221"/>
      <c r="SIJ3" s="1221"/>
      <c r="SIK3" s="1221"/>
      <c r="SIL3" s="1221"/>
      <c r="SIM3" s="1221"/>
      <c r="SIN3" s="1221"/>
      <c r="SIO3" s="1221"/>
      <c r="SIP3" s="1221"/>
      <c r="SIQ3" s="1221"/>
      <c r="SIR3" s="1221"/>
      <c r="SIS3" s="1221"/>
      <c r="SIT3" s="1221"/>
      <c r="SIU3" s="1221"/>
      <c r="SIV3" s="1221"/>
      <c r="SIW3" s="1221"/>
      <c r="SIX3" s="1221"/>
      <c r="SIY3" s="1221"/>
      <c r="SIZ3" s="1221"/>
      <c r="SJA3" s="1221"/>
      <c r="SJB3" s="1221"/>
      <c r="SJC3" s="1221"/>
      <c r="SJD3" s="1221"/>
      <c r="SJE3" s="1221"/>
      <c r="SJF3" s="1221"/>
      <c r="SJG3" s="1221"/>
      <c r="SJH3" s="1221"/>
      <c r="SJI3" s="1221"/>
      <c r="SJJ3" s="1221"/>
      <c r="SJK3" s="1221"/>
      <c r="SJL3" s="1221"/>
      <c r="SJM3" s="1221"/>
      <c r="SJN3" s="1221"/>
      <c r="SJO3" s="1221"/>
      <c r="SJP3" s="1221"/>
      <c r="SJQ3" s="1221"/>
      <c r="SJR3" s="1221"/>
      <c r="SJS3" s="1221"/>
      <c r="SJT3" s="1221"/>
      <c r="SJU3" s="1221"/>
      <c r="SJV3" s="1221"/>
      <c r="SJW3" s="1221"/>
      <c r="SJX3" s="1221"/>
      <c r="SJY3" s="1221"/>
      <c r="SJZ3" s="1221"/>
      <c r="SKA3" s="1221"/>
      <c r="SKB3" s="1221"/>
      <c r="SKC3" s="1221"/>
      <c r="SKD3" s="1221"/>
      <c r="SKE3" s="1221"/>
      <c r="SKF3" s="1221"/>
      <c r="SKG3" s="1221"/>
      <c r="SKH3" s="1221"/>
      <c r="SKI3" s="1221"/>
      <c r="SKJ3" s="1221"/>
      <c r="SKK3" s="1221"/>
      <c r="SKL3" s="1221"/>
      <c r="SKM3" s="1221"/>
      <c r="SKN3" s="1221"/>
      <c r="SKO3" s="1221"/>
      <c r="SKP3" s="1221"/>
      <c r="SKQ3" s="1221"/>
      <c r="SKR3" s="1221"/>
      <c r="SKS3" s="1221"/>
      <c r="SKT3" s="1221"/>
      <c r="SKU3" s="1221"/>
      <c r="SKV3" s="1221"/>
      <c r="SKW3" s="1221"/>
      <c r="SKX3" s="1221"/>
      <c r="SKY3" s="1221"/>
      <c r="SKZ3" s="1221"/>
      <c r="SLA3" s="1221"/>
      <c r="SLB3" s="1221"/>
      <c r="SLC3" s="1221"/>
      <c r="SLD3" s="1221"/>
      <c r="SLE3" s="1221"/>
      <c r="SLF3" s="1221"/>
      <c r="SLG3" s="1221"/>
      <c r="SLH3" s="1221"/>
      <c r="SLI3" s="1221"/>
      <c r="SLJ3" s="1221"/>
      <c r="SLK3" s="1221"/>
      <c r="SLL3" s="1221"/>
      <c r="SLM3" s="1221"/>
      <c r="SLN3" s="1221"/>
      <c r="SLO3" s="1221"/>
      <c r="SLP3" s="1221"/>
      <c r="SLQ3" s="1221"/>
      <c r="SLR3" s="1221"/>
      <c r="SLS3" s="1221"/>
      <c r="SLT3" s="1221"/>
      <c r="SLU3" s="1221"/>
      <c r="SLV3" s="1221"/>
      <c r="SLW3" s="1221"/>
      <c r="SLX3" s="1221"/>
      <c r="SLY3" s="1221"/>
      <c r="SLZ3" s="1221"/>
      <c r="SMA3" s="1221"/>
      <c r="SMB3" s="1221"/>
      <c r="SMC3" s="1221"/>
      <c r="SMD3" s="1221"/>
      <c r="SME3" s="1221"/>
      <c r="SMF3" s="1221"/>
      <c r="SMG3" s="1221"/>
      <c r="SMH3" s="1221"/>
      <c r="SMI3" s="1221"/>
      <c r="SMJ3" s="1221"/>
      <c r="SMK3" s="1221"/>
      <c r="SML3" s="1221"/>
      <c r="SMM3" s="1221"/>
      <c r="SMN3" s="1221"/>
      <c r="SMO3" s="1221"/>
      <c r="SMP3" s="1221"/>
      <c r="SMQ3" s="1221"/>
      <c r="SMR3" s="1221"/>
      <c r="SMS3" s="1221"/>
      <c r="SMT3" s="1221"/>
      <c r="SMU3" s="1221"/>
      <c r="SMV3" s="1221"/>
      <c r="SMW3" s="1221"/>
      <c r="SMX3" s="1221"/>
      <c r="SMY3" s="1221"/>
      <c r="SMZ3" s="1221"/>
      <c r="SNA3" s="1221"/>
      <c r="SNB3" s="1221"/>
      <c r="SNC3" s="1221"/>
      <c r="SND3" s="1221"/>
      <c r="SNE3" s="1221"/>
      <c r="SNF3" s="1221"/>
      <c r="SNG3" s="1221"/>
      <c r="SNH3" s="1221"/>
      <c r="SNI3" s="1221"/>
      <c r="SNJ3" s="1221"/>
      <c r="SNK3" s="1221"/>
      <c r="SNL3" s="1221"/>
      <c r="SNM3" s="1221"/>
      <c r="SNN3" s="1221"/>
      <c r="SNO3" s="1221"/>
      <c r="SNP3" s="1221"/>
      <c r="SNQ3" s="1221"/>
      <c r="SNR3" s="1221"/>
      <c r="SNS3" s="1221"/>
      <c r="SNT3" s="1221"/>
      <c r="SNU3" s="1221"/>
      <c r="SNV3" s="1221"/>
      <c r="SNW3" s="1221"/>
      <c r="SNX3" s="1221"/>
      <c r="SNY3" s="1221"/>
      <c r="SNZ3" s="1221"/>
      <c r="SOA3" s="1221"/>
      <c r="SOB3" s="1221"/>
      <c r="SOC3" s="1221"/>
      <c r="SOD3" s="1221"/>
      <c r="SOE3" s="1221"/>
      <c r="SOF3" s="1221"/>
      <c r="SOG3" s="1221"/>
      <c r="SOH3" s="1221"/>
      <c r="SOI3" s="1221"/>
      <c r="SOJ3" s="1221"/>
      <c r="SOK3" s="1221"/>
      <c r="SOL3" s="1221"/>
      <c r="SOM3" s="1221"/>
      <c r="SON3" s="1221"/>
      <c r="SOO3" s="1221"/>
      <c r="SOP3" s="1221"/>
      <c r="SOQ3" s="1221"/>
      <c r="SOR3" s="1221"/>
      <c r="SOS3" s="1221"/>
      <c r="SOT3" s="1221"/>
      <c r="SOU3" s="1221"/>
      <c r="SOV3" s="1221"/>
      <c r="SOW3" s="1221"/>
      <c r="SOX3" s="1221"/>
      <c r="SOY3" s="1221"/>
      <c r="SOZ3" s="1221"/>
      <c r="SPA3" s="1221"/>
      <c r="SPB3" s="1221"/>
      <c r="SPC3" s="1221"/>
      <c r="SPD3" s="1221"/>
      <c r="SPE3" s="1221"/>
      <c r="SPF3" s="1221"/>
      <c r="SPG3" s="1221"/>
      <c r="SPH3" s="1221"/>
      <c r="SPI3" s="1221"/>
      <c r="SPJ3" s="1221"/>
      <c r="SPK3" s="1221"/>
      <c r="SPL3" s="1221"/>
      <c r="SPM3" s="1221"/>
      <c r="SPN3" s="1221"/>
      <c r="SPO3" s="1221"/>
      <c r="SPP3" s="1221"/>
      <c r="SPQ3" s="1221"/>
      <c r="SPR3" s="1221"/>
      <c r="SPS3" s="1221"/>
      <c r="SPT3" s="1221"/>
      <c r="SPU3" s="1221"/>
      <c r="SPV3" s="1221"/>
      <c r="SPW3" s="1221"/>
      <c r="SPX3" s="1221"/>
      <c r="SPY3" s="1221"/>
      <c r="SPZ3" s="1221"/>
      <c r="SQA3" s="1221"/>
      <c r="SQB3" s="1221"/>
      <c r="SQC3" s="1221"/>
      <c r="SQD3" s="1221"/>
      <c r="SQE3" s="1221"/>
      <c r="SQF3" s="1221"/>
      <c r="SQG3" s="1221"/>
      <c r="SQH3" s="1221"/>
      <c r="SQI3" s="1221"/>
      <c r="SQJ3" s="1221"/>
      <c r="SQK3" s="1221"/>
      <c r="SQL3" s="1221"/>
      <c r="SQM3" s="1221"/>
      <c r="SQN3" s="1221"/>
      <c r="SQO3" s="1221"/>
      <c r="SQP3" s="1221"/>
      <c r="SQQ3" s="1221"/>
      <c r="SQR3" s="1221"/>
      <c r="SQS3" s="1221"/>
      <c r="SQT3" s="1221"/>
      <c r="SQU3" s="1221"/>
      <c r="SQV3" s="1221"/>
      <c r="SQW3" s="1221"/>
      <c r="SQX3" s="1221"/>
      <c r="SQY3" s="1221"/>
      <c r="SQZ3" s="1221"/>
      <c r="SRA3" s="1221"/>
      <c r="SRB3" s="1221"/>
      <c r="SRC3" s="1221"/>
      <c r="SRD3" s="1221"/>
      <c r="SRE3" s="1221"/>
      <c r="SRF3" s="1221"/>
      <c r="SRG3" s="1221"/>
      <c r="SRH3" s="1221"/>
      <c r="SRI3" s="1221"/>
      <c r="SRJ3" s="1221"/>
      <c r="SRK3" s="1221"/>
      <c r="SRL3" s="1221"/>
      <c r="SRM3" s="1221"/>
      <c r="SRN3" s="1221"/>
      <c r="SRO3" s="1221"/>
      <c r="SRP3" s="1221"/>
      <c r="SRQ3" s="1221"/>
      <c r="SRR3" s="1221"/>
      <c r="SRS3" s="1221"/>
      <c r="SRT3" s="1221"/>
      <c r="SRU3" s="1221"/>
      <c r="SRV3" s="1221"/>
      <c r="SRW3" s="1221"/>
      <c r="SRX3" s="1221"/>
      <c r="SRY3" s="1221"/>
      <c r="SRZ3" s="1221"/>
      <c r="SSA3" s="1221"/>
      <c r="SSB3" s="1221"/>
      <c r="SSC3" s="1221"/>
      <c r="SSD3" s="1221"/>
      <c r="SSE3" s="1221"/>
      <c r="SSF3" s="1221"/>
      <c r="SSG3" s="1221"/>
      <c r="SSH3" s="1221"/>
      <c r="SSI3" s="1221"/>
      <c r="SSJ3" s="1221"/>
      <c r="SSK3" s="1221"/>
      <c r="SSL3" s="1221"/>
      <c r="SSM3" s="1221"/>
      <c r="SSN3" s="1221"/>
      <c r="SSO3" s="1221"/>
      <c r="SSP3" s="1221"/>
      <c r="SSQ3" s="1221"/>
      <c r="SSR3" s="1221"/>
      <c r="SSS3" s="1221"/>
      <c r="SST3" s="1221"/>
      <c r="SSU3" s="1221"/>
      <c r="SSV3" s="1221"/>
      <c r="SSW3" s="1221"/>
      <c r="SSX3" s="1221"/>
      <c r="SSY3" s="1221"/>
      <c r="SSZ3" s="1221"/>
      <c r="STA3" s="1221"/>
      <c r="STB3" s="1221"/>
      <c r="STC3" s="1221"/>
      <c r="STD3" s="1221"/>
      <c r="STE3" s="1221"/>
      <c r="STF3" s="1221"/>
      <c r="STG3" s="1221"/>
      <c r="STH3" s="1221"/>
      <c r="STI3" s="1221"/>
      <c r="STJ3" s="1221"/>
      <c r="STK3" s="1221"/>
      <c r="STL3" s="1221"/>
      <c r="STM3" s="1221"/>
      <c r="STN3" s="1221"/>
      <c r="STO3" s="1221"/>
      <c r="STP3" s="1221"/>
      <c r="STQ3" s="1221"/>
      <c r="STR3" s="1221"/>
      <c r="STS3" s="1221"/>
      <c r="STT3" s="1221"/>
      <c r="STU3" s="1221"/>
      <c r="STV3" s="1221"/>
      <c r="STW3" s="1221"/>
      <c r="STX3" s="1221"/>
      <c r="STY3" s="1221"/>
      <c r="STZ3" s="1221"/>
      <c r="SUA3" s="1221"/>
      <c r="SUB3" s="1221"/>
      <c r="SUC3" s="1221"/>
      <c r="SUD3" s="1221"/>
      <c r="SUE3" s="1221"/>
      <c r="SUF3" s="1221"/>
      <c r="SUG3" s="1221"/>
      <c r="SUH3" s="1221"/>
      <c r="SUI3" s="1221"/>
      <c r="SUJ3" s="1221"/>
      <c r="SUK3" s="1221"/>
      <c r="SUL3" s="1221"/>
      <c r="SUM3" s="1221"/>
      <c r="SUN3" s="1221"/>
      <c r="SUO3" s="1221"/>
      <c r="SUP3" s="1221"/>
      <c r="SUQ3" s="1221"/>
      <c r="SUR3" s="1221"/>
      <c r="SUS3" s="1221"/>
      <c r="SUT3" s="1221"/>
      <c r="SUU3" s="1221"/>
      <c r="SUV3" s="1221"/>
      <c r="SUW3" s="1221"/>
      <c r="SUX3" s="1221"/>
      <c r="SUY3" s="1221"/>
      <c r="SUZ3" s="1221"/>
      <c r="SVA3" s="1221"/>
      <c r="SVB3" s="1221"/>
      <c r="SVC3" s="1221"/>
      <c r="SVD3" s="1221"/>
      <c r="SVE3" s="1221"/>
      <c r="SVF3" s="1221"/>
      <c r="SVG3" s="1221"/>
      <c r="SVH3" s="1221"/>
      <c r="SVI3" s="1221"/>
      <c r="SVJ3" s="1221"/>
      <c r="SVK3" s="1221"/>
      <c r="SVL3" s="1221"/>
      <c r="SVM3" s="1221"/>
      <c r="SVN3" s="1221"/>
      <c r="SVO3" s="1221"/>
      <c r="SVP3" s="1221"/>
      <c r="SVQ3" s="1221"/>
      <c r="SVR3" s="1221"/>
      <c r="SVS3" s="1221"/>
      <c r="SVT3" s="1221"/>
      <c r="SVU3" s="1221"/>
      <c r="SVV3" s="1221"/>
      <c r="SVW3" s="1221"/>
      <c r="SVX3" s="1221"/>
      <c r="SVY3" s="1221"/>
      <c r="SVZ3" s="1221"/>
      <c r="SWA3" s="1221"/>
      <c r="SWB3" s="1221"/>
      <c r="SWC3" s="1221"/>
      <c r="SWD3" s="1221"/>
      <c r="SWE3" s="1221"/>
      <c r="SWF3" s="1221"/>
      <c r="SWG3" s="1221"/>
      <c r="SWH3" s="1221"/>
      <c r="SWI3" s="1221"/>
      <c r="SWJ3" s="1221"/>
      <c r="SWK3" s="1221"/>
      <c r="SWL3" s="1221"/>
      <c r="SWM3" s="1221"/>
      <c r="SWN3" s="1221"/>
      <c r="SWO3" s="1221"/>
      <c r="SWP3" s="1221"/>
      <c r="SWQ3" s="1221"/>
      <c r="SWR3" s="1221"/>
      <c r="SWS3" s="1221"/>
      <c r="SWT3" s="1221"/>
      <c r="SWU3" s="1221"/>
      <c r="SWV3" s="1221"/>
      <c r="SWW3" s="1221"/>
      <c r="SWX3" s="1221"/>
      <c r="SWY3" s="1221"/>
      <c r="SWZ3" s="1221"/>
      <c r="SXA3" s="1221"/>
      <c r="SXB3" s="1221"/>
      <c r="SXC3" s="1221"/>
      <c r="SXD3" s="1221"/>
      <c r="SXE3" s="1221"/>
      <c r="SXF3" s="1221"/>
      <c r="SXG3" s="1221"/>
      <c r="SXH3" s="1221"/>
      <c r="SXI3" s="1221"/>
      <c r="SXJ3" s="1221"/>
      <c r="SXK3" s="1221"/>
      <c r="SXL3" s="1221"/>
      <c r="SXM3" s="1221"/>
      <c r="SXN3" s="1221"/>
      <c r="SXO3" s="1221"/>
      <c r="SXP3" s="1221"/>
      <c r="SXQ3" s="1221"/>
      <c r="SXR3" s="1221"/>
      <c r="SXS3" s="1221"/>
      <c r="SXT3" s="1221"/>
      <c r="SXU3" s="1221"/>
      <c r="SXV3" s="1221"/>
      <c r="SXW3" s="1221"/>
      <c r="SXX3" s="1221"/>
      <c r="SXY3" s="1221"/>
      <c r="SXZ3" s="1221"/>
      <c r="SYA3" s="1221"/>
      <c r="SYB3" s="1221"/>
      <c r="SYC3" s="1221"/>
      <c r="SYD3" s="1221"/>
      <c r="SYE3" s="1221"/>
      <c r="SYF3" s="1221"/>
      <c r="SYG3" s="1221"/>
      <c r="SYH3" s="1221"/>
      <c r="SYI3" s="1221"/>
      <c r="SYJ3" s="1221"/>
      <c r="SYK3" s="1221"/>
      <c r="SYL3" s="1221"/>
      <c r="SYM3" s="1221"/>
      <c r="SYN3" s="1221"/>
      <c r="SYO3" s="1221"/>
      <c r="SYP3" s="1221"/>
      <c r="SYQ3" s="1221"/>
      <c r="SYR3" s="1221"/>
      <c r="SYS3" s="1221"/>
      <c r="SYT3" s="1221"/>
      <c r="SYU3" s="1221"/>
      <c r="SYV3" s="1221"/>
      <c r="SYW3" s="1221"/>
      <c r="SYX3" s="1221"/>
      <c r="SYY3" s="1221"/>
      <c r="SYZ3" s="1221"/>
      <c r="SZA3" s="1221"/>
      <c r="SZB3" s="1221"/>
      <c r="SZC3" s="1221"/>
      <c r="SZD3" s="1221"/>
      <c r="SZE3" s="1221"/>
      <c r="SZF3" s="1221"/>
      <c r="SZG3" s="1221"/>
      <c r="SZH3" s="1221"/>
      <c r="SZI3" s="1221"/>
      <c r="SZJ3" s="1221"/>
      <c r="SZK3" s="1221"/>
      <c r="SZL3" s="1221"/>
      <c r="SZM3" s="1221"/>
      <c r="SZN3" s="1221"/>
      <c r="SZO3" s="1221"/>
      <c r="SZP3" s="1221"/>
      <c r="SZQ3" s="1221"/>
      <c r="SZR3" s="1221"/>
      <c r="SZS3" s="1221"/>
      <c r="SZT3" s="1221"/>
      <c r="SZU3" s="1221"/>
      <c r="SZV3" s="1221"/>
      <c r="SZW3" s="1221"/>
      <c r="SZX3" s="1221"/>
      <c r="SZY3" s="1221"/>
      <c r="SZZ3" s="1221"/>
      <c r="TAA3" s="1221"/>
      <c r="TAB3" s="1221"/>
      <c r="TAC3" s="1221"/>
      <c r="TAD3" s="1221"/>
      <c r="TAE3" s="1221"/>
      <c r="TAF3" s="1221"/>
      <c r="TAG3" s="1221"/>
      <c r="TAH3" s="1221"/>
      <c r="TAI3" s="1221"/>
      <c r="TAJ3" s="1221"/>
      <c r="TAK3" s="1221"/>
      <c r="TAL3" s="1221"/>
      <c r="TAM3" s="1221"/>
      <c r="TAN3" s="1221"/>
      <c r="TAO3" s="1221"/>
      <c r="TAP3" s="1221"/>
      <c r="TAQ3" s="1221"/>
      <c r="TAR3" s="1221"/>
      <c r="TAS3" s="1221"/>
      <c r="TAT3" s="1221"/>
      <c r="TAU3" s="1221"/>
      <c r="TAV3" s="1221"/>
      <c r="TAW3" s="1221"/>
      <c r="TAX3" s="1221"/>
      <c r="TAY3" s="1221"/>
      <c r="TAZ3" s="1221"/>
      <c r="TBA3" s="1221"/>
      <c r="TBB3" s="1221"/>
      <c r="TBC3" s="1221"/>
      <c r="TBD3" s="1221"/>
      <c r="TBE3" s="1221"/>
      <c r="TBF3" s="1221"/>
      <c r="TBG3" s="1221"/>
      <c r="TBH3" s="1221"/>
      <c r="TBI3" s="1221"/>
      <c r="TBJ3" s="1221"/>
      <c r="TBK3" s="1221"/>
      <c r="TBL3" s="1221"/>
      <c r="TBM3" s="1221"/>
      <c r="TBN3" s="1221"/>
      <c r="TBO3" s="1221"/>
      <c r="TBP3" s="1221"/>
      <c r="TBQ3" s="1221"/>
      <c r="TBR3" s="1221"/>
      <c r="TBS3" s="1221"/>
      <c r="TBT3" s="1221"/>
      <c r="TBU3" s="1221"/>
      <c r="TBV3" s="1221"/>
      <c r="TBW3" s="1221"/>
      <c r="TBX3" s="1221"/>
      <c r="TBY3" s="1221"/>
      <c r="TBZ3" s="1221"/>
      <c r="TCA3" s="1221"/>
      <c r="TCB3" s="1221"/>
      <c r="TCC3" s="1221"/>
      <c r="TCD3" s="1221"/>
      <c r="TCE3" s="1221"/>
      <c r="TCF3" s="1221"/>
      <c r="TCG3" s="1221"/>
      <c r="TCH3" s="1221"/>
      <c r="TCI3" s="1221"/>
      <c r="TCJ3" s="1221"/>
      <c r="TCK3" s="1221"/>
      <c r="TCL3" s="1221"/>
      <c r="TCM3" s="1221"/>
      <c r="TCN3" s="1221"/>
      <c r="TCO3" s="1221"/>
      <c r="TCP3" s="1221"/>
      <c r="TCQ3" s="1221"/>
      <c r="TCR3" s="1221"/>
      <c r="TCS3" s="1221"/>
      <c r="TCT3" s="1221"/>
      <c r="TCU3" s="1221"/>
      <c r="TCV3" s="1221"/>
      <c r="TCW3" s="1221"/>
      <c r="TCX3" s="1221"/>
      <c r="TCY3" s="1221"/>
      <c r="TCZ3" s="1221"/>
      <c r="TDA3" s="1221"/>
      <c r="TDB3" s="1221"/>
      <c r="TDC3" s="1221"/>
      <c r="TDD3" s="1221"/>
      <c r="TDE3" s="1221"/>
      <c r="TDF3" s="1221"/>
      <c r="TDG3" s="1221"/>
      <c r="TDH3" s="1221"/>
      <c r="TDI3" s="1221"/>
      <c r="TDJ3" s="1221"/>
      <c r="TDK3" s="1221"/>
      <c r="TDL3" s="1221"/>
      <c r="TDM3" s="1221"/>
      <c r="TDN3" s="1221"/>
      <c r="TDO3" s="1221"/>
      <c r="TDP3" s="1221"/>
      <c r="TDQ3" s="1221"/>
      <c r="TDR3" s="1221"/>
      <c r="TDS3" s="1221"/>
      <c r="TDT3" s="1221"/>
      <c r="TDU3" s="1221"/>
      <c r="TDV3" s="1221"/>
      <c r="TDW3" s="1221"/>
      <c r="TDX3" s="1221"/>
      <c r="TDY3" s="1221"/>
      <c r="TDZ3" s="1221"/>
      <c r="TEA3" s="1221"/>
      <c r="TEB3" s="1221"/>
      <c r="TEC3" s="1221"/>
      <c r="TED3" s="1221"/>
      <c r="TEE3" s="1221"/>
      <c r="TEF3" s="1221"/>
      <c r="TEG3" s="1221"/>
      <c r="TEH3" s="1221"/>
      <c r="TEI3" s="1221"/>
      <c r="TEJ3" s="1221"/>
      <c r="TEK3" s="1221"/>
      <c r="TEL3" s="1221"/>
      <c r="TEM3" s="1221"/>
      <c r="TEN3" s="1221"/>
      <c r="TEO3" s="1221"/>
      <c r="TEP3" s="1221"/>
      <c r="TEQ3" s="1221"/>
      <c r="TER3" s="1221"/>
      <c r="TES3" s="1221"/>
      <c r="TET3" s="1221"/>
      <c r="TEU3" s="1221"/>
      <c r="TEV3" s="1221"/>
      <c r="TEW3" s="1221"/>
      <c r="TEX3" s="1221"/>
      <c r="TEY3" s="1221"/>
      <c r="TEZ3" s="1221"/>
      <c r="TFA3" s="1221"/>
      <c r="TFB3" s="1221"/>
      <c r="TFC3" s="1221"/>
      <c r="TFD3" s="1221"/>
      <c r="TFE3" s="1221"/>
      <c r="TFF3" s="1221"/>
      <c r="TFG3" s="1221"/>
      <c r="TFH3" s="1221"/>
      <c r="TFI3" s="1221"/>
      <c r="TFJ3" s="1221"/>
      <c r="TFK3" s="1221"/>
      <c r="TFL3" s="1221"/>
      <c r="TFM3" s="1221"/>
      <c r="TFN3" s="1221"/>
      <c r="TFO3" s="1221"/>
      <c r="TFP3" s="1221"/>
      <c r="TFQ3" s="1221"/>
      <c r="TFR3" s="1221"/>
      <c r="TFS3" s="1221"/>
      <c r="TFT3" s="1221"/>
      <c r="TFU3" s="1221"/>
      <c r="TFV3" s="1221"/>
      <c r="TFW3" s="1221"/>
      <c r="TFX3" s="1221"/>
      <c r="TFY3" s="1221"/>
      <c r="TFZ3" s="1221"/>
      <c r="TGA3" s="1221"/>
      <c r="TGB3" s="1221"/>
      <c r="TGC3" s="1221"/>
      <c r="TGD3" s="1221"/>
      <c r="TGE3" s="1221"/>
      <c r="TGF3" s="1221"/>
      <c r="TGG3" s="1221"/>
      <c r="TGH3" s="1221"/>
      <c r="TGI3" s="1221"/>
      <c r="TGJ3" s="1221"/>
      <c r="TGK3" s="1221"/>
      <c r="TGL3" s="1221"/>
      <c r="TGM3" s="1221"/>
      <c r="TGN3" s="1221"/>
      <c r="TGO3" s="1221"/>
      <c r="TGP3" s="1221"/>
      <c r="TGQ3" s="1221"/>
      <c r="TGR3" s="1221"/>
      <c r="TGS3" s="1221"/>
      <c r="TGT3" s="1221"/>
      <c r="TGU3" s="1221"/>
      <c r="TGV3" s="1221"/>
      <c r="TGW3" s="1221"/>
      <c r="TGX3" s="1221"/>
      <c r="TGY3" s="1221"/>
      <c r="TGZ3" s="1221"/>
      <c r="THA3" s="1221"/>
      <c r="THB3" s="1221"/>
      <c r="THC3" s="1221"/>
      <c r="THD3" s="1221"/>
      <c r="THE3" s="1221"/>
      <c r="THF3" s="1221"/>
      <c r="THG3" s="1221"/>
      <c r="THH3" s="1221"/>
      <c r="THI3" s="1221"/>
      <c r="THJ3" s="1221"/>
      <c r="THK3" s="1221"/>
      <c r="THL3" s="1221"/>
      <c r="THM3" s="1221"/>
      <c r="THN3" s="1221"/>
      <c r="THO3" s="1221"/>
      <c r="THP3" s="1221"/>
      <c r="THQ3" s="1221"/>
      <c r="THR3" s="1221"/>
      <c r="THS3" s="1221"/>
      <c r="THT3" s="1221"/>
      <c r="THU3" s="1221"/>
      <c r="THV3" s="1221"/>
      <c r="THW3" s="1221"/>
      <c r="THX3" s="1221"/>
      <c r="THY3" s="1221"/>
      <c r="THZ3" s="1221"/>
      <c r="TIA3" s="1221"/>
      <c r="TIB3" s="1221"/>
      <c r="TIC3" s="1221"/>
      <c r="TID3" s="1221"/>
      <c r="TIE3" s="1221"/>
      <c r="TIF3" s="1221"/>
      <c r="TIG3" s="1221"/>
      <c r="TIH3" s="1221"/>
      <c r="TII3" s="1221"/>
      <c r="TIJ3" s="1221"/>
      <c r="TIK3" s="1221"/>
      <c r="TIL3" s="1221"/>
      <c r="TIM3" s="1221"/>
      <c r="TIN3" s="1221"/>
      <c r="TIO3" s="1221"/>
      <c r="TIP3" s="1221"/>
      <c r="TIQ3" s="1221"/>
      <c r="TIR3" s="1221"/>
      <c r="TIS3" s="1221"/>
      <c r="TIT3" s="1221"/>
      <c r="TIU3" s="1221"/>
      <c r="TIV3" s="1221"/>
      <c r="TIW3" s="1221"/>
      <c r="TIX3" s="1221"/>
      <c r="TIY3" s="1221"/>
      <c r="TIZ3" s="1221"/>
      <c r="TJA3" s="1221"/>
      <c r="TJB3" s="1221"/>
      <c r="TJC3" s="1221"/>
      <c r="TJD3" s="1221"/>
      <c r="TJE3" s="1221"/>
      <c r="TJF3" s="1221"/>
      <c r="TJG3" s="1221"/>
      <c r="TJH3" s="1221"/>
      <c r="TJI3" s="1221"/>
      <c r="TJJ3" s="1221"/>
      <c r="TJK3" s="1221"/>
      <c r="TJL3" s="1221"/>
      <c r="TJM3" s="1221"/>
      <c r="TJN3" s="1221"/>
      <c r="TJO3" s="1221"/>
      <c r="TJP3" s="1221"/>
      <c r="TJQ3" s="1221"/>
      <c r="TJR3" s="1221"/>
      <c r="TJS3" s="1221"/>
      <c r="TJT3" s="1221"/>
      <c r="TJU3" s="1221"/>
      <c r="TJV3" s="1221"/>
      <c r="TJW3" s="1221"/>
      <c r="TJX3" s="1221"/>
      <c r="TJY3" s="1221"/>
      <c r="TJZ3" s="1221"/>
      <c r="TKA3" s="1221"/>
      <c r="TKB3" s="1221"/>
      <c r="TKC3" s="1221"/>
      <c r="TKD3" s="1221"/>
      <c r="TKE3" s="1221"/>
      <c r="TKF3" s="1221"/>
      <c r="TKG3" s="1221"/>
      <c r="TKH3" s="1221"/>
      <c r="TKI3" s="1221"/>
      <c r="TKJ3" s="1221"/>
      <c r="TKK3" s="1221"/>
      <c r="TKL3" s="1221"/>
      <c r="TKM3" s="1221"/>
      <c r="TKN3" s="1221"/>
      <c r="TKO3" s="1221"/>
      <c r="TKP3" s="1221"/>
      <c r="TKQ3" s="1221"/>
      <c r="TKR3" s="1221"/>
      <c r="TKS3" s="1221"/>
      <c r="TKT3" s="1221"/>
      <c r="TKU3" s="1221"/>
      <c r="TKV3" s="1221"/>
      <c r="TKW3" s="1221"/>
      <c r="TKX3" s="1221"/>
      <c r="TKY3" s="1221"/>
      <c r="TKZ3" s="1221"/>
      <c r="TLA3" s="1221"/>
      <c r="TLB3" s="1221"/>
      <c r="TLC3" s="1221"/>
      <c r="TLD3" s="1221"/>
      <c r="TLE3" s="1221"/>
      <c r="TLF3" s="1221"/>
      <c r="TLG3" s="1221"/>
      <c r="TLH3" s="1221"/>
      <c r="TLI3" s="1221"/>
      <c r="TLJ3" s="1221"/>
      <c r="TLK3" s="1221"/>
      <c r="TLL3" s="1221"/>
      <c r="TLM3" s="1221"/>
      <c r="TLN3" s="1221"/>
      <c r="TLO3" s="1221"/>
      <c r="TLP3" s="1221"/>
      <c r="TLQ3" s="1221"/>
      <c r="TLR3" s="1221"/>
      <c r="TLS3" s="1221"/>
      <c r="TLT3" s="1221"/>
      <c r="TLU3" s="1221"/>
      <c r="TLV3" s="1221"/>
      <c r="TLW3" s="1221"/>
      <c r="TLX3" s="1221"/>
      <c r="TLY3" s="1221"/>
      <c r="TLZ3" s="1221"/>
      <c r="TMA3" s="1221"/>
      <c r="TMB3" s="1221"/>
      <c r="TMC3" s="1221"/>
      <c r="TMD3" s="1221"/>
      <c r="TME3" s="1221"/>
      <c r="TMF3" s="1221"/>
      <c r="TMG3" s="1221"/>
      <c r="TMH3" s="1221"/>
      <c r="TMI3" s="1221"/>
      <c r="TMJ3" s="1221"/>
      <c r="TMK3" s="1221"/>
      <c r="TML3" s="1221"/>
      <c r="TMM3" s="1221"/>
      <c r="TMN3" s="1221"/>
      <c r="TMO3" s="1221"/>
      <c r="TMP3" s="1221"/>
      <c r="TMQ3" s="1221"/>
      <c r="TMR3" s="1221"/>
      <c r="TMS3" s="1221"/>
      <c r="TMT3" s="1221"/>
      <c r="TMU3" s="1221"/>
      <c r="TMV3" s="1221"/>
      <c r="TMW3" s="1221"/>
      <c r="TMX3" s="1221"/>
      <c r="TMY3" s="1221"/>
      <c r="TMZ3" s="1221"/>
      <c r="TNA3" s="1221"/>
      <c r="TNB3" s="1221"/>
      <c r="TNC3" s="1221"/>
      <c r="TND3" s="1221"/>
      <c r="TNE3" s="1221"/>
      <c r="TNF3" s="1221"/>
      <c r="TNG3" s="1221"/>
      <c r="TNH3" s="1221"/>
      <c r="TNI3" s="1221"/>
      <c r="TNJ3" s="1221"/>
      <c r="TNK3" s="1221"/>
      <c r="TNL3" s="1221"/>
      <c r="TNM3" s="1221"/>
      <c r="TNN3" s="1221"/>
      <c r="TNO3" s="1221"/>
      <c r="TNP3" s="1221"/>
      <c r="TNQ3" s="1221"/>
      <c r="TNR3" s="1221"/>
      <c r="TNS3" s="1221"/>
      <c r="TNT3" s="1221"/>
      <c r="TNU3" s="1221"/>
      <c r="TNV3" s="1221"/>
      <c r="TNW3" s="1221"/>
      <c r="TNX3" s="1221"/>
      <c r="TNY3" s="1221"/>
      <c r="TNZ3" s="1221"/>
      <c r="TOA3" s="1221"/>
      <c r="TOB3" s="1221"/>
      <c r="TOC3" s="1221"/>
      <c r="TOD3" s="1221"/>
      <c r="TOE3" s="1221"/>
      <c r="TOF3" s="1221"/>
      <c r="TOG3" s="1221"/>
      <c r="TOH3" s="1221"/>
      <c r="TOI3" s="1221"/>
      <c r="TOJ3" s="1221"/>
      <c r="TOK3" s="1221"/>
      <c r="TOL3" s="1221"/>
      <c r="TOM3" s="1221"/>
      <c r="TON3" s="1221"/>
      <c r="TOO3" s="1221"/>
      <c r="TOP3" s="1221"/>
      <c r="TOQ3" s="1221"/>
      <c r="TOR3" s="1221"/>
      <c r="TOS3" s="1221"/>
      <c r="TOT3" s="1221"/>
      <c r="TOU3" s="1221"/>
      <c r="TOV3" s="1221"/>
      <c r="TOW3" s="1221"/>
      <c r="TOX3" s="1221"/>
      <c r="TOY3" s="1221"/>
      <c r="TOZ3" s="1221"/>
      <c r="TPA3" s="1221"/>
      <c r="TPB3" s="1221"/>
      <c r="TPC3" s="1221"/>
      <c r="TPD3" s="1221"/>
      <c r="TPE3" s="1221"/>
      <c r="TPF3" s="1221"/>
      <c r="TPG3" s="1221"/>
      <c r="TPH3" s="1221"/>
      <c r="TPI3" s="1221"/>
      <c r="TPJ3" s="1221"/>
      <c r="TPK3" s="1221"/>
      <c r="TPL3" s="1221"/>
      <c r="TPM3" s="1221"/>
      <c r="TPN3" s="1221"/>
      <c r="TPO3" s="1221"/>
      <c r="TPP3" s="1221"/>
      <c r="TPQ3" s="1221"/>
      <c r="TPR3" s="1221"/>
      <c r="TPS3" s="1221"/>
      <c r="TPT3" s="1221"/>
      <c r="TPU3" s="1221"/>
      <c r="TPV3" s="1221"/>
      <c r="TPW3" s="1221"/>
      <c r="TPX3" s="1221"/>
      <c r="TPY3" s="1221"/>
      <c r="TPZ3" s="1221"/>
      <c r="TQA3" s="1221"/>
      <c r="TQB3" s="1221"/>
      <c r="TQC3" s="1221"/>
      <c r="TQD3" s="1221"/>
      <c r="TQE3" s="1221"/>
      <c r="TQF3" s="1221"/>
      <c r="TQG3" s="1221"/>
      <c r="TQH3" s="1221"/>
      <c r="TQI3" s="1221"/>
      <c r="TQJ3" s="1221"/>
      <c r="TQK3" s="1221"/>
      <c r="TQL3" s="1221"/>
      <c r="TQM3" s="1221"/>
      <c r="TQN3" s="1221"/>
      <c r="TQO3" s="1221"/>
      <c r="TQP3" s="1221"/>
      <c r="TQQ3" s="1221"/>
      <c r="TQR3" s="1221"/>
      <c r="TQS3" s="1221"/>
      <c r="TQT3" s="1221"/>
      <c r="TQU3" s="1221"/>
      <c r="TQV3" s="1221"/>
      <c r="TQW3" s="1221"/>
      <c r="TQX3" s="1221"/>
      <c r="TQY3" s="1221"/>
      <c r="TQZ3" s="1221"/>
      <c r="TRA3" s="1221"/>
      <c r="TRB3" s="1221"/>
      <c r="TRC3" s="1221"/>
      <c r="TRD3" s="1221"/>
      <c r="TRE3" s="1221"/>
      <c r="TRF3" s="1221"/>
      <c r="TRG3" s="1221"/>
      <c r="TRH3" s="1221"/>
      <c r="TRI3" s="1221"/>
      <c r="TRJ3" s="1221"/>
      <c r="TRK3" s="1221"/>
      <c r="TRL3" s="1221"/>
      <c r="TRM3" s="1221"/>
      <c r="TRN3" s="1221"/>
      <c r="TRO3" s="1221"/>
      <c r="TRP3" s="1221"/>
      <c r="TRQ3" s="1221"/>
      <c r="TRR3" s="1221"/>
      <c r="TRS3" s="1221"/>
      <c r="TRT3" s="1221"/>
      <c r="TRU3" s="1221"/>
      <c r="TRV3" s="1221"/>
      <c r="TRW3" s="1221"/>
      <c r="TRX3" s="1221"/>
      <c r="TRY3" s="1221"/>
      <c r="TRZ3" s="1221"/>
      <c r="TSA3" s="1221"/>
      <c r="TSB3" s="1221"/>
      <c r="TSC3" s="1221"/>
      <c r="TSD3" s="1221"/>
      <c r="TSE3" s="1221"/>
      <c r="TSF3" s="1221"/>
      <c r="TSG3" s="1221"/>
      <c r="TSH3" s="1221"/>
      <c r="TSI3" s="1221"/>
      <c r="TSJ3" s="1221"/>
      <c r="TSK3" s="1221"/>
      <c r="TSL3" s="1221"/>
      <c r="TSM3" s="1221"/>
      <c r="TSN3" s="1221"/>
      <c r="TSO3" s="1221"/>
      <c r="TSP3" s="1221"/>
      <c r="TSQ3" s="1221"/>
      <c r="TSR3" s="1221"/>
      <c r="TSS3" s="1221"/>
      <c r="TST3" s="1221"/>
      <c r="TSU3" s="1221"/>
      <c r="TSV3" s="1221"/>
      <c r="TSW3" s="1221"/>
      <c r="TSX3" s="1221"/>
      <c r="TSY3" s="1221"/>
      <c r="TSZ3" s="1221"/>
      <c r="TTA3" s="1221"/>
      <c r="TTB3" s="1221"/>
      <c r="TTC3" s="1221"/>
      <c r="TTD3" s="1221"/>
      <c r="TTE3" s="1221"/>
      <c r="TTF3" s="1221"/>
      <c r="TTG3" s="1221"/>
      <c r="TTH3" s="1221"/>
      <c r="TTI3" s="1221"/>
      <c r="TTJ3" s="1221"/>
      <c r="TTK3" s="1221"/>
      <c r="TTL3" s="1221"/>
      <c r="TTM3" s="1221"/>
      <c r="TTN3" s="1221"/>
      <c r="TTO3" s="1221"/>
      <c r="TTP3" s="1221"/>
      <c r="TTQ3" s="1221"/>
      <c r="TTR3" s="1221"/>
      <c r="TTS3" s="1221"/>
      <c r="TTT3" s="1221"/>
      <c r="TTU3" s="1221"/>
      <c r="TTV3" s="1221"/>
      <c r="TTW3" s="1221"/>
      <c r="TTX3" s="1221"/>
      <c r="TTY3" s="1221"/>
      <c r="TTZ3" s="1221"/>
      <c r="TUA3" s="1221"/>
      <c r="TUB3" s="1221"/>
      <c r="TUC3" s="1221"/>
      <c r="TUD3" s="1221"/>
      <c r="TUE3" s="1221"/>
      <c r="TUF3" s="1221"/>
      <c r="TUG3" s="1221"/>
      <c r="TUH3" s="1221"/>
      <c r="TUI3" s="1221"/>
      <c r="TUJ3" s="1221"/>
      <c r="TUK3" s="1221"/>
      <c r="TUL3" s="1221"/>
      <c r="TUM3" s="1221"/>
      <c r="TUN3" s="1221"/>
      <c r="TUO3" s="1221"/>
      <c r="TUP3" s="1221"/>
      <c r="TUQ3" s="1221"/>
      <c r="TUR3" s="1221"/>
      <c r="TUS3" s="1221"/>
      <c r="TUT3" s="1221"/>
      <c r="TUU3" s="1221"/>
      <c r="TUV3" s="1221"/>
      <c r="TUW3" s="1221"/>
      <c r="TUX3" s="1221"/>
      <c r="TUY3" s="1221"/>
      <c r="TUZ3" s="1221"/>
      <c r="TVA3" s="1221"/>
      <c r="TVB3" s="1221"/>
      <c r="TVC3" s="1221"/>
      <c r="TVD3" s="1221"/>
      <c r="TVE3" s="1221"/>
      <c r="TVF3" s="1221"/>
      <c r="TVG3" s="1221"/>
      <c r="TVH3" s="1221"/>
      <c r="TVI3" s="1221"/>
      <c r="TVJ3" s="1221"/>
      <c r="TVK3" s="1221"/>
      <c r="TVL3" s="1221"/>
      <c r="TVM3" s="1221"/>
      <c r="TVN3" s="1221"/>
      <c r="TVO3" s="1221"/>
      <c r="TVP3" s="1221"/>
      <c r="TVQ3" s="1221"/>
      <c r="TVR3" s="1221"/>
      <c r="TVS3" s="1221"/>
      <c r="TVT3" s="1221"/>
      <c r="TVU3" s="1221"/>
      <c r="TVV3" s="1221"/>
      <c r="TVW3" s="1221"/>
      <c r="TVX3" s="1221"/>
      <c r="TVY3" s="1221"/>
      <c r="TVZ3" s="1221"/>
      <c r="TWA3" s="1221"/>
      <c r="TWB3" s="1221"/>
      <c r="TWC3" s="1221"/>
      <c r="TWD3" s="1221"/>
      <c r="TWE3" s="1221"/>
      <c r="TWF3" s="1221"/>
      <c r="TWG3" s="1221"/>
      <c r="TWH3" s="1221"/>
      <c r="TWI3" s="1221"/>
      <c r="TWJ3" s="1221"/>
      <c r="TWK3" s="1221"/>
      <c r="TWL3" s="1221"/>
      <c r="TWM3" s="1221"/>
      <c r="TWN3" s="1221"/>
      <c r="TWO3" s="1221"/>
      <c r="TWP3" s="1221"/>
      <c r="TWQ3" s="1221"/>
      <c r="TWR3" s="1221"/>
      <c r="TWS3" s="1221"/>
      <c r="TWT3" s="1221"/>
      <c r="TWU3" s="1221"/>
      <c r="TWV3" s="1221"/>
      <c r="TWW3" s="1221"/>
      <c r="TWX3" s="1221"/>
      <c r="TWY3" s="1221"/>
      <c r="TWZ3" s="1221"/>
      <c r="TXA3" s="1221"/>
      <c r="TXB3" s="1221"/>
      <c r="TXC3" s="1221"/>
      <c r="TXD3" s="1221"/>
      <c r="TXE3" s="1221"/>
      <c r="TXF3" s="1221"/>
      <c r="TXG3" s="1221"/>
      <c r="TXH3" s="1221"/>
      <c r="TXI3" s="1221"/>
      <c r="TXJ3" s="1221"/>
      <c r="TXK3" s="1221"/>
      <c r="TXL3" s="1221"/>
      <c r="TXM3" s="1221"/>
      <c r="TXN3" s="1221"/>
      <c r="TXO3" s="1221"/>
      <c r="TXP3" s="1221"/>
      <c r="TXQ3" s="1221"/>
      <c r="TXR3" s="1221"/>
      <c r="TXS3" s="1221"/>
      <c r="TXT3" s="1221"/>
      <c r="TXU3" s="1221"/>
      <c r="TXV3" s="1221"/>
      <c r="TXW3" s="1221"/>
      <c r="TXX3" s="1221"/>
      <c r="TXY3" s="1221"/>
      <c r="TXZ3" s="1221"/>
      <c r="TYA3" s="1221"/>
      <c r="TYB3" s="1221"/>
      <c r="TYC3" s="1221"/>
      <c r="TYD3" s="1221"/>
      <c r="TYE3" s="1221"/>
      <c r="TYF3" s="1221"/>
      <c r="TYG3" s="1221"/>
      <c r="TYH3" s="1221"/>
      <c r="TYI3" s="1221"/>
      <c r="TYJ3" s="1221"/>
      <c r="TYK3" s="1221"/>
      <c r="TYL3" s="1221"/>
      <c r="TYM3" s="1221"/>
      <c r="TYN3" s="1221"/>
      <c r="TYO3" s="1221"/>
      <c r="TYP3" s="1221"/>
      <c r="TYQ3" s="1221"/>
      <c r="TYR3" s="1221"/>
      <c r="TYS3" s="1221"/>
      <c r="TYT3" s="1221"/>
      <c r="TYU3" s="1221"/>
      <c r="TYV3" s="1221"/>
      <c r="TYW3" s="1221"/>
      <c r="TYX3" s="1221"/>
      <c r="TYY3" s="1221"/>
      <c r="TYZ3" s="1221"/>
      <c r="TZA3" s="1221"/>
      <c r="TZB3" s="1221"/>
      <c r="TZC3" s="1221"/>
      <c r="TZD3" s="1221"/>
      <c r="TZE3" s="1221"/>
      <c r="TZF3" s="1221"/>
      <c r="TZG3" s="1221"/>
      <c r="TZH3" s="1221"/>
      <c r="TZI3" s="1221"/>
      <c r="TZJ3" s="1221"/>
      <c r="TZK3" s="1221"/>
      <c r="TZL3" s="1221"/>
      <c r="TZM3" s="1221"/>
      <c r="TZN3" s="1221"/>
      <c r="TZO3" s="1221"/>
      <c r="TZP3" s="1221"/>
      <c r="TZQ3" s="1221"/>
      <c r="TZR3" s="1221"/>
      <c r="TZS3" s="1221"/>
      <c r="TZT3" s="1221"/>
      <c r="TZU3" s="1221"/>
      <c r="TZV3" s="1221"/>
      <c r="TZW3" s="1221"/>
      <c r="TZX3" s="1221"/>
      <c r="TZY3" s="1221"/>
      <c r="TZZ3" s="1221"/>
      <c r="UAA3" s="1221"/>
      <c r="UAB3" s="1221"/>
      <c r="UAC3" s="1221"/>
      <c r="UAD3" s="1221"/>
      <c r="UAE3" s="1221"/>
      <c r="UAF3" s="1221"/>
      <c r="UAG3" s="1221"/>
      <c r="UAH3" s="1221"/>
      <c r="UAI3" s="1221"/>
      <c r="UAJ3" s="1221"/>
      <c r="UAK3" s="1221"/>
      <c r="UAL3" s="1221"/>
      <c r="UAM3" s="1221"/>
      <c r="UAN3" s="1221"/>
      <c r="UAO3" s="1221"/>
      <c r="UAP3" s="1221"/>
      <c r="UAQ3" s="1221"/>
      <c r="UAR3" s="1221"/>
      <c r="UAS3" s="1221"/>
      <c r="UAT3" s="1221"/>
      <c r="UAU3" s="1221"/>
      <c r="UAV3" s="1221"/>
      <c r="UAW3" s="1221"/>
      <c r="UAX3" s="1221"/>
      <c r="UAY3" s="1221"/>
      <c r="UAZ3" s="1221"/>
      <c r="UBA3" s="1221"/>
      <c r="UBB3" s="1221"/>
      <c r="UBC3" s="1221"/>
      <c r="UBD3" s="1221"/>
      <c r="UBE3" s="1221"/>
      <c r="UBF3" s="1221"/>
      <c r="UBG3" s="1221"/>
      <c r="UBH3" s="1221"/>
      <c r="UBI3" s="1221"/>
      <c r="UBJ3" s="1221"/>
      <c r="UBK3" s="1221"/>
      <c r="UBL3" s="1221"/>
      <c r="UBM3" s="1221"/>
      <c r="UBN3" s="1221"/>
      <c r="UBO3" s="1221"/>
      <c r="UBP3" s="1221"/>
      <c r="UBQ3" s="1221"/>
      <c r="UBR3" s="1221"/>
      <c r="UBS3" s="1221"/>
      <c r="UBT3" s="1221"/>
      <c r="UBU3" s="1221"/>
      <c r="UBV3" s="1221"/>
      <c r="UBW3" s="1221"/>
      <c r="UBX3" s="1221"/>
      <c r="UBY3" s="1221"/>
      <c r="UBZ3" s="1221"/>
      <c r="UCA3" s="1221"/>
      <c r="UCB3" s="1221"/>
      <c r="UCC3" s="1221"/>
      <c r="UCD3" s="1221"/>
      <c r="UCE3" s="1221"/>
      <c r="UCF3" s="1221"/>
      <c r="UCG3" s="1221"/>
      <c r="UCH3" s="1221"/>
      <c r="UCI3" s="1221"/>
      <c r="UCJ3" s="1221"/>
      <c r="UCK3" s="1221"/>
      <c r="UCL3" s="1221"/>
      <c r="UCM3" s="1221"/>
      <c r="UCN3" s="1221"/>
      <c r="UCO3" s="1221"/>
      <c r="UCP3" s="1221"/>
      <c r="UCQ3" s="1221"/>
      <c r="UCR3" s="1221"/>
      <c r="UCS3" s="1221"/>
      <c r="UCT3" s="1221"/>
      <c r="UCU3" s="1221"/>
      <c r="UCV3" s="1221"/>
      <c r="UCW3" s="1221"/>
      <c r="UCX3" s="1221"/>
      <c r="UCY3" s="1221"/>
      <c r="UCZ3" s="1221"/>
      <c r="UDA3" s="1221"/>
      <c r="UDB3" s="1221"/>
      <c r="UDC3" s="1221"/>
      <c r="UDD3" s="1221"/>
      <c r="UDE3" s="1221"/>
      <c r="UDF3" s="1221"/>
      <c r="UDG3" s="1221"/>
      <c r="UDH3" s="1221"/>
      <c r="UDI3" s="1221"/>
      <c r="UDJ3" s="1221"/>
      <c r="UDK3" s="1221"/>
      <c r="UDL3" s="1221"/>
      <c r="UDM3" s="1221"/>
      <c r="UDN3" s="1221"/>
      <c r="UDO3" s="1221"/>
      <c r="UDP3" s="1221"/>
      <c r="UDQ3" s="1221"/>
      <c r="UDR3" s="1221"/>
      <c r="UDS3" s="1221"/>
      <c r="UDT3" s="1221"/>
      <c r="UDU3" s="1221"/>
      <c r="UDV3" s="1221"/>
      <c r="UDW3" s="1221"/>
      <c r="UDX3" s="1221"/>
      <c r="UDY3" s="1221"/>
      <c r="UDZ3" s="1221"/>
      <c r="UEA3" s="1221"/>
      <c r="UEB3" s="1221"/>
      <c r="UEC3" s="1221"/>
      <c r="UED3" s="1221"/>
      <c r="UEE3" s="1221"/>
      <c r="UEF3" s="1221"/>
      <c r="UEG3" s="1221"/>
      <c r="UEH3" s="1221"/>
      <c r="UEI3" s="1221"/>
      <c r="UEJ3" s="1221"/>
      <c r="UEK3" s="1221"/>
      <c r="UEL3" s="1221"/>
      <c r="UEM3" s="1221"/>
      <c r="UEN3" s="1221"/>
      <c r="UEO3" s="1221"/>
      <c r="UEP3" s="1221"/>
      <c r="UEQ3" s="1221"/>
      <c r="UER3" s="1221"/>
      <c r="UES3" s="1221"/>
      <c r="UET3" s="1221"/>
      <c r="UEU3" s="1221"/>
      <c r="UEV3" s="1221"/>
      <c r="UEW3" s="1221"/>
      <c r="UEX3" s="1221"/>
      <c r="UEY3" s="1221"/>
      <c r="UEZ3" s="1221"/>
      <c r="UFA3" s="1221"/>
      <c r="UFB3" s="1221"/>
      <c r="UFC3" s="1221"/>
      <c r="UFD3" s="1221"/>
      <c r="UFE3" s="1221"/>
      <c r="UFF3" s="1221"/>
      <c r="UFG3" s="1221"/>
      <c r="UFH3" s="1221"/>
      <c r="UFI3" s="1221"/>
      <c r="UFJ3" s="1221"/>
      <c r="UFK3" s="1221"/>
      <c r="UFL3" s="1221"/>
      <c r="UFM3" s="1221"/>
      <c r="UFN3" s="1221"/>
      <c r="UFO3" s="1221"/>
      <c r="UFP3" s="1221"/>
      <c r="UFQ3" s="1221"/>
      <c r="UFR3" s="1221"/>
      <c r="UFS3" s="1221"/>
      <c r="UFT3" s="1221"/>
      <c r="UFU3" s="1221"/>
      <c r="UFV3" s="1221"/>
      <c r="UFW3" s="1221"/>
      <c r="UFX3" s="1221"/>
      <c r="UFY3" s="1221"/>
      <c r="UFZ3" s="1221"/>
      <c r="UGA3" s="1221"/>
      <c r="UGB3" s="1221"/>
      <c r="UGC3" s="1221"/>
      <c r="UGD3" s="1221"/>
      <c r="UGE3" s="1221"/>
      <c r="UGF3" s="1221"/>
      <c r="UGG3" s="1221"/>
      <c r="UGH3" s="1221"/>
      <c r="UGI3" s="1221"/>
      <c r="UGJ3" s="1221"/>
      <c r="UGK3" s="1221"/>
      <c r="UGL3" s="1221"/>
      <c r="UGM3" s="1221"/>
      <c r="UGN3" s="1221"/>
      <c r="UGO3" s="1221"/>
      <c r="UGP3" s="1221"/>
      <c r="UGQ3" s="1221"/>
      <c r="UGR3" s="1221"/>
      <c r="UGS3" s="1221"/>
      <c r="UGT3" s="1221"/>
      <c r="UGU3" s="1221"/>
      <c r="UGV3" s="1221"/>
      <c r="UGW3" s="1221"/>
      <c r="UGX3" s="1221"/>
      <c r="UGY3" s="1221"/>
      <c r="UGZ3" s="1221"/>
      <c r="UHA3" s="1221"/>
      <c r="UHB3" s="1221"/>
      <c r="UHC3" s="1221"/>
      <c r="UHD3" s="1221"/>
      <c r="UHE3" s="1221"/>
      <c r="UHF3" s="1221"/>
      <c r="UHG3" s="1221"/>
      <c r="UHH3" s="1221"/>
      <c r="UHI3" s="1221"/>
      <c r="UHJ3" s="1221"/>
      <c r="UHK3" s="1221"/>
      <c r="UHL3" s="1221"/>
      <c r="UHM3" s="1221"/>
      <c r="UHN3" s="1221"/>
      <c r="UHO3" s="1221"/>
      <c r="UHP3" s="1221"/>
      <c r="UHQ3" s="1221"/>
      <c r="UHR3" s="1221"/>
      <c r="UHS3" s="1221"/>
      <c r="UHT3" s="1221"/>
      <c r="UHU3" s="1221"/>
      <c r="UHV3" s="1221"/>
      <c r="UHW3" s="1221"/>
      <c r="UHX3" s="1221"/>
      <c r="UHY3" s="1221"/>
      <c r="UHZ3" s="1221"/>
      <c r="UIA3" s="1221"/>
      <c r="UIB3" s="1221"/>
      <c r="UIC3" s="1221"/>
      <c r="UID3" s="1221"/>
      <c r="UIE3" s="1221"/>
      <c r="UIF3" s="1221"/>
      <c r="UIG3" s="1221"/>
      <c r="UIH3" s="1221"/>
      <c r="UII3" s="1221"/>
      <c r="UIJ3" s="1221"/>
      <c r="UIK3" s="1221"/>
      <c r="UIL3" s="1221"/>
      <c r="UIM3" s="1221"/>
      <c r="UIN3" s="1221"/>
      <c r="UIO3" s="1221"/>
      <c r="UIP3" s="1221"/>
      <c r="UIQ3" s="1221"/>
      <c r="UIR3" s="1221"/>
      <c r="UIS3" s="1221"/>
      <c r="UIT3" s="1221"/>
      <c r="UIU3" s="1221"/>
      <c r="UIV3" s="1221"/>
      <c r="UIW3" s="1221"/>
      <c r="UIX3" s="1221"/>
      <c r="UIY3" s="1221"/>
      <c r="UIZ3" s="1221"/>
      <c r="UJA3" s="1221"/>
      <c r="UJB3" s="1221"/>
      <c r="UJC3" s="1221"/>
      <c r="UJD3" s="1221"/>
      <c r="UJE3" s="1221"/>
      <c r="UJF3" s="1221"/>
      <c r="UJG3" s="1221"/>
      <c r="UJH3" s="1221"/>
      <c r="UJI3" s="1221"/>
      <c r="UJJ3" s="1221"/>
      <c r="UJK3" s="1221"/>
      <c r="UJL3" s="1221"/>
      <c r="UJM3" s="1221"/>
      <c r="UJN3" s="1221"/>
      <c r="UJO3" s="1221"/>
      <c r="UJP3" s="1221"/>
      <c r="UJQ3" s="1221"/>
      <c r="UJR3" s="1221"/>
      <c r="UJS3" s="1221"/>
      <c r="UJT3" s="1221"/>
      <c r="UJU3" s="1221"/>
      <c r="UJV3" s="1221"/>
      <c r="UJW3" s="1221"/>
      <c r="UJX3" s="1221"/>
      <c r="UJY3" s="1221"/>
      <c r="UJZ3" s="1221"/>
      <c r="UKA3" s="1221"/>
      <c r="UKB3" s="1221"/>
      <c r="UKC3" s="1221"/>
      <c r="UKD3" s="1221"/>
      <c r="UKE3" s="1221"/>
      <c r="UKF3" s="1221"/>
      <c r="UKG3" s="1221"/>
      <c r="UKH3" s="1221"/>
      <c r="UKI3" s="1221"/>
      <c r="UKJ3" s="1221"/>
      <c r="UKK3" s="1221"/>
      <c r="UKL3" s="1221"/>
      <c r="UKM3" s="1221"/>
      <c r="UKN3" s="1221"/>
      <c r="UKO3" s="1221"/>
      <c r="UKP3" s="1221"/>
      <c r="UKQ3" s="1221"/>
      <c r="UKR3" s="1221"/>
      <c r="UKS3" s="1221"/>
      <c r="UKT3" s="1221"/>
      <c r="UKU3" s="1221"/>
      <c r="UKV3" s="1221"/>
      <c r="UKW3" s="1221"/>
      <c r="UKX3" s="1221"/>
      <c r="UKY3" s="1221"/>
      <c r="UKZ3" s="1221"/>
      <c r="ULA3" s="1221"/>
      <c r="ULB3" s="1221"/>
      <c r="ULC3" s="1221"/>
      <c r="ULD3" s="1221"/>
      <c r="ULE3" s="1221"/>
      <c r="ULF3" s="1221"/>
      <c r="ULG3" s="1221"/>
      <c r="ULH3" s="1221"/>
      <c r="ULI3" s="1221"/>
      <c r="ULJ3" s="1221"/>
      <c r="ULK3" s="1221"/>
      <c r="ULL3" s="1221"/>
      <c r="ULM3" s="1221"/>
      <c r="ULN3" s="1221"/>
      <c r="ULO3" s="1221"/>
      <c r="ULP3" s="1221"/>
      <c r="ULQ3" s="1221"/>
      <c r="ULR3" s="1221"/>
      <c r="ULS3" s="1221"/>
      <c r="ULT3" s="1221"/>
      <c r="ULU3" s="1221"/>
      <c r="ULV3" s="1221"/>
      <c r="ULW3" s="1221"/>
      <c r="ULX3" s="1221"/>
      <c r="ULY3" s="1221"/>
      <c r="ULZ3" s="1221"/>
      <c r="UMA3" s="1221"/>
      <c r="UMB3" s="1221"/>
      <c r="UMC3" s="1221"/>
      <c r="UMD3" s="1221"/>
      <c r="UME3" s="1221"/>
      <c r="UMF3" s="1221"/>
      <c r="UMG3" s="1221"/>
      <c r="UMH3" s="1221"/>
      <c r="UMI3" s="1221"/>
      <c r="UMJ3" s="1221"/>
      <c r="UMK3" s="1221"/>
      <c r="UML3" s="1221"/>
      <c r="UMM3" s="1221"/>
      <c r="UMN3" s="1221"/>
      <c r="UMO3" s="1221"/>
      <c r="UMP3" s="1221"/>
      <c r="UMQ3" s="1221"/>
      <c r="UMR3" s="1221"/>
      <c r="UMS3" s="1221"/>
      <c r="UMT3" s="1221"/>
      <c r="UMU3" s="1221"/>
      <c r="UMV3" s="1221"/>
      <c r="UMW3" s="1221"/>
      <c r="UMX3" s="1221"/>
      <c r="UMY3" s="1221"/>
      <c r="UMZ3" s="1221"/>
      <c r="UNA3" s="1221"/>
      <c r="UNB3" s="1221"/>
      <c r="UNC3" s="1221"/>
      <c r="UND3" s="1221"/>
      <c r="UNE3" s="1221"/>
      <c r="UNF3" s="1221"/>
      <c r="UNG3" s="1221"/>
      <c r="UNH3" s="1221"/>
      <c r="UNI3" s="1221"/>
      <c r="UNJ3" s="1221"/>
      <c r="UNK3" s="1221"/>
      <c r="UNL3" s="1221"/>
      <c r="UNM3" s="1221"/>
      <c r="UNN3" s="1221"/>
      <c r="UNO3" s="1221"/>
      <c r="UNP3" s="1221"/>
      <c r="UNQ3" s="1221"/>
      <c r="UNR3" s="1221"/>
      <c r="UNS3" s="1221"/>
      <c r="UNT3" s="1221"/>
      <c r="UNU3" s="1221"/>
      <c r="UNV3" s="1221"/>
      <c r="UNW3" s="1221"/>
      <c r="UNX3" s="1221"/>
      <c r="UNY3" s="1221"/>
      <c r="UNZ3" s="1221"/>
      <c r="UOA3" s="1221"/>
      <c r="UOB3" s="1221"/>
      <c r="UOC3" s="1221"/>
      <c r="UOD3" s="1221"/>
      <c r="UOE3" s="1221"/>
      <c r="UOF3" s="1221"/>
      <c r="UOG3" s="1221"/>
      <c r="UOH3" s="1221"/>
      <c r="UOI3" s="1221"/>
      <c r="UOJ3" s="1221"/>
      <c r="UOK3" s="1221"/>
      <c r="UOL3" s="1221"/>
      <c r="UOM3" s="1221"/>
      <c r="UON3" s="1221"/>
      <c r="UOO3" s="1221"/>
      <c r="UOP3" s="1221"/>
      <c r="UOQ3" s="1221"/>
      <c r="UOR3" s="1221"/>
      <c r="UOS3" s="1221"/>
      <c r="UOT3" s="1221"/>
      <c r="UOU3" s="1221"/>
      <c r="UOV3" s="1221"/>
      <c r="UOW3" s="1221"/>
      <c r="UOX3" s="1221"/>
      <c r="UOY3" s="1221"/>
      <c r="UOZ3" s="1221"/>
      <c r="UPA3" s="1221"/>
      <c r="UPB3" s="1221"/>
      <c r="UPC3" s="1221"/>
      <c r="UPD3" s="1221"/>
      <c r="UPE3" s="1221"/>
      <c r="UPF3" s="1221"/>
      <c r="UPG3" s="1221"/>
      <c r="UPH3" s="1221"/>
      <c r="UPI3" s="1221"/>
      <c r="UPJ3" s="1221"/>
      <c r="UPK3" s="1221"/>
      <c r="UPL3" s="1221"/>
      <c r="UPM3" s="1221"/>
      <c r="UPN3" s="1221"/>
      <c r="UPO3" s="1221"/>
      <c r="UPP3" s="1221"/>
      <c r="UPQ3" s="1221"/>
      <c r="UPR3" s="1221"/>
      <c r="UPS3" s="1221"/>
      <c r="UPT3" s="1221"/>
      <c r="UPU3" s="1221"/>
      <c r="UPV3" s="1221"/>
      <c r="UPW3" s="1221"/>
      <c r="UPX3" s="1221"/>
      <c r="UPY3" s="1221"/>
      <c r="UPZ3" s="1221"/>
      <c r="UQA3" s="1221"/>
      <c r="UQB3" s="1221"/>
      <c r="UQC3" s="1221"/>
      <c r="UQD3" s="1221"/>
      <c r="UQE3" s="1221"/>
      <c r="UQF3" s="1221"/>
      <c r="UQG3" s="1221"/>
      <c r="UQH3" s="1221"/>
      <c r="UQI3" s="1221"/>
      <c r="UQJ3" s="1221"/>
      <c r="UQK3" s="1221"/>
      <c r="UQL3" s="1221"/>
      <c r="UQM3" s="1221"/>
      <c r="UQN3" s="1221"/>
      <c r="UQO3" s="1221"/>
      <c r="UQP3" s="1221"/>
      <c r="UQQ3" s="1221"/>
      <c r="UQR3" s="1221"/>
      <c r="UQS3" s="1221"/>
      <c r="UQT3" s="1221"/>
      <c r="UQU3" s="1221"/>
      <c r="UQV3" s="1221"/>
      <c r="UQW3" s="1221"/>
      <c r="UQX3" s="1221"/>
      <c r="UQY3" s="1221"/>
      <c r="UQZ3" s="1221"/>
      <c r="URA3" s="1221"/>
      <c r="URB3" s="1221"/>
      <c r="URC3" s="1221"/>
      <c r="URD3" s="1221"/>
      <c r="URE3" s="1221"/>
      <c r="URF3" s="1221"/>
      <c r="URG3" s="1221"/>
      <c r="URH3" s="1221"/>
      <c r="URI3" s="1221"/>
      <c r="URJ3" s="1221"/>
      <c r="URK3" s="1221"/>
      <c r="URL3" s="1221"/>
      <c r="URM3" s="1221"/>
      <c r="URN3" s="1221"/>
      <c r="URO3" s="1221"/>
      <c r="URP3" s="1221"/>
      <c r="URQ3" s="1221"/>
      <c r="URR3" s="1221"/>
      <c r="URS3" s="1221"/>
      <c r="URT3" s="1221"/>
      <c r="URU3" s="1221"/>
      <c r="URV3" s="1221"/>
      <c r="URW3" s="1221"/>
      <c r="URX3" s="1221"/>
      <c r="URY3" s="1221"/>
      <c r="URZ3" s="1221"/>
      <c r="USA3" s="1221"/>
      <c r="USB3" s="1221"/>
      <c r="USC3" s="1221"/>
      <c r="USD3" s="1221"/>
      <c r="USE3" s="1221"/>
      <c r="USF3" s="1221"/>
      <c r="USG3" s="1221"/>
      <c r="USH3" s="1221"/>
      <c r="USI3" s="1221"/>
      <c r="USJ3" s="1221"/>
      <c r="USK3" s="1221"/>
      <c r="USL3" s="1221"/>
      <c r="USM3" s="1221"/>
      <c r="USN3" s="1221"/>
      <c r="USO3" s="1221"/>
      <c r="USP3" s="1221"/>
      <c r="USQ3" s="1221"/>
      <c r="USR3" s="1221"/>
      <c r="USS3" s="1221"/>
      <c r="UST3" s="1221"/>
      <c r="USU3" s="1221"/>
      <c r="USV3" s="1221"/>
      <c r="USW3" s="1221"/>
      <c r="USX3" s="1221"/>
      <c r="USY3" s="1221"/>
      <c r="USZ3" s="1221"/>
      <c r="UTA3" s="1221"/>
      <c r="UTB3" s="1221"/>
      <c r="UTC3" s="1221"/>
      <c r="UTD3" s="1221"/>
      <c r="UTE3" s="1221"/>
      <c r="UTF3" s="1221"/>
      <c r="UTG3" s="1221"/>
      <c r="UTH3" s="1221"/>
      <c r="UTI3" s="1221"/>
      <c r="UTJ3" s="1221"/>
      <c r="UTK3" s="1221"/>
      <c r="UTL3" s="1221"/>
      <c r="UTM3" s="1221"/>
      <c r="UTN3" s="1221"/>
      <c r="UTO3" s="1221"/>
      <c r="UTP3" s="1221"/>
      <c r="UTQ3" s="1221"/>
      <c r="UTR3" s="1221"/>
      <c r="UTS3" s="1221"/>
      <c r="UTT3" s="1221"/>
      <c r="UTU3" s="1221"/>
      <c r="UTV3" s="1221"/>
      <c r="UTW3" s="1221"/>
      <c r="UTX3" s="1221"/>
      <c r="UTY3" s="1221"/>
      <c r="UTZ3" s="1221"/>
      <c r="UUA3" s="1221"/>
      <c r="UUB3" s="1221"/>
      <c r="UUC3" s="1221"/>
      <c r="UUD3" s="1221"/>
      <c r="UUE3" s="1221"/>
      <c r="UUF3" s="1221"/>
      <c r="UUG3" s="1221"/>
      <c r="UUH3" s="1221"/>
      <c r="UUI3" s="1221"/>
      <c r="UUJ3" s="1221"/>
      <c r="UUK3" s="1221"/>
      <c r="UUL3" s="1221"/>
      <c r="UUM3" s="1221"/>
      <c r="UUN3" s="1221"/>
      <c r="UUO3" s="1221"/>
      <c r="UUP3" s="1221"/>
      <c r="UUQ3" s="1221"/>
      <c r="UUR3" s="1221"/>
      <c r="UUS3" s="1221"/>
      <c r="UUT3" s="1221"/>
      <c r="UUU3" s="1221"/>
      <c r="UUV3" s="1221"/>
      <c r="UUW3" s="1221"/>
      <c r="UUX3" s="1221"/>
      <c r="UUY3" s="1221"/>
      <c r="UUZ3" s="1221"/>
      <c r="UVA3" s="1221"/>
      <c r="UVB3" s="1221"/>
      <c r="UVC3" s="1221"/>
      <c r="UVD3" s="1221"/>
      <c r="UVE3" s="1221"/>
      <c r="UVF3" s="1221"/>
      <c r="UVG3" s="1221"/>
      <c r="UVH3" s="1221"/>
      <c r="UVI3" s="1221"/>
      <c r="UVJ3" s="1221"/>
      <c r="UVK3" s="1221"/>
      <c r="UVL3" s="1221"/>
      <c r="UVM3" s="1221"/>
      <c r="UVN3" s="1221"/>
      <c r="UVO3" s="1221"/>
      <c r="UVP3" s="1221"/>
      <c r="UVQ3" s="1221"/>
      <c r="UVR3" s="1221"/>
      <c r="UVS3" s="1221"/>
      <c r="UVT3" s="1221"/>
      <c r="UVU3" s="1221"/>
      <c r="UVV3" s="1221"/>
      <c r="UVW3" s="1221"/>
      <c r="UVX3" s="1221"/>
      <c r="UVY3" s="1221"/>
      <c r="UVZ3" s="1221"/>
      <c r="UWA3" s="1221"/>
      <c r="UWB3" s="1221"/>
      <c r="UWC3" s="1221"/>
      <c r="UWD3" s="1221"/>
      <c r="UWE3" s="1221"/>
      <c r="UWF3" s="1221"/>
      <c r="UWG3" s="1221"/>
      <c r="UWH3" s="1221"/>
      <c r="UWI3" s="1221"/>
      <c r="UWJ3" s="1221"/>
      <c r="UWK3" s="1221"/>
      <c r="UWL3" s="1221"/>
      <c r="UWM3" s="1221"/>
      <c r="UWN3" s="1221"/>
      <c r="UWO3" s="1221"/>
      <c r="UWP3" s="1221"/>
      <c r="UWQ3" s="1221"/>
      <c r="UWR3" s="1221"/>
      <c r="UWS3" s="1221"/>
      <c r="UWT3" s="1221"/>
      <c r="UWU3" s="1221"/>
      <c r="UWV3" s="1221"/>
      <c r="UWW3" s="1221"/>
      <c r="UWX3" s="1221"/>
      <c r="UWY3" s="1221"/>
      <c r="UWZ3" s="1221"/>
      <c r="UXA3" s="1221"/>
      <c r="UXB3" s="1221"/>
      <c r="UXC3" s="1221"/>
      <c r="UXD3" s="1221"/>
      <c r="UXE3" s="1221"/>
      <c r="UXF3" s="1221"/>
      <c r="UXG3" s="1221"/>
      <c r="UXH3" s="1221"/>
      <c r="UXI3" s="1221"/>
      <c r="UXJ3" s="1221"/>
      <c r="UXK3" s="1221"/>
      <c r="UXL3" s="1221"/>
      <c r="UXM3" s="1221"/>
      <c r="UXN3" s="1221"/>
      <c r="UXO3" s="1221"/>
      <c r="UXP3" s="1221"/>
      <c r="UXQ3" s="1221"/>
      <c r="UXR3" s="1221"/>
      <c r="UXS3" s="1221"/>
      <c r="UXT3" s="1221"/>
      <c r="UXU3" s="1221"/>
      <c r="UXV3" s="1221"/>
      <c r="UXW3" s="1221"/>
      <c r="UXX3" s="1221"/>
      <c r="UXY3" s="1221"/>
      <c r="UXZ3" s="1221"/>
      <c r="UYA3" s="1221"/>
      <c r="UYB3" s="1221"/>
      <c r="UYC3" s="1221"/>
      <c r="UYD3" s="1221"/>
      <c r="UYE3" s="1221"/>
      <c r="UYF3" s="1221"/>
      <c r="UYG3" s="1221"/>
      <c r="UYH3" s="1221"/>
      <c r="UYI3" s="1221"/>
      <c r="UYJ3" s="1221"/>
      <c r="UYK3" s="1221"/>
      <c r="UYL3" s="1221"/>
      <c r="UYM3" s="1221"/>
      <c r="UYN3" s="1221"/>
      <c r="UYO3" s="1221"/>
      <c r="UYP3" s="1221"/>
      <c r="UYQ3" s="1221"/>
      <c r="UYR3" s="1221"/>
      <c r="UYS3" s="1221"/>
      <c r="UYT3" s="1221"/>
      <c r="UYU3" s="1221"/>
      <c r="UYV3" s="1221"/>
      <c r="UYW3" s="1221"/>
      <c r="UYX3" s="1221"/>
      <c r="UYY3" s="1221"/>
      <c r="UYZ3" s="1221"/>
      <c r="UZA3" s="1221"/>
      <c r="UZB3" s="1221"/>
      <c r="UZC3" s="1221"/>
      <c r="UZD3" s="1221"/>
      <c r="UZE3" s="1221"/>
      <c r="UZF3" s="1221"/>
      <c r="UZG3" s="1221"/>
      <c r="UZH3" s="1221"/>
      <c r="UZI3" s="1221"/>
      <c r="UZJ3" s="1221"/>
      <c r="UZK3" s="1221"/>
      <c r="UZL3" s="1221"/>
      <c r="UZM3" s="1221"/>
      <c r="UZN3" s="1221"/>
      <c r="UZO3" s="1221"/>
      <c r="UZP3" s="1221"/>
      <c r="UZQ3" s="1221"/>
      <c r="UZR3" s="1221"/>
      <c r="UZS3" s="1221"/>
      <c r="UZT3" s="1221"/>
      <c r="UZU3" s="1221"/>
      <c r="UZV3" s="1221"/>
      <c r="UZW3" s="1221"/>
      <c r="UZX3" s="1221"/>
      <c r="UZY3" s="1221"/>
      <c r="UZZ3" s="1221"/>
      <c r="VAA3" s="1221"/>
      <c r="VAB3" s="1221"/>
      <c r="VAC3" s="1221"/>
      <c r="VAD3" s="1221"/>
      <c r="VAE3" s="1221"/>
      <c r="VAF3" s="1221"/>
      <c r="VAG3" s="1221"/>
      <c r="VAH3" s="1221"/>
      <c r="VAI3" s="1221"/>
      <c r="VAJ3" s="1221"/>
      <c r="VAK3" s="1221"/>
      <c r="VAL3" s="1221"/>
      <c r="VAM3" s="1221"/>
      <c r="VAN3" s="1221"/>
      <c r="VAO3" s="1221"/>
      <c r="VAP3" s="1221"/>
      <c r="VAQ3" s="1221"/>
      <c r="VAR3" s="1221"/>
      <c r="VAS3" s="1221"/>
      <c r="VAT3" s="1221"/>
      <c r="VAU3" s="1221"/>
      <c r="VAV3" s="1221"/>
      <c r="VAW3" s="1221"/>
      <c r="VAX3" s="1221"/>
      <c r="VAY3" s="1221"/>
      <c r="VAZ3" s="1221"/>
      <c r="VBA3" s="1221"/>
      <c r="VBB3" s="1221"/>
      <c r="VBC3" s="1221"/>
      <c r="VBD3" s="1221"/>
      <c r="VBE3" s="1221"/>
      <c r="VBF3" s="1221"/>
      <c r="VBG3" s="1221"/>
      <c r="VBH3" s="1221"/>
      <c r="VBI3" s="1221"/>
      <c r="VBJ3" s="1221"/>
      <c r="VBK3" s="1221"/>
      <c r="VBL3" s="1221"/>
      <c r="VBM3" s="1221"/>
      <c r="VBN3" s="1221"/>
      <c r="VBO3" s="1221"/>
      <c r="VBP3" s="1221"/>
      <c r="VBQ3" s="1221"/>
      <c r="VBR3" s="1221"/>
      <c r="VBS3" s="1221"/>
      <c r="VBT3" s="1221"/>
      <c r="VBU3" s="1221"/>
      <c r="VBV3" s="1221"/>
      <c r="VBW3" s="1221"/>
      <c r="VBX3" s="1221"/>
      <c r="VBY3" s="1221"/>
      <c r="VBZ3" s="1221"/>
      <c r="VCA3" s="1221"/>
      <c r="VCB3" s="1221"/>
      <c r="VCC3" s="1221"/>
      <c r="VCD3" s="1221"/>
      <c r="VCE3" s="1221"/>
      <c r="VCF3" s="1221"/>
      <c r="VCG3" s="1221"/>
      <c r="VCH3" s="1221"/>
      <c r="VCI3" s="1221"/>
      <c r="VCJ3" s="1221"/>
      <c r="VCK3" s="1221"/>
      <c r="VCL3" s="1221"/>
      <c r="VCM3" s="1221"/>
      <c r="VCN3" s="1221"/>
      <c r="VCO3" s="1221"/>
      <c r="VCP3" s="1221"/>
      <c r="VCQ3" s="1221"/>
      <c r="VCR3" s="1221"/>
      <c r="VCS3" s="1221"/>
      <c r="VCT3" s="1221"/>
      <c r="VCU3" s="1221"/>
      <c r="VCV3" s="1221"/>
      <c r="VCW3" s="1221"/>
      <c r="VCX3" s="1221"/>
      <c r="VCY3" s="1221"/>
      <c r="VCZ3" s="1221"/>
      <c r="VDA3" s="1221"/>
      <c r="VDB3" s="1221"/>
      <c r="VDC3" s="1221"/>
      <c r="VDD3" s="1221"/>
      <c r="VDE3" s="1221"/>
      <c r="VDF3" s="1221"/>
      <c r="VDG3" s="1221"/>
      <c r="VDH3" s="1221"/>
      <c r="VDI3" s="1221"/>
      <c r="VDJ3" s="1221"/>
      <c r="VDK3" s="1221"/>
      <c r="VDL3" s="1221"/>
      <c r="VDM3" s="1221"/>
      <c r="VDN3" s="1221"/>
      <c r="VDO3" s="1221"/>
      <c r="VDP3" s="1221"/>
      <c r="VDQ3" s="1221"/>
      <c r="VDR3" s="1221"/>
      <c r="VDS3" s="1221"/>
      <c r="VDT3" s="1221"/>
      <c r="VDU3" s="1221"/>
      <c r="VDV3" s="1221"/>
      <c r="VDW3" s="1221"/>
      <c r="VDX3" s="1221"/>
      <c r="VDY3" s="1221"/>
      <c r="VDZ3" s="1221"/>
      <c r="VEA3" s="1221"/>
      <c r="VEB3" s="1221"/>
      <c r="VEC3" s="1221"/>
      <c r="VED3" s="1221"/>
      <c r="VEE3" s="1221"/>
      <c r="VEF3" s="1221"/>
      <c r="VEG3" s="1221"/>
      <c r="VEH3" s="1221"/>
      <c r="VEI3" s="1221"/>
      <c r="VEJ3" s="1221"/>
      <c r="VEK3" s="1221"/>
      <c r="VEL3" s="1221"/>
      <c r="VEM3" s="1221"/>
      <c r="VEN3" s="1221"/>
      <c r="VEO3" s="1221"/>
      <c r="VEP3" s="1221"/>
      <c r="VEQ3" s="1221"/>
      <c r="VER3" s="1221"/>
      <c r="VES3" s="1221"/>
      <c r="VET3" s="1221"/>
      <c r="VEU3" s="1221"/>
      <c r="VEV3" s="1221"/>
      <c r="VEW3" s="1221"/>
      <c r="VEX3" s="1221"/>
      <c r="VEY3" s="1221"/>
      <c r="VEZ3" s="1221"/>
      <c r="VFA3" s="1221"/>
      <c r="VFB3" s="1221"/>
      <c r="VFC3" s="1221"/>
      <c r="VFD3" s="1221"/>
      <c r="VFE3" s="1221"/>
      <c r="VFF3" s="1221"/>
      <c r="VFG3" s="1221"/>
      <c r="VFH3" s="1221"/>
      <c r="VFI3" s="1221"/>
      <c r="VFJ3" s="1221"/>
      <c r="VFK3" s="1221"/>
      <c r="VFL3" s="1221"/>
      <c r="VFM3" s="1221"/>
      <c r="VFN3" s="1221"/>
      <c r="VFO3" s="1221"/>
      <c r="VFP3" s="1221"/>
      <c r="VFQ3" s="1221"/>
      <c r="VFR3" s="1221"/>
      <c r="VFS3" s="1221"/>
      <c r="VFT3" s="1221"/>
      <c r="VFU3" s="1221"/>
      <c r="VFV3" s="1221"/>
      <c r="VFW3" s="1221"/>
      <c r="VFX3" s="1221"/>
      <c r="VFY3" s="1221"/>
      <c r="VFZ3" s="1221"/>
      <c r="VGA3" s="1221"/>
      <c r="VGB3" s="1221"/>
      <c r="VGC3" s="1221"/>
      <c r="VGD3" s="1221"/>
      <c r="VGE3" s="1221"/>
      <c r="VGF3" s="1221"/>
      <c r="VGG3" s="1221"/>
      <c r="VGH3" s="1221"/>
      <c r="VGI3" s="1221"/>
      <c r="VGJ3" s="1221"/>
      <c r="VGK3" s="1221"/>
      <c r="VGL3" s="1221"/>
      <c r="VGM3" s="1221"/>
      <c r="VGN3" s="1221"/>
      <c r="VGO3" s="1221"/>
      <c r="VGP3" s="1221"/>
      <c r="VGQ3" s="1221"/>
      <c r="VGR3" s="1221"/>
      <c r="VGS3" s="1221"/>
      <c r="VGT3" s="1221"/>
      <c r="VGU3" s="1221"/>
      <c r="VGV3" s="1221"/>
      <c r="VGW3" s="1221"/>
      <c r="VGX3" s="1221"/>
      <c r="VGY3" s="1221"/>
      <c r="VGZ3" s="1221"/>
      <c r="VHA3" s="1221"/>
      <c r="VHB3" s="1221"/>
      <c r="VHC3" s="1221"/>
      <c r="VHD3" s="1221"/>
      <c r="VHE3" s="1221"/>
      <c r="VHF3" s="1221"/>
      <c r="VHG3" s="1221"/>
      <c r="VHH3" s="1221"/>
      <c r="VHI3" s="1221"/>
      <c r="VHJ3" s="1221"/>
      <c r="VHK3" s="1221"/>
      <c r="VHL3" s="1221"/>
      <c r="VHM3" s="1221"/>
      <c r="VHN3" s="1221"/>
      <c r="VHO3" s="1221"/>
      <c r="VHP3" s="1221"/>
      <c r="VHQ3" s="1221"/>
      <c r="VHR3" s="1221"/>
      <c r="VHS3" s="1221"/>
      <c r="VHT3" s="1221"/>
      <c r="VHU3" s="1221"/>
      <c r="VHV3" s="1221"/>
      <c r="VHW3" s="1221"/>
      <c r="VHX3" s="1221"/>
      <c r="VHY3" s="1221"/>
      <c r="VHZ3" s="1221"/>
      <c r="VIA3" s="1221"/>
      <c r="VIB3" s="1221"/>
      <c r="VIC3" s="1221"/>
      <c r="VID3" s="1221"/>
      <c r="VIE3" s="1221"/>
      <c r="VIF3" s="1221"/>
      <c r="VIG3" s="1221"/>
      <c r="VIH3" s="1221"/>
      <c r="VII3" s="1221"/>
      <c r="VIJ3" s="1221"/>
      <c r="VIK3" s="1221"/>
      <c r="VIL3" s="1221"/>
      <c r="VIM3" s="1221"/>
      <c r="VIN3" s="1221"/>
      <c r="VIO3" s="1221"/>
      <c r="VIP3" s="1221"/>
      <c r="VIQ3" s="1221"/>
      <c r="VIR3" s="1221"/>
      <c r="VIS3" s="1221"/>
      <c r="VIT3" s="1221"/>
      <c r="VIU3" s="1221"/>
      <c r="VIV3" s="1221"/>
      <c r="VIW3" s="1221"/>
      <c r="VIX3" s="1221"/>
      <c r="VIY3" s="1221"/>
      <c r="VIZ3" s="1221"/>
      <c r="VJA3" s="1221"/>
      <c r="VJB3" s="1221"/>
      <c r="VJC3" s="1221"/>
      <c r="VJD3" s="1221"/>
      <c r="VJE3" s="1221"/>
      <c r="VJF3" s="1221"/>
      <c r="VJG3" s="1221"/>
      <c r="VJH3" s="1221"/>
      <c r="VJI3" s="1221"/>
      <c r="VJJ3" s="1221"/>
      <c r="VJK3" s="1221"/>
      <c r="VJL3" s="1221"/>
      <c r="VJM3" s="1221"/>
      <c r="VJN3" s="1221"/>
      <c r="VJO3" s="1221"/>
      <c r="VJP3" s="1221"/>
      <c r="VJQ3" s="1221"/>
      <c r="VJR3" s="1221"/>
      <c r="VJS3" s="1221"/>
      <c r="VJT3" s="1221"/>
      <c r="VJU3" s="1221"/>
      <c r="VJV3" s="1221"/>
      <c r="VJW3" s="1221"/>
      <c r="VJX3" s="1221"/>
      <c r="VJY3" s="1221"/>
      <c r="VJZ3" s="1221"/>
      <c r="VKA3" s="1221"/>
      <c r="VKB3" s="1221"/>
      <c r="VKC3" s="1221"/>
      <c r="VKD3" s="1221"/>
      <c r="VKE3" s="1221"/>
      <c r="VKF3" s="1221"/>
      <c r="VKG3" s="1221"/>
      <c r="VKH3" s="1221"/>
      <c r="VKI3" s="1221"/>
      <c r="VKJ3" s="1221"/>
      <c r="VKK3" s="1221"/>
      <c r="VKL3" s="1221"/>
      <c r="VKM3" s="1221"/>
      <c r="VKN3" s="1221"/>
      <c r="VKO3" s="1221"/>
      <c r="VKP3" s="1221"/>
      <c r="VKQ3" s="1221"/>
      <c r="VKR3" s="1221"/>
      <c r="VKS3" s="1221"/>
      <c r="VKT3" s="1221"/>
      <c r="VKU3" s="1221"/>
      <c r="VKV3" s="1221"/>
      <c r="VKW3" s="1221"/>
      <c r="VKX3" s="1221"/>
      <c r="VKY3" s="1221"/>
      <c r="VKZ3" s="1221"/>
      <c r="VLA3" s="1221"/>
      <c r="VLB3" s="1221"/>
      <c r="VLC3" s="1221"/>
      <c r="VLD3" s="1221"/>
      <c r="VLE3" s="1221"/>
      <c r="VLF3" s="1221"/>
      <c r="VLG3" s="1221"/>
      <c r="VLH3" s="1221"/>
      <c r="VLI3" s="1221"/>
      <c r="VLJ3" s="1221"/>
      <c r="VLK3" s="1221"/>
      <c r="VLL3" s="1221"/>
      <c r="VLM3" s="1221"/>
      <c r="VLN3" s="1221"/>
      <c r="VLO3" s="1221"/>
      <c r="VLP3" s="1221"/>
      <c r="VLQ3" s="1221"/>
      <c r="VLR3" s="1221"/>
      <c r="VLS3" s="1221"/>
      <c r="VLT3" s="1221"/>
      <c r="VLU3" s="1221"/>
      <c r="VLV3" s="1221"/>
      <c r="VLW3" s="1221"/>
      <c r="VLX3" s="1221"/>
      <c r="VLY3" s="1221"/>
      <c r="VLZ3" s="1221"/>
      <c r="VMA3" s="1221"/>
      <c r="VMB3" s="1221"/>
      <c r="VMC3" s="1221"/>
      <c r="VMD3" s="1221"/>
      <c r="VME3" s="1221"/>
      <c r="VMF3" s="1221"/>
      <c r="VMG3" s="1221"/>
      <c r="VMH3" s="1221"/>
      <c r="VMI3" s="1221"/>
      <c r="VMJ3" s="1221"/>
      <c r="VMK3" s="1221"/>
      <c r="VML3" s="1221"/>
      <c r="VMM3" s="1221"/>
      <c r="VMN3" s="1221"/>
      <c r="VMO3" s="1221"/>
      <c r="VMP3" s="1221"/>
      <c r="VMQ3" s="1221"/>
      <c r="VMR3" s="1221"/>
      <c r="VMS3" s="1221"/>
      <c r="VMT3" s="1221"/>
      <c r="VMU3" s="1221"/>
      <c r="VMV3" s="1221"/>
      <c r="VMW3" s="1221"/>
      <c r="VMX3" s="1221"/>
      <c r="VMY3" s="1221"/>
      <c r="VMZ3" s="1221"/>
      <c r="VNA3" s="1221"/>
      <c r="VNB3" s="1221"/>
      <c r="VNC3" s="1221"/>
      <c r="VND3" s="1221"/>
      <c r="VNE3" s="1221"/>
      <c r="VNF3" s="1221"/>
      <c r="VNG3" s="1221"/>
      <c r="VNH3" s="1221"/>
      <c r="VNI3" s="1221"/>
      <c r="VNJ3" s="1221"/>
      <c r="VNK3" s="1221"/>
      <c r="VNL3" s="1221"/>
      <c r="VNM3" s="1221"/>
      <c r="VNN3" s="1221"/>
      <c r="VNO3" s="1221"/>
      <c r="VNP3" s="1221"/>
      <c r="VNQ3" s="1221"/>
      <c r="VNR3" s="1221"/>
      <c r="VNS3" s="1221"/>
      <c r="VNT3" s="1221"/>
      <c r="VNU3" s="1221"/>
      <c r="VNV3" s="1221"/>
      <c r="VNW3" s="1221"/>
      <c r="VNX3" s="1221"/>
      <c r="VNY3" s="1221"/>
      <c r="VNZ3" s="1221"/>
      <c r="VOA3" s="1221"/>
      <c r="VOB3" s="1221"/>
      <c r="VOC3" s="1221"/>
      <c r="VOD3" s="1221"/>
      <c r="VOE3" s="1221"/>
      <c r="VOF3" s="1221"/>
      <c r="VOG3" s="1221"/>
      <c r="VOH3" s="1221"/>
      <c r="VOI3" s="1221"/>
      <c r="VOJ3" s="1221"/>
      <c r="VOK3" s="1221"/>
      <c r="VOL3" s="1221"/>
      <c r="VOM3" s="1221"/>
      <c r="VON3" s="1221"/>
      <c r="VOO3" s="1221"/>
      <c r="VOP3" s="1221"/>
      <c r="VOQ3" s="1221"/>
      <c r="VOR3" s="1221"/>
      <c r="VOS3" s="1221"/>
      <c r="VOT3" s="1221"/>
      <c r="VOU3" s="1221"/>
      <c r="VOV3" s="1221"/>
      <c r="VOW3" s="1221"/>
      <c r="VOX3" s="1221"/>
      <c r="VOY3" s="1221"/>
      <c r="VOZ3" s="1221"/>
      <c r="VPA3" s="1221"/>
      <c r="VPB3" s="1221"/>
      <c r="VPC3" s="1221"/>
      <c r="VPD3" s="1221"/>
      <c r="VPE3" s="1221"/>
      <c r="VPF3" s="1221"/>
      <c r="VPG3" s="1221"/>
      <c r="VPH3" s="1221"/>
      <c r="VPI3" s="1221"/>
      <c r="VPJ3" s="1221"/>
      <c r="VPK3" s="1221"/>
      <c r="VPL3" s="1221"/>
      <c r="VPM3" s="1221"/>
      <c r="VPN3" s="1221"/>
      <c r="VPO3" s="1221"/>
      <c r="VPP3" s="1221"/>
      <c r="VPQ3" s="1221"/>
      <c r="VPR3" s="1221"/>
      <c r="VPS3" s="1221"/>
      <c r="VPT3" s="1221"/>
      <c r="VPU3" s="1221"/>
      <c r="VPV3" s="1221"/>
      <c r="VPW3" s="1221"/>
      <c r="VPX3" s="1221"/>
      <c r="VPY3" s="1221"/>
      <c r="VPZ3" s="1221"/>
      <c r="VQA3" s="1221"/>
      <c r="VQB3" s="1221"/>
      <c r="VQC3" s="1221"/>
      <c r="VQD3" s="1221"/>
      <c r="VQE3" s="1221"/>
      <c r="VQF3" s="1221"/>
      <c r="VQG3" s="1221"/>
      <c r="VQH3" s="1221"/>
      <c r="VQI3" s="1221"/>
      <c r="VQJ3" s="1221"/>
      <c r="VQK3" s="1221"/>
      <c r="VQL3" s="1221"/>
      <c r="VQM3" s="1221"/>
      <c r="VQN3" s="1221"/>
      <c r="VQO3" s="1221"/>
      <c r="VQP3" s="1221"/>
      <c r="VQQ3" s="1221"/>
      <c r="VQR3" s="1221"/>
      <c r="VQS3" s="1221"/>
      <c r="VQT3" s="1221"/>
      <c r="VQU3" s="1221"/>
      <c r="VQV3" s="1221"/>
      <c r="VQW3" s="1221"/>
      <c r="VQX3" s="1221"/>
      <c r="VQY3" s="1221"/>
      <c r="VQZ3" s="1221"/>
      <c r="VRA3" s="1221"/>
      <c r="VRB3" s="1221"/>
      <c r="VRC3" s="1221"/>
      <c r="VRD3" s="1221"/>
      <c r="VRE3" s="1221"/>
      <c r="VRF3" s="1221"/>
      <c r="VRG3" s="1221"/>
      <c r="VRH3" s="1221"/>
      <c r="VRI3" s="1221"/>
      <c r="VRJ3" s="1221"/>
      <c r="VRK3" s="1221"/>
      <c r="VRL3" s="1221"/>
      <c r="VRM3" s="1221"/>
      <c r="VRN3" s="1221"/>
      <c r="VRO3" s="1221"/>
      <c r="VRP3" s="1221"/>
      <c r="VRQ3" s="1221"/>
      <c r="VRR3" s="1221"/>
      <c r="VRS3" s="1221"/>
      <c r="VRT3" s="1221"/>
      <c r="VRU3" s="1221"/>
      <c r="VRV3" s="1221"/>
      <c r="VRW3" s="1221"/>
      <c r="VRX3" s="1221"/>
      <c r="VRY3" s="1221"/>
      <c r="VRZ3" s="1221"/>
      <c r="VSA3" s="1221"/>
      <c r="VSB3" s="1221"/>
      <c r="VSC3" s="1221"/>
      <c r="VSD3" s="1221"/>
      <c r="VSE3" s="1221"/>
      <c r="VSF3" s="1221"/>
      <c r="VSG3" s="1221"/>
      <c r="VSH3" s="1221"/>
      <c r="VSI3" s="1221"/>
      <c r="VSJ3" s="1221"/>
      <c r="VSK3" s="1221"/>
      <c r="VSL3" s="1221"/>
      <c r="VSM3" s="1221"/>
      <c r="VSN3" s="1221"/>
      <c r="VSO3" s="1221"/>
      <c r="VSP3" s="1221"/>
      <c r="VSQ3" s="1221"/>
      <c r="VSR3" s="1221"/>
      <c r="VSS3" s="1221"/>
      <c r="VST3" s="1221"/>
      <c r="VSU3" s="1221"/>
      <c r="VSV3" s="1221"/>
      <c r="VSW3" s="1221"/>
      <c r="VSX3" s="1221"/>
      <c r="VSY3" s="1221"/>
      <c r="VSZ3" s="1221"/>
      <c r="VTA3" s="1221"/>
      <c r="VTB3" s="1221"/>
      <c r="VTC3" s="1221"/>
      <c r="VTD3" s="1221"/>
      <c r="VTE3" s="1221"/>
      <c r="VTF3" s="1221"/>
      <c r="VTG3" s="1221"/>
      <c r="VTH3" s="1221"/>
      <c r="VTI3" s="1221"/>
      <c r="VTJ3" s="1221"/>
      <c r="VTK3" s="1221"/>
      <c r="VTL3" s="1221"/>
      <c r="VTM3" s="1221"/>
      <c r="VTN3" s="1221"/>
      <c r="VTO3" s="1221"/>
      <c r="VTP3" s="1221"/>
      <c r="VTQ3" s="1221"/>
      <c r="VTR3" s="1221"/>
      <c r="VTS3" s="1221"/>
      <c r="VTT3" s="1221"/>
      <c r="VTU3" s="1221"/>
      <c r="VTV3" s="1221"/>
      <c r="VTW3" s="1221"/>
      <c r="VTX3" s="1221"/>
      <c r="VTY3" s="1221"/>
      <c r="VTZ3" s="1221"/>
      <c r="VUA3" s="1221"/>
      <c r="VUB3" s="1221"/>
      <c r="VUC3" s="1221"/>
      <c r="VUD3" s="1221"/>
      <c r="VUE3" s="1221"/>
      <c r="VUF3" s="1221"/>
      <c r="VUG3" s="1221"/>
      <c r="VUH3" s="1221"/>
      <c r="VUI3" s="1221"/>
      <c r="VUJ3" s="1221"/>
      <c r="VUK3" s="1221"/>
      <c r="VUL3" s="1221"/>
      <c r="VUM3" s="1221"/>
      <c r="VUN3" s="1221"/>
      <c r="VUO3" s="1221"/>
      <c r="VUP3" s="1221"/>
      <c r="VUQ3" s="1221"/>
      <c r="VUR3" s="1221"/>
      <c r="VUS3" s="1221"/>
      <c r="VUT3" s="1221"/>
      <c r="VUU3" s="1221"/>
      <c r="VUV3" s="1221"/>
      <c r="VUW3" s="1221"/>
      <c r="VUX3" s="1221"/>
      <c r="VUY3" s="1221"/>
      <c r="VUZ3" s="1221"/>
      <c r="VVA3" s="1221"/>
      <c r="VVB3" s="1221"/>
      <c r="VVC3" s="1221"/>
      <c r="VVD3" s="1221"/>
      <c r="VVE3" s="1221"/>
      <c r="VVF3" s="1221"/>
      <c r="VVG3" s="1221"/>
      <c r="VVH3" s="1221"/>
      <c r="VVI3" s="1221"/>
      <c r="VVJ3" s="1221"/>
      <c r="VVK3" s="1221"/>
      <c r="VVL3" s="1221"/>
      <c r="VVM3" s="1221"/>
      <c r="VVN3" s="1221"/>
      <c r="VVO3" s="1221"/>
      <c r="VVP3" s="1221"/>
      <c r="VVQ3" s="1221"/>
      <c r="VVR3" s="1221"/>
      <c r="VVS3" s="1221"/>
      <c r="VVT3" s="1221"/>
      <c r="VVU3" s="1221"/>
      <c r="VVV3" s="1221"/>
      <c r="VVW3" s="1221"/>
      <c r="VVX3" s="1221"/>
      <c r="VVY3" s="1221"/>
      <c r="VVZ3" s="1221"/>
      <c r="VWA3" s="1221"/>
      <c r="VWB3" s="1221"/>
      <c r="VWC3" s="1221"/>
      <c r="VWD3" s="1221"/>
      <c r="VWE3" s="1221"/>
      <c r="VWF3" s="1221"/>
      <c r="VWG3" s="1221"/>
      <c r="VWH3" s="1221"/>
      <c r="VWI3" s="1221"/>
      <c r="VWJ3" s="1221"/>
      <c r="VWK3" s="1221"/>
      <c r="VWL3" s="1221"/>
      <c r="VWM3" s="1221"/>
      <c r="VWN3" s="1221"/>
      <c r="VWO3" s="1221"/>
      <c r="VWP3" s="1221"/>
      <c r="VWQ3" s="1221"/>
      <c r="VWR3" s="1221"/>
      <c r="VWS3" s="1221"/>
      <c r="VWT3" s="1221"/>
      <c r="VWU3" s="1221"/>
      <c r="VWV3" s="1221"/>
      <c r="VWW3" s="1221"/>
      <c r="VWX3" s="1221"/>
      <c r="VWY3" s="1221"/>
      <c r="VWZ3" s="1221"/>
      <c r="VXA3" s="1221"/>
      <c r="VXB3" s="1221"/>
      <c r="VXC3" s="1221"/>
      <c r="VXD3" s="1221"/>
      <c r="VXE3" s="1221"/>
      <c r="VXF3" s="1221"/>
      <c r="VXG3" s="1221"/>
      <c r="VXH3" s="1221"/>
      <c r="VXI3" s="1221"/>
      <c r="VXJ3" s="1221"/>
      <c r="VXK3" s="1221"/>
      <c r="VXL3" s="1221"/>
      <c r="VXM3" s="1221"/>
      <c r="VXN3" s="1221"/>
      <c r="VXO3" s="1221"/>
      <c r="VXP3" s="1221"/>
      <c r="VXQ3" s="1221"/>
      <c r="VXR3" s="1221"/>
      <c r="VXS3" s="1221"/>
      <c r="VXT3" s="1221"/>
      <c r="VXU3" s="1221"/>
      <c r="VXV3" s="1221"/>
      <c r="VXW3" s="1221"/>
      <c r="VXX3" s="1221"/>
      <c r="VXY3" s="1221"/>
      <c r="VXZ3" s="1221"/>
      <c r="VYA3" s="1221"/>
      <c r="VYB3" s="1221"/>
      <c r="VYC3" s="1221"/>
      <c r="VYD3" s="1221"/>
      <c r="VYE3" s="1221"/>
      <c r="VYF3" s="1221"/>
      <c r="VYG3" s="1221"/>
      <c r="VYH3" s="1221"/>
      <c r="VYI3" s="1221"/>
      <c r="VYJ3" s="1221"/>
      <c r="VYK3" s="1221"/>
      <c r="VYL3" s="1221"/>
      <c r="VYM3" s="1221"/>
      <c r="VYN3" s="1221"/>
      <c r="VYO3" s="1221"/>
      <c r="VYP3" s="1221"/>
      <c r="VYQ3" s="1221"/>
      <c r="VYR3" s="1221"/>
      <c r="VYS3" s="1221"/>
      <c r="VYT3" s="1221"/>
      <c r="VYU3" s="1221"/>
      <c r="VYV3" s="1221"/>
      <c r="VYW3" s="1221"/>
      <c r="VYX3" s="1221"/>
      <c r="VYY3" s="1221"/>
      <c r="VYZ3" s="1221"/>
      <c r="VZA3" s="1221"/>
      <c r="VZB3" s="1221"/>
      <c r="VZC3" s="1221"/>
      <c r="VZD3" s="1221"/>
      <c r="VZE3" s="1221"/>
      <c r="VZF3" s="1221"/>
      <c r="VZG3" s="1221"/>
      <c r="VZH3" s="1221"/>
      <c r="VZI3" s="1221"/>
      <c r="VZJ3" s="1221"/>
      <c r="VZK3" s="1221"/>
      <c r="VZL3" s="1221"/>
      <c r="VZM3" s="1221"/>
      <c r="VZN3" s="1221"/>
      <c r="VZO3" s="1221"/>
      <c r="VZP3" s="1221"/>
      <c r="VZQ3" s="1221"/>
      <c r="VZR3" s="1221"/>
      <c r="VZS3" s="1221"/>
      <c r="VZT3" s="1221"/>
      <c r="VZU3" s="1221"/>
      <c r="VZV3" s="1221"/>
      <c r="VZW3" s="1221"/>
      <c r="VZX3" s="1221"/>
      <c r="VZY3" s="1221"/>
      <c r="VZZ3" s="1221"/>
      <c r="WAA3" s="1221"/>
      <c r="WAB3" s="1221"/>
      <c r="WAC3" s="1221"/>
      <c r="WAD3" s="1221"/>
      <c r="WAE3" s="1221"/>
      <c r="WAF3" s="1221"/>
      <c r="WAG3" s="1221"/>
      <c r="WAH3" s="1221"/>
      <c r="WAI3" s="1221"/>
      <c r="WAJ3" s="1221"/>
      <c r="WAK3" s="1221"/>
      <c r="WAL3" s="1221"/>
      <c r="WAM3" s="1221"/>
      <c r="WAN3" s="1221"/>
      <c r="WAO3" s="1221"/>
      <c r="WAP3" s="1221"/>
      <c r="WAQ3" s="1221"/>
      <c r="WAR3" s="1221"/>
      <c r="WAS3" s="1221"/>
      <c r="WAT3" s="1221"/>
      <c r="WAU3" s="1221"/>
      <c r="WAV3" s="1221"/>
      <c r="WAW3" s="1221"/>
      <c r="WAX3" s="1221"/>
      <c r="WAY3" s="1221"/>
      <c r="WAZ3" s="1221"/>
      <c r="WBA3" s="1221"/>
      <c r="WBB3" s="1221"/>
      <c r="WBC3" s="1221"/>
      <c r="WBD3" s="1221"/>
      <c r="WBE3" s="1221"/>
      <c r="WBF3" s="1221"/>
      <c r="WBG3" s="1221"/>
      <c r="WBH3" s="1221"/>
      <c r="WBI3" s="1221"/>
      <c r="WBJ3" s="1221"/>
      <c r="WBK3" s="1221"/>
      <c r="WBL3" s="1221"/>
      <c r="WBM3" s="1221"/>
      <c r="WBN3" s="1221"/>
      <c r="WBO3" s="1221"/>
      <c r="WBP3" s="1221"/>
      <c r="WBQ3" s="1221"/>
      <c r="WBR3" s="1221"/>
      <c r="WBS3" s="1221"/>
      <c r="WBT3" s="1221"/>
      <c r="WBU3" s="1221"/>
      <c r="WBV3" s="1221"/>
      <c r="WBW3" s="1221"/>
      <c r="WBX3" s="1221"/>
      <c r="WBY3" s="1221"/>
      <c r="WBZ3" s="1221"/>
      <c r="WCA3" s="1221"/>
      <c r="WCB3" s="1221"/>
      <c r="WCC3" s="1221"/>
      <c r="WCD3" s="1221"/>
      <c r="WCE3" s="1221"/>
      <c r="WCF3" s="1221"/>
      <c r="WCG3" s="1221"/>
      <c r="WCH3" s="1221"/>
      <c r="WCI3" s="1221"/>
      <c r="WCJ3" s="1221"/>
      <c r="WCK3" s="1221"/>
      <c r="WCL3" s="1221"/>
      <c r="WCM3" s="1221"/>
      <c r="WCN3" s="1221"/>
      <c r="WCO3" s="1221"/>
      <c r="WCP3" s="1221"/>
      <c r="WCQ3" s="1221"/>
      <c r="WCR3" s="1221"/>
      <c r="WCS3" s="1221"/>
      <c r="WCT3" s="1221"/>
      <c r="WCU3" s="1221"/>
      <c r="WCV3" s="1221"/>
      <c r="WCW3" s="1221"/>
      <c r="WCX3" s="1221"/>
      <c r="WCY3" s="1221"/>
      <c r="WCZ3" s="1221"/>
      <c r="WDA3" s="1221"/>
      <c r="WDB3" s="1221"/>
      <c r="WDC3" s="1221"/>
      <c r="WDD3" s="1221"/>
      <c r="WDE3" s="1221"/>
      <c r="WDF3" s="1221"/>
      <c r="WDG3" s="1221"/>
      <c r="WDH3" s="1221"/>
      <c r="WDI3" s="1221"/>
      <c r="WDJ3" s="1221"/>
      <c r="WDK3" s="1221"/>
      <c r="WDL3" s="1221"/>
      <c r="WDM3" s="1221"/>
      <c r="WDN3" s="1221"/>
      <c r="WDO3" s="1221"/>
      <c r="WDP3" s="1221"/>
      <c r="WDQ3" s="1221"/>
      <c r="WDR3" s="1221"/>
      <c r="WDS3" s="1221"/>
      <c r="WDT3" s="1221"/>
      <c r="WDU3" s="1221"/>
      <c r="WDV3" s="1221"/>
      <c r="WDW3" s="1221"/>
      <c r="WDX3" s="1221"/>
      <c r="WDY3" s="1221"/>
      <c r="WDZ3" s="1221"/>
      <c r="WEA3" s="1221"/>
      <c r="WEB3" s="1221"/>
      <c r="WEC3" s="1221"/>
      <c r="WED3" s="1221"/>
      <c r="WEE3" s="1221"/>
      <c r="WEF3" s="1221"/>
      <c r="WEG3" s="1221"/>
      <c r="WEH3" s="1221"/>
      <c r="WEI3" s="1221"/>
      <c r="WEJ3" s="1221"/>
      <c r="WEK3" s="1221"/>
      <c r="WEL3" s="1221"/>
      <c r="WEM3" s="1221"/>
      <c r="WEN3" s="1221"/>
      <c r="WEO3" s="1221"/>
      <c r="WEP3" s="1221"/>
      <c r="WEQ3" s="1221"/>
      <c r="WER3" s="1221"/>
      <c r="WES3" s="1221"/>
      <c r="WET3" s="1221"/>
      <c r="WEU3" s="1221"/>
      <c r="WEV3" s="1221"/>
      <c r="WEW3" s="1221"/>
      <c r="WEX3" s="1221"/>
      <c r="WEY3" s="1221"/>
      <c r="WEZ3" s="1221"/>
      <c r="WFA3" s="1221"/>
      <c r="WFB3" s="1221"/>
      <c r="WFC3" s="1221"/>
      <c r="WFD3" s="1221"/>
      <c r="WFE3" s="1221"/>
      <c r="WFF3" s="1221"/>
      <c r="WFG3" s="1221"/>
      <c r="WFH3" s="1221"/>
      <c r="WFI3" s="1221"/>
      <c r="WFJ3" s="1221"/>
      <c r="WFK3" s="1221"/>
      <c r="WFL3" s="1221"/>
      <c r="WFM3" s="1221"/>
      <c r="WFN3" s="1221"/>
      <c r="WFO3" s="1221"/>
      <c r="WFP3" s="1221"/>
      <c r="WFQ3" s="1221"/>
      <c r="WFR3" s="1221"/>
      <c r="WFS3" s="1221"/>
      <c r="WFT3" s="1221"/>
      <c r="WFU3" s="1221"/>
      <c r="WFV3" s="1221"/>
      <c r="WFW3" s="1221"/>
      <c r="WFX3" s="1221"/>
      <c r="WFY3" s="1221"/>
      <c r="WFZ3" s="1221"/>
      <c r="WGA3" s="1221"/>
      <c r="WGB3" s="1221"/>
      <c r="WGC3" s="1221"/>
      <c r="WGD3" s="1221"/>
      <c r="WGE3" s="1221"/>
      <c r="WGF3" s="1221"/>
      <c r="WGG3" s="1221"/>
      <c r="WGH3" s="1221"/>
      <c r="WGI3" s="1221"/>
      <c r="WGJ3" s="1221"/>
      <c r="WGK3" s="1221"/>
      <c r="WGL3" s="1221"/>
      <c r="WGM3" s="1221"/>
      <c r="WGN3" s="1221"/>
      <c r="WGO3" s="1221"/>
      <c r="WGP3" s="1221"/>
      <c r="WGQ3" s="1221"/>
      <c r="WGR3" s="1221"/>
      <c r="WGS3" s="1221"/>
      <c r="WGT3" s="1221"/>
      <c r="WGU3" s="1221"/>
      <c r="WGV3" s="1221"/>
      <c r="WGW3" s="1221"/>
      <c r="WGX3" s="1221"/>
      <c r="WGY3" s="1221"/>
      <c r="WGZ3" s="1221"/>
      <c r="WHA3" s="1221"/>
      <c r="WHB3" s="1221"/>
      <c r="WHC3" s="1221"/>
      <c r="WHD3" s="1221"/>
      <c r="WHE3" s="1221"/>
      <c r="WHF3" s="1221"/>
      <c r="WHG3" s="1221"/>
      <c r="WHH3" s="1221"/>
      <c r="WHI3" s="1221"/>
      <c r="WHJ3" s="1221"/>
      <c r="WHK3" s="1221"/>
      <c r="WHL3" s="1221"/>
      <c r="WHM3" s="1221"/>
      <c r="WHN3" s="1221"/>
      <c r="WHO3" s="1221"/>
      <c r="WHP3" s="1221"/>
      <c r="WHQ3" s="1221"/>
      <c r="WHR3" s="1221"/>
      <c r="WHS3" s="1221"/>
      <c r="WHT3" s="1221"/>
      <c r="WHU3" s="1221"/>
      <c r="WHV3" s="1221"/>
      <c r="WHW3" s="1221"/>
      <c r="WHX3" s="1221"/>
      <c r="WHY3" s="1221"/>
      <c r="WHZ3" s="1221"/>
      <c r="WIA3" s="1221"/>
      <c r="WIB3" s="1221"/>
      <c r="WIC3" s="1221"/>
      <c r="WID3" s="1221"/>
      <c r="WIE3" s="1221"/>
      <c r="WIF3" s="1221"/>
      <c r="WIG3" s="1221"/>
      <c r="WIH3" s="1221"/>
      <c r="WII3" s="1221"/>
      <c r="WIJ3" s="1221"/>
      <c r="WIK3" s="1221"/>
      <c r="WIL3" s="1221"/>
      <c r="WIM3" s="1221"/>
      <c r="WIN3" s="1221"/>
      <c r="WIO3" s="1221"/>
      <c r="WIP3" s="1221"/>
      <c r="WIQ3" s="1221"/>
      <c r="WIR3" s="1221"/>
      <c r="WIS3" s="1221"/>
      <c r="WIT3" s="1221"/>
      <c r="WIU3" s="1221"/>
      <c r="WIV3" s="1221"/>
      <c r="WIW3" s="1221"/>
      <c r="WIX3" s="1221"/>
      <c r="WIY3" s="1221"/>
      <c r="WIZ3" s="1221"/>
      <c r="WJA3" s="1221"/>
      <c r="WJB3" s="1221"/>
      <c r="WJC3" s="1221"/>
      <c r="WJD3" s="1221"/>
      <c r="WJE3" s="1221"/>
      <c r="WJF3" s="1221"/>
      <c r="WJG3" s="1221"/>
      <c r="WJH3" s="1221"/>
      <c r="WJI3" s="1221"/>
      <c r="WJJ3" s="1221"/>
      <c r="WJK3" s="1221"/>
      <c r="WJL3" s="1221"/>
      <c r="WJM3" s="1221"/>
      <c r="WJN3" s="1221"/>
      <c r="WJO3" s="1221"/>
      <c r="WJP3" s="1221"/>
      <c r="WJQ3" s="1221"/>
      <c r="WJR3" s="1221"/>
      <c r="WJS3" s="1221"/>
      <c r="WJT3" s="1221"/>
      <c r="WJU3" s="1221"/>
      <c r="WJV3" s="1221"/>
      <c r="WJW3" s="1221"/>
      <c r="WJX3" s="1221"/>
      <c r="WJY3" s="1221"/>
      <c r="WJZ3" s="1221"/>
      <c r="WKA3" s="1221"/>
      <c r="WKB3" s="1221"/>
      <c r="WKC3" s="1221"/>
      <c r="WKD3" s="1221"/>
      <c r="WKE3" s="1221"/>
      <c r="WKF3" s="1221"/>
      <c r="WKG3" s="1221"/>
      <c r="WKH3" s="1221"/>
      <c r="WKI3" s="1221"/>
      <c r="WKJ3" s="1221"/>
      <c r="WKK3" s="1221"/>
      <c r="WKL3" s="1221"/>
      <c r="WKM3" s="1221"/>
      <c r="WKN3" s="1221"/>
      <c r="WKO3" s="1221"/>
      <c r="WKP3" s="1221"/>
      <c r="WKQ3" s="1221"/>
      <c r="WKR3" s="1221"/>
      <c r="WKS3" s="1221"/>
      <c r="WKT3" s="1221"/>
      <c r="WKU3" s="1221"/>
      <c r="WKV3" s="1221"/>
      <c r="WKW3" s="1221"/>
      <c r="WKX3" s="1221"/>
      <c r="WKY3" s="1221"/>
      <c r="WKZ3" s="1221"/>
      <c r="WLA3" s="1221"/>
      <c r="WLB3" s="1221"/>
      <c r="WLC3" s="1221"/>
      <c r="WLD3" s="1221"/>
      <c r="WLE3" s="1221"/>
      <c r="WLF3" s="1221"/>
      <c r="WLG3" s="1221"/>
      <c r="WLH3" s="1221"/>
      <c r="WLI3" s="1221"/>
      <c r="WLJ3" s="1221"/>
      <c r="WLK3" s="1221"/>
      <c r="WLL3" s="1221"/>
      <c r="WLM3" s="1221"/>
      <c r="WLN3" s="1221"/>
      <c r="WLO3" s="1221"/>
      <c r="WLP3" s="1221"/>
      <c r="WLQ3" s="1221"/>
      <c r="WLR3" s="1221"/>
      <c r="WLS3" s="1221"/>
      <c r="WLT3" s="1221"/>
      <c r="WLU3" s="1221"/>
      <c r="WLV3" s="1221"/>
      <c r="WLW3" s="1221"/>
      <c r="WLX3" s="1221"/>
      <c r="WLY3" s="1221"/>
      <c r="WLZ3" s="1221"/>
      <c r="WMA3" s="1221"/>
      <c r="WMB3" s="1221"/>
      <c r="WMC3" s="1221"/>
      <c r="WMD3" s="1221"/>
      <c r="WME3" s="1221"/>
      <c r="WMF3" s="1221"/>
      <c r="WMG3" s="1221"/>
      <c r="WMH3" s="1221"/>
      <c r="WMI3" s="1221"/>
      <c r="WMJ3" s="1221"/>
      <c r="WMK3" s="1221"/>
      <c r="WML3" s="1221"/>
      <c r="WMM3" s="1221"/>
      <c r="WMN3" s="1221"/>
      <c r="WMO3" s="1221"/>
      <c r="WMP3" s="1221"/>
      <c r="WMQ3" s="1221"/>
      <c r="WMR3" s="1221"/>
      <c r="WMS3" s="1221"/>
      <c r="WMT3" s="1221"/>
      <c r="WMU3" s="1221"/>
      <c r="WMV3" s="1221"/>
      <c r="WMW3" s="1221"/>
      <c r="WMX3" s="1221"/>
      <c r="WMY3" s="1221"/>
      <c r="WMZ3" s="1221"/>
      <c r="WNA3" s="1221"/>
      <c r="WNB3" s="1221"/>
      <c r="WNC3" s="1221"/>
      <c r="WND3" s="1221"/>
      <c r="WNE3" s="1221"/>
      <c r="WNF3" s="1221"/>
      <c r="WNG3" s="1221"/>
      <c r="WNH3" s="1221"/>
      <c r="WNI3" s="1221"/>
      <c r="WNJ3" s="1221"/>
      <c r="WNK3" s="1221"/>
      <c r="WNL3" s="1221"/>
      <c r="WNM3" s="1221"/>
      <c r="WNN3" s="1221"/>
      <c r="WNO3" s="1221"/>
      <c r="WNP3" s="1221"/>
      <c r="WNQ3" s="1221"/>
      <c r="WNR3" s="1221"/>
      <c r="WNS3" s="1221"/>
      <c r="WNT3" s="1221"/>
      <c r="WNU3" s="1221"/>
      <c r="WNV3" s="1221"/>
      <c r="WNW3" s="1221"/>
      <c r="WNX3" s="1221"/>
      <c r="WNY3" s="1221"/>
      <c r="WNZ3" s="1221"/>
      <c r="WOA3" s="1221"/>
      <c r="WOB3" s="1221"/>
      <c r="WOC3" s="1221"/>
      <c r="WOD3" s="1221"/>
      <c r="WOE3" s="1221"/>
      <c r="WOF3" s="1221"/>
      <c r="WOG3" s="1221"/>
      <c r="WOH3" s="1221"/>
      <c r="WOI3" s="1221"/>
      <c r="WOJ3" s="1221"/>
      <c r="WOK3" s="1221"/>
      <c r="WOL3" s="1221"/>
      <c r="WOM3" s="1221"/>
      <c r="WON3" s="1221"/>
      <c r="WOO3" s="1221"/>
      <c r="WOP3" s="1221"/>
      <c r="WOQ3" s="1221"/>
      <c r="WOR3" s="1221"/>
      <c r="WOS3" s="1221"/>
      <c r="WOT3" s="1221"/>
      <c r="WOU3" s="1221"/>
      <c r="WOV3" s="1221"/>
      <c r="WOW3" s="1221"/>
      <c r="WOX3" s="1221"/>
      <c r="WOY3" s="1221"/>
      <c r="WOZ3" s="1221"/>
      <c r="WPA3" s="1221"/>
      <c r="WPB3" s="1221"/>
      <c r="WPC3" s="1221"/>
      <c r="WPD3" s="1221"/>
      <c r="WPE3" s="1221"/>
      <c r="WPF3" s="1221"/>
      <c r="WPG3" s="1221"/>
      <c r="WPH3" s="1221"/>
      <c r="WPI3" s="1221"/>
      <c r="WPJ3" s="1221"/>
      <c r="WPK3" s="1221"/>
      <c r="WPL3" s="1221"/>
      <c r="WPM3" s="1221"/>
      <c r="WPN3" s="1221"/>
      <c r="WPO3" s="1221"/>
      <c r="WPP3" s="1221"/>
      <c r="WPQ3" s="1221"/>
      <c r="WPR3" s="1221"/>
      <c r="WPS3" s="1221"/>
      <c r="WPT3" s="1221"/>
      <c r="WPU3" s="1221"/>
      <c r="WPV3" s="1221"/>
      <c r="WPW3" s="1221"/>
      <c r="WPX3" s="1221"/>
      <c r="WPY3" s="1221"/>
      <c r="WPZ3" s="1221"/>
      <c r="WQA3" s="1221"/>
      <c r="WQB3" s="1221"/>
      <c r="WQC3" s="1221"/>
      <c r="WQD3" s="1221"/>
      <c r="WQE3" s="1221"/>
      <c r="WQF3" s="1221"/>
      <c r="WQG3" s="1221"/>
      <c r="WQH3" s="1221"/>
      <c r="WQI3" s="1221"/>
      <c r="WQJ3" s="1221"/>
      <c r="WQK3" s="1221"/>
      <c r="WQL3" s="1221"/>
      <c r="WQM3" s="1221"/>
      <c r="WQN3" s="1221"/>
      <c r="WQO3" s="1221"/>
      <c r="WQP3" s="1221"/>
      <c r="WQQ3" s="1221"/>
      <c r="WQR3" s="1221"/>
      <c r="WQS3" s="1221"/>
      <c r="WQT3" s="1221"/>
      <c r="WQU3" s="1221"/>
      <c r="WQV3" s="1221"/>
      <c r="WQW3" s="1221"/>
      <c r="WQX3" s="1221"/>
      <c r="WQY3" s="1221"/>
      <c r="WQZ3" s="1221"/>
      <c r="WRA3" s="1221"/>
      <c r="WRB3" s="1221"/>
      <c r="WRC3" s="1221"/>
      <c r="WRD3" s="1221"/>
      <c r="WRE3" s="1221"/>
      <c r="WRF3" s="1221"/>
      <c r="WRG3" s="1221"/>
      <c r="WRH3" s="1221"/>
      <c r="WRI3" s="1221"/>
      <c r="WRJ3" s="1221"/>
      <c r="WRK3" s="1221"/>
      <c r="WRL3" s="1221"/>
      <c r="WRM3" s="1221"/>
      <c r="WRN3" s="1221"/>
      <c r="WRO3" s="1221"/>
      <c r="WRP3" s="1221"/>
      <c r="WRQ3" s="1221"/>
      <c r="WRR3" s="1221"/>
      <c r="WRS3" s="1221"/>
      <c r="WRT3" s="1221"/>
      <c r="WRU3" s="1221"/>
      <c r="WRV3" s="1221"/>
      <c r="WRW3" s="1221"/>
      <c r="WRX3" s="1221"/>
      <c r="WRY3" s="1221"/>
      <c r="WRZ3" s="1221"/>
      <c r="WSA3" s="1221"/>
      <c r="WSB3" s="1221"/>
      <c r="WSC3" s="1221"/>
      <c r="WSD3" s="1221"/>
      <c r="WSE3" s="1221"/>
      <c r="WSF3" s="1221"/>
      <c r="WSG3" s="1221"/>
      <c r="WSH3" s="1221"/>
      <c r="WSI3" s="1221"/>
      <c r="WSJ3" s="1221"/>
      <c r="WSK3" s="1221"/>
      <c r="WSL3" s="1221"/>
      <c r="WSM3" s="1221"/>
      <c r="WSN3" s="1221"/>
      <c r="WSO3" s="1221"/>
      <c r="WSP3" s="1221"/>
      <c r="WSQ3" s="1221"/>
      <c r="WSR3" s="1221"/>
      <c r="WSS3" s="1221"/>
      <c r="WST3" s="1221"/>
      <c r="WSU3" s="1221"/>
      <c r="WSV3" s="1221"/>
      <c r="WSW3" s="1221"/>
      <c r="WSX3" s="1221"/>
      <c r="WSY3" s="1221"/>
      <c r="WSZ3" s="1221"/>
      <c r="WTA3" s="1221"/>
      <c r="WTB3" s="1221"/>
      <c r="WTC3" s="1221"/>
      <c r="WTD3" s="1221"/>
      <c r="WTE3" s="1221"/>
      <c r="WTF3" s="1221"/>
      <c r="WTG3" s="1221"/>
      <c r="WTH3" s="1221"/>
      <c r="WTI3" s="1221"/>
      <c r="WTJ3" s="1221"/>
      <c r="WTK3" s="1221"/>
      <c r="WTL3" s="1221"/>
      <c r="WTM3" s="1221"/>
      <c r="WTN3" s="1221"/>
      <c r="WTO3" s="1221"/>
      <c r="WTP3" s="1221"/>
      <c r="WTQ3" s="1221"/>
      <c r="WTR3" s="1221"/>
      <c r="WTS3" s="1221"/>
      <c r="WTT3" s="1221"/>
      <c r="WTU3" s="1221"/>
      <c r="WTV3" s="1221"/>
      <c r="WTW3" s="1221"/>
      <c r="WTX3" s="1221"/>
      <c r="WTY3" s="1221"/>
      <c r="WTZ3" s="1221"/>
      <c r="WUA3" s="1221"/>
      <c r="WUB3" s="1221"/>
      <c r="WUC3" s="1221"/>
      <c r="WUD3" s="1221"/>
      <c r="WUE3" s="1221"/>
      <c r="WUF3" s="1221"/>
      <c r="WUG3" s="1221"/>
      <c r="WUH3" s="1221"/>
      <c r="WUI3" s="1221"/>
      <c r="WUJ3" s="1221"/>
      <c r="WUK3" s="1221"/>
      <c r="WUL3" s="1221"/>
      <c r="WUM3" s="1221"/>
      <c r="WUN3" s="1221"/>
      <c r="WUO3" s="1221"/>
      <c r="WUP3" s="1221"/>
      <c r="WUQ3" s="1221"/>
      <c r="WUR3" s="1221"/>
      <c r="WUS3" s="1221"/>
      <c r="WUT3" s="1221"/>
      <c r="WUU3" s="1221"/>
      <c r="WUV3" s="1221"/>
      <c r="WUW3" s="1221"/>
      <c r="WUX3" s="1221"/>
      <c r="WUY3" s="1221"/>
      <c r="WUZ3" s="1221"/>
      <c r="WVA3" s="1221"/>
      <c r="WVB3" s="1221"/>
      <c r="WVC3" s="1221"/>
      <c r="WVD3" s="1221"/>
      <c r="WVE3" s="1221"/>
      <c r="WVF3" s="1221"/>
      <c r="WVG3" s="1221"/>
      <c r="WVH3" s="1221"/>
      <c r="WVI3" s="1221"/>
      <c r="WVJ3" s="1221"/>
      <c r="WVK3" s="1221"/>
      <c r="WVL3" s="1221"/>
      <c r="WVM3" s="1221"/>
      <c r="WVN3" s="1221"/>
      <c r="WVO3" s="1221"/>
      <c r="WVP3" s="1221"/>
      <c r="WVQ3" s="1221"/>
      <c r="WVR3" s="1221"/>
      <c r="WVS3" s="1221"/>
      <c r="WVT3" s="1221"/>
      <c r="WVU3" s="1221"/>
      <c r="WVV3" s="1221"/>
      <c r="WVW3" s="1221"/>
      <c r="WVX3" s="1221"/>
      <c r="WVY3" s="1221"/>
      <c r="WVZ3" s="1221"/>
      <c r="WWA3" s="1221"/>
      <c r="WWB3" s="1221"/>
      <c r="WWC3" s="1221"/>
      <c r="WWD3" s="1221"/>
      <c r="WWE3" s="1221"/>
      <c r="WWF3" s="1221"/>
      <c r="WWG3" s="1221"/>
      <c r="WWH3" s="1221"/>
      <c r="WWI3" s="1221"/>
      <c r="WWJ3" s="1221"/>
      <c r="WWK3" s="1221"/>
      <c r="WWL3" s="1221"/>
      <c r="WWM3" s="1221"/>
      <c r="WWN3" s="1221"/>
      <c r="WWO3" s="1221"/>
      <c r="WWP3" s="1221"/>
      <c r="WWQ3" s="1221"/>
      <c r="WWR3" s="1221"/>
      <c r="WWS3" s="1221"/>
      <c r="WWT3" s="1221"/>
      <c r="WWU3" s="1221"/>
      <c r="WWV3" s="1221"/>
      <c r="WWW3" s="1221"/>
      <c r="WWX3" s="1221"/>
      <c r="WWY3" s="1221"/>
      <c r="WWZ3" s="1221"/>
      <c r="WXA3" s="1221"/>
      <c r="WXB3" s="1221"/>
      <c r="WXC3" s="1221"/>
      <c r="WXD3" s="1221"/>
      <c r="WXE3" s="1221"/>
      <c r="WXF3" s="1221"/>
      <c r="WXG3" s="1221"/>
      <c r="WXH3" s="1221"/>
      <c r="WXI3" s="1221"/>
      <c r="WXJ3" s="1221"/>
      <c r="WXK3" s="1221"/>
      <c r="WXL3" s="1221"/>
      <c r="WXM3" s="1221"/>
      <c r="WXN3" s="1221"/>
      <c r="WXO3" s="1221"/>
      <c r="WXP3" s="1221"/>
      <c r="WXQ3" s="1221"/>
      <c r="WXR3" s="1221"/>
      <c r="WXS3" s="1221"/>
      <c r="WXT3" s="1221"/>
      <c r="WXU3" s="1221"/>
      <c r="WXV3" s="1221"/>
      <c r="WXW3" s="1221"/>
      <c r="WXX3" s="1221"/>
      <c r="WXY3" s="1221"/>
      <c r="WXZ3" s="1221"/>
      <c r="WYA3" s="1221"/>
      <c r="WYB3" s="1221"/>
      <c r="WYC3" s="1221"/>
      <c r="WYD3" s="1221"/>
      <c r="WYE3" s="1221"/>
      <c r="WYF3" s="1221"/>
      <c r="WYG3" s="1221"/>
      <c r="WYH3" s="1221"/>
      <c r="WYI3" s="1221"/>
      <c r="WYJ3" s="1221"/>
      <c r="WYK3" s="1221"/>
      <c r="WYL3" s="1221"/>
      <c r="WYM3" s="1221"/>
      <c r="WYN3" s="1221"/>
      <c r="WYO3" s="1221"/>
      <c r="WYP3" s="1221"/>
      <c r="WYQ3" s="1221"/>
      <c r="WYR3" s="1221"/>
      <c r="WYS3" s="1221"/>
      <c r="WYT3" s="1221"/>
      <c r="WYU3" s="1221"/>
      <c r="WYV3" s="1221"/>
      <c r="WYW3" s="1221"/>
      <c r="WYX3" s="1221"/>
      <c r="WYY3" s="1221"/>
      <c r="WYZ3" s="1221"/>
      <c r="WZA3" s="1221"/>
      <c r="WZB3" s="1221"/>
      <c r="WZC3" s="1221"/>
      <c r="WZD3" s="1221"/>
      <c r="WZE3" s="1221"/>
      <c r="WZF3" s="1221"/>
      <c r="WZG3" s="1221"/>
      <c r="WZH3" s="1221"/>
      <c r="WZI3" s="1221"/>
      <c r="WZJ3" s="1221"/>
      <c r="WZK3" s="1221"/>
      <c r="WZL3" s="1221"/>
      <c r="WZM3" s="1221"/>
      <c r="WZN3" s="1221"/>
      <c r="WZO3" s="1221"/>
      <c r="WZP3" s="1221"/>
      <c r="WZQ3" s="1221"/>
      <c r="WZR3" s="1221"/>
      <c r="WZS3" s="1221"/>
      <c r="WZT3" s="1221"/>
      <c r="WZU3" s="1221"/>
      <c r="WZV3" s="1221"/>
      <c r="WZW3" s="1221"/>
      <c r="WZX3" s="1221"/>
      <c r="WZY3" s="1221"/>
      <c r="WZZ3" s="1221"/>
      <c r="XAA3" s="1221"/>
      <c r="XAB3" s="1221"/>
      <c r="XAC3" s="1221"/>
      <c r="XAD3" s="1221"/>
      <c r="XAE3" s="1221"/>
      <c r="XAF3" s="1221"/>
      <c r="XAG3" s="1221"/>
      <c r="XAH3" s="1221"/>
      <c r="XAI3" s="1221"/>
      <c r="XAJ3" s="1221"/>
      <c r="XAK3" s="1221"/>
      <c r="XAL3" s="1221"/>
      <c r="XAM3" s="1221"/>
      <c r="XAN3" s="1221"/>
      <c r="XAO3" s="1221"/>
      <c r="XAP3" s="1221"/>
      <c r="XAQ3" s="1221"/>
      <c r="XAR3" s="1221"/>
      <c r="XAS3" s="1221"/>
      <c r="XAT3" s="1221"/>
      <c r="XAU3" s="1221"/>
      <c r="XAV3" s="1221"/>
      <c r="XAW3" s="1221"/>
      <c r="XAX3" s="1221"/>
      <c r="XAY3" s="1221"/>
      <c r="XAZ3" s="1221"/>
      <c r="XBA3" s="1221"/>
      <c r="XBB3" s="1221"/>
      <c r="XBC3" s="1221"/>
      <c r="XBD3" s="1221"/>
      <c r="XBE3" s="1221"/>
      <c r="XBF3" s="1221"/>
      <c r="XBG3" s="1221"/>
      <c r="XBH3" s="1221"/>
      <c r="XBI3" s="1221"/>
      <c r="XBJ3" s="1221"/>
      <c r="XBK3" s="1221"/>
      <c r="XBL3" s="1221"/>
      <c r="XBM3" s="1221"/>
      <c r="XBN3" s="1221"/>
      <c r="XBO3" s="1221"/>
      <c r="XBP3" s="1221"/>
      <c r="XBQ3" s="1221"/>
      <c r="XBR3" s="1221"/>
      <c r="XBS3" s="1221"/>
      <c r="XBT3" s="1221"/>
      <c r="XBU3" s="1221"/>
      <c r="XBV3" s="1221"/>
      <c r="XBW3" s="1221"/>
      <c r="XBX3" s="1221"/>
      <c r="XBY3" s="1221"/>
      <c r="XBZ3" s="1221"/>
      <c r="XCA3" s="1221"/>
      <c r="XCB3" s="1221"/>
      <c r="XCC3" s="1221"/>
      <c r="XCD3" s="1221"/>
      <c r="XCE3" s="1221"/>
      <c r="XCF3" s="1221"/>
      <c r="XCG3" s="1221"/>
      <c r="XCH3" s="1221"/>
      <c r="XCI3" s="1221"/>
      <c r="XCJ3" s="1221"/>
      <c r="XCK3" s="1221"/>
      <c r="XCL3" s="1221"/>
      <c r="XCM3" s="1221"/>
      <c r="XCN3" s="1221"/>
      <c r="XCO3" s="1221"/>
      <c r="XCP3" s="1221"/>
      <c r="XCQ3" s="1221"/>
      <c r="XCR3" s="1221"/>
      <c r="XCS3" s="1221"/>
      <c r="XCT3" s="1221"/>
      <c r="XCU3" s="1221"/>
      <c r="XCV3" s="1221"/>
      <c r="XCW3" s="1221"/>
      <c r="XCX3" s="1221"/>
      <c r="XCY3" s="1221"/>
      <c r="XCZ3" s="1221"/>
      <c r="XDA3" s="1221"/>
      <c r="XDB3" s="1221"/>
      <c r="XDC3" s="1221"/>
      <c r="XDD3" s="1221"/>
      <c r="XDE3" s="1221"/>
      <c r="XDF3" s="1221"/>
      <c r="XDG3" s="1221"/>
      <c r="XDH3" s="1221"/>
      <c r="XDI3" s="1221"/>
      <c r="XDJ3" s="1221"/>
      <c r="XDK3" s="1221"/>
      <c r="XDL3" s="1221"/>
      <c r="XDM3" s="1221"/>
      <c r="XDN3" s="1221"/>
      <c r="XDO3" s="1221"/>
      <c r="XDP3" s="1221"/>
      <c r="XDQ3" s="1221"/>
      <c r="XDR3" s="1221"/>
      <c r="XDS3" s="1221"/>
      <c r="XDT3" s="1221"/>
      <c r="XDU3" s="1221"/>
      <c r="XDV3" s="1221"/>
      <c r="XDW3" s="1221"/>
      <c r="XDX3" s="1221"/>
      <c r="XDY3" s="1221"/>
      <c r="XDZ3" s="1221"/>
      <c r="XEA3" s="1221"/>
      <c r="XEB3" s="1221"/>
      <c r="XEC3" s="1221"/>
      <c r="XED3" s="1221"/>
      <c r="XEE3" s="1221"/>
      <c r="XEF3" s="1221"/>
      <c r="XEG3" s="1221"/>
      <c r="XEH3" s="1221"/>
      <c r="XEI3" s="1221"/>
      <c r="XEJ3" s="1221"/>
      <c r="XEK3" s="1221"/>
      <c r="XEL3" s="1221"/>
      <c r="XEM3" s="1221"/>
      <c r="XEN3" s="1221"/>
      <c r="XEO3" s="1221"/>
      <c r="XEP3" s="1221"/>
      <c r="XEQ3" s="1221"/>
      <c r="XER3" s="1221"/>
      <c r="XES3" s="1221"/>
      <c r="XET3" s="1221"/>
      <c r="XEU3" s="1221"/>
      <c r="XEV3" s="1221"/>
      <c r="XEW3" s="1221"/>
      <c r="XEX3" s="1221"/>
      <c r="XEY3" s="1221"/>
      <c r="XEZ3" s="1221"/>
      <c r="XFA3" s="1221"/>
      <c r="XFB3" s="1221"/>
      <c r="XFC3" s="1221"/>
      <c r="XFD3" s="1221"/>
    </row>
    <row r="4" spans="1:16384" ht="18">
      <c r="A4" s="4"/>
      <c r="D4" s="26"/>
      <c r="E4" s="6"/>
      <c r="F4" s="6"/>
      <c r="G4" s="6"/>
      <c r="H4" s="6"/>
      <c r="I4" s="6"/>
      <c r="J4" s="6"/>
      <c r="K4" s="6"/>
      <c r="L4" s="6"/>
    </row>
    <row r="5" spans="1:16384" ht="15.75">
      <c r="A5" s="3" t="s">
        <v>34</v>
      </c>
      <c r="B5" s="436">
        <f>'[7]O1 Revenue to cost|RR'!$C$25</f>
        <v>2862688.6247893963</v>
      </c>
      <c r="E5" s="6"/>
      <c r="F5" s="6"/>
      <c r="G5" s="6"/>
      <c r="H5" s="6"/>
      <c r="I5" s="6"/>
      <c r="J5" s="6"/>
      <c r="K5" s="6"/>
      <c r="L5" s="6"/>
    </row>
    <row r="6" spans="1:16384" ht="15.75">
      <c r="A6" s="3" t="s">
        <v>37</v>
      </c>
      <c r="B6" s="436">
        <f>'[6]App.2-H_Other_Oper_Rev'!$H$35</f>
        <v>270254.02</v>
      </c>
      <c r="E6" s="6"/>
      <c r="F6" s="6"/>
      <c r="G6" s="6"/>
      <c r="H6" s="6"/>
      <c r="I6" s="6"/>
      <c r="J6" s="6"/>
      <c r="K6" s="6"/>
      <c r="L6" s="6"/>
    </row>
    <row r="7" spans="1:16384" ht="15.75">
      <c r="A7" s="3" t="s">
        <v>95</v>
      </c>
      <c r="B7" s="267">
        <f>+B5-B6</f>
        <v>2592434.6047893963</v>
      </c>
      <c r="D7" s="264"/>
      <c r="E7" s="6"/>
      <c r="F7" s="6"/>
      <c r="G7" s="6"/>
      <c r="H7" s="6"/>
      <c r="I7" s="6"/>
      <c r="J7" s="6"/>
      <c r="K7" s="6"/>
      <c r="L7" s="6"/>
    </row>
    <row r="8" spans="1:16384">
      <c r="B8" s="1"/>
      <c r="E8" s="6"/>
      <c r="F8" s="6"/>
      <c r="G8" s="6"/>
      <c r="H8" s="6"/>
      <c r="I8" s="6"/>
      <c r="J8" s="6"/>
      <c r="K8" s="6"/>
      <c r="L8" s="6"/>
    </row>
    <row r="9" spans="1:16384" ht="15.75">
      <c r="A9" s="188" t="s">
        <v>314</v>
      </c>
      <c r="B9" s="450">
        <f>'LV Costs Forecast'!F21</f>
        <v>488072.27258133329</v>
      </c>
      <c r="E9" s="6"/>
      <c r="F9" s="6"/>
      <c r="G9" s="6"/>
      <c r="H9" s="6"/>
      <c r="I9" s="6"/>
      <c r="J9" s="6"/>
      <c r="K9" s="6"/>
      <c r="L9" s="6"/>
    </row>
    <row r="10" spans="1:16384" ht="15.75">
      <c r="A10" s="188" t="s">
        <v>38</v>
      </c>
      <c r="B10" s="268">
        <f>-'Transformer Allowance'!C15</f>
        <v>31581.239999999998</v>
      </c>
    </row>
    <row r="11" spans="1:16384" ht="16.5" thickBot="1">
      <c r="A11" s="3" t="s">
        <v>39</v>
      </c>
      <c r="B11" s="269">
        <f>+B7+B9+B10</f>
        <v>3112088.1173707298</v>
      </c>
    </row>
    <row r="12" spans="1:16384" ht="13.5" thickTop="1">
      <c r="B12" s="1"/>
    </row>
    <row r="13" spans="1:16384" s="8" customFormat="1">
      <c r="D13"/>
    </row>
    <row r="14" spans="1:16384" s="8" customFormat="1" ht="15.75">
      <c r="A14" s="9"/>
      <c r="B14" s="10"/>
      <c r="D14"/>
    </row>
    <row r="15" spans="1:16384" s="8" customFormat="1" ht="15.75">
      <c r="A15" s="9"/>
      <c r="B15" s="10"/>
    </row>
    <row r="16" spans="1:16384" s="8" customFormat="1" ht="15.75">
      <c r="A16" s="9"/>
      <c r="B16" s="10"/>
    </row>
    <row r="17" spans="1:2" ht="15.75">
      <c r="A17" s="3"/>
      <c r="B17" s="5"/>
    </row>
    <row r="19" spans="1:2" ht="15.75">
      <c r="A19" s="3"/>
      <c r="B19" s="5"/>
    </row>
    <row r="20" spans="1:2" ht="15.75">
      <c r="A20" s="3"/>
      <c r="B20" s="5"/>
    </row>
    <row r="21" spans="1:2" ht="15.75">
      <c r="A21" s="3"/>
      <c r="B21" s="5"/>
    </row>
    <row r="22" spans="1:2">
      <c r="B22" s="6"/>
    </row>
  </sheetData>
  <mergeCells count="24308">
    <mergeCell ref="Q2:R2"/>
    <mergeCell ref="S2:T2"/>
    <mergeCell ref="U2:V2"/>
    <mergeCell ref="W2:X2"/>
    <mergeCell ref="Y2:Z2"/>
    <mergeCell ref="AA2:AB2"/>
    <mergeCell ref="AM2:AN2"/>
    <mergeCell ref="AO2:AP2"/>
    <mergeCell ref="AQ2:AR2"/>
    <mergeCell ref="AS2:AT2"/>
    <mergeCell ref="AU2:AV2"/>
    <mergeCell ref="AC2:AD2"/>
    <mergeCell ref="AE2:AF2"/>
    <mergeCell ref="AG2:AH2"/>
    <mergeCell ref="AI2:AJ2"/>
    <mergeCell ref="AK2:AL2"/>
    <mergeCell ref="DA2:DB2"/>
    <mergeCell ref="DC2:DD2"/>
    <mergeCell ref="CK2:CL2"/>
    <mergeCell ref="CM2:CN2"/>
    <mergeCell ref="XO1:XP1"/>
    <mergeCell ref="XQ1:XR1"/>
    <mergeCell ref="XS1:XT1"/>
    <mergeCell ref="XU1:XV1"/>
    <mergeCell ref="XW1:XX1"/>
    <mergeCell ref="XE1:XF1"/>
    <mergeCell ref="XG1:XH1"/>
    <mergeCell ref="XI1:XJ1"/>
    <mergeCell ref="XK1:XL1"/>
    <mergeCell ref="XM1:XN1"/>
    <mergeCell ref="WU1:WV1"/>
    <mergeCell ref="WW1:WX1"/>
    <mergeCell ref="WY1:WZ1"/>
    <mergeCell ref="XA1:XB1"/>
    <mergeCell ref="XC1:XD1"/>
    <mergeCell ref="WK1:WL1"/>
    <mergeCell ref="WM1:WN1"/>
    <mergeCell ref="WO1:WP1"/>
    <mergeCell ref="WQ1:WR1"/>
    <mergeCell ref="WS1:WT1"/>
    <mergeCell ref="ES2:ET2"/>
    <mergeCell ref="EU2:EV2"/>
    <mergeCell ref="EW2:EX2"/>
    <mergeCell ref="EY2:EZ2"/>
    <mergeCell ref="FA2:FB2"/>
    <mergeCell ref="EI2:EJ2"/>
    <mergeCell ref="EK2:EL2"/>
    <mergeCell ref="EM2:EN2"/>
    <mergeCell ref="EO2:EP2"/>
    <mergeCell ref="EQ2:ER2"/>
    <mergeCell ref="DY2:DZ2"/>
    <mergeCell ref="EA2:EB2"/>
    <mergeCell ref="EC2:ED2"/>
    <mergeCell ref="EE2:EF2"/>
    <mergeCell ref="EG2:EH2"/>
    <mergeCell ref="DO2:DP2"/>
    <mergeCell ref="DQ2:DR2"/>
    <mergeCell ref="DS2:DT2"/>
    <mergeCell ref="DU2:DV2"/>
    <mergeCell ref="DW2:DX2"/>
    <mergeCell ref="DE2:DF2"/>
    <mergeCell ref="DG2:DH2"/>
    <mergeCell ref="DI2:DJ2"/>
    <mergeCell ref="DK2:DL2"/>
    <mergeCell ref="A2:B2"/>
    <mergeCell ref="A1:B1"/>
    <mergeCell ref="WA1:WB1"/>
    <mergeCell ref="WC1:WD1"/>
    <mergeCell ref="WE1:WF1"/>
    <mergeCell ref="WG1:WH1"/>
    <mergeCell ref="WI1:WJ1"/>
    <mergeCell ref="VQ1:VR1"/>
    <mergeCell ref="VS1:VT1"/>
    <mergeCell ref="VU1:VV1"/>
    <mergeCell ref="VW1:VX1"/>
    <mergeCell ref="VY1:VZ1"/>
    <mergeCell ref="VG1:VH1"/>
    <mergeCell ref="VI1:VJ1"/>
    <mergeCell ref="VK1:VL1"/>
    <mergeCell ref="VM1:VN1"/>
    <mergeCell ref="VO1:VP1"/>
    <mergeCell ref="UW1:UX1"/>
    <mergeCell ref="UY1:UZ1"/>
    <mergeCell ref="VA1:VB1"/>
    <mergeCell ref="VC1:VD1"/>
    <mergeCell ref="VE1:VF1"/>
    <mergeCell ref="UM1:UN1"/>
    <mergeCell ref="UO1:UP1"/>
    <mergeCell ref="UQ1:UR1"/>
    <mergeCell ref="US1:UT1"/>
    <mergeCell ref="UU1:UV1"/>
    <mergeCell ref="UC1:UD1"/>
    <mergeCell ref="UE1:UF1"/>
    <mergeCell ref="UG1:UH1"/>
    <mergeCell ref="UI1:UJ1"/>
    <mergeCell ref="UK1:UL1"/>
    <mergeCell ref="TS1:TT1"/>
    <mergeCell ref="TU1:TV1"/>
    <mergeCell ref="TW1:TX1"/>
    <mergeCell ref="TY1:TZ1"/>
    <mergeCell ref="UA1:UB1"/>
    <mergeCell ref="C2:D2"/>
    <mergeCell ref="E2:F2"/>
    <mergeCell ref="G2:H2"/>
    <mergeCell ref="I2:J2"/>
    <mergeCell ref="K2:L2"/>
    <mergeCell ref="M2:N2"/>
    <mergeCell ref="O2:P2"/>
    <mergeCell ref="CA2:CB2"/>
    <mergeCell ref="CC2:CD2"/>
    <mergeCell ref="CE2:CF2"/>
    <mergeCell ref="CG2:CH2"/>
    <mergeCell ref="CI2:CJ2"/>
    <mergeCell ref="BQ2:BR2"/>
    <mergeCell ref="BS2:BT2"/>
    <mergeCell ref="BU2:BV2"/>
    <mergeCell ref="BW2:BX2"/>
    <mergeCell ref="BY2:BZ2"/>
    <mergeCell ref="BG2:BH2"/>
    <mergeCell ref="BI2:BJ2"/>
    <mergeCell ref="BK2:BL2"/>
    <mergeCell ref="BM2:BN2"/>
    <mergeCell ref="BO2:BP2"/>
    <mergeCell ref="AW2:AX2"/>
    <mergeCell ref="AY2:AZ2"/>
    <mergeCell ref="BA2:BB2"/>
    <mergeCell ref="BC2:BD2"/>
    <mergeCell ref="BE2:BF2"/>
    <mergeCell ref="AAG1:AAH1"/>
    <mergeCell ref="AAI1:AAJ1"/>
    <mergeCell ref="AAK1:AAL1"/>
    <mergeCell ref="AAM1:AAN1"/>
    <mergeCell ref="AAO1:AAP1"/>
    <mergeCell ref="ZW1:ZX1"/>
    <mergeCell ref="ZY1:ZZ1"/>
    <mergeCell ref="AAA1:AAB1"/>
    <mergeCell ref="AAC1:AAD1"/>
    <mergeCell ref="AAE1:AAF1"/>
    <mergeCell ref="ZM1:ZN1"/>
    <mergeCell ref="ZO1:ZP1"/>
    <mergeCell ref="ZQ1:ZR1"/>
    <mergeCell ref="ZS1:ZT1"/>
    <mergeCell ref="ZU1:ZV1"/>
    <mergeCell ref="ZC1:ZD1"/>
    <mergeCell ref="ZE1:ZF1"/>
    <mergeCell ref="ZG1:ZH1"/>
    <mergeCell ref="ZI1:ZJ1"/>
    <mergeCell ref="ZK1:ZL1"/>
    <mergeCell ref="YS1:YT1"/>
    <mergeCell ref="YU1:YV1"/>
    <mergeCell ref="YW1:YX1"/>
    <mergeCell ref="YY1:YZ1"/>
    <mergeCell ref="ZA1:ZB1"/>
    <mergeCell ref="YI1:YJ1"/>
    <mergeCell ref="YK1:YL1"/>
    <mergeCell ref="YM1:YN1"/>
    <mergeCell ref="YO1:YP1"/>
    <mergeCell ref="YQ1:YR1"/>
    <mergeCell ref="XY1:XZ1"/>
    <mergeCell ref="YA1:YB1"/>
    <mergeCell ref="YC1:YD1"/>
    <mergeCell ref="YE1:YF1"/>
    <mergeCell ref="YG1:YH1"/>
    <mergeCell ref="ACY1:ACZ1"/>
    <mergeCell ref="ADA1:ADB1"/>
    <mergeCell ref="ADC1:ADD1"/>
    <mergeCell ref="ADE1:ADF1"/>
    <mergeCell ref="ADG1:ADH1"/>
    <mergeCell ref="ACO1:ACP1"/>
    <mergeCell ref="ACQ1:ACR1"/>
    <mergeCell ref="ACS1:ACT1"/>
    <mergeCell ref="ACU1:ACV1"/>
    <mergeCell ref="ACW1:ACX1"/>
    <mergeCell ref="ACE1:ACF1"/>
    <mergeCell ref="ACG1:ACH1"/>
    <mergeCell ref="ACI1:ACJ1"/>
    <mergeCell ref="ACK1:ACL1"/>
    <mergeCell ref="ACM1:ACN1"/>
    <mergeCell ref="ABU1:ABV1"/>
    <mergeCell ref="ABW1:ABX1"/>
    <mergeCell ref="ABY1:ABZ1"/>
    <mergeCell ref="ACA1:ACB1"/>
    <mergeCell ref="ACC1:ACD1"/>
    <mergeCell ref="ABK1:ABL1"/>
    <mergeCell ref="ABM1:ABN1"/>
    <mergeCell ref="ABO1:ABP1"/>
    <mergeCell ref="ABQ1:ABR1"/>
    <mergeCell ref="ABS1:ABT1"/>
    <mergeCell ref="ABA1:ABB1"/>
    <mergeCell ref="ABC1:ABD1"/>
    <mergeCell ref="ABE1:ABF1"/>
    <mergeCell ref="ABG1:ABH1"/>
    <mergeCell ref="ABI1:ABJ1"/>
    <mergeCell ref="AAQ1:AAR1"/>
    <mergeCell ref="AAS1:AAT1"/>
    <mergeCell ref="AAU1:AAV1"/>
    <mergeCell ref="AAW1:AAX1"/>
    <mergeCell ref="AAY1:AAZ1"/>
    <mergeCell ref="AFQ1:AFR1"/>
    <mergeCell ref="AFS1:AFT1"/>
    <mergeCell ref="AFU1:AFV1"/>
    <mergeCell ref="AFW1:AFX1"/>
    <mergeCell ref="AFY1:AFZ1"/>
    <mergeCell ref="AFG1:AFH1"/>
    <mergeCell ref="AFI1:AFJ1"/>
    <mergeCell ref="AFK1:AFL1"/>
    <mergeCell ref="AFM1:AFN1"/>
    <mergeCell ref="AFO1:AFP1"/>
    <mergeCell ref="AEW1:AEX1"/>
    <mergeCell ref="AEY1:AEZ1"/>
    <mergeCell ref="AFA1:AFB1"/>
    <mergeCell ref="AFC1:AFD1"/>
    <mergeCell ref="AFE1:AFF1"/>
    <mergeCell ref="AEM1:AEN1"/>
    <mergeCell ref="AEO1:AEP1"/>
    <mergeCell ref="AEQ1:AER1"/>
    <mergeCell ref="AES1:AET1"/>
    <mergeCell ref="AEU1:AEV1"/>
    <mergeCell ref="AEC1:AED1"/>
    <mergeCell ref="AEE1:AEF1"/>
    <mergeCell ref="AEG1:AEH1"/>
    <mergeCell ref="AEI1:AEJ1"/>
    <mergeCell ref="AEK1:AEL1"/>
    <mergeCell ref="ADS1:ADT1"/>
    <mergeCell ref="ADU1:ADV1"/>
    <mergeCell ref="ADW1:ADX1"/>
    <mergeCell ref="ADY1:ADZ1"/>
    <mergeCell ref="AEA1:AEB1"/>
    <mergeCell ref="ADI1:ADJ1"/>
    <mergeCell ref="ADK1:ADL1"/>
    <mergeCell ref="ADM1:ADN1"/>
    <mergeCell ref="ADO1:ADP1"/>
    <mergeCell ref="ADQ1:ADR1"/>
    <mergeCell ref="AII1:AIJ1"/>
    <mergeCell ref="AIK1:AIL1"/>
    <mergeCell ref="AIM1:AIN1"/>
    <mergeCell ref="AIO1:AIP1"/>
    <mergeCell ref="AIQ1:AIR1"/>
    <mergeCell ref="AHY1:AHZ1"/>
    <mergeCell ref="AIA1:AIB1"/>
    <mergeCell ref="AIC1:AID1"/>
    <mergeCell ref="AIE1:AIF1"/>
    <mergeCell ref="AIG1:AIH1"/>
    <mergeCell ref="AHO1:AHP1"/>
    <mergeCell ref="AHQ1:AHR1"/>
    <mergeCell ref="AHS1:AHT1"/>
    <mergeCell ref="AHU1:AHV1"/>
    <mergeCell ref="AHW1:AHX1"/>
    <mergeCell ref="AHE1:AHF1"/>
    <mergeCell ref="AHG1:AHH1"/>
    <mergeCell ref="AHI1:AHJ1"/>
    <mergeCell ref="AHK1:AHL1"/>
    <mergeCell ref="AHM1:AHN1"/>
    <mergeCell ref="AGU1:AGV1"/>
    <mergeCell ref="AGW1:AGX1"/>
    <mergeCell ref="AGY1:AGZ1"/>
    <mergeCell ref="AHA1:AHB1"/>
    <mergeCell ref="AHC1:AHD1"/>
    <mergeCell ref="AGK1:AGL1"/>
    <mergeCell ref="AGM1:AGN1"/>
    <mergeCell ref="AGO1:AGP1"/>
    <mergeCell ref="AGQ1:AGR1"/>
    <mergeCell ref="AGS1:AGT1"/>
    <mergeCell ref="AGA1:AGB1"/>
    <mergeCell ref="AGC1:AGD1"/>
    <mergeCell ref="AGE1:AGF1"/>
    <mergeCell ref="AGG1:AGH1"/>
    <mergeCell ref="AGI1:AGJ1"/>
    <mergeCell ref="ALA1:ALB1"/>
    <mergeCell ref="ALC1:ALD1"/>
    <mergeCell ref="ALE1:ALF1"/>
    <mergeCell ref="ALG1:ALH1"/>
    <mergeCell ref="ALI1:ALJ1"/>
    <mergeCell ref="AKQ1:AKR1"/>
    <mergeCell ref="AKS1:AKT1"/>
    <mergeCell ref="AKU1:AKV1"/>
    <mergeCell ref="AKW1:AKX1"/>
    <mergeCell ref="AKY1:AKZ1"/>
    <mergeCell ref="AKG1:AKH1"/>
    <mergeCell ref="AKI1:AKJ1"/>
    <mergeCell ref="AKK1:AKL1"/>
    <mergeCell ref="AKM1:AKN1"/>
    <mergeCell ref="AKO1:AKP1"/>
    <mergeCell ref="AJW1:AJX1"/>
    <mergeCell ref="AJY1:AJZ1"/>
    <mergeCell ref="AKA1:AKB1"/>
    <mergeCell ref="AKC1:AKD1"/>
    <mergeCell ref="AKE1:AKF1"/>
    <mergeCell ref="AJM1:AJN1"/>
    <mergeCell ref="AJO1:AJP1"/>
    <mergeCell ref="AJQ1:AJR1"/>
    <mergeCell ref="AJS1:AJT1"/>
    <mergeCell ref="AJU1:AJV1"/>
    <mergeCell ref="AJC1:AJD1"/>
    <mergeCell ref="AJE1:AJF1"/>
    <mergeCell ref="AJG1:AJH1"/>
    <mergeCell ref="AJI1:AJJ1"/>
    <mergeCell ref="AJK1:AJL1"/>
    <mergeCell ref="AIS1:AIT1"/>
    <mergeCell ref="AIU1:AIV1"/>
    <mergeCell ref="AIW1:AIX1"/>
    <mergeCell ref="AIY1:AIZ1"/>
    <mergeCell ref="AJA1:AJB1"/>
    <mergeCell ref="ANS1:ANT1"/>
    <mergeCell ref="ANU1:ANV1"/>
    <mergeCell ref="ANW1:ANX1"/>
    <mergeCell ref="ANY1:ANZ1"/>
    <mergeCell ref="AOA1:AOB1"/>
    <mergeCell ref="ANI1:ANJ1"/>
    <mergeCell ref="ANK1:ANL1"/>
    <mergeCell ref="ANM1:ANN1"/>
    <mergeCell ref="ANO1:ANP1"/>
    <mergeCell ref="ANQ1:ANR1"/>
    <mergeCell ref="AMY1:AMZ1"/>
    <mergeCell ref="ANA1:ANB1"/>
    <mergeCell ref="ANC1:AND1"/>
    <mergeCell ref="ANE1:ANF1"/>
    <mergeCell ref="ANG1:ANH1"/>
    <mergeCell ref="AMO1:AMP1"/>
    <mergeCell ref="AMQ1:AMR1"/>
    <mergeCell ref="AMS1:AMT1"/>
    <mergeCell ref="AMU1:AMV1"/>
    <mergeCell ref="AMW1:AMX1"/>
    <mergeCell ref="AME1:AMF1"/>
    <mergeCell ref="AMG1:AMH1"/>
    <mergeCell ref="AMI1:AMJ1"/>
    <mergeCell ref="AMK1:AML1"/>
    <mergeCell ref="AMM1:AMN1"/>
    <mergeCell ref="ALU1:ALV1"/>
    <mergeCell ref="ALW1:ALX1"/>
    <mergeCell ref="ALY1:ALZ1"/>
    <mergeCell ref="AMA1:AMB1"/>
    <mergeCell ref="AMC1:AMD1"/>
    <mergeCell ref="ALK1:ALL1"/>
    <mergeCell ref="ALM1:ALN1"/>
    <mergeCell ref="ALO1:ALP1"/>
    <mergeCell ref="ALQ1:ALR1"/>
    <mergeCell ref="ALS1:ALT1"/>
    <mergeCell ref="AQK1:AQL1"/>
    <mergeCell ref="AQM1:AQN1"/>
    <mergeCell ref="AQO1:AQP1"/>
    <mergeCell ref="AQQ1:AQR1"/>
    <mergeCell ref="AQS1:AQT1"/>
    <mergeCell ref="AQA1:AQB1"/>
    <mergeCell ref="AQC1:AQD1"/>
    <mergeCell ref="AQE1:AQF1"/>
    <mergeCell ref="AQG1:AQH1"/>
    <mergeCell ref="AQI1:AQJ1"/>
    <mergeCell ref="APQ1:APR1"/>
    <mergeCell ref="APS1:APT1"/>
    <mergeCell ref="APU1:APV1"/>
    <mergeCell ref="APW1:APX1"/>
    <mergeCell ref="APY1:APZ1"/>
    <mergeCell ref="APG1:APH1"/>
    <mergeCell ref="API1:APJ1"/>
    <mergeCell ref="APK1:APL1"/>
    <mergeCell ref="APM1:APN1"/>
    <mergeCell ref="APO1:APP1"/>
    <mergeCell ref="AOW1:AOX1"/>
    <mergeCell ref="AOY1:AOZ1"/>
    <mergeCell ref="APA1:APB1"/>
    <mergeCell ref="APC1:APD1"/>
    <mergeCell ref="APE1:APF1"/>
    <mergeCell ref="AOM1:AON1"/>
    <mergeCell ref="AOO1:AOP1"/>
    <mergeCell ref="AOQ1:AOR1"/>
    <mergeCell ref="AOS1:AOT1"/>
    <mergeCell ref="AOU1:AOV1"/>
    <mergeCell ref="AOC1:AOD1"/>
    <mergeCell ref="AOE1:AOF1"/>
    <mergeCell ref="AOG1:AOH1"/>
    <mergeCell ref="AOI1:AOJ1"/>
    <mergeCell ref="AOK1:AOL1"/>
    <mergeCell ref="ATC1:ATD1"/>
    <mergeCell ref="ATE1:ATF1"/>
    <mergeCell ref="ATG1:ATH1"/>
    <mergeCell ref="ATI1:ATJ1"/>
    <mergeCell ref="ATK1:ATL1"/>
    <mergeCell ref="ASS1:AST1"/>
    <mergeCell ref="ASU1:ASV1"/>
    <mergeCell ref="ASW1:ASX1"/>
    <mergeCell ref="ASY1:ASZ1"/>
    <mergeCell ref="ATA1:ATB1"/>
    <mergeCell ref="ASI1:ASJ1"/>
    <mergeCell ref="ASK1:ASL1"/>
    <mergeCell ref="ASM1:ASN1"/>
    <mergeCell ref="ASO1:ASP1"/>
    <mergeCell ref="ASQ1:ASR1"/>
    <mergeCell ref="ARY1:ARZ1"/>
    <mergeCell ref="ASA1:ASB1"/>
    <mergeCell ref="ASC1:ASD1"/>
    <mergeCell ref="ASE1:ASF1"/>
    <mergeCell ref="ASG1:ASH1"/>
    <mergeCell ref="ARO1:ARP1"/>
    <mergeCell ref="ARQ1:ARR1"/>
    <mergeCell ref="ARS1:ART1"/>
    <mergeCell ref="ARU1:ARV1"/>
    <mergeCell ref="ARW1:ARX1"/>
    <mergeCell ref="ARE1:ARF1"/>
    <mergeCell ref="ARG1:ARH1"/>
    <mergeCell ref="ARI1:ARJ1"/>
    <mergeCell ref="ARK1:ARL1"/>
    <mergeCell ref="ARM1:ARN1"/>
    <mergeCell ref="AQU1:AQV1"/>
    <mergeCell ref="AQW1:AQX1"/>
    <mergeCell ref="AQY1:AQZ1"/>
    <mergeCell ref="ARA1:ARB1"/>
    <mergeCell ref="ARC1:ARD1"/>
    <mergeCell ref="AVU1:AVV1"/>
    <mergeCell ref="AVW1:AVX1"/>
    <mergeCell ref="AVY1:AVZ1"/>
    <mergeCell ref="AWA1:AWB1"/>
    <mergeCell ref="AWC1:AWD1"/>
    <mergeCell ref="AVK1:AVL1"/>
    <mergeCell ref="AVM1:AVN1"/>
    <mergeCell ref="AVO1:AVP1"/>
    <mergeCell ref="AVQ1:AVR1"/>
    <mergeCell ref="AVS1:AVT1"/>
    <mergeCell ref="AVA1:AVB1"/>
    <mergeCell ref="AVC1:AVD1"/>
    <mergeCell ref="AVE1:AVF1"/>
    <mergeCell ref="AVG1:AVH1"/>
    <mergeCell ref="AVI1:AVJ1"/>
    <mergeCell ref="AUQ1:AUR1"/>
    <mergeCell ref="AUS1:AUT1"/>
    <mergeCell ref="AUU1:AUV1"/>
    <mergeCell ref="AUW1:AUX1"/>
    <mergeCell ref="AUY1:AUZ1"/>
    <mergeCell ref="AUG1:AUH1"/>
    <mergeCell ref="AUI1:AUJ1"/>
    <mergeCell ref="AUK1:AUL1"/>
    <mergeCell ref="AUM1:AUN1"/>
    <mergeCell ref="AUO1:AUP1"/>
    <mergeCell ref="ATW1:ATX1"/>
    <mergeCell ref="ATY1:ATZ1"/>
    <mergeCell ref="AUA1:AUB1"/>
    <mergeCell ref="AUC1:AUD1"/>
    <mergeCell ref="AUE1:AUF1"/>
    <mergeCell ref="ATM1:ATN1"/>
    <mergeCell ref="ATO1:ATP1"/>
    <mergeCell ref="ATQ1:ATR1"/>
    <mergeCell ref="ATS1:ATT1"/>
    <mergeCell ref="ATU1:ATV1"/>
    <mergeCell ref="AYM1:AYN1"/>
    <mergeCell ref="AYO1:AYP1"/>
    <mergeCell ref="AYQ1:AYR1"/>
    <mergeCell ref="AYS1:AYT1"/>
    <mergeCell ref="AYU1:AYV1"/>
    <mergeCell ref="AYC1:AYD1"/>
    <mergeCell ref="AYE1:AYF1"/>
    <mergeCell ref="AYG1:AYH1"/>
    <mergeCell ref="AYI1:AYJ1"/>
    <mergeCell ref="AYK1:AYL1"/>
    <mergeCell ref="AXS1:AXT1"/>
    <mergeCell ref="AXU1:AXV1"/>
    <mergeCell ref="AXW1:AXX1"/>
    <mergeCell ref="AXY1:AXZ1"/>
    <mergeCell ref="AYA1:AYB1"/>
    <mergeCell ref="AXI1:AXJ1"/>
    <mergeCell ref="AXK1:AXL1"/>
    <mergeCell ref="AXM1:AXN1"/>
    <mergeCell ref="AXO1:AXP1"/>
    <mergeCell ref="AXQ1:AXR1"/>
    <mergeCell ref="AWY1:AWZ1"/>
    <mergeCell ref="AXA1:AXB1"/>
    <mergeCell ref="AXC1:AXD1"/>
    <mergeCell ref="AXE1:AXF1"/>
    <mergeCell ref="AXG1:AXH1"/>
    <mergeCell ref="AWO1:AWP1"/>
    <mergeCell ref="AWQ1:AWR1"/>
    <mergeCell ref="AWS1:AWT1"/>
    <mergeCell ref="AWU1:AWV1"/>
    <mergeCell ref="AWW1:AWX1"/>
    <mergeCell ref="AWE1:AWF1"/>
    <mergeCell ref="AWG1:AWH1"/>
    <mergeCell ref="AWI1:AWJ1"/>
    <mergeCell ref="AWK1:AWL1"/>
    <mergeCell ref="AWM1:AWN1"/>
    <mergeCell ref="BBE1:BBF1"/>
    <mergeCell ref="BBG1:BBH1"/>
    <mergeCell ref="BBI1:BBJ1"/>
    <mergeCell ref="BBK1:BBL1"/>
    <mergeCell ref="BBM1:BBN1"/>
    <mergeCell ref="BAU1:BAV1"/>
    <mergeCell ref="BAW1:BAX1"/>
    <mergeCell ref="BAY1:BAZ1"/>
    <mergeCell ref="BBA1:BBB1"/>
    <mergeCell ref="BBC1:BBD1"/>
    <mergeCell ref="BAK1:BAL1"/>
    <mergeCell ref="BAM1:BAN1"/>
    <mergeCell ref="BAO1:BAP1"/>
    <mergeCell ref="BAQ1:BAR1"/>
    <mergeCell ref="BAS1:BAT1"/>
    <mergeCell ref="BAA1:BAB1"/>
    <mergeCell ref="BAC1:BAD1"/>
    <mergeCell ref="BAE1:BAF1"/>
    <mergeCell ref="BAG1:BAH1"/>
    <mergeCell ref="BAI1:BAJ1"/>
    <mergeCell ref="AZQ1:AZR1"/>
    <mergeCell ref="AZS1:AZT1"/>
    <mergeCell ref="AZU1:AZV1"/>
    <mergeCell ref="AZW1:AZX1"/>
    <mergeCell ref="AZY1:AZZ1"/>
    <mergeCell ref="AZG1:AZH1"/>
    <mergeCell ref="AZI1:AZJ1"/>
    <mergeCell ref="AZK1:AZL1"/>
    <mergeCell ref="AZM1:AZN1"/>
    <mergeCell ref="AZO1:AZP1"/>
    <mergeCell ref="AYW1:AYX1"/>
    <mergeCell ref="AYY1:AYZ1"/>
    <mergeCell ref="AZA1:AZB1"/>
    <mergeCell ref="AZC1:AZD1"/>
    <mergeCell ref="AZE1:AZF1"/>
    <mergeCell ref="BDW1:BDX1"/>
    <mergeCell ref="BDY1:BDZ1"/>
    <mergeCell ref="BEA1:BEB1"/>
    <mergeCell ref="BEC1:BED1"/>
    <mergeCell ref="BEE1:BEF1"/>
    <mergeCell ref="BDM1:BDN1"/>
    <mergeCell ref="BDO1:BDP1"/>
    <mergeCell ref="BDQ1:BDR1"/>
    <mergeCell ref="BDS1:BDT1"/>
    <mergeCell ref="BDU1:BDV1"/>
    <mergeCell ref="BDC1:BDD1"/>
    <mergeCell ref="BDE1:BDF1"/>
    <mergeCell ref="BDG1:BDH1"/>
    <mergeCell ref="BDI1:BDJ1"/>
    <mergeCell ref="BDK1:BDL1"/>
    <mergeCell ref="BCS1:BCT1"/>
    <mergeCell ref="BCU1:BCV1"/>
    <mergeCell ref="BCW1:BCX1"/>
    <mergeCell ref="BCY1:BCZ1"/>
    <mergeCell ref="BDA1:BDB1"/>
    <mergeCell ref="BCI1:BCJ1"/>
    <mergeCell ref="BCK1:BCL1"/>
    <mergeCell ref="BCM1:BCN1"/>
    <mergeCell ref="BCO1:BCP1"/>
    <mergeCell ref="BCQ1:BCR1"/>
    <mergeCell ref="BBY1:BBZ1"/>
    <mergeCell ref="BCA1:BCB1"/>
    <mergeCell ref="BCC1:BCD1"/>
    <mergeCell ref="BCE1:BCF1"/>
    <mergeCell ref="BCG1:BCH1"/>
    <mergeCell ref="BBO1:BBP1"/>
    <mergeCell ref="BBQ1:BBR1"/>
    <mergeCell ref="BBS1:BBT1"/>
    <mergeCell ref="BBU1:BBV1"/>
    <mergeCell ref="BBW1:BBX1"/>
    <mergeCell ref="BGO1:BGP1"/>
    <mergeCell ref="BGQ1:BGR1"/>
    <mergeCell ref="BGS1:BGT1"/>
    <mergeCell ref="BGU1:BGV1"/>
    <mergeCell ref="BGW1:BGX1"/>
    <mergeCell ref="BGE1:BGF1"/>
    <mergeCell ref="BGG1:BGH1"/>
    <mergeCell ref="BGI1:BGJ1"/>
    <mergeCell ref="BGK1:BGL1"/>
    <mergeCell ref="BGM1:BGN1"/>
    <mergeCell ref="BFU1:BFV1"/>
    <mergeCell ref="BFW1:BFX1"/>
    <mergeCell ref="BFY1:BFZ1"/>
    <mergeCell ref="BGA1:BGB1"/>
    <mergeCell ref="BGC1:BGD1"/>
    <mergeCell ref="BFK1:BFL1"/>
    <mergeCell ref="BFM1:BFN1"/>
    <mergeCell ref="BFO1:BFP1"/>
    <mergeCell ref="BFQ1:BFR1"/>
    <mergeCell ref="BFS1:BFT1"/>
    <mergeCell ref="BFA1:BFB1"/>
    <mergeCell ref="BFC1:BFD1"/>
    <mergeCell ref="BFE1:BFF1"/>
    <mergeCell ref="BFG1:BFH1"/>
    <mergeCell ref="BFI1:BFJ1"/>
    <mergeCell ref="BEQ1:BER1"/>
    <mergeCell ref="BES1:BET1"/>
    <mergeCell ref="BEU1:BEV1"/>
    <mergeCell ref="BEW1:BEX1"/>
    <mergeCell ref="BEY1:BEZ1"/>
    <mergeCell ref="BEG1:BEH1"/>
    <mergeCell ref="BEI1:BEJ1"/>
    <mergeCell ref="BEK1:BEL1"/>
    <mergeCell ref="BEM1:BEN1"/>
    <mergeCell ref="BEO1:BEP1"/>
    <mergeCell ref="BJG1:BJH1"/>
    <mergeCell ref="BJI1:BJJ1"/>
    <mergeCell ref="BJK1:BJL1"/>
    <mergeCell ref="BJM1:BJN1"/>
    <mergeCell ref="BJO1:BJP1"/>
    <mergeCell ref="BIW1:BIX1"/>
    <mergeCell ref="BIY1:BIZ1"/>
    <mergeCell ref="BJA1:BJB1"/>
    <mergeCell ref="BJC1:BJD1"/>
    <mergeCell ref="BJE1:BJF1"/>
    <mergeCell ref="BIM1:BIN1"/>
    <mergeCell ref="BIO1:BIP1"/>
    <mergeCell ref="BIQ1:BIR1"/>
    <mergeCell ref="BIS1:BIT1"/>
    <mergeCell ref="BIU1:BIV1"/>
    <mergeCell ref="BIC1:BID1"/>
    <mergeCell ref="BIE1:BIF1"/>
    <mergeCell ref="BIG1:BIH1"/>
    <mergeCell ref="BII1:BIJ1"/>
    <mergeCell ref="BIK1:BIL1"/>
    <mergeCell ref="BHS1:BHT1"/>
    <mergeCell ref="BHU1:BHV1"/>
    <mergeCell ref="BHW1:BHX1"/>
    <mergeCell ref="BHY1:BHZ1"/>
    <mergeCell ref="BIA1:BIB1"/>
    <mergeCell ref="BHI1:BHJ1"/>
    <mergeCell ref="BHK1:BHL1"/>
    <mergeCell ref="BHM1:BHN1"/>
    <mergeCell ref="BHO1:BHP1"/>
    <mergeCell ref="BHQ1:BHR1"/>
    <mergeCell ref="BGY1:BGZ1"/>
    <mergeCell ref="BHA1:BHB1"/>
    <mergeCell ref="BHC1:BHD1"/>
    <mergeCell ref="BHE1:BHF1"/>
    <mergeCell ref="BHG1:BHH1"/>
    <mergeCell ref="BLY1:BLZ1"/>
    <mergeCell ref="BMA1:BMB1"/>
    <mergeCell ref="BMC1:BMD1"/>
    <mergeCell ref="BME1:BMF1"/>
    <mergeCell ref="BMG1:BMH1"/>
    <mergeCell ref="BLO1:BLP1"/>
    <mergeCell ref="BLQ1:BLR1"/>
    <mergeCell ref="BLS1:BLT1"/>
    <mergeCell ref="BLU1:BLV1"/>
    <mergeCell ref="BLW1:BLX1"/>
    <mergeCell ref="BLE1:BLF1"/>
    <mergeCell ref="BLG1:BLH1"/>
    <mergeCell ref="BLI1:BLJ1"/>
    <mergeCell ref="BLK1:BLL1"/>
    <mergeCell ref="BLM1:BLN1"/>
    <mergeCell ref="BKU1:BKV1"/>
    <mergeCell ref="BKW1:BKX1"/>
    <mergeCell ref="BKY1:BKZ1"/>
    <mergeCell ref="BLA1:BLB1"/>
    <mergeCell ref="BLC1:BLD1"/>
    <mergeCell ref="BKK1:BKL1"/>
    <mergeCell ref="BKM1:BKN1"/>
    <mergeCell ref="BKO1:BKP1"/>
    <mergeCell ref="BKQ1:BKR1"/>
    <mergeCell ref="BKS1:BKT1"/>
    <mergeCell ref="BKA1:BKB1"/>
    <mergeCell ref="BKC1:BKD1"/>
    <mergeCell ref="BKE1:BKF1"/>
    <mergeCell ref="BKG1:BKH1"/>
    <mergeCell ref="BKI1:BKJ1"/>
    <mergeCell ref="BJQ1:BJR1"/>
    <mergeCell ref="BJS1:BJT1"/>
    <mergeCell ref="BJU1:BJV1"/>
    <mergeCell ref="BJW1:BJX1"/>
    <mergeCell ref="BJY1:BJZ1"/>
    <mergeCell ref="BOQ1:BOR1"/>
    <mergeCell ref="BOS1:BOT1"/>
    <mergeCell ref="BOU1:BOV1"/>
    <mergeCell ref="BOW1:BOX1"/>
    <mergeCell ref="BOY1:BOZ1"/>
    <mergeCell ref="BOG1:BOH1"/>
    <mergeCell ref="BOI1:BOJ1"/>
    <mergeCell ref="BOK1:BOL1"/>
    <mergeCell ref="BOM1:BON1"/>
    <mergeCell ref="BOO1:BOP1"/>
    <mergeCell ref="BNW1:BNX1"/>
    <mergeCell ref="BNY1:BNZ1"/>
    <mergeCell ref="BOA1:BOB1"/>
    <mergeCell ref="BOC1:BOD1"/>
    <mergeCell ref="BOE1:BOF1"/>
    <mergeCell ref="BNM1:BNN1"/>
    <mergeCell ref="BNO1:BNP1"/>
    <mergeCell ref="BNQ1:BNR1"/>
    <mergeCell ref="BNS1:BNT1"/>
    <mergeCell ref="BNU1:BNV1"/>
    <mergeCell ref="BNC1:BND1"/>
    <mergeCell ref="BNE1:BNF1"/>
    <mergeCell ref="BNG1:BNH1"/>
    <mergeCell ref="BNI1:BNJ1"/>
    <mergeCell ref="BNK1:BNL1"/>
    <mergeCell ref="BMS1:BMT1"/>
    <mergeCell ref="BMU1:BMV1"/>
    <mergeCell ref="BMW1:BMX1"/>
    <mergeCell ref="BMY1:BMZ1"/>
    <mergeCell ref="BNA1:BNB1"/>
    <mergeCell ref="BMI1:BMJ1"/>
    <mergeCell ref="BMK1:BML1"/>
    <mergeCell ref="BMM1:BMN1"/>
    <mergeCell ref="BMO1:BMP1"/>
    <mergeCell ref="BMQ1:BMR1"/>
    <mergeCell ref="BRI1:BRJ1"/>
    <mergeCell ref="BRK1:BRL1"/>
    <mergeCell ref="BRM1:BRN1"/>
    <mergeCell ref="BRO1:BRP1"/>
    <mergeCell ref="BRQ1:BRR1"/>
    <mergeCell ref="BQY1:BQZ1"/>
    <mergeCell ref="BRA1:BRB1"/>
    <mergeCell ref="BRC1:BRD1"/>
    <mergeCell ref="BRE1:BRF1"/>
    <mergeCell ref="BRG1:BRH1"/>
    <mergeCell ref="BQO1:BQP1"/>
    <mergeCell ref="BQQ1:BQR1"/>
    <mergeCell ref="BQS1:BQT1"/>
    <mergeCell ref="BQU1:BQV1"/>
    <mergeCell ref="BQW1:BQX1"/>
    <mergeCell ref="BQE1:BQF1"/>
    <mergeCell ref="BQG1:BQH1"/>
    <mergeCell ref="BQI1:BQJ1"/>
    <mergeCell ref="BQK1:BQL1"/>
    <mergeCell ref="BQM1:BQN1"/>
    <mergeCell ref="BPU1:BPV1"/>
    <mergeCell ref="BPW1:BPX1"/>
    <mergeCell ref="BPY1:BPZ1"/>
    <mergeCell ref="BQA1:BQB1"/>
    <mergeCell ref="BQC1:BQD1"/>
    <mergeCell ref="BPK1:BPL1"/>
    <mergeCell ref="BPM1:BPN1"/>
    <mergeCell ref="BPO1:BPP1"/>
    <mergeCell ref="BPQ1:BPR1"/>
    <mergeCell ref="BPS1:BPT1"/>
    <mergeCell ref="BPA1:BPB1"/>
    <mergeCell ref="BPC1:BPD1"/>
    <mergeCell ref="BPE1:BPF1"/>
    <mergeCell ref="BPG1:BPH1"/>
    <mergeCell ref="BPI1:BPJ1"/>
    <mergeCell ref="BUA1:BUB1"/>
    <mergeCell ref="BUC1:BUD1"/>
    <mergeCell ref="BUE1:BUF1"/>
    <mergeCell ref="BUG1:BUH1"/>
    <mergeCell ref="BUI1:BUJ1"/>
    <mergeCell ref="BTQ1:BTR1"/>
    <mergeCell ref="BTS1:BTT1"/>
    <mergeCell ref="BTU1:BTV1"/>
    <mergeCell ref="BTW1:BTX1"/>
    <mergeCell ref="BTY1:BTZ1"/>
    <mergeCell ref="BTG1:BTH1"/>
    <mergeCell ref="BTI1:BTJ1"/>
    <mergeCell ref="BTK1:BTL1"/>
    <mergeCell ref="BTM1:BTN1"/>
    <mergeCell ref="BTO1:BTP1"/>
    <mergeCell ref="BSW1:BSX1"/>
    <mergeCell ref="BSY1:BSZ1"/>
    <mergeCell ref="BTA1:BTB1"/>
    <mergeCell ref="BTC1:BTD1"/>
    <mergeCell ref="BTE1:BTF1"/>
    <mergeCell ref="BSM1:BSN1"/>
    <mergeCell ref="BSO1:BSP1"/>
    <mergeCell ref="BSQ1:BSR1"/>
    <mergeCell ref="BSS1:BST1"/>
    <mergeCell ref="BSU1:BSV1"/>
    <mergeCell ref="BSC1:BSD1"/>
    <mergeCell ref="BSE1:BSF1"/>
    <mergeCell ref="BSG1:BSH1"/>
    <mergeCell ref="BSI1:BSJ1"/>
    <mergeCell ref="BSK1:BSL1"/>
    <mergeCell ref="BRS1:BRT1"/>
    <mergeCell ref="BRU1:BRV1"/>
    <mergeCell ref="BRW1:BRX1"/>
    <mergeCell ref="BRY1:BRZ1"/>
    <mergeCell ref="BSA1:BSB1"/>
    <mergeCell ref="BWS1:BWT1"/>
    <mergeCell ref="BWU1:BWV1"/>
    <mergeCell ref="BWW1:BWX1"/>
    <mergeCell ref="BWY1:BWZ1"/>
    <mergeCell ref="BXA1:BXB1"/>
    <mergeCell ref="BWI1:BWJ1"/>
    <mergeCell ref="BWK1:BWL1"/>
    <mergeCell ref="BWM1:BWN1"/>
    <mergeCell ref="BWO1:BWP1"/>
    <mergeCell ref="BWQ1:BWR1"/>
    <mergeCell ref="BVY1:BVZ1"/>
    <mergeCell ref="BWA1:BWB1"/>
    <mergeCell ref="BWC1:BWD1"/>
    <mergeCell ref="BWE1:BWF1"/>
    <mergeCell ref="BWG1:BWH1"/>
    <mergeCell ref="BVO1:BVP1"/>
    <mergeCell ref="BVQ1:BVR1"/>
    <mergeCell ref="BVS1:BVT1"/>
    <mergeCell ref="BVU1:BVV1"/>
    <mergeCell ref="BVW1:BVX1"/>
    <mergeCell ref="BVE1:BVF1"/>
    <mergeCell ref="BVG1:BVH1"/>
    <mergeCell ref="BVI1:BVJ1"/>
    <mergeCell ref="BVK1:BVL1"/>
    <mergeCell ref="BVM1:BVN1"/>
    <mergeCell ref="BUU1:BUV1"/>
    <mergeCell ref="BUW1:BUX1"/>
    <mergeCell ref="BUY1:BUZ1"/>
    <mergeCell ref="BVA1:BVB1"/>
    <mergeCell ref="BVC1:BVD1"/>
    <mergeCell ref="BUK1:BUL1"/>
    <mergeCell ref="BUM1:BUN1"/>
    <mergeCell ref="BUO1:BUP1"/>
    <mergeCell ref="BUQ1:BUR1"/>
    <mergeCell ref="BUS1:BUT1"/>
    <mergeCell ref="BZK1:BZL1"/>
    <mergeCell ref="BZM1:BZN1"/>
    <mergeCell ref="BZO1:BZP1"/>
    <mergeCell ref="BZQ1:BZR1"/>
    <mergeCell ref="BZS1:BZT1"/>
    <mergeCell ref="BZA1:BZB1"/>
    <mergeCell ref="BZC1:BZD1"/>
    <mergeCell ref="BZE1:BZF1"/>
    <mergeCell ref="BZG1:BZH1"/>
    <mergeCell ref="BZI1:BZJ1"/>
    <mergeCell ref="BYQ1:BYR1"/>
    <mergeCell ref="BYS1:BYT1"/>
    <mergeCell ref="BYU1:BYV1"/>
    <mergeCell ref="BYW1:BYX1"/>
    <mergeCell ref="BYY1:BYZ1"/>
    <mergeCell ref="BYG1:BYH1"/>
    <mergeCell ref="BYI1:BYJ1"/>
    <mergeCell ref="BYK1:BYL1"/>
    <mergeCell ref="BYM1:BYN1"/>
    <mergeCell ref="BYO1:BYP1"/>
    <mergeCell ref="BXW1:BXX1"/>
    <mergeCell ref="BXY1:BXZ1"/>
    <mergeCell ref="BYA1:BYB1"/>
    <mergeCell ref="BYC1:BYD1"/>
    <mergeCell ref="BYE1:BYF1"/>
    <mergeCell ref="BXM1:BXN1"/>
    <mergeCell ref="BXO1:BXP1"/>
    <mergeCell ref="BXQ1:BXR1"/>
    <mergeCell ref="BXS1:BXT1"/>
    <mergeCell ref="BXU1:BXV1"/>
    <mergeCell ref="BXC1:BXD1"/>
    <mergeCell ref="BXE1:BXF1"/>
    <mergeCell ref="BXG1:BXH1"/>
    <mergeCell ref="BXI1:BXJ1"/>
    <mergeCell ref="BXK1:BXL1"/>
    <mergeCell ref="CCC1:CCD1"/>
    <mergeCell ref="CCE1:CCF1"/>
    <mergeCell ref="CCG1:CCH1"/>
    <mergeCell ref="CCI1:CCJ1"/>
    <mergeCell ref="CCK1:CCL1"/>
    <mergeCell ref="CBS1:CBT1"/>
    <mergeCell ref="CBU1:CBV1"/>
    <mergeCell ref="CBW1:CBX1"/>
    <mergeCell ref="CBY1:CBZ1"/>
    <mergeCell ref="CCA1:CCB1"/>
    <mergeCell ref="CBI1:CBJ1"/>
    <mergeCell ref="CBK1:CBL1"/>
    <mergeCell ref="CBM1:CBN1"/>
    <mergeCell ref="CBO1:CBP1"/>
    <mergeCell ref="CBQ1:CBR1"/>
    <mergeCell ref="CAY1:CAZ1"/>
    <mergeCell ref="CBA1:CBB1"/>
    <mergeCell ref="CBC1:CBD1"/>
    <mergeCell ref="CBE1:CBF1"/>
    <mergeCell ref="CBG1:CBH1"/>
    <mergeCell ref="CAO1:CAP1"/>
    <mergeCell ref="CAQ1:CAR1"/>
    <mergeCell ref="CAS1:CAT1"/>
    <mergeCell ref="CAU1:CAV1"/>
    <mergeCell ref="CAW1:CAX1"/>
    <mergeCell ref="CAE1:CAF1"/>
    <mergeCell ref="CAG1:CAH1"/>
    <mergeCell ref="CAI1:CAJ1"/>
    <mergeCell ref="CAK1:CAL1"/>
    <mergeCell ref="CAM1:CAN1"/>
    <mergeCell ref="BZU1:BZV1"/>
    <mergeCell ref="BZW1:BZX1"/>
    <mergeCell ref="BZY1:BZZ1"/>
    <mergeCell ref="CAA1:CAB1"/>
    <mergeCell ref="CAC1:CAD1"/>
    <mergeCell ref="CEU1:CEV1"/>
    <mergeCell ref="CEW1:CEX1"/>
    <mergeCell ref="CEY1:CEZ1"/>
    <mergeCell ref="CFA1:CFB1"/>
    <mergeCell ref="CFC1:CFD1"/>
    <mergeCell ref="CEK1:CEL1"/>
    <mergeCell ref="CEM1:CEN1"/>
    <mergeCell ref="CEO1:CEP1"/>
    <mergeCell ref="CEQ1:CER1"/>
    <mergeCell ref="CES1:CET1"/>
    <mergeCell ref="CEA1:CEB1"/>
    <mergeCell ref="CEC1:CED1"/>
    <mergeCell ref="CEE1:CEF1"/>
    <mergeCell ref="CEG1:CEH1"/>
    <mergeCell ref="CEI1:CEJ1"/>
    <mergeCell ref="CDQ1:CDR1"/>
    <mergeCell ref="CDS1:CDT1"/>
    <mergeCell ref="CDU1:CDV1"/>
    <mergeCell ref="CDW1:CDX1"/>
    <mergeCell ref="CDY1:CDZ1"/>
    <mergeCell ref="CDG1:CDH1"/>
    <mergeCell ref="CDI1:CDJ1"/>
    <mergeCell ref="CDK1:CDL1"/>
    <mergeCell ref="CDM1:CDN1"/>
    <mergeCell ref="CDO1:CDP1"/>
    <mergeCell ref="CCW1:CCX1"/>
    <mergeCell ref="CCY1:CCZ1"/>
    <mergeCell ref="CDA1:CDB1"/>
    <mergeCell ref="CDC1:CDD1"/>
    <mergeCell ref="CDE1:CDF1"/>
    <mergeCell ref="CCM1:CCN1"/>
    <mergeCell ref="CCO1:CCP1"/>
    <mergeCell ref="CCQ1:CCR1"/>
    <mergeCell ref="CCS1:CCT1"/>
    <mergeCell ref="CCU1:CCV1"/>
    <mergeCell ref="CHM1:CHN1"/>
    <mergeCell ref="CHO1:CHP1"/>
    <mergeCell ref="CHQ1:CHR1"/>
    <mergeCell ref="CHS1:CHT1"/>
    <mergeCell ref="CHU1:CHV1"/>
    <mergeCell ref="CHC1:CHD1"/>
    <mergeCell ref="CHE1:CHF1"/>
    <mergeCell ref="CHG1:CHH1"/>
    <mergeCell ref="CHI1:CHJ1"/>
    <mergeCell ref="CHK1:CHL1"/>
    <mergeCell ref="CGS1:CGT1"/>
    <mergeCell ref="CGU1:CGV1"/>
    <mergeCell ref="CGW1:CGX1"/>
    <mergeCell ref="CGY1:CGZ1"/>
    <mergeCell ref="CHA1:CHB1"/>
    <mergeCell ref="CGI1:CGJ1"/>
    <mergeCell ref="CGK1:CGL1"/>
    <mergeCell ref="CGM1:CGN1"/>
    <mergeCell ref="CGO1:CGP1"/>
    <mergeCell ref="CGQ1:CGR1"/>
    <mergeCell ref="CFY1:CFZ1"/>
    <mergeCell ref="CGA1:CGB1"/>
    <mergeCell ref="CGC1:CGD1"/>
    <mergeCell ref="CGE1:CGF1"/>
    <mergeCell ref="CGG1:CGH1"/>
    <mergeCell ref="CFO1:CFP1"/>
    <mergeCell ref="CFQ1:CFR1"/>
    <mergeCell ref="CFS1:CFT1"/>
    <mergeCell ref="CFU1:CFV1"/>
    <mergeCell ref="CFW1:CFX1"/>
    <mergeCell ref="CFE1:CFF1"/>
    <mergeCell ref="CFG1:CFH1"/>
    <mergeCell ref="CFI1:CFJ1"/>
    <mergeCell ref="CFK1:CFL1"/>
    <mergeCell ref="CFM1:CFN1"/>
    <mergeCell ref="CKE1:CKF1"/>
    <mergeCell ref="CKG1:CKH1"/>
    <mergeCell ref="CKI1:CKJ1"/>
    <mergeCell ref="CKK1:CKL1"/>
    <mergeCell ref="CKM1:CKN1"/>
    <mergeCell ref="CJU1:CJV1"/>
    <mergeCell ref="CJW1:CJX1"/>
    <mergeCell ref="CJY1:CJZ1"/>
    <mergeCell ref="CKA1:CKB1"/>
    <mergeCell ref="CKC1:CKD1"/>
    <mergeCell ref="CJK1:CJL1"/>
    <mergeCell ref="CJM1:CJN1"/>
    <mergeCell ref="CJO1:CJP1"/>
    <mergeCell ref="CJQ1:CJR1"/>
    <mergeCell ref="CJS1:CJT1"/>
    <mergeCell ref="CJA1:CJB1"/>
    <mergeCell ref="CJC1:CJD1"/>
    <mergeCell ref="CJE1:CJF1"/>
    <mergeCell ref="CJG1:CJH1"/>
    <mergeCell ref="CJI1:CJJ1"/>
    <mergeCell ref="CIQ1:CIR1"/>
    <mergeCell ref="CIS1:CIT1"/>
    <mergeCell ref="CIU1:CIV1"/>
    <mergeCell ref="CIW1:CIX1"/>
    <mergeCell ref="CIY1:CIZ1"/>
    <mergeCell ref="CIG1:CIH1"/>
    <mergeCell ref="CII1:CIJ1"/>
    <mergeCell ref="CIK1:CIL1"/>
    <mergeCell ref="CIM1:CIN1"/>
    <mergeCell ref="CIO1:CIP1"/>
    <mergeCell ref="CHW1:CHX1"/>
    <mergeCell ref="CHY1:CHZ1"/>
    <mergeCell ref="CIA1:CIB1"/>
    <mergeCell ref="CIC1:CID1"/>
    <mergeCell ref="CIE1:CIF1"/>
    <mergeCell ref="CMW1:CMX1"/>
    <mergeCell ref="CMY1:CMZ1"/>
    <mergeCell ref="CNA1:CNB1"/>
    <mergeCell ref="CNC1:CND1"/>
    <mergeCell ref="CNE1:CNF1"/>
    <mergeCell ref="CMM1:CMN1"/>
    <mergeCell ref="CMO1:CMP1"/>
    <mergeCell ref="CMQ1:CMR1"/>
    <mergeCell ref="CMS1:CMT1"/>
    <mergeCell ref="CMU1:CMV1"/>
    <mergeCell ref="CMC1:CMD1"/>
    <mergeCell ref="CME1:CMF1"/>
    <mergeCell ref="CMG1:CMH1"/>
    <mergeCell ref="CMI1:CMJ1"/>
    <mergeCell ref="CMK1:CML1"/>
    <mergeCell ref="CLS1:CLT1"/>
    <mergeCell ref="CLU1:CLV1"/>
    <mergeCell ref="CLW1:CLX1"/>
    <mergeCell ref="CLY1:CLZ1"/>
    <mergeCell ref="CMA1:CMB1"/>
    <mergeCell ref="CLI1:CLJ1"/>
    <mergeCell ref="CLK1:CLL1"/>
    <mergeCell ref="CLM1:CLN1"/>
    <mergeCell ref="CLO1:CLP1"/>
    <mergeCell ref="CLQ1:CLR1"/>
    <mergeCell ref="CKY1:CKZ1"/>
    <mergeCell ref="CLA1:CLB1"/>
    <mergeCell ref="CLC1:CLD1"/>
    <mergeCell ref="CLE1:CLF1"/>
    <mergeCell ref="CLG1:CLH1"/>
    <mergeCell ref="CKO1:CKP1"/>
    <mergeCell ref="CKQ1:CKR1"/>
    <mergeCell ref="CKS1:CKT1"/>
    <mergeCell ref="CKU1:CKV1"/>
    <mergeCell ref="CKW1:CKX1"/>
    <mergeCell ref="CPO1:CPP1"/>
    <mergeCell ref="CPQ1:CPR1"/>
    <mergeCell ref="CPS1:CPT1"/>
    <mergeCell ref="CPU1:CPV1"/>
    <mergeCell ref="CPW1:CPX1"/>
    <mergeCell ref="CPE1:CPF1"/>
    <mergeCell ref="CPG1:CPH1"/>
    <mergeCell ref="CPI1:CPJ1"/>
    <mergeCell ref="CPK1:CPL1"/>
    <mergeCell ref="CPM1:CPN1"/>
    <mergeCell ref="COU1:COV1"/>
    <mergeCell ref="COW1:COX1"/>
    <mergeCell ref="COY1:COZ1"/>
    <mergeCell ref="CPA1:CPB1"/>
    <mergeCell ref="CPC1:CPD1"/>
    <mergeCell ref="COK1:COL1"/>
    <mergeCell ref="COM1:CON1"/>
    <mergeCell ref="COO1:COP1"/>
    <mergeCell ref="COQ1:COR1"/>
    <mergeCell ref="COS1:COT1"/>
    <mergeCell ref="COA1:COB1"/>
    <mergeCell ref="COC1:COD1"/>
    <mergeCell ref="COE1:COF1"/>
    <mergeCell ref="COG1:COH1"/>
    <mergeCell ref="COI1:COJ1"/>
    <mergeCell ref="CNQ1:CNR1"/>
    <mergeCell ref="CNS1:CNT1"/>
    <mergeCell ref="CNU1:CNV1"/>
    <mergeCell ref="CNW1:CNX1"/>
    <mergeCell ref="CNY1:CNZ1"/>
    <mergeCell ref="CNG1:CNH1"/>
    <mergeCell ref="CNI1:CNJ1"/>
    <mergeCell ref="CNK1:CNL1"/>
    <mergeCell ref="CNM1:CNN1"/>
    <mergeCell ref="CNO1:CNP1"/>
    <mergeCell ref="CSG1:CSH1"/>
    <mergeCell ref="CSI1:CSJ1"/>
    <mergeCell ref="CSK1:CSL1"/>
    <mergeCell ref="CSM1:CSN1"/>
    <mergeCell ref="CSO1:CSP1"/>
    <mergeCell ref="CRW1:CRX1"/>
    <mergeCell ref="CRY1:CRZ1"/>
    <mergeCell ref="CSA1:CSB1"/>
    <mergeCell ref="CSC1:CSD1"/>
    <mergeCell ref="CSE1:CSF1"/>
    <mergeCell ref="CRM1:CRN1"/>
    <mergeCell ref="CRO1:CRP1"/>
    <mergeCell ref="CRQ1:CRR1"/>
    <mergeCell ref="CRS1:CRT1"/>
    <mergeCell ref="CRU1:CRV1"/>
    <mergeCell ref="CRC1:CRD1"/>
    <mergeCell ref="CRE1:CRF1"/>
    <mergeCell ref="CRG1:CRH1"/>
    <mergeCell ref="CRI1:CRJ1"/>
    <mergeCell ref="CRK1:CRL1"/>
    <mergeCell ref="CQS1:CQT1"/>
    <mergeCell ref="CQU1:CQV1"/>
    <mergeCell ref="CQW1:CQX1"/>
    <mergeCell ref="CQY1:CQZ1"/>
    <mergeCell ref="CRA1:CRB1"/>
    <mergeCell ref="CQI1:CQJ1"/>
    <mergeCell ref="CQK1:CQL1"/>
    <mergeCell ref="CQM1:CQN1"/>
    <mergeCell ref="CQO1:CQP1"/>
    <mergeCell ref="CQQ1:CQR1"/>
    <mergeCell ref="CPY1:CPZ1"/>
    <mergeCell ref="CQA1:CQB1"/>
    <mergeCell ref="CQC1:CQD1"/>
    <mergeCell ref="CQE1:CQF1"/>
    <mergeCell ref="CQG1:CQH1"/>
    <mergeCell ref="CUY1:CUZ1"/>
    <mergeCell ref="CVA1:CVB1"/>
    <mergeCell ref="CVC1:CVD1"/>
    <mergeCell ref="CVE1:CVF1"/>
    <mergeCell ref="CVG1:CVH1"/>
    <mergeCell ref="CUO1:CUP1"/>
    <mergeCell ref="CUQ1:CUR1"/>
    <mergeCell ref="CUS1:CUT1"/>
    <mergeCell ref="CUU1:CUV1"/>
    <mergeCell ref="CUW1:CUX1"/>
    <mergeCell ref="CUE1:CUF1"/>
    <mergeCell ref="CUG1:CUH1"/>
    <mergeCell ref="CUI1:CUJ1"/>
    <mergeCell ref="CUK1:CUL1"/>
    <mergeCell ref="CUM1:CUN1"/>
    <mergeCell ref="CTU1:CTV1"/>
    <mergeCell ref="CTW1:CTX1"/>
    <mergeCell ref="CTY1:CTZ1"/>
    <mergeCell ref="CUA1:CUB1"/>
    <mergeCell ref="CUC1:CUD1"/>
    <mergeCell ref="CTK1:CTL1"/>
    <mergeCell ref="CTM1:CTN1"/>
    <mergeCell ref="CTO1:CTP1"/>
    <mergeCell ref="CTQ1:CTR1"/>
    <mergeCell ref="CTS1:CTT1"/>
    <mergeCell ref="CTA1:CTB1"/>
    <mergeCell ref="CTC1:CTD1"/>
    <mergeCell ref="CTE1:CTF1"/>
    <mergeCell ref="CTG1:CTH1"/>
    <mergeCell ref="CTI1:CTJ1"/>
    <mergeCell ref="CSQ1:CSR1"/>
    <mergeCell ref="CSS1:CST1"/>
    <mergeCell ref="CSU1:CSV1"/>
    <mergeCell ref="CSW1:CSX1"/>
    <mergeCell ref="CSY1:CSZ1"/>
    <mergeCell ref="CXQ1:CXR1"/>
    <mergeCell ref="CXS1:CXT1"/>
    <mergeCell ref="CXU1:CXV1"/>
    <mergeCell ref="CXW1:CXX1"/>
    <mergeCell ref="CXY1:CXZ1"/>
    <mergeCell ref="CXG1:CXH1"/>
    <mergeCell ref="CXI1:CXJ1"/>
    <mergeCell ref="CXK1:CXL1"/>
    <mergeCell ref="CXM1:CXN1"/>
    <mergeCell ref="CXO1:CXP1"/>
    <mergeCell ref="CWW1:CWX1"/>
    <mergeCell ref="CWY1:CWZ1"/>
    <mergeCell ref="CXA1:CXB1"/>
    <mergeCell ref="CXC1:CXD1"/>
    <mergeCell ref="CXE1:CXF1"/>
    <mergeCell ref="CWM1:CWN1"/>
    <mergeCell ref="CWO1:CWP1"/>
    <mergeCell ref="CWQ1:CWR1"/>
    <mergeCell ref="CWS1:CWT1"/>
    <mergeCell ref="CWU1:CWV1"/>
    <mergeCell ref="CWC1:CWD1"/>
    <mergeCell ref="CWE1:CWF1"/>
    <mergeCell ref="CWG1:CWH1"/>
    <mergeCell ref="CWI1:CWJ1"/>
    <mergeCell ref="CWK1:CWL1"/>
    <mergeCell ref="CVS1:CVT1"/>
    <mergeCell ref="CVU1:CVV1"/>
    <mergeCell ref="CVW1:CVX1"/>
    <mergeCell ref="CVY1:CVZ1"/>
    <mergeCell ref="CWA1:CWB1"/>
    <mergeCell ref="CVI1:CVJ1"/>
    <mergeCell ref="CVK1:CVL1"/>
    <mergeCell ref="CVM1:CVN1"/>
    <mergeCell ref="CVO1:CVP1"/>
    <mergeCell ref="CVQ1:CVR1"/>
    <mergeCell ref="DAI1:DAJ1"/>
    <mergeCell ref="DAK1:DAL1"/>
    <mergeCell ref="DAM1:DAN1"/>
    <mergeCell ref="DAO1:DAP1"/>
    <mergeCell ref="DAQ1:DAR1"/>
    <mergeCell ref="CZY1:CZZ1"/>
    <mergeCell ref="DAA1:DAB1"/>
    <mergeCell ref="DAC1:DAD1"/>
    <mergeCell ref="DAE1:DAF1"/>
    <mergeCell ref="DAG1:DAH1"/>
    <mergeCell ref="CZO1:CZP1"/>
    <mergeCell ref="CZQ1:CZR1"/>
    <mergeCell ref="CZS1:CZT1"/>
    <mergeCell ref="CZU1:CZV1"/>
    <mergeCell ref="CZW1:CZX1"/>
    <mergeCell ref="CZE1:CZF1"/>
    <mergeCell ref="CZG1:CZH1"/>
    <mergeCell ref="CZI1:CZJ1"/>
    <mergeCell ref="CZK1:CZL1"/>
    <mergeCell ref="CZM1:CZN1"/>
    <mergeCell ref="CYU1:CYV1"/>
    <mergeCell ref="CYW1:CYX1"/>
    <mergeCell ref="CYY1:CYZ1"/>
    <mergeCell ref="CZA1:CZB1"/>
    <mergeCell ref="CZC1:CZD1"/>
    <mergeCell ref="CYK1:CYL1"/>
    <mergeCell ref="CYM1:CYN1"/>
    <mergeCell ref="CYO1:CYP1"/>
    <mergeCell ref="CYQ1:CYR1"/>
    <mergeCell ref="CYS1:CYT1"/>
    <mergeCell ref="CYA1:CYB1"/>
    <mergeCell ref="CYC1:CYD1"/>
    <mergeCell ref="CYE1:CYF1"/>
    <mergeCell ref="CYG1:CYH1"/>
    <mergeCell ref="CYI1:CYJ1"/>
    <mergeCell ref="DDA1:DDB1"/>
    <mergeCell ref="DDC1:DDD1"/>
    <mergeCell ref="DDE1:DDF1"/>
    <mergeCell ref="DDG1:DDH1"/>
    <mergeCell ref="DDI1:DDJ1"/>
    <mergeCell ref="DCQ1:DCR1"/>
    <mergeCell ref="DCS1:DCT1"/>
    <mergeCell ref="DCU1:DCV1"/>
    <mergeCell ref="DCW1:DCX1"/>
    <mergeCell ref="DCY1:DCZ1"/>
    <mergeCell ref="DCG1:DCH1"/>
    <mergeCell ref="DCI1:DCJ1"/>
    <mergeCell ref="DCK1:DCL1"/>
    <mergeCell ref="DCM1:DCN1"/>
    <mergeCell ref="DCO1:DCP1"/>
    <mergeCell ref="DBW1:DBX1"/>
    <mergeCell ref="DBY1:DBZ1"/>
    <mergeCell ref="DCA1:DCB1"/>
    <mergeCell ref="DCC1:DCD1"/>
    <mergeCell ref="DCE1:DCF1"/>
    <mergeCell ref="DBM1:DBN1"/>
    <mergeCell ref="DBO1:DBP1"/>
    <mergeCell ref="DBQ1:DBR1"/>
    <mergeCell ref="DBS1:DBT1"/>
    <mergeCell ref="DBU1:DBV1"/>
    <mergeCell ref="DBC1:DBD1"/>
    <mergeCell ref="DBE1:DBF1"/>
    <mergeCell ref="DBG1:DBH1"/>
    <mergeCell ref="DBI1:DBJ1"/>
    <mergeCell ref="DBK1:DBL1"/>
    <mergeCell ref="DAS1:DAT1"/>
    <mergeCell ref="DAU1:DAV1"/>
    <mergeCell ref="DAW1:DAX1"/>
    <mergeCell ref="DAY1:DAZ1"/>
    <mergeCell ref="DBA1:DBB1"/>
    <mergeCell ref="DFS1:DFT1"/>
    <mergeCell ref="DFU1:DFV1"/>
    <mergeCell ref="DFW1:DFX1"/>
    <mergeCell ref="DFY1:DFZ1"/>
    <mergeCell ref="DGA1:DGB1"/>
    <mergeCell ref="DFI1:DFJ1"/>
    <mergeCell ref="DFK1:DFL1"/>
    <mergeCell ref="DFM1:DFN1"/>
    <mergeCell ref="DFO1:DFP1"/>
    <mergeCell ref="DFQ1:DFR1"/>
    <mergeCell ref="DEY1:DEZ1"/>
    <mergeCell ref="DFA1:DFB1"/>
    <mergeCell ref="DFC1:DFD1"/>
    <mergeCell ref="DFE1:DFF1"/>
    <mergeCell ref="DFG1:DFH1"/>
    <mergeCell ref="DEO1:DEP1"/>
    <mergeCell ref="DEQ1:DER1"/>
    <mergeCell ref="DES1:DET1"/>
    <mergeCell ref="DEU1:DEV1"/>
    <mergeCell ref="DEW1:DEX1"/>
    <mergeCell ref="DEE1:DEF1"/>
    <mergeCell ref="DEG1:DEH1"/>
    <mergeCell ref="DEI1:DEJ1"/>
    <mergeCell ref="DEK1:DEL1"/>
    <mergeCell ref="DEM1:DEN1"/>
    <mergeCell ref="DDU1:DDV1"/>
    <mergeCell ref="DDW1:DDX1"/>
    <mergeCell ref="DDY1:DDZ1"/>
    <mergeCell ref="DEA1:DEB1"/>
    <mergeCell ref="DEC1:DED1"/>
    <mergeCell ref="DDK1:DDL1"/>
    <mergeCell ref="DDM1:DDN1"/>
    <mergeCell ref="DDO1:DDP1"/>
    <mergeCell ref="DDQ1:DDR1"/>
    <mergeCell ref="DDS1:DDT1"/>
    <mergeCell ref="DIK1:DIL1"/>
    <mergeCell ref="DIM1:DIN1"/>
    <mergeCell ref="DIO1:DIP1"/>
    <mergeCell ref="DIQ1:DIR1"/>
    <mergeCell ref="DIS1:DIT1"/>
    <mergeCell ref="DIA1:DIB1"/>
    <mergeCell ref="DIC1:DID1"/>
    <mergeCell ref="DIE1:DIF1"/>
    <mergeCell ref="DIG1:DIH1"/>
    <mergeCell ref="DII1:DIJ1"/>
    <mergeCell ref="DHQ1:DHR1"/>
    <mergeCell ref="DHS1:DHT1"/>
    <mergeCell ref="DHU1:DHV1"/>
    <mergeCell ref="DHW1:DHX1"/>
    <mergeCell ref="DHY1:DHZ1"/>
    <mergeCell ref="DHG1:DHH1"/>
    <mergeCell ref="DHI1:DHJ1"/>
    <mergeCell ref="DHK1:DHL1"/>
    <mergeCell ref="DHM1:DHN1"/>
    <mergeCell ref="DHO1:DHP1"/>
    <mergeCell ref="DGW1:DGX1"/>
    <mergeCell ref="DGY1:DGZ1"/>
    <mergeCell ref="DHA1:DHB1"/>
    <mergeCell ref="DHC1:DHD1"/>
    <mergeCell ref="DHE1:DHF1"/>
    <mergeCell ref="DGM1:DGN1"/>
    <mergeCell ref="DGO1:DGP1"/>
    <mergeCell ref="DGQ1:DGR1"/>
    <mergeCell ref="DGS1:DGT1"/>
    <mergeCell ref="DGU1:DGV1"/>
    <mergeCell ref="DGC1:DGD1"/>
    <mergeCell ref="DGE1:DGF1"/>
    <mergeCell ref="DGG1:DGH1"/>
    <mergeCell ref="DGI1:DGJ1"/>
    <mergeCell ref="DGK1:DGL1"/>
    <mergeCell ref="DLC1:DLD1"/>
    <mergeCell ref="DLE1:DLF1"/>
    <mergeCell ref="DLG1:DLH1"/>
    <mergeCell ref="DLI1:DLJ1"/>
    <mergeCell ref="DLK1:DLL1"/>
    <mergeCell ref="DKS1:DKT1"/>
    <mergeCell ref="DKU1:DKV1"/>
    <mergeCell ref="DKW1:DKX1"/>
    <mergeCell ref="DKY1:DKZ1"/>
    <mergeCell ref="DLA1:DLB1"/>
    <mergeCell ref="DKI1:DKJ1"/>
    <mergeCell ref="DKK1:DKL1"/>
    <mergeCell ref="DKM1:DKN1"/>
    <mergeCell ref="DKO1:DKP1"/>
    <mergeCell ref="DKQ1:DKR1"/>
    <mergeCell ref="DJY1:DJZ1"/>
    <mergeCell ref="DKA1:DKB1"/>
    <mergeCell ref="DKC1:DKD1"/>
    <mergeCell ref="DKE1:DKF1"/>
    <mergeCell ref="DKG1:DKH1"/>
    <mergeCell ref="DJO1:DJP1"/>
    <mergeCell ref="DJQ1:DJR1"/>
    <mergeCell ref="DJS1:DJT1"/>
    <mergeCell ref="DJU1:DJV1"/>
    <mergeCell ref="DJW1:DJX1"/>
    <mergeCell ref="DJE1:DJF1"/>
    <mergeCell ref="DJG1:DJH1"/>
    <mergeCell ref="DJI1:DJJ1"/>
    <mergeCell ref="DJK1:DJL1"/>
    <mergeCell ref="DJM1:DJN1"/>
    <mergeCell ref="DIU1:DIV1"/>
    <mergeCell ref="DIW1:DIX1"/>
    <mergeCell ref="DIY1:DIZ1"/>
    <mergeCell ref="DJA1:DJB1"/>
    <mergeCell ref="DJC1:DJD1"/>
    <mergeCell ref="DNU1:DNV1"/>
    <mergeCell ref="DNW1:DNX1"/>
    <mergeCell ref="DNY1:DNZ1"/>
    <mergeCell ref="DOA1:DOB1"/>
    <mergeCell ref="DOC1:DOD1"/>
    <mergeCell ref="DNK1:DNL1"/>
    <mergeCell ref="DNM1:DNN1"/>
    <mergeCell ref="DNO1:DNP1"/>
    <mergeCell ref="DNQ1:DNR1"/>
    <mergeCell ref="DNS1:DNT1"/>
    <mergeCell ref="DNA1:DNB1"/>
    <mergeCell ref="DNC1:DND1"/>
    <mergeCell ref="DNE1:DNF1"/>
    <mergeCell ref="DNG1:DNH1"/>
    <mergeCell ref="DNI1:DNJ1"/>
    <mergeCell ref="DMQ1:DMR1"/>
    <mergeCell ref="DMS1:DMT1"/>
    <mergeCell ref="DMU1:DMV1"/>
    <mergeCell ref="DMW1:DMX1"/>
    <mergeCell ref="DMY1:DMZ1"/>
    <mergeCell ref="DMG1:DMH1"/>
    <mergeCell ref="DMI1:DMJ1"/>
    <mergeCell ref="DMK1:DML1"/>
    <mergeCell ref="DMM1:DMN1"/>
    <mergeCell ref="DMO1:DMP1"/>
    <mergeCell ref="DLW1:DLX1"/>
    <mergeCell ref="DLY1:DLZ1"/>
    <mergeCell ref="DMA1:DMB1"/>
    <mergeCell ref="DMC1:DMD1"/>
    <mergeCell ref="DME1:DMF1"/>
    <mergeCell ref="DLM1:DLN1"/>
    <mergeCell ref="DLO1:DLP1"/>
    <mergeCell ref="DLQ1:DLR1"/>
    <mergeCell ref="DLS1:DLT1"/>
    <mergeCell ref="DLU1:DLV1"/>
    <mergeCell ref="DQM1:DQN1"/>
    <mergeCell ref="DQO1:DQP1"/>
    <mergeCell ref="DQQ1:DQR1"/>
    <mergeCell ref="DQS1:DQT1"/>
    <mergeCell ref="DQU1:DQV1"/>
    <mergeCell ref="DQC1:DQD1"/>
    <mergeCell ref="DQE1:DQF1"/>
    <mergeCell ref="DQG1:DQH1"/>
    <mergeCell ref="DQI1:DQJ1"/>
    <mergeCell ref="DQK1:DQL1"/>
    <mergeCell ref="DPS1:DPT1"/>
    <mergeCell ref="DPU1:DPV1"/>
    <mergeCell ref="DPW1:DPX1"/>
    <mergeCell ref="DPY1:DPZ1"/>
    <mergeCell ref="DQA1:DQB1"/>
    <mergeCell ref="DPI1:DPJ1"/>
    <mergeCell ref="DPK1:DPL1"/>
    <mergeCell ref="DPM1:DPN1"/>
    <mergeCell ref="DPO1:DPP1"/>
    <mergeCell ref="DPQ1:DPR1"/>
    <mergeCell ref="DOY1:DOZ1"/>
    <mergeCell ref="DPA1:DPB1"/>
    <mergeCell ref="DPC1:DPD1"/>
    <mergeCell ref="DPE1:DPF1"/>
    <mergeCell ref="DPG1:DPH1"/>
    <mergeCell ref="DOO1:DOP1"/>
    <mergeCell ref="DOQ1:DOR1"/>
    <mergeCell ref="DOS1:DOT1"/>
    <mergeCell ref="DOU1:DOV1"/>
    <mergeCell ref="DOW1:DOX1"/>
    <mergeCell ref="DOE1:DOF1"/>
    <mergeCell ref="DOG1:DOH1"/>
    <mergeCell ref="DOI1:DOJ1"/>
    <mergeCell ref="DOK1:DOL1"/>
    <mergeCell ref="DOM1:DON1"/>
    <mergeCell ref="DTE1:DTF1"/>
    <mergeCell ref="DTG1:DTH1"/>
    <mergeCell ref="DTI1:DTJ1"/>
    <mergeCell ref="DTK1:DTL1"/>
    <mergeCell ref="DTM1:DTN1"/>
    <mergeCell ref="DSU1:DSV1"/>
    <mergeCell ref="DSW1:DSX1"/>
    <mergeCell ref="DSY1:DSZ1"/>
    <mergeCell ref="DTA1:DTB1"/>
    <mergeCell ref="DTC1:DTD1"/>
    <mergeCell ref="DSK1:DSL1"/>
    <mergeCell ref="DSM1:DSN1"/>
    <mergeCell ref="DSO1:DSP1"/>
    <mergeCell ref="DSQ1:DSR1"/>
    <mergeCell ref="DSS1:DST1"/>
    <mergeCell ref="DSA1:DSB1"/>
    <mergeCell ref="DSC1:DSD1"/>
    <mergeCell ref="DSE1:DSF1"/>
    <mergeCell ref="DSG1:DSH1"/>
    <mergeCell ref="DSI1:DSJ1"/>
    <mergeCell ref="DRQ1:DRR1"/>
    <mergeCell ref="DRS1:DRT1"/>
    <mergeCell ref="DRU1:DRV1"/>
    <mergeCell ref="DRW1:DRX1"/>
    <mergeCell ref="DRY1:DRZ1"/>
    <mergeCell ref="DRG1:DRH1"/>
    <mergeCell ref="DRI1:DRJ1"/>
    <mergeCell ref="DRK1:DRL1"/>
    <mergeCell ref="DRM1:DRN1"/>
    <mergeCell ref="DRO1:DRP1"/>
    <mergeCell ref="DQW1:DQX1"/>
    <mergeCell ref="DQY1:DQZ1"/>
    <mergeCell ref="DRA1:DRB1"/>
    <mergeCell ref="DRC1:DRD1"/>
    <mergeCell ref="DRE1:DRF1"/>
    <mergeCell ref="DVW1:DVX1"/>
    <mergeCell ref="DVY1:DVZ1"/>
    <mergeCell ref="DWA1:DWB1"/>
    <mergeCell ref="DWC1:DWD1"/>
    <mergeCell ref="DWE1:DWF1"/>
    <mergeCell ref="DVM1:DVN1"/>
    <mergeCell ref="DVO1:DVP1"/>
    <mergeCell ref="DVQ1:DVR1"/>
    <mergeCell ref="DVS1:DVT1"/>
    <mergeCell ref="DVU1:DVV1"/>
    <mergeCell ref="DVC1:DVD1"/>
    <mergeCell ref="DVE1:DVF1"/>
    <mergeCell ref="DVG1:DVH1"/>
    <mergeCell ref="DVI1:DVJ1"/>
    <mergeCell ref="DVK1:DVL1"/>
    <mergeCell ref="DUS1:DUT1"/>
    <mergeCell ref="DUU1:DUV1"/>
    <mergeCell ref="DUW1:DUX1"/>
    <mergeCell ref="DUY1:DUZ1"/>
    <mergeCell ref="DVA1:DVB1"/>
    <mergeCell ref="DUI1:DUJ1"/>
    <mergeCell ref="DUK1:DUL1"/>
    <mergeCell ref="DUM1:DUN1"/>
    <mergeCell ref="DUO1:DUP1"/>
    <mergeCell ref="DUQ1:DUR1"/>
    <mergeCell ref="DTY1:DTZ1"/>
    <mergeCell ref="DUA1:DUB1"/>
    <mergeCell ref="DUC1:DUD1"/>
    <mergeCell ref="DUE1:DUF1"/>
    <mergeCell ref="DUG1:DUH1"/>
    <mergeCell ref="DTO1:DTP1"/>
    <mergeCell ref="DTQ1:DTR1"/>
    <mergeCell ref="DTS1:DTT1"/>
    <mergeCell ref="DTU1:DTV1"/>
    <mergeCell ref="DTW1:DTX1"/>
    <mergeCell ref="DYO1:DYP1"/>
    <mergeCell ref="DYQ1:DYR1"/>
    <mergeCell ref="DYS1:DYT1"/>
    <mergeCell ref="DYU1:DYV1"/>
    <mergeCell ref="DYW1:DYX1"/>
    <mergeCell ref="DYE1:DYF1"/>
    <mergeCell ref="DYG1:DYH1"/>
    <mergeCell ref="DYI1:DYJ1"/>
    <mergeCell ref="DYK1:DYL1"/>
    <mergeCell ref="DYM1:DYN1"/>
    <mergeCell ref="DXU1:DXV1"/>
    <mergeCell ref="DXW1:DXX1"/>
    <mergeCell ref="DXY1:DXZ1"/>
    <mergeCell ref="DYA1:DYB1"/>
    <mergeCell ref="DYC1:DYD1"/>
    <mergeCell ref="DXK1:DXL1"/>
    <mergeCell ref="DXM1:DXN1"/>
    <mergeCell ref="DXO1:DXP1"/>
    <mergeCell ref="DXQ1:DXR1"/>
    <mergeCell ref="DXS1:DXT1"/>
    <mergeCell ref="DXA1:DXB1"/>
    <mergeCell ref="DXC1:DXD1"/>
    <mergeCell ref="DXE1:DXF1"/>
    <mergeCell ref="DXG1:DXH1"/>
    <mergeCell ref="DXI1:DXJ1"/>
    <mergeCell ref="DWQ1:DWR1"/>
    <mergeCell ref="DWS1:DWT1"/>
    <mergeCell ref="DWU1:DWV1"/>
    <mergeCell ref="DWW1:DWX1"/>
    <mergeCell ref="DWY1:DWZ1"/>
    <mergeCell ref="DWG1:DWH1"/>
    <mergeCell ref="DWI1:DWJ1"/>
    <mergeCell ref="DWK1:DWL1"/>
    <mergeCell ref="DWM1:DWN1"/>
    <mergeCell ref="DWO1:DWP1"/>
    <mergeCell ref="EBG1:EBH1"/>
    <mergeCell ref="EBI1:EBJ1"/>
    <mergeCell ref="EBK1:EBL1"/>
    <mergeCell ref="EBM1:EBN1"/>
    <mergeCell ref="EBO1:EBP1"/>
    <mergeCell ref="EAW1:EAX1"/>
    <mergeCell ref="EAY1:EAZ1"/>
    <mergeCell ref="EBA1:EBB1"/>
    <mergeCell ref="EBC1:EBD1"/>
    <mergeCell ref="EBE1:EBF1"/>
    <mergeCell ref="EAM1:EAN1"/>
    <mergeCell ref="EAO1:EAP1"/>
    <mergeCell ref="EAQ1:EAR1"/>
    <mergeCell ref="EAS1:EAT1"/>
    <mergeCell ref="EAU1:EAV1"/>
    <mergeCell ref="EAC1:EAD1"/>
    <mergeCell ref="EAE1:EAF1"/>
    <mergeCell ref="EAG1:EAH1"/>
    <mergeCell ref="EAI1:EAJ1"/>
    <mergeCell ref="EAK1:EAL1"/>
    <mergeCell ref="DZS1:DZT1"/>
    <mergeCell ref="DZU1:DZV1"/>
    <mergeCell ref="DZW1:DZX1"/>
    <mergeCell ref="DZY1:DZZ1"/>
    <mergeCell ref="EAA1:EAB1"/>
    <mergeCell ref="DZI1:DZJ1"/>
    <mergeCell ref="DZK1:DZL1"/>
    <mergeCell ref="DZM1:DZN1"/>
    <mergeCell ref="DZO1:DZP1"/>
    <mergeCell ref="DZQ1:DZR1"/>
    <mergeCell ref="DYY1:DYZ1"/>
    <mergeCell ref="DZA1:DZB1"/>
    <mergeCell ref="DZC1:DZD1"/>
    <mergeCell ref="DZE1:DZF1"/>
    <mergeCell ref="DZG1:DZH1"/>
    <mergeCell ref="EDY1:EDZ1"/>
    <mergeCell ref="EEA1:EEB1"/>
    <mergeCell ref="EEC1:EED1"/>
    <mergeCell ref="EEE1:EEF1"/>
    <mergeCell ref="EEG1:EEH1"/>
    <mergeCell ref="EDO1:EDP1"/>
    <mergeCell ref="EDQ1:EDR1"/>
    <mergeCell ref="EDS1:EDT1"/>
    <mergeCell ref="EDU1:EDV1"/>
    <mergeCell ref="EDW1:EDX1"/>
    <mergeCell ref="EDE1:EDF1"/>
    <mergeCell ref="EDG1:EDH1"/>
    <mergeCell ref="EDI1:EDJ1"/>
    <mergeCell ref="EDK1:EDL1"/>
    <mergeCell ref="EDM1:EDN1"/>
    <mergeCell ref="ECU1:ECV1"/>
    <mergeCell ref="ECW1:ECX1"/>
    <mergeCell ref="ECY1:ECZ1"/>
    <mergeCell ref="EDA1:EDB1"/>
    <mergeCell ref="EDC1:EDD1"/>
    <mergeCell ref="ECK1:ECL1"/>
    <mergeCell ref="ECM1:ECN1"/>
    <mergeCell ref="ECO1:ECP1"/>
    <mergeCell ref="ECQ1:ECR1"/>
    <mergeCell ref="ECS1:ECT1"/>
    <mergeCell ref="ECA1:ECB1"/>
    <mergeCell ref="ECC1:ECD1"/>
    <mergeCell ref="ECE1:ECF1"/>
    <mergeCell ref="ECG1:ECH1"/>
    <mergeCell ref="ECI1:ECJ1"/>
    <mergeCell ref="EBQ1:EBR1"/>
    <mergeCell ref="EBS1:EBT1"/>
    <mergeCell ref="EBU1:EBV1"/>
    <mergeCell ref="EBW1:EBX1"/>
    <mergeCell ref="EBY1:EBZ1"/>
    <mergeCell ref="EGQ1:EGR1"/>
    <mergeCell ref="EGS1:EGT1"/>
    <mergeCell ref="EGU1:EGV1"/>
    <mergeCell ref="EGW1:EGX1"/>
    <mergeCell ref="EGY1:EGZ1"/>
    <mergeCell ref="EGG1:EGH1"/>
    <mergeCell ref="EGI1:EGJ1"/>
    <mergeCell ref="EGK1:EGL1"/>
    <mergeCell ref="EGM1:EGN1"/>
    <mergeCell ref="EGO1:EGP1"/>
    <mergeCell ref="EFW1:EFX1"/>
    <mergeCell ref="EFY1:EFZ1"/>
    <mergeCell ref="EGA1:EGB1"/>
    <mergeCell ref="EGC1:EGD1"/>
    <mergeCell ref="EGE1:EGF1"/>
    <mergeCell ref="EFM1:EFN1"/>
    <mergeCell ref="EFO1:EFP1"/>
    <mergeCell ref="EFQ1:EFR1"/>
    <mergeCell ref="EFS1:EFT1"/>
    <mergeCell ref="EFU1:EFV1"/>
    <mergeCell ref="EFC1:EFD1"/>
    <mergeCell ref="EFE1:EFF1"/>
    <mergeCell ref="EFG1:EFH1"/>
    <mergeCell ref="EFI1:EFJ1"/>
    <mergeCell ref="EFK1:EFL1"/>
    <mergeCell ref="EES1:EET1"/>
    <mergeCell ref="EEU1:EEV1"/>
    <mergeCell ref="EEW1:EEX1"/>
    <mergeCell ref="EEY1:EEZ1"/>
    <mergeCell ref="EFA1:EFB1"/>
    <mergeCell ref="EEI1:EEJ1"/>
    <mergeCell ref="EEK1:EEL1"/>
    <mergeCell ref="EEM1:EEN1"/>
    <mergeCell ref="EEO1:EEP1"/>
    <mergeCell ref="EEQ1:EER1"/>
    <mergeCell ref="EJI1:EJJ1"/>
    <mergeCell ref="EJK1:EJL1"/>
    <mergeCell ref="EJM1:EJN1"/>
    <mergeCell ref="EJO1:EJP1"/>
    <mergeCell ref="EJQ1:EJR1"/>
    <mergeCell ref="EIY1:EIZ1"/>
    <mergeCell ref="EJA1:EJB1"/>
    <mergeCell ref="EJC1:EJD1"/>
    <mergeCell ref="EJE1:EJF1"/>
    <mergeCell ref="EJG1:EJH1"/>
    <mergeCell ref="EIO1:EIP1"/>
    <mergeCell ref="EIQ1:EIR1"/>
    <mergeCell ref="EIS1:EIT1"/>
    <mergeCell ref="EIU1:EIV1"/>
    <mergeCell ref="EIW1:EIX1"/>
    <mergeCell ref="EIE1:EIF1"/>
    <mergeCell ref="EIG1:EIH1"/>
    <mergeCell ref="EII1:EIJ1"/>
    <mergeCell ref="EIK1:EIL1"/>
    <mergeCell ref="EIM1:EIN1"/>
    <mergeCell ref="EHU1:EHV1"/>
    <mergeCell ref="EHW1:EHX1"/>
    <mergeCell ref="EHY1:EHZ1"/>
    <mergeCell ref="EIA1:EIB1"/>
    <mergeCell ref="EIC1:EID1"/>
    <mergeCell ref="EHK1:EHL1"/>
    <mergeCell ref="EHM1:EHN1"/>
    <mergeCell ref="EHO1:EHP1"/>
    <mergeCell ref="EHQ1:EHR1"/>
    <mergeCell ref="EHS1:EHT1"/>
    <mergeCell ref="EHA1:EHB1"/>
    <mergeCell ref="EHC1:EHD1"/>
    <mergeCell ref="EHE1:EHF1"/>
    <mergeCell ref="EHG1:EHH1"/>
    <mergeCell ref="EHI1:EHJ1"/>
    <mergeCell ref="EMA1:EMB1"/>
    <mergeCell ref="EMC1:EMD1"/>
    <mergeCell ref="EME1:EMF1"/>
    <mergeCell ref="EMG1:EMH1"/>
    <mergeCell ref="EMI1:EMJ1"/>
    <mergeCell ref="ELQ1:ELR1"/>
    <mergeCell ref="ELS1:ELT1"/>
    <mergeCell ref="ELU1:ELV1"/>
    <mergeCell ref="ELW1:ELX1"/>
    <mergeCell ref="ELY1:ELZ1"/>
    <mergeCell ref="ELG1:ELH1"/>
    <mergeCell ref="ELI1:ELJ1"/>
    <mergeCell ref="ELK1:ELL1"/>
    <mergeCell ref="ELM1:ELN1"/>
    <mergeCell ref="ELO1:ELP1"/>
    <mergeCell ref="EKW1:EKX1"/>
    <mergeCell ref="EKY1:EKZ1"/>
    <mergeCell ref="ELA1:ELB1"/>
    <mergeCell ref="ELC1:ELD1"/>
    <mergeCell ref="ELE1:ELF1"/>
    <mergeCell ref="EKM1:EKN1"/>
    <mergeCell ref="EKO1:EKP1"/>
    <mergeCell ref="EKQ1:EKR1"/>
    <mergeCell ref="EKS1:EKT1"/>
    <mergeCell ref="EKU1:EKV1"/>
    <mergeCell ref="EKC1:EKD1"/>
    <mergeCell ref="EKE1:EKF1"/>
    <mergeCell ref="EKG1:EKH1"/>
    <mergeCell ref="EKI1:EKJ1"/>
    <mergeCell ref="EKK1:EKL1"/>
    <mergeCell ref="EJS1:EJT1"/>
    <mergeCell ref="EJU1:EJV1"/>
    <mergeCell ref="EJW1:EJX1"/>
    <mergeCell ref="EJY1:EJZ1"/>
    <mergeCell ref="EKA1:EKB1"/>
    <mergeCell ref="EOS1:EOT1"/>
    <mergeCell ref="EOU1:EOV1"/>
    <mergeCell ref="EOW1:EOX1"/>
    <mergeCell ref="EOY1:EOZ1"/>
    <mergeCell ref="EPA1:EPB1"/>
    <mergeCell ref="EOI1:EOJ1"/>
    <mergeCell ref="EOK1:EOL1"/>
    <mergeCell ref="EOM1:EON1"/>
    <mergeCell ref="EOO1:EOP1"/>
    <mergeCell ref="EOQ1:EOR1"/>
    <mergeCell ref="ENY1:ENZ1"/>
    <mergeCell ref="EOA1:EOB1"/>
    <mergeCell ref="EOC1:EOD1"/>
    <mergeCell ref="EOE1:EOF1"/>
    <mergeCell ref="EOG1:EOH1"/>
    <mergeCell ref="ENO1:ENP1"/>
    <mergeCell ref="ENQ1:ENR1"/>
    <mergeCell ref="ENS1:ENT1"/>
    <mergeCell ref="ENU1:ENV1"/>
    <mergeCell ref="ENW1:ENX1"/>
    <mergeCell ref="ENE1:ENF1"/>
    <mergeCell ref="ENG1:ENH1"/>
    <mergeCell ref="ENI1:ENJ1"/>
    <mergeCell ref="ENK1:ENL1"/>
    <mergeCell ref="ENM1:ENN1"/>
    <mergeCell ref="EMU1:EMV1"/>
    <mergeCell ref="EMW1:EMX1"/>
    <mergeCell ref="EMY1:EMZ1"/>
    <mergeCell ref="ENA1:ENB1"/>
    <mergeCell ref="ENC1:END1"/>
    <mergeCell ref="EMK1:EML1"/>
    <mergeCell ref="EMM1:EMN1"/>
    <mergeCell ref="EMO1:EMP1"/>
    <mergeCell ref="EMQ1:EMR1"/>
    <mergeCell ref="EMS1:EMT1"/>
    <mergeCell ref="ERK1:ERL1"/>
    <mergeCell ref="ERM1:ERN1"/>
    <mergeCell ref="ERO1:ERP1"/>
    <mergeCell ref="ERQ1:ERR1"/>
    <mergeCell ref="ERS1:ERT1"/>
    <mergeCell ref="ERA1:ERB1"/>
    <mergeCell ref="ERC1:ERD1"/>
    <mergeCell ref="ERE1:ERF1"/>
    <mergeCell ref="ERG1:ERH1"/>
    <mergeCell ref="ERI1:ERJ1"/>
    <mergeCell ref="EQQ1:EQR1"/>
    <mergeCell ref="EQS1:EQT1"/>
    <mergeCell ref="EQU1:EQV1"/>
    <mergeCell ref="EQW1:EQX1"/>
    <mergeCell ref="EQY1:EQZ1"/>
    <mergeCell ref="EQG1:EQH1"/>
    <mergeCell ref="EQI1:EQJ1"/>
    <mergeCell ref="EQK1:EQL1"/>
    <mergeCell ref="EQM1:EQN1"/>
    <mergeCell ref="EQO1:EQP1"/>
    <mergeCell ref="EPW1:EPX1"/>
    <mergeCell ref="EPY1:EPZ1"/>
    <mergeCell ref="EQA1:EQB1"/>
    <mergeCell ref="EQC1:EQD1"/>
    <mergeCell ref="EQE1:EQF1"/>
    <mergeCell ref="EPM1:EPN1"/>
    <mergeCell ref="EPO1:EPP1"/>
    <mergeCell ref="EPQ1:EPR1"/>
    <mergeCell ref="EPS1:EPT1"/>
    <mergeCell ref="EPU1:EPV1"/>
    <mergeCell ref="EPC1:EPD1"/>
    <mergeCell ref="EPE1:EPF1"/>
    <mergeCell ref="EPG1:EPH1"/>
    <mergeCell ref="EPI1:EPJ1"/>
    <mergeCell ref="EPK1:EPL1"/>
    <mergeCell ref="EUC1:EUD1"/>
    <mergeCell ref="EUE1:EUF1"/>
    <mergeCell ref="EUG1:EUH1"/>
    <mergeCell ref="EUI1:EUJ1"/>
    <mergeCell ref="EUK1:EUL1"/>
    <mergeCell ref="ETS1:ETT1"/>
    <mergeCell ref="ETU1:ETV1"/>
    <mergeCell ref="ETW1:ETX1"/>
    <mergeCell ref="ETY1:ETZ1"/>
    <mergeCell ref="EUA1:EUB1"/>
    <mergeCell ref="ETI1:ETJ1"/>
    <mergeCell ref="ETK1:ETL1"/>
    <mergeCell ref="ETM1:ETN1"/>
    <mergeCell ref="ETO1:ETP1"/>
    <mergeCell ref="ETQ1:ETR1"/>
    <mergeCell ref="ESY1:ESZ1"/>
    <mergeCell ref="ETA1:ETB1"/>
    <mergeCell ref="ETC1:ETD1"/>
    <mergeCell ref="ETE1:ETF1"/>
    <mergeCell ref="ETG1:ETH1"/>
    <mergeCell ref="ESO1:ESP1"/>
    <mergeCell ref="ESQ1:ESR1"/>
    <mergeCell ref="ESS1:EST1"/>
    <mergeCell ref="ESU1:ESV1"/>
    <mergeCell ref="ESW1:ESX1"/>
    <mergeCell ref="ESE1:ESF1"/>
    <mergeCell ref="ESG1:ESH1"/>
    <mergeCell ref="ESI1:ESJ1"/>
    <mergeCell ref="ESK1:ESL1"/>
    <mergeCell ref="ESM1:ESN1"/>
    <mergeCell ref="ERU1:ERV1"/>
    <mergeCell ref="ERW1:ERX1"/>
    <mergeCell ref="ERY1:ERZ1"/>
    <mergeCell ref="ESA1:ESB1"/>
    <mergeCell ref="ESC1:ESD1"/>
    <mergeCell ref="EWU1:EWV1"/>
    <mergeCell ref="EWW1:EWX1"/>
    <mergeCell ref="EWY1:EWZ1"/>
    <mergeCell ref="EXA1:EXB1"/>
    <mergeCell ref="EXC1:EXD1"/>
    <mergeCell ref="EWK1:EWL1"/>
    <mergeCell ref="EWM1:EWN1"/>
    <mergeCell ref="EWO1:EWP1"/>
    <mergeCell ref="EWQ1:EWR1"/>
    <mergeCell ref="EWS1:EWT1"/>
    <mergeCell ref="EWA1:EWB1"/>
    <mergeCell ref="EWC1:EWD1"/>
    <mergeCell ref="EWE1:EWF1"/>
    <mergeCell ref="EWG1:EWH1"/>
    <mergeCell ref="EWI1:EWJ1"/>
    <mergeCell ref="EVQ1:EVR1"/>
    <mergeCell ref="EVS1:EVT1"/>
    <mergeCell ref="EVU1:EVV1"/>
    <mergeCell ref="EVW1:EVX1"/>
    <mergeCell ref="EVY1:EVZ1"/>
    <mergeCell ref="EVG1:EVH1"/>
    <mergeCell ref="EVI1:EVJ1"/>
    <mergeCell ref="EVK1:EVL1"/>
    <mergeCell ref="EVM1:EVN1"/>
    <mergeCell ref="EVO1:EVP1"/>
    <mergeCell ref="EUW1:EUX1"/>
    <mergeCell ref="EUY1:EUZ1"/>
    <mergeCell ref="EVA1:EVB1"/>
    <mergeCell ref="EVC1:EVD1"/>
    <mergeCell ref="EVE1:EVF1"/>
    <mergeCell ref="EUM1:EUN1"/>
    <mergeCell ref="EUO1:EUP1"/>
    <mergeCell ref="EUQ1:EUR1"/>
    <mergeCell ref="EUS1:EUT1"/>
    <mergeCell ref="EUU1:EUV1"/>
    <mergeCell ref="EZM1:EZN1"/>
    <mergeCell ref="EZO1:EZP1"/>
    <mergeCell ref="EZQ1:EZR1"/>
    <mergeCell ref="EZS1:EZT1"/>
    <mergeCell ref="EZU1:EZV1"/>
    <mergeCell ref="EZC1:EZD1"/>
    <mergeCell ref="EZE1:EZF1"/>
    <mergeCell ref="EZG1:EZH1"/>
    <mergeCell ref="EZI1:EZJ1"/>
    <mergeCell ref="EZK1:EZL1"/>
    <mergeCell ref="EYS1:EYT1"/>
    <mergeCell ref="EYU1:EYV1"/>
    <mergeCell ref="EYW1:EYX1"/>
    <mergeCell ref="EYY1:EYZ1"/>
    <mergeCell ref="EZA1:EZB1"/>
    <mergeCell ref="EYI1:EYJ1"/>
    <mergeCell ref="EYK1:EYL1"/>
    <mergeCell ref="EYM1:EYN1"/>
    <mergeCell ref="EYO1:EYP1"/>
    <mergeCell ref="EYQ1:EYR1"/>
    <mergeCell ref="EXY1:EXZ1"/>
    <mergeCell ref="EYA1:EYB1"/>
    <mergeCell ref="EYC1:EYD1"/>
    <mergeCell ref="EYE1:EYF1"/>
    <mergeCell ref="EYG1:EYH1"/>
    <mergeCell ref="EXO1:EXP1"/>
    <mergeCell ref="EXQ1:EXR1"/>
    <mergeCell ref="EXS1:EXT1"/>
    <mergeCell ref="EXU1:EXV1"/>
    <mergeCell ref="EXW1:EXX1"/>
    <mergeCell ref="EXE1:EXF1"/>
    <mergeCell ref="EXG1:EXH1"/>
    <mergeCell ref="EXI1:EXJ1"/>
    <mergeCell ref="EXK1:EXL1"/>
    <mergeCell ref="EXM1:EXN1"/>
    <mergeCell ref="FCE1:FCF1"/>
    <mergeCell ref="FCG1:FCH1"/>
    <mergeCell ref="FCI1:FCJ1"/>
    <mergeCell ref="FCK1:FCL1"/>
    <mergeCell ref="FCM1:FCN1"/>
    <mergeCell ref="FBU1:FBV1"/>
    <mergeCell ref="FBW1:FBX1"/>
    <mergeCell ref="FBY1:FBZ1"/>
    <mergeCell ref="FCA1:FCB1"/>
    <mergeCell ref="FCC1:FCD1"/>
    <mergeCell ref="FBK1:FBL1"/>
    <mergeCell ref="FBM1:FBN1"/>
    <mergeCell ref="FBO1:FBP1"/>
    <mergeCell ref="FBQ1:FBR1"/>
    <mergeCell ref="FBS1:FBT1"/>
    <mergeCell ref="FBA1:FBB1"/>
    <mergeCell ref="FBC1:FBD1"/>
    <mergeCell ref="FBE1:FBF1"/>
    <mergeCell ref="FBG1:FBH1"/>
    <mergeCell ref="FBI1:FBJ1"/>
    <mergeCell ref="FAQ1:FAR1"/>
    <mergeCell ref="FAS1:FAT1"/>
    <mergeCell ref="FAU1:FAV1"/>
    <mergeCell ref="FAW1:FAX1"/>
    <mergeCell ref="FAY1:FAZ1"/>
    <mergeCell ref="FAG1:FAH1"/>
    <mergeCell ref="FAI1:FAJ1"/>
    <mergeCell ref="FAK1:FAL1"/>
    <mergeCell ref="FAM1:FAN1"/>
    <mergeCell ref="FAO1:FAP1"/>
    <mergeCell ref="EZW1:EZX1"/>
    <mergeCell ref="EZY1:EZZ1"/>
    <mergeCell ref="FAA1:FAB1"/>
    <mergeCell ref="FAC1:FAD1"/>
    <mergeCell ref="FAE1:FAF1"/>
    <mergeCell ref="FEW1:FEX1"/>
    <mergeCell ref="FEY1:FEZ1"/>
    <mergeCell ref="FFA1:FFB1"/>
    <mergeCell ref="FFC1:FFD1"/>
    <mergeCell ref="FFE1:FFF1"/>
    <mergeCell ref="FEM1:FEN1"/>
    <mergeCell ref="FEO1:FEP1"/>
    <mergeCell ref="FEQ1:FER1"/>
    <mergeCell ref="FES1:FET1"/>
    <mergeCell ref="FEU1:FEV1"/>
    <mergeCell ref="FEC1:FED1"/>
    <mergeCell ref="FEE1:FEF1"/>
    <mergeCell ref="FEG1:FEH1"/>
    <mergeCell ref="FEI1:FEJ1"/>
    <mergeCell ref="FEK1:FEL1"/>
    <mergeCell ref="FDS1:FDT1"/>
    <mergeCell ref="FDU1:FDV1"/>
    <mergeCell ref="FDW1:FDX1"/>
    <mergeCell ref="FDY1:FDZ1"/>
    <mergeCell ref="FEA1:FEB1"/>
    <mergeCell ref="FDI1:FDJ1"/>
    <mergeCell ref="FDK1:FDL1"/>
    <mergeCell ref="FDM1:FDN1"/>
    <mergeCell ref="FDO1:FDP1"/>
    <mergeCell ref="FDQ1:FDR1"/>
    <mergeCell ref="FCY1:FCZ1"/>
    <mergeCell ref="FDA1:FDB1"/>
    <mergeCell ref="FDC1:FDD1"/>
    <mergeCell ref="FDE1:FDF1"/>
    <mergeCell ref="FDG1:FDH1"/>
    <mergeCell ref="FCO1:FCP1"/>
    <mergeCell ref="FCQ1:FCR1"/>
    <mergeCell ref="FCS1:FCT1"/>
    <mergeCell ref="FCU1:FCV1"/>
    <mergeCell ref="FCW1:FCX1"/>
    <mergeCell ref="FHO1:FHP1"/>
    <mergeCell ref="FHQ1:FHR1"/>
    <mergeCell ref="FHS1:FHT1"/>
    <mergeCell ref="FHU1:FHV1"/>
    <mergeCell ref="FHW1:FHX1"/>
    <mergeCell ref="FHE1:FHF1"/>
    <mergeCell ref="FHG1:FHH1"/>
    <mergeCell ref="FHI1:FHJ1"/>
    <mergeCell ref="FHK1:FHL1"/>
    <mergeCell ref="FHM1:FHN1"/>
    <mergeCell ref="FGU1:FGV1"/>
    <mergeCell ref="FGW1:FGX1"/>
    <mergeCell ref="FGY1:FGZ1"/>
    <mergeCell ref="FHA1:FHB1"/>
    <mergeCell ref="FHC1:FHD1"/>
    <mergeCell ref="FGK1:FGL1"/>
    <mergeCell ref="FGM1:FGN1"/>
    <mergeCell ref="FGO1:FGP1"/>
    <mergeCell ref="FGQ1:FGR1"/>
    <mergeCell ref="FGS1:FGT1"/>
    <mergeCell ref="FGA1:FGB1"/>
    <mergeCell ref="FGC1:FGD1"/>
    <mergeCell ref="FGE1:FGF1"/>
    <mergeCell ref="FGG1:FGH1"/>
    <mergeCell ref="FGI1:FGJ1"/>
    <mergeCell ref="FFQ1:FFR1"/>
    <mergeCell ref="FFS1:FFT1"/>
    <mergeCell ref="FFU1:FFV1"/>
    <mergeCell ref="FFW1:FFX1"/>
    <mergeCell ref="FFY1:FFZ1"/>
    <mergeCell ref="FFG1:FFH1"/>
    <mergeCell ref="FFI1:FFJ1"/>
    <mergeCell ref="FFK1:FFL1"/>
    <mergeCell ref="FFM1:FFN1"/>
    <mergeCell ref="FFO1:FFP1"/>
    <mergeCell ref="FKG1:FKH1"/>
    <mergeCell ref="FKI1:FKJ1"/>
    <mergeCell ref="FKK1:FKL1"/>
    <mergeCell ref="FKM1:FKN1"/>
    <mergeCell ref="FKO1:FKP1"/>
    <mergeCell ref="FJW1:FJX1"/>
    <mergeCell ref="FJY1:FJZ1"/>
    <mergeCell ref="FKA1:FKB1"/>
    <mergeCell ref="FKC1:FKD1"/>
    <mergeCell ref="FKE1:FKF1"/>
    <mergeCell ref="FJM1:FJN1"/>
    <mergeCell ref="FJO1:FJP1"/>
    <mergeCell ref="FJQ1:FJR1"/>
    <mergeCell ref="FJS1:FJT1"/>
    <mergeCell ref="FJU1:FJV1"/>
    <mergeCell ref="FJC1:FJD1"/>
    <mergeCell ref="FJE1:FJF1"/>
    <mergeCell ref="FJG1:FJH1"/>
    <mergeCell ref="FJI1:FJJ1"/>
    <mergeCell ref="FJK1:FJL1"/>
    <mergeCell ref="FIS1:FIT1"/>
    <mergeCell ref="FIU1:FIV1"/>
    <mergeCell ref="FIW1:FIX1"/>
    <mergeCell ref="FIY1:FIZ1"/>
    <mergeCell ref="FJA1:FJB1"/>
    <mergeCell ref="FII1:FIJ1"/>
    <mergeCell ref="FIK1:FIL1"/>
    <mergeCell ref="FIM1:FIN1"/>
    <mergeCell ref="FIO1:FIP1"/>
    <mergeCell ref="FIQ1:FIR1"/>
    <mergeCell ref="FHY1:FHZ1"/>
    <mergeCell ref="FIA1:FIB1"/>
    <mergeCell ref="FIC1:FID1"/>
    <mergeCell ref="FIE1:FIF1"/>
    <mergeCell ref="FIG1:FIH1"/>
    <mergeCell ref="FMY1:FMZ1"/>
    <mergeCell ref="FNA1:FNB1"/>
    <mergeCell ref="FNC1:FND1"/>
    <mergeCell ref="FNE1:FNF1"/>
    <mergeCell ref="FNG1:FNH1"/>
    <mergeCell ref="FMO1:FMP1"/>
    <mergeCell ref="FMQ1:FMR1"/>
    <mergeCell ref="FMS1:FMT1"/>
    <mergeCell ref="FMU1:FMV1"/>
    <mergeCell ref="FMW1:FMX1"/>
    <mergeCell ref="FME1:FMF1"/>
    <mergeCell ref="FMG1:FMH1"/>
    <mergeCell ref="FMI1:FMJ1"/>
    <mergeCell ref="FMK1:FML1"/>
    <mergeCell ref="FMM1:FMN1"/>
    <mergeCell ref="FLU1:FLV1"/>
    <mergeCell ref="FLW1:FLX1"/>
    <mergeCell ref="FLY1:FLZ1"/>
    <mergeCell ref="FMA1:FMB1"/>
    <mergeCell ref="FMC1:FMD1"/>
    <mergeCell ref="FLK1:FLL1"/>
    <mergeCell ref="FLM1:FLN1"/>
    <mergeCell ref="FLO1:FLP1"/>
    <mergeCell ref="FLQ1:FLR1"/>
    <mergeCell ref="FLS1:FLT1"/>
    <mergeCell ref="FLA1:FLB1"/>
    <mergeCell ref="FLC1:FLD1"/>
    <mergeCell ref="FLE1:FLF1"/>
    <mergeCell ref="FLG1:FLH1"/>
    <mergeCell ref="FLI1:FLJ1"/>
    <mergeCell ref="FKQ1:FKR1"/>
    <mergeCell ref="FKS1:FKT1"/>
    <mergeCell ref="FKU1:FKV1"/>
    <mergeCell ref="FKW1:FKX1"/>
    <mergeCell ref="FKY1:FKZ1"/>
    <mergeCell ref="FPQ1:FPR1"/>
    <mergeCell ref="FPS1:FPT1"/>
    <mergeCell ref="FPU1:FPV1"/>
    <mergeCell ref="FPW1:FPX1"/>
    <mergeCell ref="FPY1:FPZ1"/>
    <mergeCell ref="FPG1:FPH1"/>
    <mergeCell ref="FPI1:FPJ1"/>
    <mergeCell ref="FPK1:FPL1"/>
    <mergeCell ref="FPM1:FPN1"/>
    <mergeCell ref="FPO1:FPP1"/>
    <mergeCell ref="FOW1:FOX1"/>
    <mergeCell ref="FOY1:FOZ1"/>
    <mergeCell ref="FPA1:FPB1"/>
    <mergeCell ref="FPC1:FPD1"/>
    <mergeCell ref="FPE1:FPF1"/>
    <mergeCell ref="FOM1:FON1"/>
    <mergeCell ref="FOO1:FOP1"/>
    <mergeCell ref="FOQ1:FOR1"/>
    <mergeCell ref="FOS1:FOT1"/>
    <mergeCell ref="FOU1:FOV1"/>
    <mergeCell ref="FOC1:FOD1"/>
    <mergeCell ref="FOE1:FOF1"/>
    <mergeCell ref="FOG1:FOH1"/>
    <mergeCell ref="FOI1:FOJ1"/>
    <mergeCell ref="FOK1:FOL1"/>
    <mergeCell ref="FNS1:FNT1"/>
    <mergeCell ref="FNU1:FNV1"/>
    <mergeCell ref="FNW1:FNX1"/>
    <mergeCell ref="FNY1:FNZ1"/>
    <mergeCell ref="FOA1:FOB1"/>
    <mergeCell ref="FNI1:FNJ1"/>
    <mergeCell ref="FNK1:FNL1"/>
    <mergeCell ref="FNM1:FNN1"/>
    <mergeCell ref="FNO1:FNP1"/>
    <mergeCell ref="FNQ1:FNR1"/>
    <mergeCell ref="FSI1:FSJ1"/>
    <mergeCell ref="FSK1:FSL1"/>
    <mergeCell ref="FSM1:FSN1"/>
    <mergeCell ref="FSO1:FSP1"/>
    <mergeCell ref="FSQ1:FSR1"/>
    <mergeCell ref="FRY1:FRZ1"/>
    <mergeCell ref="FSA1:FSB1"/>
    <mergeCell ref="FSC1:FSD1"/>
    <mergeCell ref="FSE1:FSF1"/>
    <mergeCell ref="FSG1:FSH1"/>
    <mergeCell ref="FRO1:FRP1"/>
    <mergeCell ref="FRQ1:FRR1"/>
    <mergeCell ref="FRS1:FRT1"/>
    <mergeCell ref="FRU1:FRV1"/>
    <mergeCell ref="FRW1:FRX1"/>
    <mergeCell ref="FRE1:FRF1"/>
    <mergeCell ref="FRG1:FRH1"/>
    <mergeCell ref="FRI1:FRJ1"/>
    <mergeCell ref="FRK1:FRL1"/>
    <mergeCell ref="FRM1:FRN1"/>
    <mergeCell ref="FQU1:FQV1"/>
    <mergeCell ref="FQW1:FQX1"/>
    <mergeCell ref="FQY1:FQZ1"/>
    <mergeCell ref="FRA1:FRB1"/>
    <mergeCell ref="FRC1:FRD1"/>
    <mergeCell ref="FQK1:FQL1"/>
    <mergeCell ref="FQM1:FQN1"/>
    <mergeCell ref="FQO1:FQP1"/>
    <mergeCell ref="FQQ1:FQR1"/>
    <mergeCell ref="FQS1:FQT1"/>
    <mergeCell ref="FQA1:FQB1"/>
    <mergeCell ref="FQC1:FQD1"/>
    <mergeCell ref="FQE1:FQF1"/>
    <mergeCell ref="FQG1:FQH1"/>
    <mergeCell ref="FQI1:FQJ1"/>
    <mergeCell ref="FVA1:FVB1"/>
    <mergeCell ref="FVC1:FVD1"/>
    <mergeCell ref="FVE1:FVF1"/>
    <mergeCell ref="FVG1:FVH1"/>
    <mergeCell ref="FVI1:FVJ1"/>
    <mergeCell ref="FUQ1:FUR1"/>
    <mergeCell ref="FUS1:FUT1"/>
    <mergeCell ref="FUU1:FUV1"/>
    <mergeCell ref="FUW1:FUX1"/>
    <mergeCell ref="FUY1:FUZ1"/>
    <mergeCell ref="FUG1:FUH1"/>
    <mergeCell ref="FUI1:FUJ1"/>
    <mergeCell ref="FUK1:FUL1"/>
    <mergeCell ref="FUM1:FUN1"/>
    <mergeCell ref="FUO1:FUP1"/>
    <mergeCell ref="FTW1:FTX1"/>
    <mergeCell ref="FTY1:FTZ1"/>
    <mergeCell ref="FUA1:FUB1"/>
    <mergeCell ref="FUC1:FUD1"/>
    <mergeCell ref="FUE1:FUF1"/>
    <mergeCell ref="FTM1:FTN1"/>
    <mergeCell ref="FTO1:FTP1"/>
    <mergeCell ref="FTQ1:FTR1"/>
    <mergeCell ref="FTS1:FTT1"/>
    <mergeCell ref="FTU1:FTV1"/>
    <mergeCell ref="FTC1:FTD1"/>
    <mergeCell ref="FTE1:FTF1"/>
    <mergeCell ref="FTG1:FTH1"/>
    <mergeCell ref="FTI1:FTJ1"/>
    <mergeCell ref="FTK1:FTL1"/>
    <mergeCell ref="FSS1:FST1"/>
    <mergeCell ref="FSU1:FSV1"/>
    <mergeCell ref="FSW1:FSX1"/>
    <mergeCell ref="FSY1:FSZ1"/>
    <mergeCell ref="FTA1:FTB1"/>
    <mergeCell ref="FXS1:FXT1"/>
    <mergeCell ref="FXU1:FXV1"/>
    <mergeCell ref="FXW1:FXX1"/>
    <mergeCell ref="FXY1:FXZ1"/>
    <mergeCell ref="FYA1:FYB1"/>
    <mergeCell ref="FXI1:FXJ1"/>
    <mergeCell ref="FXK1:FXL1"/>
    <mergeCell ref="FXM1:FXN1"/>
    <mergeCell ref="FXO1:FXP1"/>
    <mergeCell ref="FXQ1:FXR1"/>
    <mergeCell ref="FWY1:FWZ1"/>
    <mergeCell ref="FXA1:FXB1"/>
    <mergeCell ref="FXC1:FXD1"/>
    <mergeCell ref="FXE1:FXF1"/>
    <mergeCell ref="FXG1:FXH1"/>
    <mergeCell ref="FWO1:FWP1"/>
    <mergeCell ref="FWQ1:FWR1"/>
    <mergeCell ref="FWS1:FWT1"/>
    <mergeCell ref="FWU1:FWV1"/>
    <mergeCell ref="FWW1:FWX1"/>
    <mergeCell ref="FWE1:FWF1"/>
    <mergeCell ref="FWG1:FWH1"/>
    <mergeCell ref="FWI1:FWJ1"/>
    <mergeCell ref="FWK1:FWL1"/>
    <mergeCell ref="FWM1:FWN1"/>
    <mergeCell ref="FVU1:FVV1"/>
    <mergeCell ref="FVW1:FVX1"/>
    <mergeCell ref="FVY1:FVZ1"/>
    <mergeCell ref="FWA1:FWB1"/>
    <mergeCell ref="FWC1:FWD1"/>
    <mergeCell ref="FVK1:FVL1"/>
    <mergeCell ref="FVM1:FVN1"/>
    <mergeCell ref="FVO1:FVP1"/>
    <mergeCell ref="FVQ1:FVR1"/>
    <mergeCell ref="FVS1:FVT1"/>
    <mergeCell ref="GAK1:GAL1"/>
    <mergeCell ref="GAM1:GAN1"/>
    <mergeCell ref="GAO1:GAP1"/>
    <mergeCell ref="GAQ1:GAR1"/>
    <mergeCell ref="GAS1:GAT1"/>
    <mergeCell ref="GAA1:GAB1"/>
    <mergeCell ref="GAC1:GAD1"/>
    <mergeCell ref="GAE1:GAF1"/>
    <mergeCell ref="GAG1:GAH1"/>
    <mergeCell ref="GAI1:GAJ1"/>
    <mergeCell ref="FZQ1:FZR1"/>
    <mergeCell ref="FZS1:FZT1"/>
    <mergeCell ref="FZU1:FZV1"/>
    <mergeCell ref="FZW1:FZX1"/>
    <mergeCell ref="FZY1:FZZ1"/>
    <mergeCell ref="FZG1:FZH1"/>
    <mergeCell ref="FZI1:FZJ1"/>
    <mergeCell ref="FZK1:FZL1"/>
    <mergeCell ref="FZM1:FZN1"/>
    <mergeCell ref="FZO1:FZP1"/>
    <mergeCell ref="FYW1:FYX1"/>
    <mergeCell ref="FYY1:FYZ1"/>
    <mergeCell ref="FZA1:FZB1"/>
    <mergeCell ref="FZC1:FZD1"/>
    <mergeCell ref="FZE1:FZF1"/>
    <mergeCell ref="FYM1:FYN1"/>
    <mergeCell ref="FYO1:FYP1"/>
    <mergeCell ref="FYQ1:FYR1"/>
    <mergeCell ref="FYS1:FYT1"/>
    <mergeCell ref="FYU1:FYV1"/>
    <mergeCell ref="FYC1:FYD1"/>
    <mergeCell ref="FYE1:FYF1"/>
    <mergeCell ref="FYG1:FYH1"/>
    <mergeCell ref="FYI1:FYJ1"/>
    <mergeCell ref="FYK1:FYL1"/>
    <mergeCell ref="GDC1:GDD1"/>
    <mergeCell ref="GDE1:GDF1"/>
    <mergeCell ref="GDG1:GDH1"/>
    <mergeCell ref="GDI1:GDJ1"/>
    <mergeCell ref="GDK1:GDL1"/>
    <mergeCell ref="GCS1:GCT1"/>
    <mergeCell ref="GCU1:GCV1"/>
    <mergeCell ref="GCW1:GCX1"/>
    <mergeCell ref="GCY1:GCZ1"/>
    <mergeCell ref="GDA1:GDB1"/>
    <mergeCell ref="GCI1:GCJ1"/>
    <mergeCell ref="GCK1:GCL1"/>
    <mergeCell ref="GCM1:GCN1"/>
    <mergeCell ref="GCO1:GCP1"/>
    <mergeCell ref="GCQ1:GCR1"/>
    <mergeCell ref="GBY1:GBZ1"/>
    <mergeCell ref="GCA1:GCB1"/>
    <mergeCell ref="GCC1:GCD1"/>
    <mergeCell ref="GCE1:GCF1"/>
    <mergeCell ref="GCG1:GCH1"/>
    <mergeCell ref="GBO1:GBP1"/>
    <mergeCell ref="GBQ1:GBR1"/>
    <mergeCell ref="GBS1:GBT1"/>
    <mergeCell ref="GBU1:GBV1"/>
    <mergeCell ref="GBW1:GBX1"/>
    <mergeCell ref="GBE1:GBF1"/>
    <mergeCell ref="GBG1:GBH1"/>
    <mergeCell ref="GBI1:GBJ1"/>
    <mergeCell ref="GBK1:GBL1"/>
    <mergeCell ref="GBM1:GBN1"/>
    <mergeCell ref="GAU1:GAV1"/>
    <mergeCell ref="GAW1:GAX1"/>
    <mergeCell ref="GAY1:GAZ1"/>
    <mergeCell ref="GBA1:GBB1"/>
    <mergeCell ref="GBC1:GBD1"/>
    <mergeCell ref="GFU1:GFV1"/>
    <mergeCell ref="GFW1:GFX1"/>
    <mergeCell ref="GFY1:GFZ1"/>
    <mergeCell ref="GGA1:GGB1"/>
    <mergeCell ref="GGC1:GGD1"/>
    <mergeCell ref="GFK1:GFL1"/>
    <mergeCell ref="GFM1:GFN1"/>
    <mergeCell ref="GFO1:GFP1"/>
    <mergeCell ref="GFQ1:GFR1"/>
    <mergeCell ref="GFS1:GFT1"/>
    <mergeCell ref="GFA1:GFB1"/>
    <mergeCell ref="GFC1:GFD1"/>
    <mergeCell ref="GFE1:GFF1"/>
    <mergeCell ref="GFG1:GFH1"/>
    <mergeCell ref="GFI1:GFJ1"/>
    <mergeCell ref="GEQ1:GER1"/>
    <mergeCell ref="GES1:GET1"/>
    <mergeCell ref="GEU1:GEV1"/>
    <mergeCell ref="GEW1:GEX1"/>
    <mergeCell ref="GEY1:GEZ1"/>
    <mergeCell ref="GEG1:GEH1"/>
    <mergeCell ref="GEI1:GEJ1"/>
    <mergeCell ref="GEK1:GEL1"/>
    <mergeCell ref="GEM1:GEN1"/>
    <mergeCell ref="GEO1:GEP1"/>
    <mergeCell ref="GDW1:GDX1"/>
    <mergeCell ref="GDY1:GDZ1"/>
    <mergeCell ref="GEA1:GEB1"/>
    <mergeCell ref="GEC1:GED1"/>
    <mergeCell ref="GEE1:GEF1"/>
    <mergeCell ref="GDM1:GDN1"/>
    <mergeCell ref="GDO1:GDP1"/>
    <mergeCell ref="GDQ1:GDR1"/>
    <mergeCell ref="GDS1:GDT1"/>
    <mergeCell ref="GDU1:GDV1"/>
    <mergeCell ref="GIM1:GIN1"/>
    <mergeCell ref="GIO1:GIP1"/>
    <mergeCell ref="GIQ1:GIR1"/>
    <mergeCell ref="GIS1:GIT1"/>
    <mergeCell ref="GIU1:GIV1"/>
    <mergeCell ref="GIC1:GID1"/>
    <mergeCell ref="GIE1:GIF1"/>
    <mergeCell ref="GIG1:GIH1"/>
    <mergeCell ref="GII1:GIJ1"/>
    <mergeCell ref="GIK1:GIL1"/>
    <mergeCell ref="GHS1:GHT1"/>
    <mergeCell ref="GHU1:GHV1"/>
    <mergeCell ref="GHW1:GHX1"/>
    <mergeCell ref="GHY1:GHZ1"/>
    <mergeCell ref="GIA1:GIB1"/>
    <mergeCell ref="GHI1:GHJ1"/>
    <mergeCell ref="GHK1:GHL1"/>
    <mergeCell ref="GHM1:GHN1"/>
    <mergeCell ref="GHO1:GHP1"/>
    <mergeCell ref="GHQ1:GHR1"/>
    <mergeCell ref="GGY1:GGZ1"/>
    <mergeCell ref="GHA1:GHB1"/>
    <mergeCell ref="GHC1:GHD1"/>
    <mergeCell ref="GHE1:GHF1"/>
    <mergeCell ref="GHG1:GHH1"/>
    <mergeCell ref="GGO1:GGP1"/>
    <mergeCell ref="GGQ1:GGR1"/>
    <mergeCell ref="GGS1:GGT1"/>
    <mergeCell ref="GGU1:GGV1"/>
    <mergeCell ref="GGW1:GGX1"/>
    <mergeCell ref="GGE1:GGF1"/>
    <mergeCell ref="GGG1:GGH1"/>
    <mergeCell ref="GGI1:GGJ1"/>
    <mergeCell ref="GGK1:GGL1"/>
    <mergeCell ref="GGM1:GGN1"/>
    <mergeCell ref="GLE1:GLF1"/>
    <mergeCell ref="GLG1:GLH1"/>
    <mergeCell ref="GLI1:GLJ1"/>
    <mergeCell ref="GLK1:GLL1"/>
    <mergeCell ref="GLM1:GLN1"/>
    <mergeCell ref="GKU1:GKV1"/>
    <mergeCell ref="GKW1:GKX1"/>
    <mergeCell ref="GKY1:GKZ1"/>
    <mergeCell ref="GLA1:GLB1"/>
    <mergeCell ref="GLC1:GLD1"/>
    <mergeCell ref="GKK1:GKL1"/>
    <mergeCell ref="GKM1:GKN1"/>
    <mergeCell ref="GKO1:GKP1"/>
    <mergeCell ref="GKQ1:GKR1"/>
    <mergeCell ref="GKS1:GKT1"/>
    <mergeCell ref="GKA1:GKB1"/>
    <mergeCell ref="GKC1:GKD1"/>
    <mergeCell ref="GKE1:GKF1"/>
    <mergeCell ref="GKG1:GKH1"/>
    <mergeCell ref="GKI1:GKJ1"/>
    <mergeCell ref="GJQ1:GJR1"/>
    <mergeCell ref="GJS1:GJT1"/>
    <mergeCell ref="GJU1:GJV1"/>
    <mergeCell ref="GJW1:GJX1"/>
    <mergeCell ref="GJY1:GJZ1"/>
    <mergeCell ref="GJG1:GJH1"/>
    <mergeCell ref="GJI1:GJJ1"/>
    <mergeCell ref="GJK1:GJL1"/>
    <mergeCell ref="GJM1:GJN1"/>
    <mergeCell ref="GJO1:GJP1"/>
    <mergeCell ref="GIW1:GIX1"/>
    <mergeCell ref="GIY1:GIZ1"/>
    <mergeCell ref="GJA1:GJB1"/>
    <mergeCell ref="GJC1:GJD1"/>
    <mergeCell ref="GJE1:GJF1"/>
    <mergeCell ref="GNW1:GNX1"/>
    <mergeCell ref="GNY1:GNZ1"/>
    <mergeCell ref="GOA1:GOB1"/>
    <mergeCell ref="GOC1:GOD1"/>
    <mergeCell ref="GOE1:GOF1"/>
    <mergeCell ref="GNM1:GNN1"/>
    <mergeCell ref="GNO1:GNP1"/>
    <mergeCell ref="GNQ1:GNR1"/>
    <mergeCell ref="GNS1:GNT1"/>
    <mergeCell ref="GNU1:GNV1"/>
    <mergeCell ref="GNC1:GND1"/>
    <mergeCell ref="GNE1:GNF1"/>
    <mergeCell ref="GNG1:GNH1"/>
    <mergeCell ref="GNI1:GNJ1"/>
    <mergeCell ref="GNK1:GNL1"/>
    <mergeCell ref="GMS1:GMT1"/>
    <mergeCell ref="GMU1:GMV1"/>
    <mergeCell ref="GMW1:GMX1"/>
    <mergeCell ref="GMY1:GMZ1"/>
    <mergeCell ref="GNA1:GNB1"/>
    <mergeCell ref="GMI1:GMJ1"/>
    <mergeCell ref="GMK1:GML1"/>
    <mergeCell ref="GMM1:GMN1"/>
    <mergeCell ref="GMO1:GMP1"/>
    <mergeCell ref="GMQ1:GMR1"/>
    <mergeCell ref="GLY1:GLZ1"/>
    <mergeCell ref="GMA1:GMB1"/>
    <mergeCell ref="GMC1:GMD1"/>
    <mergeCell ref="GME1:GMF1"/>
    <mergeCell ref="GMG1:GMH1"/>
    <mergeCell ref="GLO1:GLP1"/>
    <mergeCell ref="GLQ1:GLR1"/>
    <mergeCell ref="GLS1:GLT1"/>
    <mergeCell ref="GLU1:GLV1"/>
    <mergeCell ref="GLW1:GLX1"/>
    <mergeCell ref="GQO1:GQP1"/>
    <mergeCell ref="GQQ1:GQR1"/>
    <mergeCell ref="GQS1:GQT1"/>
    <mergeCell ref="GQU1:GQV1"/>
    <mergeCell ref="GQW1:GQX1"/>
    <mergeCell ref="GQE1:GQF1"/>
    <mergeCell ref="GQG1:GQH1"/>
    <mergeCell ref="GQI1:GQJ1"/>
    <mergeCell ref="GQK1:GQL1"/>
    <mergeCell ref="GQM1:GQN1"/>
    <mergeCell ref="GPU1:GPV1"/>
    <mergeCell ref="GPW1:GPX1"/>
    <mergeCell ref="GPY1:GPZ1"/>
    <mergeCell ref="GQA1:GQB1"/>
    <mergeCell ref="GQC1:GQD1"/>
    <mergeCell ref="GPK1:GPL1"/>
    <mergeCell ref="GPM1:GPN1"/>
    <mergeCell ref="GPO1:GPP1"/>
    <mergeCell ref="GPQ1:GPR1"/>
    <mergeCell ref="GPS1:GPT1"/>
    <mergeCell ref="GPA1:GPB1"/>
    <mergeCell ref="GPC1:GPD1"/>
    <mergeCell ref="GPE1:GPF1"/>
    <mergeCell ref="GPG1:GPH1"/>
    <mergeCell ref="GPI1:GPJ1"/>
    <mergeCell ref="GOQ1:GOR1"/>
    <mergeCell ref="GOS1:GOT1"/>
    <mergeCell ref="GOU1:GOV1"/>
    <mergeCell ref="GOW1:GOX1"/>
    <mergeCell ref="GOY1:GOZ1"/>
    <mergeCell ref="GOG1:GOH1"/>
    <mergeCell ref="GOI1:GOJ1"/>
    <mergeCell ref="GOK1:GOL1"/>
    <mergeCell ref="GOM1:GON1"/>
    <mergeCell ref="GOO1:GOP1"/>
    <mergeCell ref="GTG1:GTH1"/>
    <mergeCell ref="GTI1:GTJ1"/>
    <mergeCell ref="GTK1:GTL1"/>
    <mergeCell ref="GTM1:GTN1"/>
    <mergeCell ref="GTO1:GTP1"/>
    <mergeCell ref="GSW1:GSX1"/>
    <mergeCell ref="GSY1:GSZ1"/>
    <mergeCell ref="GTA1:GTB1"/>
    <mergeCell ref="GTC1:GTD1"/>
    <mergeCell ref="GTE1:GTF1"/>
    <mergeCell ref="GSM1:GSN1"/>
    <mergeCell ref="GSO1:GSP1"/>
    <mergeCell ref="GSQ1:GSR1"/>
    <mergeCell ref="GSS1:GST1"/>
    <mergeCell ref="GSU1:GSV1"/>
    <mergeCell ref="GSC1:GSD1"/>
    <mergeCell ref="GSE1:GSF1"/>
    <mergeCell ref="GSG1:GSH1"/>
    <mergeCell ref="GSI1:GSJ1"/>
    <mergeCell ref="GSK1:GSL1"/>
    <mergeCell ref="GRS1:GRT1"/>
    <mergeCell ref="GRU1:GRV1"/>
    <mergeCell ref="GRW1:GRX1"/>
    <mergeCell ref="GRY1:GRZ1"/>
    <mergeCell ref="GSA1:GSB1"/>
    <mergeCell ref="GRI1:GRJ1"/>
    <mergeCell ref="GRK1:GRL1"/>
    <mergeCell ref="GRM1:GRN1"/>
    <mergeCell ref="GRO1:GRP1"/>
    <mergeCell ref="GRQ1:GRR1"/>
    <mergeCell ref="GQY1:GQZ1"/>
    <mergeCell ref="GRA1:GRB1"/>
    <mergeCell ref="GRC1:GRD1"/>
    <mergeCell ref="GRE1:GRF1"/>
    <mergeCell ref="GRG1:GRH1"/>
    <mergeCell ref="GVY1:GVZ1"/>
    <mergeCell ref="GWA1:GWB1"/>
    <mergeCell ref="GWC1:GWD1"/>
    <mergeCell ref="GWE1:GWF1"/>
    <mergeCell ref="GWG1:GWH1"/>
    <mergeCell ref="GVO1:GVP1"/>
    <mergeCell ref="GVQ1:GVR1"/>
    <mergeCell ref="GVS1:GVT1"/>
    <mergeCell ref="GVU1:GVV1"/>
    <mergeCell ref="GVW1:GVX1"/>
    <mergeCell ref="GVE1:GVF1"/>
    <mergeCell ref="GVG1:GVH1"/>
    <mergeCell ref="GVI1:GVJ1"/>
    <mergeCell ref="GVK1:GVL1"/>
    <mergeCell ref="GVM1:GVN1"/>
    <mergeCell ref="GUU1:GUV1"/>
    <mergeCell ref="GUW1:GUX1"/>
    <mergeCell ref="GUY1:GUZ1"/>
    <mergeCell ref="GVA1:GVB1"/>
    <mergeCell ref="GVC1:GVD1"/>
    <mergeCell ref="GUK1:GUL1"/>
    <mergeCell ref="GUM1:GUN1"/>
    <mergeCell ref="GUO1:GUP1"/>
    <mergeCell ref="GUQ1:GUR1"/>
    <mergeCell ref="GUS1:GUT1"/>
    <mergeCell ref="GUA1:GUB1"/>
    <mergeCell ref="GUC1:GUD1"/>
    <mergeCell ref="GUE1:GUF1"/>
    <mergeCell ref="GUG1:GUH1"/>
    <mergeCell ref="GUI1:GUJ1"/>
    <mergeCell ref="GTQ1:GTR1"/>
    <mergeCell ref="GTS1:GTT1"/>
    <mergeCell ref="GTU1:GTV1"/>
    <mergeCell ref="GTW1:GTX1"/>
    <mergeCell ref="GTY1:GTZ1"/>
    <mergeCell ref="GYQ1:GYR1"/>
    <mergeCell ref="GYS1:GYT1"/>
    <mergeCell ref="GYU1:GYV1"/>
    <mergeCell ref="GYW1:GYX1"/>
    <mergeCell ref="GYY1:GYZ1"/>
    <mergeCell ref="GYG1:GYH1"/>
    <mergeCell ref="GYI1:GYJ1"/>
    <mergeCell ref="GYK1:GYL1"/>
    <mergeCell ref="GYM1:GYN1"/>
    <mergeCell ref="GYO1:GYP1"/>
    <mergeCell ref="GXW1:GXX1"/>
    <mergeCell ref="GXY1:GXZ1"/>
    <mergeCell ref="GYA1:GYB1"/>
    <mergeCell ref="GYC1:GYD1"/>
    <mergeCell ref="GYE1:GYF1"/>
    <mergeCell ref="GXM1:GXN1"/>
    <mergeCell ref="GXO1:GXP1"/>
    <mergeCell ref="GXQ1:GXR1"/>
    <mergeCell ref="GXS1:GXT1"/>
    <mergeCell ref="GXU1:GXV1"/>
    <mergeCell ref="GXC1:GXD1"/>
    <mergeCell ref="GXE1:GXF1"/>
    <mergeCell ref="GXG1:GXH1"/>
    <mergeCell ref="GXI1:GXJ1"/>
    <mergeCell ref="GXK1:GXL1"/>
    <mergeCell ref="GWS1:GWT1"/>
    <mergeCell ref="GWU1:GWV1"/>
    <mergeCell ref="GWW1:GWX1"/>
    <mergeCell ref="GWY1:GWZ1"/>
    <mergeCell ref="GXA1:GXB1"/>
    <mergeCell ref="GWI1:GWJ1"/>
    <mergeCell ref="GWK1:GWL1"/>
    <mergeCell ref="GWM1:GWN1"/>
    <mergeCell ref="GWO1:GWP1"/>
    <mergeCell ref="GWQ1:GWR1"/>
    <mergeCell ref="HBI1:HBJ1"/>
    <mergeCell ref="HBK1:HBL1"/>
    <mergeCell ref="HBM1:HBN1"/>
    <mergeCell ref="HBO1:HBP1"/>
    <mergeCell ref="HBQ1:HBR1"/>
    <mergeCell ref="HAY1:HAZ1"/>
    <mergeCell ref="HBA1:HBB1"/>
    <mergeCell ref="HBC1:HBD1"/>
    <mergeCell ref="HBE1:HBF1"/>
    <mergeCell ref="HBG1:HBH1"/>
    <mergeCell ref="HAO1:HAP1"/>
    <mergeCell ref="HAQ1:HAR1"/>
    <mergeCell ref="HAS1:HAT1"/>
    <mergeCell ref="HAU1:HAV1"/>
    <mergeCell ref="HAW1:HAX1"/>
    <mergeCell ref="HAE1:HAF1"/>
    <mergeCell ref="HAG1:HAH1"/>
    <mergeCell ref="HAI1:HAJ1"/>
    <mergeCell ref="HAK1:HAL1"/>
    <mergeCell ref="HAM1:HAN1"/>
    <mergeCell ref="GZU1:GZV1"/>
    <mergeCell ref="GZW1:GZX1"/>
    <mergeCell ref="GZY1:GZZ1"/>
    <mergeCell ref="HAA1:HAB1"/>
    <mergeCell ref="HAC1:HAD1"/>
    <mergeCell ref="GZK1:GZL1"/>
    <mergeCell ref="GZM1:GZN1"/>
    <mergeCell ref="GZO1:GZP1"/>
    <mergeCell ref="GZQ1:GZR1"/>
    <mergeCell ref="GZS1:GZT1"/>
    <mergeCell ref="GZA1:GZB1"/>
    <mergeCell ref="GZC1:GZD1"/>
    <mergeCell ref="GZE1:GZF1"/>
    <mergeCell ref="GZG1:GZH1"/>
    <mergeCell ref="GZI1:GZJ1"/>
    <mergeCell ref="HEA1:HEB1"/>
    <mergeCell ref="HEC1:HED1"/>
    <mergeCell ref="HEE1:HEF1"/>
    <mergeCell ref="HEG1:HEH1"/>
    <mergeCell ref="HEI1:HEJ1"/>
    <mergeCell ref="HDQ1:HDR1"/>
    <mergeCell ref="HDS1:HDT1"/>
    <mergeCell ref="HDU1:HDV1"/>
    <mergeCell ref="HDW1:HDX1"/>
    <mergeCell ref="HDY1:HDZ1"/>
    <mergeCell ref="HDG1:HDH1"/>
    <mergeCell ref="HDI1:HDJ1"/>
    <mergeCell ref="HDK1:HDL1"/>
    <mergeCell ref="HDM1:HDN1"/>
    <mergeCell ref="HDO1:HDP1"/>
    <mergeCell ref="HCW1:HCX1"/>
    <mergeCell ref="HCY1:HCZ1"/>
    <mergeCell ref="HDA1:HDB1"/>
    <mergeCell ref="HDC1:HDD1"/>
    <mergeCell ref="HDE1:HDF1"/>
    <mergeCell ref="HCM1:HCN1"/>
    <mergeCell ref="HCO1:HCP1"/>
    <mergeCell ref="HCQ1:HCR1"/>
    <mergeCell ref="HCS1:HCT1"/>
    <mergeCell ref="HCU1:HCV1"/>
    <mergeCell ref="HCC1:HCD1"/>
    <mergeCell ref="HCE1:HCF1"/>
    <mergeCell ref="HCG1:HCH1"/>
    <mergeCell ref="HCI1:HCJ1"/>
    <mergeCell ref="HCK1:HCL1"/>
    <mergeCell ref="HBS1:HBT1"/>
    <mergeCell ref="HBU1:HBV1"/>
    <mergeCell ref="HBW1:HBX1"/>
    <mergeCell ref="HBY1:HBZ1"/>
    <mergeCell ref="HCA1:HCB1"/>
    <mergeCell ref="HGS1:HGT1"/>
    <mergeCell ref="HGU1:HGV1"/>
    <mergeCell ref="HGW1:HGX1"/>
    <mergeCell ref="HGY1:HGZ1"/>
    <mergeCell ref="HHA1:HHB1"/>
    <mergeCell ref="HGI1:HGJ1"/>
    <mergeCell ref="HGK1:HGL1"/>
    <mergeCell ref="HGM1:HGN1"/>
    <mergeCell ref="HGO1:HGP1"/>
    <mergeCell ref="HGQ1:HGR1"/>
    <mergeCell ref="HFY1:HFZ1"/>
    <mergeCell ref="HGA1:HGB1"/>
    <mergeCell ref="HGC1:HGD1"/>
    <mergeCell ref="HGE1:HGF1"/>
    <mergeCell ref="HGG1:HGH1"/>
    <mergeCell ref="HFO1:HFP1"/>
    <mergeCell ref="HFQ1:HFR1"/>
    <mergeCell ref="HFS1:HFT1"/>
    <mergeCell ref="HFU1:HFV1"/>
    <mergeCell ref="HFW1:HFX1"/>
    <mergeCell ref="HFE1:HFF1"/>
    <mergeCell ref="HFG1:HFH1"/>
    <mergeCell ref="HFI1:HFJ1"/>
    <mergeCell ref="HFK1:HFL1"/>
    <mergeCell ref="HFM1:HFN1"/>
    <mergeCell ref="HEU1:HEV1"/>
    <mergeCell ref="HEW1:HEX1"/>
    <mergeCell ref="HEY1:HEZ1"/>
    <mergeCell ref="HFA1:HFB1"/>
    <mergeCell ref="HFC1:HFD1"/>
    <mergeCell ref="HEK1:HEL1"/>
    <mergeCell ref="HEM1:HEN1"/>
    <mergeCell ref="HEO1:HEP1"/>
    <mergeCell ref="HEQ1:HER1"/>
    <mergeCell ref="HES1:HET1"/>
    <mergeCell ref="HJK1:HJL1"/>
    <mergeCell ref="HJM1:HJN1"/>
    <mergeCell ref="HJO1:HJP1"/>
    <mergeCell ref="HJQ1:HJR1"/>
    <mergeCell ref="HJS1:HJT1"/>
    <mergeCell ref="HJA1:HJB1"/>
    <mergeCell ref="HJC1:HJD1"/>
    <mergeCell ref="HJE1:HJF1"/>
    <mergeCell ref="HJG1:HJH1"/>
    <mergeCell ref="HJI1:HJJ1"/>
    <mergeCell ref="HIQ1:HIR1"/>
    <mergeCell ref="HIS1:HIT1"/>
    <mergeCell ref="HIU1:HIV1"/>
    <mergeCell ref="HIW1:HIX1"/>
    <mergeCell ref="HIY1:HIZ1"/>
    <mergeCell ref="HIG1:HIH1"/>
    <mergeCell ref="HII1:HIJ1"/>
    <mergeCell ref="HIK1:HIL1"/>
    <mergeCell ref="HIM1:HIN1"/>
    <mergeCell ref="HIO1:HIP1"/>
    <mergeCell ref="HHW1:HHX1"/>
    <mergeCell ref="HHY1:HHZ1"/>
    <mergeCell ref="HIA1:HIB1"/>
    <mergeCell ref="HIC1:HID1"/>
    <mergeCell ref="HIE1:HIF1"/>
    <mergeCell ref="HHM1:HHN1"/>
    <mergeCell ref="HHO1:HHP1"/>
    <mergeCell ref="HHQ1:HHR1"/>
    <mergeCell ref="HHS1:HHT1"/>
    <mergeCell ref="HHU1:HHV1"/>
    <mergeCell ref="HHC1:HHD1"/>
    <mergeCell ref="HHE1:HHF1"/>
    <mergeCell ref="HHG1:HHH1"/>
    <mergeCell ref="HHI1:HHJ1"/>
    <mergeCell ref="HHK1:HHL1"/>
    <mergeCell ref="HMC1:HMD1"/>
    <mergeCell ref="HME1:HMF1"/>
    <mergeCell ref="HMG1:HMH1"/>
    <mergeCell ref="HMI1:HMJ1"/>
    <mergeCell ref="HMK1:HML1"/>
    <mergeCell ref="HLS1:HLT1"/>
    <mergeCell ref="HLU1:HLV1"/>
    <mergeCell ref="HLW1:HLX1"/>
    <mergeCell ref="HLY1:HLZ1"/>
    <mergeCell ref="HMA1:HMB1"/>
    <mergeCell ref="HLI1:HLJ1"/>
    <mergeCell ref="HLK1:HLL1"/>
    <mergeCell ref="HLM1:HLN1"/>
    <mergeCell ref="HLO1:HLP1"/>
    <mergeCell ref="HLQ1:HLR1"/>
    <mergeCell ref="HKY1:HKZ1"/>
    <mergeCell ref="HLA1:HLB1"/>
    <mergeCell ref="HLC1:HLD1"/>
    <mergeCell ref="HLE1:HLF1"/>
    <mergeCell ref="HLG1:HLH1"/>
    <mergeCell ref="HKO1:HKP1"/>
    <mergeCell ref="HKQ1:HKR1"/>
    <mergeCell ref="HKS1:HKT1"/>
    <mergeCell ref="HKU1:HKV1"/>
    <mergeCell ref="HKW1:HKX1"/>
    <mergeCell ref="HKE1:HKF1"/>
    <mergeCell ref="HKG1:HKH1"/>
    <mergeCell ref="HKI1:HKJ1"/>
    <mergeCell ref="HKK1:HKL1"/>
    <mergeCell ref="HKM1:HKN1"/>
    <mergeCell ref="HJU1:HJV1"/>
    <mergeCell ref="HJW1:HJX1"/>
    <mergeCell ref="HJY1:HJZ1"/>
    <mergeCell ref="HKA1:HKB1"/>
    <mergeCell ref="HKC1:HKD1"/>
    <mergeCell ref="HOU1:HOV1"/>
    <mergeCell ref="HOW1:HOX1"/>
    <mergeCell ref="HOY1:HOZ1"/>
    <mergeCell ref="HPA1:HPB1"/>
    <mergeCell ref="HPC1:HPD1"/>
    <mergeCell ref="HOK1:HOL1"/>
    <mergeCell ref="HOM1:HON1"/>
    <mergeCell ref="HOO1:HOP1"/>
    <mergeCell ref="HOQ1:HOR1"/>
    <mergeCell ref="HOS1:HOT1"/>
    <mergeCell ref="HOA1:HOB1"/>
    <mergeCell ref="HOC1:HOD1"/>
    <mergeCell ref="HOE1:HOF1"/>
    <mergeCell ref="HOG1:HOH1"/>
    <mergeCell ref="HOI1:HOJ1"/>
    <mergeCell ref="HNQ1:HNR1"/>
    <mergeCell ref="HNS1:HNT1"/>
    <mergeCell ref="HNU1:HNV1"/>
    <mergeCell ref="HNW1:HNX1"/>
    <mergeCell ref="HNY1:HNZ1"/>
    <mergeCell ref="HNG1:HNH1"/>
    <mergeCell ref="HNI1:HNJ1"/>
    <mergeCell ref="HNK1:HNL1"/>
    <mergeCell ref="HNM1:HNN1"/>
    <mergeCell ref="HNO1:HNP1"/>
    <mergeCell ref="HMW1:HMX1"/>
    <mergeCell ref="HMY1:HMZ1"/>
    <mergeCell ref="HNA1:HNB1"/>
    <mergeCell ref="HNC1:HND1"/>
    <mergeCell ref="HNE1:HNF1"/>
    <mergeCell ref="HMM1:HMN1"/>
    <mergeCell ref="HMO1:HMP1"/>
    <mergeCell ref="HMQ1:HMR1"/>
    <mergeCell ref="HMS1:HMT1"/>
    <mergeCell ref="HMU1:HMV1"/>
    <mergeCell ref="HRM1:HRN1"/>
    <mergeCell ref="HRO1:HRP1"/>
    <mergeCell ref="HRQ1:HRR1"/>
    <mergeCell ref="HRS1:HRT1"/>
    <mergeCell ref="HRU1:HRV1"/>
    <mergeCell ref="HRC1:HRD1"/>
    <mergeCell ref="HRE1:HRF1"/>
    <mergeCell ref="HRG1:HRH1"/>
    <mergeCell ref="HRI1:HRJ1"/>
    <mergeCell ref="HRK1:HRL1"/>
    <mergeCell ref="HQS1:HQT1"/>
    <mergeCell ref="HQU1:HQV1"/>
    <mergeCell ref="HQW1:HQX1"/>
    <mergeCell ref="HQY1:HQZ1"/>
    <mergeCell ref="HRA1:HRB1"/>
    <mergeCell ref="HQI1:HQJ1"/>
    <mergeCell ref="HQK1:HQL1"/>
    <mergeCell ref="HQM1:HQN1"/>
    <mergeCell ref="HQO1:HQP1"/>
    <mergeCell ref="HQQ1:HQR1"/>
    <mergeCell ref="HPY1:HPZ1"/>
    <mergeCell ref="HQA1:HQB1"/>
    <mergeCell ref="HQC1:HQD1"/>
    <mergeCell ref="HQE1:HQF1"/>
    <mergeCell ref="HQG1:HQH1"/>
    <mergeCell ref="HPO1:HPP1"/>
    <mergeCell ref="HPQ1:HPR1"/>
    <mergeCell ref="HPS1:HPT1"/>
    <mergeCell ref="HPU1:HPV1"/>
    <mergeCell ref="HPW1:HPX1"/>
    <mergeCell ref="HPE1:HPF1"/>
    <mergeCell ref="HPG1:HPH1"/>
    <mergeCell ref="HPI1:HPJ1"/>
    <mergeCell ref="HPK1:HPL1"/>
    <mergeCell ref="HPM1:HPN1"/>
    <mergeCell ref="HUE1:HUF1"/>
    <mergeCell ref="HUG1:HUH1"/>
    <mergeCell ref="HUI1:HUJ1"/>
    <mergeCell ref="HUK1:HUL1"/>
    <mergeCell ref="HUM1:HUN1"/>
    <mergeCell ref="HTU1:HTV1"/>
    <mergeCell ref="HTW1:HTX1"/>
    <mergeCell ref="HTY1:HTZ1"/>
    <mergeCell ref="HUA1:HUB1"/>
    <mergeCell ref="HUC1:HUD1"/>
    <mergeCell ref="HTK1:HTL1"/>
    <mergeCell ref="HTM1:HTN1"/>
    <mergeCell ref="HTO1:HTP1"/>
    <mergeCell ref="HTQ1:HTR1"/>
    <mergeCell ref="HTS1:HTT1"/>
    <mergeCell ref="HTA1:HTB1"/>
    <mergeCell ref="HTC1:HTD1"/>
    <mergeCell ref="HTE1:HTF1"/>
    <mergeCell ref="HTG1:HTH1"/>
    <mergeCell ref="HTI1:HTJ1"/>
    <mergeCell ref="HSQ1:HSR1"/>
    <mergeCell ref="HSS1:HST1"/>
    <mergeCell ref="HSU1:HSV1"/>
    <mergeCell ref="HSW1:HSX1"/>
    <mergeCell ref="HSY1:HSZ1"/>
    <mergeCell ref="HSG1:HSH1"/>
    <mergeCell ref="HSI1:HSJ1"/>
    <mergeCell ref="HSK1:HSL1"/>
    <mergeCell ref="HSM1:HSN1"/>
    <mergeCell ref="HSO1:HSP1"/>
    <mergeCell ref="HRW1:HRX1"/>
    <mergeCell ref="HRY1:HRZ1"/>
    <mergeCell ref="HSA1:HSB1"/>
    <mergeCell ref="HSC1:HSD1"/>
    <mergeCell ref="HSE1:HSF1"/>
    <mergeCell ref="HWW1:HWX1"/>
    <mergeCell ref="HWY1:HWZ1"/>
    <mergeCell ref="HXA1:HXB1"/>
    <mergeCell ref="HXC1:HXD1"/>
    <mergeCell ref="HXE1:HXF1"/>
    <mergeCell ref="HWM1:HWN1"/>
    <mergeCell ref="HWO1:HWP1"/>
    <mergeCell ref="HWQ1:HWR1"/>
    <mergeCell ref="HWS1:HWT1"/>
    <mergeCell ref="HWU1:HWV1"/>
    <mergeCell ref="HWC1:HWD1"/>
    <mergeCell ref="HWE1:HWF1"/>
    <mergeCell ref="HWG1:HWH1"/>
    <mergeCell ref="HWI1:HWJ1"/>
    <mergeCell ref="HWK1:HWL1"/>
    <mergeCell ref="HVS1:HVT1"/>
    <mergeCell ref="HVU1:HVV1"/>
    <mergeCell ref="HVW1:HVX1"/>
    <mergeCell ref="HVY1:HVZ1"/>
    <mergeCell ref="HWA1:HWB1"/>
    <mergeCell ref="HVI1:HVJ1"/>
    <mergeCell ref="HVK1:HVL1"/>
    <mergeCell ref="HVM1:HVN1"/>
    <mergeCell ref="HVO1:HVP1"/>
    <mergeCell ref="HVQ1:HVR1"/>
    <mergeCell ref="HUY1:HUZ1"/>
    <mergeCell ref="HVA1:HVB1"/>
    <mergeCell ref="HVC1:HVD1"/>
    <mergeCell ref="HVE1:HVF1"/>
    <mergeCell ref="HVG1:HVH1"/>
    <mergeCell ref="HUO1:HUP1"/>
    <mergeCell ref="HUQ1:HUR1"/>
    <mergeCell ref="HUS1:HUT1"/>
    <mergeCell ref="HUU1:HUV1"/>
    <mergeCell ref="HUW1:HUX1"/>
    <mergeCell ref="HZO1:HZP1"/>
    <mergeCell ref="HZQ1:HZR1"/>
    <mergeCell ref="HZS1:HZT1"/>
    <mergeCell ref="HZU1:HZV1"/>
    <mergeCell ref="HZW1:HZX1"/>
    <mergeCell ref="HZE1:HZF1"/>
    <mergeCell ref="HZG1:HZH1"/>
    <mergeCell ref="HZI1:HZJ1"/>
    <mergeCell ref="HZK1:HZL1"/>
    <mergeCell ref="HZM1:HZN1"/>
    <mergeCell ref="HYU1:HYV1"/>
    <mergeCell ref="HYW1:HYX1"/>
    <mergeCell ref="HYY1:HYZ1"/>
    <mergeCell ref="HZA1:HZB1"/>
    <mergeCell ref="HZC1:HZD1"/>
    <mergeCell ref="HYK1:HYL1"/>
    <mergeCell ref="HYM1:HYN1"/>
    <mergeCell ref="HYO1:HYP1"/>
    <mergeCell ref="HYQ1:HYR1"/>
    <mergeCell ref="HYS1:HYT1"/>
    <mergeCell ref="HYA1:HYB1"/>
    <mergeCell ref="HYC1:HYD1"/>
    <mergeCell ref="HYE1:HYF1"/>
    <mergeCell ref="HYG1:HYH1"/>
    <mergeCell ref="HYI1:HYJ1"/>
    <mergeCell ref="HXQ1:HXR1"/>
    <mergeCell ref="HXS1:HXT1"/>
    <mergeCell ref="HXU1:HXV1"/>
    <mergeCell ref="HXW1:HXX1"/>
    <mergeCell ref="HXY1:HXZ1"/>
    <mergeCell ref="HXG1:HXH1"/>
    <mergeCell ref="HXI1:HXJ1"/>
    <mergeCell ref="HXK1:HXL1"/>
    <mergeCell ref="HXM1:HXN1"/>
    <mergeCell ref="HXO1:HXP1"/>
    <mergeCell ref="ICG1:ICH1"/>
    <mergeCell ref="ICI1:ICJ1"/>
    <mergeCell ref="ICK1:ICL1"/>
    <mergeCell ref="ICM1:ICN1"/>
    <mergeCell ref="ICO1:ICP1"/>
    <mergeCell ref="IBW1:IBX1"/>
    <mergeCell ref="IBY1:IBZ1"/>
    <mergeCell ref="ICA1:ICB1"/>
    <mergeCell ref="ICC1:ICD1"/>
    <mergeCell ref="ICE1:ICF1"/>
    <mergeCell ref="IBM1:IBN1"/>
    <mergeCell ref="IBO1:IBP1"/>
    <mergeCell ref="IBQ1:IBR1"/>
    <mergeCell ref="IBS1:IBT1"/>
    <mergeCell ref="IBU1:IBV1"/>
    <mergeCell ref="IBC1:IBD1"/>
    <mergeCell ref="IBE1:IBF1"/>
    <mergeCell ref="IBG1:IBH1"/>
    <mergeCell ref="IBI1:IBJ1"/>
    <mergeCell ref="IBK1:IBL1"/>
    <mergeCell ref="IAS1:IAT1"/>
    <mergeCell ref="IAU1:IAV1"/>
    <mergeCell ref="IAW1:IAX1"/>
    <mergeCell ref="IAY1:IAZ1"/>
    <mergeCell ref="IBA1:IBB1"/>
    <mergeCell ref="IAI1:IAJ1"/>
    <mergeCell ref="IAK1:IAL1"/>
    <mergeCell ref="IAM1:IAN1"/>
    <mergeCell ref="IAO1:IAP1"/>
    <mergeCell ref="IAQ1:IAR1"/>
    <mergeCell ref="HZY1:HZZ1"/>
    <mergeCell ref="IAA1:IAB1"/>
    <mergeCell ref="IAC1:IAD1"/>
    <mergeCell ref="IAE1:IAF1"/>
    <mergeCell ref="IAG1:IAH1"/>
    <mergeCell ref="IEY1:IEZ1"/>
    <mergeCell ref="IFA1:IFB1"/>
    <mergeCell ref="IFC1:IFD1"/>
    <mergeCell ref="IFE1:IFF1"/>
    <mergeCell ref="IFG1:IFH1"/>
    <mergeCell ref="IEO1:IEP1"/>
    <mergeCell ref="IEQ1:IER1"/>
    <mergeCell ref="IES1:IET1"/>
    <mergeCell ref="IEU1:IEV1"/>
    <mergeCell ref="IEW1:IEX1"/>
    <mergeCell ref="IEE1:IEF1"/>
    <mergeCell ref="IEG1:IEH1"/>
    <mergeCell ref="IEI1:IEJ1"/>
    <mergeCell ref="IEK1:IEL1"/>
    <mergeCell ref="IEM1:IEN1"/>
    <mergeCell ref="IDU1:IDV1"/>
    <mergeCell ref="IDW1:IDX1"/>
    <mergeCell ref="IDY1:IDZ1"/>
    <mergeCell ref="IEA1:IEB1"/>
    <mergeCell ref="IEC1:IED1"/>
    <mergeCell ref="IDK1:IDL1"/>
    <mergeCell ref="IDM1:IDN1"/>
    <mergeCell ref="IDO1:IDP1"/>
    <mergeCell ref="IDQ1:IDR1"/>
    <mergeCell ref="IDS1:IDT1"/>
    <mergeCell ref="IDA1:IDB1"/>
    <mergeCell ref="IDC1:IDD1"/>
    <mergeCell ref="IDE1:IDF1"/>
    <mergeCell ref="IDG1:IDH1"/>
    <mergeCell ref="IDI1:IDJ1"/>
    <mergeCell ref="ICQ1:ICR1"/>
    <mergeCell ref="ICS1:ICT1"/>
    <mergeCell ref="ICU1:ICV1"/>
    <mergeCell ref="ICW1:ICX1"/>
    <mergeCell ref="ICY1:ICZ1"/>
    <mergeCell ref="IHQ1:IHR1"/>
    <mergeCell ref="IHS1:IHT1"/>
    <mergeCell ref="IHU1:IHV1"/>
    <mergeCell ref="IHW1:IHX1"/>
    <mergeCell ref="IHY1:IHZ1"/>
    <mergeCell ref="IHG1:IHH1"/>
    <mergeCell ref="IHI1:IHJ1"/>
    <mergeCell ref="IHK1:IHL1"/>
    <mergeCell ref="IHM1:IHN1"/>
    <mergeCell ref="IHO1:IHP1"/>
    <mergeCell ref="IGW1:IGX1"/>
    <mergeCell ref="IGY1:IGZ1"/>
    <mergeCell ref="IHA1:IHB1"/>
    <mergeCell ref="IHC1:IHD1"/>
    <mergeCell ref="IHE1:IHF1"/>
    <mergeCell ref="IGM1:IGN1"/>
    <mergeCell ref="IGO1:IGP1"/>
    <mergeCell ref="IGQ1:IGR1"/>
    <mergeCell ref="IGS1:IGT1"/>
    <mergeCell ref="IGU1:IGV1"/>
    <mergeCell ref="IGC1:IGD1"/>
    <mergeCell ref="IGE1:IGF1"/>
    <mergeCell ref="IGG1:IGH1"/>
    <mergeCell ref="IGI1:IGJ1"/>
    <mergeCell ref="IGK1:IGL1"/>
    <mergeCell ref="IFS1:IFT1"/>
    <mergeCell ref="IFU1:IFV1"/>
    <mergeCell ref="IFW1:IFX1"/>
    <mergeCell ref="IFY1:IFZ1"/>
    <mergeCell ref="IGA1:IGB1"/>
    <mergeCell ref="IFI1:IFJ1"/>
    <mergeCell ref="IFK1:IFL1"/>
    <mergeCell ref="IFM1:IFN1"/>
    <mergeCell ref="IFO1:IFP1"/>
    <mergeCell ref="IFQ1:IFR1"/>
    <mergeCell ref="IKI1:IKJ1"/>
    <mergeCell ref="IKK1:IKL1"/>
    <mergeCell ref="IKM1:IKN1"/>
    <mergeCell ref="IKO1:IKP1"/>
    <mergeCell ref="IKQ1:IKR1"/>
    <mergeCell ref="IJY1:IJZ1"/>
    <mergeCell ref="IKA1:IKB1"/>
    <mergeCell ref="IKC1:IKD1"/>
    <mergeCell ref="IKE1:IKF1"/>
    <mergeCell ref="IKG1:IKH1"/>
    <mergeCell ref="IJO1:IJP1"/>
    <mergeCell ref="IJQ1:IJR1"/>
    <mergeCell ref="IJS1:IJT1"/>
    <mergeCell ref="IJU1:IJV1"/>
    <mergeCell ref="IJW1:IJX1"/>
    <mergeCell ref="IJE1:IJF1"/>
    <mergeCell ref="IJG1:IJH1"/>
    <mergeCell ref="IJI1:IJJ1"/>
    <mergeCell ref="IJK1:IJL1"/>
    <mergeCell ref="IJM1:IJN1"/>
    <mergeCell ref="IIU1:IIV1"/>
    <mergeCell ref="IIW1:IIX1"/>
    <mergeCell ref="IIY1:IIZ1"/>
    <mergeCell ref="IJA1:IJB1"/>
    <mergeCell ref="IJC1:IJD1"/>
    <mergeCell ref="IIK1:IIL1"/>
    <mergeCell ref="IIM1:IIN1"/>
    <mergeCell ref="IIO1:IIP1"/>
    <mergeCell ref="IIQ1:IIR1"/>
    <mergeCell ref="IIS1:IIT1"/>
    <mergeCell ref="IIA1:IIB1"/>
    <mergeCell ref="IIC1:IID1"/>
    <mergeCell ref="IIE1:IIF1"/>
    <mergeCell ref="IIG1:IIH1"/>
    <mergeCell ref="III1:IIJ1"/>
    <mergeCell ref="INA1:INB1"/>
    <mergeCell ref="INC1:IND1"/>
    <mergeCell ref="INE1:INF1"/>
    <mergeCell ref="ING1:INH1"/>
    <mergeCell ref="INI1:INJ1"/>
    <mergeCell ref="IMQ1:IMR1"/>
    <mergeCell ref="IMS1:IMT1"/>
    <mergeCell ref="IMU1:IMV1"/>
    <mergeCell ref="IMW1:IMX1"/>
    <mergeCell ref="IMY1:IMZ1"/>
    <mergeCell ref="IMG1:IMH1"/>
    <mergeCell ref="IMI1:IMJ1"/>
    <mergeCell ref="IMK1:IML1"/>
    <mergeCell ref="IMM1:IMN1"/>
    <mergeCell ref="IMO1:IMP1"/>
    <mergeCell ref="ILW1:ILX1"/>
    <mergeCell ref="ILY1:ILZ1"/>
    <mergeCell ref="IMA1:IMB1"/>
    <mergeCell ref="IMC1:IMD1"/>
    <mergeCell ref="IME1:IMF1"/>
    <mergeCell ref="ILM1:ILN1"/>
    <mergeCell ref="ILO1:ILP1"/>
    <mergeCell ref="ILQ1:ILR1"/>
    <mergeCell ref="ILS1:ILT1"/>
    <mergeCell ref="ILU1:ILV1"/>
    <mergeCell ref="ILC1:ILD1"/>
    <mergeCell ref="ILE1:ILF1"/>
    <mergeCell ref="ILG1:ILH1"/>
    <mergeCell ref="ILI1:ILJ1"/>
    <mergeCell ref="ILK1:ILL1"/>
    <mergeCell ref="IKS1:IKT1"/>
    <mergeCell ref="IKU1:IKV1"/>
    <mergeCell ref="IKW1:IKX1"/>
    <mergeCell ref="IKY1:IKZ1"/>
    <mergeCell ref="ILA1:ILB1"/>
    <mergeCell ref="IPS1:IPT1"/>
    <mergeCell ref="IPU1:IPV1"/>
    <mergeCell ref="IPW1:IPX1"/>
    <mergeCell ref="IPY1:IPZ1"/>
    <mergeCell ref="IQA1:IQB1"/>
    <mergeCell ref="IPI1:IPJ1"/>
    <mergeCell ref="IPK1:IPL1"/>
    <mergeCell ref="IPM1:IPN1"/>
    <mergeCell ref="IPO1:IPP1"/>
    <mergeCell ref="IPQ1:IPR1"/>
    <mergeCell ref="IOY1:IOZ1"/>
    <mergeCell ref="IPA1:IPB1"/>
    <mergeCell ref="IPC1:IPD1"/>
    <mergeCell ref="IPE1:IPF1"/>
    <mergeCell ref="IPG1:IPH1"/>
    <mergeCell ref="IOO1:IOP1"/>
    <mergeCell ref="IOQ1:IOR1"/>
    <mergeCell ref="IOS1:IOT1"/>
    <mergeCell ref="IOU1:IOV1"/>
    <mergeCell ref="IOW1:IOX1"/>
    <mergeCell ref="IOE1:IOF1"/>
    <mergeCell ref="IOG1:IOH1"/>
    <mergeCell ref="IOI1:IOJ1"/>
    <mergeCell ref="IOK1:IOL1"/>
    <mergeCell ref="IOM1:ION1"/>
    <mergeCell ref="INU1:INV1"/>
    <mergeCell ref="INW1:INX1"/>
    <mergeCell ref="INY1:INZ1"/>
    <mergeCell ref="IOA1:IOB1"/>
    <mergeCell ref="IOC1:IOD1"/>
    <mergeCell ref="INK1:INL1"/>
    <mergeCell ref="INM1:INN1"/>
    <mergeCell ref="INO1:INP1"/>
    <mergeCell ref="INQ1:INR1"/>
    <mergeCell ref="INS1:INT1"/>
    <mergeCell ref="ISK1:ISL1"/>
    <mergeCell ref="ISM1:ISN1"/>
    <mergeCell ref="ISO1:ISP1"/>
    <mergeCell ref="ISQ1:ISR1"/>
    <mergeCell ref="ISS1:IST1"/>
    <mergeCell ref="ISA1:ISB1"/>
    <mergeCell ref="ISC1:ISD1"/>
    <mergeCell ref="ISE1:ISF1"/>
    <mergeCell ref="ISG1:ISH1"/>
    <mergeCell ref="ISI1:ISJ1"/>
    <mergeCell ref="IRQ1:IRR1"/>
    <mergeCell ref="IRS1:IRT1"/>
    <mergeCell ref="IRU1:IRV1"/>
    <mergeCell ref="IRW1:IRX1"/>
    <mergeCell ref="IRY1:IRZ1"/>
    <mergeCell ref="IRG1:IRH1"/>
    <mergeCell ref="IRI1:IRJ1"/>
    <mergeCell ref="IRK1:IRL1"/>
    <mergeCell ref="IRM1:IRN1"/>
    <mergeCell ref="IRO1:IRP1"/>
    <mergeCell ref="IQW1:IQX1"/>
    <mergeCell ref="IQY1:IQZ1"/>
    <mergeCell ref="IRA1:IRB1"/>
    <mergeCell ref="IRC1:IRD1"/>
    <mergeCell ref="IRE1:IRF1"/>
    <mergeCell ref="IQM1:IQN1"/>
    <mergeCell ref="IQO1:IQP1"/>
    <mergeCell ref="IQQ1:IQR1"/>
    <mergeCell ref="IQS1:IQT1"/>
    <mergeCell ref="IQU1:IQV1"/>
    <mergeCell ref="IQC1:IQD1"/>
    <mergeCell ref="IQE1:IQF1"/>
    <mergeCell ref="IQG1:IQH1"/>
    <mergeCell ref="IQI1:IQJ1"/>
    <mergeCell ref="IQK1:IQL1"/>
    <mergeCell ref="IVC1:IVD1"/>
    <mergeCell ref="IVE1:IVF1"/>
    <mergeCell ref="IVG1:IVH1"/>
    <mergeCell ref="IVI1:IVJ1"/>
    <mergeCell ref="IVK1:IVL1"/>
    <mergeCell ref="IUS1:IUT1"/>
    <mergeCell ref="IUU1:IUV1"/>
    <mergeCell ref="IUW1:IUX1"/>
    <mergeCell ref="IUY1:IUZ1"/>
    <mergeCell ref="IVA1:IVB1"/>
    <mergeCell ref="IUI1:IUJ1"/>
    <mergeCell ref="IUK1:IUL1"/>
    <mergeCell ref="IUM1:IUN1"/>
    <mergeCell ref="IUO1:IUP1"/>
    <mergeCell ref="IUQ1:IUR1"/>
    <mergeCell ref="ITY1:ITZ1"/>
    <mergeCell ref="IUA1:IUB1"/>
    <mergeCell ref="IUC1:IUD1"/>
    <mergeCell ref="IUE1:IUF1"/>
    <mergeCell ref="IUG1:IUH1"/>
    <mergeCell ref="ITO1:ITP1"/>
    <mergeCell ref="ITQ1:ITR1"/>
    <mergeCell ref="ITS1:ITT1"/>
    <mergeCell ref="ITU1:ITV1"/>
    <mergeCell ref="ITW1:ITX1"/>
    <mergeCell ref="ITE1:ITF1"/>
    <mergeCell ref="ITG1:ITH1"/>
    <mergeCell ref="ITI1:ITJ1"/>
    <mergeCell ref="ITK1:ITL1"/>
    <mergeCell ref="ITM1:ITN1"/>
    <mergeCell ref="ISU1:ISV1"/>
    <mergeCell ref="ISW1:ISX1"/>
    <mergeCell ref="ISY1:ISZ1"/>
    <mergeCell ref="ITA1:ITB1"/>
    <mergeCell ref="ITC1:ITD1"/>
    <mergeCell ref="IXU1:IXV1"/>
    <mergeCell ref="IXW1:IXX1"/>
    <mergeCell ref="IXY1:IXZ1"/>
    <mergeCell ref="IYA1:IYB1"/>
    <mergeCell ref="IYC1:IYD1"/>
    <mergeCell ref="IXK1:IXL1"/>
    <mergeCell ref="IXM1:IXN1"/>
    <mergeCell ref="IXO1:IXP1"/>
    <mergeCell ref="IXQ1:IXR1"/>
    <mergeCell ref="IXS1:IXT1"/>
    <mergeCell ref="IXA1:IXB1"/>
    <mergeCell ref="IXC1:IXD1"/>
    <mergeCell ref="IXE1:IXF1"/>
    <mergeCell ref="IXG1:IXH1"/>
    <mergeCell ref="IXI1:IXJ1"/>
    <mergeCell ref="IWQ1:IWR1"/>
    <mergeCell ref="IWS1:IWT1"/>
    <mergeCell ref="IWU1:IWV1"/>
    <mergeCell ref="IWW1:IWX1"/>
    <mergeCell ref="IWY1:IWZ1"/>
    <mergeCell ref="IWG1:IWH1"/>
    <mergeCell ref="IWI1:IWJ1"/>
    <mergeCell ref="IWK1:IWL1"/>
    <mergeCell ref="IWM1:IWN1"/>
    <mergeCell ref="IWO1:IWP1"/>
    <mergeCell ref="IVW1:IVX1"/>
    <mergeCell ref="IVY1:IVZ1"/>
    <mergeCell ref="IWA1:IWB1"/>
    <mergeCell ref="IWC1:IWD1"/>
    <mergeCell ref="IWE1:IWF1"/>
    <mergeCell ref="IVM1:IVN1"/>
    <mergeCell ref="IVO1:IVP1"/>
    <mergeCell ref="IVQ1:IVR1"/>
    <mergeCell ref="IVS1:IVT1"/>
    <mergeCell ref="IVU1:IVV1"/>
    <mergeCell ref="JAM1:JAN1"/>
    <mergeCell ref="JAO1:JAP1"/>
    <mergeCell ref="JAQ1:JAR1"/>
    <mergeCell ref="JAS1:JAT1"/>
    <mergeCell ref="JAU1:JAV1"/>
    <mergeCell ref="JAC1:JAD1"/>
    <mergeCell ref="JAE1:JAF1"/>
    <mergeCell ref="JAG1:JAH1"/>
    <mergeCell ref="JAI1:JAJ1"/>
    <mergeCell ref="JAK1:JAL1"/>
    <mergeCell ref="IZS1:IZT1"/>
    <mergeCell ref="IZU1:IZV1"/>
    <mergeCell ref="IZW1:IZX1"/>
    <mergeCell ref="IZY1:IZZ1"/>
    <mergeCell ref="JAA1:JAB1"/>
    <mergeCell ref="IZI1:IZJ1"/>
    <mergeCell ref="IZK1:IZL1"/>
    <mergeCell ref="IZM1:IZN1"/>
    <mergeCell ref="IZO1:IZP1"/>
    <mergeCell ref="IZQ1:IZR1"/>
    <mergeCell ref="IYY1:IYZ1"/>
    <mergeCell ref="IZA1:IZB1"/>
    <mergeCell ref="IZC1:IZD1"/>
    <mergeCell ref="IZE1:IZF1"/>
    <mergeCell ref="IZG1:IZH1"/>
    <mergeCell ref="IYO1:IYP1"/>
    <mergeCell ref="IYQ1:IYR1"/>
    <mergeCell ref="IYS1:IYT1"/>
    <mergeCell ref="IYU1:IYV1"/>
    <mergeCell ref="IYW1:IYX1"/>
    <mergeCell ref="IYE1:IYF1"/>
    <mergeCell ref="IYG1:IYH1"/>
    <mergeCell ref="IYI1:IYJ1"/>
    <mergeCell ref="IYK1:IYL1"/>
    <mergeCell ref="IYM1:IYN1"/>
    <mergeCell ref="JDE1:JDF1"/>
    <mergeCell ref="JDG1:JDH1"/>
    <mergeCell ref="JDI1:JDJ1"/>
    <mergeCell ref="JDK1:JDL1"/>
    <mergeCell ref="JDM1:JDN1"/>
    <mergeCell ref="JCU1:JCV1"/>
    <mergeCell ref="JCW1:JCX1"/>
    <mergeCell ref="JCY1:JCZ1"/>
    <mergeCell ref="JDA1:JDB1"/>
    <mergeCell ref="JDC1:JDD1"/>
    <mergeCell ref="JCK1:JCL1"/>
    <mergeCell ref="JCM1:JCN1"/>
    <mergeCell ref="JCO1:JCP1"/>
    <mergeCell ref="JCQ1:JCR1"/>
    <mergeCell ref="JCS1:JCT1"/>
    <mergeCell ref="JCA1:JCB1"/>
    <mergeCell ref="JCC1:JCD1"/>
    <mergeCell ref="JCE1:JCF1"/>
    <mergeCell ref="JCG1:JCH1"/>
    <mergeCell ref="JCI1:JCJ1"/>
    <mergeCell ref="JBQ1:JBR1"/>
    <mergeCell ref="JBS1:JBT1"/>
    <mergeCell ref="JBU1:JBV1"/>
    <mergeCell ref="JBW1:JBX1"/>
    <mergeCell ref="JBY1:JBZ1"/>
    <mergeCell ref="JBG1:JBH1"/>
    <mergeCell ref="JBI1:JBJ1"/>
    <mergeCell ref="JBK1:JBL1"/>
    <mergeCell ref="JBM1:JBN1"/>
    <mergeCell ref="JBO1:JBP1"/>
    <mergeCell ref="JAW1:JAX1"/>
    <mergeCell ref="JAY1:JAZ1"/>
    <mergeCell ref="JBA1:JBB1"/>
    <mergeCell ref="JBC1:JBD1"/>
    <mergeCell ref="JBE1:JBF1"/>
    <mergeCell ref="JFW1:JFX1"/>
    <mergeCell ref="JFY1:JFZ1"/>
    <mergeCell ref="JGA1:JGB1"/>
    <mergeCell ref="JGC1:JGD1"/>
    <mergeCell ref="JGE1:JGF1"/>
    <mergeCell ref="JFM1:JFN1"/>
    <mergeCell ref="JFO1:JFP1"/>
    <mergeCell ref="JFQ1:JFR1"/>
    <mergeCell ref="JFS1:JFT1"/>
    <mergeCell ref="JFU1:JFV1"/>
    <mergeCell ref="JFC1:JFD1"/>
    <mergeCell ref="JFE1:JFF1"/>
    <mergeCell ref="JFG1:JFH1"/>
    <mergeCell ref="JFI1:JFJ1"/>
    <mergeCell ref="JFK1:JFL1"/>
    <mergeCell ref="JES1:JET1"/>
    <mergeCell ref="JEU1:JEV1"/>
    <mergeCell ref="JEW1:JEX1"/>
    <mergeCell ref="JEY1:JEZ1"/>
    <mergeCell ref="JFA1:JFB1"/>
    <mergeCell ref="JEI1:JEJ1"/>
    <mergeCell ref="JEK1:JEL1"/>
    <mergeCell ref="JEM1:JEN1"/>
    <mergeCell ref="JEO1:JEP1"/>
    <mergeCell ref="JEQ1:JER1"/>
    <mergeCell ref="JDY1:JDZ1"/>
    <mergeCell ref="JEA1:JEB1"/>
    <mergeCell ref="JEC1:JED1"/>
    <mergeCell ref="JEE1:JEF1"/>
    <mergeCell ref="JEG1:JEH1"/>
    <mergeCell ref="JDO1:JDP1"/>
    <mergeCell ref="JDQ1:JDR1"/>
    <mergeCell ref="JDS1:JDT1"/>
    <mergeCell ref="JDU1:JDV1"/>
    <mergeCell ref="JDW1:JDX1"/>
    <mergeCell ref="JIO1:JIP1"/>
    <mergeCell ref="JIQ1:JIR1"/>
    <mergeCell ref="JIS1:JIT1"/>
    <mergeCell ref="JIU1:JIV1"/>
    <mergeCell ref="JIW1:JIX1"/>
    <mergeCell ref="JIE1:JIF1"/>
    <mergeCell ref="JIG1:JIH1"/>
    <mergeCell ref="JII1:JIJ1"/>
    <mergeCell ref="JIK1:JIL1"/>
    <mergeCell ref="JIM1:JIN1"/>
    <mergeCell ref="JHU1:JHV1"/>
    <mergeCell ref="JHW1:JHX1"/>
    <mergeCell ref="JHY1:JHZ1"/>
    <mergeCell ref="JIA1:JIB1"/>
    <mergeCell ref="JIC1:JID1"/>
    <mergeCell ref="JHK1:JHL1"/>
    <mergeCell ref="JHM1:JHN1"/>
    <mergeCell ref="JHO1:JHP1"/>
    <mergeCell ref="JHQ1:JHR1"/>
    <mergeCell ref="JHS1:JHT1"/>
    <mergeCell ref="JHA1:JHB1"/>
    <mergeCell ref="JHC1:JHD1"/>
    <mergeCell ref="JHE1:JHF1"/>
    <mergeCell ref="JHG1:JHH1"/>
    <mergeCell ref="JHI1:JHJ1"/>
    <mergeCell ref="JGQ1:JGR1"/>
    <mergeCell ref="JGS1:JGT1"/>
    <mergeCell ref="JGU1:JGV1"/>
    <mergeCell ref="JGW1:JGX1"/>
    <mergeCell ref="JGY1:JGZ1"/>
    <mergeCell ref="JGG1:JGH1"/>
    <mergeCell ref="JGI1:JGJ1"/>
    <mergeCell ref="JGK1:JGL1"/>
    <mergeCell ref="JGM1:JGN1"/>
    <mergeCell ref="JGO1:JGP1"/>
    <mergeCell ref="JLG1:JLH1"/>
    <mergeCell ref="JLI1:JLJ1"/>
    <mergeCell ref="JLK1:JLL1"/>
    <mergeCell ref="JLM1:JLN1"/>
    <mergeCell ref="JLO1:JLP1"/>
    <mergeCell ref="JKW1:JKX1"/>
    <mergeCell ref="JKY1:JKZ1"/>
    <mergeCell ref="JLA1:JLB1"/>
    <mergeCell ref="JLC1:JLD1"/>
    <mergeCell ref="JLE1:JLF1"/>
    <mergeCell ref="JKM1:JKN1"/>
    <mergeCell ref="JKO1:JKP1"/>
    <mergeCell ref="JKQ1:JKR1"/>
    <mergeCell ref="JKS1:JKT1"/>
    <mergeCell ref="JKU1:JKV1"/>
    <mergeCell ref="JKC1:JKD1"/>
    <mergeCell ref="JKE1:JKF1"/>
    <mergeCell ref="JKG1:JKH1"/>
    <mergeCell ref="JKI1:JKJ1"/>
    <mergeCell ref="JKK1:JKL1"/>
    <mergeCell ref="JJS1:JJT1"/>
    <mergeCell ref="JJU1:JJV1"/>
    <mergeCell ref="JJW1:JJX1"/>
    <mergeCell ref="JJY1:JJZ1"/>
    <mergeCell ref="JKA1:JKB1"/>
    <mergeCell ref="JJI1:JJJ1"/>
    <mergeCell ref="JJK1:JJL1"/>
    <mergeCell ref="JJM1:JJN1"/>
    <mergeCell ref="JJO1:JJP1"/>
    <mergeCell ref="JJQ1:JJR1"/>
    <mergeCell ref="JIY1:JIZ1"/>
    <mergeCell ref="JJA1:JJB1"/>
    <mergeCell ref="JJC1:JJD1"/>
    <mergeCell ref="JJE1:JJF1"/>
    <mergeCell ref="JJG1:JJH1"/>
    <mergeCell ref="JNY1:JNZ1"/>
    <mergeCell ref="JOA1:JOB1"/>
    <mergeCell ref="JOC1:JOD1"/>
    <mergeCell ref="JOE1:JOF1"/>
    <mergeCell ref="JOG1:JOH1"/>
    <mergeCell ref="JNO1:JNP1"/>
    <mergeCell ref="JNQ1:JNR1"/>
    <mergeCell ref="JNS1:JNT1"/>
    <mergeCell ref="JNU1:JNV1"/>
    <mergeCell ref="JNW1:JNX1"/>
    <mergeCell ref="JNE1:JNF1"/>
    <mergeCell ref="JNG1:JNH1"/>
    <mergeCell ref="JNI1:JNJ1"/>
    <mergeCell ref="JNK1:JNL1"/>
    <mergeCell ref="JNM1:JNN1"/>
    <mergeCell ref="JMU1:JMV1"/>
    <mergeCell ref="JMW1:JMX1"/>
    <mergeCell ref="JMY1:JMZ1"/>
    <mergeCell ref="JNA1:JNB1"/>
    <mergeCell ref="JNC1:JND1"/>
    <mergeCell ref="JMK1:JML1"/>
    <mergeCell ref="JMM1:JMN1"/>
    <mergeCell ref="JMO1:JMP1"/>
    <mergeCell ref="JMQ1:JMR1"/>
    <mergeCell ref="JMS1:JMT1"/>
    <mergeCell ref="JMA1:JMB1"/>
    <mergeCell ref="JMC1:JMD1"/>
    <mergeCell ref="JME1:JMF1"/>
    <mergeCell ref="JMG1:JMH1"/>
    <mergeCell ref="JMI1:JMJ1"/>
    <mergeCell ref="JLQ1:JLR1"/>
    <mergeCell ref="JLS1:JLT1"/>
    <mergeCell ref="JLU1:JLV1"/>
    <mergeCell ref="JLW1:JLX1"/>
    <mergeCell ref="JLY1:JLZ1"/>
    <mergeCell ref="JQQ1:JQR1"/>
    <mergeCell ref="JQS1:JQT1"/>
    <mergeCell ref="JQU1:JQV1"/>
    <mergeCell ref="JQW1:JQX1"/>
    <mergeCell ref="JQY1:JQZ1"/>
    <mergeCell ref="JQG1:JQH1"/>
    <mergeCell ref="JQI1:JQJ1"/>
    <mergeCell ref="JQK1:JQL1"/>
    <mergeCell ref="JQM1:JQN1"/>
    <mergeCell ref="JQO1:JQP1"/>
    <mergeCell ref="JPW1:JPX1"/>
    <mergeCell ref="JPY1:JPZ1"/>
    <mergeCell ref="JQA1:JQB1"/>
    <mergeCell ref="JQC1:JQD1"/>
    <mergeCell ref="JQE1:JQF1"/>
    <mergeCell ref="JPM1:JPN1"/>
    <mergeCell ref="JPO1:JPP1"/>
    <mergeCell ref="JPQ1:JPR1"/>
    <mergeCell ref="JPS1:JPT1"/>
    <mergeCell ref="JPU1:JPV1"/>
    <mergeCell ref="JPC1:JPD1"/>
    <mergeCell ref="JPE1:JPF1"/>
    <mergeCell ref="JPG1:JPH1"/>
    <mergeCell ref="JPI1:JPJ1"/>
    <mergeCell ref="JPK1:JPL1"/>
    <mergeCell ref="JOS1:JOT1"/>
    <mergeCell ref="JOU1:JOV1"/>
    <mergeCell ref="JOW1:JOX1"/>
    <mergeCell ref="JOY1:JOZ1"/>
    <mergeCell ref="JPA1:JPB1"/>
    <mergeCell ref="JOI1:JOJ1"/>
    <mergeCell ref="JOK1:JOL1"/>
    <mergeCell ref="JOM1:JON1"/>
    <mergeCell ref="JOO1:JOP1"/>
    <mergeCell ref="JOQ1:JOR1"/>
    <mergeCell ref="JTI1:JTJ1"/>
    <mergeCell ref="JTK1:JTL1"/>
    <mergeCell ref="JTM1:JTN1"/>
    <mergeCell ref="JTO1:JTP1"/>
    <mergeCell ref="JTQ1:JTR1"/>
    <mergeCell ref="JSY1:JSZ1"/>
    <mergeCell ref="JTA1:JTB1"/>
    <mergeCell ref="JTC1:JTD1"/>
    <mergeCell ref="JTE1:JTF1"/>
    <mergeCell ref="JTG1:JTH1"/>
    <mergeCell ref="JSO1:JSP1"/>
    <mergeCell ref="JSQ1:JSR1"/>
    <mergeCell ref="JSS1:JST1"/>
    <mergeCell ref="JSU1:JSV1"/>
    <mergeCell ref="JSW1:JSX1"/>
    <mergeCell ref="JSE1:JSF1"/>
    <mergeCell ref="JSG1:JSH1"/>
    <mergeCell ref="JSI1:JSJ1"/>
    <mergeCell ref="JSK1:JSL1"/>
    <mergeCell ref="JSM1:JSN1"/>
    <mergeCell ref="JRU1:JRV1"/>
    <mergeCell ref="JRW1:JRX1"/>
    <mergeCell ref="JRY1:JRZ1"/>
    <mergeCell ref="JSA1:JSB1"/>
    <mergeCell ref="JSC1:JSD1"/>
    <mergeCell ref="JRK1:JRL1"/>
    <mergeCell ref="JRM1:JRN1"/>
    <mergeCell ref="JRO1:JRP1"/>
    <mergeCell ref="JRQ1:JRR1"/>
    <mergeCell ref="JRS1:JRT1"/>
    <mergeCell ref="JRA1:JRB1"/>
    <mergeCell ref="JRC1:JRD1"/>
    <mergeCell ref="JRE1:JRF1"/>
    <mergeCell ref="JRG1:JRH1"/>
    <mergeCell ref="JRI1:JRJ1"/>
    <mergeCell ref="JWA1:JWB1"/>
    <mergeCell ref="JWC1:JWD1"/>
    <mergeCell ref="JWE1:JWF1"/>
    <mergeCell ref="JWG1:JWH1"/>
    <mergeCell ref="JWI1:JWJ1"/>
    <mergeCell ref="JVQ1:JVR1"/>
    <mergeCell ref="JVS1:JVT1"/>
    <mergeCell ref="JVU1:JVV1"/>
    <mergeCell ref="JVW1:JVX1"/>
    <mergeCell ref="JVY1:JVZ1"/>
    <mergeCell ref="JVG1:JVH1"/>
    <mergeCell ref="JVI1:JVJ1"/>
    <mergeCell ref="JVK1:JVL1"/>
    <mergeCell ref="JVM1:JVN1"/>
    <mergeCell ref="JVO1:JVP1"/>
    <mergeCell ref="JUW1:JUX1"/>
    <mergeCell ref="JUY1:JUZ1"/>
    <mergeCell ref="JVA1:JVB1"/>
    <mergeCell ref="JVC1:JVD1"/>
    <mergeCell ref="JVE1:JVF1"/>
    <mergeCell ref="JUM1:JUN1"/>
    <mergeCell ref="JUO1:JUP1"/>
    <mergeCell ref="JUQ1:JUR1"/>
    <mergeCell ref="JUS1:JUT1"/>
    <mergeCell ref="JUU1:JUV1"/>
    <mergeCell ref="JUC1:JUD1"/>
    <mergeCell ref="JUE1:JUF1"/>
    <mergeCell ref="JUG1:JUH1"/>
    <mergeCell ref="JUI1:JUJ1"/>
    <mergeCell ref="JUK1:JUL1"/>
    <mergeCell ref="JTS1:JTT1"/>
    <mergeCell ref="JTU1:JTV1"/>
    <mergeCell ref="JTW1:JTX1"/>
    <mergeCell ref="JTY1:JTZ1"/>
    <mergeCell ref="JUA1:JUB1"/>
    <mergeCell ref="JYS1:JYT1"/>
    <mergeCell ref="JYU1:JYV1"/>
    <mergeCell ref="JYW1:JYX1"/>
    <mergeCell ref="JYY1:JYZ1"/>
    <mergeCell ref="JZA1:JZB1"/>
    <mergeCell ref="JYI1:JYJ1"/>
    <mergeCell ref="JYK1:JYL1"/>
    <mergeCell ref="JYM1:JYN1"/>
    <mergeCell ref="JYO1:JYP1"/>
    <mergeCell ref="JYQ1:JYR1"/>
    <mergeCell ref="JXY1:JXZ1"/>
    <mergeCell ref="JYA1:JYB1"/>
    <mergeCell ref="JYC1:JYD1"/>
    <mergeCell ref="JYE1:JYF1"/>
    <mergeCell ref="JYG1:JYH1"/>
    <mergeCell ref="JXO1:JXP1"/>
    <mergeCell ref="JXQ1:JXR1"/>
    <mergeCell ref="JXS1:JXT1"/>
    <mergeCell ref="JXU1:JXV1"/>
    <mergeCell ref="JXW1:JXX1"/>
    <mergeCell ref="JXE1:JXF1"/>
    <mergeCell ref="JXG1:JXH1"/>
    <mergeCell ref="JXI1:JXJ1"/>
    <mergeCell ref="JXK1:JXL1"/>
    <mergeCell ref="JXM1:JXN1"/>
    <mergeCell ref="JWU1:JWV1"/>
    <mergeCell ref="JWW1:JWX1"/>
    <mergeCell ref="JWY1:JWZ1"/>
    <mergeCell ref="JXA1:JXB1"/>
    <mergeCell ref="JXC1:JXD1"/>
    <mergeCell ref="JWK1:JWL1"/>
    <mergeCell ref="JWM1:JWN1"/>
    <mergeCell ref="JWO1:JWP1"/>
    <mergeCell ref="JWQ1:JWR1"/>
    <mergeCell ref="JWS1:JWT1"/>
    <mergeCell ref="KBK1:KBL1"/>
    <mergeCell ref="KBM1:KBN1"/>
    <mergeCell ref="KBO1:KBP1"/>
    <mergeCell ref="KBQ1:KBR1"/>
    <mergeCell ref="KBS1:KBT1"/>
    <mergeCell ref="KBA1:KBB1"/>
    <mergeCell ref="KBC1:KBD1"/>
    <mergeCell ref="KBE1:KBF1"/>
    <mergeCell ref="KBG1:KBH1"/>
    <mergeCell ref="KBI1:KBJ1"/>
    <mergeCell ref="KAQ1:KAR1"/>
    <mergeCell ref="KAS1:KAT1"/>
    <mergeCell ref="KAU1:KAV1"/>
    <mergeCell ref="KAW1:KAX1"/>
    <mergeCell ref="KAY1:KAZ1"/>
    <mergeCell ref="KAG1:KAH1"/>
    <mergeCell ref="KAI1:KAJ1"/>
    <mergeCell ref="KAK1:KAL1"/>
    <mergeCell ref="KAM1:KAN1"/>
    <mergeCell ref="KAO1:KAP1"/>
    <mergeCell ref="JZW1:JZX1"/>
    <mergeCell ref="JZY1:JZZ1"/>
    <mergeCell ref="KAA1:KAB1"/>
    <mergeCell ref="KAC1:KAD1"/>
    <mergeCell ref="KAE1:KAF1"/>
    <mergeCell ref="JZM1:JZN1"/>
    <mergeCell ref="JZO1:JZP1"/>
    <mergeCell ref="JZQ1:JZR1"/>
    <mergeCell ref="JZS1:JZT1"/>
    <mergeCell ref="JZU1:JZV1"/>
    <mergeCell ref="JZC1:JZD1"/>
    <mergeCell ref="JZE1:JZF1"/>
    <mergeCell ref="JZG1:JZH1"/>
    <mergeCell ref="JZI1:JZJ1"/>
    <mergeCell ref="JZK1:JZL1"/>
    <mergeCell ref="KEC1:KED1"/>
    <mergeCell ref="KEE1:KEF1"/>
    <mergeCell ref="KEG1:KEH1"/>
    <mergeCell ref="KEI1:KEJ1"/>
    <mergeCell ref="KEK1:KEL1"/>
    <mergeCell ref="KDS1:KDT1"/>
    <mergeCell ref="KDU1:KDV1"/>
    <mergeCell ref="KDW1:KDX1"/>
    <mergeCell ref="KDY1:KDZ1"/>
    <mergeCell ref="KEA1:KEB1"/>
    <mergeCell ref="KDI1:KDJ1"/>
    <mergeCell ref="KDK1:KDL1"/>
    <mergeCell ref="KDM1:KDN1"/>
    <mergeCell ref="KDO1:KDP1"/>
    <mergeCell ref="KDQ1:KDR1"/>
    <mergeCell ref="KCY1:KCZ1"/>
    <mergeCell ref="KDA1:KDB1"/>
    <mergeCell ref="KDC1:KDD1"/>
    <mergeCell ref="KDE1:KDF1"/>
    <mergeCell ref="KDG1:KDH1"/>
    <mergeCell ref="KCO1:KCP1"/>
    <mergeCell ref="KCQ1:KCR1"/>
    <mergeCell ref="KCS1:KCT1"/>
    <mergeCell ref="KCU1:KCV1"/>
    <mergeCell ref="KCW1:KCX1"/>
    <mergeCell ref="KCE1:KCF1"/>
    <mergeCell ref="KCG1:KCH1"/>
    <mergeCell ref="KCI1:KCJ1"/>
    <mergeCell ref="KCK1:KCL1"/>
    <mergeCell ref="KCM1:KCN1"/>
    <mergeCell ref="KBU1:KBV1"/>
    <mergeCell ref="KBW1:KBX1"/>
    <mergeCell ref="KBY1:KBZ1"/>
    <mergeCell ref="KCA1:KCB1"/>
    <mergeCell ref="KCC1:KCD1"/>
    <mergeCell ref="KGU1:KGV1"/>
    <mergeCell ref="KGW1:KGX1"/>
    <mergeCell ref="KGY1:KGZ1"/>
    <mergeCell ref="KHA1:KHB1"/>
    <mergeCell ref="KHC1:KHD1"/>
    <mergeCell ref="KGK1:KGL1"/>
    <mergeCell ref="KGM1:KGN1"/>
    <mergeCell ref="KGO1:KGP1"/>
    <mergeCell ref="KGQ1:KGR1"/>
    <mergeCell ref="KGS1:KGT1"/>
    <mergeCell ref="KGA1:KGB1"/>
    <mergeCell ref="KGC1:KGD1"/>
    <mergeCell ref="KGE1:KGF1"/>
    <mergeCell ref="KGG1:KGH1"/>
    <mergeCell ref="KGI1:KGJ1"/>
    <mergeCell ref="KFQ1:KFR1"/>
    <mergeCell ref="KFS1:KFT1"/>
    <mergeCell ref="KFU1:KFV1"/>
    <mergeCell ref="KFW1:KFX1"/>
    <mergeCell ref="KFY1:KFZ1"/>
    <mergeCell ref="KFG1:KFH1"/>
    <mergeCell ref="KFI1:KFJ1"/>
    <mergeCell ref="KFK1:KFL1"/>
    <mergeCell ref="KFM1:KFN1"/>
    <mergeCell ref="KFO1:KFP1"/>
    <mergeCell ref="KEW1:KEX1"/>
    <mergeCell ref="KEY1:KEZ1"/>
    <mergeCell ref="KFA1:KFB1"/>
    <mergeCell ref="KFC1:KFD1"/>
    <mergeCell ref="KFE1:KFF1"/>
    <mergeCell ref="KEM1:KEN1"/>
    <mergeCell ref="KEO1:KEP1"/>
    <mergeCell ref="KEQ1:KER1"/>
    <mergeCell ref="KES1:KET1"/>
    <mergeCell ref="KEU1:KEV1"/>
    <mergeCell ref="KJM1:KJN1"/>
    <mergeCell ref="KJO1:KJP1"/>
    <mergeCell ref="KJQ1:KJR1"/>
    <mergeCell ref="KJS1:KJT1"/>
    <mergeCell ref="KJU1:KJV1"/>
    <mergeCell ref="KJC1:KJD1"/>
    <mergeCell ref="KJE1:KJF1"/>
    <mergeCell ref="KJG1:KJH1"/>
    <mergeCell ref="KJI1:KJJ1"/>
    <mergeCell ref="KJK1:KJL1"/>
    <mergeCell ref="KIS1:KIT1"/>
    <mergeCell ref="KIU1:KIV1"/>
    <mergeCell ref="KIW1:KIX1"/>
    <mergeCell ref="KIY1:KIZ1"/>
    <mergeCell ref="KJA1:KJB1"/>
    <mergeCell ref="KII1:KIJ1"/>
    <mergeCell ref="KIK1:KIL1"/>
    <mergeCell ref="KIM1:KIN1"/>
    <mergeCell ref="KIO1:KIP1"/>
    <mergeCell ref="KIQ1:KIR1"/>
    <mergeCell ref="KHY1:KHZ1"/>
    <mergeCell ref="KIA1:KIB1"/>
    <mergeCell ref="KIC1:KID1"/>
    <mergeCell ref="KIE1:KIF1"/>
    <mergeCell ref="KIG1:KIH1"/>
    <mergeCell ref="KHO1:KHP1"/>
    <mergeCell ref="KHQ1:KHR1"/>
    <mergeCell ref="KHS1:KHT1"/>
    <mergeCell ref="KHU1:KHV1"/>
    <mergeCell ref="KHW1:KHX1"/>
    <mergeCell ref="KHE1:KHF1"/>
    <mergeCell ref="KHG1:KHH1"/>
    <mergeCell ref="KHI1:KHJ1"/>
    <mergeCell ref="KHK1:KHL1"/>
    <mergeCell ref="KHM1:KHN1"/>
    <mergeCell ref="KME1:KMF1"/>
    <mergeCell ref="KMG1:KMH1"/>
    <mergeCell ref="KMI1:KMJ1"/>
    <mergeCell ref="KMK1:KML1"/>
    <mergeCell ref="KMM1:KMN1"/>
    <mergeCell ref="KLU1:KLV1"/>
    <mergeCell ref="KLW1:KLX1"/>
    <mergeCell ref="KLY1:KLZ1"/>
    <mergeCell ref="KMA1:KMB1"/>
    <mergeCell ref="KMC1:KMD1"/>
    <mergeCell ref="KLK1:KLL1"/>
    <mergeCell ref="KLM1:KLN1"/>
    <mergeCell ref="KLO1:KLP1"/>
    <mergeCell ref="KLQ1:KLR1"/>
    <mergeCell ref="KLS1:KLT1"/>
    <mergeCell ref="KLA1:KLB1"/>
    <mergeCell ref="KLC1:KLD1"/>
    <mergeCell ref="KLE1:KLF1"/>
    <mergeCell ref="KLG1:KLH1"/>
    <mergeCell ref="KLI1:KLJ1"/>
    <mergeCell ref="KKQ1:KKR1"/>
    <mergeCell ref="KKS1:KKT1"/>
    <mergeCell ref="KKU1:KKV1"/>
    <mergeCell ref="KKW1:KKX1"/>
    <mergeCell ref="KKY1:KKZ1"/>
    <mergeCell ref="KKG1:KKH1"/>
    <mergeCell ref="KKI1:KKJ1"/>
    <mergeCell ref="KKK1:KKL1"/>
    <mergeCell ref="KKM1:KKN1"/>
    <mergeCell ref="KKO1:KKP1"/>
    <mergeCell ref="KJW1:KJX1"/>
    <mergeCell ref="KJY1:KJZ1"/>
    <mergeCell ref="KKA1:KKB1"/>
    <mergeCell ref="KKC1:KKD1"/>
    <mergeCell ref="KKE1:KKF1"/>
    <mergeCell ref="KOW1:KOX1"/>
    <mergeCell ref="KOY1:KOZ1"/>
    <mergeCell ref="KPA1:KPB1"/>
    <mergeCell ref="KPC1:KPD1"/>
    <mergeCell ref="KPE1:KPF1"/>
    <mergeCell ref="KOM1:KON1"/>
    <mergeCell ref="KOO1:KOP1"/>
    <mergeCell ref="KOQ1:KOR1"/>
    <mergeCell ref="KOS1:KOT1"/>
    <mergeCell ref="KOU1:KOV1"/>
    <mergeCell ref="KOC1:KOD1"/>
    <mergeCell ref="KOE1:KOF1"/>
    <mergeCell ref="KOG1:KOH1"/>
    <mergeCell ref="KOI1:KOJ1"/>
    <mergeCell ref="KOK1:KOL1"/>
    <mergeCell ref="KNS1:KNT1"/>
    <mergeCell ref="KNU1:KNV1"/>
    <mergeCell ref="KNW1:KNX1"/>
    <mergeCell ref="KNY1:KNZ1"/>
    <mergeCell ref="KOA1:KOB1"/>
    <mergeCell ref="KNI1:KNJ1"/>
    <mergeCell ref="KNK1:KNL1"/>
    <mergeCell ref="KNM1:KNN1"/>
    <mergeCell ref="KNO1:KNP1"/>
    <mergeCell ref="KNQ1:KNR1"/>
    <mergeCell ref="KMY1:KMZ1"/>
    <mergeCell ref="KNA1:KNB1"/>
    <mergeCell ref="KNC1:KND1"/>
    <mergeCell ref="KNE1:KNF1"/>
    <mergeCell ref="KNG1:KNH1"/>
    <mergeCell ref="KMO1:KMP1"/>
    <mergeCell ref="KMQ1:KMR1"/>
    <mergeCell ref="KMS1:KMT1"/>
    <mergeCell ref="KMU1:KMV1"/>
    <mergeCell ref="KMW1:KMX1"/>
    <mergeCell ref="KRO1:KRP1"/>
    <mergeCell ref="KRQ1:KRR1"/>
    <mergeCell ref="KRS1:KRT1"/>
    <mergeCell ref="KRU1:KRV1"/>
    <mergeCell ref="KRW1:KRX1"/>
    <mergeCell ref="KRE1:KRF1"/>
    <mergeCell ref="KRG1:KRH1"/>
    <mergeCell ref="KRI1:KRJ1"/>
    <mergeCell ref="KRK1:KRL1"/>
    <mergeCell ref="KRM1:KRN1"/>
    <mergeCell ref="KQU1:KQV1"/>
    <mergeCell ref="KQW1:KQX1"/>
    <mergeCell ref="KQY1:KQZ1"/>
    <mergeCell ref="KRA1:KRB1"/>
    <mergeCell ref="KRC1:KRD1"/>
    <mergeCell ref="KQK1:KQL1"/>
    <mergeCell ref="KQM1:KQN1"/>
    <mergeCell ref="KQO1:KQP1"/>
    <mergeCell ref="KQQ1:KQR1"/>
    <mergeCell ref="KQS1:KQT1"/>
    <mergeCell ref="KQA1:KQB1"/>
    <mergeCell ref="KQC1:KQD1"/>
    <mergeCell ref="KQE1:KQF1"/>
    <mergeCell ref="KQG1:KQH1"/>
    <mergeCell ref="KQI1:KQJ1"/>
    <mergeCell ref="KPQ1:KPR1"/>
    <mergeCell ref="KPS1:KPT1"/>
    <mergeCell ref="KPU1:KPV1"/>
    <mergeCell ref="KPW1:KPX1"/>
    <mergeCell ref="KPY1:KPZ1"/>
    <mergeCell ref="KPG1:KPH1"/>
    <mergeCell ref="KPI1:KPJ1"/>
    <mergeCell ref="KPK1:KPL1"/>
    <mergeCell ref="KPM1:KPN1"/>
    <mergeCell ref="KPO1:KPP1"/>
    <mergeCell ref="KUG1:KUH1"/>
    <mergeCell ref="KUI1:KUJ1"/>
    <mergeCell ref="KUK1:KUL1"/>
    <mergeCell ref="KUM1:KUN1"/>
    <mergeCell ref="KUO1:KUP1"/>
    <mergeCell ref="KTW1:KTX1"/>
    <mergeCell ref="KTY1:KTZ1"/>
    <mergeCell ref="KUA1:KUB1"/>
    <mergeCell ref="KUC1:KUD1"/>
    <mergeCell ref="KUE1:KUF1"/>
    <mergeCell ref="KTM1:KTN1"/>
    <mergeCell ref="KTO1:KTP1"/>
    <mergeCell ref="KTQ1:KTR1"/>
    <mergeCell ref="KTS1:KTT1"/>
    <mergeCell ref="KTU1:KTV1"/>
    <mergeCell ref="KTC1:KTD1"/>
    <mergeCell ref="KTE1:KTF1"/>
    <mergeCell ref="KTG1:KTH1"/>
    <mergeCell ref="KTI1:KTJ1"/>
    <mergeCell ref="KTK1:KTL1"/>
    <mergeCell ref="KSS1:KST1"/>
    <mergeCell ref="KSU1:KSV1"/>
    <mergeCell ref="KSW1:KSX1"/>
    <mergeCell ref="KSY1:KSZ1"/>
    <mergeCell ref="KTA1:KTB1"/>
    <mergeCell ref="KSI1:KSJ1"/>
    <mergeCell ref="KSK1:KSL1"/>
    <mergeCell ref="KSM1:KSN1"/>
    <mergeCell ref="KSO1:KSP1"/>
    <mergeCell ref="KSQ1:KSR1"/>
    <mergeCell ref="KRY1:KRZ1"/>
    <mergeCell ref="KSA1:KSB1"/>
    <mergeCell ref="KSC1:KSD1"/>
    <mergeCell ref="KSE1:KSF1"/>
    <mergeCell ref="KSG1:KSH1"/>
    <mergeCell ref="KWY1:KWZ1"/>
    <mergeCell ref="KXA1:KXB1"/>
    <mergeCell ref="KXC1:KXD1"/>
    <mergeCell ref="KXE1:KXF1"/>
    <mergeCell ref="KXG1:KXH1"/>
    <mergeCell ref="KWO1:KWP1"/>
    <mergeCell ref="KWQ1:KWR1"/>
    <mergeCell ref="KWS1:KWT1"/>
    <mergeCell ref="KWU1:KWV1"/>
    <mergeCell ref="KWW1:KWX1"/>
    <mergeCell ref="KWE1:KWF1"/>
    <mergeCell ref="KWG1:KWH1"/>
    <mergeCell ref="KWI1:KWJ1"/>
    <mergeCell ref="KWK1:KWL1"/>
    <mergeCell ref="KWM1:KWN1"/>
    <mergeCell ref="KVU1:KVV1"/>
    <mergeCell ref="KVW1:KVX1"/>
    <mergeCell ref="KVY1:KVZ1"/>
    <mergeCell ref="KWA1:KWB1"/>
    <mergeCell ref="KWC1:KWD1"/>
    <mergeCell ref="KVK1:KVL1"/>
    <mergeCell ref="KVM1:KVN1"/>
    <mergeCell ref="KVO1:KVP1"/>
    <mergeCell ref="KVQ1:KVR1"/>
    <mergeCell ref="KVS1:KVT1"/>
    <mergeCell ref="KVA1:KVB1"/>
    <mergeCell ref="KVC1:KVD1"/>
    <mergeCell ref="KVE1:KVF1"/>
    <mergeCell ref="KVG1:KVH1"/>
    <mergeCell ref="KVI1:KVJ1"/>
    <mergeCell ref="KUQ1:KUR1"/>
    <mergeCell ref="KUS1:KUT1"/>
    <mergeCell ref="KUU1:KUV1"/>
    <mergeCell ref="KUW1:KUX1"/>
    <mergeCell ref="KUY1:KUZ1"/>
    <mergeCell ref="KZQ1:KZR1"/>
    <mergeCell ref="KZS1:KZT1"/>
    <mergeCell ref="KZU1:KZV1"/>
    <mergeCell ref="KZW1:KZX1"/>
    <mergeCell ref="KZY1:KZZ1"/>
    <mergeCell ref="KZG1:KZH1"/>
    <mergeCell ref="KZI1:KZJ1"/>
    <mergeCell ref="KZK1:KZL1"/>
    <mergeCell ref="KZM1:KZN1"/>
    <mergeCell ref="KZO1:KZP1"/>
    <mergeCell ref="KYW1:KYX1"/>
    <mergeCell ref="KYY1:KYZ1"/>
    <mergeCell ref="KZA1:KZB1"/>
    <mergeCell ref="KZC1:KZD1"/>
    <mergeCell ref="KZE1:KZF1"/>
    <mergeCell ref="KYM1:KYN1"/>
    <mergeCell ref="KYO1:KYP1"/>
    <mergeCell ref="KYQ1:KYR1"/>
    <mergeCell ref="KYS1:KYT1"/>
    <mergeCell ref="KYU1:KYV1"/>
    <mergeCell ref="KYC1:KYD1"/>
    <mergeCell ref="KYE1:KYF1"/>
    <mergeCell ref="KYG1:KYH1"/>
    <mergeCell ref="KYI1:KYJ1"/>
    <mergeCell ref="KYK1:KYL1"/>
    <mergeCell ref="KXS1:KXT1"/>
    <mergeCell ref="KXU1:KXV1"/>
    <mergeCell ref="KXW1:KXX1"/>
    <mergeCell ref="KXY1:KXZ1"/>
    <mergeCell ref="KYA1:KYB1"/>
    <mergeCell ref="KXI1:KXJ1"/>
    <mergeCell ref="KXK1:KXL1"/>
    <mergeCell ref="KXM1:KXN1"/>
    <mergeCell ref="KXO1:KXP1"/>
    <mergeCell ref="KXQ1:KXR1"/>
    <mergeCell ref="LCI1:LCJ1"/>
    <mergeCell ref="LCK1:LCL1"/>
    <mergeCell ref="LCM1:LCN1"/>
    <mergeCell ref="LCO1:LCP1"/>
    <mergeCell ref="LCQ1:LCR1"/>
    <mergeCell ref="LBY1:LBZ1"/>
    <mergeCell ref="LCA1:LCB1"/>
    <mergeCell ref="LCC1:LCD1"/>
    <mergeCell ref="LCE1:LCF1"/>
    <mergeCell ref="LCG1:LCH1"/>
    <mergeCell ref="LBO1:LBP1"/>
    <mergeCell ref="LBQ1:LBR1"/>
    <mergeCell ref="LBS1:LBT1"/>
    <mergeCell ref="LBU1:LBV1"/>
    <mergeCell ref="LBW1:LBX1"/>
    <mergeCell ref="LBE1:LBF1"/>
    <mergeCell ref="LBG1:LBH1"/>
    <mergeCell ref="LBI1:LBJ1"/>
    <mergeCell ref="LBK1:LBL1"/>
    <mergeCell ref="LBM1:LBN1"/>
    <mergeCell ref="LAU1:LAV1"/>
    <mergeCell ref="LAW1:LAX1"/>
    <mergeCell ref="LAY1:LAZ1"/>
    <mergeCell ref="LBA1:LBB1"/>
    <mergeCell ref="LBC1:LBD1"/>
    <mergeCell ref="LAK1:LAL1"/>
    <mergeCell ref="LAM1:LAN1"/>
    <mergeCell ref="LAO1:LAP1"/>
    <mergeCell ref="LAQ1:LAR1"/>
    <mergeCell ref="LAS1:LAT1"/>
    <mergeCell ref="LAA1:LAB1"/>
    <mergeCell ref="LAC1:LAD1"/>
    <mergeCell ref="LAE1:LAF1"/>
    <mergeCell ref="LAG1:LAH1"/>
    <mergeCell ref="LAI1:LAJ1"/>
    <mergeCell ref="LFA1:LFB1"/>
    <mergeCell ref="LFC1:LFD1"/>
    <mergeCell ref="LFE1:LFF1"/>
    <mergeCell ref="LFG1:LFH1"/>
    <mergeCell ref="LFI1:LFJ1"/>
    <mergeCell ref="LEQ1:LER1"/>
    <mergeCell ref="LES1:LET1"/>
    <mergeCell ref="LEU1:LEV1"/>
    <mergeCell ref="LEW1:LEX1"/>
    <mergeCell ref="LEY1:LEZ1"/>
    <mergeCell ref="LEG1:LEH1"/>
    <mergeCell ref="LEI1:LEJ1"/>
    <mergeCell ref="LEK1:LEL1"/>
    <mergeCell ref="LEM1:LEN1"/>
    <mergeCell ref="LEO1:LEP1"/>
    <mergeCell ref="LDW1:LDX1"/>
    <mergeCell ref="LDY1:LDZ1"/>
    <mergeCell ref="LEA1:LEB1"/>
    <mergeCell ref="LEC1:LED1"/>
    <mergeCell ref="LEE1:LEF1"/>
    <mergeCell ref="LDM1:LDN1"/>
    <mergeCell ref="LDO1:LDP1"/>
    <mergeCell ref="LDQ1:LDR1"/>
    <mergeCell ref="LDS1:LDT1"/>
    <mergeCell ref="LDU1:LDV1"/>
    <mergeCell ref="LDC1:LDD1"/>
    <mergeCell ref="LDE1:LDF1"/>
    <mergeCell ref="LDG1:LDH1"/>
    <mergeCell ref="LDI1:LDJ1"/>
    <mergeCell ref="LDK1:LDL1"/>
    <mergeCell ref="LCS1:LCT1"/>
    <mergeCell ref="LCU1:LCV1"/>
    <mergeCell ref="LCW1:LCX1"/>
    <mergeCell ref="LCY1:LCZ1"/>
    <mergeCell ref="LDA1:LDB1"/>
    <mergeCell ref="LHS1:LHT1"/>
    <mergeCell ref="LHU1:LHV1"/>
    <mergeCell ref="LHW1:LHX1"/>
    <mergeCell ref="LHY1:LHZ1"/>
    <mergeCell ref="LIA1:LIB1"/>
    <mergeCell ref="LHI1:LHJ1"/>
    <mergeCell ref="LHK1:LHL1"/>
    <mergeCell ref="LHM1:LHN1"/>
    <mergeCell ref="LHO1:LHP1"/>
    <mergeCell ref="LHQ1:LHR1"/>
    <mergeCell ref="LGY1:LGZ1"/>
    <mergeCell ref="LHA1:LHB1"/>
    <mergeCell ref="LHC1:LHD1"/>
    <mergeCell ref="LHE1:LHF1"/>
    <mergeCell ref="LHG1:LHH1"/>
    <mergeCell ref="LGO1:LGP1"/>
    <mergeCell ref="LGQ1:LGR1"/>
    <mergeCell ref="LGS1:LGT1"/>
    <mergeCell ref="LGU1:LGV1"/>
    <mergeCell ref="LGW1:LGX1"/>
    <mergeCell ref="LGE1:LGF1"/>
    <mergeCell ref="LGG1:LGH1"/>
    <mergeCell ref="LGI1:LGJ1"/>
    <mergeCell ref="LGK1:LGL1"/>
    <mergeCell ref="LGM1:LGN1"/>
    <mergeCell ref="LFU1:LFV1"/>
    <mergeCell ref="LFW1:LFX1"/>
    <mergeCell ref="LFY1:LFZ1"/>
    <mergeCell ref="LGA1:LGB1"/>
    <mergeCell ref="LGC1:LGD1"/>
    <mergeCell ref="LFK1:LFL1"/>
    <mergeCell ref="LFM1:LFN1"/>
    <mergeCell ref="LFO1:LFP1"/>
    <mergeCell ref="LFQ1:LFR1"/>
    <mergeCell ref="LFS1:LFT1"/>
    <mergeCell ref="LKK1:LKL1"/>
    <mergeCell ref="LKM1:LKN1"/>
    <mergeCell ref="LKO1:LKP1"/>
    <mergeCell ref="LKQ1:LKR1"/>
    <mergeCell ref="LKS1:LKT1"/>
    <mergeCell ref="LKA1:LKB1"/>
    <mergeCell ref="LKC1:LKD1"/>
    <mergeCell ref="LKE1:LKF1"/>
    <mergeCell ref="LKG1:LKH1"/>
    <mergeCell ref="LKI1:LKJ1"/>
    <mergeCell ref="LJQ1:LJR1"/>
    <mergeCell ref="LJS1:LJT1"/>
    <mergeCell ref="LJU1:LJV1"/>
    <mergeCell ref="LJW1:LJX1"/>
    <mergeCell ref="LJY1:LJZ1"/>
    <mergeCell ref="LJG1:LJH1"/>
    <mergeCell ref="LJI1:LJJ1"/>
    <mergeCell ref="LJK1:LJL1"/>
    <mergeCell ref="LJM1:LJN1"/>
    <mergeCell ref="LJO1:LJP1"/>
    <mergeCell ref="LIW1:LIX1"/>
    <mergeCell ref="LIY1:LIZ1"/>
    <mergeCell ref="LJA1:LJB1"/>
    <mergeCell ref="LJC1:LJD1"/>
    <mergeCell ref="LJE1:LJF1"/>
    <mergeCell ref="LIM1:LIN1"/>
    <mergeCell ref="LIO1:LIP1"/>
    <mergeCell ref="LIQ1:LIR1"/>
    <mergeCell ref="LIS1:LIT1"/>
    <mergeCell ref="LIU1:LIV1"/>
    <mergeCell ref="LIC1:LID1"/>
    <mergeCell ref="LIE1:LIF1"/>
    <mergeCell ref="LIG1:LIH1"/>
    <mergeCell ref="LII1:LIJ1"/>
    <mergeCell ref="LIK1:LIL1"/>
    <mergeCell ref="LNC1:LND1"/>
    <mergeCell ref="LNE1:LNF1"/>
    <mergeCell ref="LNG1:LNH1"/>
    <mergeCell ref="LNI1:LNJ1"/>
    <mergeCell ref="LNK1:LNL1"/>
    <mergeCell ref="LMS1:LMT1"/>
    <mergeCell ref="LMU1:LMV1"/>
    <mergeCell ref="LMW1:LMX1"/>
    <mergeCell ref="LMY1:LMZ1"/>
    <mergeCell ref="LNA1:LNB1"/>
    <mergeCell ref="LMI1:LMJ1"/>
    <mergeCell ref="LMK1:LML1"/>
    <mergeCell ref="LMM1:LMN1"/>
    <mergeCell ref="LMO1:LMP1"/>
    <mergeCell ref="LMQ1:LMR1"/>
    <mergeCell ref="LLY1:LLZ1"/>
    <mergeCell ref="LMA1:LMB1"/>
    <mergeCell ref="LMC1:LMD1"/>
    <mergeCell ref="LME1:LMF1"/>
    <mergeCell ref="LMG1:LMH1"/>
    <mergeCell ref="LLO1:LLP1"/>
    <mergeCell ref="LLQ1:LLR1"/>
    <mergeCell ref="LLS1:LLT1"/>
    <mergeCell ref="LLU1:LLV1"/>
    <mergeCell ref="LLW1:LLX1"/>
    <mergeCell ref="LLE1:LLF1"/>
    <mergeCell ref="LLG1:LLH1"/>
    <mergeCell ref="LLI1:LLJ1"/>
    <mergeCell ref="LLK1:LLL1"/>
    <mergeCell ref="LLM1:LLN1"/>
    <mergeCell ref="LKU1:LKV1"/>
    <mergeCell ref="LKW1:LKX1"/>
    <mergeCell ref="LKY1:LKZ1"/>
    <mergeCell ref="LLA1:LLB1"/>
    <mergeCell ref="LLC1:LLD1"/>
    <mergeCell ref="LPU1:LPV1"/>
    <mergeCell ref="LPW1:LPX1"/>
    <mergeCell ref="LPY1:LPZ1"/>
    <mergeCell ref="LQA1:LQB1"/>
    <mergeCell ref="LQC1:LQD1"/>
    <mergeCell ref="LPK1:LPL1"/>
    <mergeCell ref="LPM1:LPN1"/>
    <mergeCell ref="LPO1:LPP1"/>
    <mergeCell ref="LPQ1:LPR1"/>
    <mergeCell ref="LPS1:LPT1"/>
    <mergeCell ref="LPA1:LPB1"/>
    <mergeCell ref="LPC1:LPD1"/>
    <mergeCell ref="LPE1:LPF1"/>
    <mergeCell ref="LPG1:LPH1"/>
    <mergeCell ref="LPI1:LPJ1"/>
    <mergeCell ref="LOQ1:LOR1"/>
    <mergeCell ref="LOS1:LOT1"/>
    <mergeCell ref="LOU1:LOV1"/>
    <mergeCell ref="LOW1:LOX1"/>
    <mergeCell ref="LOY1:LOZ1"/>
    <mergeCell ref="LOG1:LOH1"/>
    <mergeCell ref="LOI1:LOJ1"/>
    <mergeCell ref="LOK1:LOL1"/>
    <mergeCell ref="LOM1:LON1"/>
    <mergeCell ref="LOO1:LOP1"/>
    <mergeCell ref="LNW1:LNX1"/>
    <mergeCell ref="LNY1:LNZ1"/>
    <mergeCell ref="LOA1:LOB1"/>
    <mergeCell ref="LOC1:LOD1"/>
    <mergeCell ref="LOE1:LOF1"/>
    <mergeCell ref="LNM1:LNN1"/>
    <mergeCell ref="LNO1:LNP1"/>
    <mergeCell ref="LNQ1:LNR1"/>
    <mergeCell ref="LNS1:LNT1"/>
    <mergeCell ref="LNU1:LNV1"/>
    <mergeCell ref="LSM1:LSN1"/>
    <mergeCell ref="LSO1:LSP1"/>
    <mergeCell ref="LSQ1:LSR1"/>
    <mergeCell ref="LSS1:LST1"/>
    <mergeCell ref="LSU1:LSV1"/>
    <mergeCell ref="LSC1:LSD1"/>
    <mergeCell ref="LSE1:LSF1"/>
    <mergeCell ref="LSG1:LSH1"/>
    <mergeCell ref="LSI1:LSJ1"/>
    <mergeCell ref="LSK1:LSL1"/>
    <mergeCell ref="LRS1:LRT1"/>
    <mergeCell ref="LRU1:LRV1"/>
    <mergeCell ref="LRW1:LRX1"/>
    <mergeCell ref="LRY1:LRZ1"/>
    <mergeCell ref="LSA1:LSB1"/>
    <mergeCell ref="LRI1:LRJ1"/>
    <mergeCell ref="LRK1:LRL1"/>
    <mergeCell ref="LRM1:LRN1"/>
    <mergeCell ref="LRO1:LRP1"/>
    <mergeCell ref="LRQ1:LRR1"/>
    <mergeCell ref="LQY1:LQZ1"/>
    <mergeCell ref="LRA1:LRB1"/>
    <mergeCell ref="LRC1:LRD1"/>
    <mergeCell ref="LRE1:LRF1"/>
    <mergeCell ref="LRG1:LRH1"/>
    <mergeCell ref="LQO1:LQP1"/>
    <mergeCell ref="LQQ1:LQR1"/>
    <mergeCell ref="LQS1:LQT1"/>
    <mergeCell ref="LQU1:LQV1"/>
    <mergeCell ref="LQW1:LQX1"/>
    <mergeCell ref="LQE1:LQF1"/>
    <mergeCell ref="LQG1:LQH1"/>
    <mergeCell ref="LQI1:LQJ1"/>
    <mergeCell ref="LQK1:LQL1"/>
    <mergeCell ref="LQM1:LQN1"/>
    <mergeCell ref="LVE1:LVF1"/>
    <mergeCell ref="LVG1:LVH1"/>
    <mergeCell ref="LVI1:LVJ1"/>
    <mergeCell ref="LVK1:LVL1"/>
    <mergeCell ref="LVM1:LVN1"/>
    <mergeCell ref="LUU1:LUV1"/>
    <mergeCell ref="LUW1:LUX1"/>
    <mergeCell ref="LUY1:LUZ1"/>
    <mergeCell ref="LVA1:LVB1"/>
    <mergeCell ref="LVC1:LVD1"/>
    <mergeCell ref="LUK1:LUL1"/>
    <mergeCell ref="LUM1:LUN1"/>
    <mergeCell ref="LUO1:LUP1"/>
    <mergeCell ref="LUQ1:LUR1"/>
    <mergeCell ref="LUS1:LUT1"/>
    <mergeCell ref="LUA1:LUB1"/>
    <mergeCell ref="LUC1:LUD1"/>
    <mergeCell ref="LUE1:LUF1"/>
    <mergeCell ref="LUG1:LUH1"/>
    <mergeCell ref="LUI1:LUJ1"/>
    <mergeCell ref="LTQ1:LTR1"/>
    <mergeCell ref="LTS1:LTT1"/>
    <mergeCell ref="LTU1:LTV1"/>
    <mergeCell ref="LTW1:LTX1"/>
    <mergeCell ref="LTY1:LTZ1"/>
    <mergeCell ref="LTG1:LTH1"/>
    <mergeCell ref="LTI1:LTJ1"/>
    <mergeCell ref="LTK1:LTL1"/>
    <mergeCell ref="LTM1:LTN1"/>
    <mergeCell ref="LTO1:LTP1"/>
    <mergeCell ref="LSW1:LSX1"/>
    <mergeCell ref="LSY1:LSZ1"/>
    <mergeCell ref="LTA1:LTB1"/>
    <mergeCell ref="LTC1:LTD1"/>
    <mergeCell ref="LTE1:LTF1"/>
    <mergeCell ref="LXW1:LXX1"/>
    <mergeCell ref="LXY1:LXZ1"/>
    <mergeCell ref="LYA1:LYB1"/>
    <mergeCell ref="LYC1:LYD1"/>
    <mergeCell ref="LYE1:LYF1"/>
    <mergeCell ref="LXM1:LXN1"/>
    <mergeCell ref="LXO1:LXP1"/>
    <mergeCell ref="LXQ1:LXR1"/>
    <mergeCell ref="LXS1:LXT1"/>
    <mergeCell ref="LXU1:LXV1"/>
    <mergeCell ref="LXC1:LXD1"/>
    <mergeCell ref="LXE1:LXF1"/>
    <mergeCell ref="LXG1:LXH1"/>
    <mergeCell ref="LXI1:LXJ1"/>
    <mergeCell ref="LXK1:LXL1"/>
    <mergeCell ref="LWS1:LWT1"/>
    <mergeCell ref="LWU1:LWV1"/>
    <mergeCell ref="LWW1:LWX1"/>
    <mergeCell ref="LWY1:LWZ1"/>
    <mergeCell ref="LXA1:LXB1"/>
    <mergeCell ref="LWI1:LWJ1"/>
    <mergeCell ref="LWK1:LWL1"/>
    <mergeCell ref="LWM1:LWN1"/>
    <mergeCell ref="LWO1:LWP1"/>
    <mergeCell ref="LWQ1:LWR1"/>
    <mergeCell ref="LVY1:LVZ1"/>
    <mergeCell ref="LWA1:LWB1"/>
    <mergeCell ref="LWC1:LWD1"/>
    <mergeCell ref="LWE1:LWF1"/>
    <mergeCell ref="LWG1:LWH1"/>
    <mergeCell ref="LVO1:LVP1"/>
    <mergeCell ref="LVQ1:LVR1"/>
    <mergeCell ref="LVS1:LVT1"/>
    <mergeCell ref="LVU1:LVV1"/>
    <mergeCell ref="LVW1:LVX1"/>
    <mergeCell ref="MAO1:MAP1"/>
    <mergeCell ref="MAQ1:MAR1"/>
    <mergeCell ref="MAS1:MAT1"/>
    <mergeCell ref="MAU1:MAV1"/>
    <mergeCell ref="MAW1:MAX1"/>
    <mergeCell ref="MAE1:MAF1"/>
    <mergeCell ref="MAG1:MAH1"/>
    <mergeCell ref="MAI1:MAJ1"/>
    <mergeCell ref="MAK1:MAL1"/>
    <mergeCell ref="MAM1:MAN1"/>
    <mergeCell ref="LZU1:LZV1"/>
    <mergeCell ref="LZW1:LZX1"/>
    <mergeCell ref="LZY1:LZZ1"/>
    <mergeCell ref="MAA1:MAB1"/>
    <mergeCell ref="MAC1:MAD1"/>
    <mergeCell ref="LZK1:LZL1"/>
    <mergeCell ref="LZM1:LZN1"/>
    <mergeCell ref="LZO1:LZP1"/>
    <mergeCell ref="LZQ1:LZR1"/>
    <mergeCell ref="LZS1:LZT1"/>
    <mergeCell ref="LZA1:LZB1"/>
    <mergeCell ref="LZC1:LZD1"/>
    <mergeCell ref="LZE1:LZF1"/>
    <mergeCell ref="LZG1:LZH1"/>
    <mergeCell ref="LZI1:LZJ1"/>
    <mergeCell ref="LYQ1:LYR1"/>
    <mergeCell ref="LYS1:LYT1"/>
    <mergeCell ref="LYU1:LYV1"/>
    <mergeCell ref="LYW1:LYX1"/>
    <mergeCell ref="LYY1:LYZ1"/>
    <mergeCell ref="LYG1:LYH1"/>
    <mergeCell ref="LYI1:LYJ1"/>
    <mergeCell ref="LYK1:LYL1"/>
    <mergeCell ref="LYM1:LYN1"/>
    <mergeCell ref="LYO1:LYP1"/>
    <mergeCell ref="MDG1:MDH1"/>
    <mergeCell ref="MDI1:MDJ1"/>
    <mergeCell ref="MDK1:MDL1"/>
    <mergeCell ref="MDM1:MDN1"/>
    <mergeCell ref="MDO1:MDP1"/>
    <mergeCell ref="MCW1:MCX1"/>
    <mergeCell ref="MCY1:MCZ1"/>
    <mergeCell ref="MDA1:MDB1"/>
    <mergeCell ref="MDC1:MDD1"/>
    <mergeCell ref="MDE1:MDF1"/>
    <mergeCell ref="MCM1:MCN1"/>
    <mergeCell ref="MCO1:MCP1"/>
    <mergeCell ref="MCQ1:MCR1"/>
    <mergeCell ref="MCS1:MCT1"/>
    <mergeCell ref="MCU1:MCV1"/>
    <mergeCell ref="MCC1:MCD1"/>
    <mergeCell ref="MCE1:MCF1"/>
    <mergeCell ref="MCG1:MCH1"/>
    <mergeCell ref="MCI1:MCJ1"/>
    <mergeCell ref="MCK1:MCL1"/>
    <mergeCell ref="MBS1:MBT1"/>
    <mergeCell ref="MBU1:MBV1"/>
    <mergeCell ref="MBW1:MBX1"/>
    <mergeCell ref="MBY1:MBZ1"/>
    <mergeCell ref="MCA1:MCB1"/>
    <mergeCell ref="MBI1:MBJ1"/>
    <mergeCell ref="MBK1:MBL1"/>
    <mergeCell ref="MBM1:MBN1"/>
    <mergeCell ref="MBO1:MBP1"/>
    <mergeCell ref="MBQ1:MBR1"/>
    <mergeCell ref="MAY1:MAZ1"/>
    <mergeCell ref="MBA1:MBB1"/>
    <mergeCell ref="MBC1:MBD1"/>
    <mergeCell ref="MBE1:MBF1"/>
    <mergeCell ref="MBG1:MBH1"/>
    <mergeCell ref="MFY1:MFZ1"/>
    <mergeCell ref="MGA1:MGB1"/>
    <mergeCell ref="MGC1:MGD1"/>
    <mergeCell ref="MGE1:MGF1"/>
    <mergeCell ref="MGG1:MGH1"/>
    <mergeCell ref="MFO1:MFP1"/>
    <mergeCell ref="MFQ1:MFR1"/>
    <mergeCell ref="MFS1:MFT1"/>
    <mergeCell ref="MFU1:MFV1"/>
    <mergeCell ref="MFW1:MFX1"/>
    <mergeCell ref="MFE1:MFF1"/>
    <mergeCell ref="MFG1:MFH1"/>
    <mergeCell ref="MFI1:MFJ1"/>
    <mergeCell ref="MFK1:MFL1"/>
    <mergeCell ref="MFM1:MFN1"/>
    <mergeCell ref="MEU1:MEV1"/>
    <mergeCell ref="MEW1:MEX1"/>
    <mergeCell ref="MEY1:MEZ1"/>
    <mergeCell ref="MFA1:MFB1"/>
    <mergeCell ref="MFC1:MFD1"/>
    <mergeCell ref="MEK1:MEL1"/>
    <mergeCell ref="MEM1:MEN1"/>
    <mergeCell ref="MEO1:MEP1"/>
    <mergeCell ref="MEQ1:MER1"/>
    <mergeCell ref="MES1:MET1"/>
    <mergeCell ref="MEA1:MEB1"/>
    <mergeCell ref="MEC1:MED1"/>
    <mergeCell ref="MEE1:MEF1"/>
    <mergeCell ref="MEG1:MEH1"/>
    <mergeCell ref="MEI1:MEJ1"/>
    <mergeCell ref="MDQ1:MDR1"/>
    <mergeCell ref="MDS1:MDT1"/>
    <mergeCell ref="MDU1:MDV1"/>
    <mergeCell ref="MDW1:MDX1"/>
    <mergeCell ref="MDY1:MDZ1"/>
    <mergeCell ref="MIQ1:MIR1"/>
    <mergeCell ref="MIS1:MIT1"/>
    <mergeCell ref="MIU1:MIV1"/>
    <mergeCell ref="MIW1:MIX1"/>
    <mergeCell ref="MIY1:MIZ1"/>
    <mergeCell ref="MIG1:MIH1"/>
    <mergeCell ref="MII1:MIJ1"/>
    <mergeCell ref="MIK1:MIL1"/>
    <mergeCell ref="MIM1:MIN1"/>
    <mergeCell ref="MIO1:MIP1"/>
    <mergeCell ref="MHW1:MHX1"/>
    <mergeCell ref="MHY1:MHZ1"/>
    <mergeCell ref="MIA1:MIB1"/>
    <mergeCell ref="MIC1:MID1"/>
    <mergeCell ref="MIE1:MIF1"/>
    <mergeCell ref="MHM1:MHN1"/>
    <mergeCell ref="MHO1:MHP1"/>
    <mergeCell ref="MHQ1:MHR1"/>
    <mergeCell ref="MHS1:MHT1"/>
    <mergeCell ref="MHU1:MHV1"/>
    <mergeCell ref="MHC1:MHD1"/>
    <mergeCell ref="MHE1:MHF1"/>
    <mergeCell ref="MHG1:MHH1"/>
    <mergeCell ref="MHI1:MHJ1"/>
    <mergeCell ref="MHK1:MHL1"/>
    <mergeCell ref="MGS1:MGT1"/>
    <mergeCell ref="MGU1:MGV1"/>
    <mergeCell ref="MGW1:MGX1"/>
    <mergeCell ref="MGY1:MGZ1"/>
    <mergeCell ref="MHA1:MHB1"/>
    <mergeCell ref="MGI1:MGJ1"/>
    <mergeCell ref="MGK1:MGL1"/>
    <mergeCell ref="MGM1:MGN1"/>
    <mergeCell ref="MGO1:MGP1"/>
    <mergeCell ref="MGQ1:MGR1"/>
    <mergeCell ref="MLI1:MLJ1"/>
    <mergeCell ref="MLK1:MLL1"/>
    <mergeCell ref="MLM1:MLN1"/>
    <mergeCell ref="MLO1:MLP1"/>
    <mergeCell ref="MLQ1:MLR1"/>
    <mergeCell ref="MKY1:MKZ1"/>
    <mergeCell ref="MLA1:MLB1"/>
    <mergeCell ref="MLC1:MLD1"/>
    <mergeCell ref="MLE1:MLF1"/>
    <mergeCell ref="MLG1:MLH1"/>
    <mergeCell ref="MKO1:MKP1"/>
    <mergeCell ref="MKQ1:MKR1"/>
    <mergeCell ref="MKS1:MKT1"/>
    <mergeCell ref="MKU1:MKV1"/>
    <mergeCell ref="MKW1:MKX1"/>
    <mergeCell ref="MKE1:MKF1"/>
    <mergeCell ref="MKG1:MKH1"/>
    <mergeCell ref="MKI1:MKJ1"/>
    <mergeCell ref="MKK1:MKL1"/>
    <mergeCell ref="MKM1:MKN1"/>
    <mergeCell ref="MJU1:MJV1"/>
    <mergeCell ref="MJW1:MJX1"/>
    <mergeCell ref="MJY1:MJZ1"/>
    <mergeCell ref="MKA1:MKB1"/>
    <mergeCell ref="MKC1:MKD1"/>
    <mergeCell ref="MJK1:MJL1"/>
    <mergeCell ref="MJM1:MJN1"/>
    <mergeCell ref="MJO1:MJP1"/>
    <mergeCell ref="MJQ1:MJR1"/>
    <mergeCell ref="MJS1:MJT1"/>
    <mergeCell ref="MJA1:MJB1"/>
    <mergeCell ref="MJC1:MJD1"/>
    <mergeCell ref="MJE1:MJF1"/>
    <mergeCell ref="MJG1:MJH1"/>
    <mergeCell ref="MJI1:MJJ1"/>
    <mergeCell ref="MOA1:MOB1"/>
    <mergeCell ref="MOC1:MOD1"/>
    <mergeCell ref="MOE1:MOF1"/>
    <mergeCell ref="MOG1:MOH1"/>
    <mergeCell ref="MOI1:MOJ1"/>
    <mergeCell ref="MNQ1:MNR1"/>
    <mergeCell ref="MNS1:MNT1"/>
    <mergeCell ref="MNU1:MNV1"/>
    <mergeCell ref="MNW1:MNX1"/>
    <mergeCell ref="MNY1:MNZ1"/>
    <mergeCell ref="MNG1:MNH1"/>
    <mergeCell ref="MNI1:MNJ1"/>
    <mergeCell ref="MNK1:MNL1"/>
    <mergeCell ref="MNM1:MNN1"/>
    <mergeCell ref="MNO1:MNP1"/>
    <mergeCell ref="MMW1:MMX1"/>
    <mergeCell ref="MMY1:MMZ1"/>
    <mergeCell ref="MNA1:MNB1"/>
    <mergeCell ref="MNC1:MND1"/>
    <mergeCell ref="MNE1:MNF1"/>
    <mergeCell ref="MMM1:MMN1"/>
    <mergeCell ref="MMO1:MMP1"/>
    <mergeCell ref="MMQ1:MMR1"/>
    <mergeCell ref="MMS1:MMT1"/>
    <mergeCell ref="MMU1:MMV1"/>
    <mergeCell ref="MMC1:MMD1"/>
    <mergeCell ref="MME1:MMF1"/>
    <mergeCell ref="MMG1:MMH1"/>
    <mergeCell ref="MMI1:MMJ1"/>
    <mergeCell ref="MMK1:MML1"/>
    <mergeCell ref="MLS1:MLT1"/>
    <mergeCell ref="MLU1:MLV1"/>
    <mergeCell ref="MLW1:MLX1"/>
    <mergeCell ref="MLY1:MLZ1"/>
    <mergeCell ref="MMA1:MMB1"/>
    <mergeCell ref="MQS1:MQT1"/>
    <mergeCell ref="MQU1:MQV1"/>
    <mergeCell ref="MQW1:MQX1"/>
    <mergeCell ref="MQY1:MQZ1"/>
    <mergeCell ref="MRA1:MRB1"/>
    <mergeCell ref="MQI1:MQJ1"/>
    <mergeCell ref="MQK1:MQL1"/>
    <mergeCell ref="MQM1:MQN1"/>
    <mergeCell ref="MQO1:MQP1"/>
    <mergeCell ref="MQQ1:MQR1"/>
    <mergeCell ref="MPY1:MPZ1"/>
    <mergeCell ref="MQA1:MQB1"/>
    <mergeCell ref="MQC1:MQD1"/>
    <mergeCell ref="MQE1:MQF1"/>
    <mergeCell ref="MQG1:MQH1"/>
    <mergeCell ref="MPO1:MPP1"/>
    <mergeCell ref="MPQ1:MPR1"/>
    <mergeCell ref="MPS1:MPT1"/>
    <mergeCell ref="MPU1:MPV1"/>
    <mergeCell ref="MPW1:MPX1"/>
    <mergeCell ref="MPE1:MPF1"/>
    <mergeCell ref="MPG1:MPH1"/>
    <mergeCell ref="MPI1:MPJ1"/>
    <mergeCell ref="MPK1:MPL1"/>
    <mergeCell ref="MPM1:MPN1"/>
    <mergeCell ref="MOU1:MOV1"/>
    <mergeCell ref="MOW1:MOX1"/>
    <mergeCell ref="MOY1:MOZ1"/>
    <mergeCell ref="MPA1:MPB1"/>
    <mergeCell ref="MPC1:MPD1"/>
    <mergeCell ref="MOK1:MOL1"/>
    <mergeCell ref="MOM1:MON1"/>
    <mergeCell ref="MOO1:MOP1"/>
    <mergeCell ref="MOQ1:MOR1"/>
    <mergeCell ref="MOS1:MOT1"/>
    <mergeCell ref="MTK1:MTL1"/>
    <mergeCell ref="MTM1:MTN1"/>
    <mergeCell ref="MTO1:MTP1"/>
    <mergeCell ref="MTQ1:MTR1"/>
    <mergeCell ref="MTS1:MTT1"/>
    <mergeCell ref="MTA1:MTB1"/>
    <mergeCell ref="MTC1:MTD1"/>
    <mergeCell ref="MTE1:MTF1"/>
    <mergeCell ref="MTG1:MTH1"/>
    <mergeCell ref="MTI1:MTJ1"/>
    <mergeCell ref="MSQ1:MSR1"/>
    <mergeCell ref="MSS1:MST1"/>
    <mergeCell ref="MSU1:MSV1"/>
    <mergeCell ref="MSW1:MSX1"/>
    <mergeCell ref="MSY1:MSZ1"/>
    <mergeCell ref="MSG1:MSH1"/>
    <mergeCell ref="MSI1:MSJ1"/>
    <mergeCell ref="MSK1:MSL1"/>
    <mergeCell ref="MSM1:MSN1"/>
    <mergeCell ref="MSO1:MSP1"/>
    <mergeCell ref="MRW1:MRX1"/>
    <mergeCell ref="MRY1:MRZ1"/>
    <mergeCell ref="MSA1:MSB1"/>
    <mergeCell ref="MSC1:MSD1"/>
    <mergeCell ref="MSE1:MSF1"/>
    <mergeCell ref="MRM1:MRN1"/>
    <mergeCell ref="MRO1:MRP1"/>
    <mergeCell ref="MRQ1:MRR1"/>
    <mergeCell ref="MRS1:MRT1"/>
    <mergeCell ref="MRU1:MRV1"/>
    <mergeCell ref="MRC1:MRD1"/>
    <mergeCell ref="MRE1:MRF1"/>
    <mergeCell ref="MRG1:MRH1"/>
    <mergeCell ref="MRI1:MRJ1"/>
    <mergeCell ref="MRK1:MRL1"/>
    <mergeCell ref="MWC1:MWD1"/>
    <mergeCell ref="MWE1:MWF1"/>
    <mergeCell ref="MWG1:MWH1"/>
    <mergeCell ref="MWI1:MWJ1"/>
    <mergeCell ref="MWK1:MWL1"/>
    <mergeCell ref="MVS1:MVT1"/>
    <mergeCell ref="MVU1:MVV1"/>
    <mergeCell ref="MVW1:MVX1"/>
    <mergeCell ref="MVY1:MVZ1"/>
    <mergeCell ref="MWA1:MWB1"/>
    <mergeCell ref="MVI1:MVJ1"/>
    <mergeCell ref="MVK1:MVL1"/>
    <mergeCell ref="MVM1:MVN1"/>
    <mergeCell ref="MVO1:MVP1"/>
    <mergeCell ref="MVQ1:MVR1"/>
    <mergeCell ref="MUY1:MUZ1"/>
    <mergeCell ref="MVA1:MVB1"/>
    <mergeCell ref="MVC1:MVD1"/>
    <mergeCell ref="MVE1:MVF1"/>
    <mergeCell ref="MVG1:MVH1"/>
    <mergeCell ref="MUO1:MUP1"/>
    <mergeCell ref="MUQ1:MUR1"/>
    <mergeCell ref="MUS1:MUT1"/>
    <mergeCell ref="MUU1:MUV1"/>
    <mergeCell ref="MUW1:MUX1"/>
    <mergeCell ref="MUE1:MUF1"/>
    <mergeCell ref="MUG1:MUH1"/>
    <mergeCell ref="MUI1:MUJ1"/>
    <mergeCell ref="MUK1:MUL1"/>
    <mergeCell ref="MUM1:MUN1"/>
    <mergeCell ref="MTU1:MTV1"/>
    <mergeCell ref="MTW1:MTX1"/>
    <mergeCell ref="MTY1:MTZ1"/>
    <mergeCell ref="MUA1:MUB1"/>
    <mergeCell ref="MUC1:MUD1"/>
    <mergeCell ref="MYU1:MYV1"/>
    <mergeCell ref="MYW1:MYX1"/>
    <mergeCell ref="MYY1:MYZ1"/>
    <mergeCell ref="MZA1:MZB1"/>
    <mergeCell ref="MZC1:MZD1"/>
    <mergeCell ref="MYK1:MYL1"/>
    <mergeCell ref="MYM1:MYN1"/>
    <mergeCell ref="MYO1:MYP1"/>
    <mergeCell ref="MYQ1:MYR1"/>
    <mergeCell ref="MYS1:MYT1"/>
    <mergeCell ref="MYA1:MYB1"/>
    <mergeCell ref="MYC1:MYD1"/>
    <mergeCell ref="MYE1:MYF1"/>
    <mergeCell ref="MYG1:MYH1"/>
    <mergeCell ref="MYI1:MYJ1"/>
    <mergeCell ref="MXQ1:MXR1"/>
    <mergeCell ref="MXS1:MXT1"/>
    <mergeCell ref="MXU1:MXV1"/>
    <mergeCell ref="MXW1:MXX1"/>
    <mergeCell ref="MXY1:MXZ1"/>
    <mergeCell ref="MXG1:MXH1"/>
    <mergeCell ref="MXI1:MXJ1"/>
    <mergeCell ref="MXK1:MXL1"/>
    <mergeCell ref="MXM1:MXN1"/>
    <mergeCell ref="MXO1:MXP1"/>
    <mergeCell ref="MWW1:MWX1"/>
    <mergeCell ref="MWY1:MWZ1"/>
    <mergeCell ref="MXA1:MXB1"/>
    <mergeCell ref="MXC1:MXD1"/>
    <mergeCell ref="MXE1:MXF1"/>
    <mergeCell ref="MWM1:MWN1"/>
    <mergeCell ref="MWO1:MWP1"/>
    <mergeCell ref="MWQ1:MWR1"/>
    <mergeCell ref="MWS1:MWT1"/>
    <mergeCell ref="MWU1:MWV1"/>
    <mergeCell ref="NBM1:NBN1"/>
    <mergeCell ref="NBO1:NBP1"/>
    <mergeCell ref="NBQ1:NBR1"/>
    <mergeCell ref="NBS1:NBT1"/>
    <mergeCell ref="NBU1:NBV1"/>
    <mergeCell ref="NBC1:NBD1"/>
    <mergeCell ref="NBE1:NBF1"/>
    <mergeCell ref="NBG1:NBH1"/>
    <mergeCell ref="NBI1:NBJ1"/>
    <mergeCell ref="NBK1:NBL1"/>
    <mergeCell ref="NAS1:NAT1"/>
    <mergeCell ref="NAU1:NAV1"/>
    <mergeCell ref="NAW1:NAX1"/>
    <mergeCell ref="NAY1:NAZ1"/>
    <mergeCell ref="NBA1:NBB1"/>
    <mergeCell ref="NAI1:NAJ1"/>
    <mergeCell ref="NAK1:NAL1"/>
    <mergeCell ref="NAM1:NAN1"/>
    <mergeCell ref="NAO1:NAP1"/>
    <mergeCell ref="NAQ1:NAR1"/>
    <mergeCell ref="MZY1:MZZ1"/>
    <mergeCell ref="NAA1:NAB1"/>
    <mergeCell ref="NAC1:NAD1"/>
    <mergeCell ref="NAE1:NAF1"/>
    <mergeCell ref="NAG1:NAH1"/>
    <mergeCell ref="MZO1:MZP1"/>
    <mergeCell ref="MZQ1:MZR1"/>
    <mergeCell ref="MZS1:MZT1"/>
    <mergeCell ref="MZU1:MZV1"/>
    <mergeCell ref="MZW1:MZX1"/>
    <mergeCell ref="MZE1:MZF1"/>
    <mergeCell ref="MZG1:MZH1"/>
    <mergeCell ref="MZI1:MZJ1"/>
    <mergeCell ref="MZK1:MZL1"/>
    <mergeCell ref="MZM1:MZN1"/>
    <mergeCell ref="NEE1:NEF1"/>
    <mergeCell ref="NEG1:NEH1"/>
    <mergeCell ref="NEI1:NEJ1"/>
    <mergeCell ref="NEK1:NEL1"/>
    <mergeCell ref="NEM1:NEN1"/>
    <mergeCell ref="NDU1:NDV1"/>
    <mergeCell ref="NDW1:NDX1"/>
    <mergeCell ref="NDY1:NDZ1"/>
    <mergeCell ref="NEA1:NEB1"/>
    <mergeCell ref="NEC1:NED1"/>
    <mergeCell ref="NDK1:NDL1"/>
    <mergeCell ref="NDM1:NDN1"/>
    <mergeCell ref="NDO1:NDP1"/>
    <mergeCell ref="NDQ1:NDR1"/>
    <mergeCell ref="NDS1:NDT1"/>
    <mergeCell ref="NDA1:NDB1"/>
    <mergeCell ref="NDC1:NDD1"/>
    <mergeCell ref="NDE1:NDF1"/>
    <mergeCell ref="NDG1:NDH1"/>
    <mergeCell ref="NDI1:NDJ1"/>
    <mergeCell ref="NCQ1:NCR1"/>
    <mergeCell ref="NCS1:NCT1"/>
    <mergeCell ref="NCU1:NCV1"/>
    <mergeCell ref="NCW1:NCX1"/>
    <mergeCell ref="NCY1:NCZ1"/>
    <mergeCell ref="NCG1:NCH1"/>
    <mergeCell ref="NCI1:NCJ1"/>
    <mergeCell ref="NCK1:NCL1"/>
    <mergeCell ref="NCM1:NCN1"/>
    <mergeCell ref="NCO1:NCP1"/>
    <mergeCell ref="NBW1:NBX1"/>
    <mergeCell ref="NBY1:NBZ1"/>
    <mergeCell ref="NCA1:NCB1"/>
    <mergeCell ref="NCC1:NCD1"/>
    <mergeCell ref="NCE1:NCF1"/>
    <mergeCell ref="NGW1:NGX1"/>
    <mergeCell ref="NGY1:NGZ1"/>
    <mergeCell ref="NHA1:NHB1"/>
    <mergeCell ref="NHC1:NHD1"/>
    <mergeCell ref="NHE1:NHF1"/>
    <mergeCell ref="NGM1:NGN1"/>
    <mergeCell ref="NGO1:NGP1"/>
    <mergeCell ref="NGQ1:NGR1"/>
    <mergeCell ref="NGS1:NGT1"/>
    <mergeCell ref="NGU1:NGV1"/>
    <mergeCell ref="NGC1:NGD1"/>
    <mergeCell ref="NGE1:NGF1"/>
    <mergeCell ref="NGG1:NGH1"/>
    <mergeCell ref="NGI1:NGJ1"/>
    <mergeCell ref="NGK1:NGL1"/>
    <mergeCell ref="NFS1:NFT1"/>
    <mergeCell ref="NFU1:NFV1"/>
    <mergeCell ref="NFW1:NFX1"/>
    <mergeCell ref="NFY1:NFZ1"/>
    <mergeCell ref="NGA1:NGB1"/>
    <mergeCell ref="NFI1:NFJ1"/>
    <mergeCell ref="NFK1:NFL1"/>
    <mergeCell ref="NFM1:NFN1"/>
    <mergeCell ref="NFO1:NFP1"/>
    <mergeCell ref="NFQ1:NFR1"/>
    <mergeCell ref="NEY1:NEZ1"/>
    <mergeCell ref="NFA1:NFB1"/>
    <mergeCell ref="NFC1:NFD1"/>
    <mergeCell ref="NFE1:NFF1"/>
    <mergeCell ref="NFG1:NFH1"/>
    <mergeCell ref="NEO1:NEP1"/>
    <mergeCell ref="NEQ1:NER1"/>
    <mergeCell ref="NES1:NET1"/>
    <mergeCell ref="NEU1:NEV1"/>
    <mergeCell ref="NEW1:NEX1"/>
    <mergeCell ref="NJO1:NJP1"/>
    <mergeCell ref="NJQ1:NJR1"/>
    <mergeCell ref="NJS1:NJT1"/>
    <mergeCell ref="NJU1:NJV1"/>
    <mergeCell ref="NJW1:NJX1"/>
    <mergeCell ref="NJE1:NJF1"/>
    <mergeCell ref="NJG1:NJH1"/>
    <mergeCell ref="NJI1:NJJ1"/>
    <mergeCell ref="NJK1:NJL1"/>
    <mergeCell ref="NJM1:NJN1"/>
    <mergeCell ref="NIU1:NIV1"/>
    <mergeCell ref="NIW1:NIX1"/>
    <mergeCell ref="NIY1:NIZ1"/>
    <mergeCell ref="NJA1:NJB1"/>
    <mergeCell ref="NJC1:NJD1"/>
    <mergeCell ref="NIK1:NIL1"/>
    <mergeCell ref="NIM1:NIN1"/>
    <mergeCell ref="NIO1:NIP1"/>
    <mergeCell ref="NIQ1:NIR1"/>
    <mergeCell ref="NIS1:NIT1"/>
    <mergeCell ref="NIA1:NIB1"/>
    <mergeCell ref="NIC1:NID1"/>
    <mergeCell ref="NIE1:NIF1"/>
    <mergeCell ref="NIG1:NIH1"/>
    <mergeCell ref="NII1:NIJ1"/>
    <mergeCell ref="NHQ1:NHR1"/>
    <mergeCell ref="NHS1:NHT1"/>
    <mergeCell ref="NHU1:NHV1"/>
    <mergeCell ref="NHW1:NHX1"/>
    <mergeCell ref="NHY1:NHZ1"/>
    <mergeCell ref="NHG1:NHH1"/>
    <mergeCell ref="NHI1:NHJ1"/>
    <mergeCell ref="NHK1:NHL1"/>
    <mergeCell ref="NHM1:NHN1"/>
    <mergeCell ref="NHO1:NHP1"/>
    <mergeCell ref="NMG1:NMH1"/>
    <mergeCell ref="NMI1:NMJ1"/>
    <mergeCell ref="NMK1:NML1"/>
    <mergeCell ref="NMM1:NMN1"/>
    <mergeCell ref="NMO1:NMP1"/>
    <mergeCell ref="NLW1:NLX1"/>
    <mergeCell ref="NLY1:NLZ1"/>
    <mergeCell ref="NMA1:NMB1"/>
    <mergeCell ref="NMC1:NMD1"/>
    <mergeCell ref="NME1:NMF1"/>
    <mergeCell ref="NLM1:NLN1"/>
    <mergeCell ref="NLO1:NLP1"/>
    <mergeCell ref="NLQ1:NLR1"/>
    <mergeCell ref="NLS1:NLT1"/>
    <mergeCell ref="NLU1:NLV1"/>
    <mergeCell ref="NLC1:NLD1"/>
    <mergeCell ref="NLE1:NLF1"/>
    <mergeCell ref="NLG1:NLH1"/>
    <mergeCell ref="NLI1:NLJ1"/>
    <mergeCell ref="NLK1:NLL1"/>
    <mergeCell ref="NKS1:NKT1"/>
    <mergeCell ref="NKU1:NKV1"/>
    <mergeCell ref="NKW1:NKX1"/>
    <mergeCell ref="NKY1:NKZ1"/>
    <mergeCell ref="NLA1:NLB1"/>
    <mergeCell ref="NKI1:NKJ1"/>
    <mergeCell ref="NKK1:NKL1"/>
    <mergeCell ref="NKM1:NKN1"/>
    <mergeCell ref="NKO1:NKP1"/>
    <mergeCell ref="NKQ1:NKR1"/>
    <mergeCell ref="NJY1:NJZ1"/>
    <mergeCell ref="NKA1:NKB1"/>
    <mergeCell ref="NKC1:NKD1"/>
    <mergeCell ref="NKE1:NKF1"/>
    <mergeCell ref="NKG1:NKH1"/>
    <mergeCell ref="NOY1:NOZ1"/>
    <mergeCell ref="NPA1:NPB1"/>
    <mergeCell ref="NPC1:NPD1"/>
    <mergeCell ref="NPE1:NPF1"/>
    <mergeCell ref="NPG1:NPH1"/>
    <mergeCell ref="NOO1:NOP1"/>
    <mergeCell ref="NOQ1:NOR1"/>
    <mergeCell ref="NOS1:NOT1"/>
    <mergeCell ref="NOU1:NOV1"/>
    <mergeCell ref="NOW1:NOX1"/>
    <mergeCell ref="NOE1:NOF1"/>
    <mergeCell ref="NOG1:NOH1"/>
    <mergeCell ref="NOI1:NOJ1"/>
    <mergeCell ref="NOK1:NOL1"/>
    <mergeCell ref="NOM1:NON1"/>
    <mergeCell ref="NNU1:NNV1"/>
    <mergeCell ref="NNW1:NNX1"/>
    <mergeCell ref="NNY1:NNZ1"/>
    <mergeCell ref="NOA1:NOB1"/>
    <mergeCell ref="NOC1:NOD1"/>
    <mergeCell ref="NNK1:NNL1"/>
    <mergeCell ref="NNM1:NNN1"/>
    <mergeCell ref="NNO1:NNP1"/>
    <mergeCell ref="NNQ1:NNR1"/>
    <mergeCell ref="NNS1:NNT1"/>
    <mergeCell ref="NNA1:NNB1"/>
    <mergeCell ref="NNC1:NND1"/>
    <mergeCell ref="NNE1:NNF1"/>
    <mergeCell ref="NNG1:NNH1"/>
    <mergeCell ref="NNI1:NNJ1"/>
    <mergeCell ref="NMQ1:NMR1"/>
    <mergeCell ref="NMS1:NMT1"/>
    <mergeCell ref="NMU1:NMV1"/>
    <mergeCell ref="NMW1:NMX1"/>
    <mergeCell ref="NMY1:NMZ1"/>
    <mergeCell ref="NRQ1:NRR1"/>
    <mergeCell ref="NRS1:NRT1"/>
    <mergeCell ref="NRU1:NRV1"/>
    <mergeCell ref="NRW1:NRX1"/>
    <mergeCell ref="NRY1:NRZ1"/>
    <mergeCell ref="NRG1:NRH1"/>
    <mergeCell ref="NRI1:NRJ1"/>
    <mergeCell ref="NRK1:NRL1"/>
    <mergeCell ref="NRM1:NRN1"/>
    <mergeCell ref="NRO1:NRP1"/>
    <mergeCell ref="NQW1:NQX1"/>
    <mergeCell ref="NQY1:NQZ1"/>
    <mergeCell ref="NRA1:NRB1"/>
    <mergeCell ref="NRC1:NRD1"/>
    <mergeCell ref="NRE1:NRF1"/>
    <mergeCell ref="NQM1:NQN1"/>
    <mergeCell ref="NQO1:NQP1"/>
    <mergeCell ref="NQQ1:NQR1"/>
    <mergeCell ref="NQS1:NQT1"/>
    <mergeCell ref="NQU1:NQV1"/>
    <mergeCell ref="NQC1:NQD1"/>
    <mergeCell ref="NQE1:NQF1"/>
    <mergeCell ref="NQG1:NQH1"/>
    <mergeCell ref="NQI1:NQJ1"/>
    <mergeCell ref="NQK1:NQL1"/>
    <mergeCell ref="NPS1:NPT1"/>
    <mergeCell ref="NPU1:NPV1"/>
    <mergeCell ref="NPW1:NPX1"/>
    <mergeCell ref="NPY1:NPZ1"/>
    <mergeCell ref="NQA1:NQB1"/>
    <mergeCell ref="NPI1:NPJ1"/>
    <mergeCell ref="NPK1:NPL1"/>
    <mergeCell ref="NPM1:NPN1"/>
    <mergeCell ref="NPO1:NPP1"/>
    <mergeCell ref="NPQ1:NPR1"/>
    <mergeCell ref="NUI1:NUJ1"/>
    <mergeCell ref="NUK1:NUL1"/>
    <mergeCell ref="NUM1:NUN1"/>
    <mergeCell ref="NUO1:NUP1"/>
    <mergeCell ref="NUQ1:NUR1"/>
    <mergeCell ref="NTY1:NTZ1"/>
    <mergeCell ref="NUA1:NUB1"/>
    <mergeCell ref="NUC1:NUD1"/>
    <mergeCell ref="NUE1:NUF1"/>
    <mergeCell ref="NUG1:NUH1"/>
    <mergeCell ref="NTO1:NTP1"/>
    <mergeCell ref="NTQ1:NTR1"/>
    <mergeCell ref="NTS1:NTT1"/>
    <mergeCell ref="NTU1:NTV1"/>
    <mergeCell ref="NTW1:NTX1"/>
    <mergeCell ref="NTE1:NTF1"/>
    <mergeCell ref="NTG1:NTH1"/>
    <mergeCell ref="NTI1:NTJ1"/>
    <mergeCell ref="NTK1:NTL1"/>
    <mergeCell ref="NTM1:NTN1"/>
    <mergeCell ref="NSU1:NSV1"/>
    <mergeCell ref="NSW1:NSX1"/>
    <mergeCell ref="NSY1:NSZ1"/>
    <mergeCell ref="NTA1:NTB1"/>
    <mergeCell ref="NTC1:NTD1"/>
    <mergeCell ref="NSK1:NSL1"/>
    <mergeCell ref="NSM1:NSN1"/>
    <mergeCell ref="NSO1:NSP1"/>
    <mergeCell ref="NSQ1:NSR1"/>
    <mergeCell ref="NSS1:NST1"/>
    <mergeCell ref="NSA1:NSB1"/>
    <mergeCell ref="NSC1:NSD1"/>
    <mergeCell ref="NSE1:NSF1"/>
    <mergeCell ref="NSG1:NSH1"/>
    <mergeCell ref="NSI1:NSJ1"/>
    <mergeCell ref="NXA1:NXB1"/>
    <mergeCell ref="NXC1:NXD1"/>
    <mergeCell ref="NXE1:NXF1"/>
    <mergeCell ref="NXG1:NXH1"/>
    <mergeCell ref="NXI1:NXJ1"/>
    <mergeCell ref="NWQ1:NWR1"/>
    <mergeCell ref="NWS1:NWT1"/>
    <mergeCell ref="NWU1:NWV1"/>
    <mergeCell ref="NWW1:NWX1"/>
    <mergeCell ref="NWY1:NWZ1"/>
    <mergeCell ref="NWG1:NWH1"/>
    <mergeCell ref="NWI1:NWJ1"/>
    <mergeCell ref="NWK1:NWL1"/>
    <mergeCell ref="NWM1:NWN1"/>
    <mergeCell ref="NWO1:NWP1"/>
    <mergeCell ref="NVW1:NVX1"/>
    <mergeCell ref="NVY1:NVZ1"/>
    <mergeCell ref="NWA1:NWB1"/>
    <mergeCell ref="NWC1:NWD1"/>
    <mergeCell ref="NWE1:NWF1"/>
    <mergeCell ref="NVM1:NVN1"/>
    <mergeCell ref="NVO1:NVP1"/>
    <mergeCell ref="NVQ1:NVR1"/>
    <mergeCell ref="NVS1:NVT1"/>
    <mergeCell ref="NVU1:NVV1"/>
    <mergeCell ref="NVC1:NVD1"/>
    <mergeCell ref="NVE1:NVF1"/>
    <mergeCell ref="NVG1:NVH1"/>
    <mergeCell ref="NVI1:NVJ1"/>
    <mergeCell ref="NVK1:NVL1"/>
    <mergeCell ref="NUS1:NUT1"/>
    <mergeCell ref="NUU1:NUV1"/>
    <mergeCell ref="NUW1:NUX1"/>
    <mergeCell ref="NUY1:NUZ1"/>
    <mergeCell ref="NVA1:NVB1"/>
    <mergeCell ref="NZS1:NZT1"/>
    <mergeCell ref="NZU1:NZV1"/>
    <mergeCell ref="NZW1:NZX1"/>
    <mergeCell ref="NZY1:NZZ1"/>
    <mergeCell ref="OAA1:OAB1"/>
    <mergeCell ref="NZI1:NZJ1"/>
    <mergeCell ref="NZK1:NZL1"/>
    <mergeCell ref="NZM1:NZN1"/>
    <mergeCell ref="NZO1:NZP1"/>
    <mergeCell ref="NZQ1:NZR1"/>
    <mergeCell ref="NYY1:NYZ1"/>
    <mergeCell ref="NZA1:NZB1"/>
    <mergeCell ref="NZC1:NZD1"/>
    <mergeCell ref="NZE1:NZF1"/>
    <mergeCell ref="NZG1:NZH1"/>
    <mergeCell ref="NYO1:NYP1"/>
    <mergeCell ref="NYQ1:NYR1"/>
    <mergeCell ref="NYS1:NYT1"/>
    <mergeCell ref="NYU1:NYV1"/>
    <mergeCell ref="NYW1:NYX1"/>
    <mergeCell ref="NYE1:NYF1"/>
    <mergeCell ref="NYG1:NYH1"/>
    <mergeCell ref="NYI1:NYJ1"/>
    <mergeCell ref="NYK1:NYL1"/>
    <mergeCell ref="NYM1:NYN1"/>
    <mergeCell ref="NXU1:NXV1"/>
    <mergeCell ref="NXW1:NXX1"/>
    <mergeCell ref="NXY1:NXZ1"/>
    <mergeCell ref="NYA1:NYB1"/>
    <mergeCell ref="NYC1:NYD1"/>
    <mergeCell ref="NXK1:NXL1"/>
    <mergeCell ref="NXM1:NXN1"/>
    <mergeCell ref="NXO1:NXP1"/>
    <mergeCell ref="NXQ1:NXR1"/>
    <mergeCell ref="NXS1:NXT1"/>
    <mergeCell ref="OCK1:OCL1"/>
    <mergeCell ref="OCM1:OCN1"/>
    <mergeCell ref="OCO1:OCP1"/>
    <mergeCell ref="OCQ1:OCR1"/>
    <mergeCell ref="OCS1:OCT1"/>
    <mergeCell ref="OCA1:OCB1"/>
    <mergeCell ref="OCC1:OCD1"/>
    <mergeCell ref="OCE1:OCF1"/>
    <mergeCell ref="OCG1:OCH1"/>
    <mergeCell ref="OCI1:OCJ1"/>
    <mergeCell ref="OBQ1:OBR1"/>
    <mergeCell ref="OBS1:OBT1"/>
    <mergeCell ref="OBU1:OBV1"/>
    <mergeCell ref="OBW1:OBX1"/>
    <mergeCell ref="OBY1:OBZ1"/>
    <mergeCell ref="OBG1:OBH1"/>
    <mergeCell ref="OBI1:OBJ1"/>
    <mergeCell ref="OBK1:OBL1"/>
    <mergeCell ref="OBM1:OBN1"/>
    <mergeCell ref="OBO1:OBP1"/>
    <mergeCell ref="OAW1:OAX1"/>
    <mergeCell ref="OAY1:OAZ1"/>
    <mergeCell ref="OBA1:OBB1"/>
    <mergeCell ref="OBC1:OBD1"/>
    <mergeCell ref="OBE1:OBF1"/>
    <mergeCell ref="OAM1:OAN1"/>
    <mergeCell ref="OAO1:OAP1"/>
    <mergeCell ref="OAQ1:OAR1"/>
    <mergeCell ref="OAS1:OAT1"/>
    <mergeCell ref="OAU1:OAV1"/>
    <mergeCell ref="OAC1:OAD1"/>
    <mergeCell ref="OAE1:OAF1"/>
    <mergeCell ref="OAG1:OAH1"/>
    <mergeCell ref="OAI1:OAJ1"/>
    <mergeCell ref="OAK1:OAL1"/>
    <mergeCell ref="OFC1:OFD1"/>
    <mergeCell ref="OFE1:OFF1"/>
    <mergeCell ref="OFG1:OFH1"/>
    <mergeCell ref="OFI1:OFJ1"/>
    <mergeCell ref="OFK1:OFL1"/>
    <mergeCell ref="OES1:OET1"/>
    <mergeCell ref="OEU1:OEV1"/>
    <mergeCell ref="OEW1:OEX1"/>
    <mergeCell ref="OEY1:OEZ1"/>
    <mergeCell ref="OFA1:OFB1"/>
    <mergeCell ref="OEI1:OEJ1"/>
    <mergeCell ref="OEK1:OEL1"/>
    <mergeCell ref="OEM1:OEN1"/>
    <mergeCell ref="OEO1:OEP1"/>
    <mergeCell ref="OEQ1:OER1"/>
    <mergeCell ref="ODY1:ODZ1"/>
    <mergeCell ref="OEA1:OEB1"/>
    <mergeCell ref="OEC1:OED1"/>
    <mergeCell ref="OEE1:OEF1"/>
    <mergeCell ref="OEG1:OEH1"/>
    <mergeCell ref="ODO1:ODP1"/>
    <mergeCell ref="ODQ1:ODR1"/>
    <mergeCell ref="ODS1:ODT1"/>
    <mergeCell ref="ODU1:ODV1"/>
    <mergeCell ref="ODW1:ODX1"/>
    <mergeCell ref="ODE1:ODF1"/>
    <mergeCell ref="ODG1:ODH1"/>
    <mergeCell ref="ODI1:ODJ1"/>
    <mergeCell ref="ODK1:ODL1"/>
    <mergeCell ref="ODM1:ODN1"/>
    <mergeCell ref="OCU1:OCV1"/>
    <mergeCell ref="OCW1:OCX1"/>
    <mergeCell ref="OCY1:OCZ1"/>
    <mergeCell ref="ODA1:ODB1"/>
    <mergeCell ref="ODC1:ODD1"/>
    <mergeCell ref="OHU1:OHV1"/>
    <mergeCell ref="OHW1:OHX1"/>
    <mergeCell ref="OHY1:OHZ1"/>
    <mergeCell ref="OIA1:OIB1"/>
    <mergeCell ref="OIC1:OID1"/>
    <mergeCell ref="OHK1:OHL1"/>
    <mergeCell ref="OHM1:OHN1"/>
    <mergeCell ref="OHO1:OHP1"/>
    <mergeCell ref="OHQ1:OHR1"/>
    <mergeCell ref="OHS1:OHT1"/>
    <mergeCell ref="OHA1:OHB1"/>
    <mergeCell ref="OHC1:OHD1"/>
    <mergeCell ref="OHE1:OHF1"/>
    <mergeCell ref="OHG1:OHH1"/>
    <mergeCell ref="OHI1:OHJ1"/>
    <mergeCell ref="OGQ1:OGR1"/>
    <mergeCell ref="OGS1:OGT1"/>
    <mergeCell ref="OGU1:OGV1"/>
    <mergeCell ref="OGW1:OGX1"/>
    <mergeCell ref="OGY1:OGZ1"/>
    <mergeCell ref="OGG1:OGH1"/>
    <mergeCell ref="OGI1:OGJ1"/>
    <mergeCell ref="OGK1:OGL1"/>
    <mergeCell ref="OGM1:OGN1"/>
    <mergeCell ref="OGO1:OGP1"/>
    <mergeCell ref="OFW1:OFX1"/>
    <mergeCell ref="OFY1:OFZ1"/>
    <mergeCell ref="OGA1:OGB1"/>
    <mergeCell ref="OGC1:OGD1"/>
    <mergeCell ref="OGE1:OGF1"/>
    <mergeCell ref="OFM1:OFN1"/>
    <mergeCell ref="OFO1:OFP1"/>
    <mergeCell ref="OFQ1:OFR1"/>
    <mergeCell ref="OFS1:OFT1"/>
    <mergeCell ref="OFU1:OFV1"/>
    <mergeCell ref="OKM1:OKN1"/>
    <mergeCell ref="OKO1:OKP1"/>
    <mergeCell ref="OKQ1:OKR1"/>
    <mergeCell ref="OKS1:OKT1"/>
    <mergeCell ref="OKU1:OKV1"/>
    <mergeCell ref="OKC1:OKD1"/>
    <mergeCell ref="OKE1:OKF1"/>
    <mergeCell ref="OKG1:OKH1"/>
    <mergeCell ref="OKI1:OKJ1"/>
    <mergeCell ref="OKK1:OKL1"/>
    <mergeCell ref="OJS1:OJT1"/>
    <mergeCell ref="OJU1:OJV1"/>
    <mergeCell ref="OJW1:OJX1"/>
    <mergeCell ref="OJY1:OJZ1"/>
    <mergeCell ref="OKA1:OKB1"/>
    <mergeCell ref="OJI1:OJJ1"/>
    <mergeCell ref="OJK1:OJL1"/>
    <mergeCell ref="OJM1:OJN1"/>
    <mergeCell ref="OJO1:OJP1"/>
    <mergeCell ref="OJQ1:OJR1"/>
    <mergeCell ref="OIY1:OIZ1"/>
    <mergeCell ref="OJA1:OJB1"/>
    <mergeCell ref="OJC1:OJD1"/>
    <mergeCell ref="OJE1:OJF1"/>
    <mergeCell ref="OJG1:OJH1"/>
    <mergeCell ref="OIO1:OIP1"/>
    <mergeCell ref="OIQ1:OIR1"/>
    <mergeCell ref="OIS1:OIT1"/>
    <mergeCell ref="OIU1:OIV1"/>
    <mergeCell ref="OIW1:OIX1"/>
    <mergeCell ref="OIE1:OIF1"/>
    <mergeCell ref="OIG1:OIH1"/>
    <mergeCell ref="OII1:OIJ1"/>
    <mergeCell ref="OIK1:OIL1"/>
    <mergeCell ref="OIM1:OIN1"/>
    <mergeCell ref="ONE1:ONF1"/>
    <mergeCell ref="ONG1:ONH1"/>
    <mergeCell ref="ONI1:ONJ1"/>
    <mergeCell ref="ONK1:ONL1"/>
    <mergeCell ref="ONM1:ONN1"/>
    <mergeCell ref="OMU1:OMV1"/>
    <mergeCell ref="OMW1:OMX1"/>
    <mergeCell ref="OMY1:OMZ1"/>
    <mergeCell ref="ONA1:ONB1"/>
    <mergeCell ref="ONC1:OND1"/>
    <mergeCell ref="OMK1:OML1"/>
    <mergeCell ref="OMM1:OMN1"/>
    <mergeCell ref="OMO1:OMP1"/>
    <mergeCell ref="OMQ1:OMR1"/>
    <mergeCell ref="OMS1:OMT1"/>
    <mergeCell ref="OMA1:OMB1"/>
    <mergeCell ref="OMC1:OMD1"/>
    <mergeCell ref="OME1:OMF1"/>
    <mergeCell ref="OMG1:OMH1"/>
    <mergeCell ref="OMI1:OMJ1"/>
    <mergeCell ref="OLQ1:OLR1"/>
    <mergeCell ref="OLS1:OLT1"/>
    <mergeCell ref="OLU1:OLV1"/>
    <mergeCell ref="OLW1:OLX1"/>
    <mergeCell ref="OLY1:OLZ1"/>
    <mergeCell ref="OLG1:OLH1"/>
    <mergeCell ref="OLI1:OLJ1"/>
    <mergeCell ref="OLK1:OLL1"/>
    <mergeCell ref="OLM1:OLN1"/>
    <mergeCell ref="OLO1:OLP1"/>
    <mergeCell ref="OKW1:OKX1"/>
    <mergeCell ref="OKY1:OKZ1"/>
    <mergeCell ref="OLA1:OLB1"/>
    <mergeCell ref="OLC1:OLD1"/>
    <mergeCell ref="OLE1:OLF1"/>
    <mergeCell ref="OPW1:OPX1"/>
    <mergeCell ref="OPY1:OPZ1"/>
    <mergeCell ref="OQA1:OQB1"/>
    <mergeCell ref="OQC1:OQD1"/>
    <mergeCell ref="OQE1:OQF1"/>
    <mergeCell ref="OPM1:OPN1"/>
    <mergeCell ref="OPO1:OPP1"/>
    <mergeCell ref="OPQ1:OPR1"/>
    <mergeCell ref="OPS1:OPT1"/>
    <mergeCell ref="OPU1:OPV1"/>
    <mergeCell ref="OPC1:OPD1"/>
    <mergeCell ref="OPE1:OPF1"/>
    <mergeCell ref="OPG1:OPH1"/>
    <mergeCell ref="OPI1:OPJ1"/>
    <mergeCell ref="OPK1:OPL1"/>
    <mergeCell ref="OOS1:OOT1"/>
    <mergeCell ref="OOU1:OOV1"/>
    <mergeCell ref="OOW1:OOX1"/>
    <mergeCell ref="OOY1:OOZ1"/>
    <mergeCell ref="OPA1:OPB1"/>
    <mergeCell ref="OOI1:OOJ1"/>
    <mergeCell ref="OOK1:OOL1"/>
    <mergeCell ref="OOM1:OON1"/>
    <mergeCell ref="OOO1:OOP1"/>
    <mergeCell ref="OOQ1:OOR1"/>
    <mergeCell ref="ONY1:ONZ1"/>
    <mergeCell ref="OOA1:OOB1"/>
    <mergeCell ref="OOC1:OOD1"/>
    <mergeCell ref="OOE1:OOF1"/>
    <mergeCell ref="OOG1:OOH1"/>
    <mergeCell ref="ONO1:ONP1"/>
    <mergeCell ref="ONQ1:ONR1"/>
    <mergeCell ref="ONS1:ONT1"/>
    <mergeCell ref="ONU1:ONV1"/>
    <mergeCell ref="ONW1:ONX1"/>
    <mergeCell ref="OSO1:OSP1"/>
    <mergeCell ref="OSQ1:OSR1"/>
    <mergeCell ref="OSS1:OST1"/>
    <mergeCell ref="OSU1:OSV1"/>
    <mergeCell ref="OSW1:OSX1"/>
    <mergeCell ref="OSE1:OSF1"/>
    <mergeCell ref="OSG1:OSH1"/>
    <mergeCell ref="OSI1:OSJ1"/>
    <mergeCell ref="OSK1:OSL1"/>
    <mergeCell ref="OSM1:OSN1"/>
    <mergeCell ref="ORU1:ORV1"/>
    <mergeCell ref="ORW1:ORX1"/>
    <mergeCell ref="ORY1:ORZ1"/>
    <mergeCell ref="OSA1:OSB1"/>
    <mergeCell ref="OSC1:OSD1"/>
    <mergeCell ref="ORK1:ORL1"/>
    <mergeCell ref="ORM1:ORN1"/>
    <mergeCell ref="ORO1:ORP1"/>
    <mergeCell ref="ORQ1:ORR1"/>
    <mergeCell ref="ORS1:ORT1"/>
    <mergeCell ref="ORA1:ORB1"/>
    <mergeCell ref="ORC1:ORD1"/>
    <mergeCell ref="ORE1:ORF1"/>
    <mergeCell ref="ORG1:ORH1"/>
    <mergeCell ref="ORI1:ORJ1"/>
    <mergeCell ref="OQQ1:OQR1"/>
    <mergeCell ref="OQS1:OQT1"/>
    <mergeCell ref="OQU1:OQV1"/>
    <mergeCell ref="OQW1:OQX1"/>
    <mergeCell ref="OQY1:OQZ1"/>
    <mergeCell ref="OQG1:OQH1"/>
    <mergeCell ref="OQI1:OQJ1"/>
    <mergeCell ref="OQK1:OQL1"/>
    <mergeCell ref="OQM1:OQN1"/>
    <mergeCell ref="OQO1:OQP1"/>
    <mergeCell ref="OVG1:OVH1"/>
    <mergeCell ref="OVI1:OVJ1"/>
    <mergeCell ref="OVK1:OVL1"/>
    <mergeCell ref="OVM1:OVN1"/>
    <mergeCell ref="OVO1:OVP1"/>
    <mergeCell ref="OUW1:OUX1"/>
    <mergeCell ref="OUY1:OUZ1"/>
    <mergeCell ref="OVA1:OVB1"/>
    <mergeCell ref="OVC1:OVD1"/>
    <mergeCell ref="OVE1:OVF1"/>
    <mergeCell ref="OUM1:OUN1"/>
    <mergeCell ref="OUO1:OUP1"/>
    <mergeCell ref="OUQ1:OUR1"/>
    <mergeCell ref="OUS1:OUT1"/>
    <mergeCell ref="OUU1:OUV1"/>
    <mergeCell ref="OUC1:OUD1"/>
    <mergeCell ref="OUE1:OUF1"/>
    <mergeCell ref="OUG1:OUH1"/>
    <mergeCell ref="OUI1:OUJ1"/>
    <mergeCell ref="OUK1:OUL1"/>
    <mergeCell ref="OTS1:OTT1"/>
    <mergeCell ref="OTU1:OTV1"/>
    <mergeCell ref="OTW1:OTX1"/>
    <mergeCell ref="OTY1:OTZ1"/>
    <mergeCell ref="OUA1:OUB1"/>
    <mergeCell ref="OTI1:OTJ1"/>
    <mergeCell ref="OTK1:OTL1"/>
    <mergeCell ref="OTM1:OTN1"/>
    <mergeCell ref="OTO1:OTP1"/>
    <mergeCell ref="OTQ1:OTR1"/>
    <mergeCell ref="OSY1:OSZ1"/>
    <mergeCell ref="OTA1:OTB1"/>
    <mergeCell ref="OTC1:OTD1"/>
    <mergeCell ref="OTE1:OTF1"/>
    <mergeCell ref="OTG1:OTH1"/>
    <mergeCell ref="OXY1:OXZ1"/>
    <mergeCell ref="OYA1:OYB1"/>
    <mergeCell ref="OYC1:OYD1"/>
    <mergeCell ref="OYE1:OYF1"/>
    <mergeCell ref="OYG1:OYH1"/>
    <mergeCell ref="OXO1:OXP1"/>
    <mergeCell ref="OXQ1:OXR1"/>
    <mergeCell ref="OXS1:OXT1"/>
    <mergeCell ref="OXU1:OXV1"/>
    <mergeCell ref="OXW1:OXX1"/>
    <mergeCell ref="OXE1:OXF1"/>
    <mergeCell ref="OXG1:OXH1"/>
    <mergeCell ref="OXI1:OXJ1"/>
    <mergeCell ref="OXK1:OXL1"/>
    <mergeCell ref="OXM1:OXN1"/>
    <mergeCell ref="OWU1:OWV1"/>
    <mergeCell ref="OWW1:OWX1"/>
    <mergeCell ref="OWY1:OWZ1"/>
    <mergeCell ref="OXA1:OXB1"/>
    <mergeCell ref="OXC1:OXD1"/>
    <mergeCell ref="OWK1:OWL1"/>
    <mergeCell ref="OWM1:OWN1"/>
    <mergeCell ref="OWO1:OWP1"/>
    <mergeCell ref="OWQ1:OWR1"/>
    <mergeCell ref="OWS1:OWT1"/>
    <mergeCell ref="OWA1:OWB1"/>
    <mergeCell ref="OWC1:OWD1"/>
    <mergeCell ref="OWE1:OWF1"/>
    <mergeCell ref="OWG1:OWH1"/>
    <mergeCell ref="OWI1:OWJ1"/>
    <mergeCell ref="OVQ1:OVR1"/>
    <mergeCell ref="OVS1:OVT1"/>
    <mergeCell ref="OVU1:OVV1"/>
    <mergeCell ref="OVW1:OVX1"/>
    <mergeCell ref="OVY1:OVZ1"/>
    <mergeCell ref="PAQ1:PAR1"/>
    <mergeCell ref="PAS1:PAT1"/>
    <mergeCell ref="PAU1:PAV1"/>
    <mergeCell ref="PAW1:PAX1"/>
    <mergeCell ref="PAY1:PAZ1"/>
    <mergeCell ref="PAG1:PAH1"/>
    <mergeCell ref="PAI1:PAJ1"/>
    <mergeCell ref="PAK1:PAL1"/>
    <mergeCell ref="PAM1:PAN1"/>
    <mergeCell ref="PAO1:PAP1"/>
    <mergeCell ref="OZW1:OZX1"/>
    <mergeCell ref="OZY1:OZZ1"/>
    <mergeCell ref="PAA1:PAB1"/>
    <mergeCell ref="PAC1:PAD1"/>
    <mergeCell ref="PAE1:PAF1"/>
    <mergeCell ref="OZM1:OZN1"/>
    <mergeCell ref="OZO1:OZP1"/>
    <mergeCell ref="OZQ1:OZR1"/>
    <mergeCell ref="OZS1:OZT1"/>
    <mergeCell ref="OZU1:OZV1"/>
    <mergeCell ref="OZC1:OZD1"/>
    <mergeCell ref="OZE1:OZF1"/>
    <mergeCell ref="OZG1:OZH1"/>
    <mergeCell ref="OZI1:OZJ1"/>
    <mergeCell ref="OZK1:OZL1"/>
    <mergeCell ref="OYS1:OYT1"/>
    <mergeCell ref="OYU1:OYV1"/>
    <mergeCell ref="OYW1:OYX1"/>
    <mergeCell ref="OYY1:OYZ1"/>
    <mergeCell ref="OZA1:OZB1"/>
    <mergeCell ref="OYI1:OYJ1"/>
    <mergeCell ref="OYK1:OYL1"/>
    <mergeCell ref="OYM1:OYN1"/>
    <mergeCell ref="OYO1:OYP1"/>
    <mergeCell ref="OYQ1:OYR1"/>
    <mergeCell ref="PDI1:PDJ1"/>
    <mergeCell ref="PDK1:PDL1"/>
    <mergeCell ref="PDM1:PDN1"/>
    <mergeCell ref="PDO1:PDP1"/>
    <mergeCell ref="PDQ1:PDR1"/>
    <mergeCell ref="PCY1:PCZ1"/>
    <mergeCell ref="PDA1:PDB1"/>
    <mergeCell ref="PDC1:PDD1"/>
    <mergeCell ref="PDE1:PDF1"/>
    <mergeCell ref="PDG1:PDH1"/>
    <mergeCell ref="PCO1:PCP1"/>
    <mergeCell ref="PCQ1:PCR1"/>
    <mergeCell ref="PCS1:PCT1"/>
    <mergeCell ref="PCU1:PCV1"/>
    <mergeCell ref="PCW1:PCX1"/>
    <mergeCell ref="PCE1:PCF1"/>
    <mergeCell ref="PCG1:PCH1"/>
    <mergeCell ref="PCI1:PCJ1"/>
    <mergeCell ref="PCK1:PCL1"/>
    <mergeCell ref="PCM1:PCN1"/>
    <mergeCell ref="PBU1:PBV1"/>
    <mergeCell ref="PBW1:PBX1"/>
    <mergeCell ref="PBY1:PBZ1"/>
    <mergeCell ref="PCA1:PCB1"/>
    <mergeCell ref="PCC1:PCD1"/>
    <mergeCell ref="PBK1:PBL1"/>
    <mergeCell ref="PBM1:PBN1"/>
    <mergeCell ref="PBO1:PBP1"/>
    <mergeCell ref="PBQ1:PBR1"/>
    <mergeCell ref="PBS1:PBT1"/>
    <mergeCell ref="PBA1:PBB1"/>
    <mergeCell ref="PBC1:PBD1"/>
    <mergeCell ref="PBE1:PBF1"/>
    <mergeCell ref="PBG1:PBH1"/>
    <mergeCell ref="PBI1:PBJ1"/>
    <mergeCell ref="PGA1:PGB1"/>
    <mergeCell ref="PGC1:PGD1"/>
    <mergeCell ref="PGE1:PGF1"/>
    <mergeCell ref="PGG1:PGH1"/>
    <mergeCell ref="PGI1:PGJ1"/>
    <mergeCell ref="PFQ1:PFR1"/>
    <mergeCell ref="PFS1:PFT1"/>
    <mergeCell ref="PFU1:PFV1"/>
    <mergeCell ref="PFW1:PFX1"/>
    <mergeCell ref="PFY1:PFZ1"/>
    <mergeCell ref="PFG1:PFH1"/>
    <mergeCell ref="PFI1:PFJ1"/>
    <mergeCell ref="PFK1:PFL1"/>
    <mergeCell ref="PFM1:PFN1"/>
    <mergeCell ref="PFO1:PFP1"/>
    <mergeCell ref="PEW1:PEX1"/>
    <mergeCell ref="PEY1:PEZ1"/>
    <mergeCell ref="PFA1:PFB1"/>
    <mergeCell ref="PFC1:PFD1"/>
    <mergeCell ref="PFE1:PFF1"/>
    <mergeCell ref="PEM1:PEN1"/>
    <mergeCell ref="PEO1:PEP1"/>
    <mergeCell ref="PEQ1:PER1"/>
    <mergeCell ref="PES1:PET1"/>
    <mergeCell ref="PEU1:PEV1"/>
    <mergeCell ref="PEC1:PED1"/>
    <mergeCell ref="PEE1:PEF1"/>
    <mergeCell ref="PEG1:PEH1"/>
    <mergeCell ref="PEI1:PEJ1"/>
    <mergeCell ref="PEK1:PEL1"/>
    <mergeCell ref="PDS1:PDT1"/>
    <mergeCell ref="PDU1:PDV1"/>
    <mergeCell ref="PDW1:PDX1"/>
    <mergeCell ref="PDY1:PDZ1"/>
    <mergeCell ref="PEA1:PEB1"/>
    <mergeCell ref="PIS1:PIT1"/>
    <mergeCell ref="PIU1:PIV1"/>
    <mergeCell ref="PIW1:PIX1"/>
    <mergeCell ref="PIY1:PIZ1"/>
    <mergeCell ref="PJA1:PJB1"/>
    <mergeCell ref="PII1:PIJ1"/>
    <mergeCell ref="PIK1:PIL1"/>
    <mergeCell ref="PIM1:PIN1"/>
    <mergeCell ref="PIO1:PIP1"/>
    <mergeCell ref="PIQ1:PIR1"/>
    <mergeCell ref="PHY1:PHZ1"/>
    <mergeCell ref="PIA1:PIB1"/>
    <mergeCell ref="PIC1:PID1"/>
    <mergeCell ref="PIE1:PIF1"/>
    <mergeCell ref="PIG1:PIH1"/>
    <mergeCell ref="PHO1:PHP1"/>
    <mergeCell ref="PHQ1:PHR1"/>
    <mergeCell ref="PHS1:PHT1"/>
    <mergeCell ref="PHU1:PHV1"/>
    <mergeCell ref="PHW1:PHX1"/>
    <mergeCell ref="PHE1:PHF1"/>
    <mergeCell ref="PHG1:PHH1"/>
    <mergeCell ref="PHI1:PHJ1"/>
    <mergeCell ref="PHK1:PHL1"/>
    <mergeCell ref="PHM1:PHN1"/>
    <mergeCell ref="PGU1:PGV1"/>
    <mergeCell ref="PGW1:PGX1"/>
    <mergeCell ref="PGY1:PGZ1"/>
    <mergeCell ref="PHA1:PHB1"/>
    <mergeCell ref="PHC1:PHD1"/>
    <mergeCell ref="PGK1:PGL1"/>
    <mergeCell ref="PGM1:PGN1"/>
    <mergeCell ref="PGO1:PGP1"/>
    <mergeCell ref="PGQ1:PGR1"/>
    <mergeCell ref="PGS1:PGT1"/>
    <mergeCell ref="PLK1:PLL1"/>
    <mergeCell ref="PLM1:PLN1"/>
    <mergeCell ref="PLO1:PLP1"/>
    <mergeCell ref="PLQ1:PLR1"/>
    <mergeCell ref="PLS1:PLT1"/>
    <mergeCell ref="PLA1:PLB1"/>
    <mergeCell ref="PLC1:PLD1"/>
    <mergeCell ref="PLE1:PLF1"/>
    <mergeCell ref="PLG1:PLH1"/>
    <mergeCell ref="PLI1:PLJ1"/>
    <mergeCell ref="PKQ1:PKR1"/>
    <mergeCell ref="PKS1:PKT1"/>
    <mergeCell ref="PKU1:PKV1"/>
    <mergeCell ref="PKW1:PKX1"/>
    <mergeCell ref="PKY1:PKZ1"/>
    <mergeCell ref="PKG1:PKH1"/>
    <mergeCell ref="PKI1:PKJ1"/>
    <mergeCell ref="PKK1:PKL1"/>
    <mergeCell ref="PKM1:PKN1"/>
    <mergeCell ref="PKO1:PKP1"/>
    <mergeCell ref="PJW1:PJX1"/>
    <mergeCell ref="PJY1:PJZ1"/>
    <mergeCell ref="PKA1:PKB1"/>
    <mergeCell ref="PKC1:PKD1"/>
    <mergeCell ref="PKE1:PKF1"/>
    <mergeCell ref="PJM1:PJN1"/>
    <mergeCell ref="PJO1:PJP1"/>
    <mergeCell ref="PJQ1:PJR1"/>
    <mergeCell ref="PJS1:PJT1"/>
    <mergeCell ref="PJU1:PJV1"/>
    <mergeCell ref="PJC1:PJD1"/>
    <mergeCell ref="PJE1:PJF1"/>
    <mergeCell ref="PJG1:PJH1"/>
    <mergeCell ref="PJI1:PJJ1"/>
    <mergeCell ref="PJK1:PJL1"/>
    <mergeCell ref="POC1:POD1"/>
    <mergeCell ref="POE1:POF1"/>
    <mergeCell ref="POG1:POH1"/>
    <mergeCell ref="POI1:POJ1"/>
    <mergeCell ref="POK1:POL1"/>
    <mergeCell ref="PNS1:PNT1"/>
    <mergeCell ref="PNU1:PNV1"/>
    <mergeCell ref="PNW1:PNX1"/>
    <mergeCell ref="PNY1:PNZ1"/>
    <mergeCell ref="POA1:POB1"/>
    <mergeCell ref="PNI1:PNJ1"/>
    <mergeCell ref="PNK1:PNL1"/>
    <mergeCell ref="PNM1:PNN1"/>
    <mergeCell ref="PNO1:PNP1"/>
    <mergeCell ref="PNQ1:PNR1"/>
    <mergeCell ref="PMY1:PMZ1"/>
    <mergeCell ref="PNA1:PNB1"/>
    <mergeCell ref="PNC1:PND1"/>
    <mergeCell ref="PNE1:PNF1"/>
    <mergeCell ref="PNG1:PNH1"/>
    <mergeCell ref="PMO1:PMP1"/>
    <mergeCell ref="PMQ1:PMR1"/>
    <mergeCell ref="PMS1:PMT1"/>
    <mergeCell ref="PMU1:PMV1"/>
    <mergeCell ref="PMW1:PMX1"/>
    <mergeCell ref="PME1:PMF1"/>
    <mergeCell ref="PMG1:PMH1"/>
    <mergeCell ref="PMI1:PMJ1"/>
    <mergeCell ref="PMK1:PML1"/>
    <mergeCell ref="PMM1:PMN1"/>
    <mergeCell ref="PLU1:PLV1"/>
    <mergeCell ref="PLW1:PLX1"/>
    <mergeCell ref="PLY1:PLZ1"/>
    <mergeCell ref="PMA1:PMB1"/>
    <mergeCell ref="PMC1:PMD1"/>
    <mergeCell ref="PQU1:PQV1"/>
    <mergeCell ref="PQW1:PQX1"/>
    <mergeCell ref="PQY1:PQZ1"/>
    <mergeCell ref="PRA1:PRB1"/>
    <mergeCell ref="PRC1:PRD1"/>
    <mergeCell ref="PQK1:PQL1"/>
    <mergeCell ref="PQM1:PQN1"/>
    <mergeCell ref="PQO1:PQP1"/>
    <mergeCell ref="PQQ1:PQR1"/>
    <mergeCell ref="PQS1:PQT1"/>
    <mergeCell ref="PQA1:PQB1"/>
    <mergeCell ref="PQC1:PQD1"/>
    <mergeCell ref="PQE1:PQF1"/>
    <mergeCell ref="PQG1:PQH1"/>
    <mergeCell ref="PQI1:PQJ1"/>
    <mergeCell ref="PPQ1:PPR1"/>
    <mergeCell ref="PPS1:PPT1"/>
    <mergeCell ref="PPU1:PPV1"/>
    <mergeCell ref="PPW1:PPX1"/>
    <mergeCell ref="PPY1:PPZ1"/>
    <mergeCell ref="PPG1:PPH1"/>
    <mergeCell ref="PPI1:PPJ1"/>
    <mergeCell ref="PPK1:PPL1"/>
    <mergeCell ref="PPM1:PPN1"/>
    <mergeCell ref="PPO1:PPP1"/>
    <mergeCell ref="POW1:POX1"/>
    <mergeCell ref="POY1:POZ1"/>
    <mergeCell ref="PPA1:PPB1"/>
    <mergeCell ref="PPC1:PPD1"/>
    <mergeCell ref="PPE1:PPF1"/>
    <mergeCell ref="POM1:PON1"/>
    <mergeCell ref="POO1:POP1"/>
    <mergeCell ref="POQ1:POR1"/>
    <mergeCell ref="POS1:POT1"/>
    <mergeCell ref="POU1:POV1"/>
    <mergeCell ref="PTM1:PTN1"/>
    <mergeCell ref="PTO1:PTP1"/>
    <mergeCell ref="PTQ1:PTR1"/>
    <mergeCell ref="PTS1:PTT1"/>
    <mergeCell ref="PTU1:PTV1"/>
    <mergeCell ref="PTC1:PTD1"/>
    <mergeCell ref="PTE1:PTF1"/>
    <mergeCell ref="PTG1:PTH1"/>
    <mergeCell ref="PTI1:PTJ1"/>
    <mergeCell ref="PTK1:PTL1"/>
    <mergeCell ref="PSS1:PST1"/>
    <mergeCell ref="PSU1:PSV1"/>
    <mergeCell ref="PSW1:PSX1"/>
    <mergeCell ref="PSY1:PSZ1"/>
    <mergeCell ref="PTA1:PTB1"/>
    <mergeCell ref="PSI1:PSJ1"/>
    <mergeCell ref="PSK1:PSL1"/>
    <mergeCell ref="PSM1:PSN1"/>
    <mergeCell ref="PSO1:PSP1"/>
    <mergeCell ref="PSQ1:PSR1"/>
    <mergeCell ref="PRY1:PRZ1"/>
    <mergeCell ref="PSA1:PSB1"/>
    <mergeCell ref="PSC1:PSD1"/>
    <mergeCell ref="PSE1:PSF1"/>
    <mergeCell ref="PSG1:PSH1"/>
    <mergeCell ref="PRO1:PRP1"/>
    <mergeCell ref="PRQ1:PRR1"/>
    <mergeCell ref="PRS1:PRT1"/>
    <mergeCell ref="PRU1:PRV1"/>
    <mergeCell ref="PRW1:PRX1"/>
    <mergeCell ref="PRE1:PRF1"/>
    <mergeCell ref="PRG1:PRH1"/>
    <mergeCell ref="PRI1:PRJ1"/>
    <mergeCell ref="PRK1:PRL1"/>
    <mergeCell ref="PRM1:PRN1"/>
    <mergeCell ref="PWE1:PWF1"/>
    <mergeCell ref="PWG1:PWH1"/>
    <mergeCell ref="PWI1:PWJ1"/>
    <mergeCell ref="PWK1:PWL1"/>
    <mergeCell ref="PWM1:PWN1"/>
    <mergeCell ref="PVU1:PVV1"/>
    <mergeCell ref="PVW1:PVX1"/>
    <mergeCell ref="PVY1:PVZ1"/>
    <mergeCell ref="PWA1:PWB1"/>
    <mergeCell ref="PWC1:PWD1"/>
    <mergeCell ref="PVK1:PVL1"/>
    <mergeCell ref="PVM1:PVN1"/>
    <mergeCell ref="PVO1:PVP1"/>
    <mergeCell ref="PVQ1:PVR1"/>
    <mergeCell ref="PVS1:PVT1"/>
    <mergeCell ref="PVA1:PVB1"/>
    <mergeCell ref="PVC1:PVD1"/>
    <mergeCell ref="PVE1:PVF1"/>
    <mergeCell ref="PVG1:PVH1"/>
    <mergeCell ref="PVI1:PVJ1"/>
    <mergeCell ref="PUQ1:PUR1"/>
    <mergeCell ref="PUS1:PUT1"/>
    <mergeCell ref="PUU1:PUV1"/>
    <mergeCell ref="PUW1:PUX1"/>
    <mergeCell ref="PUY1:PUZ1"/>
    <mergeCell ref="PUG1:PUH1"/>
    <mergeCell ref="PUI1:PUJ1"/>
    <mergeCell ref="PUK1:PUL1"/>
    <mergeCell ref="PUM1:PUN1"/>
    <mergeCell ref="PUO1:PUP1"/>
    <mergeCell ref="PTW1:PTX1"/>
    <mergeCell ref="PTY1:PTZ1"/>
    <mergeCell ref="PUA1:PUB1"/>
    <mergeCell ref="PUC1:PUD1"/>
    <mergeCell ref="PUE1:PUF1"/>
    <mergeCell ref="PYW1:PYX1"/>
    <mergeCell ref="PYY1:PYZ1"/>
    <mergeCell ref="PZA1:PZB1"/>
    <mergeCell ref="PZC1:PZD1"/>
    <mergeCell ref="PZE1:PZF1"/>
    <mergeCell ref="PYM1:PYN1"/>
    <mergeCell ref="PYO1:PYP1"/>
    <mergeCell ref="PYQ1:PYR1"/>
    <mergeCell ref="PYS1:PYT1"/>
    <mergeCell ref="PYU1:PYV1"/>
    <mergeCell ref="PYC1:PYD1"/>
    <mergeCell ref="PYE1:PYF1"/>
    <mergeCell ref="PYG1:PYH1"/>
    <mergeCell ref="PYI1:PYJ1"/>
    <mergeCell ref="PYK1:PYL1"/>
    <mergeCell ref="PXS1:PXT1"/>
    <mergeCell ref="PXU1:PXV1"/>
    <mergeCell ref="PXW1:PXX1"/>
    <mergeCell ref="PXY1:PXZ1"/>
    <mergeCell ref="PYA1:PYB1"/>
    <mergeCell ref="PXI1:PXJ1"/>
    <mergeCell ref="PXK1:PXL1"/>
    <mergeCell ref="PXM1:PXN1"/>
    <mergeCell ref="PXO1:PXP1"/>
    <mergeCell ref="PXQ1:PXR1"/>
    <mergeCell ref="PWY1:PWZ1"/>
    <mergeCell ref="PXA1:PXB1"/>
    <mergeCell ref="PXC1:PXD1"/>
    <mergeCell ref="PXE1:PXF1"/>
    <mergeCell ref="PXG1:PXH1"/>
    <mergeCell ref="PWO1:PWP1"/>
    <mergeCell ref="PWQ1:PWR1"/>
    <mergeCell ref="PWS1:PWT1"/>
    <mergeCell ref="PWU1:PWV1"/>
    <mergeCell ref="PWW1:PWX1"/>
    <mergeCell ref="QBO1:QBP1"/>
    <mergeCell ref="QBQ1:QBR1"/>
    <mergeCell ref="QBS1:QBT1"/>
    <mergeCell ref="QBU1:QBV1"/>
    <mergeCell ref="QBW1:QBX1"/>
    <mergeCell ref="QBE1:QBF1"/>
    <mergeCell ref="QBG1:QBH1"/>
    <mergeCell ref="QBI1:QBJ1"/>
    <mergeCell ref="QBK1:QBL1"/>
    <mergeCell ref="QBM1:QBN1"/>
    <mergeCell ref="QAU1:QAV1"/>
    <mergeCell ref="QAW1:QAX1"/>
    <mergeCell ref="QAY1:QAZ1"/>
    <mergeCell ref="QBA1:QBB1"/>
    <mergeCell ref="QBC1:QBD1"/>
    <mergeCell ref="QAK1:QAL1"/>
    <mergeCell ref="QAM1:QAN1"/>
    <mergeCell ref="QAO1:QAP1"/>
    <mergeCell ref="QAQ1:QAR1"/>
    <mergeCell ref="QAS1:QAT1"/>
    <mergeCell ref="QAA1:QAB1"/>
    <mergeCell ref="QAC1:QAD1"/>
    <mergeCell ref="QAE1:QAF1"/>
    <mergeCell ref="QAG1:QAH1"/>
    <mergeCell ref="QAI1:QAJ1"/>
    <mergeCell ref="PZQ1:PZR1"/>
    <mergeCell ref="PZS1:PZT1"/>
    <mergeCell ref="PZU1:PZV1"/>
    <mergeCell ref="PZW1:PZX1"/>
    <mergeCell ref="PZY1:PZZ1"/>
    <mergeCell ref="PZG1:PZH1"/>
    <mergeCell ref="PZI1:PZJ1"/>
    <mergeCell ref="PZK1:PZL1"/>
    <mergeCell ref="PZM1:PZN1"/>
    <mergeCell ref="PZO1:PZP1"/>
    <mergeCell ref="QEG1:QEH1"/>
    <mergeCell ref="QEI1:QEJ1"/>
    <mergeCell ref="QEK1:QEL1"/>
    <mergeCell ref="QEM1:QEN1"/>
    <mergeCell ref="QEO1:QEP1"/>
    <mergeCell ref="QDW1:QDX1"/>
    <mergeCell ref="QDY1:QDZ1"/>
    <mergeCell ref="QEA1:QEB1"/>
    <mergeCell ref="QEC1:QED1"/>
    <mergeCell ref="QEE1:QEF1"/>
    <mergeCell ref="QDM1:QDN1"/>
    <mergeCell ref="QDO1:QDP1"/>
    <mergeCell ref="QDQ1:QDR1"/>
    <mergeCell ref="QDS1:QDT1"/>
    <mergeCell ref="QDU1:QDV1"/>
    <mergeCell ref="QDC1:QDD1"/>
    <mergeCell ref="QDE1:QDF1"/>
    <mergeCell ref="QDG1:QDH1"/>
    <mergeCell ref="QDI1:QDJ1"/>
    <mergeCell ref="QDK1:QDL1"/>
    <mergeCell ref="QCS1:QCT1"/>
    <mergeCell ref="QCU1:QCV1"/>
    <mergeCell ref="QCW1:QCX1"/>
    <mergeCell ref="QCY1:QCZ1"/>
    <mergeCell ref="QDA1:QDB1"/>
    <mergeCell ref="QCI1:QCJ1"/>
    <mergeCell ref="QCK1:QCL1"/>
    <mergeCell ref="QCM1:QCN1"/>
    <mergeCell ref="QCO1:QCP1"/>
    <mergeCell ref="QCQ1:QCR1"/>
    <mergeCell ref="QBY1:QBZ1"/>
    <mergeCell ref="QCA1:QCB1"/>
    <mergeCell ref="QCC1:QCD1"/>
    <mergeCell ref="QCE1:QCF1"/>
    <mergeCell ref="QCG1:QCH1"/>
    <mergeCell ref="QGY1:QGZ1"/>
    <mergeCell ref="QHA1:QHB1"/>
    <mergeCell ref="QHC1:QHD1"/>
    <mergeCell ref="QHE1:QHF1"/>
    <mergeCell ref="QHG1:QHH1"/>
    <mergeCell ref="QGO1:QGP1"/>
    <mergeCell ref="QGQ1:QGR1"/>
    <mergeCell ref="QGS1:QGT1"/>
    <mergeCell ref="QGU1:QGV1"/>
    <mergeCell ref="QGW1:QGX1"/>
    <mergeCell ref="QGE1:QGF1"/>
    <mergeCell ref="QGG1:QGH1"/>
    <mergeCell ref="QGI1:QGJ1"/>
    <mergeCell ref="QGK1:QGL1"/>
    <mergeCell ref="QGM1:QGN1"/>
    <mergeCell ref="QFU1:QFV1"/>
    <mergeCell ref="QFW1:QFX1"/>
    <mergeCell ref="QFY1:QFZ1"/>
    <mergeCell ref="QGA1:QGB1"/>
    <mergeCell ref="QGC1:QGD1"/>
    <mergeCell ref="QFK1:QFL1"/>
    <mergeCell ref="QFM1:QFN1"/>
    <mergeCell ref="QFO1:QFP1"/>
    <mergeCell ref="QFQ1:QFR1"/>
    <mergeCell ref="QFS1:QFT1"/>
    <mergeCell ref="QFA1:QFB1"/>
    <mergeCell ref="QFC1:QFD1"/>
    <mergeCell ref="QFE1:QFF1"/>
    <mergeCell ref="QFG1:QFH1"/>
    <mergeCell ref="QFI1:QFJ1"/>
    <mergeCell ref="QEQ1:QER1"/>
    <mergeCell ref="QES1:QET1"/>
    <mergeCell ref="QEU1:QEV1"/>
    <mergeCell ref="QEW1:QEX1"/>
    <mergeCell ref="QEY1:QEZ1"/>
    <mergeCell ref="QJQ1:QJR1"/>
    <mergeCell ref="QJS1:QJT1"/>
    <mergeCell ref="QJU1:QJV1"/>
    <mergeCell ref="QJW1:QJX1"/>
    <mergeCell ref="QJY1:QJZ1"/>
    <mergeCell ref="QJG1:QJH1"/>
    <mergeCell ref="QJI1:QJJ1"/>
    <mergeCell ref="QJK1:QJL1"/>
    <mergeCell ref="QJM1:QJN1"/>
    <mergeCell ref="QJO1:QJP1"/>
    <mergeCell ref="QIW1:QIX1"/>
    <mergeCell ref="QIY1:QIZ1"/>
    <mergeCell ref="QJA1:QJB1"/>
    <mergeCell ref="QJC1:QJD1"/>
    <mergeCell ref="QJE1:QJF1"/>
    <mergeCell ref="QIM1:QIN1"/>
    <mergeCell ref="QIO1:QIP1"/>
    <mergeCell ref="QIQ1:QIR1"/>
    <mergeCell ref="QIS1:QIT1"/>
    <mergeCell ref="QIU1:QIV1"/>
    <mergeCell ref="QIC1:QID1"/>
    <mergeCell ref="QIE1:QIF1"/>
    <mergeCell ref="QIG1:QIH1"/>
    <mergeCell ref="QII1:QIJ1"/>
    <mergeCell ref="QIK1:QIL1"/>
    <mergeCell ref="QHS1:QHT1"/>
    <mergeCell ref="QHU1:QHV1"/>
    <mergeCell ref="QHW1:QHX1"/>
    <mergeCell ref="QHY1:QHZ1"/>
    <mergeCell ref="QIA1:QIB1"/>
    <mergeCell ref="QHI1:QHJ1"/>
    <mergeCell ref="QHK1:QHL1"/>
    <mergeCell ref="QHM1:QHN1"/>
    <mergeCell ref="QHO1:QHP1"/>
    <mergeCell ref="QHQ1:QHR1"/>
    <mergeCell ref="QMI1:QMJ1"/>
    <mergeCell ref="QMK1:QML1"/>
    <mergeCell ref="QMM1:QMN1"/>
    <mergeCell ref="QMO1:QMP1"/>
    <mergeCell ref="QMQ1:QMR1"/>
    <mergeCell ref="QLY1:QLZ1"/>
    <mergeCell ref="QMA1:QMB1"/>
    <mergeCell ref="QMC1:QMD1"/>
    <mergeCell ref="QME1:QMF1"/>
    <mergeCell ref="QMG1:QMH1"/>
    <mergeCell ref="QLO1:QLP1"/>
    <mergeCell ref="QLQ1:QLR1"/>
    <mergeCell ref="QLS1:QLT1"/>
    <mergeCell ref="QLU1:QLV1"/>
    <mergeCell ref="QLW1:QLX1"/>
    <mergeCell ref="QLE1:QLF1"/>
    <mergeCell ref="QLG1:QLH1"/>
    <mergeCell ref="QLI1:QLJ1"/>
    <mergeCell ref="QLK1:QLL1"/>
    <mergeCell ref="QLM1:QLN1"/>
    <mergeCell ref="QKU1:QKV1"/>
    <mergeCell ref="QKW1:QKX1"/>
    <mergeCell ref="QKY1:QKZ1"/>
    <mergeCell ref="QLA1:QLB1"/>
    <mergeCell ref="QLC1:QLD1"/>
    <mergeCell ref="QKK1:QKL1"/>
    <mergeCell ref="QKM1:QKN1"/>
    <mergeCell ref="QKO1:QKP1"/>
    <mergeCell ref="QKQ1:QKR1"/>
    <mergeCell ref="QKS1:QKT1"/>
    <mergeCell ref="QKA1:QKB1"/>
    <mergeCell ref="QKC1:QKD1"/>
    <mergeCell ref="QKE1:QKF1"/>
    <mergeCell ref="QKG1:QKH1"/>
    <mergeCell ref="QKI1:QKJ1"/>
    <mergeCell ref="QPA1:QPB1"/>
    <mergeCell ref="QPC1:QPD1"/>
    <mergeCell ref="QPE1:QPF1"/>
    <mergeCell ref="QPG1:QPH1"/>
    <mergeCell ref="QPI1:QPJ1"/>
    <mergeCell ref="QOQ1:QOR1"/>
    <mergeCell ref="QOS1:QOT1"/>
    <mergeCell ref="QOU1:QOV1"/>
    <mergeCell ref="QOW1:QOX1"/>
    <mergeCell ref="QOY1:QOZ1"/>
    <mergeCell ref="QOG1:QOH1"/>
    <mergeCell ref="QOI1:QOJ1"/>
    <mergeCell ref="QOK1:QOL1"/>
    <mergeCell ref="QOM1:QON1"/>
    <mergeCell ref="QOO1:QOP1"/>
    <mergeCell ref="QNW1:QNX1"/>
    <mergeCell ref="QNY1:QNZ1"/>
    <mergeCell ref="QOA1:QOB1"/>
    <mergeCell ref="QOC1:QOD1"/>
    <mergeCell ref="QOE1:QOF1"/>
    <mergeCell ref="QNM1:QNN1"/>
    <mergeCell ref="QNO1:QNP1"/>
    <mergeCell ref="QNQ1:QNR1"/>
    <mergeCell ref="QNS1:QNT1"/>
    <mergeCell ref="QNU1:QNV1"/>
    <mergeCell ref="QNC1:QND1"/>
    <mergeCell ref="QNE1:QNF1"/>
    <mergeCell ref="QNG1:QNH1"/>
    <mergeCell ref="QNI1:QNJ1"/>
    <mergeCell ref="QNK1:QNL1"/>
    <mergeCell ref="QMS1:QMT1"/>
    <mergeCell ref="QMU1:QMV1"/>
    <mergeCell ref="QMW1:QMX1"/>
    <mergeCell ref="QMY1:QMZ1"/>
    <mergeCell ref="QNA1:QNB1"/>
    <mergeCell ref="QRS1:QRT1"/>
    <mergeCell ref="QRU1:QRV1"/>
    <mergeCell ref="QRW1:QRX1"/>
    <mergeCell ref="QRY1:QRZ1"/>
    <mergeCell ref="QSA1:QSB1"/>
    <mergeCell ref="QRI1:QRJ1"/>
    <mergeCell ref="QRK1:QRL1"/>
    <mergeCell ref="QRM1:QRN1"/>
    <mergeCell ref="QRO1:QRP1"/>
    <mergeCell ref="QRQ1:QRR1"/>
    <mergeCell ref="QQY1:QQZ1"/>
    <mergeCell ref="QRA1:QRB1"/>
    <mergeCell ref="QRC1:QRD1"/>
    <mergeCell ref="QRE1:QRF1"/>
    <mergeCell ref="QRG1:QRH1"/>
    <mergeCell ref="QQO1:QQP1"/>
    <mergeCell ref="QQQ1:QQR1"/>
    <mergeCell ref="QQS1:QQT1"/>
    <mergeCell ref="QQU1:QQV1"/>
    <mergeCell ref="QQW1:QQX1"/>
    <mergeCell ref="QQE1:QQF1"/>
    <mergeCell ref="QQG1:QQH1"/>
    <mergeCell ref="QQI1:QQJ1"/>
    <mergeCell ref="QQK1:QQL1"/>
    <mergeCell ref="QQM1:QQN1"/>
    <mergeCell ref="QPU1:QPV1"/>
    <mergeCell ref="QPW1:QPX1"/>
    <mergeCell ref="QPY1:QPZ1"/>
    <mergeCell ref="QQA1:QQB1"/>
    <mergeCell ref="QQC1:QQD1"/>
    <mergeCell ref="QPK1:QPL1"/>
    <mergeCell ref="QPM1:QPN1"/>
    <mergeCell ref="QPO1:QPP1"/>
    <mergeCell ref="QPQ1:QPR1"/>
    <mergeCell ref="QPS1:QPT1"/>
    <mergeCell ref="QUK1:QUL1"/>
    <mergeCell ref="QUM1:QUN1"/>
    <mergeCell ref="QUO1:QUP1"/>
    <mergeCell ref="QUQ1:QUR1"/>
    <mergeCell ref="QUS1:QUT1"/>
    <mergeCell ref="QUA1:QUB1"/>
    <mergeCell ref="QUC1:QUD1"/>
    <mergeCell ref="QUE1:QUF1"/>
    <mergeCell ref="QUG1:QUH1"/>
    <mergeCell ref="QUI1:QUJ1"/>
    <mergeCell ref="QTQ1:QTR1"/>
    <mergeCell ref="QTS1:QTT1"/>
    <mergeCell ref="QTU1:QTV1"/>
    <mergeCell ref="QTW1:QTX1"/>
    <mergeCell ref="QTY1:QTZ1"/>
    <mergeCell ref="QTG1:QTH1"/>
    <mergeCell ref="QTI1:QTJ1"/>
    <mergeCell ref="QTK1:QTL1"/>
    <mergeCell ref="QTM1:QTN1"/>
    <mergeCell ref="QTO1:QTP1"/>
    <mergeCell ref="QSW1:QSX1"/>
    <mergeCell ref="QSY1:QSZ1"/>
    <mergeCell ref="QTA1:QTB1"/>
    <mergeCell ref="QTC1:QTD1"/>
    <mergeCell ref="QTE1:QTF1"/>
    <mergeCell ref="QSM1:QSN1"/>
    <mergeCell ref="QSO1:QSP1"/>
    <mergeCell ref="QSQ1:QSR1"/>
    <mergeCell ref="QSS1:QST1"/>
    <mergeCell ref="QSU1:QSV1"/>
    <mergeCell ref="QSC1:QSD1"/>
    <mergeCell ref="QSE1:QSF1"/>
    <mergeCell ref="QSG1:QSH1"/>
    <mergeCell ref="QSI1:QSJ1"/>
    <mergeCell ref="QSK1:QSL1"/>
    <mergeCell ref="QXC1:QXD1"/>
    <mergeCell ref="QXE1:QXF1"/>
    <mergeCell ref="QXG1:QXH1"/>
    <mergeCell ref="QXI1:QXJ1"/>
    <mergeCell ref="QXK1:QXL1"/>
    <mergeCell ref="QWS1:QWT1"/>
    <mergeCell ref="QWU1:QWV1"/>
    <mergeCell ref="QWW1:QWX1"/>
    <mergeCell ref="QWY1:QWZ1"/>
    <mergeCell ref="QXA1:QXB1"/>
    <mergeCell ref="QWI1:QWJ1"/>
    <mergeCell ref="QWK1:QWL1"/>
    <mergeCell ref="QWM1:QWN1"/>
    <mergeCell ref="QWO1:QWP1"/>
    <mergeCell ref="QWQ1:QWR1"/>
    <mergeCell ref="QVY1:QVZ1"/>
    <mergeCell ref="QWA1:QWB1"/>
    <mergeCell ref="QWC1:QWD1"/>
    <mergeCell ref="QWE1:QWF1"/>
    <mergeCell ref="QWG1:QWH1"/>
    <mergeCell ref="QVO1:QVP1"/>
    <mergeCell ref="QVQ1:QVR1"/>
    <mergeCell ref="QVS1:QVT1"/>
    <mergeCell ref="QVU1:QVV1"/>
    <mergeCell ref="QVW1:QVX1"/>
    <mergeCell ref="QVE1:QVF1"/>
    <mergeCell ref="QVG1:QVH1"/>
    <mergeCell ref="QVI1:QVJ1"/>
    <mergeCell ref="QVK1:QVL1"/>
    <mergeCell ref="QVM1:QVN1"/>
    <mergeCell ref="QUU1:QUV1"/>
    <mergeCell ref="QUW1:QUX1"/>
    <mergeCell ref="QUY1:QUZ1"/>
    <mergeCell ref="QVA1:QVB1"/>
    <mergeCell ref="QVC1:QVD1"/>
    <mergeCell ref="QZU1:QZV1"/>
    <mergeCell ref="QZW1:QZX1"/>
    <mergeCell ref="QZY1:QZZ1"/>
    <mergeCell ref="RAA1:RAB1"/>
    <mergeCell ref="RAC1:RAD1"/>
    <mergeCell ref="QZK1:QZL1"/>
    <mergeCell ref="QZM1:QZN1"/>
    <mergeCell ref="QZO1:QZP1"/>
    <mergeCell ref="QZQ1:QZR1"/>
    <mergeCell ref="QZS1:QZT1"/>
    <mergeCell ref="QZA1:QZB1"/>
    <mergeCell ref="QZC1:QZD1"/>
    <mergeCell ref="QZE1:QZF1"/>
    <mergeCell ref="QZG1:QZH1"/>
    <mergeCell ref="QZI1:QZJ1"/>
    <mergeCell ref="QYQ1:QYR1"/>
    <mergeCell ref="QYS1:QYT1"/>
    <mergeCell ref="QYU1:QYV1"/>
    <mergeCell ref="QYW1:QYX1"/>
    <mergeCell ref="QYY1:QYZ1"/>
    <mergeCell ref="QYG1:QYH1"/>
    <mergeCell ref="QYI1:QYJ1"/>
    <mergeCell ref="QYK1:QYL1"/>
    <mergeCell ref="QYM1:QYN1"/>
    <mergeCell ref="QYO1:QYP1"/>
    <mergeCell ref="QXW1:QXX1"/>
    <mergeCell ref="QXY1:QXZ1"/>
    <mergeCell ref="QYA1:QYB1"/>
    <mergeCell ref="QYC1:QYD1"/>
    <mergeCell ref="QYE1:QYF1"/>
    <mergeCell ref="QXM1:QXN1"/>
    <mergeCell ref="QXO1:QXP1"/>
    <mergeCell ref="QXQ1:QXR1"/>
    <mergeCell ref="QXS1:QXT1"/>
    <mergeCell ref="QXU1:QXV1"/>
    <mergeCell ref="RCM1:RCN1"/>
    <mergeCell ref="RCO1:RCP1"/>
    <mergeCell ref="RCQ1:RCR1"/>
    <mergeCell ref="RCS1:RCT1"/>
    <mergeCell ref="RCU1:RCV1"/>
    <mergeCell ref="RCC1:RCD1"/>
    <mergeCell ref="RCE1:RCF1"/>
    <mergeCell ref="RCG1:RCH1"/>
    <mergeCell ref="RCI1:RCJ1"/>
    <mergeCell ref="RCK1:RCL1"/>
    <mergeCell ref="RBS1:RBT1"/>
    <mergeCell ref="RBU1:RBV1"/>
    <mergeCell ref="RBW1:RBX1"/>
    <mergeCell ref="RBY1:RBZ1"/>
    <mergeCell ref="RCA1:RCB1"/>
    <mergeCell ref="RBI1:RBJ1"/>
    <mergeCell ref="RBK1:RBL1"/>
    <mergeCell ref="RBM1:RBN1"/>
    <mergeCell ref="RBO1:RBP1"/>
    <mergeCell ref="RBQ1:RBR1"/>
    <mergeCell ref="RAY1:RAZ1"/>
    <mergeCell ref="RBA1:RBB1"/>
    <mergeCell ref="RBC1:RBD1"/>
    <mergeCell ref="RBE1:RBF1"/>
    <mergeCell ref="RBG1:RBH1"/>
    <mergeCell ref="RAO1:RAP1"/>
    <mergeCell ref="RAQ1:RAR1"/>
    <mergeCell ref="RAS1:RAT1"/>
    <mergeCell ref="RAU1:RAV1"/>
    <mergeCell ref="RAW1:RAX1"/>
    <mergeCell ref="RAE1:RAF1"/>
    <mergeCell ref="RAG1:RAH1"/>
    <mergeCell ref="RAI1:RAJ1"/>
    <mergeCell ref="RAK1:RAL1"/>
    <mergeCell ref="RAM1:RAN1"/>
    <mergeCell ref="RFE1:RFF1"/>
    <mergeCell ref="RFG1:RFH1"/>
    <mergeCell ref="RFI1:RFJ1"/>
    <mergeCell ref="RFK1:RFL1"/>
    <mergeCell ref="RFM1:RFN1"/>
    <mergeCell ref="REU1:REV1"/>
    <mergeCell ref="REW1:REX1"/>
    <mergeCell ref="REY1:REZ1"/>
    <mergeCell ref="RFA1:RFB1"/>
    <mergeCell ref="RFC1:RFD1"/>
    <mergeCell ref="REK1:REL1"/>
    <mergeCell ref="REM1:REN1"/>
    <mergeCell ref="REO1:REP1"/>
    <mergeCell ref="REQ1:RER1"/>
    <mergeCell ref="RES1:RET1"/>
    <mergeCell ref="REA1:REB1"/>
    <mergeCell ref="REC1:RED1"/>
    <mergeCell ref="REE1:REF1"/>
    <mergeCell ref="REG1:REH1"/>
    <mergeCell ref="REI1:REJ1"/>
    <mergeCell ref="RDQ1:RDR1"/>
    <mergeCell ref="RDS1:RDT1"/>
    <mergeCell ref="RDU1:RDV1"/>
    <mergeCell ref="RDW1:RDX1"/>
    <mergeCell ref="RDY1:RDZ1"/>
    <mergeCell ref="RDG1:RDH1"/>
    <mergeCell ref="RDI1:RDJ1"/>
    <mergeCell ref="RDK1:RDL1"/>
    <mergeCell ref="RDM1:RDN1"/>
    <mergeCell ref="RDO1:RDP1"/>
    <mergeCell ref="RCW1:RCX1"/>
    <mergeCell ref="RCY1:RCZ1"/>
    <mergeCell ref="RDA1:RDB1"/>
    <mergeCell ref="RDC1:RDD1"/>
    <mergeCell ref="RDE1:RDF1"/>
    <mergeCell ref="RHW1:RHX1"/>
    <mergeCell ref="RHY1:RHZ1"/>
    <mergeCell ref="RIA1:RIB1"/>
    <mergeCell ref="RIC1:RID1"/>
    <mergeCell ref="RIE1:RIF1"/>
    <mergeCell ref="RHM1:RHN1"/>
    <mergeCell ref="RHO1:RHP1"/>
    <mergeCell ref="RHQ1:RHR1"/>
    <mergeCell ref="RHS1:RHT1"/>
    <mergeCell ref="RHU1:RHV1"/>
    <mergeCell ref="RHC1:RHD1"/>
    <mergeCell ref="RHE1:RHF1"/>
    <mergeCell ref="RHG1:RHH1"/>
    <mergeCell ref="RHI1:RHJ1"/>
    <mergeCell ref="RHK1:RHL1"/>
    <mergeCell ref="RGS1:RGT1"/>
    <mergeCell ref="RGU1:RGV1"/>
    <mergeCell ref="RGW1:RGX1"/>
    <mergeCell ref="RGY1:RGZ1"/>
    <mergeCell ref="RHA1:RHB1"/>
    <mergeCell ref="RGI1:RGJ1"/>
    <mergeCell ref="RGK1:RGL1"/>
    <mergeCell ref="RGM1:RGN1"/>
    <mergeCell ref="RGO1:RGP1"/>
    <mergeCell ref="RGQ1:RGR1"/>
    <mergeCell ref="RFY1:RFZ1"/>
    <mergeCell ref="RGA1:RGB1"/>
    <mergeCell ref="RGC1:RGD1"/>
    <mergeCell ref="RGE1:RGF1"/>
    <mergeCell ref="RGG1:RGH1"/>
    <mergeCell ref="RFO1:RFP1"/>
    <mergeCell ref="RFQ1:RFR1"/>
    <mergeCell ref="RFS1:RFT1"/>
    <mergeCell ref="RFU1:RFV1"/>
    <mergeCell ref="RFW1:RFX1"/>
    <mergeCell ref="RKO1:RKP1"/>
    <mergeCell ref="RKQ1:RKR1"/>
    <mergeCell ref="RKS1:RKT1"/>
    <mergeCell ref="RKU1:RKV1"/>
    <mergeCell ref="RKW1:RKX1"/>
    <mergeCell ref="RKE1:RKF1"/>
    <mergeCell ref="RKG1:RKH1"/>
    <mergeCell ref="RKI1:RKJ1"/>
    <mergeCell ref="RKK1:RKL1"/>
    <mergeCell ref="RKM1:RKN1"/>
    <mergeCell ref="RJU1:RJV1"/>
    <mergeCell ref="RJW1:RJX1"/>
    <mergeCell ref="RJY1:RJZ1"/>
    <mergeCell ref="RKA1:RKB1"/>
    <mergeCell ref="RKC1:RKD1"/>
    <mergeCell ref="RJK1:RJL1"/>
    <mergeCell ref="RJM1:RJN1"/>
    <mergeCell ref="RJO1:RJP1"/>
    <mergeCell ref="RJQ1:RJR1"/>
    <mergeCell ref="RJS1:RJT1"/>
    <mergeCell ref="RJA1:RJB1"/>
    <mergeCell ref="RJC1:RJD1"/>
    <mergeCell ref="RJE1:RJF1"/>
    <mergeCell ref="RJG1:RJH1"/>
    <mergeCell ref="RJI1:RJJ1"/>
    <mergeCell ref="RIQ1:RIR1"/>
    <mergeCell ref="RIS1:RIT1"/>
    <mergeCell ref="RIU1:RIV1"/>
    <mergeCell ref="RIW1:RIX1"/>
    <mergeCell ref="RIY1:RIZ1"/>
    <mergeCell ref="RIG1:RIH1"/>
    <mergeCell ref="RII1:RIJ1"/>
    <mergeCell ref="RIK1:RIL1"/>
    <mergeCell ref="RIM1:RIN1"/>
    <mergeCell ref="RIO1:RIP1"/>
    <mergeCell ref="RNG1:RNH1"/>
    <mergeCell ref="RNI1:RNJ1"/>
    <mergeCell ref="RNK1:RNL1"/>
    <mergeCell ref="RNM1:RNN1"/>
    <mergeCell ref="RNO1:RNP1"/>
    <mergeCell ref="RMW1:RMX1"/>
    <mergeCell ref="RMY1:RMZ1"/>
    <mergeCell ref="RNA1:RNB1"/>
    <mergeCell ref="RNC1:RND1"/>
    <mergeCell ref="RNE1:RNF1"/>
    <mergeCell ref="RMM1:RMN1"/>
    <mergeCell ref="RMO1:RMP1"/>
    <mergeCell ref="RMQ1:RMR1"/>
    <mergeCell ref="RMS1:RMT1"/>
    <mergeCell ref="RMU1:RMV1"/>
    <mergeCell ref="RMC1:RMD1"/>
    <mergeCell ref="RME1:RMF1"/>
    <mergeCell ref="RMG1:RMH1"/>
    <mergeCell ref="RMI1:RMJ1"/>
    <mergeCell ref="RMK1:RML1"/>
    <mergeCell ref="RLS1:RLT1"/>
    <mergeCell ref="RLU1:RLV1"/>
    <mergeCell ref="RLW1:RLX1"/>
    <mergeCell ref="RLY1:RLZ1"/>
    <mergeCell ref="RMA1:RMB1"/>
    <mergeCell ref="RLI1:RLJ1"/>
    <mergeCell ref="RLK1:RLL1"/>
    <mergeCell ref="RLM1:RLN1"/>
    <mergeCell ref="RLO1:RLP1"/>
    <mergeCell ref="RLQ1:RLR1"/>
    <mergeCell ref="RKY1:RKZ1"/>
    <mergeCell ref="RLA1:RLB1"/>
    <mergeCell ref="RLC1:RLD1"/>
    <mergeCell ref="RLE1:RLF1"/>
    <mergeCell ref="RLG1:RLH1"/>
    <mergeCell ref="RPY1:RPZ1"/>
    <mergeCell ref="RQA1:RQB1"/>
    <mergeCell ref="RQC1:RQD1"/>
    <mergeCell ref="RQE1:RQF1"/>
    <mergeCell ref="RQG1:RQH1"/>
    <mergeCell ref="RPO1:RPP1"/>
    <mergeCell ref="RPQ1:RPR1"/>
    <mergeCell ref="RPS1:RPT1"/>
    <mergeCell ref="RPU1:RPV1"/>
    <mergeCell ref="RPW1:RPX1"/>
    <mergeCell ref="RPE1:RPF1"/>
    <mergeCell ref="RPG1:RPH1"/>
    <mergeCell ref="RPI1:RPJ1"/>
    <mergeCell ref="RPK1:RPL1"/>
    <mergeCell ref="RPM1:RPN1"/>
    <mergeCell ref="ROU1:ROV1"/>
    <mergeCell ref="ROW1:ROX1"/>
    <mergeCell ref="ROY1:ROZ1"/>
    <mergeCell ref="RPA1:RPB1"/>
    <mergeCell ref="RPC1:RPD1"/>
    <mergeCell ref="ROK1:ROL1"/>
    <mergeCell ref="ROM1:RON1"/>
    <mergeCell ref="ROO1:ROP1"/>
    <mergeCell ref="ROQ1:ROR1"/>
    <mergeCell ref="ROS1:ROT1"/>
    <mergeCell ref="ROA1:ROB1"/>
    <mergeCell ref="ROC1:ROD1"/>
    <mergeCell ref="ROE1:ROF1"/>
    <mergeCell ref="ROG1:ROH1"/>
    <mergeCell ref="ROI1:ROJ1"/>
    <mergeCell ref="RNQ1:RNR1"/>
    <mergeCell ref="RNS1:RNT1"/>
    <mergeCell ref="RNU1:RNV1"/>
    <mergeCell ref="RNW1:RNX1"/>
    <mergeCell ref="RNY1:RNZ1"/>
    <mergeCell ref="RSQ1:RSR1"/>
    <mergeCell ref="RSS1:RST1"/>
    <mergeCell ref="RSU1:RSV1"/>
    <mergeCell ref="RSW1:RSX1"/>
    <mergeCell ref="RSY1:RSZ1"/>
    <mergeCell ref="RSG1:RSH1"/>
    <mergeCell ref="RSI1:RSJ1"/>
    <mergeCell ref="RSK1:RSL1"/>
    <mergeCell ref="RSM1:RSN1"/>
    <mergeCell ref="RSO1:RSP1"/>
    <mergeCell ref="RRW1:RRX1"/>
    <mergeCell ref="RRY1:RRZ1"/>
    <mergeCell ref="RSA1:RSB1"/>
    <mergeCell ref="RSC1:RSD1"/>
    <mergeCell ref="RSE1:RSF1"/>
    <mergeCell ref="RRM1:RRN1"/>
    <mergeCell ref="RRO1:RRP1"/>
    <mergeCell ref="RRQ1:RRR1"/>
    <mergeCell ref="RRS1:RRT1"/>
    <mergeCell ref="RRU1:RRV1"/>
    <mergeCell ref="RRC1:RRD1"/>
    <mergeCell ref="RRE1:RRF1"/>
    <mergeCell ref="RRG1:RRH1"/>
    <mergeCell ref="RRI1:RRJ1"/>
    <mergeCell ref="RRK1:RRL1"/>
    <mergeCell ref="RQS1:RQT1"/>
    <mergeCell ref="RQU1:RQV1"/>
    <mergeCell ref="RQW1:RQX1"/>
    <mergeCell ref="RQY1:RQZ1"/>
    <mergeCell ref="RRA1:RRB1"/>
    <mergeCell ref="RQI1:RQJ1"/>
    <mergeCell ref="RQK1:RQL1"/>
    <mergeCell ref="RQM1:RQN1"/>
    <mergeCell ref="RQO1:RQP1"/>
    <mergeCell ref="RQQ1:RQR1"/>
    <mergeCell ref="RVI1:RVJ1"/>
    <mergeCell ref="RVK1:RVL1"/>
    <mergeCell ref="RVM1:RVN1"/>
    <mergeCell ref="RVO1:RVP1"/>
    <mergeCell ref="RVQ1:RVR1"/>
    <mergeCell ref="RUY1:RUZ1"/>
    <mergeCell ref="RVA1:RVB1"/>
    <mergeCell ref="RVC1:RVD1"/>
    <mergeCell ref="RVE1:RVF1"/>
    <mergeCell ref="RVG1:RVH1"/>
    <mergeCell ref="RUO1:RUP1"/>
    <mergeCell ref="RUQ1:RUR1"/>
    <mergeCell ref="RUS1:RUT1"/>
    <mergeCell ref="RUU1:RUV1"/>
    <mergeCell ref="RUW1:RUX1"/>
    <mergeCell ref="RUE1:RUF1"/>
    <mergeCell ref="RUG1:RUH1"/>
    <mergeCell ref="RUI1:RUJ1"/>
    <mergeCell ref="RUK1:RUL1"/>
    <mergeCell ref="RUM1:RUN1"/>
    <mergeCell ref="RTU1:RTV1"/>
    <mergeCell ref="RTW1:RTX1"/>
    <mergeCell ref="RTY1:RTZ1"/>
    <mergeCell ref="RUA1:RUB1"/>
    <mergeCell ref="RUC1:RUD1"/>
    <mergeCell ref="RTK1:RTL1"/>
    <mergeCell ref="RTM1:RTN1"/>
    <mergeCell ref="RTO1:RTP1"/>
    <mergeCell ref="RTQ1:RTR1"/>
    <mergeCell ref="RTS1:RTT1"/>
    <mergeCell ref="RTA1:RTB1"/>
    <mergeCell ref="RTC1:RTD1"/>
    <mergeCell ref="RTE1:RTF1"/>
    <mergeCell ref="RTG1:RTH1"/>
    <mergeCell ref="RTI1:RTJ1"/>
    <mergeCell ref="RYA1:RYB1"/>
    <mergeCell ref="RYC1:RYD1"/>
    <mergeCell ref="RYE1:RYF1"/>
    <mergeCell ref="RYG1:RYH1"/>
    <mergeCell ref="RYI1:RYJ1"/>
    <mergeCell ref="RXQ1:RXR1"/>
    <mergeCell ref="RXS1:RXT1"/>
    <mergeCell ref="RXU1:RXV1"/>
    <mergeCell ref="RXW1:RXX1"/>
    <mergeCell ref="RXY1:RXZ1"/>
    <mergeCell ref="RXG1:RXH1"/>
    <mergeCell ref="RXI1:RXJ1"/>
    <mergeCell ref="RXK1:RXL1"/>
    <mergeCell ref="RXM1:RXN1"/>
    <mergeCell ref="RXO1:RXP1"/>
    <mergeCell ref="RWW1:RWX1"/>
    <mergeCell ref="RWY1:RWZ1"/>
    <mergeCell ref="RXA1:RXB1"/>
    <mergeCell ref="RXC1:RXD1"/>
    <mergeCell ref="RXE1:RXF1"/>
    <mergeCell ref="RWM1:RWN1"/>
    <mergeCell ref="RWO1:RWP1"/>
    <mergeCell ref="RWQ1:RWR1"/>
    <mergeCell ref="RWS1:RWT1"/>
    <mergeCell ref="RWU1:RWV1"/>
    <mergeCell ref="RWC1:RWD1"/>
    <mergeCell ref="RWE1:RWF1"/>
    <mergeCell ref="RWG1:RWH1"/>
    <mergeCell ref="RWI1:RWJ1"/>
    <mergeCell ref="RWK1:RWL1"/>
    <mergeCell ref="RVS1:RVT1"/>
    <mergeCell ref="RVU1:RVV1"/>
    <mergeCell ref="RVW1:RVX1"/>
    <mergeCell ref="RVY1:RVZ1"/>
    <mergeCell ref="RWA1:RWB1"/>
    <mergeCell ref="SAS1:SAT1"/>
    <mergeCell ref="SAU1:SAV1"/>
    <mergeCell ref="SAW1:SAX1"/>
    <mergeCell ref="SAY1:SAZ1"/>
    <mergeCell ref="SBA1:SBB1"/>
    <mergeCell ref="SAI1:SAJ1"/>
    <mergeCell ref="SAK1:SAL1"/>
    <mergeCell ref="SAM1:SAN1"/>
    <mergeCell ref="SAO1:SAP1"/>
    <mergeCell ref="SAQ1:SAR1"/>
    <mergeCell ref="RZY1:RZZ1"/>
    <mergeCell ref="SAA1:SAB1"/>
    <mergeCell ref="SAC1:SAD1"/>
    <mergeCell ref="SAE1:SAF1"/>
    <mergeCell ref="SAG1:SAH1"/>
    <mergeCell ref="RZO1:RZP1"/>
    <mergeCell ref="RZQ1:RZR1"/>
    <mergeCell ref="RZS1:RZT1"/>
    <mergeCell ref="RZU1:RZV1"/>
    <mergeCell ref="RZW1:RZX1"/>
    <mergeCell ref="RZE1:RZF1"/>
    <mergeCell ref="RZG1:RZH1"/>
    <mergeCell ref="RZI1:RZJ1"/>
    <mergeCell ref="RZK1:RZL1"/>
    <mergeCell ref="RZM1:RZN1"/>
    <mergeCell ref="RYU1:RYV1"/>
    <mergeCell ref="RYW1:RYX1"/>
    <mergeCell ref="RYY1:RYZ1"/>
    <mergeCell ref="RZA1:RZB1"/>
    <mergeCell ref="RZC1:RZD1"/>
    <mergeCell ref="RYK1:RYL1"/>
    <mergeCell ref="RYM1:RYN1"/>
    <mergeCell ref="RYO1:RYP1"/>
    <mergeCell ref="RYQ1:RYR1"/>
    <mergeCell ref="RYS1:RYT1"/>
    <mergeCell ref="SDK1:SDL1"/>
    <mergeCell ref="SDM1:SDN1"/>
    <mergeCell ref="SDO1:SDP1"/>
    <mergeCell ref="SDQ1:SDR1"/>
    <mergeCell ref="SDS1:SDT1"/>
    <mergeCell ref="SDA1:SDB1"/>
    <mergeCell ref="SDC1:SDD1"/>
    <mergeCell ref="SDE1:SDF1"/>
    <mergeCell ref="SDG1:SDH1"/>
    <mergeCell ref="SDI1:SDJ1"/>
    <mergeCell ref="SCQ1:SCR1"/>
    <mergeCell ref="SCS1:SCT1"/>
    <mergeCell ref="SCU1:SCV1"/>
    <mergeCell ref="SCW1:SCX1"/>
    <mergeCell ref="SCY1:SCZ1"/>
    <mergeCell ref="SCG1:SCH1"/>
    <mergeCell ref="SCI1:SCJ1"/>
    <mergeCell ref="SCK1:SCL1"/>
    <mergeCell ref="SCM1:SCN1"/>
    <mergeCell ref="SCO1:SCP1"/>
    <mergeCell ref="SBW1:SBX1"/>
    <mergeCell ref="SBY1:SBZ1"/>
    <mergeCell ref="SCA1:SCB1"/>
    <mergeCell ref="SCC1:SCD1"/>
    <mergeCell ref="SCE1:SCF1"/>
    <mergeCell ref="SBM1:SBN1"/>
    <mergeCell ref="SBO1:SBP1"/>
    <mergeCell ref="SBQ1:SBR1"/>
    <mergeCell ref="SBS1:SBT1"/>
    <mergeCell ref="SBU1:SBV1"/>
    <mergeCell ref="SBC1:SBD1"/>
    <mergeCell ref="SBE1:SBF1"/>
    <mergeCell ref="SBG1:SBH1"/>
    <mergeCell ref="SBI1:SBJ1"/>
    <mergeCell ref="SBK1:SBL1"/>
    <mergeCell ref="SGC1:SGD1"/>
    <mergeCell ref="SGE1:SGF1"/>
    <mergeCell ref="SGG1:SGH1"/>
    <mergeCell ref="SGI1:SGJ1"/>
    <mergeCell ref="SGK1:SGL1"/>
    <mergeCell ref="SFS1:SFT1"/>
    <mergeCell ref="SFU1:SFV1"/>
    <mergeCell ref="SFW1:SFX1"/>
    <mergeCell ref="SFY1:SFZ1"/>
    <mergeCell ref="SGA1:SGB1"/>
    <mergeCell ref="SFI1:SFJ1"/>
    <mergeCell ref="SFK1:SFL1"/>
    <mergeCell ref="SFM1:SFN1"/>
    <mergeCell ref="SFO1:SFP1"/>
    <mergeCell ref="SFQ1:SFR1"/>
    <mergeCell ref="SEY1:SEZ1"/>
    <mergeCell ref="SFA1:SFB1"/>
    <mergeCell ref="SFC1:SFD1"/>
    <mergeCell ref="SFE1:SFF1"/>
    <mergeCell ref="SFG1:SFH1"/>
    <mergeCell ref="SEO1:SEP1"/>
    <mergeCell ref="SEQ1:SER1"/>
    <mergeCell ref="SES1:SET1"/>
    <mergeCell ref="SEU1:SEV1"/>
    <mergeCell ref="SEW1:SEX1"/>
    <mergeCell ref="SEE1:SEF1"/>
    <mergeCell ref="SEG1:SEH1"/>
    <mergeCell ref="SEI1:SEJ1"/>
    <mergeCell ref="SEK1:SEL1"/>
    <mergeCell ref="SEM1:SEN1"/>
    <mergeCell ref="SDU1:SDV1"/>
    <mergeCell ref="SDW1:SDX1"/>
    <mergeCell ref="SDY1:SDZ1"/>
    <mergeCell ref="SEA1:SEB1"/>
    <mergeCell ref="SEC1:SED1"/>
    <mergeCell ref="SIU1:SIV1"/>
    <mergeCell ref="SIW1:SIX1"/>
    <mergeCell ref="SIY1:SIZ1"/>
    <mergeCell ref="SJA1:SJB1"/>
    <mergeCell ref="SJC1:SJD1"/>
    <mergeCell ref="SIK1:SIL1"/>
    <mergeCell ref="SIM1:SIN1"/>
    <mergeCell ref="SIO1:SIP1"/>
    <mergeCell ref="SIQ1:SIR1"/>
    <mergeCell ref="SIS1:SIT1"/>
    <mergeCell ref="SIA1:SIB1"/>
    <mergeCell ref="SIC1:SID1"/>
    <mergeCell ref="SIE1:SIF1"/>
    <mergeCell ref="SIG1:SIH1"/>
    <mergeCell ref="SII1:SIJ1"/>
    <mergeCell ref="SHQ1:SHR1"/>
    <mergeCell ref="SHS1:SHT1"/>
    <mergeCell ref="SHU1:SHV1"/>
    <mergeCell ref="SHW1:SHX1"/>
    <mergeCell ref="SHY1:SHZ1"/>
    <mergeCell ref="SHG1:SHH1"/>
    <mergeCell ref="SHI1:SHJ1"/>
    <mergeCell ref="SHK1:SHL1"/>
    <mergeCell ref="SHM1:SHN1"/>
    <mergeCell ref="SHO1:SHP1"/>
    <mergeCell ref="SGW1:SGX1"/>
    <mergeCell ref="SGY1:SGZ1"/>
    <mergeCell ref="SHA1:SHB1"/>
    <mergeCell ref="SHC1:SHD1"/>
    <mergeCell ref="SHE1:SHF1"/>
    <mergeCell ref="SGM1:SGN1"/>
    <mergeCell ref="SGO1:SGP1"/>
    <mergeCell ref="SGQ1:SGR1"/>
    <mergeCell ref="SGS1:SGT1"/>
    <mergeCell ref="SGU1:SGV1"/>
    <mergeCell ref="SLM1:SLN1"/>
    <mergeCell ref="SLO1:SLP1"/>
    <mergeCell ref="SLQ1:SLR1"/>
    <mergeCell ref="SLS1:SLT1"/>
    <mergeCell ref="SLU1:SLV1"/>
    <mergeCell ref="SLC1:SLD1"/>
    <mergeCell ref="SLE1:SLF1"/>
    <mergeCell ref="SLG1:SLH1"/>
    <mergeCell ref="SLI1:SLJ1"/>
    <mergeCell ref="SLK1:SLL1"/>
    <mergeCell ref="SKS1:SKT1"/>
    <mergeCell ref="SKU1:SKV1"/>
    <mergeCell ref="SKW1:SKX1"/>
    <mergeCell ref="SKY1:SKZ1"/>
    <mergeCell ref="SLA1:SLB1"/>
    <mergeCell ref="SKI1:SKJ1"/>
    <mergeCell ref="SKK1:SKL1"/>
    <mergeCell ref="SKM1:SKN1"/>
    <mergeCell ref="SKO1:SKP1"/>
    <mergeCell ref="SKQ1:SKR1"/>
    <mergeCell ref="SJY1:SJZ1"/>
    <mergeCell ref="SKA1:SKB1"/>
    <mergeCell ref="SKC1:SKD1"/>
    <mergeCell ref="SKE1:SKF1"/>
    <mergeCell ref="SKG1:SKH1"/>
    <mergeCell ref="SJO1:SJP1"/>
    <mergeCell ref="SJQ1:SJR1"/>
    <mergeCell ref="SJS1:SJT1"/>
    <mergeCell ref="SJU1:SJV1"/>
    <mergeCell ref="SJW1:SJX1"/>
    <mergeCell ref="SJE1:SJF1"/>
    <mergeCell ref="SJG1:SJH1"/>
    <mergeCell ref="SJI1:SJJ1"/>
    <mergeCell ref="SJK1:SJL1"/>
    <mergeCell ref="SJM1:SJN1"/>
    <mergeCell ref="SOE1:SOF1"/>
    <mergeCell ref="SOG1:SOH1"/>
    <mergeCell ref="SOI1:SOJ1"/>
    <mergeCell ref="SOK1:SOL1"/>
    <mergeCell ref="SOM1:SON1"/>
    <mergeCell ref="SNU1:SNV1"/>
    <mergeCell ref="SNW1:SNX1"/>
    <mergeCell ref="SNY1:SNZ1"/>
    <mergeCell ref="SOA1:SOB1"/>
    <mergeCell ref="SOC1:SOD1"/>
    <mergeCell ref="SNK1:SNL1"/>
    <mergeCell ref="SNM1:SNN1"/>
    <mergeCell ref="SNO1:SNP1"/>
    <mergeCell ref="SNQ1:SNR1"/>
    <mergeCell ref="SNS1:SNT1"/>
    <mergeCell ref="SNA1:SNB1"/>
    <mergeCell ref="SNC1:SND1"/>
    <mergeCell ref="SNE1:SNF1"/>
    <mergeCell ref="SNG1:SNH1"/>
    <mergeCell ref="SNI1:SNJ1"/>
    <mergeCell ref="SMQ1:SMR1"/>
    <mergeCell ref="SMS1:SMT1"/>
    <mergeCell ref="SMU1:SMV1"/>
    <mergeCell ref="SMW1:SMX1"/>
    <mergeCell ref="SMY1:SMZ1"/>
    <mergeCell ref="SMG1:SMH1"/>
    <mergeCell ref="SMI1:SMJ1"/>
    <mergeCell ref="SMK1:SML1"/>
    <mergeCell ref="SMM1:SMN1"/>
    <mergeCell ref="SMO1:SMP1"/>
    <mergeCell ref="SLW1:SLX1"/>
    <mergeCell ref="SLY1:SLZ1"/>
    <mergeCell ref="SMA1:SMB1"/>
    <mergeCell ref="SMC1:SMD1"/>
    <mergeCell ref="SME1:SMF1"/>
    <mergeCell ref="SQW1:SQX1"/>
    <mergeCell ref="SQY1:SQZ1"/>
    <mergeCell ref="SRA1:SRB1"/>
    <mergeCell ref="SRC1:SRD1"/>
    <mergeCell ref="SRE1:SRF1"/>
    <mergeCell ref="SQM1:SQN1"/>
    <mergeCell ref="SQO1:SQP1"/>
    <mergeCell ref="SQQ1:SQR1"/>
    <mergeCell ref="SQS1:SQT1"/>
    <mergeCell ref="SQU1:SQV1"/>
    <mergeCell ref="SQC1:SQD1"/>
    <mergeCell ref="SQE1:SQF1"/>
    <mergeCell ref="SQG1:SQH1"/>
    <mergeCell ref="SQI1:SQJ1"/>
    <mergeCell ref="SQK1:SQL1"/>
    <mergeCell ref="SPS1:SPT1"/>
    <mergeCell ref="SPU1:SPV1"/>
    <mergeCell ref="SPW1:SPX1"/>
    <mergeCell ref="SPY1:SPZ1"/>
    <mergeCell ref="SQA1:SQB1"/>
    <mergeCell ref="SPI1:SPJ1"/>
    <mergeCell ref="SPK1:SPL1"/>
    <mergeCell ref="SPM1:SPN1"/>
    <mergeCell ref="SPO1:SPP1"/>
    <mergeCell ref="SPQ1:SPR1"/>
    <mergeCell ref="SOY1:SOZ1"/>
    <mergeCell ref="SPA1:SPB1"/>
    <mergeCell ref="SPC1:SPD1"/>
    <mergeCell ref="SPE1:SPF1"/>
    <mergeCell ref="SPG1:SPH1"/>
    <mergeCell ref="SOO1:SOP1"/>
    <mergeCell ref="SOQ1:SOR1"/>
    <mergeCell ref="SOS1:SOT1"/>
    <mergeCell ref="SOU1:SOV1"/>
    <mergeCell ref="SOW1:SOX1"/>
    <mergeCell ref="STO1:STP1"/>
    <mergeCell ref="STQ1:STR1"/>
    <mergeCell ref="STS1:STT1"/>
    <mergeCell ref="STU1:STV1"/>
    <mergeCell ref="STW1:STX1"/>
    <mergeCell ref="STE1:STF1"/>
    <mergeCell ref="STG1:STH1"/>
    <mergeCell ref="STI1:STJ1"/>
    <mergeCell ref="STK1:STL1"/>
    <mergeCell ref="STM1:STN1"/>
    <mergeCell ref="SSU1:SSV1"/>
    <mergeCell ref="SSW1:SSX1"/>
    <mergeCell ref="SSY1:SSZ1"/>
    <mergeCell ref="STA1:STB1"/>
    <mergeCell ref="STC1:STD1"/>
    <mergeCell ref="SSK1:SSL1"/>
    <mergeCell ref="SSM1:SSN1"/>
    <mergeCell ref="SSO1:SSP1"/>
    <mergeCell ref="SSQ1:SSR1"/>
    <mergeCell ref="SSS1:SST1"/>
    <mergeCell ref="SSA1:SSB1"/>
    <mergeCell ref="SSC1:SSD1"/>
    <mergeCell ref="SSE1:SSF1"/>
    <mergeCell ref="SSG1:SSH1"/>
    <mergeCell ref="SSI1:SSJ1"/>
    <mergeCell ref="SRQ1:SRR1"/>
    <mergeCell ref="SRS1:SRT1"/>
    <mergeCell ref="SRU1:SRV1"/>
    <mergeCell ref="SRW1:SRX1"/>
    <mergeCell ref="SRY1:SRZ1"/>
    <mergeCell ref="SRG1:SRH1"/>
    <mergeCell ref="SRI1:SRJ1"/>
    <mergeCell ref="SRK1:SRL1"/>
    <mergeCell ref="SRM1:SRN1"/>
    <mergeCell ref="SRO1:SRP1"/>
    <mergeCell ref="SWG1:SWH1"/>
    <mergeCell ref="SWI1:SWJ1"/>
    <mergeCell ref="SWK1:SWL1"/>
    <mergeCell ref="SWM1:SWN1"/>
    <mergeCell ref="SWO1:SWP1"/>
    <mergeCell ref="SVW1:SVX1"/>
    <mergeCell ref="SVY1:SVZ1"/>
    <mergeCell ref="SWA1:SWB1"/>
    <mergeCell ref="SWC1:SWD1"/>
    <mergeCell ref="SWE1:SWF1"/>
    <mergeCell ref="SVM1:SVN1"/>
    <mergeCell ref="SVO1:SVP1"/>
    <mergeCell ref="SVQ1:SVR1"/>
    <mergeCell ref="SVS1:SVT1"/>
    <mergeCell ref="SVU1:SVV1"/>
    <mergeCell ref="SVC1:SVD1"/>
    <mergeCell ref="SVE1:SVF1"/>
    <mergeCell ref="SVG1:SVH1"/>
    <mergeCell ref="SVI1:SVJ1"/>
    <mergeCell ref="SVK1:SVL1"/>
    <mergeCell ref="SUS1:SUT1"/>
    <mergeCell ref="SUU1:SUV1"/>
    <mergeCell ref="SUW1:SUX1"/>
    <mergeCell ref="SUY1:SUZ1"/>
    <mergeCell ref="SVA1:SVB1"/>
    <mergeCell ref="SUI1:SUJ1"/>
    <mergeCell ref="SUK1:SUL1"/>
    <mergeCell ref="SUM1:SUN1"/>
    <mergeCell ref="SUO1:SUP1"/>
    <mergeCell ref="SUQ1:SUR1"/>
    <mergeCell ref="STY1:STZ1"/>
    <mergeCell ref="SUA1:SUB1"/>
    <mergeCell ref="SUC1:SUD1"/>
    <mergeCell ref="SUE1:SUF1"/>
    <mergeCell ref="SUG1:SUH1"/>
    <mergeCell ref="SYY1:SYZ1"/>
    <mergeCell ref="SZA1:SZB1"/>
    <mergeCell ref="SZC1:SZD1"/>
    <mergeCell ref="SZE1:SZF1"/>
    <mergeCell ref="SZG1:SZH1"/>
    <mergeCell ref="SYO1:SYP1"/>
    <mergeCell ref="SYQ1:SYR1"/>
    <mergeCell ref="SYS1:SYT1"/>
    <mergeCell ref="SYU1:SYV1"/>
    <mergeCell ref="SYW1:SYX1"/>
    <mergeCell ref="SYE1:SYF1"/>
    <mergeCell ref="SYG1:SYH1"/>
    <mergeCell ref="SYI1:SYJ1"/>
    <mergeCell ref="SYK1:SYL1"/>
    <mergeCell ref="SYM1:SYN1"/>
    <mergeCell ref="SXU1:SXV1"/>
    <mergeCell ref="SXW1:SXX1"/>
    <mergeCell ref="SXY1:SXZ1"/>
    <mergeCell ref="SYA1:SYB1"/>
    <mergeCell ref="SYC1:SYD1"/>
    <mergeCell ref="SXK1:SXL1"/>
    <mergeCell ref="SXM1:SXN1"/>
    <mergeCell ref="SXO1:SXP1"/>
    <mergeCell ref="SXQ1:SXR1"/>
    <mergeCell ref="SXS1:SXT1"/>
    <mergeCell ref="SXA1:SXB1"/>
    <mergeCell ref="SXC1:SXD1"/>
    <mergeCell ref="SXE1:SXF1"/>
    <mergeCell ref="SXG1:SXH1"/>
    <mergeCell ref="SXI1:SXJ1"/>
    <mergeCell ref="SWQ1:SWR1"/>
    <mergeCell ref="SWS1:SWT1"/>
    <mergeCell ref="SWU1:SWV1"/>
    <mergeCell ref="SWW1:SWX1"/>
    <mergeCell ref="SWY1:SWZ1"/>
    <mergeCell ref="TBQ1:TBR1"/>
    <mergeCell ref="TBS1:TBT1"/>
    <mergeCell ref="TBU1:TBV1"/>
    <mergeCell ref="TBW1:TBX1"/>
    <mergeCell ref="TBY1:TBZ1"/>
    <mergeCell ref="TBG1:TBH1"/>
    <mergeCell ref="TBI1:TBJ1"/>
    <mergeCell ref="TBK1:TBL1"/>
    <mergeCell ref="TBM1:TBN1"/>
    <mergeCell ref="TBO1:TBP1"/>
    <mergeCell ref="TAW1:TAX1"/>
    <mergeCell ref="TAY1:TAZ1"/>
    <mergeCell ref="TBA1:TBB1"/>
    <mergeCell ref="TBC1:TBD1"/>
    <mergeCell ref="TBE1:TBF1"/>
    <mergeCell ref="TAM1:TAN1"/>
    <mergeCell ref="TAO1:TAP1"/>
    <mergeCell ref="TAQ1:TAR1"/>
    <mergeCell ref="TAS1:TAT1"/>
    <mergeCell ref="TAU1:TAV1"/>
    <mergeCell ref="TAC1:TAD1"/>
    <mergeCell ref="TAE1:TAF1"/>
    <mergeCell ref="TAG1:TAH1"/>
    <mergeCell ref="TAI1:TAJ1"/>
    <mergeCell ref="TAK1:TAL1"/>
    <mergeCell ref="SZS1:SZT1"/>
    <mergeCell ref="SZU1:SZV1"/>
    <mergeCell ref="SZW1:SZX1"/>
    <mergeCell ref="SZY1:SZZ1"/>
    <mergeCell ref="TAA1:TAB1"/>
    <mergeCell ref="SZI1:SZJ1"/>
    <mergeCell ref="SZK1:SZL1"/>
    <mergeCell ref="SZM1:SZN1"/>
    <mergeCell ref="SZO1:SZP1"/>
    <mergeCell ref="SZQ1:SZR1"/>
    <mergeCell ref="TEI1:TEJ1"/>
    <mergeCell ref="TEK1:TEL1"/>
    <mergeCell ref="TEM1:TEN1"/>
    <mergeCell ref="TEO1:TEP1"/>
    <mergeCell ref="TEQ1:TER1"/>
    <mergeCell ref="TDY1:TDZ1"/>
    <mergeCell ref="TEA1:TEB1"/>
    <mergeCell ref="TEC1:TED1"/>
    <mergeCell ref="TEE1:TEF1"/>
    <mergeCell ref="TEG1:TEH1"/>
    <mergeCell ref="TDO1:TDP1"/>
    <mergeCell ref="TDQ1:TDR1"/>
    <mergeCell ref="TDS1:TDT1"/>
    <mergeCell ref="TDU1:TDV1"/>
    <mergeCell ref="TDW1:TDX1"/>
    <mergeCell ref="TDE1:TDF1"/>
    <mergeCell ref="TDG1:TDH1"/>
    <mergeCell ref="TDI1:TDJ1"/>
    <mergeCell ref="TDK1:TDL1"/>
    <mergeCell ref="TDM1:TDN1"/>
    <mergeCell ref="TCU1:TCV1"/>
    <mergeCell ref="TCW1:TCX1"/>
    <mergeCell ref="TCY1:TCZ1"/>
    <mergeCell ref="TDA1:TDB1"/>
    <mergeCell ref="TDC1:TDD1"/>
    <mergeCell ref="TCK1:TCL1"/>
    <mergeCell ref="TCM1:TCN1"/>
    <mergeCell ref="TCO1:TCP1"/>
    <mergeCell ref="TCQ1:TCR1"/>
    <mergeCell ref="TCS1:TCT1"/>
    <mergeCell ref="TCA1:TCB1"/>
    <mergeCell ref="TCC1:TCD1"/>
    <mergeCell ref="TCE1:TCF1"/>
    <mergeCell ref="TCG1:TCH1"/>
    <mergeCell ref="TCI1:TCJ1"/>
    <mergeCell ref="THA1:THB1"/>
    <mergeCell ref="THC1:THD1"/>
    <mergeCell ref="THE1:THF1"/>
    <mergeCell ref="THG1:THH1"/>
    <mergeCell ref="THI1:THJ1"/>
    <mergeCell ref="TGQ1:TGR1"/>
    <mergeCell ref="TGS1:TGT1"/>
    <mergeCell ref="TGU1:TGV1"/>
    <mergeCell ref="TGW1:TGX1"/>
    <mergeCell ref="TGY1:TGZ1"/>
    <mergeCell ref="TGG1:TGH1"/>
    <mergeCell ref="TGI1:TGJ1"/>
    <mergeCell ref="TGK1:TGL1"/>
    <mergeCell ref="TGM1:TGN1"/>
    <mergeCell ref="TGO1:TGP1"/>
    <mergeCell ref="TFW1:TFX1"/>
    <mergeCell ref="TFY1:TFZ1"/>
    <mergeCell ref="TGA1:TGB1"/>
    <mergeCell ref="TGC1:TGD1"/>
    <mergeCell ref="TGE1:TGF1"/>
    <mergeCell ref="TFM1:TFN1"/>
    <mergeCell ref="TFO1:TFP1"/>
    <mergeCell ref="TFQ1:TFR1"/>
    <mergeCell ref="TFS1:TFT1"/>
    <mergeCell ref="TFU1:TFV1"/>
    <mergeCell ref="TFC1:TFD1"/>
    <mergeCell ref="TFE1:TFF1"/>
    <mergeCell ref="TFG1:TFH1"/>
    <mergeCell ref="TFI1:TFJ1"/>
    <mergeCell ref="TFK1:TFL1"/>
    <mergeCell ref="TES1:TET1"/>
    <mergeCell ref="TEU1:TEV1"/>
    <mergeCell ref="TEW1:TEX1"/>
    <mergeCell ref="TEY1:TEZ1"/>
    <mergeCell ref="TFA1:TFB1"/>
    <mergeCell ref="TJS1:TJT1"/>
    <mergeCell ref="TJU1:TJV1"/>
    <mergeCell ref="TJW1:TJX1"/>
    <mergeCell ref="TJY1:TJZ1"/>
    <mergeCell ref="TKA1:TKB1"/>
    <mergeCell ref="TJI1:TJJ1"/>
    <mergeCell ref="TJK1:TJL1"/>
    <mergeCell ref="TJM1:TJN1"/>
    <mergeCell ref="TJO1:TJP1"/>
    <mergeCell ref="TJQ1:TJR1"/>
    <mergeCell ref="TIY1:TIZ1"/>
    <mergeCell ref="TJA1:TJB1"/>
    <mergeCell ref="TJC1:TJD1"/>
    <mergeCell ref="TJE1:TJF1"/>
    <mergeCell ref="TJG1:TJH1"/>
    <mergeCell ref="TIO1:TIP1"/>
    <mergeCell ref="TIQ1:TIR1"/>
    <mergeCell ref="TIS1:TIT1"/>
    <mergeCell ref="TIU1:TIV1"/>
    <mergeCell ref="TIW1:TIX1"/>
    <mergeCell ref="TIE1:TIF1"/>
    <mergeCell ref="TIG1:TIH1"/>
    <mergeCell ref="TII1:TIJ1"/>
    <mergeCell ref="TIK1:TIL1"/>
    <mergeCell ref="TIM1:TIN1"/>
    <mergeCell ref="THU1:THV1"/>
    <mergeCell ref="THW1:THX1"/>
    <mergeCell ref="THY1:THZ1"/>
    <mergeCell ref="TIA1:TIB1"/>
    <mergeCell ref="TIC1:TID1"/>
    <mergeCell ref="THK1:THL1"/>
    <mergeCell ref="THM1:THN1"/>
    <mergeCell ref="THO1:THP1"/>
    <mergeCell ref="THQ1:THR1"/>
    <mergeCell ref="THS1:THT1"/>
    <mergeCell ref="TMK1:TML1"/>
    <mergeCell ref="TMM1:TMN1"/>
    <mergeCell ref="TMO1:TMP1"/>
    <mergeCell ref="TMQ1:TMR1"/>
    <mergeCell ref="TMS1:TMT1"/>
    <mergeCell ref="TMA1:TMB1"/>
    <mergeCell ref="TMC1:TMD1"/>
    <mergeCell ref="TME1:TMF1"/>
    <mergeCell ref="TMG1:TMH1"/>
    <mergeCell ref="TMI1:TMJ1"/>
    <mergeCell ref="TLQ1:TLR1"/>
    <mergeCell ref="TLS1:TLT1"/>
    <mergeCell ref="TLU1:TLV1"/>
    <mergeCell ref="TLW1:TLX1"/>
    <mergeCell ref="TLY1:TLZ1"/>
    <mergeCell ref="TLG1:TLH1"/>
    <mergeCell ref="TLI1:TLJ1"/>
    <mergeCell ref="TLK1:TLL1"/>
    <mergeCell ref="TLM1:TLN1"/>
    <mergeCell ref="TLO1:TLP1"/>
    <mergeCell ref="TKW1:TKX1"/>
    <mergeCell ref="TKY1:TKZ1"/>
    <mergeCell ref="TLA1:TLB1"/>
    <mergeCell ref="TLC1:TLD1"/>
    <mergeCell ref="TLE1:TLF1"/>
    <mergeCell ref="TKM1:TKN1"/>
    <mergeCell ref="TKO1:TKP1"/>
    <mergeCell ref="TKQ1:TKR1"/>
    <mergeCell ref="TKS1:TKT1"/>
    <mergeCell ref="TKU1:TKV1"/>
    <mergeCell ref="TKC1:TKD1"/>
    <mergeCell ref="TKE1:TKF1"/>
    <mergeCell ref="TKG1:TKH1"/>
    <mergeCell ref="TKI1:TKJ1"/>
    <mergeCell ref="TKK1:TKL1"/>
    <mergeCell ref="TPC1:TPD1"/>
    <mergeCell ref="TPE1:TPF1"/>
    <mergeCell ref="TPG1:TPH1"/>
    <mergeCell ref="TPI1:TPJ1"/>
    <mergeCell ref="TPK1:TPL1"/>
    <mergeCell ref="TOS1:TOT1"/>
    <mergeCell ref="TOU1:TOV1"/>
    <mergeCell ref="TOW1:TOX1"/>
    <mergeCell ref="TOY1:TOZ1"/>
    <mergeCell ref="TPA1:TPB1"/>
    <mergeCell ref="TOI1:TOJ1"/>
    <mergeCell ref="TOK1:TOL1"/>
    <mergeCell ref="TOM1:TON1"/>
    <mergeCell ref="TOO1:TOP1"/>
    <mergeCell ref="TOQ1:TOR1"/>
    <mergeCell ref="TNY1:TNZ1"/>
    <mergeCell ref="TOA1:TOB1"/>
    <mergeCell ref="TOC1:TOD1"/>
    <mergeCell ref="TOE1:TOF1"/>
    <mergeCell ref="TOG1:TOH1"/>
    <mergeCell ref="TNO1:TNP1"/>
    <mergeCell ref="TNQ1:TNR1"/>
    <mergeCell ref="TNS1:TNT1"/>
    <mergeCell ref="TNU1:TNV1"/>
    <mergeCell ref="TNW1:TNX1"/>
    <mergeCell ref="TNE1:TNF1"/>
    <mergeCell ref="TNG1:TNH1"/>
    <mergeCell ref="TNI1:TNJ1"/>
    <mergeCell ref="TNK1:TNL1"/>
    <mergeCell ref="TNM1:TNN1"/>
    <mergeCell ref="TMU1:TMV1"/>
    <mergeCell ref="TMW1:TMX1"/>
    <mergeCell ref="TMY1:TMZ1"/>
    <mergeCell ref="TNA1:TNB1"/>
    <mergeCell ref="TNC1:TND1"/>
    <mergeCell ref="TRU1:TRV1"/>
    <mergeCell ref="TRW1:TRX1"/>
    <mergeCell ref="TRY1:TRZ1"/>
    <mergeCell ref="TSA1:TSB1"/>
    <mergeCell ref="TSC1:TSD1"/>
    <mergeCell ref="TRK1:TRL1"/>
    <mergeCell ref="TRM1:TRN1"/>
    <mergeCell ref="TRO1:TRP1"/>
    <mergeCell ref="TRQ1:TRR1"/>
    <mergeCell ref="TRS1:TRT1"/>
    <mergeCell ref="TRA1:TRB1"/>
    <mergeCell ref="TRC1:TRD1"/>
    <mergeCell ref="TRE1:TRF1"/>
    <mergeCell ref="TRG1:TRH1"/>
    <mergeCell ref="TRI1:TRJ1"/>
    <mergeCell ref="TQQ1:TQR1"/>
    <mergeCell ref="TQS1:TQT1"/>
    <mergeCell ref="TQU1:TQV1"/>
    <mergeCell ref="TQW1:TQX1"/>
    <mergeCell ref="TQY1:TQZ1"/>
    <mergeCell ref="TQG1:TQH1"/>
    <mergeCell ref="TQI1:TQJ1"/>
    <mergeCell ref="TQK1:TQL1"/>
    <mergeCell ref="TQM1:TQN1"/>
    <mergeCell ref="TQO1:TQP1"/>
    <mergeCell ref="TPW1:TPX1"/>
    <mergeCell ref="TPY1:TPZ1"/>
    <mergeCell ref="TQA1:TQB1"/>
    <mergeCell ref="TQC1:TQD1"/>
    <mergeCell ref="TQE1:TQF1"/>
    <mergeCell ref="TPM1:TPN1"/>
    <mergeCell ref="TPO1:TPP1"/>
    <mergeCell ref="TPQ1:TPR1"/>
    <mergeCell ref="TPS1:TPT1"/>
    <mergeCell ref="TPU1:TPV1"/>
    <mergeCell ref="TUM1:TUN1"/>
    <mergeCell ref="TUO1:TUP1"/>
    <mergeCell ref="TUQ1:TUR1"/>
    <mergeCell ref="TUS1:TUT1"/>
    <mergeCell ref="TUU1:TUV1"/>
    <mergeCell ref="TUC1:TUD1"/>
    <mergeCell ref="TUE1:TUF1"/>
    <mergeCell ref="TUG1:TUH1"/>
    <mergeCell ref="TUI1:TUJ1"/>
    <mergeCell ref="TUK1:TUL1"/>
    <mergeCell ref="TTS1:TTT1"/>
    <mergeCell ref="TTU1:TTV1"/>
    <mergeCell ref="TTW1:TTX1"/>
    <mergeCell ref="TTY1:TTZ1"/>
    <mergeCell ref="TUA1:TUB1"/>
    <mergeCell ref="TTI1:TTJ1"/>
    <mergeCell ref="TTK1:TTL1"/>
    <mergeCell ref="TTM1:TTN1"/>
    <mergeCell ref="TTO1:TTP1"/>
    <mergeCell ref="TTQ1:TTR1"/>
    <mergeCell ref="TSY1:TSZ1"/>
    <mergeCell ref="TTA1:TTB1"/>
    <mergeCell ref="TTC1:TTD1"/>
    <mergeCell ref="TTE1:TTF1"/>
    <mergeCell ref="TTG1:TTH1"/>
    <mergeCell ref="TSO1:TSP1"/>
    <mergeCell ref="TSQ1:TSR1"/>
    <mergeCell ref="TSS1:TST1"/>
    <mergeCell ref="TSU1:TSV1"/>
    <mergeCell ref="TSW1:TSX1"/>
    <mergeCell ref="TSE1:TSF1"/>
    <mergeCell ref="TSG1:TSH1"/>
    <mergeCell ref="TSI1:TSJ1"/>
    <mergeCell ref="TSK1:TSL1"/>
    <mergeCell ref="TSM1:TSN1"/>
    <mergeCell ref="TXE1:TXF1"/>
    <mergeCell ref="TXG1:TXH1"/>
    <mergeCell ref="TXI1:TXJ1"/>
    <mergeCell ref="TXK1:TXL1"/>
    <mergeCell ref="TXM1:TXN1"/>
    <mergeCell ref="TWU1:TWV1"/>
    <mergeCell ref="TWW1:TWX1"/>
    <mergeCell ref="TWY1:TWZ1"/>
    <mergeCell ref="TXA1:TXB1"/>
    <mergeCell ref="TXC1:TXD1"/>
    <mergeCell ref="TWK1:TWL1"/>
    <mergeCell ref="TWM1:TWN1"/>
    <mergeCell ref="TWO1:TWP1"/>
    <mergeCell ref="TWQ1:TWR1"/>
    <mergeCell ref="TWS1:TWT1"/>
    <mergeCell ref="TWA1:TWB1"/>
    <mergeCell ref="TWC1:TWD1"/>
    <mergeCell ref="TWE1:TWF1"/>
    <mergeCell ref="TWG1:TWH1"/>
    <mergeCell ref="TWI1:TWJ1"/>
    <mergeCell ref="TVQ1:TVR1"/>
    <mergeCell ref="TVS1:TVT1"/>
    <mergeCell ref="TVU1:TVV1"/>
    <mergeCell ref="TVW1:TVX1"/>
    <mergeCell ref="TVY1:TVZ1"/>
    <mergeCell ref="TVG1:TVH1"/>
    <mergeCell ref="TVI1:TVJ1"/>
    <mergeCell ref="TVK1:TVL1"/>
    <mergeCell ref="TVM1:TVN1"/>
    <mergeCell ref="TVO1:TVP1"/>
    <mergeCell ref="TUW1:TUX1"/>
    <mergeCell ref="TUY1:TUZ1"/>
    <mergeCell ref="TVA1:TVB1"/>
    <mergeCell ref="TVC1:TVD1"/>
    <mergeCell ref="TVE1:TVF1"/>
    <mergeCell ref="TZW1:TZX1"/>
    <mergeCell ref="TZY1:TZZ1"/>
    <mergeCell ref="UAA1:UAB1"/>
    <mergeCell ref="UAC1:UAD1"/>
    <mergeCell ref="UAE1:UAF1"/>
    <mergeCell ref="TZM1:TZN1"/>
    <mergeCell ref="TZO1:TZP1"/>
    <mergeCell ref="TZQ1:TZR1"/>
    <mergeCell ref="TZS1:TZT1"/>
    <mergeCell ref="TZU1:TZV1"/>
    <mergeCell ref="TZC1:TZD1"/>
    <mergeCell ref="TZE1:TZF1"/>
    <mergeCell ref="TZG1:TZH1"/>
    <mergeCell ref="TZI1:TZJ1"/>
    <mergeCell ref="TZK1:TZL1"/>
    <mergeCell ref="TYS1:TYT1"/>
    <mergeCell ref="TYU1:TYV1"/>
    <mergeCell ref="TYW1:TYX1"/>
    <mergeCell ref="TYY1:TYZ1"/>
    <mergeCell ref="TZA1:TZB1"/>
    <mergeCell ref="TYI1:TYJ1"/>
    <mergeCell ref="TYK1:TYL1"/>
    <mergeCell ref="TYM1:TYN1"/>
    <mergeCell ref="TYO1:TYP1"/>
    <mergeCell ref="TYQ1:TYR1"/>
    <mergeCell ref="TXY1:TXZ1"/>
    <mergeCell ref="TYA1:TYB1"/>
    <mergeCell ref="TYC1:TYD1"/>
    <mergeCell ref="TYE1:TYF1"/>
    <mergeCell ref="TYG1:TYH1"/>
    <mergeCell ref="TXO1:TXP1"/>
    <mergeCell ref="TXQ1:TXR1"/>
    <mergeCell ref="TXS1:TXT1"/>
    <mergeCell ref="TXU1:TXV1"/>
    <mergeCell ref="TXW1:TXX1"/>
    <mergeCell ref="UCO1:UCP1"/>
    <mergeCell ref="UCQ1:UCR1"/>
    <mergeCell ref="UCS1:UCT1"/>
    <mergeCell ref="UCU1:UCV1"/>
    <mergeCell ref="UCW1:UCX1"/>
    <mergeCell ref="UCE1:UCF1"/>
    <mergeCell ref="UCG1:UCH1"/>
    <mergeCell ref="UCI1:UCJ1"/>
    <mergeCell ref="UCK1:UCL1"/>
    <mergeCell ref="UCM1:UCN1"/>
    <mergeCell ref="UBU1:UBV1"/>
    <mergeCell ref="UBW1:UBX1"/>
    <mergeCell ref="UBY1:UBZ1"/>
    <mergeCell ref="UCA1:UCB1"/>
    <mergeCell ref="UCC1:UCD1"/>
    <mergeCell ref="UBK1:UBL1"/>
    <mergeCell ref="UBM1:UBN1"/>
    <mergeCell ref="UBO1:UBP1"/>
    <mergeCell ref="UBQ1:UBR1"/>
    <mergeCell ref="UBS1:UBT1"/>
    <mergeCell ref="UBA1:UBB1"/>
    <mergeCell ref="UBC1:UBD1"/>
    <mergeCell ref="UBE1:UBF1"/>
    <mergeCell ref="UBG1:UBH1"/>
    <mergeCell ref="UBI1:UBJ1"/>
    <mergeCell ref="UAQ1:UAR1"/>
    <mergeCell ref="UAS1:UAT1"/>
    <mergeCell ref="UAU1:UAV1"/>
    <mergeCell ref="UAW1:UAX1"/>
    <mergeCell ref="UAY1:UAZ1"/>
    <mergeCell ref="UAG1:UAH1"/>
    <mergeCell ref="UAI1:UAJ1"/>
    <mergeCell ref="UAK1:UAL1"/>
    <mergeCell ref="UAM1:UAN1"/>
    <mergeCell ref="UAO1:UAP1"/>
    <mergeCell ref="UFG1:UFH1"/>
    <mergeCell ref="UFI1:UFJ1"/>
    <mergeCell ref="UFK1:UFL1"/>
    <mergeCell ref="UFM1:UFN1"/>
    <mergeCell ref="UFO1:UFP1"/>
    <mergeCell ref="UEW1:UEX1"/>
    <mergeCell ref="UEY1:UEZ1"/>
    <mergeCell ref="UFA1:UFB1"/>
    <mergeCell ref="UFC1:UFD1"/>
    <mergeCell ref="UFE1:UFF1"/>
    <mergeCell ref="UEM1:UEN1"/>
    <mergeCell ref="UEO1:UEP1"/>
    <mergeCell ref="UEQ1:UER1"/>
    <mergeCell ref="UES1:UET1"/>
    <mergeCell ref="UEU1:UEV1"/>
    <mergeCell ref="UEC1:UED1"/>
    <mergeCell ref="UEE1:UEF1"/>
    <mergeCell ref="UEG1:UEH1"/>
    <mergeCell ref="UEI1:UEJ1"/>
    <mergeCell ref="UEK1:UEL1"/>
    <mergeCell ref="UDS1:UDT1"/>
    <mergeCell ref="UDU1:UDV1"/>
    <mergeCell ref="UDW1:UDX1"/>
    <mergeCell ref="UDY1:UDZ1"/>
    <mergeCell ref="UEA1:UEB1"/>
    <mergeCell ref="UDI1:UDJ1"/>
    <mergeCell ref="UDK1:UDL1"/>
    <mergeCell ref="UDM1:UDN1"/>
    <mergeCell ref="UDO1:UDP1"/>
    <mergeCell ref="UDQ1:UDR1"/>
    <mergeCell ref="UCY1:UCZ1"/>
    <mergeCell ref="UDA1:UDB1"/>
    <mergeCell ref="UDC1:UDD1"/>
    <mergeCell ref="UDE1:UDF1"/>
    <mergeCell ref="UDG1:UDH1"/>
    <mergeCell ref="UHY1:UHZ1"/>
    <mergeCell ref="UIA1:UIB1"/>
    <mergeCell ref="UIC1:UID1"/>
    <mergeCell ref="UIE1:UIF1"/>
    <mergeCell ref="UIG1:UIH1"/>
    <mergeCell ref="UHO1:UHP1"/>
    <mergeCell ref="UHQ1:UHR1"/>
    <mergeCell ref="UHS1:UHT1"/>
    <mergeCell ref="UHU1:UHV1"/>
    <mergeCell ref="UHW1:UHX1"/>
    <mergeCell ref="UHE1:UHF1"/>
    <mergeCell ref="UHG1:UHH1"/>
    <mergeCell ref="UHI1:UHJ1"/>
    <mergeCell ref="UHK1:UHL1"/>
    <mergeCell ref="UHM1:UHN1"/>
    <mergeCell ref="UGU1:UGV1"/>
    <mergeCell ref="UGW1:UGX1"/>
    <mergeCell ref="UGY1:UGZ1"/>
    <mergeCell ref="UHA1:UHB1"/>
    <mergeCell ref="UHC1:UHD1"/>
    <mergeCell ref="UGK1:UGL1"/>
    <mergeCell ref="UGM1:UGN1"/>
    <mergeCell ref="UGO1:UGP1"/>
    <mergeCell ref="UGQ1:UGR1"/>
    <mergeCell ref="UGS1:UGT1"/>
    <mergeCell ref="UGA1:UGB1"/>
    <mergeCell ref="UGC1:UGD1"/>
    <mergeCell ref="UGE1:UGF1"/>
    <mergeCell ref="UGG1:UGH1"/>
    <mergeCell ref="UGI1:UGJ1"/>
    <mergeCell ref="UFQ1:UFR1"/>
    <mergeCell ref="UFS1:UFT1"/>
    <mergeCell ref="UFU1:UFV1"/>
    <mergeCell ref="UFW1:UFX1"/>
    <mergeCell ref="UFY1:UFZ1"/>
    <mergeCell ref="UKQ1:UKR1"/>
    <mergeCell ref="UKS1:UKT1"/>
    <mergeCell ref="UKU1:UKV1"/>
    <mergeCell ref="UKW1:UKX1"/>
    <mergeCell ref="UKY1:UKZ1"/>
    <mergeCell ref="UKG1:UKH1"/>
    <mergeCell ref="UKI1:UKJ1"/>
    <mergeCell ref="UKK1:UKL1"/>
    <mergeCell ref="UKM1:UKN1"/>
    <mergeCell ref="UKO1:UKP1"/>
    <mergeCell ref="UJW1:UJX1"/>
    <mergeCell ref="UJY1:UJZ1"/>
    <mergeCell ref="UKA1:UKB1"/>
    <mergeCell ref="UKC1:UKD1"/>
    <mergeCell ref="UKE1:UKF1"/>
    <mergeCell ref="UJM1:UJN1"/>
    <mergeCell ref="UJO1:UJP1"/>
    <mergeCell ref="UJQ1:UJR1"/>
    <mergeCell ref="UJS1:UJT1"/>
    <mergeCell ref="UJU1:UJV1"/>
    <mergeCell ref="UJC1:UJD1"/>
    <mergeCell ref="UJE1:UJF1"/>
    <mergeCell ref="UJG1:UJH1"/>
    <mergeCell ref="UJI1:UJJ1"/>
    <mergeCell ref="UJK1:UJL1"/>
    <mergeCell ref="UIS1:UIT1"/>
    <mergeCell ref="UIU1:UIV1"/>
    <mergeCell ref="UIW1:UIX1"/>
    <mergeCell ref="UIY1:UIZ1"/>
    <mergeCell ref="UJA1:UJB1"/>
    <mergeCell ref="UII1:UIJ1"/>
    <mergeCell ref="UIK1:UIL1"/>
    <mergeCell ref="UIM1:UIN1"/>
    <mergeCell ref="UIO1:UIP1"/>
    <mergeCell ref="UIQ1:UIR1"/>
    <mergeCell ref="UNI1:UNJ1"/>
    <mergeCell ref="UNK1:UNL1"/>
    <mergeCell ref="UNM1:UNN1"/>
    <mergeCell ref="UNO1:UNP1"/>
    <mergeCell ref="UNQ1:UNR1"/>
    <mergeCell ref="UMY1:UMZ1"/>
    <mergeCell ref="UNA1:UNB1"/>
    <mergeCell ref="UNC1:UND1"/>
    <mergeCell ref="UNE1:UNF1"/>
    <mergeCell ref="UNG1:UNH1"/>
    <mergeCell ref="UMO1:UMP1"/>
    <mergeCell ref="UMQ1:UMR1"/>
    <mergeCell ref="UMS1:UMT1"/>
    <mergeCell ref="UMU1:UMV1"/>
    <mergeCell ref="UMW1:UMX1"/>
    <mergeCell ref="UME1:UMF1"/>
    <mergeCell ref="UMG1:UMH1"/>
    <mergeCell ref="UMI1:UMJ1"/>
    <mergeCell ref="UMK1:UML1"/>
    <mergeCell ref="UMM1:UMN1"/>
    <mergeCell ref="ULU1:ULV1"/>
    <mergeCell ref="ULW1:ULX1"/>
    <mergeCell ref="ULY1:ULZ1"/>
    <mergeCell ref="UMA1:UMB1"/>
    <mergeCell ref="UMC1:UMD1"/>
    <mergeCell ref="ULK1:ULL1"/>
    <mergeCell ref="ULM1:ULN1"/>
    <mergeCell ref="ULO1:ULP1"/>
    <mergeCell ref="ULQ1:ULR1"/>
    <mergeCell ref="ULS1:ULT1"/>
    <mergeCell ref="ULA1:ULB1"/>
    <mergeCell ref="ULC1:ULD1"/>
    <mergeCell ref="ULE1:ULF1"/>
    <mergeCell ref="ULG1:ULH1"/>
    <mergeCell ref="ULI1:ULJ1"/>
    <mergeCell ref="UQA1:UQB1"/>
    <mergeCell ref="UQC1:UQD1"/>
    <mergeCell ref="UQE1:UQF1"/>
    <mergeCell ref="UQG1:UQH1"/>
    <mergeCell ref="UQI1:UQJ1"/>
    <mergeCell ref="UPQ1:UPR1"/>
    <mergeCell ref="UPS1:UPT1"/>
    <mergeCell ref="UPU1:UPV1"/>
    <mergeCell ref="UPW1:UPX1"/>
    <mergeCell ref="UPY1:UPZ1"/>
    <mergeCell ref="UPG1:UPH1"/>
    <mergeCell ref="UPI1:UPJ1"/>
    <mergeCell ref="UPK1:UPL1"/>
    <mergeCell ref="UPM1:UPN1"/>
    <mergeCell ref="UPO1:UPP1"/>
    <mergeCell ref="UOW1:UOX1"/>
    <mergeCell ref="UOY1:UOZ1"/>
    <mergeCell ref="UPA1:UPB1"/>
    <mergeCell ref="UPC1:UPD1"/>
    <mergeCell ref="UPE1:UPF1"/>
    <mergeCell ref="UOM1:UON1"/>
    <mergeCell ref="UOO1:UOP1"/>
    <mergeCell ref="UOQ1:UOR1"/>
    <mergeCell ref="UOS1:UOT1"/>
    <mergeCell ref="UOU1:UOV1"/>
    <mergeCell ref="UOC1:UOD1"/>
    <mergeCell ref="UOE1:UOF1"/>
    <mergeCell ref="UOG1:UOH1"/>
    <mergeCell ref="UOI1:UOJ1"/>
    <mergeCell ref="UOK1:UOL1"/>
    <mergeCell ref="UNS1:UNT1"/>
    <mergeCell ref="UNU1:UNV1"/>
    <mergeCell ref="UNW1:UNX1"/>
    <mergeCell ref="UNY1:UNZ1"/>
    <mergeCell ref="UOA1:UOB1"/>
    <mergeCell ref="USS1:UST1"/>
    <mergeCell ref="USU1:USV1"/>
    <mergeCell ref="USW1:USX1"/>
    <mergeCell ref="USY1:USZ1"/>
    <mergeCell ref="UTA1:UTB1"/>
    <mergeCell ref="USI1:USJ1"/>
    <mergeCell ref="USK1:USL1"/>
    <mergeCell ref="USM1:USN1"/>
    <mergeCell ref="USO1:USP1"/>
    <mergeCell ref="USQ1:USR1"/>
    <mergeCell ref="URY1:URZ1"/>
    <mergeCell ref="USA1:USB1"/>
    <mergeCell ref="USC1:USD1"/>
    <mergeCell ref="USE1:USF1"/>
    <mergeCell ref="USG1:USH1"/>
    <mergeCell ref="URO1:URP1"/>
    <mergeCell ref="URQ1:URR1"/>
    <mergeCell ref="URS1:URT1"/>
    <mergeCell ref="URU1:URV1"/>
    <mergeCell ref="URW1:URX1"/>
    <mergeCell ref="URE1:URF1"/>
    <mergeCell ref="URG1:URH1"/>
    <mergeCell ref="URI1:URJ1"/>
    <mergeCell ref="URK1:URL1"/>
    <mergeCell ref="URM1:URN1"/>
    <mergeCell ref="UQU1:UQV1"/>
    <mergeCell ref="UQW1:UQX1"/>
    <mergeCell ref="UQY1:UQZ1"/>
    <mergeCell ref="URA1:URB1"/>
    <mergeCell ref="URC1:URD1"/>
    <mergeCell ref="UQK1:UQL1"/>
    <mergeCell ref="UQM1:UQN1"/>
    <mergeCell ref="UQO1:UQP1"/>
    <mergeCell ref="UQQ1:UQR1"/>
    <mergeCell ref="UQS1:UQT1"/>
    <mergeCell ref="UVK1:UVL1"/>
    <mergeCell ref="UVM1:UVN1"/>
    <mergeCell ref="UVO1:UVP1"/>
    <mergeCell ref="UVQ1:UVR1"/>
    <mergeCell ref="UVS1:UVT1"/>
    <mergeCell ref="UVA1:UVB1"/>
    <mergeCell ref="UVC1:UVD1"/>
    <mergeCell ref="UVE1:UVF1"/>
    <mergeCell ref="UVG1:UVH1"/>
    <mergeCell ref="UVI1:UVJ1"/>
    <mergeCell ref="UUQ1:UUR1"/>
    <mergeCell ref="UUS1:UUT1"/>
    <mergeCell ref="UUU1:UUV1"/>
    <mergeCell ref="UUW1:UUX1"/>
    <mergeCell ref="UUY1:UUZ1"/>
    <mergeCell ref="UUG1:UUH1"/>
    <mergeCell ref="UUI1:UUJ1"/>
    <mergeCell ref="UUK1:UUL1"/>
    <mergeCell ref="UUM1:UUN1"/>
    <mergeCell ref="UUO1:UUP1"/>
    <mergeCell ref="UTW1:UTX1"/>
    <mergeCell ref="UTY1:UTZ1"/>
    <mergeCell ref="UUA1:UUB1"/>
    <mergeCell ref="UUC1:UUD1"/>
    <mergeCell ref="UUE1:UUF1"/>
    <mergeCell ref="UTM1:UTN1"/>
    <mergeCell ref="UTO1:UTP1"/>
    <mergeCell ref="UTQ1:UTR1"/>
    <mergeCell ref="UTS1:UTT1"/>
    <mergeCell ref="UTU1:UTV1"/>
    <mergeCell ref="UTC1:UTD1"/>
    <mergeCell ref="UTE1:UTF1"/>
    <mergeCell ref="UTG1:UTH1"/>
    <mergeCell ref="UTI1:UTJ1"/>
    <mergeCell ref="UTK1:UTL1"/>
    <mergeCell ref="UYC1:UYD1"/>
    <mergeCell ref="UYE1:UYF1"/>
    <mergeCell ref="UYG1:UYH1"/>
    <mergeCell ref="UYI1:UYJ1"/>
    <mergeCell ref="UYK1:UYL1"/>
    <mergeCell ref="UXS1:UXT1"/>
    <mergeCell ref="UXU1:UXV1"/>
    <mergeCell ref="UXW1:UXX1"/>
    <mergeCell ref="UXY1:UXZ1"/>
    <mergeCell ref="UYA1:UYB1"/>
    <mergeCell ref="UXI1:UXJ1"/>
    <mergeCell ref="UXK1:UXL1"/>
    <mergeCell ref="UXM1:UXN1"/>
    <mergeCell ref="UXO1:UXP1"/>
    <mergeCell ref="UXQ1:UXR1"/>
    <mergeCell ref="UWY1:UWZ1"/>
    <mergeCell ref="UXA1:UXB1"/>
    <mergeCell ref="UXC1:UXD1"/>
    <mergeCell ref="UXE1:UXF1"/>
    <mergeCell ref="UXG1:UXH1"/>
    <mergeCell ref="UWO1:UWP1"/>
    <mergeCell ref="UWQ1:UWR1"/>
    <mergeCell ref="UWS1:UWT1"/>
    <mergeCell ref="UWU1:UWV1"/>
    <mergeCell ref="UWW1:UWX1"/>
    <mergeCell ref="UWE1:UWF1"/>
    <mergeCell ref="UWG1:UWH1"/>
    <mergeCell ref="UWI1:UWJ1"/>
    <mergeCell ref="UWK1:UWL1"/>
    <mergeCell ref="UWM1:UWN1"/>
    <mergeCell ref="UVU1:UVV1"/>
    <mergeCell ref="UVW1:UVX1"/>
    <mergeCell ref="UVY1:UVZ1"/>
    <mergeCell ref="UWA1:UWB1"/>
    <mergeCell ref="UWC1:UWD1"/>
    <mergeCell ref="VAU1:VAV1"/>
    <mergeCell ref="VAW1:VAX1"/>
    <mergeCell ref="VAY1:VAZ1"/>
    <mergeCell ref="VBA1:VBB1"/>
    <mergeCell ref="VBC1:VBD1"/>
    <mergeCell ref="VAK1:VAL1"/>
    <mergeCell ref="VAM1:VAN1"/>
    <mergeCell ref="VAO1:VAP1"/>
    <mergeCell ref="VAQ1:VAR1"/>
    <mergeCell ref="VAS1:VAT1"/>
    <mergeCell ref="VAA1:VAB1"/>
    <mergeCell ref="VAC1:VAD1"/>
    <mergeCell ref="VAE1:VAF1"/>
    <mergeCell ref="VAG1:VAH1"/>
    <mergeCell ref="VAI1:VAJ1"/>
    <mergeCell ref="UZQ1:UZR1"/>
    <mergeCell ref="UZS1:UZT1"/>
    <mergeCell ref="UZU1:UZV1"/>
    <mergeCell ref="UZW1:UZX1"/>
    <mergeCell ref="UZY1:UZZ1"/>
    <mergeCell ref="UZG1:UZH1"/>
    <mergeCell ref="UZI1:UZJ1"/>
    <mergeCell ref="UZK1:UZL1"/>
    <mergeCell ref="UZM1:UZN1"/>
    <mergeCell ref="UZO1:UZP1"/>
    <mergeCell ref="UYW1:UYX1"/>
    <mergeCell ref="UYY1:UYZ1"/>
    <mergeCell ref="UZA1:UZB1"/>
    <mergeCell ref="UZC1:UZD1"/>
    <mergeCell ref="UZE1:UZF1"/>
    <mergeCell ref="UYM1:UYN1"/>
    <mergeCell ref="UYO1:UYP1"/>
    <mergeCell ref="UYQ1:UYR1"/>
    <mergeCell ref="UYS1:UYT1"/>
    <mergeCell ref="UYU1:UYV1"/>
    <mergeCell ref="VDM1:VDN1"/>
    <mergeCell ref="VDO1:VDP1"/>
    <mergeCell ref="VDQ1:VDR1"/>
    <mergeCell ref="VDS1:VDT1"/>
    <mergeCell ref="VDU1:VDV1"/>
    <mergeCell ref="VDC1:VDD1"/>
    <mergeCell ref="VDE1:VDF1"/>
    <mergeCell ref="VDG1:VDH1"/>
    <mergeCell ref="VDI1:VDJ1"/>
    <mergeCell ref="VDK1:VDL1"/>
    <mergeCell ref="VCS1:VCT1"/>
    <mergeCell ref="VCU1:VCV1"/>
    <mergeCell ref="VCW1:VCX1"/>
    <mergeCell ref="VCY1:VCZ1"/>
    <mergeCell ref="VDA1:VDB1"/>
    <mergeCell ref="VCI1:VCJ1"/>
    <mergeCell ref="VCK1:VCL1"/>
    <mergeCell ref="VCM1:VCN1"/>
    <mergeCell ref="VCO1:VCP1"/>
    <mergeCell ref="VCQ1:VCR1"/>
    <mergeCell ref="VBY1:VBZ1"/>
    <mergeCell ref="VCA1:VCB1"/>
    <mergeCell ref="VCC1:VCD1"/>
    <mergeCell ref="VCE1:VCF1"/>
    <mergeCell ref="VCG1:VCH1"/>
    <mergeCell ref="VBO1:VBP1"/>
    <mergeCell ref="VBQ1:VBR1"/>
    <mergeCell ref="VBS1:VBT1"/>
    <mergeCell ref="VBU1:VBV1"/>
    <mergeCell ref="VBW1:VBX1"/>
    <mergeCell ref="VBE1:VBF1"/>
    <mergeCell ref="VBG1:VBH1"/>
    <mergeCell ref="VBI1:VBJ1"/>
    <mergeCell ref="VBK1:VBL1"/>
    <mergeCell ref="VBM1:VBN1"/>
    <mergeCell ref="VGE1:VGF1"/>
    <mergeCell ref="VGG1:VGH1"/>
    <mergeCell ref="VGI1:VGJ1"/>
    <mergeCell ref="VGK1:VGL1"/>
    <mergeCell ref="VGM1:VGN1"/>
    <mergeCell ref="VFU1:VFV1"/>
    <mergeCell ref="VFW1:VFX1"/>
    <mergeCell ref="VFY1:VFZ1"/>
    <mergeCell ref="VGA1:VGB1"/>
    <mergeCell ref="VGC1:VGD1"/>
    <mergeCell ref="VFK1:VFL1"/>
    <mergeCell ref="VFM1:VFN1"/>
    <mergeCell ref="VFO1:VFP1"/>
    <mergeCell ref="VFQ1:VFR1"/>
    <mergeCell ref="VFS1:VFT1"/>
    <mergeCell ref="VFA1:VFB1"/>
    <mergeCell ref="VFC1:VFD1"/>
    <mergeCell ref="VFE1:VFF1"/>
    <mergeCell ref="VFG1:VFH1"/>
    <mergeCell ref="VFI1:VFJ1"/>
    <mergeCell ref="VEQ1:VER1"/>
    <mergeCell ref="VES1:VET1"/>
    <mergeCell ref="VEU1:VEV1"/>
    <mergeCell ref="VEW1:VEX1"/>
    <mergeCell ref="VEY1:VEZ1"/>
    <mergeCell ref="VEG1:VEH1"/>
    <mergeCell ref="VEI1:VEJ1"/>
    <mergeCell ref="VEK1:VEL1"/>
    <mergeCell ref="VEM1:VEN1"/>
    <mergeCell ref="VEO1:VEP1"/>
    <mergeCell ref="VDW1:VDX1"/>
    <mergeCell ref="VDY1:VDZ1"/>
    <mergeCell ref="VEA1:VEB1"/>
    <mergeCell ref="VEC1:VED1"/>
    <mergeCell ref="VEE1:VEF1"/>
    <mergeCell ref="VIW1:VIX1"/>
    <mergeCell ref="VIY1:VIZ1"/>
    <mergeCell ref="VJA1:VJB1"/>
    <mergeCell ref="VJC1:VJD1"/>
    <mergeCell ref="VJE1:VJF1"/>
    <mergeCell ref="VIM1:VIN1"/>
    <mergeCell ref="VIO1:VIP1"/>
    <mergeCell ref="VIQ1:VIR1"/>
    <mergeCell ref="VIS1:VIT1"/>
    <mergeCell ref="VIU1:VIV1"/>
    <mergeCell ref="VIC1:VID1"/>
    <mergeCell ref="VIE1:VIF1"/>
    <mergeCell ref="VIG1:VIH1"/>
    <mergeCell ref="VII1:VIJ1"/>
    <mergeCell ref="VIK1:VIL1"/>
    <mergeCell ref="VHS1:VHT1"/>
    <mergeCell ref="VHU1:VHV1"/>
    <mergeCell ref="VHW1:VHX1"/>
    <mergeCell ref="VHY1:VHZ1"/>
    <mergeCell ref="VIA1:VIB1"/>
    <mergeCell ref="VHI1:VHJ1"/>
    <mergeCell ref="VHK1:VHL1"/>
    <mergeCell ref="VHM1:VHN1"/>
    <mergeCell ref="VHO1:VHP1"/>
    <mergeCell ref="VHQ1:VHR1"/>
    <mergeCell ref="VGY1:VGZ1"/>
    <mergeCell ref="VHA1:VHB1"/>
    <mergeCell ref="VHC1:VHD1"/>
    <mergeCell ref="VHE1:VHF1"/>
    <mergeCell ref="VHG1:VHH1"/>
    <mergeCell ref="VGO1:VGP1"/>
    <mergeCell ref="VGQ1:VGR1"/>
    <mergeCell ref="VGS1:VGT1"/>
    <mergeCell ref="VGU1:VGV1"/>
    <mergeCell ref="VGW1:VGX1"/>
    <mergeCell ref="VLO1:VLP1"/>
    <mergeCell ref="VLQ1:VLR1"/>
    <mergeCell ref="VLS1:VLT1"/>
    <mergeCell ref="VLU1:VLV1"/>
    <mergeCell ref="VLW1:VLX1"/>
    <mergeCell ref="VLE1:VLF1"/>
    <mergeCell ref="VLG1:VLH1"/>
    <mergeCell ref="VLI1:VLJ1"/>
    <mergeCell ref="VLK1:VLL1"/>
    <mergeCell ref="VLM1:VLN1"/>
    <mergeCell ref="VKU1:VKV1"/>
    <mergeCell ref="VKW1:VKX1"/>
    <mergeCell ref="VKY1:VKZ1"/>
    <mergeCell ref="VLA1:VLB1"/>
    <mergeCell ref="VLC1:VLD1"/>
    <mergeCell ref="VKK1:VKL1"/>
    <mergeCell ref="VKM1:VKN1"/>
    <mergeCell ref="VKO1:VKP1"/>
    <mergeCell ref="VKQ1:VKR1"/>
    <mergeCell ref="VKS1:VKT1"/>
    <mergeCell ref="VKA1:VKB1"/>
    <mergeCell ref="VKC1:VKD1"/>
    <mergeCell ref="VKE1:VKF1"/>
    <mergeCell ref="VKG1:VKH1"/>
    <mergeCell ref="VKI1:VKJ1"/>
    <mergeCell ref="VJQ1:VJR1"/>
    <mergeCell ref="VJS1:VJT1"/>
    <mergeCell ref="VJU1:VJV1"/>
    <mergeCell ref="VJW1:VJX1"/>
    <mergeCell ref="VJY1:VJZ1"/>
    <mergeCell ref="VJG1:VJH1"/>
    <mergeCell ref="VJI1:VJJ1"/>
    <mergeCell ref="VJK1:VJL1"/>
    <mergeCell ref="VJM1:VJN1"/>
    <mergeCell ref="VJO1:VJP1"/>
    <mergeCell ref="VOG1:VOH1"/>
    <mergeCell ref="VOI1:VOJ1"/>
    <mergeCell ref="VOK1:VOL1"/>
    <mergeCell ref="VOM1:VON1"/>
    <mergeCell ref="VOO1:VOP1"/>
    <mergeCell ref="VNW1:VNX1"/>
    <mergeCell ref="VNY1:VNZ1"/>
    <mergeCell ref="VOA1:VOB1"/>
    <mergeCell ref="VOC1:VOD1"/>
    <mergeCell ref="VOE1:VOF1"/>
    <mergeCell ref="VNM1:VNN1"/>
    <mergeCell ref="VNO1:VNP1"/>
    <mergeCell ref="VNQ1:VNR1"/>
    <mergeCell ref="VNS1:VNT1"/>
    <mergeCell ref="VNU1:VNV1"/>
    <mergeCell ref="VNC1:VND1"/>
    <mergeCell ref="VNE1:VNF1"/>
    <mergeCell ref="VNG1:VNH1"/>
    <mergeCell ref="VNI1:VNJ1"/>
    <mergeCell ref="VNK1:VNL1"/>
    <mergeCell ref="VMS1:VMT1"/>
    <mergeCell ref="VMU1:VMV1"/>
    <mergeCell ref="VMW1:VMX1"/>
    <mergeCell ref="VMY1:VMZ1"/>
    <mergeCell ref="VNA1:VNB1"/>
    <mergeCell ref="VMI1:VMJ1"/>
    <mergeCell ref="VMK1:VML1"/>
    <mergeCell ref="VMM1:VMN1"/>
    <mergeCell ref="VMO1:VMP1"/>
    <mergeCell ref="VMQ1:VMR1"/>
    <mergeCell ref="VLY1:VLZ1"/>
    <mergeCell ref="VMA1:VMB1"/>
    <mergeCell ref="VMC1:VMD1"/>
    <mergeCell ref="VME1:VMF1"/>
    <mergeCell ref="VMG1:VMH1"/>
    <mergeCell ref="VQY1:VQZ1"/>
    <mergeCell ref="VRA1:VRB1"/>
    <mergeCell ref="VRC1:VRD1"/>
    <mergeCell ref="VRE1:VRF1"/>
    <mergeCell ref="VRG1:VRH1"/>
    <mergeCell ref="VQO1:VQP1"/>
    <mergeCell ref="VQQ1:VQR1"/>
    <mergeCell ref="VQS1:VQT1"/>
    <mergeCell ref="VQU1:VQV1"/>
    <mergeCell ref="VQW1:VQX1"/>
    <mergeCell ref="VQE1:VQF1"/>
    <mergeCell ref="VQG1:VQH1"/>
    <mergeCell ref="VQI1:VQJ1"/>
    <mergeCell ref="VQK1:VQL1"/>
    <mergeCell ref="VQM1:VQN1"/>
    <mergeCell ref="VPU1:VPV1"/>
    <mergeCell ref="VPW1:VPX1"/>
    <mergeCell ref="VPY1:VPZ1"/>
    <mergeCell ref="VQA1:VQB1"/>
    <mergeCell ref="VQC1:VQD1"/>
    <mergeCell ref="VPK1:VPL1"/>
    <mergeCell ref="VPM1:VPN1"/>
    <mergeCell ref="VPO1:VPP1"/>
    <mergeCell ref="VPQ1:VPR1"/>
    <mergeCell ref="VPS1:VPT1"/>
    <mergeCell ref="VPA1:VPB1"/>
    <mergeCell ref="VPC1:VPD1"/>
    <mergeCell ref="VPE1:VPF1"/>
    <mergeCell ref="VPG1:VPH1"/>
    <mergeCell ref="VPI1:VPJ1"/>
    <mergeCell ref="VOQ1:VOR1"/>
    <mergeCell ref="VOS1:VOT1"/>
    <mergeCell ref="VOU1:VOV1"/>
    <mergeCell ref="VOW1:VOX1"/>
    <mergeCell ref="VOY1:VOZ1"/>
    <mergeCell ref="VTQ1:VTR1"/>
    <mergeCell ref="VTS1:VTT1"/>
    <mergeCell ref="VTU1:VTV1"/>
    <mergeCell ref="VTW1:VTX1"/>
    <mergeCell ref="VTY1:VTZ1"/>
    <mergeCell ref="VTG1:VTH1"/>
    <mergeCell ref="VTI1:VTJ1"/>
    <mergeCell ref="VTK1:VTL1"/>
    <mergeCell ref="VTM1:VTN1"/>
    <mergeCell ref="VTO1:VTP1"/>
    <mergeCell ref="VSW1:VSX1"/>
    <mergeCell ref="VSY1:VSZ1"/>
    <mergeCell ref="VTA1:VTB1"/>
    <mergeCell ref="VTC1:VTD1"/>
    <mergeCell ref="VTE1:VTF1"/>
    <mergeCell ref="VSM1:VSN1"/>
    <mergeCell ref="VSO1:VSP1"/>
    <mergeCell ref="VSQ1:VSR1"/>
    <mergeCell ref="VSS1:VST1"/>
    <mergeCell ref="VSU1:VSV1"/>
    <mergeCell ref="VSC1:VSD1"/>
    <mergeCell ref="VSE1:VSF1"/>
    <mergeCell ref="VSG1:VSH1"/>
    <mergeCell ref="VSI1:VSJ1"/>
    <mergeCell ref="VSK1:VSL1"/>
    <mergeCell ref="VRS1:VRT1"/>
    <mergeCell ref="VRU1:VRV1"/>
    <mergeCell ref="VRW1:VRX1"/>
    <mergeCell ref="VRY1:VRZ1"/>
    <mergeCell ref="VSA1:VSB1"/>
    <mergeCell ref="VRI1:VRJ1"/>
    <mergeCell ref="VRK1:VRL1"/>
    <mergeCell ref="VRM1:VRN1"/>
    <mergeCell ref="VRO1:VRP1"/>
    <mergeCell ref="VRQ1:VRR1"/>
    <mergeCell ref="VWI1:VWJ1"/>
    <mergeCell ref="VWK1:VWL1"/>
    <mergeCell ref="VWM1:VWN1"/>
    <mergeCell ref="VWO1:VWP1"/>
    <mergeCell ref="VWQ1:VWR1"/>
    <mergeCell ref="VVY1:VVZ1"/>
    <mergeCell ref="VWA1:VWB1"/>
    <mergeCell ref="VWC1:VWD1"/>
    <mergeCell ref="VWE1:VWF1"/>
    <mergeCell ref="VWG1:VWH1"/>
    <mergeCell ref="VVO1:VVP1"/>
    <mergeCell ref="VVQ1:VVR1"/>
    <mergeCell ref="VVS1:VVT1"/>
    <mergeCell ref="VVU1:VVV1"/>
    <mergeCell ref="VVW1:VVX1"/>
    <mergeCell ref="VVE1:VVF1"/>
    <mergeCell ref="VVG1:VVH1"/>
    <mergeCell ref="VVI1:VVJ1"/>
    <mergeCell ref="VVK1:VVL1"/>
    <mergeCell ref="VVM1:VVN1"/>
    <mergeCell ref="VUU1:VUV1"/>
    <mergeCell ref="VUW1:VUX1"/>
    <mergeCell ref="VUY1:VUZ1"/>
    <mergeCell ref="VVA1:VVB1"/>
    <mergeCell ref="VVC1:VVD1"/>
    <mergeCell ref="VUK1:VUL1"/>
    <mergeCell ref="VUM1:VUN1"/>
    <mergeCell ref="VUO1:VUP1"/>
    <mergeCell ref="VUQ1:VUR1"/>
    <mergeCell ref="VUS1:VUT1"/>
    <mergeCell ref="VUA1:VUB1"/>
    <mergeCell ref="VUC1:VUD1"/>
    <mergeCell ref="VUE1:VUF1"/>
    <mergeCell ref="VUG1:VUH1"/>
    <mergeCell ref="VUI1:VUJ1"/>
    <mergeCell ref="VZA1:VZB1"/>
    <mergeCell ref="VZC1:VZD1"/>
    <mergeCell ref="VZE1:VZF1"/>
    <mergeCell ref="VZG1:VZH1"/>
    <mergeCell ref="VZI1:VZJ1"/>
    <mergeCell ref="VYQ1:VYR1"/>
    <mergeCell ref="VYS1:VYT1"/>
    <mergeCell ref="VYU1:VYV1"/>
    <mergeCell ref="VYW1:VYX1"/>
    <mergeCell ref="VYY1:VYZ1"/>
    <mergeCell ref="VYG1:VYH1"/>
    <mergeCell ref="VYI1:VYJ1"/>
    <mergeCell ref="VYK1:VYL1"/>
    <mergeCell ref="VYM1:VYN1"/>
    <mergeCell ref="VYO1:VYP1"/>
    <mergeCell ref="VXW1:VXX1"/>
    <mergeCell ref="VXY1:VXZ1"/>
    <mergeCell ref="VYA1:VYB1"/>
    <mergeCell ref="VYC1:VYD1"/>
    <mergeCell ref="VYE1:VYF1"/>
    <mergeCell ref="VXM1:VXN1"/>
    <mergeCell ref="VXO1:VXP1"/>
    <mergeCell ref="VXQ1:VXR1"/>
    <mergeCell ref="VXS1:VXT1"/>
    <mergeCell ref="VXU1:VXV1"/>
    <mergeCell ref="VXC1:VXD1"/>
    <mergeCell ref="VXE1:VXF1"/>
    <mergeCell ref="VXG1:VXH1"/>
    <mergeCell ref="VXI1:VXJ1"/>
    <mergeCell ref="VXK1:VXL1"/>
    <mergeCell ref="VWS1:VWT1"/>
    <mergeCell ref="VWU1:VWV1"/>
    <mergeCell ref="VWW1:VWX1"/>
    <mergeCell ref="VWY1:VWZ1"/>
    <mergeCell ref="VXA1:VXB1"/>
    <mergeCell ref="WBS1:WBT1"/>
    <mergeCell ref="WBU1:WBV1"/>
    <mergeCell ref="WBW1:WBX1"/>
    <mergeCell ref="WBY1:WBZ1"/>
    <mergeCell ref="WCA1:WCB1"/>
    <mergeCell ref="WBI1:WBJ1"/>
    <mergeCell ref="WBK1:WBL1"/>
    <mergeCell ref="WBM1:WBN1"/>
    <mergeCell ref="WBO1:WBP1"/>
    <mergeCell ref="WBQ1:WBR1"/>
    <mergeCell ref="WAY1:WAZ1"/>
    <mergeCell ref="WBA1:WBB1"/>
    <mergeCell ref="WBC1:WBD1"/>
    <mergeCell ref="WBE1:WBF1"/>
    <mergeCell ref="WBG1:WBH1"/>
    <mergeCell ref="WAO1:WAP1"/>
    <mergeCell ref="WAQ1:WAR1"/>
    <mergeCell ref="WAS1:WAT1"/>
    <mergeCell ref="WAU1:WAV1"/>
    <mergeCell ref="WAW1:WAX1"/>
    <mergeCell ref="WAE1:WAF1"/>
    <mergeCell ref="WAG1:WAH1"/>
    <mergeCell ref="WAI1:WAJ1"/>
    <mergeCell ref="WAK1:WAL1"/>
    <mergeCell ref="WAM1:WAN1"/>
    <mergeCell ref="VZU1:VZV1"/>
    <mergeCell ref="VZW1:VZX1"/>
    <mergeCell ref="VZY1:VZZ1"/>
    <mergeCell ref="WAA1:WAB1"/>
    <mergeCell ref="WAC1:WAD1"/>
    <mergeCell ref="VZK1:VZL1"/>
    <mergeCell ref="VZM1:VZN1"/>
    <mergeCell ref="VZO1:VZP1"/>
    <mergeCell ref="VZQ1:VZR1"/>
    <mergeCell ref="VZS1:VZT1"/>
    <mergeCell ref="WEK1:WEL1"/>
    <mergeCell ref="WEM1:WEN1"/>
    <mergeCell ref="WEO1:WEP1"/>
    <mergeCell ref="WEQ1:WER1"/>
    <mergeCell ref="WES1:WET1"/>
    <mergeCell ref="WEA1:WEB1"/>
    <mergeCell ref="WEC1:WED1"/>
    <mergeCell ref="WEE1:WEF1"/>
    <mergeCell ref="WEG1:WEH1"/>
    <mergeCell ref="WEI1:WEJ1"/>
    <mergeCell ref="WDQ1:WDR1"/>
    <mergeCell ref="WDS1:WDT1"/>
    <mergeCell ref="WDU1:WDV1"/>
    <mergeCell ref="WDW1:WDX1"/>
    <mergeCell ref="WDY1:WDZ1"/>
    <mergeCell ref="WDG1:WDH1"/>
    <mergeCell ref="WDI1:WDJ1"/>
    <mergeCell ref="WDK1:WDL1"/>
    <mergeCell ref="WDM1:WDN1"/>
    <mergeCell ref="WDO1:WDP1"/>
    <mergeCell ref="WCW1:WCX1"/>
    <mergeCell ref="WCY1:WCZ1"/>
    <mergeCell ref="WDA1:WDB1"/>
    <mergeCell ref="WDC1:WDD1"/>
    <mergeCell ref="WDE1:WDF1"/>
    <mergeCell ref="WCM1:WCN1"/>
    <mergeCell ref="WCO1:WCP1"/>
    <mergeCell ref="WCQ1:WCR1"/>
    <mergeCell ref="WCS1:WCT1"/>
    <mergeCell ref="WCU1:WCV1"/>
    <mergeCell ref="WCC1:WCD1"/>
    <mergeCell ref="WCE1:WCF1"/>
    <mergeCell ref="WCG1:WCH1"/>
    <mergeCell ref="WCI1:WCJ1"/>
    <mergeCell ref="WCK1:WCL1"/>
    <mergeCell ref="WHC1:WHD1"/>
    <mergeCell ref="WHE1:WHF1"/>
    <mergeCell ref="WHG1:WHH1"/>
    <mergeCell ref="WHI1:WHJ1"/>
    <mergeCell ref="WHK1:WHL1"/>
    <mergeCell ref="WGS1:WGT1"/>
    <mergeCell ref="WGU1:WGV1"/>
    <mergeCell ref="WGW1:WGX1"/>
    <mergeCell ref="WGY1:WGZ1"/>
    <mergeCell ref="WHA1:WHB1"/>
    <mergeCell ref="WGI1:WGJ1"/>
    <mergeCell ref="WGK1:WGL1"/>
    <mergeCell ref="WGM1:WGN1"/>
    <mergeCell ref="WGO1:WGP1"/>
    <mergeCell ref="WGQ1:WGR1"/>
    <mergeCell ref="WFY1:WFZ1"/>
    <mergeCell ref="WGA1:WGB1"/>
    <mergeCell ref="WGC1:WGD1"/>
    <mergeCell ref="WGE1:WGF1"/>
    <mergeCell ref="WGG1:WGH1"/>
    <mergeCell ref="WFO1:WFP1"/>
    <mergeCell ref="WFQ1:WFR1"/>
    <mergeCell ref="WFS1:WFT1"/>
    <mergeCell ref="WFU1:WFV1"/>
    <mergeCell ref="WFW1:WFX1"/>
    <mergeCell ref="WFE1:WFF1"/>
    <mergeCell ref="WFG1:WFH1"/>
    <mergeCell ref="WFI1:WFJ1"/>
    <mergeCell ref="WFK1:WFL1"/>
    <mergeCell ref="WFM1:WFN1"/>
    <mergeCell ref="WEU1:WEV1"/>
    <mergeCell ref="WEW1:WEX1"/>
    <mergeCell ref="WEY1:WEZ1"/>
    <mergeCell ref="WFA1:WFB1"/>
    <mergeCell ref="WFC1:WFD1"/>
    <mergeCell ref="WJU1:WJV1"/>
    <mergeCell ref="WJW1:WJX1"/>
    <mergeCell ref="WJY1:WJZ1"/>
    <mergeCell ref="WKA1:WKB1"/>
    <mergeCell ref="WKC1:WKD1"/>
    <mergeCell ref="WJK1:WJL1"/>
    <mergeCell ref="WJM1:WJN1"/>
    <mergeCell ref="WJO1:WJP1"/>
    <mergeCell ref="WJQ1:WJR1"/>
    <mergeCell ref="WJS1:WJT1"/>
    <mergeCell ref="WJA1:WJB1"/>
    <mergeCell ref="WJC1:WJD1"/>
    <mergeCell ref="WJE1:WJF1"/>
    <mergeCell ref="WJG1:WJH1"/>
    <mergeCell ref="WJI1:WJJ1"/>
    <mergeCell ref="WIQ1:WIR1"/>
    <mergeCell ref="WIS1:WIT1"/>
    <mergeCell ref="WIU1:WIV1"/>
    <mergeCell ref="WIW1:WIX1"/>
    <mergeCell ref="WIY1:WIZ1"/>
    <mergeCell ref="WIG1:WIH1"/>
    <mergeCell ref="WII1:WIJ1"/>
    <mergeCell ref="WIK1:WIL1"/>
    <mergeCell ref="WIM1:WIN1"/>
    <mergeCell ref="WIO1:WIP1"/>
    <mergeCell ref="WHW1:WHX1"/>
    <mergeCell ref="WHY1:WHZ1"/>
    <mergeCell ref="WIA1:WIB1"/>
    <mergeCell ref="WIC1:WID1"/>
    <mergeCell ref="WIE1:WIF1"/>
    <mergeCell ref="WHM1:WHN1"/>
    <mergeCell ref="WHO1:WHP1"/>
    <mergeCell ref="WHQ1:WHR1"/>
    <mergeCell ref="WHS1:WHT1"/>
    <mergeCell ref="WHU1:WHV1"/>
    <mergeCell ref="WMM1:WMN1"/>
    <mergeCell ref="WMO1:WMP1"/>
    <mergeCell ref="WMQ1:WMR1"/>
    <mergeCell ref="WMS1:WMT1"/>
    <mergeCell ref="WMU1:WMV1"/>
    <mergeCell ref="WMC1:WMD1"/>
    <mergeCell ref="WME1:WMF1"/>
    <mergeCell ref="WMG1:WMH1"/>
    <mergeCell ref="WMI1:WMJ1"/>
    <mergeCell ref="WMK1:WML1"/>
    <mergeCell ref="WLS1:WLT1"/>
    <mergeCell ref="WLU1:WLV1"/>
    <mergeCell ref="WLW1:WLX1"/>
    <mergeCell ref="WLY1:WLZ1"/>
    <mergeCell ref="WMA1:WMB1"/>
    <mergeCell ref="WLI1:WLJ1"/>
    <mergeCell ref="WLK1:WLL1"/>
    <mergeCell ref="WLM1:WLN1"/>
    <mergeCell ref="WLO1:WLP1"/>
    <mergeCell ref="WLQ1:WLR1"/>
    <mergeCell ref="WKY1:WKZ1"/>
    <mergeCell ref="WLA1:WLB1"/>
    <mergeCell ref="WLC1:WLD1"/>
    <mergeCell ref="WLE1:WLF1"/>
    <mergeCell ref="WLG1:WLH1"/>
    <mergeCell ref="WKO1:WKP1"/>
    <mergeCell ref="WKQ1:WKR1"/>
    <mergeCell ref="WKS1:WKT1"/>
    <mergeCell ref="WKU1:WKV1"/>
    <mergeCell ref="WKW1:WKX1"/>
    <mergeCell ref="WKE1:WKF1"/>
    <mergeCell ref="WKG1:WKH1"/>
    <mergeCell ref="WKI1:WKJ1"/>
    <mergeCell ref="WKK1:WKL1"/>
    <mergeCell ref="WKM1:WKN1"/>
    <mergeCell ref="WPE1:WPF1"/>
    <mergeCell ref="WPG1:WPH1"/>
    <mergeCell ref="WPI1:WPJ1"/>
    <mergeCell ref="WPK1:WPL1"/>
    <mergeCell ref="WPM1:WPN1"/>
    <mergeCell ref="WOU1:WOV1"/>
    <mergeCell ref="WOW1:WOX1"/>
    <mergeCell ref="WOY1:WOZ1"/>
    <mergeCell ref="WPA1:WPB1"/>
    <mergeCell ref="WPC1:WPD1"/>
    <mergeCell ref="WOK1:WOL1"/>
    <mergeCell ref="WOM1:WON1"/>
    <mergeCell ref="WOO1:WOP1"/>
    <mergeCell ref="WOQ1:WOR1"/>
    <mergeCell ref="WOS1:WOT1"/>
    <mergeCell ref="WOA1:WOB1"/>
    <mergeCell ref="WOC1:WOD1"/>
    <mergeCell ref="WOE1:WOF1"/>
    <mergeCell ref="WOG1:WOH1"/>
    <mergeCell ref="WOI1:WOJ1"/>
    <mergeCell ref="WNQ1:WNR1"/>
    <mergeCell ref="WNS1:WNT1"/>
    <mergeCell ref="WNU1:WNV1"/>
    <mergeCell ref="WNW1:WNX1"/>
    <mergeCell ref="WNY1:WNZ1"/>
    <mergeCell ref="WNG1:WNH1"/>
    <mergeCell ref="WNI1:WNJ1"/>
    <mergeCell ref="WNK1:WNL1"/>
    <mergeCell ref="WNM1:WNN1"/>
    <mergeCell ref="WNO1:WNP1"/>
    <mergeCell ref="WMW1:WMX1"/>
    <mergeCell ref="WMY1:WMZ1"/>
    <mergeCell ref="WNA1:WNB1"/>
    <mergeCell ref="WNC1:WND1"/>
    <mergeCell ref="WNE1:WNF1"/>
    <mergeCell ref="WRW1:WRX1"/>
    <mergeCell ref="WRY1:WRZ1"/>
    <mergeCell ref="WSA1:WSB1"/>
    <mergeCell ref="WSC1:WSD1"/>
    <mergeCell ref="WSE1:WSF1"/>
    <mergeCell ref="WRM1:WRN1"/>
    <mergeCell ref="WRO1:WRP1"/>
    <mergeCell ref="WRQ1:WRR1"/>
    <mergeCell ref="WRS1:WRT1"/>
    <mergeCell ref="WRU1:WRV1"/>
    <mergeCell ref="WRC1:WRD1"/>
    <mergeCell ref="WRE1:WRF1"/>
    <mergeCell ref="WRG1:WRH1"/>
    <mergeCell ref="WRI1:WRJ1"/>
    <mergeCell ref="WRK1:WRL1"/>
    <mergeCell ref="WQS1:WQT1"/>
    <mergeCell ref="WQU1:WQV1"/>
    <mergeCell ref="WQW1:WQX1"/>
    <mergeCell ref="WQY1:WQZ1"/>
    <mergeCell ref="WRA1:WRB1"/>
    <mergeCell ref="WQI1:WQJ1"/>
    <mergeCell ref="WQK1:WQL1"/>
    <mergeCell ref="WQM1:WQN1"/>
    <mergeCell ref="WQO1:WQP1"/>
    <mergeCell ref="WQQ1:WQR1"/>
    <mergeCell ref="WPY1:WPZ1"/>
    <mergeCell ref="WQA1:WQB1"/>
    <mergeCell ref="WQC1:WQD1"/>
    <mergeCell ref="WQE1:WQF1"/>
    <mergeCell ref="WQG1:WQH1"/>
    <mergeCell ref="WPO1:WPP1"/>
    <mergeCell ref="WPQ1:WPR1"/>
    <mergeCell ref="WPS1:WPT1"/>
    <mergeCell ref="WPU1:WPV1"/>
    <mergeCell ref="WPW1:WPX1"/>
    <mergeCell ref="WUO1:WUP1"/>
    <mergeCell ref="WUQ1:WUR1"/>
    <mergeCell ref="WUS1:WUT1"/>
    <mergeCell ref="WUU1:WUV1"/>
    <mergeCell ref="WUW1:WUX1"/>
    <mergeCell ref="WUE1:WUF1"/>
    <mergeCell ref="WUG1:WUH1"/>
    <mergeCell ref="WUI1:WUJ1"/>
    <mergeCell ref="WUK1:WUL1"/>
    <mergeCell ref="WUM1:WUN1"/>
    <mergeCell ref="WTU1:WTV1"/>
    <mergeCell ref="WTW1:WTX1"/>
    <mergeCell ref="WTY1:WTZ1"/>
    <mergeCell ref="WUA1:WUB1"/>
    <mergeCell ref="WUC1:WUD1"/>
    <mergeCell ref="WTK1:WTL1"/>
    <mergeCell ref="WTM1:WTN1"/>
    <mergeCell ref="WTO1:WTP1"/>
    <mergeCell ref="WTQ1:WTR1"/>
    <mergeCell ref="WTS1:WTT1"/>
    <mergeCell ref="WTA1:WTB1"/>
    <mergeCell ref="WTC1:WTD1"/>
    <mergeCell ref="WTE1:WTF1"/>
    <mergeCell ref="WTG1:WTH1"/>
    <mergeCell ref="WTI1:WTJ1"/>
    <mergeCell ref="WSQ1:WSR1"/>
    <mergeCell ref="WSS1:WST1"/>
    <mergeCell ref="WSU1:WSV1"/>
    <mergeCell ref="WSW1:WSX1"/>
    <mergeCell ref="WSY1:WSZ1"/>
    <mergeCell ref="WSG1:WSH1"/>
    <mergeCell ref="WSI1:WSJ1"/>
    <mergeCell ref="WSK1:WSL1"/>
    <mergeCell ref="WSM1:WSN1"/>
    <mergeCell ref="WSO1:WSP1"/>
    <mergeCell ref="XEA1:XEB1"/>
    <mergeCell ref="WXG1:WXH1"/>
    <mergeCell ref="WXI1:WXJ1"/>
    <mergeCell ref="WXK1:WXL1"/>
    <mergeCell ref="WXM1:WXN1"/>
    <mergeCell ref="WXO1:WXP1"/>
    <mergeCell ref="WWW1:WWX1"/>
    <mergeCell ref="WWY1:WWZ1"/>
    <mergeCell ref="WXA1:WXB1"/>
    <mergeCell ref="WXC1:WXD1"/>
    <mergeCell ref="WXE1:WXF1"/>
    <mergeCell ref="WWM1:WWN1"/>
    <mergeCell ref="WWO1:WWP1"/>
    <mergeCell ref="WWQ1:WWR1"/>
    <mergeCell ref="WWS1:WWT1"/>
    <mergeCell ref="WWU1:WWV1"/>
    <mergeCell ref="WWC1:WWD1"/>
    <mergeCell ref="WWE1:WWF1"/>
    <mergeCell ref="WWG1:WWH1"/>
    <mergeCell ref="WWI1:WWJ1"/>
    <mergeCell ref="WWK1:WWL1"/>
    <mergeCell ref="WVS1:WVT1"/>
    <mergeCell ref="WVU1:WVV1"/>
    <mergeCell ref="WVW1:WVX1"/>
    <mergeCell ref="WVY1:WVZ1"/>
    <mergeCell ref="WWA1:WWB1"/>
    <mergeCell ref="WVI1:WVJ1"/>
    <mergeCell ref="WVK1:WVL1"/>
    <mergeCell ref="WVM1:WVN1"/>
    <mergeCell ref="WVO1:WVP1"/>
    <mergeCell ref="WVQ1:WVR1"/>
    <mergeCell ref="WUY1:WUZ1"/>
    <mergeCell ref="WVA1:WVB1"/>
    <mergeCell ref="WVC1:WVD1"/>
    <mergeCell ref="WVE1:WVF1"/>
    <mergeCell ref="WVG1:WVH1"/>
    <mergeCell ref="XDQ1:XDR1"/>
    <mergeCell ref="XDS1:XDT1"/>
    <mergeCell ref="XDA1:XDB1"/>
    <mergeCell ref="XDC1:XDD1"/>
    <mergeCell ref="XDE1:XDF1"/>
    <mergeCell ref="XDG1:XDH1"/>
    <mergeCell ref="XDI1:XDJ1"/>
    <mergeCell ref="XCQ1:XCR1"/>
    <mergeCell ref="XCS1:XCT1"/>
    <mergeCell ref="XCU1:XCV1"/>
    <mergeCell ref="XCW1:XCX1"/>
    <mergeCell ref="XCY1:XCZ1"/>
    <mergeCell ref="XCG1:XCH1"/>
    <mergeCell ref="XCI1:XCJ1"/>
    <mergeCell ref="XCK1:XCL1"/>
    <mergeCell ref="XCM1:XCN1"/>
    <mergeCell ref="XCO1:XCP1"/>
    <mergeCell ref="WYO1:WYP1"/>
    <mergeCell ref="WYQ1:WYR1"/>
    <mergeCell ref="WYS1:WYT1"/>
    <mergeCell ref="WYA1:WYB1"/>
    <mergeCell ref="WYC1:WYD1"/>
    <mergeCell ref="WYE1:WYF1"/>
    <mergeCell ref="WYG1:WYH1"/>
    <mergeCell ref="WYI1:WYJ1"/>
    <mergeCell ref="WXQ1:WXR1"/>
    <mergeCell ref="WXS1:WXT1"/>
    <mergeCell ref="WXU1:WXV1"/>
    <mergeCell ref="WXW1:WXX1"/>
    <mergeCell ref="WXY1:WXZ1"/>
    <mergeCell ref="XDU1:XDV1"/>
    <mergeCell ref="XDW1:XDX1"/>
    <mergeCell ref="XDY1:XDZ1"/>
    <mergeCell ref="XEY1:XEZ1"/>
    <mergeCell ref="XFA1:XFB1"/>
    <mergeCell ref="XFC1:XFD1"/>
    <mergeCell ref="XAU1:XAV1"/>
    <mergeCell ref="XAW1:XAX1"/>
    <mergeCell ref="XAY1:XAZ1"/>
    <mergeCell ref="XBA1:XBB1"/>
    <mergeCell ref="XAI1:XAJ1"/>
    <mergeCell ref="XAK1:XAL1"/>
    <mergeCell ref="XAM1:XAN1"/>
    <mergeCell ref="XAO1:XAP1"/>
    <mergeCell ref="XAQ1:XAR1"/>
    <mergeCell ref="WZY1:WZZ1"/>
    <mergeCell ref="XAA1:XAB1"/>
    <mergeCell ref="XAC1:XAD1"/>
    <mergeCell ref="XAE1:XAF1"/>
    <mergeCell ref="XAG1:XAH1"/>
    <mergeCell ref="WZO1:WZP1"/>
    <mergeCell ref="WZQ1:WZR1"/>
    <mergeCell ref="WZS1:WZT1"/>
    <mergeCell ref="WZU1:WZV1"/>
    <mergeCell ref="WZW1:WZX1"/>
    <mergeCell ref="WZE1:WZF1"/>
    <mergeCell ref="WZG1:WZH1"/>
    <mergeCell ref="WZI1:WZJ1"/>
    <mergeCell ref="WZK1:WZL1"/>
    <mergeCell ref="WZM1:WZN1"/>
    <mergeCell ref="WYU1:WYV1"/>
    <mergeCell ref="WYW1:WYX1"/>
    <mergeCell ref="WYY1:WYZ1"/>
    <mergeCell ref="WZA1:WZB1"/>
    <mergeCell ref="WZC1:WZD1"/>
    <mergeCell ref="WYK1:WYL1"/>
    <mergeCell ref="WYM1:WYN1"/>
    <mergeCell ref="XBW1:XBX1"/>
    <mergeCell ref="XBY1:XBZ1"/>
    <mergeCell ref="XCA1:XCB1"/>
    <mergeCell ref="XCC1:XCD1"/>
    <mergeCell ref="XCE1:XCF1"/>
    <mergeCell ref="XBM1:XBN1"/>
    <mergeCell ref="XBO1:XBP1"/>
    <mergeCell ref="XBQ1:XBR1"/>
    <mergeCell ref="XBS1:XBT1"/>
    <mergeCell ref="XBU1:XBV1"/>
    <mergeCell ref="XBC1:XBD1"/>
    <mergeCell ref="XBE1:XBF1"/>
    <mergeCell ref="XBG1:XBH1"/>
    <mergeCell ref="XBI1:XBJ1"/>
    <mergeCell ref="XBK1:XBL1"/>
    <mergeCell ref="XAS1:XAT1"/>
    <mergeCell ref="XEO1:XEP1"/>
    <mergeCell ref="XEQ1:XER1"/>
    <mergeCell ref="XES1:XET1"/>
    <mergeCell ref="XEU1:XEV1"/>
    <mergeCell ref="XEW1:XEX1"/>
    <mergeCell ref="XEE1:XEF1"/>
    <mergeCell ref="XEG1:XEH1"/>
    <mergeCell ref="XEI1:XEJ1"/>
    <mergeCell ref="XEK1:XEL1"/>
    <mergeCell ref="XEM1:XEN1"/>
    <mergeCell ref="XEC1:XED1"/>
    <mergeCell ref="XDK1:XDL1"/>
    <mergeCell ref="XDM1:XDN1"/>
    <mergeCell ref="XDO1:XDP1"/>
    <mergeCell ref="CO2:CP2"/>
    <mergeCell ref="CQ2:CR2"/>
    <mergeCell ref="CS2:CT2"/>
    <mergeCell ref="HK2:HL2"/>
    <mergeCell ref="HM2:HN2"/>
    <mergeCell ref="HO2:HP2"/>
    <mergeCell ref="HQ2:HR2"/>
    <mergeCell ref="HS2:HT2"/>
    <mergeCell ref="HA2:HB2"/>
    <mergeCell ref="HC2:HD2"/>
    <mergeCell ref="HE2:HF2"/>
    <mergeCell ref="HG2:HH2"/>
    <mergeCell ref="HI2:HJ2"/>
    <mergeCell ref="GQ2:GR2"/>
    <mergeCell ref="GS2:GT2"/>
    <mergeCell ref="GU2:GV2"/>
    <mergeCell ref="GW2:GX2"/>
    <mergeCell ref="GY2:GZ2"/>
    <mergeCell ref="GG2:GH2"/>
    <mergeCell ref="GI2:GJ2"/>
    <mergeCell ref="GK2:GL2"/>
    <mergeCell ref="GM2:GN2"/>
    <mergeCell ref="GO2:GP2"/>
    <mergeCell ref="FW2:FX2"/>
    <mergeCell ref="FY2:FZ2"/>
    <mergeCell ref="GA2:GB2"/>
    <mergeCell ref="GC2:GD2"/>
    <mergeCell ref="GE2:GF2"/>
    <mergeCell ref="FM2:FN2"/>
    <mergeCell ref="FO2:FP2"/>
    <mergeCell ref="FQ2:FR2"/>
    <mergeCell ref="FS2:FT2"/>
    <mergeCell ref="FU2:FV2"/>
    <mergeCell ref="FC2:FD2"/>
    <mergeCell ref="FE2:FF2"/>
    <mergeCell ref="FG2:FH2"/>
    <mergeCell ref="FI2:FJ2"/>
    <mergeCell ref="FK2:FL2"/>
    <mergeCell ref="DM2:DN2"/>
    <mergeCell ref="CU2:CV2"/>
    <mergeCell ref="CW2:CX2"/>
    <mergeCell ref="CY2:CZ2"/>
    <mergeCell ref="KC2:KD2"/>
    <mergeCell ref="KE2:KF2"/>
    <mergeCell ref="KG2:KH2"/>
    <mergeCell ref="KI2:KJ2"/>
    <mergeCell ref="KK2:KL2"/>
    <mergeCell ref="JS2:JT2"/>
    <mergeCell ref="JU2:JV2"/>
    <mergeCell ref="JW2:JX2"/>
    <mergeCell ref="JY2:JZ2"/>
    <mergeCell ref="KA2:KB2"/>
    <mergeCell ref="JI2:JJ2"/>
    <mergeCell ref="JK2:JL2"/>
    <mergeCell ref="JM2:JN2"/>
    <mergeCell ref="JO2:JP2"/>
    <mergeCell ref="JQ2:JR2"/>
    <mergeCell ref="IY2:IZ2"/>
    <mergeCell ref="JA2:JB2"/>
    <mergeCell ref="JC2:JD2"/>
    <mergeCell ref="JE2:JF2"/>
    <mergeCell ref="JG2:JH2"/>
    <mergeCell ref="IO2:IP2"/>
    <mergeCell ref="IQ2:IR2"/>
    <mergeCell ref="IS2:IT2"/>
    <mergeCell ref="IU2:IV2"/>
    <mergeCell ref="IW2:IX2"/>
    <mergeCell ref="IE2:IF2"/>
    <mergeCell ref="IG2:IH2"/>
    <mergeCell ref="II2:IJ2"/>
    <mergeCell ref="IK2:IL2"/>
    <mergeCell ref="IM2:IN2"/>
    <mergeCell ref="HU2:HV2"/>
    <mergeCell ref="HW2:HX2"/>
    <mergeCell ref="HY2:HZ2"/>
    <mergeCell ref="IA2:IB2"/>
    <mergeCell ref="IC2:ID2"/>
    <mergeCell ref="MU2:MV2"/>
    <mergeCell ref="MW2:MX2"/>
    <mergeCell ref="MY2:MZ2"/>
    <mergeCell ref="NA2:NB2"/>
    <mergeCell ref="NC2:ND2"/>
    <mergeCell ref="MK2:ML2"/>
    <mergeCell ref="MM2:MN2"/>
    <mergeCell ref="MO2:MP2"/>
    <mergeCell ref="MQ2:MR2"/>
    <mergeCell ref="MS2:MT2"/>
    <mergeCell ref="MA2:MB2"/>
    <mergeCell ref="MC2:MD2"/>
    <mergeCell ref="ME2:MF2"/>
    <mergeCell ref="MG2:MH2"/>
    <mergeCell ref="MI2:MJ2"/>
    <mergeCell ref="LQ2:LR2"/>
    <mergeCell ref="LS2:LT2"/>
    <mergeCell ref="LU2:LV2"/>
    <mergeCell ref="LW2:LX2"/>
    <mergeCell ref="LY2:LZ2"/>
    <mergeCell ref="LG2:LH2"/>
    <mergeCell ref="LI2:LJ2"/>
    <mergeCell ref="LK2:LL2"/>
    <mergeCell ref="LM2:LN2"/>
    <mergeCell ref="LO2:LP2"/>
    <mergeCell ref="KW2:KX2"/>
    <mergeCell ref="KY2:KZ2"/>
    <mergeCell ref="LA2:LB2"/>
    <mergeCell ref="LC2:LD2"/>
    <mergeCell ref="LE2:LF2"/>
    <mergeCell ref="KM2:KN2"/>
    <mergeCell ref="KO2:KP2"/>
    <mergeCell ref="KQ2:KR2"/>
    <mergeCell ref="KS2:KT2"/>
    <mergeCell ref="KU2:KV2"/>
    <mergeCell ref="PM2:PN2"/>
    <mergeCell ref="PO2:PP2"/>
    <mergeCell ref="PQ2:PR2"/>
    <mergeCell ref="PS2:PT2"/>
    <mergeCell ref="PU2:PV2"/>
    <mergeCell ref="PC2:PD2"/>
    <mergeCell ref="PE2:PF2"/>
    <mergeCell ref="PG2:PH2"/>
    <mergeCell ref="PI2:PJ2"/>
    <mergeCell ref="PK2:PL2"/>
    <mergeCell ref="OS2:OT2"/>
    <mergeCell ref="OU2:OV2"/>
    <mergeCell ref="OW2:OX2"/>
    <mergeCell ref="OY2:OZ2"/>
    <mergeCell ref="PA2:PB2"/>
    <mergeCell ref="OI2:OJ2"/>
    <mergeCell ref="OK2:OL2"/>
    <mergeCell ref="OM2:ON2"/>
    <mergeCell ref="OO2:OP2"/>
    <mergeCell ref="OQ2:OR2"/>
    <mergeCell ref="NY2:NZ2"/>
    <mergeCell ref="OA2:OB2"/>
    <mergeCell ref="OC2:OD2"/>
    <mergeCell ref="OE2:OF2"/>
    <mergeCell ref="OG2:OH2"/>
    <mergeCell ref="NO2:NP2"/>
    <mergeCell ref="NQ2:NR2"/>
    <mergeCell ref="NS2:NT2"/>
    <mergeCell ref="NU2:NV2"/>
    <mergeCell ref="NW2:NX2"/>
    <mergeCell ref="NE2:NF2"/>
    <mergeCell ref="NG2:NH2"/>
    <mergeCell ref="NI2:NJ2"/>
    <mergeCell ref="NK2:NL2"/>
    <mergeCell ref="NM2:NN2"/>
    <mergeCell ref="SE2:SF2"/>
    <mergeCell ref="SG2:SH2"/>
    <mergeCell ref="SI2:SJ2"/>
    <mergeCell ref="SK2:SL2"/>
    <mergeCell ref="SM2:SN2"/>
    <mergeCell ref="RU2:RV2"/>
    <mergeCell ref="RW2:RX2"/>
    <mergeCell ref="RY2:RZ2"/>
    <mergeCell ref="SA2:SB2"/>
    <mergeCell ref="SC2:SD2"/>
    <mergeCell ref="RK2:RL2"/>
    <mergeCell ref="RM2:RN2"/>
    <mergeCell ref="RO2:RP2"/>
    <mergeCell ref="RQ2:RR2"/>
    <mergeCell ref="RS2:RT2"/>
    <mergeCell ref="RA2:RB2"/>
    <mergeCell ref="RC2:RD2"/>
    <mergeCell ref="RE2:RF2"/>
    <mergeCell ref="RG2:RH2"/>
    <mergeCell ref="RI2:RJ2"/>
    <mergeCell ref="QQ2:QR2"/>
    <mergeCell ref="QS2:QT2"/>
    <mergeCell ref="QU2:QV2"/>
    <mergeCell ref="QW2:QX2"/>
    <mergeCell ref="QY2:QZ2"/>
    <mergeCell ref="QG2:QH2"/>
    <mergeCell ref="QI2:QJ2"/>
    <mergeCell ref="QK2:QL2"/>
    <mergeCell ref="QM2:QN2"/>
    <mergeCell ref="QO2:QP2"/>
    <mergeCell ref="PW2:PX2"/>
    <mergeCell ref="PY2:PZ2"/>
    <mergeCell ref="QA2:QB2"/>
    <mergeCell ref="QC2:QD2"/>
    <mergeCell ref="QE2:QF2"/>
    <mergeCell ref="UW2:UX2"/>
    <mergeCell ref="UY2:UZ2"/>
    <mergeCell ref="VA2:VB2"/>
    <mergeCell ref="VC2:VD2"/>
    <mergeCell ref="VE2:VF2"/>
    <mergeCell ref="UM2:UN2"/>
    <mergeCell ref="UO2:UP2"/>
    <mergeCell ref="UQ2:UR2"/>
    <mergeCell ref="US2:UT2"/>
    <mergeCell ref="UU2:UV2"/>
    <mergeCell ref="UC2:UD2"/>
    <mergeCell ref="UE2:UF2"/>
    <mergeCell ref="UG2:UH2"/>
    <mergeCell ref="UI2:UJ2"/>
    <mergeCell ref="UK2:UL2"/>
    <mergeCell ref="TS2:TT2"/>
    <mergeCell ref="TU2:TV2"/>
    <mergeCell ref="TW2:TX2"/>
    <mergeCell ref="TY2:TZ2"/>
    <mergeCell ref="UA2:UB2"/>
    <mergeCell ref="TI2:TJ2"/>
    <mergeCell ref="TK2:TL2"/>
    <mergeCell ref="TM2:TN2"/>
    <mergeCell ref="TO2:TP2"/>
    <mergeCell ref="TQ2:TR2"/>
    <mergeCell ref="SY2:SZ2"/>
    <mergeCell ref="TA2:TB2"/>
    <mergeCell ref="TC2:TD2"/>
    <mergeCell ref="TE2:TF2"/>
    <mergeCell ref="TG2:TH2"/>
    <mergeCell ref="SO2:SP2"/>
    <mergeCell ref="SQ2:SR2"/>
    <mergeCell ref="SS2:ST2"/>
    <mergeCell ref="SU2:SV2"/>
    <mergeCell ref="SW2:SX2"/>
    <mergeCell ref="XO2:XP2"/>
    <mergeCell ref="XQ2:XR2"/>
    <mergeCell ref="XS2:XT2"/>
    <mergeCell ref="XU2:XV2"/>
    <mergeCell ref="XW2:XX2"/>
    <mergeCell ref="XE2:XF2"/>
    <mergeCell ref="XG2:XH2"/>
    <mergeCell ref="XI2:XJ2"/>
    <mergeCell ref="XK2:XL2"/>
    <mergeCell ref="XM2:XN2"/>
    <mergeCell ref="WU2:WV2"/>
    <mergeCell ref="WW2:WX2"/>
    <mergeCell ref="WY2:WZ2"/>
    <mergeCell ref="XA2:XB2"/>
    <mergeCell ref="XC2:XD2"/>
    <mergeCell ref="WK2:WL2"/>
    <mergeCell ref="WM2:WN2"/>
    <mergeCell ref="WO2:WP2"/>
    <mergeCell ref="WQ2:WR2"/>
    <mergeCell ref="WS2:WT2"/>
    <mergeCell ref="WA2:WB2"/>
    <mergeCell ref="WC2:WD2"/>
    <mergeCell ref="WE2:WF2"/>
    <mergeCell ref="WG2:WH2"/>
    <mergeCell ref="WI2:WJ2"/>
    <mergeCell ref="VQ2:VR2"/>
    <mergeCell ref="VS2:VT2"/>
    <mergeCell ref="VU2:VV2"/>
    <mergeCell ref="VW2:VX2"/>
    <mergeCell ref="VY2:VZ2"/>
    <mergeCell ref="VG2:VH2"/>
    <mergeCell ref="VI2:VJ2"/>
    <mergeCell ref="VK2:VL2"/>
    <mergeCell ref="VM2:VN2"/>
    <mergeCell ref="VO2:VP2"/>
    <mergeCell ref="AAG2:AAH2"/>
    <mergeCell ref="AAI2:AAJ2"/>
    <mergeCell ref="AAK2:AAL2"/>
    <mergeCell ref="AAM2:AAN2"/>
    <mergeCell ref="AAO2:AAP2"/>
    <mergeCell ref="ZW2:ZX2"/>
    <mergeCell ref="ZY2:ZZ2"/>
    <mergeCell ref="AAA2:AAB2"/>
    <mergeCell ref="AAC2:AAD2"/>
    <mergeCell ref="AAE2:AAF2"/>
    <mergeCell ref="ZM2:ZN2"/>
    <mergeCell ref="ZO2:ZP2"/>
    <mergeCell ref="ZQ2:ZR2"/>
    <mergeCell ref="ZS2:ZT2"/>
    <mergeCell ref="ZU2:ZV2"/>
    <mergeCell ref="ZC2:ZD2"/>
    <mergeCell ref="ZE2:ZF2"/>
    <mergeCell ref="ZG2:ZH2"/>
    <mergeCell ref="ZI2:ZJ2"/>
    <mergeCell ref="ZK2:ZL2"/>
    <mergeCell ref="YS2:YT2"/>
    <mergeCell ref="YU2:YV2"/>
    <mergeCell ref="YW2:YX2"/>
    <mergeCell ref="YY2:YZ2"/>
    <mergeCell ref="ZA2:ZB2"/>
    <mergeCell ref="YI2:YJ2"/>
    <mergeCell ref="YK2:YL2"/>
    <mergeCell ref="YM2:YN2"/>
    <mergeCell ref="YO2:YP2"/>
    <mergeCell ref="YQ2:YR2"/>
    <mergeCell ref="XY2:XZ2"/>
    <mergeCell ref="YA2:YB2"/>
    <mergeCell ref="YC2:YD2"/>
    <mergeCell ref="YE2:YF2"/>
    <mergeCell ref="YG2:YH2"/>
    <mergeCell ref="ACY2:ACZ2"/>
    <mergeCell ref="ADA2:ADB2"/>
    <mergeCell ref="ADC2:ADD2"/>
    <mergeCell ref="ADE2:ADF2"/>
    <mergeCell ref="ADG2:ADH2"/>
    <mergeCell ref="ACO2:ACP2"/>
    <mergeCell ref="ACQ2:ACR2"/>
    <mergeCell ref="ACS2:ACT2"/>
    <mergeCell ref="ACU2:ACV2"/>
    <mergeCell ref="ACW2:ACX2"/>
    <mergeCell ref="ACE2:ACF2"/>
    <mergeCell ref="ACG2:ACH2"/>
    <mergeCell ref="ACI2:ACJ2"/>
    <mergeCell ref="ACK2:ACL2"/>
    <mergeCell ref="ACM2:ACN2"/>
    <mergeCell ref="ABU2:ABV2"/>
    <mergeCell ref="ABW2:ABX2"/>
    <mergeCell ref="ABY2:ABZ2"/>
    <mergeCell ref="ACA2:ACB2"/>
    <mergeCell ref="ACC2:ACD2"/>
    <mergeCell ref="ABK2:ABL2"/>
    <mergeCell ref="ABM2:ABN2"/>
    <mergeCell ref="ABO2:ABP2"/>
    <mergeCell ref="ABQ2:ABR2"/>
    <mergeCell ref="ABS2:ABT2"/>
    <mergeCell ref="ABA2:ABB2"/>
    <mergeCell ref="ABC2:ABD2"/>
    <mergeCell ref="ABE2:ABF2"/>
    <mergeCell ref="ABG2:ABH2"/>
    <mergeCell ref="ABI2:ABJ2"/>
    <mergeCell ref="AAQ2:AAR2"/>
    <mergeCell ref="AAS2:AAT2"/>
    <mergeCell ref="AAU2:AAV2"/>
    <mergeCell ref="AAW2:AAX2"/>
    <mergeCell ref="AAY2:AAZ2"/>
    <mergeCell ref="AFQ2:AFR2"/>
    <mergeCell ref="AFS2:AFT2"/>
    <mergeCell ref="AFU2:AFV2"/>
    <mergeCell ref="AFW2:AFX2"/>
    <mergeCell ref="AFY2:AFZ2"/>
    <mergeCell ref="AFG2:AFH2"/>
    <mergeCell ref="AFI2:AFJ2"/>
    <mergeCell ref="AFK2:AFL2"/>
    <mergeCell ref="AFM2:AFN2"/>
    <mergeCell ref="AFO2:AFP2"/>
    <mergeCell ref="AEW2:AEX2"/>
    <mergeCell ref="AEY2:AEZ2"/>
    <mergeCell ref="AFA2:AFB2"/>
    <mergeCell ref="AFC2:AFD2"/>
    <mergeCell ref="AFE2:AFF2"/>
    <mergeCell ref="AEM2:AEN2"/>
    <mergeCell ref="AEO2:AEP2"/>
    <mergeCell ref="AEQ2:AER2"/>
    <mergeCell ref="AES2:AET2"/>
    <mergeCell ref="AEU2:AEV2"/>
    <mergeCell ref="AEC2:AED2"/>
    <mergeCell ref="AEE2:AEF2"/>
    <mergeCell ref="AEG2:AEH2"/>
    <mergeCell ref="AEI2:AEJ2"/>
    <mergeCell ref="AEK2:AEL2"/>
    <mergeCell ref="ADS2:ADT2"/>
    <mergeCell ref="ADU2:ADV2"/>
    <mergeCell ref="ADW2:ADX2"/>
    <mergeCell ref="ADY2:ADZ2"/>
    <mergeCell ref="AEA2:AEB2"/>
    <mergeCell ref="ADI2:ADJ2"/>
    <mergeCell ref="ADK2:ADL2"/>
    <mergeCell ref="ADM2:ADN2"/>
    <mergeCell ref="ADO2:ADP2"/>
    <mergeCell ref="ADQ2:ADR2"/>
    <mergeCell ref="AII2:AIJ2"/>
    <mergeCell ref="AIK2:AIL2"/>
    <mergeCell ref="AIM2:AIN2"/>
    <mergeCell ref="AIO2:AIP2"/>
    <mergeCell ref="AIQ2:AIR2"/>
    <mergeCell ref="AHY2:AHZ2"/>
    <mergeCell ref="AIA2:AIB2"/>
    <mergeCell ref="AIC2:AID2"/>
    <mergeCell ref="AIE2:AIF2"/>
    <mergeCell ref="AIG2:AIH2"/>
    <mergeCell ref="AHO2:AHP2"/>
    <mergeCell ref="AHQ2:AHR2"/>
    <mergeCell ref="AHS2:AHT2"/>
    <mergeCell ref="AHU2:AHV2"/>
    <mergeCell ref="AHW2:AHX2"/>
    <mergeCell ref="AHE2:AHF2"/>
    <mergeCell ref="AHG2:AHH2"/>
    <mergeCell ref="AHI2:AHJ2"/>
    <mergeCell ref="AHK2:AHL2"/>
    <mergeCell ref="AHM2:AHN2"/>
    <mergeCell ref="AGU2:AGV2"/>
    <mergeCell ref="AGW2:AGX2"/>
    <mergeCell ref="AGY2:AGZ2"/>
    <mergeCell ref="AHA2:AHB2"/>
    <mergeCell ref="AHC2:AHD2"/>
    <mergeCell ref="AGK2:AGL2"/>
    <mergeCell ref="AGM2:AGN2"/>
    <mergeCell ref="AGO2:AGP2"/>
    <mergeCell ref="AGQ2:AGR2"/>
    <mergeCell ref="AGS2:AGT2"/>
    <mergeCell ref="AGA2:AGB2"/>
    <mergeCell ref="AGC2:AGD2"/>
    <mergeCell ref="AGE2:AGF2"/>
    <mergeCell ref="AGG2:AGH2"/>
    <mergeCell ref="AGI2:AGJ2"/>
    <mergeCell ref="ALA2:ALB2"/>
    <mergeCell ref="ALC2:ALD2"/>
    <mergeCell ref="ALE2:ALF2"/>
    <mergeCell ref="ALG2:ALH2"/>
    <mergeCell ref="ALI2:ALJ2"/>
    <mergeCell ref="AKQ2:AKR2"/>
    <mergeCell ref="AKS2:AKT2"/>
    <mergeCell ref="AKU2:AKV2"/>
    <mergeCell ref="AKW2:AKX2"/>
    <mergeCell ref="AKY2:AKZ2"/>
    <mergeCell ref="AKG2:AKH2"/>
    <mergeCell ref="AKI2:AKJ2"/>
    <mergeCell ref="AKK2:AKL2"/>
    <mergeCell ref="AKM2:AKN2"/>
    <mergeCell ref="AKO2:AKP2"/>
    <mergeCell ref="AJW2:AJX2"/>
    <mergeCell ref="AJY2:AJZ2"/>
    <mergeCell ref="AKA2:AKB2"/>
    <mergeCell ref="AKC2:AKD2"/>
    <mergeCell ref="AKE2:AKF2"/>
    <mergeCell ref="AJM2:AJN2"/>
    <mergeCell ref="AJO2:AJP2"/>
    <mergeCell ref="AJQ2:AJR2"/>
    <mergeCell ref="AJS2:AJT2"/>
    <mergeCell ref="AJU2:AJV2"/>
    <mergeCell ref="AJC2:AJD2"/>
    <mergeCell ref="AJE2:AJF2"/>
    <mergeCell ref="AJG2:AJH2"/>
    <mergeCell ref="AJI2:AJJ2"/>
    <mergeCell ref="AJK2:AJL2"/>
    <mergeCell ref="AIS2:AIT2"/>
    <mergeCell ref="AIU2:AIV2"/>
    <mergeCell ref="AIW2:AIX2"/>
    <mergeCell ref="AIY2:AIZ2"/>
    <mergeCell ref="AJA2:AJB2"/>
    <mergeCell ref="ANS2:ANT2"/>
    <mergeCell ref="ANU2:ANV2"/>
    <mergeCell ref="ANW2:ANX2"/>
    <mergeCell ref="ANY2:ANZ2"/>
    <mergeCell ref="AOA2:AOB2"/>
    <mergeCell ref="ANI2:ANJ2"/>
    <mergeCell ref="ANK2:ANL2"/>
    <mergeCell ref="ANM2:ANN2"/>
    <mergeCell ref="ANO2:ANP2"/>
    <mergeCell ref="ANQ2:ANR2"/>
    <mergeCell ref="AMY2:AMZ2"/>
    <mergeCell ref="ANA2:ANB2"/>
    <mergeCell ref="ANC2:AND2"/>
    <mergeCell ref="ANE2:ANF2"/>
    <mergeCell ref="ANG2:ANH2"/>
    <mergeCell ref="AMO2:AMP2"/>
    <mergeCell ref="AMQ2:AMR2"/>
    <mergeCell ref="AMS2:AMT2"/>
    <mergeCell ref="AMU2:AMV2"/>
    <mergeCell ref="AMW2:AMX2"/>
    <mergeCell ref="AME2:AMF2"/>
    <mergeCell ref="AMG2:AMH2"/>
    <mergeCell ref="AMI2:AMJ2"/>
    <mergeCell ref="AMK2:AML2"/>
    <mergeCell ref="AMM2:AMN2"/>
    <mergeCell ref="ALU2:ALV2"/>
    <mergeCell ref="ALW2:ALX2"/>
    <mergeCell ref="ALY2:ALZ2"/>
    <mergeCell ref="AMA2:AMB2"/>
    <mergeCell ref="AMC2:AMD2"/>
    <mergeCell ref="ALK2:ALL2"/>
    <mergeCell ref="ALM2:ALN2"/>
    <mergeCell ref="ALO2:ALP2"/>
    <mergeCell ref="ALQ2:ALR2"/>
    <mergeCell ref="ALS2:ALT2"/>
    <mergeCell ref="AQK2:AQL2"/>
    <mergeCell ref="AQM2:AQN2"/>
    <mergeCell ref="AQO2:AQP2"/>
    <mergeCell ref="AQQ2:AQR2"/>
    <mergeCell ref="AQS2:AQT2"/>
    <mergeCell ref="AQA2:AQB2"/>
    <mergeCell ref="AQC2:AQD2"/>
    <mergeCell ref="AQE2:AQF2"/>
    <mergeCell ref="AQG2:AQH2"/>
    <mergeCell ref="AQI2:AQJ2"/>
    <mergeCell ref="APQ2:APR2"/>
    <mergeCell ref="APS2:APT2"/>
    <mergeCell ref="APU2:APV2"/>
    <mergeCell ref="APW2:APX2"/>
    <mergeCell ref="APY2:APZ2"/>
    <mergeCell ref="APG2:APH2"/>
    <mergeCell ref="API2:APJ2"/>
    <mergeCell ref="APK2:APL2"/>
    <mergeCell ref="APM2:APN2"/>
    <mergeCell ref="APO2:APP2"/>
    <mergeCell ref="AOW2:AOX2"/>
    <mergeCell ref="AOY2:AOZ2"/>
    <mergeCell ref="APA2:APB2"/>
    <mergeCell ref="APC2:APD2"/>
    <mergeCell ref="APE2:APF2"/>
    <mergeCell ref="AOM2:AON2"/>
    <mergeCell ref="AOO2:AOP2"/>
    <mergeCell ref="AOQ2:AOR2"/>
    <mergeCell ref="AOS2:AOT2"/>
    <mergeCell ref="AOU2:AOV2"/>
    <mergeCell ref="AOC2:AOD2"/>
    <mergeCell ref="AOE2:AOF2"/>
    <mergeCell ref="AOG2:AOH2"/>
    <mergeCell ref="AOI2:AOJ2"/>
    <mergeCell ref="AOK2:AOL2"/>
    <mergeCell ref="ATC2:ATD2"/>
    <mergeCell ref="ATE2:ATF2"/>
    <mergeCell ref="ATG2:ATH2"/>
    <mergeCell ref="ATI2:ATJ2"/>
    <mergeCell ref="ATK2:ATL2"/>
    <mergeCell ref="ASS2:AST2"/>
    <mergeCell ref="ASU2:ASV2"/>
    <mergeCell ref="ASW2:ASX2"/>
    <mergeCell ref="ASY2:ASZ2"/>
    <mergeCell ref="ATA2:ATB2"/>
    <mergeCell ref="ASI2:ASJ2"/>
    <mergeCell ref="ASK2:ASL2"/>
    <mergeCell ref="ASM2:ASN2"/>
    <mergeCell ref="ASO2:ASP2"/>
    <mergeCell ref="ASQ2:ASR2"/>
    <mergeCell ref="ARY2:ARZ2"/>
    <mergeCell ref="ASA2:ASB2"/>
    <mergeCell ref="ASC2:ASD2"/>
    <mergeCell ref="ASE2:ASF2"/>
    <mergeCell ref="ASG2:ASH2"/>
    <mergeCell ref="ARO2:ARP2"/>
    <mergeCell ref="ARQ2:ARR2"/>
    <mergeCell ref="ARS2:ART2"/>
    <mergeCell ref="ARU2:ARV2"/>
    <mergeCell ref="ARW2:ARX2"/>
    <mergeCell ref="ARE2:ARF2"/>
    <mergeCell ref="ARG2:ARH2"/>
    <mergeCell ref="ARI2:ARJ2"/>
    <mergeCell ref="ARK2:ARL2"/>
    <mergeCell ref="ARM2:ARN2"/>
    <mergeCell ref="AQU2:AQV2"/>
    <mergeCell ref="AQW2:AQX2"/>
    <mergeCell ref="AQY2:AQZ2"/>
    <mergeCell ref="ARA2:ARB2"/>
    <mergeCell ref="ARC2:ARD2"/>
    <mergeCell ref="AVU2:AVV2"/>
    <mergeCell ref="AVW2:AVX2"/>
    <mergeCell ref="AVY2:AVZ2"/>
    <mergeCell ref="AWA2:AWB2"/>
    <mergeCell ref="AWC2:AWD2"/>
    <mergeCell ref="AVK2:AVL2"/>
    <mergeCell ref="AVM2:AVN2"/>
    <mergeCell ref="AVO2:AVP2"/>
    <mergeCell ref="AVQ2:AVR2"/>
    <mergeCell ref="AVS2:AVT2"/>
    <mergeCell ref="AVA2:AVB2"/>
    <mergeCell ref="AVC2:AVD2"/>
    <mergeCell ref="AVE2:AVF2"/>
    <mergeCell ref="AVG2:AVH2"/>
    <mergeCell ref="AVI2:AVJ2"/>
    <mergeCell ref="AUQ2:AUR2"/>
    <mergeCell ref="AUS2:AUT2"/>
    <mergeCell ref="AUU2:AUV2"/>
    <mergeCell ref="AUW2:AUX2"/>
    <mergeCell ref="AUY2:AUZ2"/>
    <mergeCell ref="AUG2:AUH2"/>
    <mergeCell ref="AUI2:AUJ2"/>
    <mergeCell ref="AUK2:AUL2"/>
    <mergeCell ref="AUM2:AUN2"/>
    <mergeCell ref="AUO2:AUP2"/>
    <mergeCell ref="ATW2:ATX2"/>
    <mergeCell ref="ATY2:ATZ2"/>
    <mergeCell ref="AUA2:AUB2"/>
    <mergeCell ref="AUC2:AUD2"/>
    <mergeCell ref="AUE2:AUF2"/>
    <mergeCell ref="ATM2:ATN2"/>
    <mergeCell ref="ATO2:ATP2"/>
    <mergeCell ref="ATQ2:ATR2"/>
    <mergeCell ref="ATS2:ATT2"/>
    <mergeCell ref="ATU2:ATV2"/>
    <mergeCell ref="AYM2:AYN2"/>
    <mergeCell ref="AYO2:AYP2"/>
    <mergeCell ref="AYQ2:AYR2"/>
    <mergeCell ref="AYS2:AYT2"/>
    <mergeCell ref="AYU2:AYV2"/>
    <mergeCell ref="AYC2:AYD2"/>
    <mergeCell ref="AYE2:AYF2"/>
    <mergeCell ref="AYG2:AYH2"/>
    <mergeCell ref="AYI2:AYJ2"/>
    <mergeCell ref="AYK2:AYL2"/>
    <mergeCell ref="AXS2:AXT2"/>
    <mergeCell ref="AXU2:AXV2"/>
    <mergeCell ref="AXW2:AXX2"/>
    <mergeCell ref="AXY2:AXZ2"/>
    <mergeCell ref="AYA2:AYB2"/>
    <mergeCell ref="AXI2:AXJ2"/>
    <mergeCell ref="AXK2:AXL2"/>
    <mergeCell ref="AXM2:AXN2"/>
    <mergeCell ref="AXO2:AXP2"/>
    <mergeCell ref="AXQ2:AXR2"/>
    <mergeCell ref="AWY2:AWZ2"/>
    <mergeCell ref="AXA2:AXB2"/>
    <mergeCell ref="AXC2:AXD2"/>
    <mergeCell ref="AXE2:AXF2"/>
    <mergeCell ref="AXG2:AXH2"/>
    <mergeCell ref="AWO2:AWP2"/>
    <mergeCell ref="AWQ2:AWR2"/>
    <mergeCell ref="AWS2:AWT2"/>
    <mergeCell ref="AWU2:AWV2"/>
    <mergeCell ref="AWW2:AWX2"/>
    <mergeCell ref="AWE2:AWF2"/>
    <mergeCell ref="AWG2:AWH2"/>
    <mergeCell ref="AWI2:AWJ2"/>
    <mergeCell ref="AWK2:AWL2"/>
    <mergeCell ref="AWM2:AWN2"/>
    <mergeCell ref="BBE2:BBF2"/>
    <mergeCell ref="BBG2:BBH2"/>
    <mergeCell ref="BBI2:BBJ2"/>
    <mergeCell ref="BBK2:BBL2"/>
    <mergeCell ref="BBM2:BBN2"/>
    <mergeCell ref="BAU2:BAV2"/>
    <mergeCell ref="BAW2:BAX2"/>
    <mergeCell ref="BAY2:BAZ2"/>
    <mergeCell ref="BBA2:BBB2"/>
    <mergeCell ref="BBC2:BBD2"/>
    <mergeCell ref="BAK2:BAL2"/>
    <mergeCell ref="BAM2:BAN2"/>
    <mergeCell ref="BAO2:BAP2"/>
    <mergeCell ref="BAQ2:BAR2"/>
    <mergeCell ref="BAS2:BAT2"/>
    <mergeCell ref="BAA2:BAB2"/>
    <mergeCell ref="BAC2:BAD2"/>
    <mergeCell ref="BAE2:BAF2"/>
    <mergeCell ref="BAG2:BAH2"/>
    <mergeCell ref="BAI2:BAJ2"/>
    <mergeCell ref="AZQ2:AZR2"/>
    <mergeCell ref="AZS2:AZT2"/>
    <mergeCell ref="AZU2:AZV2"/>
    <mergeCell ref="AZW2:AZX2"/>
    <mergeCell ref="AZY2:AZZ2"/>
    <mergeCell ref="AZG2:AZH2"/>
    <mergeCell ref="AZI2:AZJ2"/>
    <mergeCell ref="AZK2:AZL2"/>
    <mergeCell ref="AZM2:AZN2"/>
    <mergeCell ref="AZO2:AZP2"/>
    <mergeCell ref="AYW2:AYX2"/>
    <mergeCell ref="AYY2:AYZ2"/>
    <mergeCell ref="AZA2:AZB2"/>
    <mergeCell ref="AZC2:AZD2"/>
    <mergeCell ref="AZE2:AZF2"/>
    <mergeCell ref="BDW2:BDX2"/>
    <mergeCell ref="BDY2:BDZ2"/>
    <mergeCell ref="BEA2:BEB2"/>
    <mergeCell ref="BEC2:BED2"/>
    <mergeCell ref="BEE2:BEF2"/>
    <mergeCell ref="BDM2:BDN2"/>
    <mergeCell ref="BDO2:BDP2"/>
    <mergeCell ref="BDQ2:BDR2"/>
    <mergeCell ref="BDS2:BDT2"/>
    <mergeCell ref="BDU2:BDV2"/>
    <mergeCell ref="BDC2:BDD2"/>
    <mergeCell ref="BDE2:BDF2"/>
    <mergeCell ref="BDG2:BDH2"/>
    <mergeCell ref="BDI2:BDJ2"/>
    <mergeCell ref="BDK2:BDL2"/>
    <mergeCell ref="BCS2:BCT2"/>
    <mergeCell ref="BCU2:BCV2"/>
    <mergeCell ref="BCW2:BCX2"/>
    <mergeCell ref="BCY2:BCZ2"/>
    <mergeCell ref="BDA2:BDB2"/>
    <mergeCell ref="BCI2:BCJ2"/>
    <mergeCell ref="BCK2:BCL2"/>
    <mergeCell ref="BCM2:BCN2"/>
    <mergeCell ref="BCO2:BCP2"/>
    <mergeCell ref="BCQ2:BCR2"/>
    <mergeCell ref="BBY2:BBZ2"/>
    <mergeCell ref="BCA2:BCB2"/>
    <mergeCell ref="BCC2:BCD2"/>
    <mergeCell ref="BCE2:BCF2"/>
    <mergeCell ref="BCG2:BCH2"/>
    <mergeCell ref="BBO2:BBP2"/>
    <mergeCell ref="BBQ2:BBR2"/>
    <mergeCell ref="BBS2:BBT2"/>
    <mergeCell ref="BBU2:BBV2"/>
    <mergeCell ref="BBW2:BBX2"/>
    <mergeCell ref="BGO2:BGP2"/>
    <mergeCell ref="BGQ2:BGR2"/>
    <mergeCell ref="BGS2:BGT2"/>
    <mergeCell ref="BGU2:BGV2"/>
    <mergeCell ref="BGW2:BGX2"/>
    <mergeCell ref="BGE2:BGF2"/>
    <mergeCell ref="BGG2:BGH2"/>
    <mergeCell ref="BGI2:BGJ2"/>
    <mergeCell ref="BGK2:BGL2"/>
    <mergeCell ref="BGM2:BGN2"/>
    <mergeCell ref="BFU2:BFV2"/>
    <mergeCell ref="BFW2:BFX2"/>
    <mergeCell ref="BFY2:BFZ2"/>
    <mergeCell ref="BGA2:BGB2"/>
    <mergeCell ref="BGC2:BGD2"/>
    <mergeCell ref="BFK2:BFL2"/>
    <mergeCell ref="BFM2:BFN2"/>
    <mergeCell ref="BFO2:BFP2"/>
    <mergeCell ref="BFQ2:BFR2"/>
    <mergeCell ref="BFS2:BFT2"/>
    <mergeCell ref="BFA2:BFB2"/>
    <mergeCell ref="BFC2:BFD2"/>
    <mergeCell ref="BFE2:BFF2"/>
    <mergeCell ref="BFG2:BFH2"/>
    <mergeCell ref="BFI2:BFJ2"/>
    <mergeCell ref="BEQ2:BER2"/>
    <mergeCell ref="BES2:BET2"/>
    <mergeCell ref="BEU2:BEV2"/>
    <mergeCell ref="BEW2:BEX2"/>
    <mergeCell ref="BEY2:BEZ2"/>
    <mergeCell ref="BEG2:BEH2"/>
    <mergeCell ref="BEI2:BEJ2"/>
    <mergeCell ref="BEK2:BEL2"/>
    <mergeCell ref="BEM2:BEN2"/>
    <mergeCell ref="BEO2:BEP2"/>
    <mergeCell ref="BJG2:BJH2"/>
    <mergeCell ref="BJI2:BJJ2"/>
    <mergeCell ref="BJK2:BJL2"/>
    <mergeCell ref="BJM2:BJN2"/>
    <mergeCell ref="BJO2:BJP2"/>
    <mergeCell ref="BIW2:BIX2"/>
    <mergeCell ref="BIY2:BIZ2"/>
    <mergeCell ref="BJA2:BJB2"/>
    <mergeCell ref="BJC2:BJD2"/>
    <mergeCell ref="BJE2:BJF2"/>
    <mergeCell ref="BIM2:BIN2"/>
    <mergeCell ref="BIO2:BIP2"/>
    <mergeCell ref="BIQ2:BIR2"/>
    <mergeCell ref="BIS2:BIT2"/>
    <mergeCell ref="BIU2:BIV2"/>
    <mergeCell ref="BIC2:BID2"/>
    <mergeCell ref="BIE2:BIF2"/>
    <mergeCell ref="BIG2:BIH2"/>
    <mergeCell ref="BII2:BIJ2"/>
    <mergeCell ref="BIK2:BIL2"/>
    <mergeCell ref="BHS2:BHT2"/>
    <mergeCell ref="BHU2:BHV2"/>
    <mergeCell ref="BHW2:BHX2"/>
    <mergeCell ref="BHY2:BHZ2"/>
    <mergeCell ref="BIA2:BIB2"/>
    <mergeCell ref="BHI2:BHJ2"/>
    <mergeCell ref="BHK2:BHL2"/>
    <mergeCell ref="BHM2:BHN2"/>
    <mergeCell ref="BHO2:BHP2"/>
    <mergeCell ref="BHQ2:BHR2"/>
    <mergeCell ref="BGY2:BGZ2"/>
    <mergeCell ref="BHA2:BHB2"/>
    <mergeCell ref="BHC2:BHD2"/>
    <mergeCell ref="BHE2:BHF2"/>
    <mergeCell ref="BHG2:BHH2"/>
    <mergeCell ref="BLY2:BLZ2"/>
    <mergeCell ref="BMA2:BMB2"/>
    <mergeCell ref="BMC2:BMD2"/>
    <mergeCell ref="BME2:BMF2"/>
    <mergeCell ref="BMG2:BMH2"/>
    <mergeCell ref="BLO2:BLP2"/>
    <mergeCell ref="BLQ2:BLR2"/>
    <mergeCell ref="BLS2:BLT2"/>
    <mergeCell ref="BLU2:BLV2"/>
    <mergeCell ref="BLW2:BLX2"/>
    <mergeCell ref="BLE2:BLF2"/>
    <mergeCell ref="BLG2:BLH2"/>
    <mergeCell ref="BLI2:BLJ2"/>
    <mergeCell ref="BLK2:BLL2"/>
    <mergeCell ref="BLM2:BLN2"/>
    <mergeCell ref="BKU2:BKV2"/>
    <mergeCell ref="BKW2:BKX2"/>
    <mergeCell ref="BKY2:BKZ2"/>
    <mergeCell ref="BLA2:BLB2"/>
    <mergeCell ref="BLC2:BLD2"/>
    <mergeCell ref="BKK2:BKL2"/>
    <mergeCell ref="BKM2:BKN2"/>
    <mergeCell ref="BKO2:BKP2"/>
    <mergeCell ref="BKQ2:BKR2"/>
    <mergeCell ref="BKS2:BKT2"/>
    <mergeCell ref="BKA2:BKB2"/>
    <mergeCell ref="BKC2:BKD2"/>
    <mergeCell ref="BKE2:BKF2"/>
    <mergeCell ref="BKG2:BKH2"/>
    <mergeCell ref="BKI2:BKJ2"/>
    <mergeCell ref="BJQ2:BJR2"/>
    <mergeCell ref="BJS2:BJT2"/>
    <mergeCell ref="BJU2:BJV2"/>
    <mergeCell ref="BJW2:BJX2"/>
    <mergeCell ref="BJY2:BJZ2"/>
    <mergeCell ref="BOQ2:BOR2"/>
    <mergeCell ref="BOS2:BOT2"/>
    <mergeCell ref="BOU2:BOV2"/>
    <mergeCell ref="BOW2:BOX2"/>
    <mergeCell ref="BOY2:BOZ2"/>
    <mergeCell ref="BOG2:BOH2"/>
    <mergeCell ref="BOI2:BOJ2"/>
    <mergeCell ref="BOK2:BOL2"/>
    <mergeCell ref="BOM2:BON2"/>
    <mergeCell ref="BOO2:BOP2"/>
    <mergeCell ref="BNW2:BNX2"/>
    <mergeCell ref="BNY2:BNZ2"/>
    <mergeCell ref="BOA2:BOB2"/>
    <mergeCell ref="BOC2:BOD2"/>
    <mergeCell ref="BOE2:BOF2"/>
    <mergeCell ref="BNM2:BNN2"/>
    <mergeCell ref="BNO2:BNP2"/>
    <mergeCell ref="BNQ2:BNR2"/>
    <mergeCell ref="BNS2:BNT2"/>
    <mergeCell ref="BNU2:BNV2"/>
    <mergeCell ref="BNC2:BND2"/>
    <mergeCell ref="BNE2:BNF2"/>
    <mergeCell ref="BNG2:BNH2"/>
    <mergeCell ref="BNI2:BNJ2"/>
    <mergeCell ref="BNK2:BNL2"/>
    <mergeCell ref="BMS2:BMT2"/>
    <mergeCell ref="BMU2:BMV2"/>
    <mergeCell ref="BMW2:BMX2"/>
    <mergeCell ref="BMY2:BMZ2"/>
    <mergeCell ref="BNA2:BNB2"/>
    <mergeCell ref="BMI2:BMJ2"/>
    <mergeCell ref="BMK2:BML2"/>
    <mergeCell ref="BMM2:BMN2"/>
    <mergeCell ref="BMO2:BMP2"/>
    <mergeCell ref="BMQ2:BMR2"/>
    <mergeCell ref="BRI2:BRJ2"/>
    <mergeCell ref="BRK2:BRL2"/>
    <mergeCell ref="BRM2:BRN2"/>
    <mergeCell ref="BRO2:BRP2"/>
    <mergeCell ref="BRQ2:BRR2"/>
    <mergeCell ref="BQY2:BQZ2"/>
    <mergeCell ref="BRA2:BRB2"/>
    <mergeCell ref="BRC2:BRD2"/>
    <mergeCell ref="BRE2:BRF2"/>
    <mergeCell ref="BRG2:BRH2"/>
    <mergeCell ref="BQO2:BQP2"/>
    <mergeCell ref="BQQ2:BQR2"/>
    <mergeCell ref="BQS2:BQT2"/>
    <mergeCell ref="BQU2:BQV2"/>
    <mergeCell ref="BQW2:BQX2"/>
    <mergeCell ref="BQE2:BQF2"/>
    <mergeCell ref="BQG2:BQH2"/>
    <mergeCell ref="BQI2:BQJ2"/>
    <mergeCell ref="BQK2:BQL2"/>
    <mergeCell ref="BQM2:BQN2"/>
    <mergeCell ref="BPU2:BPV2"/>
    <mergeCell ref="BPW2:BPX2"/>
    <mergeCell ref="BPY2:BPZ2"/>
    <mergeCell ref="BQA2:BQB2"/>
    <mergeCell ref="BQC2:BQD2"/>
    <mergeCell ref="BPK2:BPL2"/>
    <mergeCell ref="BPM2:BPN2"/>
    <mergeCell ref="BPO2:BPP2"/>
    <mergeCell ref="BPQ2:BPR2"/>
    <mergeCell ref="BPS2:BPT2"/>
    <mergeCell ref="BPA2:BPB2"/>
    <mergeCell ref="BPC2:BPD2"/>
    <mergeCell ref="BPE2:BPF2"/>
    <mergeCell ref="BPG2:BPH2"/>
    <mergeCell ref="BPI2:BPJ2"/>
    <mergeCell ref="BUA2:BUB2"/>
    <mergeCell ref="BUC2:BUD2"/>
    <mergeCell ref="BUE2:BUF2"/>
    <mergeCell ref="BUG2:BUH2"/>
    <mergeCell ref="BUI2:BUJ2"/>
    <mergeCell ref="BTQ2:BTR2"/>
    <mergeCell ref="BTS2:BTT2"/>
    <mergeCell ref="BTU2:BTV2"/>
    <mergeCell ref="BTW2:BTX2"/>
    <mergeCell ref="BTY2:BTZ2"/>
    <mergeCell ref="BTG2:BTH2"/>
    <mergeCell ref="BTI2:BTJ2"/>
    <mergeCell ref="BTK2:BTL2"/>
    <mergeCell ref="BTM2:BTN2"/>
    <mergeCell ref="BTO2:BTP2"/>
    <mergeCell ref="BSW2:BSX2"/>
    <mergeCell ref="BSY2:BSZ2"/>
    <mergeCell ref="BTA2:BTB2"/>
    <mergeCell ref="BTC2:BTD2"/>
    <mergeCell ref="BTE2:BTF2"/>
    <mergeCell ref="BSM2:BSN2"/>
    <mergeCell ref="BSO2:BSP2"/>
    <mergeCell ref="BSQ2:BSR2"/>
    <mergeCell ref="BSS2:BST2"/>
    <mergeCell ref="BSU2:BSV2"/>
    <mergeCell ref="BSC2:BSD2"/>
    <mergeCell ref="BSE2:BSF2"/>
    <mergeCell ref="BSG2:BSH2"/>
    <mergeCell ref="BSI2:BSJ2"/>
    <mergeCell ref="BSK2:BSL2"/>
    <mergeCell ref="BRS2:BRT2"/>
    <mergeCell ref="BRU2:BRV2"/>
    <mergeCell ref="BRW2:BRX2"/>
    <mergeCell ref="BRY2:BRZ2"/>
    <mergeCell ref="BSA2:BSB2"/>
    <mergeCell ref="BWS2:BWT2"/>
    <mergeCell ref="BWU2:BWV2"/>
    <mergeCell ref="BWW2:BWX2"/>
    <mergeCell ref="BWY2:BWZ2"/>
    <mergeCell ref="BXA2:BXB2"/>
    <mergeCell ref="BWI2:BWJ2"/>
    <mergeCell ref="BWK2:BWL2"/>
    <mergeCell ref="BWM2:BWN2"/>
    <mergeCell ref="BWO2:BWP2"/>
    <mergeCell ref="BWQ2:BWR2"/>
    <mergeCell ref="BVY2:BVZ2"/>
    <mergeCell ref="BWA2:BWB2"/>
    <mergeCell ref="BWC2:BWD2"/>
    <mergeCell ref="BWE2:BWF2"/>
    <mergeCell ref="BWG2:BWH2"/>
    <mergeCell ref="BVO2:BVP2"/>
    <mergeCell ref="BVQ2:BVR2"/>
    <mergeCell ref="BVS2:BVT2"/>
    <mergeCell ref="BVU2:BVV2"/>
    <mergeCell ref="BVW2:BVX2"/>
    <mergeCell ref="BVE2:BVF2"/>
    <mergeCell ref="BVG2:BVH2"/>
    <mergeCell ref="BVI2:BVJ2"/>
    <mergeCell ref="BVK2:BVL2"/>
    <mergeCell ref="BVM2:BVN2"/>
    <mergeCell ref="BUU2:BUV2"/>
    <mergeCell ref="BUW2:BUX2"/>
    <mergeCell ref="BUY2:BUZ2"/>
    <mergeCell ref="BVA2:BVB2"/>
    <mergeCell ref="BVC2:BVD2"/>
    <mergeCell ref="BUK2:BUL2"/>
    <mergeCell ref="BUM2:BUN2"/>
    <mergeCell ref="BUO2:BUP2"/>
    <mergeCell ref="BUQ2:BUR2"/>
    <mergeCell ref="BUS2:BUT2"/>
    <mergeCell ref="BZK2:BZL2"/>
    <mergeCell ref="BZM2:BZN2"/>
    <mergeCell ref="BZO2:BZP2"/>
    <mergeCell ref="BZQ2:BZR2"/>
    <mergeCell ref="BZS2:BZT2"/>
    <mergeCell ref="BZA2:BZB2"/>
    <mergeCell ref="BZC2:BZD2"/>
    <mergeCell ref="BZE2:BZF2"/>
    <mergeCell ref="BZG2:BZH2"/>
    <mergeCell ref="BZI2:BZJ2"/>
    <mergeCell ref="BYQ2:BYR2"/>
    <mergeCell ref="BYS2:BYT2"/>
    <mergeCell ref="BYU2:BYV2"/>
    <mergeCell ref="BYW2:BYX2"/>
    <mergeCell ref="BYY2:BYZ2"/>
    <mergeCell ref="BYG2:BYH2"/>
    <mergeCell ref="BYI2:BYJ2"/>
    <mergeCell ref="BYK2:BYL2"/>
    <mergeCell ref="BYM2:BYN2"/>
    <mergeCell ref="BYO2:BYP2"/>
    <mergeCell ref="BXW2:BXX2"/>
    <mergeCell ref="BXY2:BXZ2"/>
    <mergeCell ref="BYA2:BYB2"/>
    <mergeCell ref="BYC2:BYD2"/>
    <mergeCell ref="BYE2:BYF2"/>
    <mergeCell ref="BXM2:BXN2"/>
    <mergeCell ref="BXO2:BXP2"/>
    <mergeCell ref="BXQ2:BXR2"/>
    <mergeCell ref="BXS2:BXT2"/>
    <mergeCell ref="BXU2:BXV2"/>
    <mergeCell ref="BXC2:BXD2"/>
    <mergeCell ref="BXE2:BXF2"/>
    <mergeCell ref="BXG2:BXH2"/>
    <mergeCell ref="BXI2:BXJ2"/>
    <mergeCell ref="BXK2:BXL2"/>
    <mergeCell ref="CCC2:CCD2"/>
    <mergeCell ref="CCE2:CCF2"/>
    <mergeCell ref="CCG2:CCH2"/>
    <mergeCell ref="CCI2:CCJ2"/>
    <mergeCell ref="CCK2:CCL2"/>
    <mergeCell ref="CBS2:CBT2"/>
    <mergeCell ref="CBU2:CBV2"/>
    <mergeCell ref="CBW2:CBX2"/>
    <mergeCell ref="CBY2:CBZ2"/>
    <mergeCell ref="CCA2:CCB2"/>
    <mergeCell ref="CBI2:CBJ2"/>
    <mergeCell ref="CBK2:CBL2"/>
    <mergeCell ref="CBM2:CBN2"/>
    <mergeCell ref="CBO2:CBP2"/>
    <mergeCell ref="CBQ2:CBR2"/>
    <mergeCell ref="CAY2:CAZ2"/>
    <mergeCell ref="CBA2:CBB2"/>
    <mergeCell ref="CBC2:CBD2"/>
    <mergeCell ref="CBE2:CBF2"/>
    <mergeCell ref="CBG2:CBH2"/>
    <mergeCell ref="CAO2:CAP2"/>
    <mergeCell ref="CAQ2:CAR2"/>
    <mergeCell ref="CAS2:CAT2"/>
    <mergeCell ref="CAU2:CAV2"/>
    <mergeCell ref="CAW2:CAX2"/>
    <mergeCell ref="CAE2:CAF2"/>
    <mergeCell ref="CAG2:CAH2"/>
    <mergeCell ref="CAI2:CAJ2"/>
    <mergeCell ref="CAK2:CAL2"/>
    <mergeCell ref="CAM2:CAN2"/>
    <mergeCell ref="BZU2:BZV2"/>
    <mergeCell ref="BZW2:BZX2"/>
    <mergeCell ref="BZY2:BZZ2"/>
    <mergeCell ref="CAA2:CAB2"/>
    <mergeCell ref="CAC2:CAD2"/>
    <mergeCell ref="CEU2:CEV2"/>
    <mergeCell ref="CEW2:CEX2"/>
    <mergeCell ref="CEY2:CEZ2"/>
    <mergeCell ref="CFA2:CFB2"/>
    <mergeCell ref="CFC2:CFD2"/>
    <mergeCell ref="CEK2:CEL2"/>
    <mergeCell ref="CEM2:CEN2"/>
    <mergeCell ref="CEO2:CEP2"/>
    <mergeCell ref="CEQ2:CER2"/>
    <mergeCell ref="CES2:CET2"/>
    <mergeCell ref="CEA2:CEB2"/>
    <mergeCell ref="CEC2:CED2"/>
    <mergeCell ref="CEE2:CEF2"/>
    <mergeCell ref="CEG2:CEH2"/>
    <mergeCell ref="CEI2:CEJ2"/>
    <mergeCell ref="CDQ2:CDR2"/>
    <mergeCell ref="CDS2:CDT2"/>
    <mergeCell ref="CDU2:CDV2"/>
    <mergeCell ref="CDW2:CDX2"/>
    <mergeCell ref="CDY2:CDZ2"/>
    <mergeCell ref="CDG2:CDH2"/>
    <mergeCell ref="CDI2:CDJ2"/>
    <mergeCell ref="CDK2:CDL2"/>
    <mergeCell ref="CDM2:CDN2"/>
    <mergeCell ref="CDO2:CDP2"/>
    <mergeCell ref="CCW2:CCX2"/>
    <mergeCell ref="CCY2:CCZ2"/>
    <mergeCell ref="CDA2:CDB2"/>
    <mergeCell ref="CDC2:CDD2"/>
    <mergeCell ref="CDE2:CDF2"/>
    <mergeCell ref="CCM2:CCN2"/>
    <mergeCell ref="CCO2:CCP2"/>
    <mergeCell ref="CCQ2:CCR2"/>
    <mergeCell ref="CCS2:CCT2"/>
    <mergeCell ref="CCU2:CCV2"/>
    <mergeCell ref="CHM2:CHN2"/>
    <mergeCell ref="CHO2:CHP2"/>
    <mergeCell ref="CHQ2:CHR2"/>
    <mergeCell ref="CHS2:CHT2"/>
    <mergeCell ref="CHU2:CHV2"/>
    <mergeCell ref="CHC2:CHD2"/>
    <mergeCell ref="CHE2:CHF2"/>
    <mergeCell ref="CHG2:CHH2"/>
    <mergeCell ref="CHI2:CHJ2"/>
    <mergeCell ref="CHK2:CHL2"/>
    <mergeCell ref="CGS2:CGT2"/>
    <mergeCell ref="CGU2:CGV2"/>
    <mergeCell ref="CGW2:CGX2"/>
    <mergeCell ref="CGY2:CGZ2"/>
    <mergeCell ref="CHA2:CHB2"/>
    <mergeCell ref="CGI2:CGJ2"/>
    <mergeCell ref="CGK2:CGL2"/>
    <mergeCell ref="CGM2:CGN2"/>
    <mergeCell ref="CGO2:CGP2"/>
    <mergeCell ref="CGQ2:CGR2"/>
    <mergeCell ref="CFY2:CFZ2"/>
    <mergeCell ref="CGA2:CGB2"/>
    <mergeCell ref="CGC2:CGD2"/>
    <mergeCell ref="CGE2:CGF2"/>
    <mergeCell ref="CGG2:CGH2"/>
    <mergeCell ref="CFO2:CFP2"/>
    <mergeCell ref="CFQ2:CFR2"/>
    <mergeCell ref="CFS2:CFT2"/>
    <mergeCell ref="CFU2:CFV2"/>
    <mergeCell ref="CFW2:CFX2"/>
    <mergeCell ref="CFE2:CFF2"/>
    <mergeCell ref="CFG2:CFH2"/>
    <mergeCell ref="CFI2:CFJ2"/>
    <mergeCell ref="CFK2:CFL2"/>
    <mergeCell ref="CFM2:CFN2"/>
    <mergeCell ref="CKE2:CKF2"/>
    <mergeCell ref="CKG2:CKH2"/>
    <mergeCell ref="CKI2:CKJ2"/>
    <mergeCell ref="CKK2:CKL2"/>
    <mergeCell ref="CKM2:CKN2"/>
    <mergeCell ref="CJU2:CJV2"/>
    <mergeCell ref="CJW2:CJX2"/>
    <mergeCell ref="CJY2:CJZ2"/>
    <mergeCell ref="CKA2:CKB2"/>
    <mergeCell ref="CKC2:CKD2"/>
    <mergeCell ref="CJK2:CJL2"/>
    <mergeCell ref="CJM2:CJN2"/>
    <mergeCell ref="CJO2:CJP2"/>
    <mergeCell ref="CJQ2:CJR2"/>
    <mergeCell ref="CJS2:CJT2"/>
    <mergeCell ref="CJA2:CJB2"/>
    <mergeCell ref="CJC2:CJD2"/>
    <mergeCell ref="CJE2:CJF2"/>
    <mergeCell ref="CJG2:CJH2"/>
    <mergeCell ref="CJI2:CJJ2"/>
    <mergeCell ref="CIQ2:CIR2"/>
    <mergeCell ref="CIS2:CIT2"/>
    <mergeCell ref="CIU2:CIV2"/>
    <mergeCell ref="CIW2:CIX2"/>
    <mergeCell ref="CIY2:CIZ2"/>
    <mergeCell ref="CIG2:CIH2"/>
    <mergeCell ref="CII2:CIJ2"/>
    <mergeCell ref="CIK2:CIL2"/>
    <mergeCell ref="CIM2:CIN2"/>
    <mergeCell ref="CIO2:CIP2"/>
    <mergeCell ref="CHW2:CHX2"/>
    <mergeCell ref="CHY2:CHZ2"/>
    <mergeCell ref="CIA2:CIB2"/>
    <mergeCell ref="CIC2:CID2"/>
    <mergeCell ref="CIE2:CIF2"/>
    <mergeCell ref="CMW2:CMX2"/>
    <mergeCell ref="CMY2:CMZ2"/>
    <mergeCell ref="CNA2:CNB2"/>
    <mergeCell ref="CNC2:CND2"/>
    <mergeCell ref="CNE2:CNF2"/>
    <mergeCell ref="CMM2:CMN2"/>
    <mergeCell ref="CMO2:CMP2"/>
    <mergeCell ref="CMQ2:CMR2"/>
    <mergeCell ref="CMS2:CMT2"/>
    <mergeCell ref="CMU2:CMV2"/>
    <mergeCell ref="CMC2:CMD2"/>
    <mergeCell ref="CME2:CMF2"/>
    <mergeCell ref="CMG2:CMH2"/>
    <mergeCell ref="CMI2:CMJ2"/>
    <mergeCell ref="CMK2:CML2"/>
    <mergeCell ref="CLS2:CLT2"/>
    <mergeCell ref="CLU2:CLV2"/>
    <mergeCell ref="CLW2:CLX2"/>
    <mergeCell ref="CLY2:CLZ2"/>
    <mergeCell ref="CMA2:CMB2"/>
    <mergeCell ref="CLI2:CLJ2"/>
    <mergeCell ref="CLK2:CLL2"/>
    <mergeCell ref="CLM2:CLN2"/>
    <mergeCell ref="CLO2:CLP2"/>
    <mergeCell ref="CLQ2:CLR2"/>
    <mergeCell ref="CKY2:CKZ2"/>
    <mergeCell ref="CLA2:CLB2"/>
    <mergeCell ref="CLC2:CLD2"/>
    <mergeCell ref="CLE2:CLF2"/>
    <mergeCell ref="CLG2:CLH2"/>
    <mergeCell ref="CKO2:CKP2"/>
    <mergeCell ref="CKQ2:CKR2"/>
    <mergeCell ref="CKS2:CKT2"/>
    <mergeCell ref="CKU2:CKV2"/>
    <mergeCell ref="CKW2:CKX2"/>
    <mergeCell ref="CPO2:CPP2"/>
    <mergeCell ref="CPQ2:CPR2"/>
    <mergeCell ref="CPS2:CPT2"/>
    <mergeCell ref="CPU2:CPV2"/>
    <mergeCell ref="CPW2:CPX2"/>
    <mergeCell ref="CPE2:CPF2"/>
    <mergeCell ref="CPG2:CPH2"/>
    <mergeCell ref="CPI2:CPJ2"/>
    <mergeCell ref="CPK2:CPL2"/>
    <mergeCell ref="CPM2:CPN2"/>
    <mergeCell ref="COU2:COV2"/>
    <mergeCell ref="COW2:COX2"/>
    <mergeCell ref="COY2:COZ2"/>
    <mergeCell ref="CPA2:CPB2"/>
    <mergeCell ref="CPC2:CPD2"/>
    <mergeCell ref="COK2:COL2"/>
    <mergeCell ref="COM2:CON2"/>
    <mergeCell ref="COO2:COP2"/>
    <mergeCell ref="COQ2:COR2"/>
    <mergeCell ref="COS2:COT2"/>
    <mergeCell ref="COA2:COB2"/>
    <mergeCell ref="COC2:COD2"/>
    <mergeCell ref="COE2:COF2"/>
    <mergeCell ref="COG2:COH2"/>
    <mergeCell ref="COI2:COJ2"/>
    <mergeCell ref="CNQ2:CNR2"/>
    <mergeCell ref="CNS2:CNT2"/>
    <mergeCell ref="CNU2:CNV2"/>
    <mergeCell ref="CNW2:CNX2"/>
    <mergeCell ref="CNY2:CNZ2"/>
    <mergeCell ref="CNG2:CNH2"/>
    <mergeCell ref="CNI2:CNJ2"/>
    <mergeCell ref="CNK2:CNL2"/>
    <mergeCell ref="CNM2:CNN2"/>
    <mergeCell ref="CNO2:CNP2"/>
    <mergeCell ref="CSG2:CSH2"/>
    <mergeCell ref="CSI2:CSJ2"/>
    <mergeCell ref="CSK2:CSL2"/>
    <mergeCell ref="CSM2:CSN2"/>
    <mergeCell ref="CSO2:CSP2"/>
    <mergeCell ref="CRW2:CRX2"/>
    <mergeCell ref="CRY2:CRZ2"/>
    <mergeCell ref="CSA2:CSB2"/>
    <mergeCell ref="CSC2:CSD2"/>
    <mergeCell ref="CSE2:CSF2"/>
    <mergeCell ref="CRM2:CRN2"/>
    <mergeCell ref="CRO2:CRP2"/>
    <mergeCell ref="CRQ2:CRR2"/>
    <mergeCell ref="CRS2:CRT2"/>
    <mergeCell ref="CRU2:CRV2"/>
    <mergeCell ref="CRC2:CRD2"/>
    <mergeCell ref="CRE2:CRF2"/>
    <mergeCell ref="CRG2:CRH2"/>
    <mergeCell ref="CRI2:CRJ2"/>
    <mergeCell ref="CRK2:CRL2"/>
    <mergeCell ref="CQS2:CQT2"/>
    <mergeCell ref="CQU2:CQV2"/>
    <mergeCell ref="CQW2:CQX2"/>
    <mergeCell ref="CQY2:CQZ2"/>
    <mergeCell ref="CRA2:CRB2"/>
    <mergeCell ref="CQI2:CQJ2"/>
    <mergeCell ref="CQK2:CQL2"/>
    <mergeCell ref="CQM2:CQN2"/>
    <mergeCell ref="CQO2:CQP2"/>
    <mergeCell ref="CQQ2:CQR2"/>
    <mergeCell ref="CPY2:CPZ2"/>
    <mergeCell ref="CQA2:CQB2"/>
    <mergeCell ref="CQC2:CQD2"/>
    <mergeCell ref="CQE2:CQF2"/>
    <mergeCell ref="CQG2:CQH2"/>
    <mergeCell ref="CUY2:CUZ2"/>
    <mergeCell ref="CVA2:CVB2"/>
    <mergeCell ref="CVC2:CVD2"/>
    <mergeCell ref="CVE2:CVF2"/>
    <mergeCell ref="CVG2:CVH2"/>
    <mergeCell ref="CUO2:CUP2"/>
    <mergeCell ref="CUQ2:CUR2"/>
    <mergeCell ref="CUS2:CUT2"/>
    <mergeCell ref="CUU2:CUV2"/>
    <mergeCell ref="CUW2:CUX2"/>
    <mergeCell ref="CUE2:CUF2"/>
    <mergeCell ref="CUG2:CUH2"/>
    <mergeCell ref="CUI2:CUJ2"/>
    <mergeCell ref="CUK2:CUL2"/>
    <mergeCell ref="CUM2:CUN2"/>
    <mergeCell ref="CTU2:CTV2"/>
    <mergeCell ref="CTW2:CTX2"/>
    <mergeCell ref="CTY2:CTZ2"/>
    <mergeCell ref="CUA2:CUB2"/>
    <mergeCell ref="CUC2:CUD2"/>
    <mergeCell ref="CTK2:CTL2"/>
    <mergeCell ref="CTM2:CTN2"/>
    <mergeCell ref="CTO2:CTP2"/>
    <mergeCell ref="CTQ2:CTR2"/>
    <mergeCell ref="CTS2:CTT2"/>
    <mergeCell ref="CTA2:CTB2"/>
    <mergeCell ref="CTC2:CTD2"/>
    <mergeCell ref="CTE2:CTF2"/>
    <mergeCell ref="CTG2:CTH2"/>
    <mergeCell ref="CTI2:CTJ2"/>
    <mergeCell ref="CSQ2:CSR2"/>
    <mergeCell ref="CSS2:CST2"/>
    <mergeCell ref="CSU2:CSV2"/>
    <mergeCell ref="CSW2:CSX2"/>
    <mergeCell ref="CSY2:CSZ2"/>
    <mergeCell ref="CXQ2:CXR2"/>
    <mergeCell ref="CXS2:CXT2"/>
    <mergeCell ref="CXU2:CXV2"/>
    <mergeCell ref="CXW2:CXX2"/>
    <mergeCell ref="CXY2:CXZ2"/>
    <mergeCell ref="CXG2:CXH2"/>
    <mergeCell ref="CXI2:CXJ2"/>
    <mergeCell ref="CXK2:CXL2"/>
    <mergeCell ref="CXM2:CXN2"/>
    <mergeCell ref="CXO2:CXP2"/>
    <mergeCell ref="CWW2:CWX2"/>
    <mergeCell ref="CWY2:CWZ2"/>
    <mergeCell ref="CXA2:CXB2"/>
    <mergeCell ref="CXC2:CXD2"/>
    <mergeCell ref="CXE2:CXF2"/>
    <mergeCell ref="CWM2:CWN2"/>
    <mergeCell ref="CWO2:CWP2"/>
    <mergeCell ref="CWQ2:CWR2"/>
    <mergeCell ref="CWS2:CWT2"/>
    <mergeCell ref="CWU2:CWV2"/>
    <mergeCell ref="CWC2:CWD2"/>
    <mergeCell ref="CWE2:CWF2"/>
    <mergeCell ref="CWG2:CWH2"/>
    <mergeCell ref="CWI2:CWJ2"/>
    <mergeCell ref="CWK2:CWL2"/>
    <mergeCell ref="CVS2:CVT2"/>
    <mergeCell ref="CVU2:CVV2"/>
    <mergeCell ref="CVW2:CVX2"/>
    <mergeCell ref="CVY2:CVZ2"/>
    <mergeCell ref="CWA2:CWB2"/>
    <mergeCell ref="CVI2:CVJ2"/>
    <mergeCell ref="CVK2:CVL2"/>
    <mergeCell ref="CVM2:CVN2"/>
    <mergeCell ref="CVO2:CVP2"/>
    <mergeCell ref="CVQ2:CVR2"/>
    <mergeCell ref="DAI2:DAJ2"/>
    <mergeCell ref="DAK2:DAL2"/>
    <mergeCell ref="DAM2:DAN2"/>
    <mergeCell ref="DAO2:DAP2"/>
    <mergeCell ref="DAQ2:DAR2"/>
    <mergeCell ref="CZY2:CZZ2"/>
    <mergeCell ref="DAA2:DAB2"/>
    <mergeCell ref="DAC2:DAD2"/>
    <mergeCell ref="DAE2:DAF2"/>
    <mergeCell ref="DAG2:DAH2"/>
    <mergeCell ref="CZO2:CZP2"/>
    <mergeCell ref="CZQ2:CZR2"/>
    <mergeCell ref="CZS2:CZT2"/>
    <mergeCell ref="CZU2:CZV2"/>
    <mergeCell ref="CZW2:CZX2"/>
    <mergeCell ref="CZE2:CZF2"/>
    <mergeCell ref="CZG2:CZH2"/>
    <mergeCell ref="CZI2:CZJ2"/>
    <mergeCell ref="CZK2:CZL2"/>
    <mergeCell ref="CZM2:CZN2"/>
    <mergeCell ref="CYU2:CYV2"/>
    <mergeCell ref="CYW2:CYX2"/>
    <mergeCell ref="CYY2:CYZ2"/>
    <mergeCell ref="CZA2:CZB2"/>
    <mergeCell ref="CZC2:CZD2"/>
    <mergeCell ref="CYK2:CYL2"/>
    <mergeCell ref="CYM2:CYN2"/>
    <mergeCell ref="CYO2:CYP2"/>
    <mergeCell ref="CYQ2:CYR2"/>
    <mergeCell ref="CYS2:CYT2"/>
    <mergeCell ref="CYA2:CYB2"/>
    <mergeCell ref="CYC2:CYD2"/>
    <mergeCell ref="CYE2:CYF2"/>
    <mergeCell ref="CYG2:CYH2"/>
    <mergeCell ref="CYI2:CYJ2"/>
    <mergeCell ref="DDA2:DDB2"/>
    <mergeCell ref="DDC2:DDD2"/>
    <mergeCell ref="DDE2:DDF2"/>
    <mergeCell ref="DDG2:DDH2"/>
    <mergeCell ref="DDI2:DDJ2"/>
    <mergeCell ref="DCQ2:DCR2"/>
    <mergeCell ref="DCS2:DCT2"/>
    <mergeCell ref="DCU2:DCV2"/>
    <mergeCell ref="DCW2:DCX2"/>
    <mergeCell ref="DCY2:DCZ2"/>
    <mergeCell ref="DCG2:DCH2"/>
    <mergeCell ref="DCI2:DCJ2"/>
    <mergeCell ref="DCK2:DCL2"/>
    <mergeCell ref="DCM2:DCN2"/>
    <mergeCell ref="DCO2:DCP2"/>
    <mergeCell ref="DBW2:DBX2"/>
    <mergeCell ref="DBY2:DBZ2"/>
    <mergeCell ref="DCA2:DCB2"/>
    <mergeCell ref="DCC2:DCD2"/>
    <mergeCell ref="DCE2:DCF2"/>
    <mergeCell ref="DBM2:DBN2"/>
    <mergeCell ref="DBO2:DBP2"/>
    <mergeCell ref="DBQ2:DBR2"/>
    <mergeCell ref="DBS2:DBT2"/>
    <mergeCell ref="DBU2:DBV2"/>
    <mergeCell ref="DBC2:DBD2"/>
    <mergeCell ref="DBE2:DBF2"/>
    <mergeCell ref="DBG2:DBH2"/>
    <mergeCell ref="DBI2:DBJ2"/>
    <mergeCell ref="DBK2:DBL2"/>
    <mergeCell ref="DAS2:DAT2"/>
    <mergeCell ref="DAU2:DAV2"/>
    <mergeCell ref="DAW2:DAX2"/>
    <mergeCell ref="DAY2:DAZ2"/>
    <mergeCell ref="DBA2:DBB2"/>
    <mergeCell ref="DFS2:DFT2"/>
    <mergeCell ref="DFU2:DFV2"/>
    <mergeCell ref="DFW2:DFX2"/>
    <mergeCell ref="DFY2:DFZ2"/>
    <mergeCell ref="DGA2:DGB2"/>
    <mergeCell ref="DFI2:DFJ2"/>
    <mergeCell ref="DFK2:DFL2"/>
    <mergeCell ref="DFM2:DFN2"/>
    <mergeCell ref="DFO2:DFP2"/>
    <mergeCell ref="DFQ2:DFR2"/>
    <mergeCell ref="DEY2:DEZ2"/>
    <mergeCell ref="DFA2:DFB2"/>
    <mergeCell ref="DFC2:DFD2"/>
    <mergeCell ref="DFE2:DFF2"/>
    <mergeCell ref="DFG2:DFH2"/>
    <mergeCell ref="DEO2:DEP2"/>
    <mergeCell ref="DEQ2:DER2"/>
    <mergeCell ref="DES2:DET2"/>
    <mergeCell ref="DEU2:DEV2"/>
    <mergeCell ref="DEW2:DEX2"/>
    <mergeCell ref="DEE2:DEF2"/>
    <mergeCell ref="DEG2:DEH2"/>
    <mergeCell ref="DEI2:DEJ2"/>
    <mergeCell ref="DEK2:DEL2"/>
    <mergeCell ref="DEM2:DEN2"/>
    <mergeCell ref="DDU2:DDV2"/>
    <mergeCell ref="DDW2:DDX2"/>
    <mergeCell ref="DDY2:DDZ2"/>
    <mergeCell ref="DEA2:DEB2"/>
    <mergeCell ref="DEC2:DED2"/>
    <mergeCell ref="DDK2:DDL2"/>
    <mergeCell ref="DDM2:DDN2"/>
    <mergeCell ref="DDO2:DDP2"/>
    <mergeCell ref="DDQ2:DDR2"/>
    <mergeCell ref="DDS2:DDT2"/>
    <mergeCell ref="DIK2:DIL2"/>
    <mergeCell ref="DIM2:DIN2"/>
    <mergeCell ref="DIO2:DIP2"/>
    <mergeCell ref="DIQ2:DIR2"/>
    <mergeCell ref="DIS2:DIT2"/>
    <mergeCell ref="DIA2:DIB2"/>
    <mergeCell ref="DIC2:DID2"/>
    <mergeCell ref="DIE2:DIF2"/>
    <mergeCell ref="DIG2:DIH2"/>
    <mergeCell ref="DII2:DIJ2"/>
    <mergeCell ref="DHQ2:DHR2"/>
    <mergeCell ref="DHS2:DHT2"/>
    <mergeCell ref="DHU2:DHV2"/>
    <mergeCell ref="DHW2:DHX2"/>
    <mergeCell ref="DHY2:DHZ2"/>
    <mergeCell ref="DHG2:DHH2"/>
    <mergeCell ref="DHI2:DHJ2"/>
    <mergeCell ref="DHK2:DHL2"/>
    <mergeCell ref="DHM2:DHN2"/>
    <mergeCell ref="DHO2:DHP2"/>
    <mergeCell ref="DGW2:DGX2"/>
    <mergeCell ref="DGY2:DGZ2"/>
    <mergeCell ref="DHA2:DHB2"/>
    <mergeCell ref="DHC2:DHD2"/>
    <mergeCell ref="DHE2:DHF2"/>
    <mergeCell ref="DGM2:DGN2"/>
    <mergeCell ref="DGO2:DGP2"/>
    <mergeCell ref="DGQ2:DGR2"/>
    <mergeCell ref="DGS2:DGT2"/>
    <mergeCell ref="DGU2:DGV2"/>
    <mergeCell ref="DGC2:DGD2"/>
    <mergeCell ref="DGE2:DGF2"/>
    <mergeCell ref="DGG2:DGH2"/>
    <mergeCell ref="DGI2:DGJ2"/>
    <mergeCell ref="DGK2:DGL2"/>
    <mergeCell ref="DLC2:DLD2"/>
    <mergeCell ref="DLE2:DLF2"/>
    <mergeCell ref="DLG2:DLH2"/>
    <mergeCell ref="DLI2:DLJ2"/>
    <mergeCell ref="DLK2:DLL2"/>
    <mergeCell ref="DKS2:DKT2"/>
    <mergeCell ref="DKU2:DKV2"/>
    <mergeCell ref="DKW2:DKX2"/>
    <mergeCell ref="DKY2:DKZ2"/>
    <mergeCell ref="DLA2:DLB2"/>
    <mergeCell ref="DKI2:DKJ2"/>
    <mergeCell ref="DKK2:DKL2"/>
    <mergeCell ref="DKM2:DKN2"/>
    <mergeCell ref="DKO2:DKP2"/>
    <mergeCell ref="DKQ2:DKR2"/>
    <mergeCell ref="DJY2:DJZ2"/>
    <mergeCell ref="DKA2:DKB2"/>
    <mergeCell ref="DKC2:DKD2"/>
    <mergeCell ref="DKE2:DKF2"/>
    <mergeCell ref="DKG2:DKH2"/>
    <mergeCell ref="DJO2:DJP2"/>
    <mergeCell ref="DJQ2:DJR2"/>
    <mergeCell ref="DJS2:DJT2"/>
    <mergeCell ref="DJU2:DJV2"/>
    <mergeCell ref="DJW2:DJX2"/>
    <mergeCell ref="DJE2:DJF2"/>
    <mergeCell ref="DJG2:DJH2"/>
    <mergeCell ref="DJI2:DJJ2"/>
    <mergeCell ref="DJK2:DJL2"/>
    <mergeCell ref="DJM2:DJN2"/>
    <mergeCell ref="DIU2:DIV2"/>
    <mergeCell ref="DIW2:DIX2"/>
    <mergeCell ref="DIY2:DIZ2"/>
    <mergeCell ref="DJA2:DJB2"/>
    <mergeCell ref="DJC2:DJD2"/>
    <mergeCell ref="DNU2:DNV2"/>
    <mergeCell ref="DNW2:DNX2"/>
    <mergeCell ref="DNY2:DNZ2"/>
    <mergeCell ref="DOA2:DOB2"/>
    <mergeCell ref="DOC2:DOD2"/>
    <mergeCell ref="DNK2:DNL2"/>
    <mergeCell ref="DNM2:DNN2"/>
    <mergeCell ref="DNO2:DNP2"/>
    <mergeCell ref="DNQ2:DNR2"/>
    <mergeCell ref="DNS2:DNT2"/>
    <mergeCell ref="DNA2:DNB2"/>
    <mergeCell ref="DNC2:DND2"/>
    <mergeCell ref="DNE2:DNF2"/>
    <mergeCell ref="DNG2:DNH2"/>
    <mergeCell ref="DNI2:DNJ2"/>
    <mergeCell ref="DMQ2:DMR2"/>
    <mergeCell ref="DMS2:DMT2"/>
    <mergeCell ref="DMU2:DMV2"/>
    <mergeCell ref="DMW2:DMX2"/>
    <mergeCell ref="DMY2:DMZ2"/>
    <mergeCell ref="DMG2:DMH2"/>
    <mergeCell ref="DMI2:DMJ2"/>
    <mergeCell ref="DMK2:DML2"/>
    <mergeCell ref="DMM2:DMN2"/>
    <mergeCell ref="DMO2:DMP2"/>
    <mergeCell ref="DLW2:DLX2"/>
    <mergeCell ref="DLY2:DLZ2"/>
    <mergeCell ref="DMA2:DMB2"/>
    <mergeCell ref="DMC2:DMD2"/>
    <mergeCell ref="DME2:DMF2"/>
    <mergeCell ref="DLM2:DLN2"/>
    <mergeCell ref="DLO2:DLP2"/>
    <mergeCell ref="DLQ2:DLR2"/>
    <mergeCell ref="DLS2:DLT2"/>
    <mergeCell ref="DLU2:DLV2"/>
    <mergeCell ref="DQM2:DQN2"/>
    <mergeCell ref="DQO2:DQP2"/>
    <mergeCell ref="DQQ2:DQR2"/>
    <mergeCell ref="DQS2:DQT2"/>
    <mergeCell ref="DQU2:DQV2"/>
    <mergeCell ref="DQC2:DQD2"/>
    <mergeCell ref="DQE2:DQF2"/>
    <mergeCell ref="DQG2:DQH2"/>
    <mergeCell ref="DQI2:DQJ2"/>
    <mergeCell ref="DQK2:DQL2"/>
    <mergeCell ref="DPS2:DPT2"/>
    <mergeCell ref="DPU2:DPV2"/>
    <mergeCell ref="DPW2:DPX2"/>
    <mergeCell ref="DPY2:DPZ2"/>
    <mergeCell ref="DQA2:DQB2"/>
    <mergeCell ref="DPI2:DPJ2"/>
    <mergeCell ref="DPK2:DPL2"/>
    <mergeCell ref="DPM2:DPN2"/>
    <mergeCell ref="DPO2:DPP2"/>
    <mergeCell ref="DPQ2:DPR2"/>
    <mergeCell ref="DOY2:DOZ2"/>
    <mergeCell ref="DPA2:DPB2"/>
    <mergeCell ref="DPC2:DPD2"/>
    <mergeCell ref="DPE2:DPF2"/>
    <mergeCell ref="DPG2:DPH2"/>
    <mergeCell ref="DOO2:DOP2"/>
    <mergeCell ref="DOQ2:DOR2"/>
    <mergeCell ref="DOS2:DOT2"/>
    <mergeCell ref="DOU2:DOV2"/>
    <mergeCell ref="DOW2:DOX2"/>
    <mergeCell ref="DOE2:DOF2"/>
    <mergeCell ref="DOG2:DOH2"/>
    <mergeCell ref="DOI2:DOJ2"/>
    <mergeCell ref="DOK2:DOL2"/>
    <mergeCell ref="DOM2:DON2"/>
    <mergeCell ref="DTE2:DTF2"/>
    <mergeCell ref="DTG2:DTH2"/>
    <mergeCell ref="DTI2:DTJ2"/>
    <mergeCell ref="DTK2:DTL2"/>
    <mergeCell ref="DTM2:DTN2"/>
    <mergeCell ref="DSU2:DSV2"/>
    <mergeCell ref="DSW2:DSX2"/>
    <mergeCell ref="DSY2:DSZ2"/>
    <mergeCell ref="DTA2:DTB2"/>
    <mergeCell ref="DTC2:DTD2"/>
    <mergeCell ref="DSK2:DSL2"/>
    <mergeCell ref="DSM2:DSN2"/>
    <mergeCell ref="DSO2:DSP2"/>
    <mergeCell ref="DSQ2:DSR2"/>
    <mergeCell ref="DSS2:DST2"/>
    <mergeCell ref="DSA2:DSB2"/>
    <mergeCell ref="DSC2:DSD2"/>
    <mergeCell ref="DSE2:DSF2"/>
    <mergeCell ref="DSG2:DSH2"/>
    <mergeCell ref="DSI2:DSJ2"/>
    <mergeCell ref="DRQ2:DRR2"/>
    <mergeCell ref="DRS2:DRT2"/>
    <mergeCell ref="DRU2:DRV2"/>
    <mergeCell ref="DRW2:DRX2"/>
    <mergeCell ref="DRY2:DRZ2"/>
    <mergeCell ref="DRG2:DRH2"/>
    <mergeCell ref="DRI2:DRJ2"/>
    <mergeCell ref="DRK2:DRL2"/>
    <mergeCell ref="DRM2:DRN2"/>
    <mergeCell ref="DRO2:DRP2"/>
    <mergeCell ref="DQW2:DQX2"/>
    <mergeCell ref="DQY2:DQZ2"/>
    <mergeCell ref="DRA2:DRB2"/>
    <mergeCell ref="DRC2:DRD2"/>
    <mergeCell ref="DRE2:DRF2"/>
    <mergeCell ref="DVW2:DVX2"/>
    <mergeCell ref="DVY2:DVZ2"/>
    <mergeCell ref="DWA2:DWB2"/>
    <mergeCell ref="DWC2:DWD2"/>
    <mergeCell ref="DWE2:DWF2"/>
    <mergeCell ref="DVM2:DVN2"/>
    <mergeCell ref="DVO2:DVP2"/>
    <mergeCell ref="DVQ2:DVR2"/>
    <mergeCell ref="DVS2:DVT2"/>
    <mergeCell ref="DVU2:DVV2"/>
    <mergeCell ref="DVC2:DVD2"/>
    <mergeCell ref="DVE2:DVF2"/>
    <mergeCell ref="DVG2:DVH2"/>
    <mergeCell ref="DVI2:DVJ2"/>
    <mergeCell ref="DVK2:DVL2"/>
    <mergeCell ref="DUS2:DUT2"/>
    <mergeCell ref="DUU2:DUV2"/>
    <mergeCell ref="DUW2:DUX2"/>
    <mergeCell ref="DUY2:DUZ2"/>
    <mergeCell ref="DVA2:DVB2"/>
    <mergeCell ref="DUI2:DUJ2"/>
    <mergeCell ref="DUK2:DUL2"/>
    <mergeCell ref="DUM2:DUN2"/>
    <mergeCell ref="DUO2:DUP2"/>
    <mergeCell ref="DUQ2:DUR2"/>
    <mergeCell ref="DTY2:DTZ2"/>
    <mergeCell ref="DUA2:DUB2"/>
    <mergeCell ref="DUC2:DUD2"/>
    <mergeCell ref="DUE2:DUF2"/>
    <mergeCell ref="DUG2:DUH2"/>
    <mergeCell ref="DTO2:DTP2"/>
    <mergeCell ref="DTQ2:DTR2"/>
    <mergeCell ref="DTS2:DTT2"/>
    <mergeCell ref="DTU2:DTV2"/>
    <mergeCell ref="DTW2:DTX2"/>
    <mergeCell ref="DYO2:DYP2"/>
    <mergeCell ref="DYQ2:DYR2"/>
    <mergeCell ref="DYS2:DYT2"/>
    <mergeCell ref="DYU2:DYV2"/>
    <mergeCell ref="DYW2:DYX2"/>
    <mergeCell ref="DYE2:DYF2"/>
    <mergeCell ref="DYG2:DYH2"/>
    <mergeCell ref="DYI2:DYJ2"/>
    <mergeCell ref="DYK2:DYL2"/>
    <mergeCell ref="DYM2:DYN2"/>
    <mergeCell ref="DXU2:DXV2"/>
    <mergeCell ref="DXW2:DXX2"/>
    <mergeCell ref="DXY2:DXZ2"/>
    <mergeCell ref="DYA2:DYB2"/>
    <mergeCell ref="DYC2:DYD2"/>
    <mergeCell ref="DXK2:DXL2"/>
    <mergeCell ref="DXM2:DXN2"/>
    <mergeCell ref="DXO2:DXP2"/>
    <mergeCell ref="DXQ2:DXR2"/>
    <mergeCell ref="DXS2:DXT2"/>
    <mergeCell ref="DXA2:DXB2"/>
    <mergeCell ref="DXC2:DXD2"/>
    <mergeCell ref="DXE2:DXF2"/>
    <mergeCell ref="DXG2:DXH2"/>
    <mergeCell ref="DXI2:DXJ2"/>
    <mergeCell ref="DWQ2:DWR2"/>
    <mergeCell ref="DWS2:DWT2"/>
    <mergeCell ref="DWU2:DWV2"/>
    <mergeCell ref="DWW2:DWX2"/>
    <mergeCell ref="DWY2:DWZ2"/>
    <mergeCell ref="DWG2:DWH2"/>
    <mergeCell ref="DWI2:DWJ2"/>
    <mergeCell ref="DWK2:DWL2"/>
    <mergeCell ref="DWM2:DWN2"/>
    <mergeCell ref="DWO2:DWP2"/>
    <mergeCell ref="EBG2:EBH2"/>
    <mergeCell ref="EBI2:EBJ2"/>
    <mergeCell ref="EBK2:EBL2"/>
    <mergeCell ref="EBM2:EBN2"/>
    <mergeCell ref="EBO2:EBP2"/>
    <mergeCell ref="EAW2:EAX2"/>
    <mergeCell ref="EAY2:EAZ2"/>
    <mergeCell ref="EBA2:EBB2"/>
    <mergeCell ref="EBC2:EBD2"/>
    <mergeCell ref="EBE2:EBF2"/>
    <mergeCell ref="EAM2:EAN2"/>
    <mergeCell ref="EAO2:EAP2"/>
    <mergeCell ref="EAQ2:EAR2"/>
    <mergeCell ref="EAS2:EAT2"/>
    <mergeCell ref="EAU2:EAV2"/>
    <mergeCell ref="EAC2:EAD2"/>
    <mergeCell ref="EAE2:EAF2"/>
    <mergeCell ref="EAG2:EAH2"/>
    <mergeCell ref="EAI2:EAJ2"/>
    <mergeCell ref="EAK2:EAL2"/>
    <mergeCell ref="DZS2:DZT2"/>
    <mergeCell ref="DZU2:DZV2"/>
    <mergeCell ref="DZW2:DZX2"/>
    <mergeCell ref="DZY2:DZZ2"/>
    <mergeCell ref="EAA2:EAB2"/>
    <mergeCell ref="DZI2:DZJ2"/>
    <mergeCell ref="DZK2:DZL2"/>
    <mergeCell ref="DZM2:DZN2"/>
    <mergeCell ref="DZO2:DZP2"/>
    <mergeCell ref="DZQ2:DZR2"/>
    <mergeCell ref="DYY2:DYZ2"/>
    <mergeCell ref="DZA2:DZB2"/>
    <mergeCell ref="DZC2:DZD2"/>
    <mergeCell ref="DZE2:DZF2"/>
    <mergeCell ref="DZG2:DZH2"/>
    <mergeCell ref="EDY2:EDZ2"/>
    <mergeCell ref="EEA2:EEB2"/>
    <mergeCell ref="EEC2:EED2"/>
    <mergeCell ref="EEE2:EEF2"/>
    <mergeCell ref="EEG2:EEH2"/>
    <mergeCell ref="EDO2:EDP2"/>
    <mergeCell ref="EDQ2:EDR2"/>
    <mergeCell ref="EDS2:EDT2"/>
    <mergeCell ref="EDU2:EDV2"/>
    <mergeCell ref="EDW2:EDX2"/>
    <mergeCell ref="EDE2:EDF2"/>
    <mergeCell ref="EDG2:EDH2"/>
    <mergeCell ref="EDI2:EDJ2"/>
    <mergeCell ref="EDK2:EDL2"/>
    <mergeCell ref="EDM2:EDN2"/>
    <mergeCell ref="ECU2:ECV2"/>
    <mergeCell ref="ECW2:ECX2"/>
    <mergeCell ref="ECY2:ECZ2"/>
    <mergeCell ref="EDA2:EDB2"/>
    <mergeCell ref="EDC2:EDD2"/>
    <mergeCell ref="ECK2:ECL2"/>
    <mergeCell ref="ECM2:ECN2"/>
    <mergeCell ref="ECO2:ECP2"/>
    <mergeCell ref="ECQ2:ECR2"/>
    <mergeCell ref="ECS2:ECT2"/>
    <mergeCell ref="ECA2:ECB2"/>
    <mergeCell ref="ECC2:ECD2"/>
    <mergeCell ref="ECE2:ECF2"/>
    <mergeCell ref="ECG2:ECH2"/>
    <mergeCell ref="ECI2:ECJ2"/>
    <mergeCell ref="EBQ2:EBR2"/>
    <mergeCell ref="EBS2:EBT2"/>
    <mergeCell ref="EBU2:EBV2"/>
    <mergeCell ref="EBW2:EBX2"/>
    <mergeCell ref="EBY2:EBZ2"/>
    <mergeCell ref="EGQ2:EGR2"/>
    <mergeCell ref="EGS2:EGT2"/>
    <mergeCell ref="EGU2:EGV2"/>
    <mergeCell ref="EGW2:EGX2"/>
    <mergeCell ref="EGY2:EGZ2"/>
    <mergeCell ref="EGG2:EGH2"/>
    <mergeCell ref="EGI2:EGJ2"/>
    <mergeCell ref="EGK2:EGL2"/>
    <mergeCell ref="EGM2:EGN2"/>
    <mergeCell ref="EGO2:EGP2"/>
    <mergeCell ref="EFW2:EFX2"/>
    <mergeCell ref="EFY2:EFZ2"/>
    <mergeCell ref="EGA2:EGB2"/>
    <mergeCell ref="EGC2:EGD2"/>
    <mergeCell ref="EGE2:EGF2"/>
    <mergeCell ref="EFM2:EFN2"/>
    <mergeCell ref="EFO2:EFP2"/>
    <mergeCell ref="EFQ2:EFR2"/>
    <mergeCell ref="EFS2:EFT2"/>
    <mergeCell ref="EFU2:EFV2"/>
    <mergeCell ref="EFC2:EFD2"/>
    <mergeCell ref="EFE2:EFF2"/>
    <mergeCell ref="EFG2:EFH2"/>
    <mergeCell ref="EFI2:EFJ2"/>
    <mergeCell ref="EFK2:EFL2"/>
    <mergeCell ref="EES2:EET2"/>
    <mergeCell ref="EEU2:EEV2"/>
    <mergeCell ref="EEW2:EEX2"/>
    <mergeCell ref="EEY2:EEZ2"/>
    <mergeCell ref="EFA2:EFB2"/>
    <mergeCell ref="EEI2:EEJ2"/>
    <mergeCell ref="EEK2:EEL2"/>
    <mergeCell ref="EEM2:EEN2"/>
    <mergeCell ref="EEO2:EEP2"/>
    <mergeCell ref="EEQ2:EER2"/>
    <mergeCell ref="EJI2:EJJ2"/>
    <mergeCell ref="EJK2:EJL2"/>
    <mergeCell ref="EJM2:EJN2"/>
    <mergeCell ref="EJO2:EJP2"/>
    <mergeCell ref="EJQ2:EJR2"/>
    <mergeCell ref="EIY2:EIZ2"/>
    <mergeCell ref="EJA2:EJB2"/>
    <mergeCell ref="EJC2:EJD2"/>
    <mergeCell ref="EJE2:EJF2"/>
    <mergeCell ref="EJG2:EJH2"/>
    <mergeCell ref="EIO2:EIP2"/>
    <mergeCell ref="EIQ2:EIR2"/>
    <mergeCell ref="EIS2:EIT2"/>
    <mergeCell ref="EIU2:EIV2"/>
    <mergeCell ref="EIW2:EIX2"/>
    <mergeCell ref="EIE2:EIF2"/>
    <mergeCell ref="EIG2:EIH2"/>
    <mergeCell ref="EII2:EIJ2"/>
    <mergeCell ref="EIK2:EIL2"/>
    <mergeCell ref="EIM2:EIN2"/>
    <mergeCell ref="EHU2:EHV2"/>
    <mergeCell ref="EHW2:EHX2"/>
    <mergeCell ref="EHY2:EHZ2"/>
    <mergeCell ref="EIA2:EIB2"/>
    <mergeCell ref="EIC2:EID2"/>
    <mergeCell ref="EHK2:EHL2"/>
    <mergeCell ref="EHM2:EHN2"/>
    <mergeCell ref="EHO2:EHP2"/>
    <mergeCell ref="EHQ2:EHR2"/>
    <mergeCell ref="EHS2:EHT2"/>
    <mergeCell ref="EHA2:EHB2"/>
    <mergeCell ref="EHC2:EHD2"/>
    <mergeCell ref="EHE2:EHF2"/>
    <mergeCell ref="EHG2:EHH2"/>
    <mergeCell ref="EHI2:EHJ2"/>
    <mergeCell ref="EMA2:EMB2"/>
    <mergeCell ref="EMC2:EMD2"/>
    <mergeCell ref="EME2:EMF2"/>
    <mergeCell ref="EMG2:EMH2"/>
    <mergeCell ref="EMI2:EMJ2"/>
    <mergeCell ref="ELQ2:ELR2"/>
    <mergeCell ref="ELS2:ELT2"/>
    <mergeCell ref="ELU2:ELV2"/>
    <mergeCell ref="ELW2:ELX2"/>
    <mergeCell ref="ELY2:ELZ2"/>
    <mergeCell ref="ELG2:ELH2"/>
    <mergeCell ref="ELI2:ELJ2"/>
    <mergeCell ref="ELK2:ELL2"/>
    <mergeCell ref="ELM2:ELN2"/>
    <mergeCell ref="ELO2:ELP2"/>
    <mergeCell ref="EKW2:EKX2"/>
    <mergeCell ref="EKY2:EKZ2"/>
    <mergeCell ref="ELA2:ELB2"/>
    <mergeCell ref="ELC2:ELD2"/>
    <mergeCell ref="ELE2:ELF2"/>
    <mergeCell ref="EKM2:EKN2"/>
    <mergeCell ref="EKO2:EKP2"/>
    <mergeCell ref="EKQ2:EKR2"/>
    <mergeCell ref="EKS2:EKT2"/>
    <mergeCell ref="EKU2:EKV2"/>
    <mergeCell ref="EKC2:EKD2"/>
    <mergeCell ref="EKE2:EKF2"/>
    <mergeCell ref="EKG2:EKH2"/>
    <mergeCell ref="EKI2:EKJ2"/>
    <mergeCell ref="EKK2:EKL2"/>
    <mergeCell ref="EJS2:EJT2"/>
    <mergeCell ref="EJU2:EJV2"/>
    <mergeCell ref="EJW2:EJX2"/>
    <mergeCell ref="EJY2:EJZ2"/>
    <mergeCell ref="EKA2:EKB2"/>
    <mergeCell ref="EOS2:EOT2"/>
    <mergeCell ref="EOU2:EOV2"/>
    <mergeCell ref="EOW2:EOX2"/>
    <mergeCell ref="EOY2:EOZ2"/>
    <mergeCell ref="EPA2:EPB2"/>
    <mergeCell ref="EOI2:EOJ2"/>
    <mergeCell ref="EOK2:EOL2"/>
    <mergeCell ref="EOM2:EON2"/>
    <mergeCell ref="EOO2:EOP2"/>
    <mergeCell ref="EOQ2:EOR2"/>
    <mergeCell ref="ENY2:ENZ2"/>
    <mergeCell ref="EOA2:EOB2"/>
    <mergeCell ref="EOC2:EOD2"/>
    <mergeCell ref="EOE2:EOF2"/>
    <mergeCell ref="EOG2:EOH2"/>
    <mergeCell ref="ENO2:ENP2"/>
    <mergeCell ref="ENQ2:ENR2"/>
    <mergeCell ref="ENS2:ENT2"/>
    <mergeCell ref="ENU2:ENV2"/>
    <mergeCell ref="ENW2:ENX2"/>
    <mergeCell ref="ENE2:ENF2"/>
    <mergeCell ref="ENG2:ENH2"/>
    <mergeCell ref="ENI2:ENJ2"/>
    <mergeCell ref="ENK2:ENL2"/>
    <mergeCell ref="ENM2:ENN2"/>
    <mergeCell ref="EMU2:EMV2"/>
    <mergeCell ref="EMW2:EMX2"/>
    <mergeCell ref="EMY2:EMZ2"/>
    <mergeCell ref="ENA2:ENB2"/>
    <mergeCell ref="ENC2:END2"/>
    <mergeCell ref="EMK2:EML2"/>
    <mergeCell ref="EMM2:EMN2"/>
    <mergeCell ref="EMO2:EMP2"/>
    <mergeCell ref="EMQ2:EMR2"/>
    <mergeCell ref="EMS2:EMT2"/>
    <mergeCell ref="ERK2:ERL2"/>
    <mergeCell ref="ERM2:ERN2"/>
    <mergeCell ref="ERO2:ERP2"/>
    <mergeCell ref="ERQ2:ERR2"/>
    <mergeCell ref="ERS2:ERT2"/>
    <mergeCell ref="ERA2:ERB2"/>
    <mergeCell ref="ERC2:ERD2"/>
    <mergeCell ref="ERE2:ERF2"/>
    <mergeCell ref="ERG2:ERH2"/>
    <mergeCell ref="ERI2:ERJ2"/>
    <mergeCell ref="EQQ2:EQR2"/>
    <mergeCell ref="EQS2:EQT2"/>
    <mergeCell ref="EQU2:EQV2"/>
    <mergeCell ref="EQW2:EQX2"/>
    <mergeCell ref="EQY2:EQZ2"/>
    <mergeCell ref="EQG2:EQH2"/>
    <mergeCell ref="EQI2:EQJ2"/>
    <mergeCell ref="EQK2:EQL2"/>
    <mergeCell ref="EQM2:EQN2"/>
    <mergeCell ref="EQO2:EQP2"/>
    <mergeCell ref="EPW2:EPX2"/>
    <mergeCell ref="EPY2:EPZ2"/>
    <mergeCell ref="EQA2:EQB2"/>
    <mergeCell ref="EQC2:EQD2"/>
    <mergeCell ref="EQE2:EQF2"/>
    <mergeCell ref="EPM2:EPN2"/>
    <mergeCell ref="EPO2:EPP2"/>
    <mergeCell ref="EPQ2:EPR2"/>
    <mergeCell ref="EPS2:EPT2"/>
    <mergeCell ref="EPU2:EPV2"/>
    <mergeCell ref="EPC2:EPD2"/>
    <mergeCell ref="EPE2:EPF2"/>
    <mergeCell ref="EPG2:EPH2"/>
    <mergeCell ref="EPI2:EPJ2"/>
    <mergeCell ref="EPK2:EPL2"/>
    <mergeCell ref="EUC2:EUD2"/>
    <mergeCell ref="EUE2:EUF2"/>
    <mergeCell ref="EUG2:EUH2"/>
    <mergeCell ref="EUI2:EUJ2"/>
    <mergeCell ref="EUK2:EUL2"/>
    <mergeCell ref="ETS2:ETT2"/>
    <mergeCell ref="ETU2:ETV2"/>
    <mergeCell ref="ETW2:ETX2"/>
    <mergeCell ref="ETY2:ETZ2"/>
    <mergeCell ref="EUA2:EUB2"/>
    <mergeCell ref="ETI2:ETJ2"/>
    <mergeCell ref="ETK2:ETL2"/>
    <mergeCell ref="ETM2:ETN2"/>
    <mergeCell ref="ETO2:ETP2"/>
    <mergeCell ref="ETQ2:ETR2"/>
    <mergeCell ref="ESY2:ESZ2"/>
    <mergeCell ref="ETA2:ETB2"/>
    <mergeCell ref="ETC2:ETD2"/>
    <mergeCell ref="ETE2:ETF2"/>
    <mergeCell ref="ETG2:ETH2"/>
    <mergeCell ref="ESO2:ESP2"/>
    <mergeCell ref="ESQ2:ESR2"/>
    <mergeCell ref="ESS2:EST2"/>
    <mergeCell ref="ESU2:ESV2"/>
    <mergeCell ref="ESW2:ESX2"/>
    <mergeCell ref="ESE2:ESF2"/>
    <mergeCell ref="ESG2:ESH2"/>
    <mergeCell ref="ESI2:ESJ2"/>
    <mergeCell ref="ESK2:ESL2"/>
    <mergeCell ref="ESM2:ESN2"/>
    <mergeCell ref="ERU2:ERV2"/>
    <mergeCell ref="ERW2:ERX2"/>
    <mergeCell ref="ERY2:ERZ2"/>
    <mergeCell ref="ESA2:ESB2"/>
    <mergeCell ref="ESC2:ESD2"/>
    <mergeCell ref="EWU2:EWV2"/>
    <mergeCell ref="EWW2:EWX2"/>
    <mergeCell ref="EWY2:EWZ2"/>
    <mergeCell ref="EXA2:EXB2"/>
    <mergeCell ref="EXC2:EXD2"/>
    <mergeCell ref="EWK2:EWL2"/>
    <mergeCell ref="EWM2:EWN2"/>
    <mergeCell ref="EWO2:EWP2"/>
    <mergeCell ref="EWQ2:EWR2"/>
    <mergeCell ref="EWS2:EWT2"/>
    <mergeCell ref="EWA2:EWB2"/>
    <mergeCell ref="EWC2:EWD2"/>
    <mergeCell ref="EWE2:EWF2"/>
    <mergeCell ref="EWG2:EWH2"/>
    <mergeCell ref="EWI2:EWJ2"/>
    <mergeCell ref="EVQ2:EVR2"/>
    <mergeCell ref="EVS2:EVT2"/>
    <mergeCell ref="EVU2:EVV2"/>
    <mergeCell ref="EVW2:EVX2"/>
    <mergeCell ref="EVY2:EVZ2"/>
    <mergeCell ref="EVG2:EVH2"/>
    <mergeCell ref="EVI2:EVJ2"/>
    <mergeCell ref="EVK2:EVL2"/>
    <mergeCell ref="EVM2:EVN2"/>
    <mergeCell ref="EVO2:EVP2"/>
    <mergeCell ref="EUW2:EUX2"/>
    <mergeCell ref="EUY2:EUZ2"/>
    <mergeCell ref="EVA2:EVB2"/>
    <mergeCell ref="EVC2:EVD2"/>
    <mergeCell ref="EVE2:EVF2"/>
    <mergeCell ref="EUM2:EUN2"/>
    <mergeCell ref="EUO2:EUP2"/>
    <mergeCell ref="EUQ2:EUR2"/>
    <mergeCell ref="EUS2:EUT2"/>
    <mergeCell ref="EUU2:EUV2"/>
    <mergeCell ref="EZM2:EZN2"/>
    <mergeCell ref="EZO2:EZP2"/>
    <mergeCell ref="EZQ2:EZR2"/>
    <mergeCell ref="EZS2:EZT2"/>
    <mergeCell ref="EZU2:EZV2"/>
    <mergeCell ref="EZC2:EZD2"/>
    <mergeCell ref="EZE2:EZF2"/>
    <mergeCell ref="EZG2:EZH2"/>
    <mergeCell ref="EZI2:EZJ2"/>
    <mergeCell ref="EZK2:EZL2"/>
    <mergeCell ref="EYS2:EYT2"/>
    <mergeCell ref="EYU2:EYV2"/>
    <mergeCell ref="EYW2:EYX2"/>
    <mergeCell ref="EYY2:EYZ2"/>
    <mergeCell ref="EZA2:EZB2"/>
    <mergeCell ref="EYI2:EYJ2"/>
    <mergeCell ref="EYK2:EYL2"/>
    <mergeCell ref="EYM2:EYN2"/>
    <mergeCell ref="EYO2:EYP2"/>
    <mergeCell ref="EYQ2:EYR2"/>
    <mergeCell ref="EXY2:EXZ2"/>
    <mergeCell ref="EYA2:EYB2"/>
    <mergeCell ref="EYC2:EYD2"/>
    <mergeCell ref="EYE2:EYF2"/>
    <mergeCell ref="EYG2:EYH2"/>
    <mergeCell ref="EXO2:EXP2"/>
    <mergeCell ref="EXQ2:EXR2"/>
    <mergeCell ref="EXS2:EXT2"/>
    <mergeCell ref="EXU2:EXV2"/>
    <mergeCell ref="EXW2:EXX2"/>
    <mergeCell ref="EXE2:EXF2"/>
    <mergeCell ref="EXG2:EXH2"/>
    <mergeCell ref="EXI2:EXJ2"/>
    <mergeCell ref="EXK2:EXL2"/>
    <mergeCell ref="EXM2:EXN2"/>
    <mergeCell ref="FCE2:FCF2"/>
    <mergeCell ref="FCG2:FCH2"/>
    <mergeCell ref="FCI2:FCJ2"/>
    <mergeCell ref="FCK2:FCL2"/>
    <mergeCell ref="FCM2:FCN2"/>
    <mergeCell ref="FBU2:FBV2"/>
    <mergeCell ref="FBW2:FBX2"/>
    <mergeCell ref="FBY2:FBZ2"/>
    <mergeCell ref="FCA2:FCB2"/>
    <mergeCell ref="FCC2:FCD2"/>
    <mergeCell ref="FBK2:FBL2"/>
    <mergeCell ref="FBM2:FBN2"/>
    <mergeCell ref="FBO2:FBP2"/>
    <mergeCell ref="FBQ2:FBR2"/>
    <mergeCell ref="FBS2:FBT2"/>
    <mergeCell ref="FBA2:FBB2"/>
    <mergeCell ref="FBC2:FBD2"/>
    <mergeCell ref="FBE2:FBF2"/>
    <mergeCell ref="FBG2:FBH2"/>
    <mergeCell ref="FBI2:FBJ2"/>
    <mergeCell ref="FAQ2:FAR2"/>
    <mergeCell ref="FAS2:FAT2"/>
    <mergeCell ref="FAU2:FAV2"/>
    <mergeCell ref="FAW2:FAX2"/>
    <mergeCell ref="FAY2:FAZ2"/>
    <mergeCell ref="FAG2:FAH2"/>
    <mergeCell ref="FAI2:FAJ2"/>
    <mergeCell ref="FAK2:FAL2"/>
    <mergeCell ref="FAM2:FAN2"/>
    <mergeCell ref="FAO2:FAP2"/>
    <mergeCell ref="EZW2:EZX2"/>
    <mergeCell ref="EZY2:EZZ2"/>
    <mergeCell ref="FAA2:FAB2"/>
    <mergeCell ref="FAC2:FAD2"/>
    <mergeCell ref="FAE2:FAF2"/>
    <mergeCell ref="FEW2:FEX2"/>
    <mergeCell ref="FEY2:FEZ2"/>
    <mergeCell ref="FFA2:FFB2"/>
    <mergeCell ref="FFC2:FFD2"/>
    <mergeCell ref="FFE2:FFF2"/>
    <mergeCell ref="FEM2:FEN2"/>
    <mergeCell ref="FEO2:FEP2"/>
    <mergeCell ref="FEQ2:FER2"/>
    <mergeCell ref="FES2:FET2"/>
    <mergeCell ref="FEU2:FEV2"/>
    <mergeCell ref="FEC2:FED2"/>
    <mergeCell ref="FEE2:FEF2"/>
    <mergeCell ref="FEG2:FEH2"/>
    <mergeCell ref="FEI2:FEJ2"/>
    <mergeCell ref="FEK2:FEL2"/>
    <mergeCell ref="FDS2:FDT2"/>
    <mergeCell ref="FDU2:FDV2"/>
    <mergeCell ref="FDW2:FDX2"/>
    <mergeCell ref="FDY2:FDZ2"/>
    <mergeCell ref="FEA2:FEB2"/>
    <mergeCell ref="FDI2:FDJ2"/>
    <mergeCell ref="FDK2:FDL2"/>
    <mergeCell ref="FDM2:FDN2"/>
    <mergeCell ref="FDO2:FDP2"/>
    <mergeCell ref="FDQ2:FDR2"/>
    <mergeCell ref="FCY2:FCZ2"/>
    <mergeCell ref="FDA2:FDB2"/>
    <mergeCell ref="FDC2:FDD2"/>
    <mergeCell ref="FDE2:FDF2"/>
    <mergeCell ref="FDG2:FDH2"/>
    <mergeCell ref="FCO2:FCP2"/>
    <mergeCell ref="FCQ2:FCR2"/>
    <mergeCell ref="FCS2:FCT2"/>
    <mergeCell ref="FCU2:FCV2"/>
    <mergeCell ref="FCW2:FCX2"/>
    <mergeCell ref="FHO2:FHP2"/>
    <mergeCell ref="FHQ2:FHR2"/>
    <mergeCell ref="FHS2:FHT2"/>
    <mergeCell ref="FHU2:FHV2"/>
    <mergeCell ref="FHW2:FHX2"/>
    <mergeCell ref="FHE2:FHF2"/>
    <mergeCell ref="FHG2:FHH2"/>
    <mergeCell ref="FHI2:FHJ2"/>
    <mergeCell ref="FHK2:FHL2"/>
    <mergeCell ref="FHM2:FHN2"/>
    <mergeCell ref="FGU2:FGV2"/>
    <mergeCell ref="FGW2:FGX2"/>
    <mergeCell ref="FGY2:FGZ2"/>
    <mergeCell ref="FHA2:FHB2"/>
    <mergeCell ref="FHC2:FHD2"/>
    <mergeCell ref="FGK2:FGL2"/>
    <mergeCell ref="FGM2:FGN2"/>
    <mergeCell ref="FGO2:FGP2"/>
    <mergeCell ref="FGQ2:FGR2"/>
    <mergeCell ref="FGS2:FGT2"/>
    <mergeCell ref="FGA2:FGB2"/>
    <mergeCell ref="FGC2:FGD2"/>
    <mergeCell ref="FGE2:FGF2"/>
    <mergeCell ref="FGG2:FGH2"/>
    <mergeCell ref="FGI2:FGJ2"/>
    <mergeCell ref="FFQ2:FFR2"/>
    <mergeCell ref="FFS2:FFT2"/>
    <mergeCell ref="FFU2:FFV2"/>
    <mergeCell ref="FFW2:FFX2"/>
    <mergeCell ref="FFY2:FFZ2"/>
    <mergeCell ref="FFG2:FFH2"/>
    <mergeCell ref="FFI2:FFJ2"/>
    <mergeCell ref="FFK2:FFL2"/>
    <mergeCell ref="FFM2:FFN2"/>
    <mergeCell ref="FFO2:FFP2"/>
    <mergeCell ref="FKG2:FKH2"/>
    <mergeCell ref="FKI2:FKJ2"/>
    <mergeCell ref="FKK2:FKL2"/>
    <mergeCell ref="FKM2:FKN2"/>
    <mergeCell ref="FKO2:FKP2"/>
    <mergeCell ref="FJW2:FJX2"/>
    <mergeCell ref="FJY2:FJZ2"/>
    <mergeCell ref="FKA2:FKB2"/>
    <mergeCell ref="FKC2:FKD2"/>
    <mergeCell ref="FKE2:FKF2"/>
    <mergeCell ref="FJM2:FJN2"/>
    <mergeCell ref="FJO2:FJP2"/>
    <mergeCell ref="FJQ2:FJR2"/>
    <mergeCell ref="FJS2:FJT2"/>
    <mergeCell ref="FJU2:FJV2"/>
    <mergeCell ref="FJC2:FJD2"/>
    <mergeCell ref="FJE2:FJF2"/>
    <mergeCell ref="FJG2:FJH2"/>
    <mergeCell ref="FJI2:FJJ2"/>
    <mergeCell ref="FJK2:FJL2"/>
    <mergeCell ref="FIS2:FIT2"/>
    <mergeCell ref="FIU2:FIV2"/>
    <mergeCell ref="FIW2:FIX2"/>
    <mergeCell ref="FIY2:FIZ2"/>
    <mergeCell ref="FJA2:FJB2"/>
    <mergeCell ref="FII2:FIJ2"/>
    <mergeCell ref="FIK2:FIL2"/>
    <mergeCell ref="FIM2:FIN2"/>
    <mergeCell ref="FIO2:FIP2"/>
    <mergeCell ref="FIQ2:FIR2"/>
    <mergeCell ref="FHY2:FHZ2"/>
    <mergeCell ref="FIA2:FIB2"/>
    <mergeCell ref="FIC2:FID2"/>
    <mergeCell ref="FIE2:FIF2"/>
    <mergeCell ref="FIG2:FIH2"/>
    <mergeCell ref="FMY2:FMZ2"/>
    <mergeCell ref="FNA2:FNB2"/>
    <mergeCell ref="FNC2:FND2"/>
    <mergeCell ref="FNE2:FNF2"/>
    <mergeCell ref="FNG2:FNH2"/>
    <mergeCell ref="FMO2:FMP2"/>
    <mergeCell ref="FMQ2:FMR2"/>
    <mergeCell ref="FMS2:FMT2"/>
    <mergeCell ref="FMU2:FMV2"/>
    <mergeCell ref="FMW2:FMX2"/>
    <mergeCell ref="FME2:FMF2"/>
    <mergeCell ref="FMG2:FMH2"/>
    <mergeCell ref="FMI2:FMJ2"/>
    <mergeCell ref="FMK2:FML2"/>
    <mergeCell ref="FMM2:FMN2"/>
    <mergeCell ref="FLU2:FLV2"/>
    <mergeCell ref="FLW2:FLX2"/>
    <mergeCell ref="FLY2:FLZ2"/>
    <mergeCell ref="FMA2:FMB2"/>
    <mergeCell ref="FMC2:FMD2"/>
    <mergeCell ref="FLK2:FLL2"/>
    <mergeCell ref="FLM2:FLN2"/>
    <mergeCell ref="FLO2:FLP2"/>
    <mergeCell ref="FLQ2:FLR2"/>
    <mergeCell ref="FLS2:FLT2"/>
    <mergeCell ref="FLA2:FLB2"/>
    <mergeCell ref="FLC2:FLD2"/>
    <mergeCell ref="FLE2:FLF2"/>
    <mergeCell ref="FLG2:FLH2"/>
    <mergeCell ref="FLI2:FLJ2"/>
    <mergeCell ref="FKQ2:FKR2"/>
    <mergeCell ref="FKS2:FKT2"/>
    <mergeCell ref="FKU2:FKV2"/>
    <mergeCell ref="FKW2:FKX2"/>
    <mergeCell ref="FKY2:FKZ2"/>
    <mergeCell ref="FPQ2:FPR2"/>
    <mergeCell ref="FPS2:FPT2"/>
    <mergeCell ref="FPU2:FPV2"/>
    <mergeCell ref="FPW2:FPX2"/>
    <mergeCell ref="FPY2:FPZ2"/>
    <mergeCell ref="FPG2:FPH2"/>
    <mergeCell ref="FPI2:FPJ2"/>
    <mergeCell ref="FPK2:FPL2"/>
    <mergeCell ref="FPM2:FPN2"/>
    <mergeCell ref="FPO2:FPP2"/>
    <mergeCell ref="FOW2:FOX2"/>
    <mergeCell ref="FOY2:FOZ2"/>
    <mergeCell ref="FPA2:FPB2"/>
    <mergeCell ref="FPC2:FPD2"/>
    <mergeCell ref="FPE2:FPF2"/>
    <mergeCell ref="FOM2:FON2"/>
    <mergeCell ref="FOO2:FOP2"/>
    <mergeCell ref="FOQ2:FOR2"/>
    <mergeCell ref="FOS2:FOT2"/>
    <mergeCell ref="FOU2:FOV2"/>
    <mergeCell ref="FOC2:FOD2"/>
    <mergeCell ref="FOE2:FOF2"/>
    <mergeCell ref="FOG2:FOH2"/>
    <mergeCell ref="FOI2:FOJ2"/>
    <mergeCell ref="FOK2:FOL2"/>
    <mergeCell ref="FNS2:FNT2"/>
    <mergeCell ref="FNU2:FNV2"/>
    <mergeCell ref="FNW2:FNX2"/>
    <mergeCell ref="FNY2:FNZ2"/>
    <mergeCell ref="FOA2:FOB2"/>
    <mergeCell ref="FNI2:FNJ2"/>
    <mergeCell ref="FNK2:FNL2"/>
    <mergeCell ref="FNM2:FNN2"/>
    <mergeCell ref="FNO2:FNP2"/>
    <mergeCell ref="FNQ2:FNR2"/>
    <mergeCell ref="FSI2:FSJ2"/>
    <mergeCell ref="FSK2:FSL2"/>
    <mergeCell ref="FSM2:FSN2"/>
    <mergeCell ref="FSO2:FSP2"/>
    <mergeCell ref="FSQ2:FSR2"/>
    <mergeCell ref="FRY2:FRZ2"/>
    <mergeCell ref="FSA2:FSB2"/>
    <mergeCell ref="FSC2:FSD2"/>
    <mergeCell ref="FSE2:FSF2"/>
    <mergeCell ref="FSG2:FSH2"/>
    <mergeCell ref="FRO2:FRP2"/>
    <mergeCell ref="FRQ2:FRR2"/>
    <mergeCell ref="FRS2:FRT2"/>
    <mergeCell ref="FRU2:FRV2"/>
    <mergeCell ref="FRW2:FRX2"/>
    <mergeCell ref="FRE2:FRF2"/>
    <mergeCell ref="FRG2:FRH2"/>
    <mergeCell ref="FRI2:FRJ2"/>
    <mergeCell ref="FRK2:FRL2"/>
    <mergeCell ref="FRM2:FRN2"/>
    <mergeCell ref="FQU2:FQV2"/>
    <mergeCell ref="FQW2:FQX2"/>
    <mergeCell ref="FQY2:FQZ2"/>
    <mergeCell ref="FRA2:FRB2"/>
    <mergeCell ref="FRC2:FRD2"/>
    <mergeCell ref="FQK2:FQL2"/>
    <mergeCell ref="FQM2:FQN2"/>
    <mergeCell ref="FQO2:FQP2"/>
    <mergeCell ref="FQQ2:FQR2"/>
    <mergeCell ref="FQS2:FQT2"/>
    <mergeCell ref="FQA2:FQB2"/>
    <mergeCell ref="FQC2:FQD2"/>
    <mergeCell ref="FQE2:FQF2"/>
    <mergeCell ref="FQG2:FQH2"/>
    <mergeCell ref="FQI2:FQJ2"/>
    <mergeCell ref="FVA2:FVB2"/>
    <mergeCell ref="FVC2:FVD2"/>
    <mergeCell ref="FVE2:FVF2"/>
    <mergeCell ref="FVG2:FVH2"/>
    <mergeCell ref="FVI2:FVJ2"/>
    <mergeCell ref="FUQ2:FUR2"/>
    <mergeCell ref="FUS2:FUT2"/>
    <mergeCell ref="FUU2:FUV2"/>
    <mergeCell ref="FUW2:FUX2"/>
    <mergeCell ref="FUY2:FUZ2"/>
    <mergeCell ref="FUG2:FUH2"/>
    <mergeCell ref="FUI2:FUJ2"/>
    <mergeCell ref="FUK2:FUL2"/>
    <mergeCell ref="FUM2:FUN2"/>
    <mergeCell ref="FUO2:FUP2"/>
    <mergeCell ref="FTW2:FTX2"/>
    <mergeCell ref="FTY2:FTZ2"/>
    <mergeCell ref="FUA2:FUB2"/>
    <mergeCell ref="FUC2:FUD2"/>
    <mergeCell ref="FUE2:FUF2"/>
    <mergeCell ref="FTM2:FTN2"/>
    <mergeCell ref="FTO2:FTP2"/>
    <mergeCell ref="FTQ2:FTR2"/>
    <mergeCell ref="FTS2:FTT2"/>
    <mergeCell ref="FTU2:FTV2"/>
    <mergeCell ref="FTC2:FTD2"/>
    <mergeCell ref="FTE2:FTF2"/>
    <mergeCell ref="FTG2:FTH2"/>
    <mergeCell ref="FTI2:FTJ2"/>
    <mergeCell ref="FTK2:FTL2"/>
    <mergeCell ref="FSS2:FST2"/>
    <mergeCell ref="FSU2:FSV2"/>
    <mergeCell ref="FSW2:FSX2"/>
    <mergeCell ref="FSY2:FSZ2"/>
    <mergeCell ref="FTA2:FTB2"/>
    <mergeCell ref="FXS2:FXT2"/>
    <mergeCell ref="FXU2:FXV2"/>
    <mergeCell ref="FXW2:FXX2"/>
    <mergeCell ref="FXY2:FXZ2"/>
    <mergeCell ref="FYA2:FYB2"/>
    <mergeCell ref="FXI2:FXJ2"/>
    <mergeCell ref="FXK2:FXL2"/>
    <mergeCell ref="FXM2:FXN2"/>
    <mergeCell ref="FXO2:FXP2"/>
    <mergeCell ref="FXQ2:FXR2"/>
    <mergeCell ref="FWY2:FWZ2"/>
    <mergeCell ref="FXA2:FXB2"/>
    <mergeCell ref="FXC2:FXD2"/>
    <mergeCell ref="FXE2:FXF2"/>
    <mergeCell ref="FXG2:FXH2"/>
    <mergeCell ref="FWO2:FWP2"/>
    <mergeCell ref="FWQ2:FWR2"/>
    <mergeCell ref="FWS2:FWT2"/>
    <mergeCell ref="FWU2:FWV2"/>
    <mergeCell ref="FWW2:FWX2"/>
    <mergeCell ref="FWE2:FWF2"/>
    <mergeCell ref="FWG2:FWH2"/>
    <mergeCell ref="FWI2:FWJ2"/>
    <mergeCell ref="FWK2:FWL2"/>
    <mergeCell ref="FWM2:FWN2"/>
    <mergeCell ref="FVU2:FVV2"/>
    <mergeCell ref="FVW2:FVX2"/>
    <mergeCell ref="FVY2:FVZ2"/>
    <mergeCell ref="FWA2:FWB2"/>
    <mergeCell ref="FWC2:FWD2"/>
    <mergeCell ref="FVK2:FVL2"/>
    <mergeCell ref="FVM2:FVN2"/>
    <mergeCell ref="FVO2:FVP2"/>
    <mergeCell ref="FVQ2:FVR2"/>
    <mergeCell ref="FVS2:FVT2"/>
    <mergeCell ref="GAK2:GAL2"/>
    <mergeCell ref="GAM2:GAN2"/>
    <mergeCell ref="GAO2:GAP2"/>
    <mergeCell ref="GAQ2:GAR2"/>
    <mergeCell ref="GAS2:GAT2"/>
    <mergeCell ref="GAA2:GAB2"/>
    <mergeCell ref="GAC2:GAD2"/>
    <mergeCell ref="GAE2:GAF2"/>
    <mergeCell ref="GAG2:GAH2"/>
    <mergeCell ref="GAI2:GAJ2"/>
    <mergeCell ref="FZQ2:FZR2"/>
    <mergeCell ref="FZS2:FZT2"/>
    <mergeCell ref="FZU2:FZV2"/>
    <mergeCell ref="FZW2:FZX2"/>
    <mergeCell ref="FZY2:FZZ2"/>
    <mergeCell ref="FZG2:FZH2"/>
    <mergeCell ref="FZI2:FZJ2"/>
    <mergeCell ref="FZK2:FZL2"/>
    <mergeCell ref="FZM2:FZN2"/>
    <mergeCell ref="FZO2:FZP2"/>
    <mergeCell ref="FYW2:FYX2"/>
    <mergeCell ref="FYY2:FYZ2"/>
    <mergeCell ref="FZA2:FZB2"/>
    <mergeCell ref="FZC2:FZD2"/>
    <mergeCell ref="FZE2:FZF2"/>
    <mergeCell ref="FYM2:FYN2"/>
    <mergeCell ref="FYO2:FYP2"/>
    <mergeCell ref="FYQ2:FYR2"/>
    <mergeCell ref="FYS2:FYT2"/>
    <mergeCell ref="FYU2:FYV2"/>
    <mergeCell ref="FYC2:FYD2"/>
    <mergeCell ref="FYE2:FYF2"/>
    <mergeCell ref="FYG2:FYH2"/>
    <mergeCell ref="FYI2:FYJ2"/>
    <mergeCell ref="FYK2:FYL2"/>
    <mergeCell ref="GDC2:GDD2"/>
    <mergeCell ref="GDE2:GDF2"/>
    <mergeCell ref="GDG2:GDH2"/>
    <mergeCell ref="GDI2:GDJ2"/>
    <mergeCell ref="GDK2:GDL2"/>
    <mergeCell ref="GCS2:GCT2"/>
    <mergeCell ref="GCU2:GCV2"/>
    <mergeCell ref="GCW2:GCX2"/>
    <mergeCell ref="GCY2:GCZ2"/>
    <mergeCell ref="GDA2:GDB2"/>
    <mergeCell ref="GCI2:GCJ2"/>
    <mergeCell ref="GCK2:GCL2"/>
    <mergeCell ref="GCM2:GCN2"/>
    <mergeCell ref="GCO2:GCP2"/>
    <mergeCell ref="GCQ2:GCR2"/>
    <mergeCell ref="GBY2:GBZ2"/>
    <mergeCell ref="GCA2:GCB2"/>
    <mergeCell ref="GCC2:GCD2"/>
    <mergeCell ref="GCE2:GCF2"/>
    <mergeCell ref="GCG2:GCH2"/>
    <mergeCell ref="GBO2:GBP2"/>
    <mergeCell ref="GBQ2:GBR2"/>
    <mergeCell ref="GBS2:GBT2"/>
    <mergeCell ref="GBU2:GBV2"/>
    <mergeCell ref="GBW2:GBX2"/>
    <mergeCell ref="GBE2:GBF2"/>
    <mergeCell ref="GBG2:GBH2"/>
    <mergeCell ref="GBI2:GBJ2"/>
    <mergeCell ref="GBK2:GBL2"/>
    <mergeCell ref="GBM2:GBN2"/>
    <mergeCell ref="GAU2:GAV2"/>
    <mergeCell ref="GAW2:GAX2"/>
    <mergeCell ref="GAY2:GAZ2"/>
    <mergeCell ref="GBA2:GBB2"/>
    <mergeCell ref="GBC2:GBD2"/>
    <mergeCell ref="GFU2:GFV2"/>
    <mergeCell ref="GFW2:GFX2"/>
    <mergeCell ref="GFY2:GFZ2"/>
    <mergeCell ref="GGA2:GGB2"/>
    <mergeCell ref="GGC2:GGD2"/>
    <mergeCell ref="GFK2:GFL2"/>
    <mergeCell ref="GFM2:GFN2"/>
    <mergeCell ref="GFO2:GFP2"/>
    <mergeCell ref="GFQ2:GFR2"/>
    <mergeCell ref="GFS2:GFT2"/>
    <mergeCell ref="GFA2:GFB2"/>
    <mergeCell ref="GFC2:GFD2"/>
    <mergeCell ref="GFE2:GFF2"/>
    <mergeCell ref="GFG2:GFH2"/>
    <mergeCell ref="GFI2:GFJ2"/>
    <mergeCell ref="GEQ2:GER2"/>
    <mergeCell ref="GES2:GET2"/>
    <mergeCell ref="GEU2:GEV2"/>
    <mergeCell ref="GEW2:GEX2"/>
    <mergeCell ref="GEY2:GEZ2"/>
    <mergeCell ref="GEG2:GEH2"/>
    <mergeCell ref="GEI2:GEJ2"/>
    <mergeCell ref="GEK2:GEL2"/>
    <mergeCell ref="GEM2:GEN2"/>
    <mergeCell ref="GEO2:GEP2"/>
    <mergeCell ref="GDW2:GDX2"/>
    <mergeCell ref="GDY2:GDZ2"/>
    <mergeCell ref="GEA2:GEB2"/>
    <mergeCell ref="GEC2:GED2"/>
    <mergeCell ref="GEE2:GEF2"/>
    <mergeCell ref="GDM2:GDN2"/>
    <mergeCell ref="GDO2:GDP2"/>
    <mergeCell ref="GDQ2:GDR2"/>
    <mergeCell ref="GDS2:GDT2"/>
    <mergeCell ref="GDU2:GDV2"/>
    <mergeCell ref="GIM2:GIN2"/>
    <mergeCell ref="GIO2:GIP2"/>
    <mergeCell ref="GIQ2:GIR2"/>
    <mergeCell ref="GIS2:GIT2"/>
    <mergeCell ref="GIU2:GIV2"/>
    <mergeCell ref="GIC2:GID2"/>
    <mergeCell ref="GIE2:GIF2"/>
    <mergeCell ref="GIG2:GIH2"/>
    <mergeCell ref="GII2:GIJ2"/>
    <mergeCell ref="GIK2:GIL2"/>
    <mergeCell ref="GHS2:GHT2"/>
    <mergeCell ref="GHU2:GHV2"/>
    <mergeCell ref="GHW2:GHX2"/>
    <mergeCell ref="GHY2:GHZ2"/>
    <mergeCell ref="GIA2:GIB2"/>
    <mergeCell ref="GHI2:GHJ2"/>
    <mergeCell ref="GHK2:GHL2"/>
    <mergeCell ref="GHM2:GHN2"/>
    <mergeCell ref="GHO2:GHP2"/>
    <mergeCell ref="GHQ2:GHR2"/>
    <mergeCell ref="GGY2:GGZ2"/>
    <mergeCell ref="GHA2:GHB2"/>
    <mergeCell ref="GHC2:GHD2"/>
    <mergeCell ref="GHE2:GHF2"/>
    <mergeCell ref="GHG2:GHH2"/>
    <mergeCell ref="GGO2:GGP2"/>
    <mergeCell ref="GGQ2:GGR2"/>
    <mergeCell ref="GGS2:GGT2"/>
    <mergeCell ref="GGU2:GGV2"/>
    <mergeCell ref="GGW2:GGX2"/>
    <mergeCell ref="GGE2:GGF2"/>
    <mergeCell ref="GGG2:GGH2"/>
    <mergeCell ref="GGI2:GGJ2"/>
    <mergeCell ref="GGK2:GGL2"/>
    <mergeCell ref="GGM2:GGN2"/>
    <mergeCell ref="GLE2:GLF2"/>
    <mergeCell ref="GLG2:GLH2"/>
    <mergeCell ref="GLI2:GLJ2"/>
    <mergeCell ref="GLK2:GLL2"/>
    <mergeCell ref="GLM2:GLN2"/>
    <mergeCell ref="GKU2:GKV2"/>
    <mergeCell ref="GKW2:GKX2"/>
    <mergeCell ref="GKY2:GKZ2"/>
    <mergeCell ref="GLA2:GLB2"/>
    <mergeCell ref="GLC2:GLD2"/>
    <mergeCell ref="GKK2:GKL2"/>
    <mergeCell ref="GKM2:GKN2"/>
    <mergeCell ref="GKO2:GKP2"/>
    <mergeCell ref="GKQ2:GKR2"/>
    <mergeCell ref="GKS2:GKT2"/>
    <mergeCell ref="GKA2:GKB2"/>
    <mergeCell ref="GKC2:GKD2"/>
    <mergeCell ref="GKE2:GKF2"/>
    <mergeCell ref="GKG2:GKH2"/>
    <mergeCell ref="GKI2:GKJ2"/>
    <mergeCell ref="GJQ2:GJR2"/>
    <mergeCell ref="GJS2:GJT2"/>
    <mergeCell ref="GJU2:GJV2"/>
    <mergeCell ref="GJW2:GJX2"/>
    <mergeCell ref="GJY2:GJZ2"/>
    <mergeCell ref="GJG2:GJH2"/>
    <mergeCell ref="GJI2:GJJ2"/>
    <mergeCell ref="GJK2:GJL2"/>
    <mergeCell ref="GJM2:GJN2"/>
    <mergeCell ref="GJO2:GJP2"/>
    <mergeCell ref="GIW2:GIX2"/>
    <mergeCell ref="GIY2:GIZ2"/>
    <mergeCell ref="GJA2:GJB2"/>
    <mergeCell ref="GJC2:GJD2"/>
    <mergeCell ref="GJE2:GJF2"/>
    <mergeCell ref="GNW2:GNX2"/>
    <mergeCell ref="GNY2:GNZ2"/>
    <mergeCell ref="GOA2:GOB2"/>
    <mergeCell ref="GOC2:GOD2"/>
    <mergeCell ref="GOE2:GOF2"/>
    <mergeCell ref="GNM2:GNN2"/>
    <mergeCell ref="GNO2:GNP2"/>
    <mergeCell ref="GNQ2:GNR2"/>
    <mergeCell ref="GNS2:GNT2"/>
    <mergeCell ref="GNU2:GNV2"/>
    <mergeCell ref="GNC2:GND2"/>
    <mergeCell ref="GNE2:GNF2"/>
    <mergeCell ref="GNG2:GNH2"/>
    <mergeCell ref="GNI2:GNJ2"/>
    <mergeCell ref="GNK2:GNL2"/>
    <mergeCell ref="GMS2:GMT2"/>
    <mergeCell ref="GMU2:GMV2"/>
    <mergeCell ref="GMW2:GMX2"/>
    <mergeCell ref="GMY2:GMZ2"/>
    <mergeCell ref="GNA2:GNB2"/>
    <mergeCell ref="GMI2:GMJ2"/>
    <mergeCell ref="GMK2:GML2"/>
    <mergeCell ref="GMM2:GMN2"/>
    <mergeCell ref="GMO2:GMP2"/>
    <mergeCell ref="GMQ2:GMR2"/>
    <mergeCell ref="GLY2:GLZ2"/>
    <mergeCell ref="GMA2:GMB2"/>
    <mergeCell ref="GMC2:GMD2"/>
    <mergeCell ref="GME2:GMF2"/>
    <mergeCell ref="GMG2:GMH2"/>
    <mergeCell ref="GLO2:GLP2"/>
    <mergeCell ref="GLQ2:GLR2"/>
    <mergeCell ref="GLS2:GLT2"/>
    <mergeCell ref="GLU2:GLV2"/>
    <mergeCell ref="GLW2:GLX2"/>
    <mergeCell ref="GQO2:GQP2"/>
    <mergeCell ref="GQQ2:GQR2"/>
    <mergeCell ref="GQS2:GQT2"/>
    <mergeCell ref="GQU2:GQV2"/>
    <mergeCell ref="GQW2:GQX2"/>
    <mergeCell ref="GQE2:GQF2"/>
    <mergeCell ref="GQG2:GQH2"/>
    <mergeCell ref="GQI2:GQJ2"/>
    <mergeCell ref="GQK2:GQL2"/>
    <mergeCell ref="GQM2:GQN2"/>
    <mergeCell ref="GPU2:GPV2"/>
    <mergeCell ref="GPW2:GPX2"/>
    <mergeCell ref="GPY2:GPZ2"/>
    <mergeCell ref="GQA2:GQB2"/>
    <mergeCell ref="GQC2:GQD2"/>
    <mergeCell ref="GPK2:GPL2"/>
    <mergeCell ref="GPM2:GPN2"/>
    <mergeCell ref="GPO2:GPP2"/>
    <mergeCell ref="GPQ2:GPR2"/>
    <mergeCell ref="GPS2:GPT2"/>
    <mergeCell ref="GPA2:GPB2"/>
    <mergeCell ref="GPC2:GPD2"/>
    <mergeCell ref="GPE2:GPF2"/>
    <mergeCell ref="GPG2:GPH2"/>
    <mergeCell ref="GPI2:GPJ2"/>
    <mergeCell ref="GOQ2:GOR2"/>
    <mergeCell ref="GOS2:GOT2"/>
    <mergeCell ref="GOU2:GOV2"/>
    <mergeCell ref="GOW2:GOX2"/>
    <mergeCell ref="GOY2:GOZ2"/>
    <mergeCell ref="GOG2:GOH2"/>
    <mergeCell ref="GOI2:GOJ2"/>
    <mergeCell ref="GOK2:GOL2"/>
    <mergeCell ref="GOM2:GON2"/>
    <mergeCell ref="GOO2:GOP2"/>
    <mergeCell ref="GTG2:GTH2"/>
    <mergeCell ref="GTI2:GTJ2"/>
    <mergeCell ref="GTK2:GTL2"/>
    <mergeCell ref="GTM2:GTN2"/>
    <mergeCell ref="GTO2:GTP2"/>
    <mergeCell ref="GSW2:GSX2"/>
    <mergeCell ref="GSY2:GSZ2"/>
    <mergeCell ref="GTA2:GTB2"/>
    <mergeCell ref="GTC2:GTD2"/>
    <mergeCell ref="GTE2:GTF2"/>
    <mergeCell ref="GSM2:GSN2"/>
    <mergeCell ref="GSO2:GSP2"/>
    <mergeCell ref="GSQ2:GSR2"/>
    <mergeCell ref="GSS2:GST2"/>
    <mergeCell ref="GSU2:GSV2"/>
    <mergeCell ref="GSC2:GSD2"/>
    <mergeCell ref="GSE2:GSF2"/>
    <mergeCell ref="GSG2:GSH2"/>
    <mergeCell ref="GSI2:GSJ2"/>
    <mergeCell ref="GSK2:GSL2"/>
    <mergeCell ref="GRS2:GRT2"/>
    <mergeCell ref="GRU2:GRV2"/>
    <mergeCell ref="GRW2:GRX2"/>
    <mergeCell ref="GRY2:GRZ2"/>
    <mergeCell ref="GSA2:GSB2"/>
    <mergeCell ref="GRI2:GRJ2"/>
    <mergeCell ref="GRK2:GRL2"/>
    <mergeCell ref="GRM2:GRN2"/>
    <mergeCell ref="GRO2:GRP2"/>
    <mergeCell ref="GRQ2:GRR2"/>
    <mergeCell ref="GQY2:GQZ2"/>
    <mergeCell ref="GRA2:GRB2"/>
    <mergeCell ref="GRC2:GRD2"/>
    <mergeCell ref="GRE2:GRF2"/>
    <mergeCell ref="GRG2:GRH2"/>
    <mergeCell ref="GVY2:GVZ2"/>
    <mergeCell ref="GWA2:GWB2"/>
    <mergeCell ref="GWC2:GWD2"/>
    <mergeCell ref="GWE2:GWF2"/>
    <mergeCell ref="GWG2:GWH2"/>
    <mergeCell ref="GVO2:GVP2"/>
    <mergeCell ref="GVQ2:GVR2"/>
    <mergeCell ref="GVS2:GVT2"/>
    <mergeCell ref="GVU2:GVV2"/>
    <mergeCell ref="GVW2:GVX2"/>
    <mergeCell ref="GVE2:GVF2"/>
    <mergeCell ref="GVG2:GVH2"/>
    <mergeCell ref="GVI2:GVJ2"/>
    <mergeCell ref="GVK2:GVL2"/>
    <mergeCell ref="GVM2:GVN2"/>
    <mergeCell ref="GUU2:GUV2"/>
    <mergeCell ref="GUW2:GUX2"/>
    <mergeCell ref="GUY2:GUZ2"/>
    <mergeCell ref="GVA2:GVB2"/>
    <mergeCell ref="GVC2:GVD2"/>
    <mergeCell ref="GUK2:GUL2"/>
    <mergeCell ref="GUM2:GUN2"/>
    <mergeCell ref="GUO2:GUP2"/>
    <mergeCell ref="GUQ2:GUR2"/>
    <mergeCell ref="GUS2:GUT2"/>
    <mergeCell ref="GUA2:GUB2"/>
    <mergeCell ref="GUC2:GUD2"/>
    <mergeCell ref="GUE2:GUF2"/>
    <mergeCell ref="GUG2:GUH2"/>
    <mergeCell ref="GUI2:GUJ2"/>
    <mergeCell ref="GTQ2:GTR2"/>
    <mergeCell ref="GTS2:GTT2"/>
    <mergeCell ref="GTU2:GTV2"/>
    <mergeCell ref="GTW2:GTX2"/>
    <mergeCell ref="GTY2:GTZ2"/>
    <mergeCell ref="GYQ2:GYR2"/>
    <mergeCell ref="GYS2:GYT2"/>
    <mergeCell ref="GYU2:GYV2"/>
    <mergeCell ref="GYW2:GYX2"/>
    <mergeCell ref="GYY2:GYZ2"/>
    <mergeCell ref="GYG2:GYH2"/>
    <mergeCell ref="GYI2:GYJ2"/>
    <mergeCell ref="GYK2:GYL2"/>
    <mergeCell ref="GYM2:GYN2"/>
    <mergeCell ref="GYO2:GYP2"/>
    <mergeCell ref="GXW2:GXX2"/>
    <mergeCell ref="GXY2:GXZ2"/>
    <mergeCell ref="GYA2:GYB2"/>
    <mergeCell ref="GYC2:GYD2"/>
    <mergeCell ref="GYE2:GYF2"/>
    <mergeCell ref="GXM2:GXN2"/>
    <mergeCell ref="GXO2:GXP2"/>
    <mergeCell ref="GXQ2:GXR2"/>
    <mergeCell ref="GXS2:GXT2"/>
    <mergeCell ref="GXU2:GXV2"/>
    <mergeCell ref="GXC2:GXD2"/>
    <mergeCell ref="GXE2:GXF2"/>
    <mergeCell ref="GXG2:GXH2"/>
    <mergeCell ref="GXI2:GXJ2"/>
    <mergeCell ref="GXK2:GXL2"/>
    <mergeCell ref="GWS2:GWT2"/>
    <mergeCell ref="GWU2:GWV2"/>
    <mergeCell ref="GWW2:GWX2"/>
    <mergeCell ref="GWY2:GWZ2"/>
    <mergeCell ref="GXA2:GXB2"/>
    <mergeCell ref="GWI2:GWJ2"/>
    <mergeCell ref="GWK2:GWL2"/>
    <mergeCell ref="GWM2:GWN2"/>
    <mergeCell ref="GWO2:GWP2"/>
    <mergeCell ref="GWQ2:GWR2"/>
    <mergeCell ref="HBI2:HBJ2"/>
    <mergeCell ref="HBK2:HBL2"/>
    <mergeCell ref="HBM2:HBN2"/>
    <mergeCell ref="HBO2:HBP2"/>
    <mergeCell ref="HBQ2:HBR2"/>
    <mergeCell ref="HAY2:HAZ2"/>
    <mergeCell ref="HBA2:HBB2"/>
    <mergeCell ref="HBC2:HBD2"/>
    <mergeCell ref="HBE2:HBF2"/>
    <mergeCell ref="HBG2:HBH2"/>
    <mergeCell ref="HAO2:HAP2"/>
    <mergeCell ref="HAQ2:HAR2"/>
    <mergeCell ref="HAS2:HAT2"/>
    <mergeCell ref="HAU2:HAV2"/>
    <mergeCell ref="HAW2:HAX2"/>
    <mergeCell ref="HAE2:HAF2"/>
    <mergeCell ref="HAG2:HAH2"/>
    <mergeCell ref="HAI2:HAJ2"/>
    <mergeCell ref="HAK2:HAL2"/>
    <mergeCell ref="HAM2:HAN2"/>
    <mergeCell ref="GZU2:GZV2"/>
    <mergeCell ref="GZW2:GZX2"/>
    <mergeCell ref="GZY2:GZZ2"/>
    <mergeCell ref="HAA2:HAB2"/>
    <mergeCell ref="HAC2:HAD2"/>
    <mergeCell ref="GZK2:GZL2"/>
    <mergeCell ref="GZM2:GZN2"/>
    <mergeCell ref="GZO2:GZP2"/>
    <mergeCell ref="GZQ2:GZR2"/>
    <mergeCell ref="GZS2:GZT2"/>
    <mergeCell ref="GZA2:GZB2"/>
    <mergeCell ref="GZC2:GZD2"/>
    <mergeCell ref="GZE2:GZF2"/>
    <mergeCell ref="GZG2:GZH2"/>
    <mergeCell ref="GZI2:GZJ2"/>
    <mergeCell ref="HEA2:HEB2"/>
    <mergeCell ref="HEC2:HED2"/>
    <mergeCell ref="HEE2:HEF2"/>
    <mergeCell ref="HEG2:HEH2"/>
    <mergeCell ref="HEI2:HEJ2"/>
    <mergeCell ref="HDQ2:HDR2"/>
    <mergeCell ref="HDS2:HDT2"/>
    <mergeCell ref="HDU2:HDV2"/>
    <mergeCell ref="HDW2:HDX2"/>
    <mergeCell ref="HDY2:HDZ2"/>
    <mergeCell ref="HDG2:HDH2"/>
    <mergeCell ref="HDI2:HDJ2"/>
    <mergeCell ref="HDK2:HDL2"/>
    <mergeCell ref="HDM2:HDN2"/>
    <mergeCell ref="HDO2:HDP2"/>
    <mergeCell ref="HCW2:HCX2"/>
    <mergeCell ref="HCY2:HCZ2"/>
    <mergeCell ref="HDA2:HDB2"/>
    <mergeCell ref="HDC2:HDD2"/>
    <mergeCell ref="HDE2:HDF2"/>
    <mergeCell ref="HCM2:HCN2"/>
    <mergeCell ref="HCO2:HCP2"/>
    <mergeCell ref="HCQ2:HCR2"/>
    <mergeCell ref="HCS2:HCT2"/>
    <mergeCell ref="HCU2:HCV2"/>
    <mergeCell ref="HCC2:HCD2"/>
    <mergeCell ref="HCE2:HCF2"/>
    <mergeCell ref="HCG2:HCH2"/>
    <mergeCell ref="HCI2:HCJ2"/>
    <mergeCell ref="HCK2:HCL2"/>
    <mergeCell ref="HBS2:HBT2"/>
    <mergeCell ref="HBU2:HBV2"/>
    <mergeCell ref="HBW2:HBX2"/>
    <mergeCell ref="HBY2:HBZ2"/>
    <mergeCell ref="HCA2:HCB2"/>
    <mergeCell ref="HGS2:HGT2"/>
    <mergeCell ref="HGU2:HGV2"/>
    <mergeCell ref="HGW2:HGX2"/>
    <mergeCell ref="HGY2:HGZ2"/>
    <mergeCell ref="HHA2:HHB2"/>
    <mergeCell ref="HGI2:HGJ2"/>
    <mergeCell ref="HGK2:HGL2"/>
    <mergeCell ref="HGM2:HGN2"/>
    <mergeCell ref="HGO2:HGP2"/>
    <mergeCell ref="HGQ2:HGR2"/>
    <mergeCell ref="HFY2:HFZ2"/>
    <mergeCell ref="HGA2:HGB2"/>
    <mergeCell ref="HGC2:HGD2"/>
    <mergeCell ref="HGE2:HGF2"/>
    <mergeCell ref="HGG2:HGH2"/>
    <mergeCell ref="HFO2:HFP2"/>
    <mergeCell ref="HFQ2:HFR2"/>
    <mergeCell ref="HFS2:HFT2"/>
    <mergeCell ref="HFU2:HFV2"/>
    <mergeCell ref="HFW2:HFX2"/>
    <mergeCell ref="HFE2:HFF2"/>
    <mergeCell ref="HFG2:HFH2"/>
    <mergeCell ref="HFI2:HFJ2"/>
    <mergeCell ref="HFK2:HFL2"/>
    <mergeCell ref="HFM2:HFN2"/>
    <mergeCell ref="HEU2:HEV2"/>
    <mergeCell ref="HEW2:HEX2"/>
    <mergeCell ref="HEY2:HEZ2"/>
    <mergeCell ref="HFA2:HFB2"/>
    <mergeCell ref="HFC2:HFD2"/>
    <mergeCell ref="HEK2:HEL2"/>
    <mergeCell ref="HEM2:HEN2"/>
    <mergeCell ref="HEO2:HEP2"/>
    <mergeCell ref="HEQ2:HER2"/>
    <mergeCell ref="HES2:HET2"/>
    <mergeCell ref="HJK2:HJL2"/>
    <mergeCell ref="HJM2:HJN2"/>
    <mergeCell ref="HJO2:HJP2"/>
    <mergeCell ref="HJQ2:HJR2"/>
    <mergeCell ref="HJS2:HJT2"/>
    <mergeCell ref="HJA2:HJB2"/>
    <mergeCell ref="HJC2:HJD2"/>
    <mergeCell ref="HJE2:HJF2"/>
    <mergeCell ref="HJG2:HJH2"/>
    <mergeCell ref="HJI2:HJJ2"/>
    <mergeCell ref="HIQ2:HIR2"/>
    <mergeCell ref="HIS2:HIT2"/>
    <mergeCell ref="HIU2:HIV2"/>
    <mergeCell ref="HIW2:HIX2"/>
    <mergeCell ref="HIY2:HIZ2"/>
    <mergeCell ref="HIG2:HIH2"/>
    <mergeCell ref="HII2:HIJ2"/>
    <mergeCell ref="HIK2:HIL2"/>
    <mergeCell ref="HIM2:HIN2"/>
    <mergeCell ref="HIO2:HIP2"/>
    <mergeCell ref="HHW2:HHX2"/>
    <mergeCell ref="HHY2:HHZ2"/>
    <mergeCell ref="HIA2:HIB2"/>
    <mergeCell ref="HIC2:HID2"/>
    <mergeCell ref="HIE2:HIF2"/>
    <mergeCell ref="HHM2:HHN2"/>
    <mergeCell ref="HHO2:HHP2"/>
    <mergeCell ref="HHQ2:HHR2"/>
    <mergeCell ref="HHS2:HHT2"/>
    <mergeCell ref="HHU2:HHV2"/>
    <mergeCell ref="HHC2:HHD2"/>
    <mergeCell ref="HHE2:HHF2"/>
    <mergeCell ref="HHG2:HHH2"/>
    <mergeCell ref="HHI2:HHJ2"/>
    <mergeCell ref="HHK2:HHL2"/>
    <mergeCell ref="HMC2:HMD2"/>
    <mergeCell ref="HME2:HMF2"/>
    <mergeCell ref="HMG2:HMH2"/>
    <mergeCell ref="HMI2:HMJ2"/>
    <mergeCell ref="HMK2:HML2"/>
    <mergeCell ref="HLS2:HLT2"/>
    <mergeCell ref="HLU2:HLV2"/>
    <mergeCell ref="HLW2:HLX2"/>
    <mergeCell ref="HLY2:HLZ2"/>
    <mergeCell ref="HMA2:HMB2"/>
    <mergeCell ref="HLI2:HLJ2"/>
    <mergeCell ref="HLK2:HLL2"/>
    <mergeCell ref="HLM2:HLN2"/>
    <mergeCell ref="HLO2:HLP2"/>
    <mergeCell ref="HLQ2:HLR2"/>
    <mergeCell ref="HKY2:HKZ2"/>
    <mergeCell ref="HLA2:HLB2"/>
    <mergeCell ref="HLC2:HLD2"/>
    <mergeCell ref="HLE2:HLF2"/>
    <mergeCell ref="HLG2:HLH2"/>
    <mergeCell ref="HKO2:HKP2"/>
    <mergeCell ref="HKQ2:HKR2"/>
    <mergeCell ref="HKS2:HKT2"/>
    <mergeCell ref="HKU2:HKV2"/>
    <mergeCell ref="HKW2:HKX2"/>
    <mergeCell ref="HKE2:HKF2"/>
    <mergeCell ref="HKG2:HKH2"/>
    <mergeCell ref="HKI2:HKJ2"/>
    <mergeCell ref="HKK2:HKL2"/>
    <mergeCell ref="HKM2:HKN2"/>
    <mergeCell ref="HJU2:HJV2"/>
    <mergeCell ref="HJW2:HJX2"/>
    <mergeCell ref="HJY2:HJZ2"/>
    <mergeCell ref="HKA2:HKB2"/>
    <mergeCell ref="HKC2:HKD2"/>
    <mergeCell ref="HOU2:HOV2"/>
    <mergeCell ref="HOW2:HOX2"/>
    <mergeCell ref="HOY2:HOZ2"/>
    <mergeCell ref="HPA2:HPB2"/>
    <mergeCell ref="HPC2:HPD2"/>
    <mergeCell ref="HOK2:HOL2"/>
    <mergeCell ref="HOM2:HON2"/>
    <mergeCell ref="HOO2:HOP2"/>
    <mergeCell ref="HOQ2:HOR2"/>
    <mergeCell ref="HOS2:HOT2"/>
    <mergeCell ref="HOA2:HOB2"/>
    <mergeCell ref="HOC2:HOD2"/>
    <mergeCell ref="HOE2:HOF2"/>
    <mergeCell ref="HOG2:HOH2"/>
    <mergeCell ref="HOI2:HOJ2"/>
    <mergeCell ref="HNQ2:HNR2"/>
    <mergeCell ref="HNS2:HNT2"/>
    <mergeCell ref="HNU2:HNV2"/>
    <mergeCell ref="HNW2:HNX2"/>
    <mergeCell ref="HNY2:HNZ2"/>
    <mergeCell ref="HNG2:HNH2"/>
    <mergeCell ref="HNI2:HNJ2"/>
    <mergeCell ref="HNK2:HNL2"/>
    <mergeCell ref="HNM2:HNN2"/>
    <mergeCell ref="HNO2:HNP2"/>
    <mergeCell ref="HMW2:HMX2"/>
    <mergeCell ref="HMY2:HMZ2"/>
    <mergeCell ref="HNA2:HNB2"/>
    <mergeCell ref="HNC2:HND2"/>
    <mergeCell ref="HNE2:HNF2"/>
    <mergeCell ref="HMM2:HMN2"/>
    <mergeCell ref="HMO2:HMP2"/>
    <mergeCell ref="HMQ2:HMR2"/>
    <mergeCell ref="HMS2:HMT2"/>
    <mergeCell ref="HMU2:HMV2"/>
    <mergeCell ref="HRM2:HRN2"/>
    <mergeCell ref="HRO2:HRP2"/>
    <mergeCell ref="HRQ2:HRR2"/>
    <mergeCell ref="HRS2:HRT2"/>
    <mergeCell ref="HRU2:HRV2"/>
    <mergeCell ref="HRC2:HRD2"/>
    <mergeCell ref="HRE2:HRF2"/>
    <mergeCell ref="HRG2:HRH2"/>
    <mergeCell ref="HRI2:HRJ2"/>
    <mergeCell ref="HRK2:HRL2"/>
    <mergeCell ref="HQS2:HQT2"/>
    <mergeCell ref="HQU2:HQV2"/>
    <mergeCell ref="HQW2:HQX2"/>
    <mergeCell ref="HQY2:HQZ2"/>
    <mergeCell ref="HRA2:HRB2"/>
    <mergeCell ref="HQI2:HQJ2"/>
    <mergeCell ref="HQK2:HQL2"/>
    <mergeCell ref="HQM2:HQN2"/>
    <mergeCell ref="HQO2:HQP2"/>
    <mergeCell ref="HQQ2:HQR2"/>
    <mergeCell ref="HPY2:HPZ2"/>
    <mergeCell ref="HQA2:HQB2"/>
    <mergeCell ref="HQC2:HQD2"/>
    <mergeCell ref="HQE2:HQF2"/>
    <mergeCell ref="HQG2:HQH2"/>
    <mergeCell ref="HPO2:HPP2"/>
    <mergeCell ref="HPQ2:HPR2"/>
    <mergeCell ref="HPS2:HPT2"/>
    <mergeCell ref="HPU2:HPV2"/>
    <mergeCell ref="HPW2:HPX2"/>
    <mergeCell ref="HPE2:HPF2"/>
    <mergeCell ref="HPG2:HPH2"/>
    <mergeCell ref="HPI2:HPJ2"/>
    <mergeCell ref="HPK2:HPL2"/>
    <mergeCell ref="HPM2:HPN2"/>
    <mergeCell ref="HUE2:HUF2"/>
    <mergeCell ref="HUG2:HUH2"/>
    <mergeCell ref="HUI2:HUJ2"/>
    <mergeCell ref="HUK2:HUL2"/>
    <mergeCell ref="HUM2:HUN2"/>
    <mergeCell ref="HTU2:HTV2"/>
    <mergeCell ref="HTW2:HTX2"/>
    <mergeCell ref="HTY2:HTZ2"/>
    <mergeCell ref="HUA2:HUB2"/>
    <mergeCell ref="HUC2:HUD2"/>
    <mergeCell ref="HTK2:HTL2"/>
    <mergeCell ref="HTM2:HTN2"/>
    <mergeCell ref="HTO2:HTP2"/>
    <mergeCell ref="HTQ2:HTR2"/>
    <mergeCell ref="HTS2:HTT2"/>
    <mergeCell ref="HTA2:HTB2"/>
    <mergeCell ref="HTC2:HTD2"/>
    <mergeCell ref="HTE2:HTF2"/>
    <mergeCell ref="HTG2:HTH2"/>
    <mergeCell ref="HTI2:HTJ2"/>
    <mergeCell ref="HSQ2:HSR2"/>
    <mergeCell ref="HSS2:HST2"/>
    <mergeCell ref="HSU2:HSV2"/>
    <mergeCell ref="HSW2:HSX2"/>
    <mergeCell ref="HSY2:HSZ2"/>
    <mergeCell ref="HSG2:HSH2"/>
    <mergeCell ref="HSI2:HSJ2"/>
    <mergeCell ref="HSK2:HSL2"/>
    <mergeCell ref="HSM2:HSN2"/>
    <mergeCell ref="HSO2:HSP2"/>
    <mergeCell ref="HRW2:HRX2"/>
    <mergeCell ref="HRY2:HRZ2"/>
    <mergeCell ref="HSA2:HSB2"/>
    <mergeCell ref="HSC2:HSD2"/>
    <mergeCell ref="HSE2:HSF2"/>
    <mergeCell ref="HWW2:HWX2"/>
    <mergeCell ref="HWY2:HWZ2"/>
    <mergeCell ref="HXA2:HXB2"/>
    <mergeCell ref="HXC2:HXD2"/>
    <mergeCell ref="HXE2:HXF2"/>
    <mergeCell ref="HWM2:HWN2"/>
    <mergeCell ref="HWO2:HWP2"/>
    <mergeCell ref="HWQ2:HWR2"/>
    <mergeCell ref="HWS2:HWT2"/>
    <mergeCell ref="HWU2:HWV2"/>
    <mergeCell ref="HWC2:HWD2"/>
    <mergeCell ref="HWE2:HWF2"/>
    <mergeCell ref="HWG2:HWH2"/>
    <mergeCell ref="HWI2:HWJ2"/>
    <mergeCell ref="HWK2:HWL2"/>
    <mergeCell ref="HVS2:HVT2"/>
    <mergeCell ref="HVU2:HVV2"/>
    <mergeCell ref="HVW2:HVX2"/>
    <mergeCell ref="HVY2:HVZ2"/>
    <mergeCell ref="HWA2:HWB2"/>
    <mergeCell ref="HVI2:HVJ2"/>
    <mergeCell ref="HVK2:HVL2"/>
    <mergeCell ref="HVM2:HVN2"/>
    <mergeCell ref="HVO2:HVP2"/>
    <mergeCell ref="HVQ2:HVR2"/>
    <mergeCell ref="HUY2:HUZ2"/>
    <mergeCell ref="HVA2:HVB2"/>
    <mergeCell ref="HVC2:HVD2"/>
    <mergeCell ref="HVE2:HVF2"/>
    <mergeCell ref="HVG2:HVH2"/>
    <mergeCell ref="HUO2:HUP2"/>
    <mergeCell ref="HUQ2:HUR2"/>
    <mergeCell ref="HUS2:HUT2"/>
    <mergeCell ref="HUU2:HUV2"/>
    <mergeCell ref="HUW2:HUX2"/>
    <mergeCell ref="HZO2:HZP2"/>
    <mergeCell ref="HZQ2:HZR2"/>
    <mergeCell ref="HZS2:HZT2"/>
    <mergeCell ref="HZU2:HZV2"/>
    <mergeCell ref="HZW2:HZX2"/>
    <mergeCell ref="HZE2:HZF2"/>
    <mergeCell ref="HZG2:HZH2"/>
    <mergeCell ref="HZI2:HZJ2"/>
    <mergeCell ref="HZK2:HZL2"/>
    <mergeCell ref="HZM2:HZN2"/>
    <mergeCell ref="HYU2:HYV2"/>
    <mergeCell ref="HYW2:HYX2"/>
    <mergeCell ref="HYY2:HYZ2"/>
    <mergeCell ref="HZA2:HZB2"/>
    <mergeCell ref="HZC2:HZD2"/>
    <mergeCell ref="HYK2:HYL2"/>
    <mergeCell ref="HYM2:HYN2"/>
    <mergeCell ref="HYO2:HYP2"/>
    <mergeCell ref="HYQ2:HYR2"/>
    <mergeCell ref="HYS2:HYT2"/>
    <mergeCell ref="HYA2:HYB2"/>
    <mergeCell ref="HYC2:HYD2"/>
    <mergeCell ref="HYE2:HYF2"/>
    <mergeCell ref="HYG2:HYH2"/>
    <mergeCell ref="HYI2:HYJ2"/>
    <mergeCell ref="HXQ2:HXR2"/>
    <mergeCell ref="HXS2:HXT2"/>
    <mergeCell ref="HXU2:HXV2"/>
    <mergeCell ref="HXW2:HXX2"/>
    <mergeCell ref="HXY2:HXZ2"/>
    <mergeCell ref="HXG2:HXH2"/>
    <mergeCell ref="HXI2:HXJ2"/>
    <mergeCell ref="HXK2:HXL2"/>
    <mergeCell ref="HXM2:HXN2"/>
    <mergeCell ref="HXO2:HXP2"/>
    <mergeCell ref="ICG2:ICH2"/>
    <mergeCell ref="ICI2:ICJ2"/>
    <mergeCell ref="ICK2:ICL2"/>
    <mergeCell ref="ICM2:ICN2"/>
    <mergeCell ref="ICO2:ICP2"/>
    <mergeCell ref="IBW2:IBX2"/>
    <mergeCell ref="IBY2:IBZ2"/>
    <mergeCell ref="ICA2:ICB2"/>
    <mergeCell ref="ICC2:ICD2"/>
    <mergeCell ref="ICE2:ICF2"/>
    <mergeCell ref="IBM2:IBN2"/>
    <mergeCell ref="IBO2:IBP2"/>
    <mergeCell ref="IBQ2:IBR2"/>
    <mergeCell ref="IBS2:IBT2"/>
    <mergeCell ref="IBU2:IBV2"/>
    <mergeCell ref="IBC2:IBD2"/>
    <mergeCell ref="IBE2:IBF2"/>
    <mergeCell ref="IBG2:IBH2"/>
    <mergeCell ref="IBI2:IBJ2"/>
    <mergeCell ref="IBK2:IBL2"/>
    <mergeCell ref="IAS2:IAT2"/>
    <mergeCell ref="IAU2:IAV2"/>
    <mergeCell ref="IAW2:IAX2"/>
    <mergeCell ref="IAY2:IAZ2"/>
    <mergeCell ref="IBA2:IBB2"/>
    <mergeCell ref="IAI2:IAJ2"/>
    <mergeCell ref="IAK2:IAL2"/>
    <mergeCell ref="IAM2:IAN2"/>
    <mergeCell ref="IAO2:IAP2"/>
    <mergeCell ref="IAQ2:IAR2"/>
    <mergeCell ref="HZY2:HZZ2"/>
    <mergeCell ref="IAA2:IAB2"/>
    <mergeCell ref="IAC2:IAD2"/>
    <mergeCell ref="IAE2:IAF2"/>
    <mergeCell ref="IAG2:IAH2"/>
    <mergeCell ref="IEY2:IEZ2"/>
    <mergeCell ref="IFA2:IFB2"/>
    <mergeCell ref="IFC2:IFD2"/>
    <mergeCell ref="IFE2:IFF2"/>
    <mergeCell ref="IFG2:IFH2"/>
    <mergeCell ref="IEO2:IEP2"/>
    <mergeCell ref="IEQ2:IER2"/>
    <mergeCell ref="IES2:IET2"/>
    <mergeCell ref="IEU2:IEV2"/>
    <mergeCell ref="IEW2:IEX2"/>
    <mergeCell ref="IEE2:IEF2"/>
    <mergeCell ref="IEG2:IEH2"/>
    <mergeCell ref="IEI2:IEJ2"/>
    <mergeCell ref="IEK2:IEL2"/>
    <mergeCell ref="IEM2:IEN2"/>
    <mergeCell ref="IDU2:IDV2"/>
    <mergeCell ref="IDW2:IDX2"/>
    <mergeCell ref="IDY2:IDZ2"/>
    <mergeCell ref="IEA2:IEB2"/>
    <mergeCell ref="IEC2:IED2"/>
    <mergeCell ref="IDK2:IDL2"/>
    <mergeCell ref="IDM2:IDN2"/>
    <mergeCell ref="IDO2:IDP2"/>
    <mergeCell ref="IDQ2:IDR2"/>
    <mergeCell ref="IDS2:IDT2"/>
    <mergeCell ref="IDA2:IDB2"/>
    <mergeCell ref="IDC2:IDD2"/>
    <mergeCell ref="IDE2:IDF2"/>
    <mergeCell ref="IDG2:IDH2"/>
    <mergeCell ref="IDI2:IDJ2"/>
    <mergeCell ref="ICQ2:ICR2"/>
    <mergeCell ref="ICS2:ICT2"/>
    <mergeCell ref="ICU2:ICV2"/>
    <mergeCell ref="ICW2:ICX2"/>
    <mergeCell ref="ICY2:ICZ2"/>
    <mergeCell ref="IHQ2:IHR2"/>
    <mergeCell ref="IHS2:IHT2"/>
    <mergeCell ref="IHU2:IHV2"/>
    <mergeCell ref="IHW2:IHX2"/>
    <mergeCell ref="IHY2:IHZ2"/>
    <mergeCell ref="IHG2:IHH2"/>
    <mergeCell ref="IHI2:IHJ2"/>
    <mergeCell ref="IHK2:IHL2"/>
    <mergeCell ref="IHM2:IHN2"/>
    <mergeCell ref="IHO2:IHP2"/>
    <mergeCell ref="IGW2:IGX2"/>
    <mergeCell ref="IGY2:IGZ2"/>
    <mergeCell ref="IHA2:IHB2"/>
    <mergeCell ref="IHC2:IHD2"/>
    <mergeCell ref="IHE2:IHF2"/>
    <mergeCell ref="IGM2:IGN2"/>
    <mergeCell ref="IGO2:IGP2"/>
    <mergeCell ref="IGQ2:IGR2"/>
    <mergeCell ref="IGS2:IGT2"/>
    <mergeCell ref="IGU2:IGV2"/>
    <mergeCell ref="IGC2:IGD2"/>
    <mergeCell ref="IGE2:IGF2"/>
    <mergeCell ref="IGG2:IGH2"/>
    <mergeCell ref="IGI2:IGJ2"/>
    <mergeCell ref="IGK2:IGL2"/>
    <mergeCell ref="IFS2:IFT2"/>
    <mergeCell ref="IFU2:IFV2"/>
    <mergeCell ref="IFW2:IFX2"/>
    <mergeCell ref="IFY2:IFZ2"/>
    <mergeCell ref="IGA2:IGB2"/>
    <mergeCell ref="IFI2:IFJ2"/>
    <mergeCell ref="IFK2:IFL2"/>
    <mergeCell ref="IFM2:IFN2"/>
    <mergeCell ref="IFO2:IFP2"/>
    <mergeCell ref="IFQ2:IFR2"/>
    <mergeCell ref="IKI2:IKJ2"/>
    <mergeCell ref="IKK2:IKL2"/>
    <mergeCell ref="IKM2:IKN2"/>
    <mergeCell ref="IKO2:IKP2"/>
    <mergeCell ref="IKQ2:IKR2"/>
    <mergeCell ref="IJY2:IJZ2"/>
    <mergeCell ref="IKA2:IKB2"/>
    <mergeCell ref="IKC2:IKD2"/>
    <mergeCell ref="IKE2:IKF2"/>
    <mergeCell ref="IKG2:IKH2"/>
    <mergeCell ref="IJO2:IJP2"/>
    <mergeCell ref="IJQ2:IJR2"/>
    <mergeCell ref="IJS2:IJT2"/>
    <mergeCell ref="IJU2:IJV2"/>
    <mergeCell ref="IJW2:IJX2"/>
    <mergeCell ref="IJE2:IJF2"/>
    <mergeCell ref="IJG2:IJH2"/>
    <mergeCell ref="IJI2:IJJ2"/>
    <mergeCell ref="IJK2:IJL2"/>
    <mergeCell ref="IJM2:IJN2"/>
    <mergeCell ref="IIU2:IIV2"/>
    <mergeCell ref="IIW2:IIX2"/>
    <mergeCell ref="IIY2:IIZ2"/>
    <mergeCell ref="IJA2:IJB2"/>
    <mergeCell ref="IJC2:IJD2"/>
    <mergeCell ref="IIK2:IIL2"/>
    <mergeCell ref="IIM2:IIN2"/>
    <mergeCell ref="IIO2:IIP2"/>
    <mergeCell ref="IIQ2:IIR2"/>
    <mergeCell ref="IIS2:IIT2"/>
    <mergeCell ref="IIA2:IIB2"/>
    <mergeCell ref="IIC2:IID2"/>
    <mergeCell ref="IIE2:IIF2"/>
    <mergeCell ref="IIG2:IIH2"/>
    <mergeCell ref="III2:IIJ2"/>
    <mergeCell ref="INA2:INB2"/>
    <mergeCell ref="INC2:IND2"/>
    <mergeCell ref="INE2:INF2"/>
    <mergeCell ref="ING2:INH2"/>
    <mergeCell ref="INI2:INJ2"/>
    <mergeCell ref="IMQ2:IMR2"/>
    <mergeCell ref="IMS2:IMT2"/>
    <mergeCell ref="IMU2:IMV2"/>
    <mergeCell ref="IMW2:IMX2"/>
    <mergeCell ref="IMY2:IMZ2"/>
    <mergeCell ref="IMG2:IMH2"/>
    <mergeCell ref="IMI2:IMJ2"/>
    <mergeCell ref="IMK2:IML2"/>
    <mergeCell ref="IMM2:IMN2"/>
    <mergeCell ref="IMO2:IMP2"/>
    <mergeCell ref="ILW2:ILX2"/>
    <mergeCell ref="ILY2:ILZ2"/>
    <mergeCell ref="IMA2:IMB2"/>
    <mergeCell ref="IMC2:IMD2"/>
    <mergeCell ref="IME2:IMF2"/>
    <mergeCell ref="ILM2:ILN2"/>
    <mergeCell ref="ILO2:ILP2"/>
    <mergeCell ref="ILQ2:ILR2"/>
    <mergeCell ref="ILS2:ILT2"/>
    <mergeCell ref="ILU2:ILV2"/>
    <mergeCell ref="ILC2:ILD2"/>
    <mergeCell ref="ILE2:ILF2"/>
    <mergeCell ref="ILG2:ILH2"/>
    <mergeCell ref="ILI2:ILJ2"/>
    <mergeCell ref="ILK2:ILL2"/>
    <mergeCell ref="IKS2:IKT2"/>
    <mergeCell ref="IKU2:IKV2"/>
    <mergeCell ref="IKW2:IKX2"/>
    <mergeCell ref="IKY2:IKZ2"/>
    <mergeCell ref="ILA2:ILB2"/>
    <mergeCell ref="IPS2:IPT2"/>
    <mergeCell ref="IPU2:IPV2"/>
    <mergeCell ref="IPW2:IPX2"/>
    <mergeCell ref="IPY2:IPZ2"/>
    <mergeCell ref="IQA2:IQB2"/>
    <mergeCell ref="IPI2:IPJ2"/>
    <mergeCell ref="IPK2:IPL2"/>
    <mergeCell ref="IPM2:IPN2"/>
    <mergeCell ref="IPO2:IPP2"/>
    <mergeCell ref="IPQ2:IPR2"/>
    <mergeCell ref="IOY2:IOZ2"/>
    <mergeCell ref="IPA2:IPB2"/>
    <mergeCell ref="IPC2:IPD2"/>
    <mergeCell ref="IPE2:IPF2"/>
    <mergeCell ref="IPG2:IPH2"/>
    <mergeCell ref="IOO2:IOP2"/>
    <mergeCell ref="IOQ2:IOR2"/>
    <mergeCell ref="IOS2:IOT2"/>
    <mergeCell ref="IOU2:IOV2"/>
    <mergeCell ref="IOW2:IOX2"/>
    <mergeCell ref="IOE2:IOF2"/>
    <mergeCell ref="IOG2:IOH2"/>
    <mergeCell ref="IOI2:IOJ2"/>
    <mergeCell ref="IOK2:IOL2"/>
    <mergeCell ref="IOM2:ION2"/>
    <mergeCell ref="INU2:INV2"/>
    <mergeCell ref="INW2:INX2"/>
    <mergeCell ref="INY2:INZ2"/>
    <mergeCell ref="IOA2:IOB2"/>
    <mergeCell ref="IOC2:IOD2"/>
    <mergeCell ref="INK2:INL2"/>
    <mergeCell ref="INM2:INN2"/>
    <mergeCell ref="INO2:INP2"/>
    <mergeCell ref="INQ2:INR2"/>
    <mergeCell ref="INS2:INT2"/>
    <mergeCell ref="ISK2:ISL2"/>
    <mergeCell ref="ISM2:ISN2"/>
    <mergeCell ref="ISO2:ISP2"/>
    <mergeCell ref="ISQ2:ISR2"/>
    <mergeCell ref="ISS2:IST2"/>
    <mergeCell ref="ISA2:ISB2"/>
    <mergeCell ref="ISC2:ISD2"/>
    <mergeCell ref="ISE2:ISF2"/>
    <mergeCell ref="ISG2:ISH2"/>
    <mergeCell ref="ISI2:ISJ2"/>
    <mergeCell ref="IRQ2:IRR2"/>
    <mergeCell ref="IRS2:IRT2"/>
    <mergeCell ref="IRU2:IRV2"/>
    <mergeCell ref="IRW2:IRX2"/>
    <mergeCell ref="IRY2:IRZ2"/>
    <mergeCell ref="IRG2:IRH2"/>
    <mergeCell ref="IRI2:IRJ2"/>
    <mergeCell ref="IRK2:IRL2"/>
    <mergeCell ref="IRM2:IRN2"/>
    <mergeCell ref="IRO2:IRP2"/>
    <mergeCell ref="IQW2:IQX2"/>
    <mergeCell ref="IQY2:IQZ2"/>
    <mergeCell ref="IRA2:IRB2"/>
    <mergeCell ref="IRC2:IRD2"/>
    <mergeCell ref="IRE2:IRF2"/>
    <mergeCell ref="IQM2:IQN2"/>
    <mergeCell ref="IQO2:IQP2"/>
    <mergeCell ref="IQQ2:IQR2"/>
    <mergeCell ref="IQS2:IQT2"/>
    <mergeCell ref="IQU2:IQV2"/>
    <mergeCell ref="IQC2:IQD2"/>
    <mergeCell ref="IQE2:IQF2"/>
    <mergeCell ref="IQG2:IQH2"/>
    <mergeCell ref="IQI2:IQJ2"/>
    <mergeCell ref="IQK2:IQL2"/>
    <mergeCell ref="IVC2:IVD2"/>
    <mergeCell ref="IVE2:IVF2"/>
    <mergeCell ref="IVG2:IVH2"/>
    <mergeCell ref="IVI2:IVJ2"/>
    <mergeCell ref="IVK2:IVL2"/>
    <mergeCell ref="IUS2:IUT2"/>
    <mergeCell ref="IUU2:IUV2"/>
    <mergeCell ref="IUW2:IUX2"/>
    <mergeCell ref="IUY2:IUZ2"/>
    <mergeCell ref="IVA2:IVB2"/>
    <mergeCell ref="IUI2:IUJ2"/>
    <mergeCell ref="IUK2:IUL2"/>
    <mergeCell ref="IUM2:IUN2"/>
    <mergeCell ref="IUO2:IUP2"/>
    <mergeCell ref="IUQ2:IUR2"/>
    <mergeCell ref="ITY2:ITZ2"/>
    <mergeCell ref="IUA2:IUB2"/>
    <mergeCell ref="IUC2:IUD2"/>
    <mergeCell ref="IUE2:IUF2"/>
    <mergeCell ref="IUG2:IUH2"/>
    <mergeCell ref="ITO2:ITP2"/>
    <mergeCell ref="ITQ2:ITR2"/>
    <mergeCell ref="ITS2:ITT2"/>
    <mergeCell ref="ITU2:ITV2"/>
    <mergeCell ref="ITW2:ITX2"/>
    <mergeCell ref="ITE2:ITF2"/>
    <mergeCell ref="ITG2:ITH2"/>
    <mergeCell ref="ITI2:ITJ2"/>
    <mergeCell ref="ITK2:ITL2"/>
    <mergeCell ref="ITM2:ITN2"/>
    <mergeCell ref="ISU2:ISV2"/>
    <mergeCell ref="ISW2:ISX2"/>
    <mergeCell ref="ISY2:ISZ2"/>
    <mergeCell ref="ITA2:ITB2"/>
    <mergeCell ref="ITC2:ITD2"/>
    <mergeCell ref="IXU2:IXV2"/>
    <mergeCell ref="IXW2:IXX2"/>
    <mergeCell ref="IXY2:IXZ2"/>
    <mergeCell ref="IYA2:IYB2"/>
    <mergeCell ref="IYC2:IYD2"/>
    <mergeCell ref="IXK2:IXL2"/>
    <mergeCell ref="IXM2:IXN2"/>
    <mergeCell ref="IXO2:IXP2"/>
    <mergeCell ref="IXQ2:IXR2"/>
    <mergeCell ref="IXS2:IXT2"/>
    <mergeCell ref="IXA2:IXB2"/>
    <mergeCell ref="IXC2:IXD2"/>
    <mergeCell ref="IXE2:IXF2"/>
    <mergeCell ref="IXG2:IXH2"/>
    <mergeCell ref="IXI2:IXJ2"/>
    <mergeCell ref="IWQ2:IWR2"/>
    <mergeCell ref="IWS2:IWT2"/>
    <mergeCell ref="IWU2:IWV2"/>
    <mergeCell ref="IWW2:IWX2"/>
    <mergeCell ref="IWY2:IWZ2"/>
    <mergeCell ref="IWG2:IWH2"/>
    <mergeCell ref="IWI2:IWJ2"/>
    <mergeCell ref="IWK2:IWL2"/>
    <mergeCell ref="IWM2:IWN2"/>
    <mergeCell ref="IWO2:IWP2"/>
    <mergeCell ref="IVW2:IVX2"/>
    <mergeCell ref="IVY2:IVZ2"/>
    <mergeCell ref="IWA2:IWB2"/>
    <mergeCell ref="IWC2:IWD2"/>
    <mergeCell ref="IWE2:IWF2"/>
    <mergeCell ref="IVM2:IVN2"/>
    <mergeCell ref="IVO2:IVP2"/>
    <mergeCell ref="IVQ2:IVR2"/>
    <mergeCell ref="IVS2:IVT2"/>
    <mergeCell ref="IVU2:IVV2"/>
    <mergeCell ref="JAM2:JAN2"/>
    <mergeCell ref="JAO2:JAP2"/>
    <mergeCell ref="JAQ2:JAR2"/>
    <mergeCell ref="JAS2:JAT2"/>
    <mergeCell ref="JAU2:JAV2"/>
    <mergeCell ref="JAC2:JAD2"/>
    <mergeCell ref="JAE2:JAF2"/>
    <mergeCell ref="JAG2:JAH2"/>
    <mergeCell ref="JAI2:JAJ2"/>
    <mergeCell ref="JAK2:JAL2"/>
    <mergeCell ref="IZS2:IZT2"/>
    <mergeCell ref="IZU2:IZV2"/>
    <mergeCell ref="IZW2:IZX2"/>
    <mergeCell ref="IZY2:IZZ2"/>
    <mergeCell ref="JAA2:JAB2"/>
    <mergeCell ref="IZI2:IZJ2"/>
    <mergeCell ref="IZK2:IZL2"/>
    <mergeCell ref="IZM2:IZN2"/>
    <mergeCell ref="IZO2:IZP2"/>
    <mergeCell ref="IZQ2:IZR2"/>
    <mergeCell ref="IYY2:IYZ2"/>
    <mergeCell ref="IZA2:IZB2"/>
    <mergeCell ref="IZC2:IZD2"/>
    <mergeCell ref="IZE2:IZF2"/>
    <mergeCell ref="IZG2:IZH2"/>
    <mergeCell ref="IYO2:IYP2"/>
    <mergeCell ref="IYQ2:IYR2"/>
    <mergeCell ref="IYS2:IYT2"/>
    <mergeCell ref="IYU2:IYV2"/>
    <mergeCell ref="IYW2:IYX2"/>
    <mergeCell ref="IYE2:IYF2"/>
    <mergeCell ref="IYG2:IYH2"/>
    <mergeCell ref="IYI2:IYJ2"/>
    <mergeCell ref="IYK2:IYL2"/>
    <mergeCell ref="IYM2:IYN2"/>
    <mergeCell ref="JDE2:JDF2"/>
    <mergeCell ref="JDG2:JDH2"/>
    <mergeCell ref="JDI2:JDJ2"/>
    <mergeCell ref="JDK2:JDL2"/>
    <mergeCell ref="JDM2:JDN2"/>
    <mergeCell ref="JCU2:JCV2"/>
    <mergeCell ref="JCW2:JCX2"/>
    <mergeCell ref="JCY2:JCZ2"/>
    <mergeCell ref="JDA2:JDB2"/>
    <mergeCell ref="JDC2:JDD2"/>
    <mergeCell ref="JCK2:JCL2"/>
    <mergeCell ref="JCM2:JCN2"/>
    <mergeCell ref="JCO2:JCP2"/>
    <mergeCell ref="JCQ2:JCR2"/>
    <mergeCell ref="JCS2:JCT2"/>
    <mergeCell ref="JCA2:JCB2"/>
    <mergeCell ref="JCC2:JCD2"/>
    <mergeCell ref="JCE2:JCF2"/>
    <mergeCell ref="JCG2:JCH2"/>
    <mergeCell ref="JCI2:JCJ2"/>
    <mergeCell ref="JBQ2:JBR2"/>
    <mergeCell ref="JBS2:JBT2"/>
    <mergeCell ref="JBU2:JBV2"/>
    <mergeCell ref="JBW2:JBX2"/>
    <mergeCell ref="JBY2:JBZ2"/>
    <mergeCell ref="JBG2:JBH2"/>
    <mergeCell ref="JBI2:JBJ2"/>
    <mergeCell ref="JBK2:JBL2"/>
    <mergeCell ref="JBM2:JBN2"/>
    <mergeCell ref="JBO2:JBP2"/>
    <mergeCell ref="JAW2:JAX2"/>
    <mergeCell ref="JAY2:JAZ2"/>
    <mergeCell ref="JBA2:JBB2"/>
    <mergeCell ref="JBC2:JBD2"/>
    <mergeCell ref="JBE2:JBF2"/>
    <mergeCell ref="JFW2:JFX2"/>
    <mergeCell ref="JFY2:JFZ2"/>
    <mergeCell ref="JGA2:JGB2"/>
    <mergeCell ref="JGC2:JGD2"/>
    <mergeCell ref="JGE2:JGF2"/>
    <mergeCell ref="JFM2:JFN2"/>
    <mergeCell ref="JFO2:JFP2"/>
    <mergeCell ref="JFQ2:JFR2"/>
    <mergeCell ref="JFS2:JFT2"/>
    <mergeCell ref="JFU2:JFV2"/>
    <mergeCell ref="JFC2:JFD2"/>
    <mergeCell ref="JFE2:JFF2"/>
    <mergeCell ref="JFG2:JFH2"/>
    <mergeCell ref="JFI2:JFJ2"/>
    <mergeCell ref="JFK2:JFL2"/>
    <mergeCell ref="JES2:JET2"/>
    <mergeCell ref="JEU2:JEV2"/>
    <mergeCell ref="JEW2:JEX2"/>
    <mergeCell ref="JEY2:JEZ2"/>
    <mergeCell ref="JFA2:JFB2"/>
    <mergeCell ref="JEI2:JEJ2"/>
    <mergeCell ref="JEK2:JEL2"/>
    <mergeCell ref="JEM2:JEN2"/>
    <mergeCell ref="JEO2:JEP2"/>
    <mergeCell ref="JEQ2:JER2"/>
    <mergeCell ref="JDY2:JDZ2"/>
    <mergeCell ref="JEA2:JEB2"/>
    <mergeCell ref="JEC2:JED2"/>
    <mergeCell ref="JEE2:JEF2"/>
    <mergeCell ref="JEG2:JEH2"/>
    <mergeCell ref="JDO2:JDP2"/>
    <mergeCell ref="JDQ2:JDR2"/>
    <mergeCell ref="JDS2:JDT2"/>
    <mergeCell ref="JDU2:JDV2"/>
    <mergeCell ref="JDW2:JDX2"/>
    <mergeCell ref="JIO2:JIP2"/>
    <mergeCell ref="JIQ2:JIR2"/>
    <mergeCell ref="JIS2:JIT2"/>
    <mergeCell ref="JIU2:JIV2"/>
    <mergeCell ref="JIW2:JIX2"/>
    <mergeCell ref="JIE2:JIF2"/>
    <mergeCell ref="JIG2:JIH2"/>
    <mergeCell ref="JII2:JIJ2"/>
    <mergeCell ref="JIK2:JIL2"/>
    <mergeCell ref="JIM2:JIN2"/>
    <mergeCell ref="JHU2:JHV2"/>
    <mergeCell ref="JHW2:JHX2"/>
    <mergeCell ref="JHY2:JHZ2"/>
    <mergeCell ref="JIA2:JIB2"/>
    <mergeCell ref="JIC2:JID2"/>
    <mergeCell ref="JHK2:JHL2"/>
    <mergeCell ref="JHM2:JHN2"/>
    <mergeCell ref="JHO2:JHP2"/>
    <mergeCell ref="JHQ2:JHR2"/>
    <mergeCell ref="JHS2:JHT2"/>
    <mergeCell ref="JHA2:JHB2"/>
    <mergeCell ref="JHC2:JHD2"/>
    <mergeCell ref="JHE2:JHF2"/>
    <mergeCell ref="JHG2:JHH2"/>
    <mergeCell ref="JHI2:JHJ2"/>
    <mergeCell ref="JGQ2:JGR2"/>
    <mergeCell ref="JGS2:JGT2"/>
    <mergeCell ref="JGU2:JGV2"/>
    <mergeCell ref="JGW2:JGX2"/>
    <mergeCell ref="JGY2:JGZ2"/>
    <mergeCell ref="JGG2:JGH2"/>
    <mergeCell ref="JGI2:JGJ2"/>
    <mergeCell ref="JGK2:JGL2"/>
    <mergeCell ref="JGM2:JGN2"/>
    <mergeCell ref="JGO2:JGP2"/>
    <mergeCell ref="JLG2:JLH2"/>
    <mergeCell ref="JLI2:JLJ2"/>
    <mergeCell ref="JLK2:JLL2"/>
    <mergeCell ref="JLM2:JLN2"/>
    <mergeCell ref="JLO2:JLP2"/>
    <mergeCell ref="JKW2:JKX2"/>
    <mergeCell ref="JKY2:JKZ2"/>
    <mergeCell ref="JLA2:JLB2"/>
    <mergeCell ref="JLC2:JLD2"/>
    <mergeCell ref="JLE2:JLF2"/>
    <mergeCell ref="JKM2:JKN2"/>
    <mergeCell ref="JKO2:JKP2"/>
    <mergeCell ref="JKQ2:JKR2"/>
    <mergeCell ref="JKS2:JKT2"/>
    <mergeCell ref="JKU2:JKV2"/>
    <mergeCell ref="JKC2:JKD2"/>
    <mergeCell ref="JKE2:JKF2"/>
    <mergeCell ref="JKG2:JKH2"/>
    <mergeCell ref="JKI2:JKJ2"/>
    <mergeCell ref="JKK2:JKL2"/>
    <mergeCell ref="JJS2:JJT2"/>
    <mergeCell ref="JJU2:JJV2"/>
    <mergeCell ref="JJW2:JJX2"/>
    <mergeCell ref="JJY2:JJZ2"/>
    <mergeCell ref="JKA2:JKB2"/>
    <mergeCell ref="JJI2:JJJ2"/>
    <mergeCell ref="JJK2:JJL2"/>
    <mergeCell ref="JJM2:JJN2"/>
    <mergeCell ref="JJO2:JJP2"/>
    <mergeCell ref="JJQ2:JJR2"/>
    <mergeCell ref="JIY2:JIZ2"/>
    <mergeCell ref="JJA2:JJB2"/>
    <mergeCell ref="JJC2:JJD2"/>
    <mergeCell ref="JJE2:JJF2"/>
    <mergeCell ref="JJG2:JJH2"/>
    <mergeCell ref="JNY2:JNZ2"/>
    <mergeCell ref="JOA2:JOB2"/>
    <mergeCell ref="JOC2:JOD2"/>
    <mergeCell ref="JOE2:JOF2"/>
    <mergeCell ref="JOG2:JOH2"/>
    <mergeCell ref="JNO2:JNP2"/>
    <mergeCell ref="JNQ2:JNR2"/>
    <mergeCell ref="JNS2:JNT2"/>
    <mergeCell ref="JNU2:JNV2"/>
    <mergeCell ref="JNW2:JNX2"/>
    <mergeCell ref="JNE2:JNF2"/>
    <mergeCell ref="JNG2:JNH2"/>
    <mergeCell ref="JNI2:JNJ2"/>
    <mergeCell ref="JNK2:JNL2"/>
    <mergeCell ref="JNM2:JNN2"/>
    <mergeCell ref="JMU2:JMV2"/>
    <mergeCell ref="JMW2:JMX2"/>
    <mergeCell ref="JMY2:JMZ2"/>
    <mergeCell ref="JNA2:JNB2"/>
    <mergeCell ref="JNC2:JND2"/>
    <mergeCell ref="JMK2:JML2"/>
    <mergeCell ref="JMM2:JMN2"/>
    <mergeCell ref="JMO2:JMP2"/>
    <mergeCell ref="JMQ2:JMR2"/>
    <mergeCell ref="JMS2:JMT2"/>
    <mergeCell ref="JMA2:JMB2"/>
    <mergeCell ref="JMC2:JMD2"/>
    <mergeCell ref="JME2:JMF2"/>
    <mergeCell ref="JMG2:JMH2"/>
    <mergeCell ref="JMI2:JMJ2"/>
    <mergeCell ref="JLQ2:JLR2"/>
    <mergeCell ref="JLS2:JLT2"/>
    <mergeCell ref="JLU2:JLV2"/>
    <mergeCell ref="JLW2:JLX2"/>
    <mergeCell ref="JLY2:JLZ2"/>
    <mergeCell ref="JQQ2:JQR2"/>
    <mergeCell ref="JQS2:JQT2"/>
    <mergeCell ref="JQU2:JQV2"/>
    <mergeCell ref="JQW2:JQX2"/>
    <mergeCell ref="JQY2:JQZ2"/>
    <mergeCell ref="JQG2:JQH2"/>
    <mergeCell ref="JQI2:JQJ2"/>
    <mergeCell ref="JQK2:JQL2"/>
    <mergeCell ref="JQM2:JQN2"/>
    <mergeCell ref="JQO2:JQP2"/>
    <mergeCell ref="JPW2:JPX2"/>
    <mergeCell ref="JPY2:JPZ2"/>
    <mergeCell ref="JQA2:JQB2"/>
    <mergeCell ref="JQC2:JQD2"/>
    <mergeCell ref="JQE2:JQF2"/>
    <mergeCell ref="JPM2:JPN2"/>
    <mergeCell ref="JPO2:JPP2"/>
    <mergeCell ref="JPQ2:JPR2"/>
    <mergeCell ref="JPS2:JPT2"/>
    <mergeCell ref="JPU2:JPV2"/>
    <mergeCell ref="JPC2:JPD2"/>
    <mergeCell ref="JPE2:JPF2"/>
    <mergeCell ref="JPG2:JPH2"/>
    <mergeCell ref="JPI2:JPJ2"/>
    <mergeCell ref="JPK2:JPL2"/>
    <mergeCell ref="JOS2:JOT2"/>
    <mergeCell ref="JOU2:JOV2"/>
    <mergeCell ref="JOW2:JOX2"/>
    <mergeCell ref="JOY2:JOZ2"/>
    <mergeCell ref="JPA2:JPB2"/>
    <mergeCell ref="JOI2:JOJ2"/>
    <mergeCell ref="JOK2:JOL2"/>
    <mergeCell ref="JOM2:JON2"/>
    <mergeCell ref="JOO2:JOP2"/>
    <mergeCell ref="JOQ2:JOR2"/>
    <mergeCell ref="JTI2:JTJ2"/>
    <mergeCell ref="JTK2:JTL2"/>
    <mergeCell ref="JTM2:JTN2"/>
    <mergeCell ref="JTO2:JTP2"/>
    <mergeCell ref="JTQ2:JTR2"/>
    <mergeCell ref="JSY2:JSZ2"/>
    <mergeCell ref="JTA2:JTB2"/>
    <mergeCell ref="JTC2:JTD2"/>
    <mergeCell ref="JTE2:JTF2"/>
    <mergeCell ref="JTG2:JTH2"/>
    <mergeCell ref="JSO2:JSP2"/>
    <mergeCell ref="JSQ2:JSR2"/>
    <mergeCell ref="JSS2:JST2"/>
    <mergeCell ref="JSU2:JSV2"/>
    <mergeCell ref="JSW2:JSX2"/>
    <mergeCell ref="JSE2:JSF2"/>
    <mergeCell ref="JSG2:JSH2"/>
    <mergeCell ref="JSI2:JSJ2"/>
    <mergeCell ref="JSK2:JSL2"/>
    <mergeCell ref="JSM2:JSN2"/>
    <mergeCell ref="JRU2:JRV2"/>
    <mergeCell ref="JRW2:JRX2"/>
    <mergeCell ref="JRY2:JRZ2"/>
    <mergeCell ref="JSA2:JSB2"/>
    <mergeCell ref="JSC2:JSD2"/>
    <mergeCell ref="JRK2:JRL2"/>
    <mergeCell ref="JRM2:JRN2"/>
    <mergeCell ref="JRO2:JRP2"/>
    <mergeCell ref="JRQ2:JRR2"/>
    <mergeCell ref="JRS2:JRT2"/>
    <mergeCell ref="JRA2:JRB2"/>
    <mergeCell ref="JRC2:JRD2"/>
    <mergeCell ref="JRE2:JRF2"/>
    <mergeCell ref="JRG2:JRH2"/>
    <mergeCell ref="JRI2:JRJ2"/>
    <mergeCell ref="JWA2:JWB2"/>
    <mergeCell ref="JWC2:JWD2"/>
    <mergeCell ref="JWE2:JWF2"/>
    <mergeCell ref="JWG2:JWH2"/>
    <mergeCell ref="JWI2:JWJ2"/>
    <mergeCell ref="JVQ2:JVR2"/>
    <mergeCell ref="JVS2:JVT2"/>
    <mergeCell ref="JVU2:JVV2"/>
    <mergeCell ref="JVW2:JVX2"/>
    <mergeCell ref="JVY2:JVZ2"/>
    <mergeCell ref="JVG2:JVH2"/>
    <mergeCell ref="JVI2:JVJ2"/>
    <mergeCell ref="JVK2:JVL2"/>
    <mergeCell ref="JVM2:JVN2"/>
    <mergeCell ref="JVO2:JVP2"/>
    <mergeCell ref="JUW2:JUX2"/>
    <mergeCell ref="JUY2:JUZ2"/>
    <mergeCell ref="JVA2:JVB2"/>
    <mergeCell ref="JVC2:JVD2"/>
    <mergeCell ref="JVE2:JVF2"/>
    <mergeCell ref="JUM2:JUN2"/>
    <mergeCell ref="JUO2:JUP2"/>
    <mergeCell ref="JUQ2:JUR2"/>
    <mergeCell ref="JUS2:JUT2"/>
    <mergeCell ref="JUU2:JUV2"/>
    <mergeCell ref="JUC2:JUD2"/>
    <mergeCell ref="JUE2:JUF2"/>
    <mergeCell ref="JUG2:JUH2"/>
    <mergeCell ref="JUI2:JUJ2"/>
    <mergeCell ref="JUK2:JUL2"/>
    <mergeCell ref="JTS2:JTT2"/>
    <mergeCell ref="JTU2:JTV2"/>
    <mergeCell ref="JTW2:JTX2"/>
    <mergeCell ref="JTY2:JTZ2"/>
    <mergeCell ref="JUA2:JUB2"/>
    <mergeCell ref="JYS2:JYT2"/>
    <mergeCell ref="JYU2:JYV2"/>
    <mergeCell ref="JYW2:JYX2"/>
    <mergeCell ref="JYY2:JYZ2"/>
    <mergeCell ref="JZA2:JZB2"/>
    <mergeCell ref="JYI2:JYJ2"/>
    <mergeCell ref="JYK2:JYL2"/>
    <mergeCell ref="JYM2:JYN2"/>
    <mergeCell ref="JYO2:JYP2"/>
    <mergeCell ref="JYQ2:JYR2"/>
    <mergeCell ref="JXY2:JXZ2"/>
    <mergeCell ref="JYA2:JYB2"/>
    <mergeCell ref="JYC2:JYD2"/>
    <mergeCell ref="JYE2:JYF2"/>
    <mergeCell ref="JYG2:JYH2"/>
    <mergeCell ref="JXO2:JXP2"/>
    <mergeCell ref="JXQ2:JXR2"/>
    <mergeCell ref="JXS2:JXT2"/>
    <mergeCell ref="JXU2:JXV2"/>
    <mergeCell ref="JXW2:JXX2"/>
    <mergeCell ref="JXE2:JXF2"/>
    <mergeCell ref="JXG2:JXH2"/>
    <mergeCell ref="JXI2:JXJ2"/>
    <mergeCell ref="JXK2:JXL2"/>
    <mergeCell ref="JXM2:JXN2"/>
    <mergeCell ref="JWU2:JWV2"/>
    <mergeCell ref="JWW2:JWX2"/>
    <mergeCell ref="JWY2:JWZ2"/>
    <mergeCell ref="JXA2:JXB2"/>
    <mergeCell ref="JXC2:JXD2"/>
    <mergeCell ref="JWK2:JWL2"/>
    <mergeCell ref="JWM2:JWN2"/>
    <mergeCell ref="JWO2:JWP2"/>
    <mergeCell ref="JWQ2:JWR2"/>
    <mergeCell ref="JWS2:JWT2"/>
    <mergeCell ref="KBK2:KBL2"/>
    <mergeCell ref="KBM2:KBN2"/>
    <mergeCell ref="KBO2:KBP2"/>
    <mergeCell ref="KBQ2:KBR2"/>
    <mergeCell ref="KBS2:KBT2"/>
    <mergeCell ref="KBA2:KBB2"/>
    <mergeCell ref="KBC2:KBD2"/>
    <mergeCell ref="KBE2:KBF2"/>
    <mergeCell ref="KBG2:KBH2"/>
    <mergeCell ref="KBI2:KBJ2"/>
    <mergeCell ref="KAQ2:KAR2"/>
    <mergeCell ref="KAS2:KAT2"/>
    <mergeCell ref="KAU2:KAV2"/>
    <mergeCell ref="KAW2:KAX2"/>
    <mergeCell ref="KAY2:KAZ2"/>
    <mergeCell ref="KAG2:KAH2"/>
    <mergeCell ref="KAI2:KAJ2"/>
    <mergeCell ref="KAK2:KAL2"/>
    <mergeCell ref="KAM2:KAN2"/>
    <mergeCell ref="KAO2:KAP2"/>
    <mergeCell ref="JZW2:JZX2"/>
    <mergeCell ref="JZY2:JZZ2"/>
    <mergeCell ref="KAA2:KAB2"/>
    <mergeCell ref="KAC2:KAD2"/>
    <mergeCell ref="KAE2:KAF2"/>
    <mergeCell ref="JZM2:JZN2"/>
    <mergeCell ref="JZO2:JZP2"/>
    <mergeCell ref="JZQ2:JZR2"/>
    <mergeCell ref="JZS2:JZT2"/>
    <mergeCell ref="JZU2:JZV2"/>
    <mergeCell ref="JZC2:JZD2"/>
    <mergeCell ref="JZE2:JZF2"/>
    <mergeCell ref="JZG2:JZH2"/>
    <mergeCell ref="JZI2:JZJ2"/>
    <mergeCell ref="JZK2:JZL2"/>
    <mergeCell ref="KEC2:KED2"/>
    <mergeCell ref="KEE2:KEF2"/>
    <mergeCell ref="KEG2:KEH2"/>
    <mergeCell ref="KEI2:KEJ2"/>
    <mergeCell ref="KEK2:KEL2"/>
    <mergeCell ref="KDS2:KDT2"/>
    <mergeCell ref="KDU2:KDV2"/>
    <mergeCell ref="KDW2:KDX2"/>
    <mergeCell ref="KDY2:KDZ2"/>
    <mergeCell ref="KEA2:KEB2"/>
    <mergeCell ref="KDI2:KDJ2"/>
    <mergeCell ref="KDK2:KDL2"/>
    <mergeCell ref="KDM2:KDN2"/>
    <mergeCell ref="KDO2:KDP2"/>
    <mergeCell ref="KDQ2:KDR2"/>
    <mergeCell ref="KCY2:KCZ2"/>
    <mergeCell ref="KDA2:KDB2"/>
    <mergeCell ref="KDC2:KDD2"/>
    <mergeCell ref="KDE2:KDF2"/>
    <mergeCell ref="KDG2:KDH2"/>
    <mergeCell ref="KCO2:KCP2"/>
    <mergeCell ref="KCQ2:KCR2"/>
    <mergeCell ref="KCS2:KCT2"/>
    <mergeCell ref="KCU2:KCV2"/>
    <mergeCell ref="KCW2:KCX2"/>
    <mergeCell ref="KCE2:KCF2"/>
    <mergeCell ref="KCG2:KCH2"/>
    <mergeCell ref="KCI2:KCJ2"/>
    <mergeCell ref="KCK2:KCL2"/>
    <mergeCell ref="KCM2:KCN2"/>
    <mergeCell ref="KBU2:KBV2"/>
    <mergeCell ref="KBW2:KBX2"/>
    <mergeCell ref="KBY2:KBZ2"/>
    <mergeCell ref="KCA2:KCB2"/>
    <mergeCell ref="KCC2:KCD2"/>
    <mergeCell ref="KGU2:KGV2"/>
    <mergeCell ref="KGW2:KGX2"/>
    <mergeCell ref="KGY2:KGZ2"/>
    <mergeCell ref="KHA2:KHB2"/>
    <mergeCell ref="KHC2:KHD2"/>
    <mergeCell ref="KGK2:KGL2"/>
    <mergeCell ref="KGM2:KGN2"/>
    <mergeCell ref="KGO2:KGP2"/>
    <mergeCell ref="KGQ2:KGR2"/>
    <mergeCell ref="KGS2:KGT2"/>
    <mergeCell ref="KGA2:KGB2"/>
    <mergeCell ref="KGC2:KGD2"/>
    <mergeCell ref="KGE2:KGF2"/>
    <mergeCell ref="KGG2:KGH2"/>
    <mergeCell ref="KGI2:KGJ2"/>
    <mergeCell ref="KFQ2:KFR2"/>
    <mergeCell ref="KFS2:KFT2"/>
    <mergeCell ref="KFU2:KFV2"/>
    <mergeCell ref="KFW2:KFX2"/>
    <mergeCell ref="KFY2:KFZ2"/>
    <mergeCell ref="KFG2:KFH2"/>
    <mergeCell ref="KFI2:KFJ2"/>
    <mergeCell ref="KFK2:KFL2"/>
    <mergeCell ref="KFM2:KFN2"/>
    <mergeCell ref="KFO2:KFP2"/>
    <mergeCell ref="KEW2:KEX2"/>
    <mergeCell ref="KEY2:KEZ2"/>
    <mergeCell ref="KFA2:KFB2"/>
    <mergeCell ref="KFC2:KFD2"/>
    <mergeCell ref="KFE2:KFF2"/>
    <mergeCell ref="KEM2:KEN2"/>
    <mergeCell ref="KEO2:KEP2"/>
    <mergeCell ref="KEQ2:KER2"/>
    <mergeCell ref="KES2:KET2"/>
    <mergeCell ref="KEU2:KEV2"/>
    <mergeCell ref="KJM2:KJN2"/>
    <mergeCell ref="KJO2:KJP2"/>
    <mergeCell ref="KJQ2:KJR2"/>
    <mergeCell ref="KJS2:KJT2"/>
    <mergeCell ref="KJU2:KJV2"/>
    <mergeCell ref="KJC2:KJD2"/>
    <mergeCell ref="KJE2:KJF2"/>
    <mergeCell ref="KJG2:KJH2"/>
    <mergeCell ref="KJI2:KJJ2"/>
    <mergeCell ref="KJK2:KJL2"/>
    <mergeCell ref="KIS2:KIT2"/>
    <mergeCell ref="KIU2:KIV2"/>
    <mergeCell ref="KIW2:KIX2"/>
    <mergeCell ref="KIY2:KIZ2"/>
    <mergeCell ref="KJA2:KJB2"/>
    <mergeCell ref="KII2:KIJ2"/>
    <mergeCell ref="KIK2:KIL2"/>
    <mergeCell ref="KIM2:KIN2"/>
    <mergeCell ref="KIO2:KIP2"/>
    <mergeCell ref="KIQ2:KIR2"/>
    <mergeCell ref="KHY2:KHZ2"/>
    <mergeCell ref="KIA2:KIB2"/>
    <mergeCell ref="KIC2:KID2"/>
    <mergeCell ref="KIE2:KIF2"/>
    <mergeCell ref="KIG2:KIH2"/>
    <mergeCell ref="KHO2:KHP2"/>
    <mergeCell ref="KHQ2:KHR2"/>
    <mergeCell ref="KHS2:KHT2"/>
    <mergeCell ref="KHU2:KHV2"/>
    <mergeCell ref="KHW2:KHX2"/>
    <mergeCell ref="KHE2:KHF2"/>
    <mergeCell ref="KHG2:KHH2"/>
    <mergeCell ref="KHI2:KHJ2"/>
    <mergeCell ref="KHK2:KHL2"/>
    <mergeCell ref="KHM2:KHN2"/>
    <mergeCell ref="KME2:KMF2"/>
    <mergeCell ref="KMG2:KMH2"/>
    <mergeCell ref="KMI2:KMJ2"/>
    <mergeCell ref="KMK2:KML2"/>
    <mergeCell ref="KMM2:KMN2"/>
    <mergeCell ref="KLU2:KLV2"/>
    <mergeCell ref="KLW2:KLX2"/>
    <mergeCell ref="KLY2:KLZ2"/>
    <mergeCell ref="KMA2:KMB2"/>
    <mergeCell ref="KMC2:KMD2"/>
    <mergeCell ref="KLK2:KLL2"/>
    <mergeCell ref="KLM2:KLN2"/>
    <mergeCell ref="KLO2:KLP2"/>
    <mergeCell ref="KLQ2:KLR2"/>
    <mergeCell ref="KLS2:KLT2"/>
    <mergeCell ref="KLA2:KLB2"/>
    <mergeCell ref="KLC2:KLD2"/>
    <mergeCell ref="KLE2:KLF2"/>
    <mergeCell ref="KLG2:KLH2"/>
    <mergeCell ref="KLI2:KLJ2"/>
    <mergeCell ref="KKQ2:KKR2"/>
    <mergeCell ref="KKS2:KKT2"/>
    <mergeCell ref="KKU2:KKV2"/>
    <mergeCell ref="KKW2:KKX2"/>
    <mergeCell ref="KKY2:KKZ2"/>
    <mergeCell ref="KKG2:KKH2"/>
    <mergeCell ref="KKI2:KKJ2"/>
    <mergeCell ref="KKK2:KKL2"/>
    <mergeCell ref="KKM2:KKN2"/>
    <mergeCell ref="KKO2:KKP2"/>
    <mergeCell ref="KJW2:KJX2"/>
    <mergeCell ref="KJY2:KJZ2"/>
    <mergeCell ref="KKA2:KKB2"/>
    <mergeCell ref="KKC2:KKD2"/>
    <mergeCell ref="KKE2:KKF2"/>
    <mergeCell ref="KOW2:KOX2"/>
    <mergeCell ref="KOY2:KOZ2"/>
    <mergeCell ref="KPA2:KPB2"/>
    <mergeCell ref="KPC2:KPD2"/>
    <mergeCell ref="KPE2:KPF2"/>
    <mergeCell ref="KOM2:KON2"/>
    <mergeCell ref="KOO2:KOP2"/>
    <mergeCell ref="KOQ2:KOR2"/>
    <mergeCell ref="KOS2:KOT2"/>
    <mergeCell ref="KOU2:KOV2"/>
    <mergeCell ref="KOC2:KOD2"/>
    <mergeCell ref="KOE2:KOF2"/>
    <mergeCell ref="KOG2:KOH2"/>
    <mergeCell ref="KOI2:KOJ2"/>
    <mergeCell ref="KOK2:KOL2"/>
    <mergeCell ref="KNS2:KNT2"/>
    <mergeCell ref="KNU2:KNV2"/>
    <mergeCell ref="KNW2:KNX2"/>
    <mergeCell ref="KNY2:KNZ2"/>
    <mergeCell ref="KOA2:KOB2"/>
    <mergeCell ref="KNI2:KNJ2"/>
    <mergeCell ref="KNK2:KNL2"/>
    <mergeCell ref="KNM2:KNN2"/>
    <mergeCell ref="KNO2:KNP2"/>
    <mergeCell ref="KNQ2:KNR2"/>
    <mergeCell ref="KMY2:KMZ2"/>
    <mergeCell ref="KNA2:KNB2"/>
    <mergeCell ref="KNC2:KND2"/>
    <mergeCell ref="KNE2:KNF2"/>
    <mergeCell ref="KNG2:KNH2"/>
    <mergeCell ref="KMO2:KMP2"/>
    <mergeCell ref="KMQ2:KMR2"/>
    <mergeCell ref="KMS2:KMT2"/>
    <mergeCell ref="KMU2:KMV2"/>
    <mergeCell ref="KMW2:KMX2"/>
    <mergeCell ref="KRO2:KRP2"/>
    <mergeCell ref="KRQ2:KRR2"/>
    <mergeCell ref="KRS2:KRT2"/>
    <mergeCell ref="KRU2:KRV2"/>
    <mergeCell ref="KRW2:KRX2"/>
    <mergeCell ref="KRE2:KRF2"/>
    <mergeCell ref="KRG2:KRH2"/>
    <mergeCell ref="KRI2:KRJ2"/>
    <mergeCell ref="KRK2:KRL2"/>
    <mergeCell ref="KRM2:KRN2"/>
    <mergeCell ref="KQU2:KQV2"/>
    <mergeCell ref="KQW2:KQX2"/>
    <mergeCell ref="KQY2:KQZ2"/>
    <mergeCell ref="KRA2:KRB2"/>
    <mergeCell ref="KRC2:KRD2"/>
    <mergeCell ref="KQK2:KQL2"/>
    <mergeCell ref="KQM2:KQN2"/>
    <mergeCell ref="KQO2:KQP2"/>
    <mergeCell ref="KQQ2:KQR2"/>
    <mergeCell ref="KQS2:KQT2"/>
    <mergeCell ref="KQA2:KQB2"/>
    <mergeCell ref="KQC2:KQD2"/>
    <mergeCell ref="KQE2:KQF2"/>
    <mergeCell ref="KQG2:KQH2"/>
    <mergeCell ref="KQI2:KQJ2"/>
    <mergeCell ref="KPQ2:KPR2"/>
    <mergeCell ref="KPS2:KPT2"/>
    <mergeCell ref="KPU2:KPV2"/>
    <mergeCell ref="KPW2:KPX2"/>
    <mergeCell ref="KPY2:KPZ2"/>
    <mergeCell ref="KPG2:KPH2"/>
    <mergeCell ref="KPI2:KPJ2"/>
    <mergeCell ref="KPK2:KPL2"/>
    <mergeCell ref="KPM2:KPN2"/>
    <mergeCell ref="KPO2:KPP2"/>
    <mergeCell ref="KUG2:KUH2"/>
    <mergeCell ref="KUI2:KUJ2"/>
    <mergeCell ref="KUK2:KUL2"/>
    <mergeCell ref="KUM2:KUN2"/>
    <mergeCell ref="KUO2:KUP2"/>
    <mergeCell ref="KTW2:KTX2"/>
    <mergeCell ref="KTY2:KTZ2"/>
    <mergeCell ref="KUA2:KUB2"/>
    <mergeCell ref="KUC2:KUD2"/>
    <mergeCell ref="KUE2:KUF2"/>
    <mergeCell ref="KTM2:KTN2"/>
    <mergeCell ref="KTO2:KTP2"/>
    <mergeCell ref="KTQ2:KTR2"/>
    <mergeCell ref="KTS2:KTT2"/>
    <mergeCell ref="KTU2:KTV2"/>
    <mergeCell ref="KTC2:KTD2"/>
    <mergeCell ref="KTE2:KTF2"/>
    <mergeCell ref="KTG2:KTH2"/>
    <mergeCell ref="KTI2:KTJ2"/>
    <mergeCell ref="KTK2:KTL2"/>
    <mergeCell ref="KSS2:KST2"/>
    <mergeCell ref="KSU2:KSV2"/>
    <mergeCell ref="KSW2:KSX2"/>
    <mergeCell ref="KSY2:KSZ2"/>
    <mergeCell ref="KTA2:KTB2"/>
    <mergeCell ref="KSI2:KSJ2"/>
    <mergeCell ref="KSK2:KSL2"/>
    <mergeCell ref="KSM2:KSN2"/>
    <mergeCell ref="KSO2:KSP2"/>
    <mergeCell ref="KSQ2:KSR2"/>
    <mergeCell ref="KRY2:KRZ2"/>
    <mergeCell ref="KSA2:KSB2"/>
    <mergeCell ref="KSC2:KSD2"/>
    <mergeCell ref="KSE2:KSF2"/>
    <mergeCell ref="KSG2:KSH2"/>
    <mergeCell ref="KWY2:KWZ2"/>
    <mergeCell ref="KXA2:KXB2"/>
    <mergeCell ref="KXC2:KXD2"/>
    <mergeCell ref="KXE2:KXF2"/>
    <mergeCell ref="KXG2:KXH2"/>
    <mergeCell ref="KWO2:KWP2"/>
    <mergeCell ref="KWQ2:KWR2"/>
    <mergeCell ref="KWS2:KWT2"/>
    <mergeCell ref="KWU2:KWV2"/>
    <mergeCell ref="KWW2:KWX2"/>
    <mergeCell ref="KWE2:KWF2"/>
    <mergeCell ref="KWG2:KWH2"/>
    <mergeCell ref="KWI2:KWJ2"/>
    <mergeCell ref="KWK2:KWL2"/>
    <mergeCell ref="KWM2:KWN2"/>
    <mergeCell ref="KVU2:KVV2"/>
    <mergeCell ref="KVW2:KVX2"/>
    <mergeCell ref="KVY2:KVZ2"/>
    <mergeCell ref="KWA2:KWB2"/>
    <mergeCell ref="KWC2:KWD2"/>
    <mergeCell ref="KVK2:KVL2"/>
    <mergeCell ref="KVM2:KVN2"/>
    <mergeCell ref="KVO2:KVP2"/>
    <mergeCell ref="KVQ2:KVR2"/>
    <mergeCell ref="KVS2:KVT2"/>
    <mergeCell ref="KVA2:KVB2"/>
    <mergeCell ref="KVC2:KVD2"/>
    <mergeCell ref="KVE2:KVF2"/>
    <mergeCell ref="KVG2:KVH2"/>
    <mergeCell ref="KVI2:KVJ2"/>
    <mergeCell ref="KUQ2:KUR2"/>
    <mergeCell ref="KUS2:KUT2"/>
    <mergeCell ref="KUU2:KUV2"/>
    <mergeCell ref="KUW2:KUX2"/>
    <mergeCell ref="KUY2:KUZ2"/>
    <mergeCell ref="KZQ2:KZR2"/>
    <mergeCell ref="KZS2:KZT2"/>
    <mergeCell ref="KZU2:KZV2"/>
    <mergeCell ref="KZW2:KZX2"/>
    <mergeCell ref="KZY2:KZZ2"/>
    <mergeCell ref="KZG2:KZH2"/>
    <mergeCell ref="KZI2:KZJ2"/>
    <mergeCell ref="KZK2:KZL2"/>
    <mergeCell ref="KZM2:KZN2"/>
    <mergeCell ref="KZO2:KZP2"/>
    <mergeCell ref="KYW2:KYX2"/>
    <mergeCell ref="KYY2:KYZ2"/>
    <mergeCell ref="KZA2:KZB2"/>
    <mergeCell ref="KZC2:KZD2"/>
    <mergeCell ref="KZE2:KZF2"/>
    <mergeCell ref="KYM2:KYN2"/>
    <mergeCell ref="KYO2:KYP2"/>
    <mergeCell ref="KYQ2:KYR2"/>
    <mergeCell ref="KYS2:KYT2"/>
    <mergeCell ref="KYU2:KYV2"/>
    <mergeCell ref="KYC2:KYD2"/>
    <mergeCell ref="KYE2:KYF2"/>
    <mergeCell ref="KYG2:KYH2"/>
    <mergeCell ref="KYI2:KYJ2"/>
    <mergeCell ref="KYK2:KYL2"/>
    <mergeCell ref="KXS2:KXT2"/>
    <mergeCell ref="KXU2:KXV2"/>
    <mergeCell ref="KXW2:KXX2"/>
    <mergeCell ref="KXY2:KXZ2"/>
    <mergeCell ref="KYA2:KYB2"/>
    <mergeCell ref="KXI2:KXJ2"/>
    <mergeCell ref="KXK2:KXL2"/>
    <mergeCell ref="KXM2:KXN2"/>
    <mergeCell ref="KXO2:KXP2"/>
    <mergeCell ref="KXQ2:KXR2"/>
    <mergeCell ref="LCI2:LCJ2"/>
    <mergeCell ref="LCK2:LCL2"/>
    <mergeCell ref="LCM2:LCN2"/>
    <mergeCell ref="LCO2:LCP2"/>
    <mergeCell ref="LCQ2:LCR2"/>
    <mergeCell ref="LBY2:LBZ2"/>
    <mergeCell ref="LCA2:LCB2"/>
    <mergeCell ref="LCC2:LCD2"/>
    <mergeCell ref="LCE2:LCF2"/>
    <mergeCell ref="LCG2:LCH2"/>
    <mergeCell ref="LBO2:LBP2"/>
    <mergeCell ref="LBQ2:LBR2"/>
    <mergeCell ref="LBS2:LBT2"/>
    <mergeCell ref="LBU2:LBV2"/>
    <mergeCell ref="LBW2:LBX2"/>
    <mergeCell ref="LBE2:LBF2"/>
    <mergeCell ref="LBG2:LBH2"/>
    <mergeCell ref="LBI2:LBJ2"/>
    <mergeCell ref="LBK2:LBL2"/>
    <mergeCell ref="LBM2:LBN2"/>
    <mergeCell ref="LAU2:LAV2"/>
    <mergeCell ref="LAW2:LAX2"/>
    <mergeCell ref="LAY2:LAZ2"/>
    <mergeCell ref="LBA2:LBB2"/>
    <mergeCell ref="LBC2:LBD2"/>
    <mergeCell ref="LAK2:LAL2"/>
    <mergeCell ref="LAM2:LAN2"/>
    <mergeCell ref="LAO2:LAP2"/>
    <mergeCell ref="LAQ2:LAR2"/>
    <mergeCell ref="LAS2:LAT2"/>
    <mergeCell ref="LAA2:LAB2"/>
    <mergeCell ref="LAC2:LAD2"/>
    <mergeCell ref="LAE2:LAF2"/>
    <mergeCell ref="LAG2:LAH2"/>
    <mergeCell ref="LAI2:LAJ2"/>
    <mergeCell ref="LFA2:LFB2"/>
    <mergeCell ref="LFC2:LFD2"/>
    <mergeCell ref="LFE2:LFF2"/>
    <mergeCell ref="LFG2:LFH2"/>
    <mergeCell ref="LFI2:LFJ2"/>
    <mergeCell ref="LEQ2:LER2"/>
    <mergeCell ref="LES2:LET2"/>
    <mergeCell ref="LEU2:LEV2"/>
    <mergeCell ref="LEW2:LEX2"/>
    <mergeCell ref="LEY2:LEZ2"/>
    <mergeCell ref="LEG2:LEH2"/>
    <mergeCell ref="LEI2:LEJ2"/>
    <mergeCell ref="LEK2:LEL2"/>
    <mergeCell ref="LEM2:LEN2"/>
    <mergeCell ref="LEO2:LEP2"/>
    <mergeCell ref="LDW2:LDX2"/>
    <mergeCell ref="LDY2:LDZ2"/>
    <mergeCell ref="LEA2:LEB2"/>
    <mergeCell ref="LEC2:LED2"/>
    <mergeCell ref="LEE2:LEF2"/>
    <mergeCell ref="LDM2:LDN2"/>
    <mergeCell ref="LDO2:LDP2"/>
    <mergeCell ref="LDQ2:LDR2"/>
    <mergeCell ref="LDS2:LDT2"/>
    <mergeCell ref="LDU2:LDV2"/>
    <mergeCell ref="LDC2:LDD2"/>
    <mergeCell ref="LDE2:LDF2"/>
    <mergeCell ref="LDG2:LDH2"/>
    <mergeCell ref="LDI2:LDJ2"/>
    <mergeCell ref="LDK2:LDL2"/>
    <mergeCell ref="LCS2:LCT2"/>
    <mergeCell ref="LCU2:LCV2"/>
    <mergeCell ref="LCW2:LCX2"/>
    <mergeCell ref="LCY2:LCZ2"/>
    <mergeCell ref="LDA2:LDB2"/>
    <mergeCell ref="LHS2:LHT2"/>
    <mergeCell ref="LHU2:LHV2"/>
    <mergeCell ref="LHW2:LHX2"/>
    <mergeCell ref="LHY2:LHZ2"/>
    <mergeCell ref="LIA2:LIB2"/>
    <mergeCell ref="LHI2:LHJ2"/>
    <mergeCell ref="LHK2:LHL2"/>
    <mergeCell ref="LHM2:LHN2"/>
    <mergeCell ref="LHO2:LHP2"/>
    <mergeCell ref="LHQ2:LHR2"/>
    <mergeCell ref="LGY2:LGZ2"/>
    <mergeCell ref="LHA2:LHB2"/>
    <mergeCell ref="LHC2:LHD2"/>
    <mergeCell ref="LHE2:LHF2"/>
    <mergeCell ref="LHG2:LHH2"/>
    <mergeCell ref="LGO2:LGP2"/>
    <mergeCell ref="LGQ2:LGR2"/>
    <mergeCell ref="LGS2:LGT2"/>
    <mergeCell ref="LGU2:LGV2"/>
    <mergeCell ref="LGW2:LGX2"/>
    <mergeCell ref="LGE2:LGF2"/>
    <mergeCell ref="LGG2:LGH2"/>
    <mergeCell ref="LGI2:LGJ2"/>
    <mergeCell ref="LGK2:LGL2"/>
    <mergeCell ref="LGM2:LGN2"/>
    <mergeCell ref="LFU2:LFV2"/>
    <mergeCell ref="LFW2:LFX2"/>
    <mergeCell ref="LFY2:LFZ2"/>
    <mergeCell ref="LGA2:LGB2"/>
    <mergeCell ref="LGC2:LGD2"/>
    <mergeCell ref="LFK2:LFL2"/>
    <mergeCell ref="LFM2:LFN2"/>
    <mergeCell ref="LFO2:LFP2"/>
    <mergeCell ref="LFQ2:LFR2"/>
    <mergeCell ref="LFS2:LFT2"/>
    <mergeCell ref="LKK2:LKL2"/>
    <mergeCell ref="LKM2:LKN2"/>
    <mergeCell ref="LKO2:LKP2"/>
    <mergeCell ref="LKQ2:LKR2"/>
    <mergeCell ref="LKS2:LKT2"/>
    <mergeCell ref="LKA2:LKB2"/>
    <mergeCell ref="LKC2:LKD2"/>
    <mergeCell ref="LKE2:LKF2"/>
    <mergeCell ref="LKG2:LKH2"/>
    <mergeCell ref="LKI2:LKJ2"/>
    <mergeCell ref="LJQ2:LJR2"/>
    <mergeCell ref="LJS2:LJT2"/>
    <mergeCell ref="LJU2:LJV2"/>
    <mergeCell ref="LJW2:LJX2"/>
    <mergeCell ref="LJY2:LJZ2"/>
    <mergeCell ref="LJG2:LJH2"/>
    <mergeCell ref="LJI2:LJJ2"/>
    <mergeCell ref="LJK2:LJL2"/>
    <mergeCell ref="LJM2:LJN2"/>
    <mergeCell ref="LJO2:LJP2"/>
    <mergeCell ref="LIW2:LIX2"/>
    <mergeCell ref="LIY2:LIZ2"/>
    <mergeCell ref="LJA2:LJB2"/>
    <mergeCell ref="LJC2:LJD2"/>
    <mergeCell ref="LJE2:LJF2"/>
    <mergeCell ref="LIM2:LIN2"/>
    <mergeCell ref="LIO2:LIP2"/>
    <mergeCell ref="LIQ2:LIR2"/>
    <mergeCell ref="LIS2:LIT2"/>
    <mergeCell ref="LIU2:LIV2"/>
    <mergeCell ref="LIC2:LID2"/>
    <mergeCell ref="LIE2:LIF2"/>
    <mergeCell ref="LIG2:LIH2"/>
    <mergeCell ref="LII2:LIJ2"/>
    <mergeCell ref="LIK2:LIL2"/>
    <mergeCell ref="LNC2:LND2"/>
    <mergeCell ref="LNE2:LNF2"/>
    <mergeCell ref="LNG2:LNH2"/>
    <mergeCell ref="LNI2:LNJ2"/>
    <mergeCell ref="LNK2:LNL2"/>
    <mergeCell ref="LMS2:LMT2"/>
    <mergeCell ref="LMU2:LMV2"/>
    <mergeCell ref="LMW2:LMX2"/>
    <mergeCell ref="LMY2:LMZ2"/>
    <mergeCell ref="LNA2:LNB2"/>
    <mergeCell ref="LMI2:LMJ2"/>
    <mergeCell ref="LMK2:LML2"/>
    <mergeCell ref="LMM2:LMN2"/>
    <mergeCell ref="LMO2:LMP2"/>
    <mergeCell ref="LMQ2:LMR2"/>
    <mergeCell ref="LLY2:LLZ2"/>
    <mergeCell ref="LMA2:LMB2"/>
    <mergeCell ref="LMC2:LMD2"/>
    <mergeCell ref="LME2:LMF2"/>
    <mergeCell ref="LMG2:LMH2"/>
    <mergeCell ref="LLO2:LLP2"/>
    <mergeCell ref="LLQ2:LLR2"/>
    <mergeCell ref="LLS2:LLT2"/>
    <mergeCell ref="LLU2:LLV2"/>
    <mergeCell ref="LLW2:LLX2"/>
    <mergeCell ref="LLE2:LLF2"/>
    <mergeCell ref="LLG2:LLH2"/>
    <mergeCell ref="LLI2:LLJ2"/>
    <mergeCell ref="LLK2:LLL2"/>
    <mergeCell ref="LLM2:LLN2"/>
    <mergeCell ref="LKU2:LKV2"/>
    <mergeCell ref="LKW2:LKX2"/>
    <mergeCell ref="LKY2:LKZ2"/>
    <mergeCell ref="LLA2:LLB2"/>
    <mergeCell ref="LLC2:LLD2"/>
    <mergeCell ref="LPU2:LPV2"/>
    <mergeCell ref="LPW2:LPX2"/>
    <mergeCell ref="LPY2:LPZ2"/>
    <mergeCell ref="LQA2:LQB2"/>
    <mergeCell ref="LQC2:LQD2"/>
    <mergeCell ref="LPK2:LPL2"/>
    <mergeCell ref="LPM2:LPN2"/>
    <mergeCell ref="LPO2:LPP2"/>
    <mergeCell ref="LPQ2:LPR2"/>
    <mergeCell ref="LPS2:LPT2"/>
    <mergeCell ref="LPA2:LPB2"/>
    <mergeCell ref="LPC2:LPD2"/>
    <mergeCell ref="LPE2:LPF2"/>
    <mergeCell ref="LPG2:LPH2"/>
    <mergeCell ref="LPI2:LPJ2"/>
    <mergeCell ref="LOQ2:LOR2"/>
    <mergeCell ref="LOS2:LOT2"/>
    <mergeCell ref="LOU2:LOV2"/>
    <mergeCell ref="LOW2:LOX2"/>
    <mergeCell ref="LOY2:LOZ2"/>
    <mergeCell ref="LOG2:LOH2"/>
    <mergeCell ref="LOI2:LOJ2"/>
    <mergeCell ref="LOK2:LOL2"/>
    <mergeCell ref="LOM2:LON2"/>
    <mergeCell ref="LOO2:LOP2"/>
    <mergeCell ref="LNW2:LNX2"/>
    <mergeCell ref="LNY2:LNZ2"/>
    <mergeCell ref="LOA2:LOB2"/>
    <mergeCell ref="LOC2:LOD2"/>
    <mergeCell ref="LOE2:LOF2"/>
    <mergeCell ref="LNM2:LNN2"/>
    <mergeCell ref="LNO2:LNP2"/>
    <mergeCell ref="LNQ2:LNR2"/>
    <mergeCell ref="LNS2:LNT2"/>
    <mergeCell ref="LNU2:LNV2"/>
    <mergeCell ref="LSM2:LSN2"/>
    <mergeCell ref="LSO2:LSP2"/>
    <mergeCell ref="LSQ2:LSR2"/>
    <mergeCell ref="LSS2:LST2"/>
    <mergeCell ref="LSU2:LSV2"/>
    <mergeCell ref="LSC2:LSD2"/>
    <mergeCell ref="LSE2:LSF2"/>
    <mergeCell ref="LSG2:LSH2"/>
    <mergeCell ref="LSI2:LSJ2"/>
    <mergeCell ref="LSK2:LSL2"/>
    <mergeCell ref="LRS2:LRT2"/>
    <mergeCell ref="LRU2:LRV2"/>
    <mergeCell ref="LRW2:LRX2"/>
    <mergeCell ref="LRY2:LRZ2"/>
    <mergeCell ref="LSA2:LSB2"/>
    <mergeCell ref="LRI2:LRJ2"/>
    <mergeCell ref="LRK2:LRL2"/>
    <mergeCell ref="LRM2:LRN2"/>
    <mergeCell ref="LRO2:LRP2"/>
    <mergeCell ref="LRQ2:LRR2"/>
    <mergeCell ref="LQY2:LQZ2"/>
    <mergeCell ref="LRA2:LRB2"/>
    <mergeCell ref="LRC2:LRD2"/>
    <mergeCell ref="LRE2:LRF2"/>
    <mergeCell ref="LRG2:LRH2"/>
    <mergeCell ref="LQO2:LQP2"/>
    <mergeCell ref="LQQ2:LQR2"/>
    <mergeCell ref="LQS2:LQT2"/>
    <mergeCell ref="LQU2:LQV2"/>
    <mergeCell ref="LQW2:LQX2"/>
    <mergeCell ref="LQE2:LQF2"/>
    <mergeCell ref="LQG2:LQH2"/>
    <mergeCell ref="LQI2:LQJ2"/>
    <mergeCell ref="LQK2:LQL2"/>
    <mergeCell ref="LQM2:LQN2"/>
    <mergeCell ref="LVE2:LVF2"/>
    <mergeCell ref="LVG2:LVH2"/>
    <mergeCell ref="LVI2:LVJ2"/>
    <mergeCell ref="LVK2:LVL2"/>
    <mergeCell ref="LVM2:LVN2"/>
    <mergeCell ref="LUU2:LUV2"/>
    <mergeCell ref="LUW2:LUX2"/>
    <mergeCell ref="LUY2:LUZ2"/>
    <mergeCell ref="LVA2:LVB2"/>
    <mergeCell ref="LVC2:LVD2"/>
    <mergeCell ref="LUK2:LUL2"/>
    <mergeCell ref="LUM2:LUN2"/>
    <mergeCell ref="LUO2:LUP2"/>
    <mergeCell ref="LUQ2:LUR2"/>
    <mergeCell ref="LUS2:LUT2"/>
    <mergeCell ref="LUA2:LUB2"/>
    <mergeCell ref="LUC2:LUD2"/>
    <mergeCell ref="LUE2:LUF2"/>
    <mergeCell ref="LUG2:LUH2"/>
    <mergeCell ref="LUI2:LUJ2"/>
    <mergeCell ref="LTQ2:LTR2"/>
    <mergeCell ref="LTS2:LTT2"/>
    <mergeCell ref="LTU2:LTV2"/>
    <mergeCell ref="LTW2:LTX2"/>
    <mergeCell ref="LTY2:LTZ2"/>
    <mergeCell ref="LTG2:LTH2"/>
    <mergeCell ref="LTI2:LTJ2"/>
    <mergeCell ref="LTK2:LTL2"/>
    <mergeCell ref="LTM2:LTN2"/>
    <mergeCell ref="LTO2:LTP2"/>
    <mergeCell ref="LSW2:LSX2"/>
    <mergeCell ref="LSY2:LSZ2"/>
    <mergeCell ref="LTA2:LTB2"/>
    <mergeCell ref="LTC2:LTD2"/>
    <mergeCell ref="LTE2:LTF2"/>
    <mergeCell ref="LXW2:LXX2"/>
    <mergeCell ref="LXY2:LXZ2"/>
    <mergeCell ref="LYA2:LYB2"/>
    <mergeCell ref="LYC2:LYD2"/>
    <mergeCell ref="LYE2:LYF2"/>
    <mergeCell ref="LXM2:LXN2"/>
    <mergeCell ref="LXO2:LXP2"/>
    <mergeCell ref="LXQ2:LXR2"/>
    <mergeCell ref="LXS2:LXT2"/>
    <mergeCell ref="LXU2:LXV2"/>
    <mergeCell ref="LXC2:LXD2"/>
    <mergeCell ref="LXE2:LXF2"/>
    <mergeCell ref="LXG2:LXH2"/>
    <mergeCell ref="LXI2:LXJ2"/>
    <mergeCell ref="LXK2:LXL2"/>
    <mergeCell ref="LWS2:LWT2"/>
    <mergeCell ref="LWU2:LWV2"/>
    <mergeCell ref="LWW2:LWX2"/>
    <mergeCell ref="LWY2:LWZ2"/>
    <mergeCell ref="LXA2:LXB2"/>
    <mergeCell ref="LWI2:LWJ2"/>
    <mergeCell ref="LWK2:LWL2"/>
    <mergeCell ref="LWM2:LWN2"/>
    <mergeCell ref="LWO2:LWP2"/>
    <mergeCell ref="LWQ2:LWR2"/>
    <mergeCell ref="LVY2:LVZ2"/>
    <mergeCell ref="LWA2:LWB2"/>
    <mergeCell ref="LWC2:LWD2"/>
    <mergeCell ref="LWE2:LWF2"/>
    <mergeCell ref="LWG2:LWH2"/>
    <mergeCell ref="LVO2:LVP2"/>
    <mergeCell ref="LVQ2:LVR2"/>
    <mergeCell ref="LVS2:LVT2"/>
    <mergeCell ref="LVU2:LVV2"/>
    <mergeCell ref="LVW2:LVX2"/>
    <mergeCell ref="MAO2:MAP2"/>
    <mergeCell ref="MAQ2:MAR2"/>
    <mergeCell ref="MAS2:MAT2"/>
    <mergeCell ref="MAU2:MAV2"/>
    <mergeCell ref="MAW2:MAX2"/>
    <mergeCell ref="MAE2:MAF2"/>
    <mergeCell ref="MAG2:MAH2"/>
    <mergeCell ref="MAI2:MAJ2"/>
    <mergeCell ref="MAK2:MAL2"/>
    <mergeCell ref="MAM2:MAN2"/>
    <mergeCell ref="LZU2:LZV2"/>
    <mergeCell ref="LZW2:LZX2"/>
    <mergeCell ref="LZY2:LZZ2"/>
    <mergeCell ref="MAA2:MAB2"/>
    <mergeCell ref="MAC2:MAD2"/>
    <mergeCell ref="LZK2:LZL2"/>
    <mergeCell ref="LZM2:LZN2"/>
    <mergeCell ref="LZO2:LZP2"/>
    <mergeCell ref="LZQ2:LZR2"/>
    <mergeCell ref="LZS2:LZT2"/>
    <mergeCell ref="LZA2:LZB2"/>
    <mergeCell ref="LZC2:LZD2"/>
    <mergeCell ref="LZE2:LZF2"/>
    <mergeCell ref="LZG2:LZH2"/>
    <mergeCell ref="LZI2:LZJ2"/>
    <mergeCell ref="LYQ2:LYR2"/>
    <mergeCell ref="LYS2:LYT2"/>
    <mergeCell ref="LYU2:LYV2"/>
    <mergeCell ref="LYW2:LYX2"/>
    <mergeCell ref="LYY2:LYZ2"/>
    <mergeCell ref="LYG2:LYH2"/>
    <mergeCell ref="LYI2:LYJ2"/>
    <mergeCell ref="LYK2:LYL2"/>
    <mergeCell ref="LYM2:LYN2"/>
    <mergeCell ref="LYO2:LYP2"/>
    <mergeCell ref="MDG2:MDH2"/>
    <mergeCell ref="MDI2:MDJ2"/>
    <mergeCell ref="MDK2:MDL2"/>
    <mergeCell ref="MDM2:MDN2"/>
    <mergeCell ref="MDO2:MDP2"/>
    <mergeCell ref="MCW2:MCX2"/>
    <mergeCell ref="MCY2:MCZ2"/>
    <mergeCell ref="MDA2:MDB2"/>
    <mergeCell ref="MDC2:MDD2"/>
    <mergeCell ref="MDE2:MDF2"/>
    <mergeCell ref="MCM2:MCN2"/>
    <mergeCell ref="MCO2:MCP2"/>
    <mergeCell ref="MCQ2:MCR2"/>
    <mergeCell ref="MCS2:MCT2"/>
    <mergeCell ref="MCU2:MCV2"/>
    <mergeCell ref="MCC2:MCD2"/>
    <mergeCell ref="MCE2:MCF2"/>
    <mergeCell ref="MCG2:MCH2"/>
    <mergeCell ref="MCI2:MCJ2"/>
    <mergeCell ref="MCK2:MCL2"/>
    <mergeCell ref="MBS2:MBT2"/>
    <mergeCell ref="MBU2:MBV2"/>
    <mergeCell ref="MBW2:MBX2"/>
    <mergeCell ref="MBY2:MBZ2"/>
    <mergeCell ref="MCA2:MCB2"/>
    <mergeCell ref="MBI2:MBJ2"/>
    <mergeCell ref="MBK2:MBL2"/>
    <mergeCell ref="MBM2:MBN2"/>
    <mergeCell ref="MBO2:MBP2"/>
    <mergeCell ref="MBQ2:MBR2"/>
    <mergeCell ref="MAY2:MAZ2"/>
    <mergeCell ref="MBA2:MBB2"/>
    <mergeCell ref="MBC2:MBD2"/>
    <mergeCell ref="MBE2:MBF2"/>
    <mergeCell ref="MBG2:MBH2"/>
    <mergeCell ref="MFY2:MFZ2"/>
    <mergeCell ref="MGA2:MGB2"/>
    <mergeCell ref="MGC2:MGD2"/>
    <mergeCell ref="MGE2:MGF2"/>
    <mergeCell ref="MGG2:MGH2"/>
    <mergeCell ref="MFO2:MFP2"/>
    <mergeCell ref="MFQ2:MFR2"/>
    <mergeCell ref="MFS2:MFT2"/>
    <mergeCell ref="MFU2:MFV2"/>
    <mergeCell ref="MFW2:MFX2"/>
    <mergeCell ref="MFE2:MFF2"/>
    <mergeCell ref="MFG2:MFH2"/>
    <mergeCell ref="MFI2:MFJ2"/>
    <mergeCell ref="MFK2:MFL2"/>
    <mergeCell ref="MFM2:MFN2"/>
    <mergeCell ref="MEU2:MEV2"/>
    <mergeCell ref="MEW2:MEX2"/>
    <mergeCell ref="MEY2:MEZ2"/>
    <mergeCell ref="MFA2:MFB2"/>
    <mergeCell ref="MFC2:MFD2"/>
    <mergeCell ref="MEK2:MEL2"/>
    <mergeCell ref="MEM2:MEN2"/>
    <mergeCell ref="MEO2:MEP2"/>
    <mergeCell ref="MEQ2:MER2"/>
    <mergeCell ref="MES2:MET2"/>
    <mergeCell ref="MEA2:MEB2"/>
    <mergeCell ref="MEC2:MED2"/>
    <mergeCell ref="MEE2:MEF2"/>
    <mergeCell ref="MEG2:MEH2"/>
    <mergeCell ref="MEI2:MEJ2"/>
    <mergeCell ref="MDQ2:MDR2"/>
    <mergeCell ref="MDS2:MDT2"/>
    <mergeCell ref="MDU2:MDV2"/>
    <mergeCell ref="MDW2:MDX2"/>
    <mergeCell ref="MDY2:MDZ2"/>
    <mergeCell ref="MIQ2:MIR2"/>
    <mergeCell ref="MIS2:MIT2"/>
    <mergeCell ref="MIU2:MIV2"/>
    <mergeCell ref="MIW2:MIX2"/>
    <mergeCell ref="MIY2:MIZ2"/>
    <mergeCell ref="MIG2:MIH2"/>
    <mergeCell ref="MII2:MIJ2"/>
    <mergeCell ref="MIK2:MIL2"/>
    <mergeCell ref="MIM2:MIN2"/>
    <mergeCell ref="MIO2:MIP2"/>
    <mergeCell ref="MHW2:MHX2"/>
    <mergeCell ref="MHY2:MHZ2"/>
    <mergeCell ref="MIA2:MIB2"/>
    <mergeCell ref="MIC2:MID2"/>
    <mergeCell ref="MIE2:MIF2"/>
    <mergeCell ref="MHM2:MHN2"/>
    <mergeCell ref="MHO2:MHP2"/>
    <mergeCell ref="MHQ2:MHR2"/>
    <mergeCell ref="MHS2:MHT2"/>
    <mergeCell ref="MHU2:MHV2"/>
    <mergeCell ref="MHC2:MHD2"/>
    <mergeCell ref="MHE2:MHF2"/>
    <mergeCell ref="MHG2:MHH2"/>
    <mergeCell ref="MHI2:MHJ2"/>
    <mergeCell ref="MHK2:MHL2"/>
    <mergeCell ref="MGS2:MGT2"/>
    <mergeCell ref="MGU2:MGV2"/>
    <mergeCell ref="MGW2:MGX2"/>
    <mergeCell ref="MGY2:MGZ2"/>
    <mergeCell ref="MHA2:MHB2"/>
    <mergeCell ref="MGI2:MGJ2"/>
    <mergeCell ref="MGK2:MGL2"/>
    <mergeCell ref="MGM2:MGN2"/>
    <mergeCell ref="MGO2:MGP2"/>
    <mergeCell ref="MGQ2:MGR2"/>
    <mergeCell ref="MLI2:MLJ2"/>
    <mergeCell ref="MLK2:MLL2"/>
    <mergeCell ref="MLM2:MLN2"/>
    <mergeCell ref="MLO2:MLP2"/>
    <mergeCell ref="MLQ2:MLR2"/>
    <mergeCell ref="MKY2:MKZ2"/>
    <mergeCell ref="MLA2:MLB2"/>
    <mergeCell ref="MLC2:MLD2"/>
    <mergeCell ref="MLE2:MLF2"/>
    <mergeCell ref="MLG2:MLH2"/>
    <mergeCell ref="MKO2:MKP2"/>
    <mergeCell ref="MKQ2:MKR2"/>
    <mergeCell ref="MKS2:MKT2"/>
    <mergeCell ref="MKU2:MKV2"/>
    <mergeCell ref="MKW2:MKX2"/>
    <mergeCell ref="MKE2:MKF2"/>
    <mergeCell ref="MKG2:MKH2"/>
    <mergeCell ref="MKI2:MKJ2"/>
    <mergeCell ref="MKK2:MKL2"/>
    <mergeCell ref="MKM2:MKN2"/>
    <mergeCell ref="MJU2:MJV2"/>
    <mergeCell ref="MJW2:MJX2"/>
    <mergeCell ref="MJY2:MJZ2"/>
    <mergeCell ref="MKA2:MKB2"/>
    <mergeCell ref="MKC2:MKD2"/>
    <mergeCell ref="MJK2:MJL2"/>
    <mergeCell ref="MJM2:MJN2"/>
    <mergeCell ref="MJO2:MJP2"/>
    <mergeCell ref="MJQ2:MJR2"/>
    <mergeCell ref="MJS2:MJT2"/>
    <mergeCell ref="MJA2:MJB2"/>
    <mergeCell ref="MJC2:MJD2"/>
    <mergeCell ref="MJE2:MJF2"/>
    <mergeCell ref="MJG2:MJH2"/>
    <mergeCell ref="MJI2:MJJ2"/>
    <mergeCell ref="MOA2:MOB2"/>
    <mergeCell ref="MOC2:MOD2"/>
    <mergeCell ref="MOE2:MOF2"/>
    <mergeCell ref="MOG2:MOH2"/>
    <mergeCell ref="MOI2:MOJ2"/>
    <mergeCell ref="MNQ2:MNR2"/>
    <mergeCell ref="MNS2:MNT2"/>
    <mergeCell ref="MNU2:MNV2"/>
    <mergeCell ref="MNW2:MNX2"/>
    <mergeCell ref="MNY2:MNZ2"/>
    <mergeCell ref="MNG2:MNH2"/>
    <mergeCell ref="MNI2:MNJ2"/>
    <mergeCell ref="MNK2:MNL2"/>
    <mergeCell ref="MNM2:MNN2"/>
    <mergeCell ref="MNO2:MNP2"/>
    <mergeCell ref="MMW2:MMX2"/>
    <mergeCell ref="MMY2:MMZ2"/>
    <mergeCell ref="MNA2:MNB2"/>
    <mergeCell ref="MNC2:MND2"/>
    <mergeCell ref="MNE2:MNF2"/>
    <mergeCell ref="MMM2:MMN2"/>
    <mergeCell ref="MMO2:MMP2"/>
    <mergeCell ref="MMQ2:MMR2"/>
    <mergeCell ref="MMS2:MMT2"/>
    <mergeCell ref="MMU2:MMV2"/>
    <mergeCell ref="MMC2:MMD2"/>
    <mergeCell ref="MME2:MMF2"/>
    <mergeCell ref="MMG2:MMH2"/>
    <mergeCell ref="MMI2:MMJ2"/>
    <mergeCell ref="MMK2:MML2"/>
    <mergeCell ref="MLS2:MLT2"/>
    <mergeCell ref="MLU2:MLV2"/>
    <mergeCell ref="MLW2:MLX2"/>
    <mergeCell ref="MLY2:MLZ2"/>
    <mergeCell ref="MMA2:MMB2"/>
    <mergeCell ref="MQS2:MQT2"/>
    <mergeCell ref="MQU2:MQV2"/>
    <mergeCell ref="MQW2:MQX2"/>
    <mergeCell ref="MQY2:MQZ2"/>
    <mergeCell ref="MRA2:MRB2"/>
    <mergeCell ref="MQI2:MQJ2"/>
    <mergeCell ref="MQK2:MQL2"/>
    <mergeCell ref="MQM2:MQN2"/>
    <mergeCell ref="MQO2:MQP2"/>
    <mergeCell ref="MQQ2:MQR2"/>
    <mergeCell ref="MPY2:MPZ2"/>
    <mergeCell ref="MQA2:MQB2"/>
    <mergeCell ref="MQC2:MQD2"/>
    <mergeCell ref="MQE2:MQF2"/>
    <mergeCell ref="MQG2:MQH2"/>
    <mergeCell ref="MPO2:MPP2"/>
    <mergeCell ref="MPQ2:MPR2"/>
    <mergeCell ref="MPS2:MPT2"/>
    <mergeCell ref="MPU2:MPV2"/>
    <mergeCell ref="MPW2:MPX2"/>
    <mergeCell ref="MPE2:MPF2"/>
    <mergeCell ref="MPG2:MPH2"/>
    <mergeCell ref="MPI2:MPJ2"/>
    <mergeCell ref="MPK2:MPL2"/>
    <mergeCell ref="MPM2:MPN2"/>
    <mergeCell ref="MOU2:MOV2"/>
    <mergeCell ref="MOW2:MOX2"/>
    <mergeCell ref="MOY2:MOZ2"/>
    <mergeCell ref="MPA2:MPB2"/>
    <mergeCell ref="MPC2:MPD2"/>
    <mergeCell ref="MOK2:MOL2"/>
    <mergeCell ref="MOM2:MON2"/>
    <mergeCell ref="MOO2:MOP2"/>
    <mergeCell ref="MOQ2:MOR2"/>
    <mergeCell ref="MOS2:MOT2"/>
    <mergeCell ref="MTK2:MTL2"/>
    <mergeCell ref="MTM2:MTN2"/>
    <mergeCell ref="MTO2:MTP2"/>
    <mergeCell ref="MTQ2:MTR2"/>
    <mergeCell ref="MTS2:MTT2"/>
    <mergeCell ref="MTA2:MTB2"/>
    <mergeCell ref="MTC2:MTD2"/>
    <mergeCell ref="MTE2:MTF2"/>
    <mergeCell ref="MTG2:MTH2"/>
    <mergeCell ref="MTI2:MTJ2"/>
    <mergeCell ref="MSQ2:MSR2"/>
    <mergeCell ref="MSS2:MST2"/>
    <mergeCell ref="MSU2:MSV2"/>
    <mergeCell ref="MSW2:MSX2"/>
    <mergeCell ref="MSY2:MSZ2"/>
    <mergeCell ref="MSG2:MSH2"/>
    <mergeCell ref="MSI2:MSJ2"/>
    <mergeCell ref="MSK2:MSL2"/>
    <mergeCell ref="MSM2:MSN2"/>
    <mergeCell ref="MSO2:MSP2"/>
    <mergeCell ref="MRW2:MRX2"/>
    <mergeCell ref="MRY2:MRZ2"/>
    <mergeCell ref="MSA2:MSB2"/>
    <mergeCell ref="MSC2:MSD2"/>
    <mergeCell ref="MSE2:MSF2"/>
    <mergeCell ref="MRM2:MRN2"/>
    <mergeCell ref="MRO2:MRP2"/>
    <mergeCell ref="MRQ2:MRR2"/>
    <mergeCell ref="MRS2:MRT2"/>
    <mergeCell ref="MRU2:MRV2"/>
    <mergeCell ref="MRC2:MRD2"/>
    <mergeCell ref="MRE2:MRF2"/>
    <mergeCell ref="MRG2:MRH2"/>
    <mergeCell ref="MRI2:MRJ2"/>
    <mergeCell ref="MRK2:MRL2"/>
    <mergeCell ref="MWC2:MWD2"/>
    <mergeCell ref="MWE2:MWF2"/>
    <mergeCell ref="MWG2:MWH2"/>
    <mergeCell ref="MWI2:MWJ2"/>
    <mergeCell ref="MWK2:MWL2"/>
    <mergeCell ref="MVS2:MVT2"/>
    <mergeCell ref="MVU2:MVV2"/>
    <mergeCell ref="MVW2:MVX2"/>
    <mergeCell ref="MVY2:MVZ2"/>
    <mergeCell ref="MWA2:MWB2"/>
    <mergeCell ref="MVI2:MVJ2"/>
    <mergeCell ref="MVK2:MVL2"/>
    <mergeCell ref="MVM2:MVN2"/>
    <mergeCell ref="MVO2:MVP2"/>
    <mergeCell ref="MVQ2:MVR2"/>
    <mergeCell ref="MUY2:MUZ2"/>
    <mergeCell ref="MVA2:MVB2"/>
    <mergeCell ref="MVC2:MVD2"/>
    <mergeCell ref="MVE2:MVF2"/>
    <mergeCell ref="MVG2:MVH2"/>
    <mergeCell ref="MUO2:MUP2"/>
    <mergeCell ref="MUQ2:MUR2"/>
    <mergeCell ref="MUS2:MUT2"/>
    <mergeCell ref="MUU2:MUV2"/>
    <mergeCell ref="MUW2:MUX2"/>
    <mergeCell ref="MUE2:MUF2"/>
    <mergeCell ref="MUG2:MUH2"/>
    <mergeCell ref="MUI2:MUJ2"/>
    <mergeCell ref="MUK2:MUL2"/>
    <mergeCell ref="MUM2:MUN2"/>
    <mergeCell ref="MTU2:MTV2"/>
    <mergeCell ref="MTW2:MTX2"/>
    <mergeCell ref="MTY2:MTZ2"/>
    <mergeCell ref="MUA2:MUB2"/>
    <mergeCell ref="MUC2:MUD2"/>
    <mergeCell ref="MYU2:MYV2"/>
    <mergeCell ref="MYW2:MYX2"/>
    <mergeCell ref="MYY2:MYZ2"/>
    <mergeCell ref="MZA2:MZB2"/>
    <mergeCell ref="MZC2:MZD2"/>
    <mergeCell ref="MYK2:MYL2"/>
    <mergeCell ref="MYM2:MYN2"/>
    <mergeCell ref="MYO2:MYP2"/>
    <mergeCell ref="MYQ2:MYR2"/>
    <mergeCell ref="MYS2:MYT2"/>
    <mergeCell ref="MYA2:MYB2"/>
    <mergeCell ref="MYC2:MYD2"/>
    <mergeCell ref="MYE2:MYF2"/>
    <mergeCell ref="MYG2:MYH2"/>
    <mergeCell ref="MYI2:MYJ2"/>
    <mergeCell ref="MXQ2:MXR2"/>
    <mergeCell ref="MXS2:MXT2"/>
    <mergeCell ref="MXU2:MXV2"/>
    <mergeCell ref="MXW2:MXX2"/>
    <mergeCell ref="MXY2:MXZ2"/>
    <mergeCell ref="MXG2:MXH2"/>
    <mergeCell ref="MXI2:MXJ2"/>
    <mergeCell ref="MXK2:MXL2"/>
    <mergeCell ref="MXM2:MXN2"/>
    <mergeCell ref="MXO2:MXP2"/>
    <mergeCell ref="MWW2:MWX2"/>
    <mergeCell ref="MWY2:MWZ2"/>
    <mergeCell ref="MXA2:MXB2"/>
    <mergeCell ref="MXC2:MXD2"/>
    <mergeCell ref="MXE2:MXF2"/>
    <mergeCell ref="MWM2:MWN2"/>
    <mergeCell ref="MWO2:MWP2"/>
    <mergeCell ref="MWQ2:MWR2"/>
    <mergeCell ref="MWS2:MWT2"/>
    <mergeCell ref="MWU2:MWV2"/>
    <mergeCell ref="NBM2:NBN2"/>
    <mergeCell ref="NBO2:NBP2"/>
    <mergeCell ref="NBQ2:NBR2"/>
    <mergeCell ref="NBS2:NBT2"/>
    <mergeCell ref="NBU2:NBV2"/>
    <mergeCell ref="NBC2:NBD2"/>
    <mergeCell ref="NBE2:NBF2"/>
    <mergeCell ref="NBG2:NBH2"/>
    <mergeCell ref="NBI2:NBJ2"/>
    <mergeCell ref="NBK2:NBL2"/>
    <mergeCell ref="NAS2:NAT2"/>
    <mergeCell ref="NAU2:NAV2"/>
    <mergeCell ref="NAW2:NAX2"/>
    <mergeCell ref="NAY2:NAZ2"/>
    <mergeCell ref="NBA2:NBB2"/>
    <mergeCell ref="NAI2:NAJ2"/>
    <mergeCell ref="NAK2:NAL2"/>
    <mergeCell ref="NAM2:NAN2"/>
    <mergeCell ref="NAO2:NAP2"/>
    <mergeCell ref="NAQ2:NAR2"/>
    <mergeCell ref="MZY2:MZZ2"/>
    <mergeCell ref="NAA2:NAB2"/>
    <mergeCell ref="NAC2:NAD2"/>
    <mergeCell ref="NAE2:NAF2"/>
    <mergeCell ref="NAG2:NAH2"/>
    <mergeCell ref="MZO2:MZP2"/>
    <mergeCell ref="MZQ2:MZR2"/>
    <mergeCell ref="MZS2:MZT2"/>
    <mergeCell ref="MZU2:MZV2"/>
    <mergeCell ref="MZW2:MZX2"/>
    <mergeCell ref="MZE2:MZF2"/>
    <mergeCell ref="MZG2:MZH2"/>
    <mergeCell ref="MZI2:MZJ2"/>
    <mergeCell ref="MZK2:MZL2"/>
    <mergeCell ref="MZM2:MZN2"/>
    <mergeCell ref="NEE2:NEF2"/>
    <mergeCell ref="NEG2:NEH2"/>
    <mergeCell ref="NEI2:NEJ2"/>
    <mergeCell ref="NEK2:NEL2"/>
    <mergeCell ref="NEM2:NEN2"/>
    <mergeCell ref="NDU2:NDV2"/>
    <mergeCell ref="NDW2:NDX2"/>
    <mergeCell ref="NDY2:NDZ2"/>
    <mergeCell ref="NEA2:NEB2"/>
    <mergeCell ref="NEC2:NED2"/>
    <mergeCell ref="NDK2:NDL2"/>
    <mergeCell ref="NDM2:NDN2"/>
    <mergeCell ref="NDO2:NDP2"/>
    <mergeCell ref="NDQ2:NDR2"/>
    <mergeCell ref="NDS2:NDT2"/>
    <mergeCell ref="NDA2:NDB2"/>
    <mergeCell ref="NDC2:NDD2"/>
    <mergeCell ref="NDE2:NDF2"/>
    <mergeCell ref="NDG2:NDH2"/>
    <mergeCell ref="NDI2:NDJ2"/>
    <mergeCell ref="NCQ2:NCR2"/>
    <mergeCell ref="NCS2:NCT2"/>
    <mergeCell ref="NCU2:NCV2"/>
    <mergeCell ref="NCW2:NCX2"/>
    <mergeCell ref="NCY2:NCZ2"/>
    <mergeCell ref="NCG2:NCH2"/>
    <mergeCell ref="NCI2:NCJ2"/>
    <mergeCell ref="NCK2:NCL2"/>
    <mergeCell ref="NCM2:NCN2"/>
    <mergeCell ref="NCO2:NCP2"/>
    <mergeCell ref="NBW2:NBX2"/>
    <mergeCell ref="NBY2:NBZ2"/>
    <mergeCell ref="NCA2:NCB2"/>
    <mergeCell ref="NCC2:NCD2"/>
    <mergeCell ref="NCE2:NCF2"/>
    <mergeCell ref="NGW2:NGX2"/>
    <mergeCell ref="NGY2:NGZ2"/>
    <mergeCell ref="NHA2:NHB2"/>
    <mergeCell ref="NHC2:NHD2"/>
    <mergeCell ref="NHE2:NHF2"/>
    <mergeCell ref="NGM2:NGN2"/>
    <mergeCell ref="NGO2:NGP2"/>
    <mergeCell ref="NGQ2:NGR2"/>
    <mergeCell ref="NGS2:NGT2"/>
    <mergeCell ref="NGU2:NGV2"/>
    <mergeCell ref="NGC2:NGD2"/>
    <mergeCell ref="NGE2:NGF2"/>
    <mergeCell ref="NGG2:NGH2"/>
    <mergeCell ref="NGI2:NGJ2"/>
    <mergeCell ref="NGK2:NGL2"/>
    <mergeCell ref="NFS2:NFT2"/>
    <mergeCell ref="NFU2:NFV2"/>
    <mergeCell ref="NFW2:NFX2"/>
    <mergeCell ref="NFY2:NFZ2"/>
    <mergeCell ref="NGA2:NGB2"/>
    <mergeCell ref="NFI2:NFJ2"/>
    <mergeCell ref="NFK2:NFL2"/>
    <mergeCell ref="NFM2:NFN2"/>
    <mergeCell ref="NFO2:NFP2"/>
    <mergeCell ref="NFQ2:NFR2"/>
    <mergeCell ref="NEY2:NEZ2"/>
    <mergeCell ref="NFA2:NFB2"/>
    <mergeCell ref="NFC2:NFD2"/>
    <mergeCell ref="NFE2:NFF2"/>
    <mergeCell ref="NFG2:NFH2"/>
    <mergeCell ref="NEO2:NEP2"/>
    <mergeCell ref="NEQ2:NER2"/>
    <mergeCell ref="NES2:NET2"/>
    <mergeCell ref="NEU2:NEV2"/>
    <mergeCell ref="NEW2:NEX2"/>
    <mergeCell ref="NJO2:NJP2"/>
    <mergeCell ref="NJQ2:NJR2"/>
    <mergeCell ref="NJS2:NJT2"/>
    <mergeCell ref="NJU2:NJV2"/>
    <mergeCell ref="NJW2:NJX2"/>
    <mergeCell ref="NJE2:NJF2"/>
    <mergeCell ref="NJG2:NJH2"/>
    <mergeCell ref="NJI2:NJJ2"/>
    <mergeCell ref="NJK2:NJL2"/>
    <mergeCell ref="NJM2:NJN2"/>
    <mergeCell ref="NIU2:NIV2"/>
    <mergeCell ref="NIW2:NIX2"/>
    <mergeCell ref="NIY2:NIZ2"/>
    <mergeCell ref="NJA2:NJB2"/>
    <mergeCell ref="NJC2:NJD2"/>
    <mergeCell ref="NIK2:NIL2"/>
    <mergeCell ref="NIM2:NIN2"/>
    <mergeCell ref="NIO2:NIP2"/>
    <mergeCell ref="NIQ2:NIR2"/>
    <mergeCell ref="NIS2:NIT2"/>
    <mergeCell ref="NIA2:NIB2"/>
    <mergeCell ref="NIC2:NID2"/>
    <mergeCell ref="NIE2:NIF2"/>
    <mergeCell ref="NIG2:NIH2"/>
    <mergeCell ref="NII2:NIJ2"/>
    <mergeCell ref="NHQ2:NHR2"/>
    <mergeCell ref="NHS2:NHT2"/>
    <mergeCell ref="NHU2:NHV2"/>
    <mergeCell ref="NHW2:NHX2"/>
    <mergeCell ref="NHY2:NHZ2"/>
    <mergeCell ref="NHG2:NHH2"/>
    <mergeCell ref="NHI2:NHJ2"/>
    <mergeCell ref="NHK2:NHL2"/>
    <mergeCell ref="NHM2:NHN2"/>
    <mergeCell ref="NHO2:NHP2"/>
    <mergeCell ref="NMG2:NMH2"/>
    <mergeCell ref="NMI2:NMJ2"/>
    <mergeCell ref="NMK2:NML2"/>
    <mergeCell ref="NMM2:NMN2"/>
    <mergeCell ref="NMO2:NMP2"/>
    <mergeCell ref="NLW2:NLX2"/>
    <mergeCell ref="NLY2:NLZ2"/>
    <mergeCell ref="NMA2:NMB2"/>
    <mergeCell ref="NMC2:NMD2"/>
    <mergeCell ref="NME2:NMF2"/>
    <mergeCell ref="NLM2:NLN2"/>
    <mergeCell ref="NLO2:NLP2"/>
    <mergeCell ref="NLQ2:NLR2"/>
    <mergeCell ref="NLS2:NLT2"/>
    <mergeCell ref="NLU2:NLV2"/>
    <mergeCell ref="NLC2:NLD2"/>
    <mergeCell ref="NLE2:NLF2"/>
    <mergeCell ref="NLG2:NLH2"/>
    <mergeCell ref="NLI2:NLJ2"/>
    <mergeCell ref="NLK2:NLL2"/>
    <mergeCell ref="NKS2:NKT2"/>
    <mergeCell ref="NKU2:NKV2"/>
    <mergeCell ref="NKW2:NKX2"/>
    <mergeCell ref="NKY2:NKZ2"/>
    <mergeCell ref="NLA2:NLB2"/>
    <mergeCell ref="NKI2:NKJ2"/>
    <mergeCell ref="NKK2:NKL2"/>
    <mergeCell ref="NKM2:NKN2"/>
    <mergeCell ref="NKO2:NKP2"/>
    <mergeCell ref="NKQ2:NKR2"/>
    <mergeCell ref="NJY2:NJZ2"/>
    <mergeCell ref="NKA2:NKB2"/>
    <mergeCell ref="NKC2:NKD2"/>
    <mergeCell ref="NKE2:NKF2"/>
    <mergeCell ref="NKG2:NKH2"/>
    <mergeCell ref="NOY2:NOZ2"/>
    <mergeCell ref="NPA2:NPB2"/>
    <mergeCell ref="NPC2:NPD2"/>
    <mergeCell ref="NPE2:NPF2"/>
    <mergeCell ref="NPG2:NPH2"/>
    <mergeCell ref="NOO2:NOP2"/>
    <mergeCell ref="NOQ2:NOR2"/>
    <mergeCell ref="NOS2:NOT2"/>
    <mergeCell ref="NOU2:NOV2"/>
    <mergeCell ref="NOW2:NOX2"/>
    <mergeCell ref="NOE2:NOF2"/>
    <mergeCell ref="NOG2:NOH2"/>
    <mergeCell ref="NOI2:NOJ2"/>
    <mergeCell ref="NOK2:NOL2"/>
    <mergeCell ref="NOM2:NON2"/>
    <mergeCell ref="NNU2:NNV2"/>
    <mergeCell ref="NNW2:NNX2"/>
    <mergeCell ref="NNY2:NNZ2"/>
    <mergeCell ref="NOA2:NOB2"/>
    <mergeCell ref="NOC2:NOD2"/>
    <mergeCell ref="NNK2:NNL2"/>
    <mergeCell ref="NNM2:NNN2"/>
    <mergeCell ref="NNO2:NNP2"/>
    <mergeCell ref="NNQ2:NNR2"/>
    <mergeCell ref="NNS2:NNT2"/>
    <mergeCell ref="NNA2:NNB2"/>
    <mergeCell ref="NNC2:NND2"/>
    <mergeCell ref="NNE2:NNF2"/>
    <mergeCell ref="NNG2:NNH2"/>
    <mergeCell ref="NNI2:NNJ2"/>
    <mergeCell ref="NMQ2:NMR2"/>
    <mergeCell ref="NMS2:NMT2"/>
    <mergeCell ref="NMU2:NMV2"/>
    <mergeCell ref="NMW2:NMX2"/>
    <mergeCell ref="NMY2:NMZ2"/>
    <mergeCell ref="NRQ2:NRR2"/>
    <mergeCell ref="NRS2:NRT2"/>
    <mergeCell ref="NRU2:NRV2"/>
    <mergeCell ref="NRW2:NRX2"/>
    <mergeCell ref="NRY2:NRZ2"/>
    <mergeCell ref="NRG2:NRH2"/>
    <mergeCell ref="NRI2:NRJ2"/>
    <mergeCell ref="NRK2:NRL2"/>
    <mergeCell ref="NRM2:NRN2"/>
    <mergeCell ref="NRO2:NRP2"/>
    <mergeCell ref="NQW2:NQX2"/>
    <mergeCell ref="NQY2:NQZ2"/>
    <mergeCell ref="NRA2:NRB2"/>
    <mergeCell ref="NRC2:NRD2"/>
    <mergeCell ref="NRE2:NRF2"/>
    <mergeCell ref="NQM2:NQN2"/>
    <mergeCell ref="NQO2:NQP2"/>
    <mergeCell ref="NQQ2:NQR2"/>
    <mergeCell ref="NQS2:NQT2"/>
    <mergeCell ref="NQU2:NQV2"/>
    <mergeCell ref="NQC2:NQD2"/>
    <mergeCell ref="NQE2:NQF2"/>
    <mergeCell ref="NQG2:NQH2"/>
    <mergeCell ref="NQI2:NQJ2"/>
    <mergeCell ref="NQK2:NQL2"/>
    <mergeCell ref="NPS2:NPT2"/>
    <mergeCell ref="NPU2:NPV2"/>
    <mergeCell ref="NPW2:NPX2"/>
    <mergeCell ref="NPY2:NPZ2"/>
    <mergeCell ref="NQA2:NQB2"/>
    <mergeCell ref="NPI2:NPJ2"/>
    <mergeCell ref="NPK2:NPL2"/>
    <mergeCell ref="NPM2:NPN2"/>
    <mergeCell ref="NPO2:NPP2"/>
    <mergeCell ref="NPQ2:NPR2"/>
    <mergeCell ref="NUI2:NUJ2"/>
    <mergeCell ref="NUK2:NUL2"/>
    <mergeCell ref="NUM2:NUN2"/>
    <mergeCell ref="NUO2:NUP2"/>
    <mergeCell ref="NUQ2:NUR2"/>
    <mergeCell ref="NTY2:NTZ2"/>
    <mergeCell ref="NUA2:NUB2"/>
    <mergeCell ref="NUC2:NUD2"/>
    <mergeCell ref="NUE2:NUF2"/>
    <mergeCell ref="NUG2:NUH2"/>
    <mergeCell ref="NTO2:NTP2"/>
    <mergeCell ref="NTQ2:NTR2"/>
    <mergeCell ref="NTS2:NTT2"/>
    <mergeCell ref="NTU2:NTV2"/>
    <mergeCell ref="NTW2:NTX2"/>
    <mergeCell ref="NTE2:NTF2"/>
    <mergeCell ref="NTG2:NTH2"/>
    <mergeCell ref="NTI2:NTJ2"/>
    <mergeCell ref="NTK2:NTL2"/>
    <mergeCell ref="NTM2:NTN2"/>
    <mergeCell ref="NSU2:NSV2"/>
    <mergeCell ref="NSW2:NSX2"/>
    <mergeCell ref="NSY2:NSZ2"/>
    <mergeCell ref="NTA2:NTB2"/>
    <mergeCell ref="NTC2:NTD2"/>
    <mergeCell ref="NSK2:NSL2"/>
    <mergeCell ref="NSM2:NSN2"/>
    <mergeCell ref="NSO2:NSP2"/>
    <mergeCell ref="NSQ2:NSR2"/>
    <mergeCell ref="NSS2:NST2"/>
    <mergeCell ref="NSA2:NSB2"/>
    <mergeCell ref="NSC2:NSD2"/>
    <mergeCell ref="NSE2:NSF2"/>
    <mergeCell ref="NSG2:NSH2"/>
    <mergeCell ref="NSI2:NSJ2"/>
    <mergeCell ref="NXA2:NXB2"/>
    <mergeCell ref="NXC2:NXD2"/>
    <mergeCell ref="NXE2:NXF2"/>
    <mergeCell ref="NXG2:NXH2"/>
    <mergeCell ref="NXI2:NXJ2"/>
    <mergeCell ref="NWQ2:NWR2"/>
    <mergeCell ref="NWS2:NWT2"/>
    <mergeCell ref="NWU2:NWV2"/>
    <mergeCell ref="NWW2:NWX2"/>
    <mergeCell ref="NWY2:NWZ2"/>
    <mergeCell ref="NWG2:NWH2"/>
    <mergeCell ref="NWI2:NWJ2"/>
    <mergeCell ref="NWK2:NWL2"/>
    <mergeCell ref="NWM2:NWN2"/>
    <mergeCell ref="NWO2:NWP2"/>
    <mergeCell ref="NVW2:NVX2"/>
    <mergeCell ref="NVY2:NVZ2"/>
    <mergeCell ref="NWA2:NWB2"/>
    <mergeCell ref="NWC2:NWD2"/>
    <mergeCell ref="NWE2:NWF2"/>
    <mergeCell ref="NVM2:NVN2"/>
    <mergeCell ref="NVO2:NVP2"/>
    <mergeCell ref="NVQ2:NVR2"/>
    <mergeCell ref="NVS2:NVT2"/>
    <mergeCell ref="NVU2:NVV2"/>
    <mergeCell ref="NVC2:NVD2"/>
    <mergeCell ref="NVE2:NVF2"/>
    <mergeCell ref="NVG2:NVH2"/>
    <mergeCell ref="NVI2:NVJ2"/>
    <mergeCell ref="NVK2:NVL2"/>
    <mergeCell ref="NUS2:NUT2"/>
    <mergeCell ref="NUU2:NUV2"/>
    <mergeCell ref="NUW2:NUX2"/>
    <mergeCell ref="NUY2:NUZ2"/>
    <mergeCell ref="NVA2:NVB2"/>
    <mergeCell ref="NZS2:NZT2"/>
    <mergeCell ref="NZU2:NZV2"/>
    <mergeCell ref="NZW2:NZX2"/>
    <mergeCell ref="NZY2:NZZ2"/>
    <mergeCell ref="OAA2:OAB2"/>
    <mergeCell ref="NZI2:NZJ2"/>
    <mergeCell ref="NZK2:NZL2"/>
    <mergeCell ref="NZM2:NZN2"/>
    <mergeCell ref="NZO2:NZP2"/>
    <mergeCell ref="NZQ2:NZR2"/>
    <mergeCell ref="NYY2:NYZ2"/>
    <mergeCell ref="NZA2:NZB2"/>
    <mergeCell ref="NZC2:NZD2"/>
    <mergeCell ref="NZE2:NZF2"/>
    <mergeCell ref="NZG2:NZH2"/>
    <mergeCell ref="NYO2:NYP2"/>
    <mergeCell ref="NYQ2:NYR2"/>
    <mergeCell ref="NYS2:NYT2"/>
    <mergeCell ref="NYU2:NYV2"/>
    <mergeCell ref="NYW2:NYX2"/>
    <mergeCell ref="NYE2:NYF2"/>
    <mergeCell ref="NYG2:NYH2"/>
    <mergeCell ref="NYI2:NYJ2"/>
    <mergeCell ref="NYK2:NYL2"/>
    <mergeCell ref="NYM2:NYN2"/>
    <mergeCell ref="NXU2:NXV2"/>
    <mergeCell ref="NXW2:NXX2"/>
    <mergeCell ref="NXY2:NXZ2"/>
    <mergeCell ref="NYA2:NYB2"/>
    <mergeCell ref="NYC2:NYD2"/>
    <mergeCell ref="NXK2:NXL2"/>
    <mergeCell ref="NXM2:NXN2"/>
    <mergeCell ref="NXO2:NXP2"/>
    <mergeCell ref="NXQ2:NXR2"/>
    <mergeCell ref="NXS2:NXT2"/>
    <mergeCell ref="OCK2:OCL2"/>
    <mergeCell ref="OCM2:OCN2"/>
    <mergeCell ref="OCO2:OCP2"/>
    <mergeCell ref="OCQ2:OCR2"/>
    <mergeCell ref="OCS2:OCT2"/>
    <mergeCell ref="OCA2:OCB2"/>
    <mergeCell ref="OCC2:OCD2"/>
    <mergeCell ref="OCE2:OCF2"/>
    <mergeCell ref="OCG2:OCH2"/>
    <mergeCell ref="OCI2:OCJ2"/>
    <mergeCell ref="OBQ2:OBR2"/>
    <mergeCell ref="OBS2:OBT2"/>
    <mergeCell ref="OBU2:OBV2"/>
    <mergeCell ref="OBW2:OBX2"/>
    <mergeCell ref="OBY2:OBZ2"/>
    <mergeCell ref="OBG2:OBH2"/>
    <mergeCell ref="OBI2:OBJ2"/>
    <mergeCell ref="OBK2:OBL2"/>
    <mergeCell ref="OBM2:OBN2"/>
    <mergeCell ref="OBO2:OBP2"/>
    <mergeCell ref="OAW2:OAX2"/>
    <mergeCell ref="OAY2:OAZ2"/>
    <mergeCell ref="OBA2:OBB2"/>
    <mergeCell ref="OBC2:OBD2"/>
    <mergeCell ref="OBE2:OBF2"/>
    <mergeCell ref="OAM2:OAN2"/>
    <mergeCell ref="OAO2:OAP2"/>
    <mergeCell ref="OAQ2:OAR2"/>
    <mergeCell ref="OAS2:OAT2"/>
    <mergeCell ref="OAU2:OAV2"/>
    <mergeCell ref="OAC2:OAD2"/>
    <mergeCell ref="OAE2:OAF2"/>
    <mergeCell ref="OAG2:OAH2"/>
    <mergeCell ref="OAI2:OAJ2"/>
    <mergeCell ref="OAK2:OAL2"/>
    <mergeCell ref="OFC2:OFD2"/>
    <mergeCell ref="OFE2:OFF2"/>
    <mergeCell ref="OFG2:OFH2"/>
    <mergeCell ref="OFI2:OFJ2"/>
    <mergeCell ref="OFK2:OFL2"/>
    <mergeCell ref="OES2:OET2"/>
    <mergeCell ref="OEU2:OEV2"/>
    <mergeCell ref="OEW2:OEX2"/>
    <mergeCell ref="OEY2:OEZ2"/>
    <mergeCell ref="OFA2:OFB2"/>
    <mergeCell ref="OEI2:OEJ2"/>
    <mergeCell ref="OEK2:OEL2"/>
    <mergeCell ref="OEM2:OEN2"/>
    <mergeCell ref="OEO2:OEP2"/>
    <mergeCell ref="OEQ2:OER2"/>
    <mergeCell ref="ODY2:ODZ2"/>
    <mergeCell ref="OEA2:OEB2"/>
    <mergeCell ref="OEC2:OED2"/>
    <mergeCell ref="OEE2:OEF2"/>
    <mergeCell ref="OEG2:OEH2"/>
    <mergeCell ref="ODO2:ODP2"/>
    <mergeCell ref="ODQ2:ODR2"/>
    <mergeCell ref="ODS2:ODT2"/>
    <mergeCell ref="ODU2:ODV2"/>
    <mergeCell ref="ODW2:ODX2"/>
    <mergeCell ref="ODE2:ODF2"/>
    <mergeCell ref="ODG2:ODH2"/>
    <mergeCell ref="ODI2:ODJ2"/>
    <mergeCell ref="ODK2:ODL2"/>
    <mergeCell ref="ODM2:ODN2"/>
    <mergeCell ref="OCU2:OCV2"/>
    <mergeCell ref="OCW2:OCX2"/>
    <mergeCell ref="OCY2:OCZ2"/>
    <mergeCell ref="ODA2:ODB2"/>
    <mergeCell ref="ODC2:ODD2"/>
    <mergeCell ref="OHU2:OHV2"/>
    <mergeCell ref="OHW2:OHX2"/>
    <mergeCell ref="OHY2:OHZ2"/>
    <mergeCell ref="OIA2:OIB2"/>
    <mergeCell ref="OIC2:OID2"/>
    <mergeCell ref="OHK2:OHL2"/>
    <mergeCell ref="OHM2:OHN2"/>
    <mergeCell ref="OHO2:OHP2"/>
    <mergeCell ref="OHQ2:OHR2"/>
    <mergeCell ref="OHS2:OHT2"/>
    <mergeCell ref="OHA2:OHB2"/>
    <mergeCell ref="OHC2:OHD2"/>
    <mergeCell ref="OHE2:OHF2"/>
    <mergeCell ref="OHG2:OHH2"/>
    <mergeCell ref="OHI2:OHJ2"/>
    <mergeCell ref="OGQ2:OGR2"/>
    <mergeCell ref="OGS2:OGT2"/>
    <mergeCell ref="OGU2:OGV2"/>
    <mergeCell ref="OGW2:OGX2"/>
    <mergeCell ref="OGY2:OGZ2"/>
    <mergeCell ref="OGG2:OGH2"/>
    <mergeCell ref="OGI2:OGJ2"/>
    <mergeCell ref="OGK2:OGL2"/>
    <mergeCell ref="OGM2:OGN2"/>
    <mergeCell ref="OGO2:OGP2"/>
    <mergeCell ref="OFW2:OFX2"/>
    <mergeCell ref="OFY2:OFZ2"/>
    <mergeCell ref="OGA2:OGB2"/>
    <mergeCell ref="OGC2:OGD2"/>
    <mergeCell ref="OGE2:OGF2"/>
    <mergeCell ref="OFM2:OFN2"/>
    <mergeCell ref="OFO2:OFP2"/>
    <mergeCell ref="OFQ2:OFR2"/>
    <mergeCell ref="OFS2:OFT2"/>
    <mergeCell ref="OFU2:OFV2"/>
    <mergeCell ref="OKM2:OKN2"/>
    <mergeCell ref="OKO2:OKP2"/>
    <mergeCell ref="OKQ2:OKR2"/>
    <mergeCell ref="OKS2:OKT2"/>
    <mergeCell ref="OKU2:OKV2"/>
    <mergeCell ref="OKC2:OKD2"/>
    <mergeCell ref="OKE2:OKF2"/>
    <mergeCell ref="OKG2:OKH2"/>
    <mergeCell ref="OKI2:OKJ2"/>
    <mergeCell ref="OKK2:OKL2"/>
    <mergeCell ref="OJS2:OJT2"/>
    <mergeCell ref="OJU2:OJV2"/>
    <mergeCell ref="OJW2:OJX2"/>
    <mergeCell ref="OJY2:OJZ2"/>
    <mergeCell ref="OKA2:OKB2"/>
    <mergeCell ref="OJI2:OJJ2"/>
    <mergeCell ref="OJK2:OJL2"/>
    <mergeCell ref="OJM2:OJN2"/>
    <mergeCell ref="OJO2:OJP2"/>
    <mergeCell ref="OJQ2:OJR2"/>
    <mergeCell ref="OIY2:OIZ2"/>
    <mergeCell ref="OJA2:OJB2"/>
    <mergeCell ref="OJC2:OJD2"/>
    <mergeCell ref="OJE2:OJF2"/>
    <mergeCell ref="OJG2:OJH2"/>
    <mergeCell ref="OIO2:OIP2"/>
    <mergeCell ref="OIQ2:OIR2"/>
    <mergeCell ref="OIS2:OIT2"/>
    <mergeCell ref="OIU2:OIV2"/>
    <mergeCell ref="OIW2:OIX2"/>
    <mergeCell ref="OIE2:OIF2"/>
    <mergeCell ref="OIG2:OIH2"/>
    <mergeCell ref="OII2:OIJ2"/>
    <mergeCell ref="OIK2:OIL2"/>
    <mergeCell ref="OIM2:OIN2"/>
    <mergeCell ref="ONE2:ONF2"/>
    <mergeCell ref="ONG2:ONH2"/>
    <mergeCell ref="ONI2:ONJ2"/>
    <mergeCell ref="ONK2:ONL2"/>
    <mergeCell ref="ONM2:ONN2"/>
    <mergeCell ref="OMU2:OMV2"/>
    <mergeCell ref="OMW2:OMX2"/>
    <mergeCell ref="OMY2:OMZ2"/>
    <mergeCell ref="ONA2:ONB2"/>
    <mergeCell ref="ONC2:OND2"/>
    <mergeCell ref="OMK2:OML2"/>
    <mergeCell ref="OMM2:OMN2"/>
    <mergeCell ref="OMO2:OMP2"/>
    <mergeCell ref="OMQ2:OMR2"/>
    <mergeCell ref="OMS2:OMT2"/>
    <mergeCell ref="OMA2:OMB2"/>
    <mergeCell ref="OMC2:OMD2"/>
    <mergeCell ref="OME2:OMF2"/>
    <mergeCell ref="OMG2:OMH2"/>
    <mergeCell ref="OMI2:OMJ2"/>
    <mergeCell ref="OLQ2:OLR2"/>
    <mergeCell ref="OLS2:OLT2"/>
    <mergeCell ref="OLU2:OLV2"/>
    <mergeCell ref="OLW2:OLX2"/>
    <mergeCell ref="OLY2:OLZ2"/>
    <mergeCell ref="OLG2:OLH2"/>
    <mergeCell ref="OLI2:OLJ2"/>
    <mergeCell ref="OLK2:OLL2"/>
    <mergeCell ref="OLM2:OLN2"/>
    <mergeCell ref="OLO2:OLP2"/>
    <mergeCell ref="OKW2:OKX2"/>
    <mergeCell ref="OKY2:OKZ2"/>
    <mergeCell ref="OLA2:OLB2"/>
    <mergeCell ref="OLC2:OLD2"/>
    <mergeCell ref="OLE2:OLF2"/>
    <mergeCell ref="OPW2:OPX2"/>
    <mergeCell ref="OPY2:OPZ2"/>
    <mergeCell ref="OQA2:OQB2"/>
    <mergeCell ref="OQC2:OQD2"/>
    <mergeCell ref="OQE2:OQF2"/>
    <mergeCell ref="OPM2:OPN2"/>
    <mergeCell ref="OPO2:OPP2"/>
    <mergeCell ref="OPQ2:OPR2"/>
    <mergeCell ref="OPS2:OPT2"/>
    <mergeCell ref="OPU2:OPV2"/>
    <mergeCell ref="OPC2:OPD2"/>
    <mergeCell ref="OPE2:OPF2"/>
    <mergeCell ref="OPG2:OPH2"/>
    <mergeCell ref="OPI2:OPJ2"/>
    <mergeCell ref="OPK2:OPL2"/>
    <mergeCell ref="OOS2:OOT2"/>
    <mergeCell ref="OOU2:OOV2"/>
    <mergeCell ref="OOW2:OOX2"/>
    <mergeCell ref="OOY2:OOZ2"/>
    <mergeCell ref="OPA2:OPB2"/>
    <mergeCell ref="OOI2:OOJ2"/>
    <mergeCell ref="OOK2:OOL2"/>
    <mergeCell ref="OOM2:OON2"/>
    <mergeCell ref="OOO2:OOP2"/>
    <mergeCell ref="OOQ2:OOR2"/>
    <mergeCell ref="ONY2:ONZ2"/>
    <mergeCell ref="OOA2:OOB2"/>
    <mergeCell ref="OOC2:OOD2"/>
    <mergeCell ref="OOE2:OOF2"/>
    <mergeCell ref="OOG2:OOH2"/>
    <mergeCell ref="ONO2:ONP2"/>
    <mergeCell ref="ONQ2:ONR2"/>
    <mergeCell ref="ONS2:ONT2"/>
    <mergeCell ref="ONU2:ONV2"/>
    <mergeCell ref="ONW2:ONX2"/>
    <mergeCell ref="OSO2:OSP2"/>
    <mergeCell ref="OSQ2:OSR2"/>
    <mergeCell ref="OSS2:OST2"/>
    <mergeCell ref="OSU2:OSV2"/>
    <mergeCell ref="OSW2:OSX2"/>
    <mergeCell ref="OSE2:OSF2"/>
    <mergeCell ref="OSG2:OSH2"/>
    <mergeCell ref="OSI2:OSJ2"/>
    <mergeCell ref="OSK2:OSL2"/>
    <mergeCell ref="OSM2:OSN2"/>
    <mergeCell ref="ORU2:ORV2"/>
    <mergeCell ref="ORW2:ORX2"/>
    <mergeCell ref="ORY2:ORZ2"/>
    <mergeCell ref="OSA2:OSB2"/>
    <mergeCell ref="OSC2:OSD2"/>
    <mergeCell ref="ORK2:ORL2"/>
    <mergeCell ref="ORM2:ORN2"/>
    <mergeCell ref="ORO2:ORP2"/>
    <mergeCell ref="ORQ2:ORR2"/>
    <mergeCell ref="ORS2:ORT2"/>
    <mergeCell ref="ORA2:ORB2"/>
    <mergeCell ref="ORC2:ORD2"/>
    <mergeCell ref="ORE2:ORF2"/>
    <mergeCell ref="ORG2:ORH2"/>
    <mergeCell ref="ORI2:ORJ2"/>
    <mergeCell ref="OQQ2:OQR2"/>
    <mergeCell ref="OQS2:OQT2"/>
    <mergeCell ref="OQU2:OQV2"/>
    <mergeCell ref="OQW2:OQX2"/>
    <mergeCell ref="OQY2:OQZ2"/>
    <mergeCell ref="OQG2:OQH2"/>
    <mergeCell ref="OQI2:OQJ2"/>
    <mergeCell ref="OQK2:OQL2"/>
    <mergeCell ref="OQM2:OQN2"/>
    <mergeCell ref="OQO2:OQP2"/>
    <mergeCell ref="OVG2:OVH2"/>
    <mergeCell ref="OVI2:OVJ2"/>
    <mergeCell ref="OVK2:OVL2"/>
    <mergeCell ref="OVM2:OVN2"/>
    <mergeCell ref="OVO2:OVP2"/>
    <mergeCell ref="OUW2:OUX2"/>
    <mergeCell ref="OUY2:OUZ2"/>
    <mergeCell ref="OVA2:OVB2"/>
    <mergeCell ref="OVC2:OVD2"/>
    <mergeCell ref="OVE2:OVF2"/>
    <mergeCell ref="OUM2:OUN2"/>
    <mergeCell ref="OUO2:OUP2"/>
    <mergeCell ref="OUQ2:OUR2"/>
    <mergeCell ref="OUS2:OUT2"/>
    <mergeCell ref="OUU2:OUV2"/>
    <mergeCell ref="OUC2:OUD2"/>
    <mergeCell ref="OUE2:OUF2"/>
    <mergeCell ref="OUG2:OUH2"/>
    <mergeCell ref="OUI2:OUJ2"/>
    <mergeCell ref="OUK2:OUL2"/>
    <mergeCell ref="OTS2:OTT2"/>
    <mergeCell ref="OTU2:OTV2"/>
    <mergeCell ref="OTW2:OTX2"/>
    <mergeCell ref="OTY2:OTZ2"/>
    <mergeCell ref="OUA2:OUB2"/>
    <mergeCell ref="OTI2:OTJ2"/>
    <mergeCell ref="OTK2:OTL2"/>
    <mergeCell ref="OTM2:OTN2"/>
    <mergeCell ref="OTO2:OTP2"/>
    <mergeCell ref="OTQ2:OTR2"/>
    <mergeCell ref="OSY2:OSZ2"/>
    <mergeCell ref="OTA2:OTB2"/>
    <mergeCell ref="OTC2:OTD2"/>
    <mergeCell ref="OTE2:OTF2"/>
    <mergeCell ref="OTG2:OTH2"/>
    <mergeCell ref="OXY2:OXZ2"/>
    <mergeCell ref="OYA2:OYB2"/>
    <mergeCell ref="OYC2:OYD2"/>
    <mergeCell ref="OYE2:OYF2"/>
    <mergeCell ref="OYG2:OYH2"/>
    <mergeCell ref="OXO2:OXP2"/>
    <mergeCell ref="OXQ2:OXR2"/>
    <mergeCell ref="OXS2:OXT2"/>
    <mergeCell ref="OXU2:OXV2"/>
    <mergeCell ref="OXW2:OXX2"/>
    <mergeCell ref="OXE2:OXF2"/>
    <mergeCell ref="OXG2:OXH2"/>
    <mergeCell ref="OXI2:OXJ2"/>
    <mergeCell ref="OXK2:OXL2"/>
    <mergeCell ref="OXM2:OXN2"/>
    <mergeCell ref="OWU2:OWV2"/>
    <mergeCell ref="OWW2:OWX2"/>
    <mergeCell ref="OWY2:OWZ2"/>
    <mergeCell ref="OXA2:OXB2"/>
    <mergeCell ref="OXC2:OXD2"/>
    <mergeCell ref="OWK2:OWL2"/>
    <mergeCell ref="OWM2:OWN2"/>
    <mergeCell ref="OWO2:OWP2"/>
    <mergeCell ref="OWQ2:OWR2"/>
    <mergeCell ref="OWS2:OWT2"/>
    <mergeCell ref="OWA2:OWB2"/>
    <mergeCell ref="OWC2:OWD2"/>
    <mergeCell ref="OWE2:OWF2"/>
    <mergeCell ref="OWG2:OWH2"/>
    <mergeCell ref="OWI2:OWJ2"/>
    <mergeCell ref="OVQ2:OVR2"/>
    <mergeCell ref="OVS2:OVT2"/>
    <mergeCell ref="OVU2:OVV2"/>
    <mergeCell ref="OVW2:OVX2"/>
    <mergeCell ref="OVY2:OVZ2"/>
    <mergeCell ref="PAQ2:PAR2"/>
    <mergeCell ref="PAS2:PAT2"/>
    <mergeCell ref="PAU2:PAV2"/>
    <mergeCell ref="PAW2:PAX2"/>
    <mergeCell ref="PAY2:PAZ2"/>
    <mergeCell ref="PAG2:PAH2"/>
    <mergeCell ref="PAI2:PAJ2"/>
    <mergeCell ref="PAK2:PAL2"/>
    <mergeCell ref="PAM2:PAN2"/>
    <mergeCell ref="PAO2:PAP2"/>
    <mergeCell ref="OZW2:OZX2"/>
    <mergeCell ref="OZY2:OZZ2"/>
    <mergeCell ref="PAA2:PAB2"/>
    <mergeCell ref="PAC2:PAD2"/>
    <mergeCell ref="PAE2:PAF2"/>
    <mergeCell ref="OZM2:OZN2"/>
    <mergeCell ref="OZO2:OZP2"/>
    <mergeCell ref="OZQ2:OZR2"/>
    <mergeCell ref="OZS2:OZT2"/>
    <mergeCell ref="OZU2:OZV2"/>
    <mergeCell ref="OZC2:OZD2"/>
    <mergeCell ref="OZE2:OZF2"/>
    <mergeCell ref="OZG2:OZH2"/>
    <mergeCell ref="OZI2:OZJ2"/>
    <mergeCell ref="OZK2:OZL2"/>
    <mergeCell ref="OYS2:OYT2"/>
    <mergeCell ref="OYU2:OYV2"/>
    <mergeCell ref="OYW2:OYX2"/>
    <mergeCell ref="OYY2:OYZ2"/>
    <mergeCell ref="OZA2:OZB2"/>
    <mergeCell ref="OYI2:OYJ2"/>
    <mergeCell ref="OYK2:OYL2"/>
    <mergeCell ref="OYM2:OYN2"/>
    <mergeCell ref="OYO2:OYP2"/>
    <mergeCell ref="OYQ2:OYR2"/>
    <mergeCell ref="PDI2:PDJ2"/>
    <mergeCell ref="PDK2:PDL2"/>
    <mergeCell ref="PDM2:PDN2"/>
    <mergeCell ref="PDO2:PDP2"/>
    <mergeCell ref="PDQ2:PDR2"/>
    <mergeCell ref="PCY2:PCZ2"/>
    <mergeCell ref="PDA2:PDB2"/>
    <mergeCell ref="PDC2:PDD2"/>
    <mergeCell ref="PDE2:PDF2"/>
    <mergeCell ref="PDG2:PDH2"/>
    <mergeCell ref="PCO2:PCP2"/>
    <mergeCell ref="PCQ2:PCR2"/>
    <mergeCell ref="PCS2:PCT2"/>
    <mergeCell ref="PCU2:PCV2"/>
    <mergeCell ref="PCW2:PCX2"/>
    <mergeCell ref="PCE2:PCF2"/>
    <mergeCell ref="PCG2:PCH2"/>
    <mergeCell ref="PCI2:PCJ2"/>
    <mergeCell ref="PCK2:PCL2"/>
    <mergeCell ref="PCM2:PCN2"/>
    <mergeCell ref="PBU2:PBV2"/>
    <mergeCell ref="PBW2:PBX2"/>
    <mergeCell ref="PBY2:PBZ2"/>
    <mergeCell ref="PCA2:PCB2"/>
    <mergeCell ref="PCC2:PCD2"/>
    <mergeCell ref="PBK2:PBL2"/>
    <mergeCell ref="PBM2:PBN2"/>
    <mergeCell ref="PBO2:PBP2"/>
    <mergeCell ref="PBQ2:PBR2"/>
    <mergeCell ref="PBS2:PBT2"/>
    <mergeCell ref="PBA2:PBB2"/>
    <mergeCell ref="PBC2:PBD2"/>
    <mergeCell ref="PBE2:PBF2"/>
    <mergeCell ref="PBG2:PBH2"/>
    <mergeCell ref="PBI2:PBJ2"/>
    <mergeCell ref="PGA2:PGB2"/>
    <mergeCell ref="PGC2:PGD2"/>
    <mergeCell ref="PGE2:PGF2"/>
    <mergeCell ref="PGG2:PGH2"/>
    <mergeCell ref="PGI2:PGJ2"/>
    <mergeCell ref="PFQ2:PFR2"/>
    <mergeCell ref="PFS2:PFT2"/>
    <mergeCell ref="PFU2:PFV2"/>
    <mergeCell ref="PFW2:PFX2"/>
    <mergeCell ref="PFY2:PFZ2"/>
    <mergeCell ref="PFG2:PFH2"/>
    <mergeCell ref="PFI2:PFJ2"/>
    <mergeCell ref="PFK2:PFL2"/>
    <mergeCell ref="PFM2:PFN2"/>
    <mergeCell ref="PFO2:PFP2"/>
    <mergeCell ref="PEW2:PEX2"/>
    <mergeCell ref="PEY2:PEZ2"/>
    <mergeCell ref="PFA2:PFB2"/>
    <mergeCell ref="PFC2:PFD2"/>
    <mergeCell ref="PFE2:PFF2"/>
    <mergeCell ref="PEM2:PEN2"/>
    <mergeCell ref="PEO2:PEP2"/>
    <mergeCell ref="PEQ2:PER2"/>
    <mergeCell ref="PES2:PET2"/>
    <mergeCell ref="PEU2:PEV2"/>
    <mergeCell ref="PEC2:PED2"/>
    <mergeCell ref="PEE2:PEF2"/>
    <mergeCell ref="PEG2:PEH2"/>
    <mergeCell ref="PEI2:PEJ2"/>
    <mergeCell ref="PEK2:PEL2"/>
    <mergeCell ref="PDS2:PDT2"/>
    <mergeCell ref="PDU2:PDV2"/>
    <mergeCell ref="PDW2:PDX2"/>
    <mergeCell ref="PDY2:PDZ2"/>
    <mergeCell ref="PEA2:PEB2"/>
    <mergeCell ref="PIS2:PIT2"/>
    <mergeCell ref="PIU2:PIV2"/>
    <mergeCell ref="PIW2:PIX2"/>
    <mergeCell ref="PIY2:PIZ2"/>
    <mergeCell ref="PJA2:PJB2"/>
    <mergeCell ref="PII2:PIJ2"/>
    <mergeCell ref="PIK2:PIL2"/>
    <mergeCell ref="PIM2:PIN2"/>
    <mergeCell ref="PIO2:PIP2"/>
    <mergeCell ref="PIQ2:PIR2"/>
    <mergeCell ref="PHY2:PHZ2"/>
    <mergeCell ref="PIA2:PIB2"/>
    <mergeCell ref="PIC2:PID2"/>
    <mergeCell ref="PIE2:PIF2"/>
    <mergeCell ref="PIG2:PIH2"/>
    <mergeCell ref="PHO2:PHP2"/>
    <mergeCell ref="PHQ2:PHR2"/>
    <mergeCell ref="PHS2:PHT2"/>
    <mergeCell ref="PHU2:PHV2"/>
    <mergeCell ref="PHW2:PHX2"/>
    <mergeCell ref="PHE2:PHF2"/>
    <mergeCell ref="PHG2:PHH2"/>
    <mergeCell ref="PHI2:PHJ2"/>
    <mergeCell ref="PHK2:PHL2"/>
    <mergeCell ref="PHM2:PHN2"/>
    <mergeCell ref="PGU2:PGV2"/>
    <mergeCell ref="PGW2:PGX2"/>
    <mergeCell ref="PGY2:PGZ2"/>
    <mergeCell ref="PHA2:PHB2"/>
    <mergeCell ref="PHC2:PHD2"/>
    <mergeCell ref="PGK2:PGL2"/>
    <mergeCell ref="PGM2:PGN2"/>
    <mergeCell ref="PGO2:PGP2"/>
    <mergeCell ref="PGQ2:PGR2"/>
    <mergeCell ref="PGS2:PGT2"/>
    <mergeCell ref="PLK2:PLL2"/>
    <mergeCell ref="PLM2:PLN2"/>
    <mergeCell ref="PLO2:PLP2"/>
    <mergeCell ref="PLQ2:PLR2"/>
    <mergeCell ref="PLS2:PLT2"/>
    <mergeCell ref="PLA2:PLB2"/>
    <mergeCell ref="PLC2:PLD2"/>
    <mergeCell ref="PLE2:PLF2"/>
    <mergeCell ref="PLG2:PLH2"/>
    <mergeCell ref="PLI2:PLJ2"/>
    <mergeCell ref="PKQ2:PKR2"/>
    <mergeCell ref="PKS2:PKT2"/>
    <mergeCell ref="PKU2:PKV2"/>
    <mergeCell ref="PKW2:PKX2"/>
    <mergeCell ref="PKY2:PKZ2"/>
    <mergeCell ref="PKG2:PKH2"/>
    <mergeCell ref="PKI2:PKJ2"/>
    <mergeCell ref="PKK2:PKL2"/>
    <mergeCell ref="PKM2:PKN2"/>
    <mergeCell ref="PKO2:PKP2"/>
    <mergeCell ref="PJW2:PJX2"/>
    <mergeCell ref="PJY2:PJZ2"/>
    <mergeCell ref="PKA2:PKB2"/>
    <mergeCell ref="PKC2:PKD2"/>
    <mergeCell ref="PKE2:PKF2"/>
    <mergeCell ref="PJM2:PJN2"/>
    <mergeCell ref="PJO2:PJP2"/>
    <mergeCell ref="PJQ2:PJR2"/>
    <mergeCell ref="PJS2:PJT2"/>
    <mergeCell ref="PJU2:PJV2"/>
    <mergeCell ref="PJC2:PJD2"/>
    <mergeCell ref="PJE2:PJF2"/>
    <mergeCell ref="PJG2:PJH2"/>
    <mergeCell ref="PJI2:PJJ2"/>
    <mergeCell ref="PJK2:PJL2"/>
    <mergeCell ref="POC2:POD2"/>
    <mergeCell ref="POE2:POF2"/>
    <mergeCell ref="POG2:POH2"/>
    <mergeCell ref="POI2:POJ2"/>
    <mergeCell ref="POK2:POL2"/>
    <mergeCell ref="PNS2:PNT2"/>
    <mergeCell ref="PNU2:PNV2"/>
    <mergeCell ref="PNW2:PNX2"/>
    <mergeCell ref="PNY2:PNZ2"/>
    <mergeCell ref="POA2:POB2"/>
    <mergeCell ref="PNI2:PNJ2"/>
    <mergeCell ref="PNK2:PNL2"/>
    <mergeCell ref="PNM2:PNN2"/>
    <mergeCell ref="PNO2:PNP2"/>
    <mergeCell ref="PNQ2:PNR2"/>
    <mergeCell ref="PMY2:PMZ2"/>
    <mergeCell ref="PNA2:PNB2"/>
    <mergeCell ref="PNC2:PND2"/>
    <mergeCell ref="PNE2:PNF2"/>
    <mergeCell ref="PNG2:PNH2"/>
    <mergeCell ref="PMO2:PMP2"/>
    <mergeCell ref="PMQ2:PMR2"/>
    <mergeCell ref="PMS2:PMT2"/>
    <mergeCell ref="PMU2:PMV2"/>
    <mergeCell ref="PMW2:PMX2"/>
    <mergeCell ref="PME2:PMF2"/>
    <mergeCell ref="PMG2:PMH2"/>
    <mergeCell ref="PMI2:PMJ2"/>
    <mergeCell ref="PMK2:PML2"/>
    <mergeCell ref="PMM2:PMN2"/>
    <mergeCell ref="PLU2:PLV2"/>
    <mergeCell ref="PLW2:PLX2"/>
    <mergeCell ref="PLY2:PLZ2"/>
    <mergeCell ref="PMA2:PMB2"/>
    <mergeCell ref="PMC2:PMD2"/>
    <mergeCell ref="PQU2:PQV2"/>
    <mergeCell ref="PQW2:PQX2"/>
    <mergeCell ref="PQY2:PQZ2"/>
    <mergeCell ref="PRA2:PRB2"/>
    <mergeCell ref="PRC2:PRD2"/>
    <mergeCell ref="PQK2:PQL2"/>
    <mergeCell ref="PQM2:PQN2"/>
    <mergeCell ref="PQO2:PQP2"/>
    <mergeCell ref="PQQ2:PQR2"/>
    <mergeCell ref="PQS2:PQT2"/>
    <mergeCell ref="PQA2:PQB2"/>
    <mergeCell ref="PQC2:PQD2"/>
    <mergeCell ref="PQE2:PQF2"/>
    <mergeCell ref="PQG2:PQH2"/>
    <mergeCell ref="PQI2:PQJ2"/>
    <mergeCell ref="PPQ2:PPR2"/>
    <mergeCell ref="PPS2:PPT2"/>
    <mergeCell ref="PPU2:PPV2"/>
    <mergeCell ref="PPW2:PPX2"/>
    <mergeCell ref="PPY2:PPZ2"/>
    <mergeCell ref="PPG2:PPH2"/>
    <mergeCell ref="PPI2:PPJ2"/>
    <mergeCell ref="PPK2:PPL2"/>
    <mergeCell ref="PPM2:PPN2"/>
    <mergeCell ref="PPO2:PPP2"/>
    <mergeCell ref="POW2:POX2"/>
    <mergeCell ref="POY2:POZ2"/>
    <mergeCell ref="PPA2:PPB2"/>
    <mergeCell ref="PPC2:PPD2"/>
    <mergeCell ref="PPE2:PPF2"/>
    <mergeCell ref="POM2:PON2"/>
    <mergeCell ref="POO2:POP2"/>
    <mergeCell ref="POQ2:POR2"/>
    <mergeCell ref="POS2:POT2"/>
    <mergeCell ref="POU2:POV2"/>
    <mergeCell ref="PTM2:PTN2"/>
    <mergeCell ref="PTO2:PTP2"/>
    <mergeCell ref="PTQ2:PTR2"/>
    <mergeCell ref="PTS2:PTT2"/>
    <mergeCell ref="PTU2:PTV2"/>
    <mergeCell ref="PTC2:PTD2"/>
    <mergeCell ref="PTE2:PTF2"/>
    <mergeCell ref="PTG2:PTH2"/>
    <mergeCell ref="PTI2:PTJ2"/>
    <mergeCell ref="PTK2:PTL2"/>
    <mergeCell ref="PSS2:PST2"/>
    <mergeCell ref="PSU2:PSV2"/>
    <mergeCell ref="PSW2:PSX2"/>
    <mergeCell ref="PSY2:PSZ2"/>
    <mergeCell ref="PTA2:PTB2"/>
    <mergeCell ref="PSI2:PSJ2"/>
    <mergeCell ref="PSK2:PSL2"/>
    <mergeCell ref="PSM2:PSN2"/>
    <mergeCell ref="PSO2:PSP2"/>
    <mergeCell ref="PSQ2:PSR2"/>
    <mergeCell ref="PRY2:PRZ2"/>
    <mergeCell ref="PSA2:PSB2"/>
    <mergeCell ref="PSC2:PSD2"/>
    <mergeCell ref="PSE2:PSF2"/>
    <mergeCell ref="PSG2:PSH2"/>
    <mergeCell ref="PRO2:PRP2"/>
    <mergeCell ref="PRQ2:PRR2"/>
    <mergeCell ref="PRS2:PRT2"/>
    <mergeCell ref="PRU2:PRV2"/>
    <mergeCell ref="PRW2:PRX2"/>
    <mergeCell ref="PRE2:PRF2"/>
    <mergeCell ref="PRG2:PRH2"/>
    <mergeCell ref="PRI2:PRJ2"/>
    <mergeCell ref="PRK2:PRL2"/>
    <mergeCell ref="PRM2:PRN2"/>
    <mergeCell ref="PWE2:PWF2"/>
    <mergeCell ref="PWG2:PWH2"/>
    <mergeCell ref="PWI2:PWJ2"/>
    <mergeCell ref="PWK2:PWL2"/>
    <mergeCell ref="PWM2:PWN2"/>
    <mergeCell ref="PVU2:PVV2"/>
    <mergeCell ref="PVW2:PVX2"/>
    <mergeCell ref="PVY2:PVZ2"/>
    <mergeCell ref="PWA2:PWB2"/>
    <mergeCell ref="PWC2:PWD2"/>
    <mergeCell ref="PVK2:PVL2"/>
    <mergeCell ref="PVM2:PVN2"/>
    <mergeCell ref="PVO2:PVP2"/>
    <mergeCell ref="PVQ2:PVR2"/>
    <mergeCell ref="PVS2:PVT2"/>
    <mergeCell ref="PVA2:PVB2"/>
    <mergeCell ref="PVC2:PVD2"/>
    <mergeCell ref="PVE2:PVF2"/>
    <mergeCell ref="PVG2:PVH2"/>
    <mergeCell ref="PVI2:PVJ2"/>
    <mergeCell ref="PUQ2:PUR2"/>
    <mergeCell ref="PUS2:PUT2"/>
    <mergeCell ref="PUU2:PUV2"/>
    <mergeCell ref="PUW2:PUX2"/>
    <mergeCell ref="PUY2:PUZ2"/>
    <mergeCell ref="PUG2:PUH2"/>
    <mergeCell ref="PUI2:PUJ2"/>
    <mergeCell ref="PUK2:PUL2"/>
    <mergeCell ref="PUM2:PUN2"/>
    <mergeCell ref="PUO2:PUP2"/>
    <mergeCell ref="PTW2:PTX2"/>
    <mergeCell ref="PTY2:PTZ2"/>
    <mergeCell ref="PUA2:PUB2"/>
    <mergeCell ref="PUC2:PUD2"/>
    <mergeCell ref="PUE2:PUF2"/>
    <mergeCell ref="PYW2:PYX2"/>
    <mergeCell ref="PYY2:PYZ2"/>
    <mergeCell ref="PZA2:PZB2"/>
    <mergeCell ref="PZC2:PZD2"/>
    <mergeCell ref="PZE2:PZF2"/>
    <mergeCell ref="PYM2:PYN2"/>
    <mergeCell ref="PYO2:PYP2"/>
    <mergeCell ref="PYQ2:PYR2"/>
    <mergeCell ref="PYS2:PYT2"/>
    <mergeCell ref="PYU2:PYV2"/>
    <mergeCell ref="PYC2:PYD2"/>
    <mergeCell ref="PYE2:PYF2"/>
    <mergeCell ref="PYG2:PYH2"/>
    <mergeCell ref="PYI2:PYJ2"/>
    <mergeCell ref="PYK2:PYL2"/>
    <mergeCell ref="PXS2:PXT2"/>
    <mergeCell ref="PXU2:PXV2"/>
    <mergeCell ref="PXW2:PXX2"/>
    <mergeCell ref="PXY2:PXZ2"/>
    <mergeCell ref="PYA2:PYB2"/>
    <mergeCell ref="PXI2:PXJ2"/>
    <mergeCell ref="PXK2:PXL2"/>
    <mergeCell ref="PXM2:PXN2"/>
    <mergeCell ref="PXO2:PXP2"/>
    <mergeCell ref="PXQ2:PXR2"/>
    <mergeCell ref="PWY2:PWZ2"/>
    <mergeCell ref="PXA2:PXB2"/>
    <mergeCell ref="PXC2:PXD2"/>
    <mergeCell ref="PXE2:PXF2"/>
    <mergeCell ref="PXG2:PXH2"/>
    <mergeCell ref="PWO2:PWP2"/>
    <mergeCell ref="PWQ2:PWR2"/>
    <mergeCell ref="PWS2:PWT2"/>
    <mergeCell ref="PWU2:PWV2"/>
    <mergeCell ref="PWW2:PWX2"/>
    <mergeCell ref="QBO2:QBP2"/>
    <mergeCell ref="QBQ2:QBR2"/>
    <mergeCell ref="QBS2:QBT2"/>
    <mergeCell ref="QBU2:QBV2"/>
    <mergeCell ref="QBW2:QBX2"/>
    <mergeCell ref="QBE2:QBF2"/>
    <mergeCell ref="QBG2:QBH2"/>
    <mergeCell ref="QBI2:QBJ2"/>
    <mergeCell ref="QBK2:QBL2"/>
    <mergeCell ref="QBM2:QBN2"/>
    <mergeCell ref="QAU2:QAV2"/>
    <mergeCell ref="QAW2:QAX2"/>
    <mergeCell ref="QAY2:QAZ2"/>
    <mergeCell ref="QBA2:QBB2"/>
    <mergeCell ref="QBC2:QBD2"/>
    <mergeCell ref="QAK2:QAL2"/>
    <mergeCell ref="QAM2:QAN2"/>
    <mergeCell ref="QAO2:QAP2"/>
    <mergeCell ref="QAQ2:QAR2"/>
    <mergeCell ref="QAS2:QAT2"/>
    <mergeCell ref="QAA2:QAB2"/>
    <mergeCell ref="QAC2:QAD2"/>
    <mergeCell ref="QAE2:QAF2"/>
    <mergeCell ref="QAG2:QAH2"/>
    <mergeCell ref="QAI2:QAJ2"/>
    <mergeCell ref="PZQ2:PZR2"/>
    <mergeCell ref="PZS2:PZT2"/>
    <mergeCell ref="PZU2:PZV2"/>
    <mergeCell ref="PZW2:PZX2"/>
    <mergeCell ref="PZY2:PZZ2"/>
    <mergeCell ref="PZG2:PZH2"/>
    <mergeCell ref="PZI2:PZJ2"/>
    <mergeCell ref="PZK2:PZL2"/>
    <mergeCell ref="PZM2:PZN2"/>
    <mergeCell ref="PZO2:PZP2"/>
    <mergeCell ref="QEG2:QEH2"/>
    <mergeCell ref="QEI2:QEJ2"/>
    <mergeCell ref="QEK2:QEL2"/>
    <mergeCell ref="QEM2:QEN2"/>
    <mergeCell ref="QEO2:QEP2"/>
    <mergeCell ref="QDW2:QDX2"/>
    <mergeCell ref="QDY2:QDZ2"/>
    <mergeCell ref="QEA2:QEB2"/>
    <mergeCell ref="QEC2:QED2"/>
    <mergeCell ref="QEE2:QEF2"/>
    <mergeCell ref="QDM2:QDN2"/>
    <mergeCell ref="QDO2:QDP2"/>
    <mergeCell ref="QDQ2:QDR2"/>
    <mergeCell ref="QDS2:QDT2"/>
    <mergeCell ref="QDU2:QDV2"/>
    <mergeCell ref="QDC2:QDD2"/>
    <mergeCell ref="QDE2:QDF2"/>
    <mergeCell ref="QDG2:QDH2"/>
    <mergeCell ref="QDI2:QDJ2"/>
    <mergeCell ref="QDK2:QDL2"/>
    <mergeCell ref="QCS2:QCT2"/>
    <mergeCell ref="QCU2:QCV2"/>
    <mergeCell ref="QCW2:QCX2"/>
    <mergeCell ref="QCY2:QCZ2"/>
    <mergeCell ref="QDA2:QDB2"/>
    <mergeCell ref="QCI2:QCJ2"/>
    <mergeCell ref="QCK2:QCL2"/>
    <mergeCell ref="QCM2:QCN2"/>
    <mergeCell ref="QCO2:QCP2"/>
    <mergeCell ref="QCQ2:QCR2"/>
    <mergeCell ref="QBY2:QBZ2"/>
    <mergeCell ref="QCA2:QCB2"/>
    <mergeCell ref="QCC2:QCD2"/>
    <mergeCell ref="QCE2:QCF2"/>
    <mergeCell ref="QCG2:QCH2"/>
    <mergeCell ref="QGY2:QGZ2"/>
    <mergeCell ref="QHA2:QHB2"/>
    <mergeCell ref="QHC2:QHD2"/>
    <mergeCell ref="QHE2:QHF2"/>
    <mergeCell ref="QHG2:QHH2"/>
    <mergeCell ref="QGO2:QGP2"/>
    <mergeCell ref="QGQ2:QGR2"/>
    <mergeCell ref="QGS2:QGT2"/>
    <mergeCell ref="QGU2:QGV2"/>
    <mergeCell ref="QGW2:QGX2"/>
    <mergeCell ref="QGE2:QGF2"/>
    <mergeCell ref="QGG2:QGH2"/>
    <mergeCell ref="QGI2:QGJ2"/>
    <mergeCell ref="QGK2:QGL2"/>
    <mergeCell ref="QGM2:QGN2"/>
    <mergeCell ref="QFU2:QFV2"/>
    <mergeCell ref="QFW2:QFX2"/>
    <mergeCell ref="QFY2:QFZ2"/>
    <mergeCell ref="QGA2:QGB2"/>
    <mergeCell ref="QGC2:QGD2"/>
    <mergeCell ref="QFK2:QFL2"/>
    <mergeCell ref="QFM2:QFN2"/>
    <mergeCell ref="QFO2:QFP2"/>
    <mergeCell ref="QFQ2:QFR2"/>
    <mergeCell ref="QFS2:QFT2"/>
    <mergeCell ref="QFA2:QFB2"/>
    <mergeCell ref="QFC2:QFD2"/>
    <mergeCell ref="QFE2:QFF2"/>
    <mergeCell ref="QFG2:QFH2"/>
    <mergeCell ref="QFI2:QFJ2"/>
    <mergeCell ref="QEQ2:QER2"/>
    <mergeCell ref="QES2:QET2"/>
    <mergeCell ref="QEU2:QEV2"/>
    <mergeCell ref="QEW2:QEX2"/>
    <mergeCell ref="QEY2:QEZ2"/>
    <mergeCell ref="QJQ2:QJR2"/>
    <mergeCell ref="QJS2:QJT2"/>
    <mergeCell ref="QJU2:QJV2"/>
    <mergeCell ref="QJW2:QJX2"/>
    <mergeCell ref="QJY2:QJZ2"/>
    <mergeCell ref="QJG2:QJH2"/>
    <mergeCell ref="QJI2:QJJ2"/>
    <mergeCell ref="QJK2:QJL2"/>
    <mergeCell ref="QJM2:QJN2"/>
    <mergeCell ref="QJO2:QJP2"/>
    <mergeCell ref="QIW2:QIX2"/>
    <mergeCell ref="QIY2:QIZ2"/>
    <mergeCell ref="QJA2:QJB2"/>
    <mergeCell ref="QJC2:QJD2"/>
    <mergeCell ref="QJE2:QJF2"/>
    <mergeCell ref="QIM2:QIN2"/>
    <mergeCell ref="QIO2:QIP2"/>
    <mergeCell ref="QIQ2:QIR2"/>
    <mergeCell ref="QIS2:QIT2"/>
    <mergeCell ref="QIU2:QIV2"/>
    <mergeCell ref="QIC2:QID2"/>
    <mergeCell ref="QIE2:QIF2"/>
    <mergeCell ref="QIG2:QIH2"/>
    <mergeCell ref="QII2:QIJ2"/>
    <mergeCell ref="QIK2:QIL2"/>
    <mergeCell ref="QHS2:QHT2"/>
    <mergeCell ref="QHU2:QHV2"/>
    <mergeCell ref="QHW2:QHX2"/>
    <mergeCell ref="QHY2:QHZ2"/>
    <mergeCell ref="QIA2:QIB2"/>
    <mergeCell ref="QHI2:QHJ2"/>
    <mergeCell ref="QHK2:QHL2"/>
    <mergeCell ref="QHM2:QHN2"/>
    <mergeCell ref="QHO2:QHP2"/>
    <mergeCell ref="QHQ2:QHR2"/>
    <mergeCell ref="QMI2:QMJ2"/>
    <mergeCell ref="QMK2:QML2"/>
    <mergeCell ref="QMM2:QMN2"/>
    <mergeCell ref="QMO2:QMP2"/>
    <mergeCell ref="QMQ2:QMR2"/>
    <mergeCell ref="QLY2:QLZ2"/>
    <mergeCell ref="QMA2:QMB2"/>
    <mergeCell ref="QMC2:QMD2"/>
    <mergeCell ref="QME2:QMF2"/>
    <mergeCell ref="QMG2:QMH2"/>
    <mergeCell ref="QLO2:QLP2"/>
    <mergeCell ref="QLQ2:QLR2"/>
    <mergeCell ref="QLS2:QLT2"/>
    <mergeCell ref="QLU2:QLV2"/>
    <mergeCell ref="QLW2:QLX2"/>
    <mergeCell ref="QLE2:QLF2"/>
    <mergeCell ref="QLG2:QLH2"/>
    <mergeCell ref="QLI2:QLJ2"/>
    <mergeCell ref="QLK2:QLL2"/>
    <mergeCell ref="QLM2:QLN2"/>
    <mergeCell ref="QKU2:QKV2"/>
    <mergeCell ref="QKW2:QKX2"/>
    <mergeCell ref="QKY2:QKZ2"/>
    <mergeCell ref="QLA2:QLB2"/>
    <mergeCell ref="QLC2:QLD2"/>
    <mergeCell ref="QKK2:QKL2"/>
    <mergeCell ref="QKM2:QKN2"/>
    <mergeCell ref="QKO2:QKP2"/>
    <mergeCell ref="QKQ2:QKR2"/>
    <mergeCell ref="QKS2:QKT2"/>
    <mergeCell ref="QKA2:QKB2"/>
    <mergeCell ref="QKC2:QKD2"/>
    <mergeCell ref="QKE2:QKF2"/>
    <mergeCell ref="QKG2:QKH2"/>
    <mergeCell ref="QKI2:QKJ2"/>
    <mergeCell ref="QPA2:QPB2"/>
    <mergeCell ref="QPC2:QPD2"/>
    <mergeCell ref="QPE2:QPF2"/>
    <mergeCell ref="QPG2:QPH2"/>
    <mergeCell ref="QPI2:QPJ2"/>
    <mergeCell ref="QOQ2:QOR2"/>
    <mergeCell ref="QOS2:QOT2"/>
    <mergeCell ref="QOU2:QOV2"/>
    <mergeCell ref="QOW2:QOX2"/>
    <mergeCell ref="QOY2:QOZ2"/>
    <mergeCell ref="QOG2:QOH2"/>
    <mergeCell ref="QOI2:QOJ2"/>
    <mergeCell ref="QOK2:QOL2"/>
    <mergeCell ref="QOM2:QON2"/>
    <mergeCell ref="QOO2:QOP2"/>
    <mergeCell ref="QNW2:QNX2"/>
    <mergeCell ref="QNY2:QNZ2"/>
    <mergeCell ref="QOA2:QOB2"/>
    <mergeCell ref="QOC2:QOD2"/>
    <mergeCell ref="QOE2:QOF2"/>
    <mergeCell ref="QNM2:QNN2"/>
    <mergeCell ref="QNO2:QNP2"/>
    <mergeCell ref="QNQ2:QNR2"/>
    <mergeCell ref="QNS2:QNT2"/>
    <mergeCell ref="QNU2:QNV2"/>
    <mergeCell ref="QNC2:QND2"/>
    <mergeCell ref="QNE2:QNF2"/>
    <mergeCell ref="QNG2:QNH2"/>
    <mergeCell ref="QNI2:QNJ2"/>
    <mergeCell ref="QNK2:QNL2"/>
    <mergeCell ref="QMS2:QMT2"/>
    <mergeCell ref="QMU2:QMV2"/>
    <mergeCell ref="QMW2:QMX2"/>
    <mergeCell ref="QMY2:QMZ2"/>
    <mergeCell ref="QNA2:QNB2"/>
    <mergeCell ref="QRS2:QRT2"/>
    <mergeCell ref="QRU2:QRV2"/>
    <mergeCell ref="QRW2:QRX2"/>
    <mergeCell ref="QRY2:QRZ2"/>
    <mergeCell ref="QSA2:QSB2"/>
    <mergeCell ref="QRI2:QRJ2"/>
    <mergeCell ref="QRK2:QRL2"/>
    <mergeCell ref="QRM2:QRN2"/>
    <mergeCell ref="QRO2:QRP2"/>
    <mergeCell ref="QRQ2:QRR2"/>
    <mergeCell ref="QQY2:QQZ2"/>
    <mergeCell ref="QRA2:QRB2"/>
    <mergeCell ref="QRC2:QRD2"/>
    <mergeCell ref="QRE2:QRF2"/>
    <mergeCell ref="QRG2:QRH2"/>
    <mergeCell ref="QQO2:QQP2"/>
    <mergeCell ref="QQQ2:QQR2"/>
    <mergeCell ref="QQS2:QQT2"/>
    <mergeCell ref="QQU2:QQV2"/>
    <mergeCell ref="QQW2:QQX2"/>
    <mergeCell ref="QQE2:QQF2"/>
    <mergeCell ref="QQG2:QQH2"/>
    <mergeCell ref="QQI2:QQJ2"/>
    <mergeCell ref="QQK2:QQL2"/>
    <mergeCell ref="QQM2:QQN2"/>
    <mergeCell ref="QPU2:QPV2"/>
    <mergeCell ref="QPW2:QPX2"/>
    <mergeCell ref="QPY2:QPZ2"/>
    <mergeCell ref="QQA2:QQB2"/>
    <mergeCell ref="QQC2:QQD2"/>
    <mergeCell ref="QPK2:QPL2"/>
    <mergeCell ref="QPM2:QPN2"/>
    <mergeCell ref="QPO2:QPP2"/>
    <mergeCell ref="QPQ2:QPR2"/>
    <mergeCell ref="QPS2:QPT2"/>
    <mergeCell ref="QUK2:QUL2"/>
    <mergeCell ref="QUM2:QUN2"/>
    <mergeCell ref="QUO2:QUP2"/>
    <mergeCell ref="QUQ2:QUR2"/>
    <mergeCell ref="QUS2:QUT2"/>
    <mergeCell ref="QUA2:QUB2"/>
    <mergeCell ref="QUC2:QUD2"/>
    <mergeCell ref="QUE2:QUF2"/>
    <mergeCell ref="QUG2:QUH2"/>
    <mergeCell ref="QUI2:QUJ2"/>
    <mergeCell ref="QTQ2:QTR2"/>
    <mergeCell ref="QTS2:QTT2"/>
    <mergeCell ref="QTU2:QTV2"/>
    <mergeCell ref="QTW2:QTX2"/>
    <mergeCell ref="QTY2:QTZ2"/>
    <mergeCell ref="QTG2:QTH2"/>
    <mergeCell ref="QTI2:QTJ2"/>
    <mergeCell ref="QTK2:QTL2"/>
    <mergeCell ref="QTM2:QTN2"/>
    <mergeCell ref="QTO2:QTP2"/>
    <mergeCell ref="QSW2:QSX2"/>
    <mergeCell ref="QSY2:QSZ2"/>
    <mergeCell ref="QTA2:QTB2"/>
    <mergeCell ref="QTC2:QTD2"/>
    <mergeCell ref="QTE2:QTF2"/>
    <mergeCell ref="QSM2:QSN2"/>
    <mergeCell ref="QSO2:QSP2"/>
    <mergeCell ref="QSQ2:QSR2"/>
    <mergeCell ref="QSS2:QST2"/>
    <mergeCell ref="QSU2:QSV2"/>
    <mergeCell ref="QSC2:QSD2"/>
    <mergeCell ref="QSE2:QSF2"/>
    <mergeCell ref="QSG2:QSH2"/>
    <mergeCell ref="QSI2:QSJ2"/>
    <mergeCell ref="QSK2:QSL2"/>
    <mergeCell ref="QXC2:QXD2"/>
    <mergeCell ref="QXE2:QXF2"/>
    <mergeCell ref="QXG2:QXH2"/>
    <mergeCell ref="QXI2:QXJ2"/>
    <mergeCell ref="QXK2:QXL2"/>
    <mergeCell ref="QWS2:QWT2"/>
    <mergeCell ref="QWU2:QWV2"/>
    <mergeCell ref="QWW2:QWX2"/>
    <mergeCell ref="QWY2:QWZ2"/>
    <mergeCell ref="QXA2:QXB2"/>
    <mergeCell ref="QWI2:QWJ2"/>
    <mergeCell ref="QWK2:QWL2"/>
    <mergeCell ref="QWM2:QWN2"/>
    <mergeCell ref="QWO2:QWP2"/>
    <mergeCell ref="QWQ2:QWR2"/>
    <mergeCell ref="QVY2:QVZ2"/>
    <mergeCell ref="QWA2:QWB2"/>
    <mergeCell ref="QWC2:QWD2"/>
    <mergeCell ref="QWE2:QWF2"/>
    <mergeCell ref="QWG2:QWH2"/>
    <mergeCell ref="QVO2:QVP2"/>
    <mergeCell ref="QVQ2:QVR2"/>
    <mergeCell ref="QVS2:QVT2"/>
    <mergeCell ref="QVU2:QVV2"/>
    <mergeCell ref="QVW2:QVX2"/>
    <mergeCell ref="QVE2:QVF2"/>
    <mergeCell ref="QVG2:QVH2"/>
    <mergeCell ref="QVI2:QVJ2"/>
    <mergeCell ref="QVK2:QVL2"/>
    <mergeCell ref="QVM2:QVN2"/>
    <mergeCell ref="QUU2:QUV2"/>
    <mergeCell ref="QUW2:QUX2"/>
    <mergeCell ref="QUY2:QUZ2"/>
    <mergeCell ref="QVA2:QVB2"/>
    <mergeCell ref="QVC2:QVD2"/>
    <mergeCell ref="QZU2:QZV2"/>
    <mergeCell ref="QZW2:QZX2"/>
    <mergeCell ref="QZY2:QZZ2"/>
    <mergeCell ref="RAA2:RAB2"/>
    <mergeCell ref="RAC2:RAD2"/>
    <mergeCell ref="QZK2:QZL2"/>
    <mergeCell ref="QZM2:QZN2"/>
    <mergeCell ref="QZO2:QZP2"/>
    <mergeCell ref="QZQ2:QZR2"/>
    <mergeCell ref="QZS2:QZT2"/>
    <mergeCell ref="QZA2:QZB2"/>
    <mergeCell ref="QZC2:QZD2"/>
    <mergeCell ref="QZE2:QZF2"/>
    <mergeCell ref="QZG2:QZH2"/>
    <mergeCell ref="QZI2:QZJ2"/>
    <mergeCell ref="QYQ2:QYR2"/>
    <mergeCell ref="QYS2:QYT2"/>
    <mergeCell ref="QYU2:QYV2"/>
    <mergeCell ref="QYW2:QYX2"/>
    <mergeCell ref="QYY2:QYZ2"/>
    <mergeCell ref="QYG2:QYH2"/>
    <mergeCell ref="QYI2:QYJ2"/>
    <mergeCell ref="QYK2:QYL2"/>
    <mergeCell ref="QYM2:QYN2"/>
    <mergeCell ref="QYO2:QYP2"/>
    <mergeCell ref="QXW2:QXX2"/>
    <mergeCell ref="QXY2:QXZ2"/>
    <mergeCell ref="QYA2:QYB2"/>
    <mergeCell ref="QYC2:QYD2"/>
    <mergeCell ref="QYE2:QYF2"/>
    <mergeCell ref="QXM2:QXN2"/>
    <mergeCell ref="QXO2:QXP2"/>
    <mergeCell ref="QXQ2:QXR2"/>
    <mergeCell ref="QXS2:QXT2"/>
    <mergeCell ref="QXU2:QXV2"/>
    <mergeCell ref="RCM2:RCN2"/>
    <mergeCell ref="RCO2:RCP2"/>
    <mergeCell ref="RCQ2:RCR2"/>
    <mergeCell ref="RCS2:RCT2"/>
    <mergeCell ref="RCU2:RCV2"/>
    <mergeCell ref="RCC2:RCD2"/>
    <mergeCell ref="RCE2:RCF2"/>
    <mergeCell ref="RCG2:RCH2"/>
    <mergeCell ref="RCI2:RCJ2"/>
    <mergeCell ref="RCK2:RCL2"/>
    <mergeCell ref="RBS2:RBT2"/>
    <mergeCell ref="RBU2:RBV2"/>
    <mergeCell ref="RBW2:RBX2"/>
    <mergeCell ref="RBY2:RBZ2"/>
    <mergeCell ref="RCA2:RCB2"/>
    <mergeCell ref="RBI2:RBJ2"/>
    <mergeCell ref="RBK2:RBL2"/>
    <mergeCell ref="RBM2:RBN2"/>
    <mergeCell ref="RBO2:RBP2"/>
    <mergeCell ref="RBQ2:RBR2"/>
    <mergeCell ref="RAY2:RAZ2"/>
    <mergeCell ref="RBA2:RBB2"/>
    <mergeCell ref="RBC2:RBD2"/>
    <mergeCell ref="RBE2:RBF2"/>
    <mergeCell ref="RBG2:RBH2"/>
    <mergeCell ref="RAO2:RAP2"/>
    <mergeCell ref="RAQ2:RAR2"/>
    <mergeCell ref="RAS2:RAT2"/>
    <mergeCell ref="RAU2:RAV2"/>
    <mergeCell ref="RAW2:RAX2"/>
    <mergeCell ref="RAE2:RAF2"/>
    <mergeCell ref="RAG2:RAH2"/>
    <mergeCell ref="RAI2:RAJ2"/>
    <mergeCell ref="RAK2:RAL2"/>
    <mergeCell ref="RAM2:RAN2"/>
    <mergeCell ref="RFE2:RFF2"/>
    <mergeCell ref="RFG2:RFH2"/>
    <mergeCell ref="RFI2:RFJ2"/>
    <mergeCell ref="RFK2:RFL2"/>
    <mergeCell ref="RFM2:RFN2"/>
    <mergeCell ref="REU2:REV2"/>
    <mergeCell ref="REW2:REX2"/>
    <mergeCell ref="REY2:REZ2"/>
    <mergeCell ref="RFA2:RFB2"/>
    <mergeCell ref="RFC2:RFD2"/>
    <mergeCell ref="REK2:REL2"/>
    <mergeCell ref="REM2:REN2"/>
    <mergeCell ref="REO2:REP2"/>
    <mergeCell ref="REQ2:RER2"/>
    <mergeCell ref="RES2:RET2"/>
    <mergeCell ref="REA2:REB2"/>
    <mergeCell ref="REC2:RED2"/>
    <mergeCell ref="REE2:REF2"/>
    <mergeCell ref="REG2:REH2"/>
    <mergeCell ref="REI2:REJ2"/>
    <mergeCell ref="RDQ2:RDR2"/>
    <mergeCell ref="RDS2:RDT2"/>
    <mergeCell ref="RDU2:RDV2"/>
    <mergeCell ref="RDW2:RDX2"/>
    <mergeCell ref="RDY2:RDZ2"/>
    <mergeCell ref="RDG2:RDH2"/>
    <mergeCell ref="RDI2:RDJ2"/>
    <mergeCell ref="RDK2:RDL2"/>
    <mergeCell ref="RDM2:RDN2"/>
    <mergeCell ref="RDO2:RDP2"/>
    <mergeCell ref="RCW2:RCX2"/>
    <mergeCell ref="RCY2:RCZ2"/>
    <mergeCell ref="RDA2:RDB2"/>
    <mergeCell ref="RDC2:RDD2"/>
    <mergeCell ref="RDE2:RDF2"/>
    <mergeCell ref="RHW2:RHX2"/>
    <mergeCell ref="RHY2:RHZ2"/>
    <mergeCell ref="RIA2:RIB2"/>
    <mergeCell ref="RIC2:RID2"/>
    <mergeCell ref="RIE2:RIF2"/>
    <mergeCell ref="RHM2:RHN2"/>
    <mergeCell ref="RHO2:RHP2"/>
    <mergeCell ref="RHQ2:RHR2"/>
    <mergeCell ref="RHS2:RHT2"/>
    <mergeCell ref="RHU2:RHV2"/>
    <mergeCell ref="RHC2:RHD2"/>
    <mergeCell ref="RHE2:RHF2"/>
    <mergeCell ref="RHG2:RHH2"/>
    <mergeCell ref="RHI2:RHJ2"/>
    <mergeCell ref="RHK2:RHL2"/>
    <mergeCell ref="RGS2:RGT2"/>
    <mergeCell ref="RGU2:RGV2"/>
    <mergeCell ref="RGW2:RGX2"/>
    <mergeCell ref="RGY2:RGZ2"/>
    <mergeCell ref="RHA2:RHB2"/>
    <mergeCell ref="RGI2:RGJ2"/>
    <mergeCell ref="RGK2:RGL2"/>
    <mergeCell ref="RGM2:RGN2"/>
    <mergeCell ref="RGO2:RGP2"/>
    <mergeCell ref="RGQ2:RGR2"/>
    <mergeCell ref="RFY2:RFZ2"/>
    <mergeCell ref="RGA2:RGB2"/>
    <mergeCell ref="RGC2:RGD2"/>
    <mergeCell ref="RGE2:RGF2"/>
    <mergeCell ref="RGG2:RGH2"/>
    <mergeCell ref="RFO2:RFP2"/>
    <mergeCell ref="RFQ2:RFR2"/>
    <mergeCell ref="RFS2:RFT2"/>
    <mergeCell ref="RFU2:RFV2"/>
    <mergeCell ref="RFW2:RFX2"/>
    <mergeCell ref="RKO2:RKP2"/>
    <mergeCell ref="RKQ2:RKR2"/>
    <mergeCell ref="RKS2:RKT2"/>
    <mergeCell ref="RKU2:RKV2"/>
    <mergeCell ref="RKW2:RKX2"/>
    <mergeCell ref="RKE2:RKF2"/>
    <mergeCell ref="RKG2:RKH2"/>
    <mergeCell ref="RKI2:RKJ2"/>
    <mergeCell ref="RKK2:RKL2"/>
    <mergeCell ref="RKM2:RKN2"/>
    <mergeCell ref="RJU2:RJV2"/>
    <mergeCell ref="RJW2:RJX2"/>
    <mergeCell ref="RJY2:RJZ2"/>
    <mergeCell ref="RKA2:RKB2"/>
    <mergeCell ref="RKC2:RKD2"/>
    <mergeCell ref="RJK2:RJL2"/>
    <mergeCell ref="RJM2:RJN2"/>
    <mergeCell ref="RJO2:RJP2"/>
    <mergeCell ref="RJQ2:RJR2"/>
    <mergeCell ref="RJS2:RJT2"/>
    <mergeCell ref="RJA2:RJB2"/>
    <mergeCell ref="RJC2:RJD2"/>
    <mergeCell ref="RJE2:RJF2"/>
    <mergeCell ref="RJG2:RJH2"/>
    <mergeCell ref="RJI2:RJJ2"/>
    <mergeCell ref="RIQ2:RIR2"/>
    <mergeCell ref="RIS2:RIT2"/>
    <mergeCell ref="RIU2:RIV2"/>
    <mergeCell ref="RIW2:RIX2"/>
    <mergeCell ref="RIY2:RIZ2"/>
    <mergeCell ref="RIG2:RIH2"/>
    <mergeCell ref="RII2:RIJ2"/>
    <mergeCell ref="RIK2:RIL2"/>
    <mergeCell ref="RIM2:RIN2"/>
    <mergeCell ref="RIO2:RIP2"/>
    <mergeCell ref="RNG2:RNH2"/>
    <mergeCell ref="RNI2:RNJ2"/>
    <mergeCell ref="RNK2:RNL2"/>
    <mergeCell ref="RNM2:RNN2"/>
    <mergeCell ref="RNO2:RNP2"/>
    <mergeCell ref="RMW2:RMX2"/>
    <mergeCell ref="RMY2:RMZ2"/>
    <mergeCell ref="RNA2:RNB2"/>
    <mergeCell ref="RNC2:RND2"/>
    <mergeCell ref="RNE2:RNF2"/>
    <mergeCell ref="RMM2:RMN2"/>
    <mergeCell ref="RMO2:RMP2"/>
    <mergeCell ref="RMQ2:RMR2"/>
    <mergeCell ref="RMS2:RMT2"/>
    <mergeCell ref="RMU2:RMV2"/>
    <mergeCell ref="RMC2:RMD2"/>
    <mergeCell ref="RME2:RMF2"/>
    <mergeCell ref="RMG2:RMH2"/>
    <mergeCell ref="RMI2:RMJ2"/>
    <mergeCell ref="RMK2:RML2"/>
    <mergeCell ref="RLS2:RLT2"/>
    <mergeCell ref="RLU2:RLV2"/>
    <mergeCell ref="RLW2:RLX2"/>
    <mergeCell ref="RLY2:RLZ2"/>
    <mergeCell ref="RMA2:RMB2"/>
    <mergeCell ref="RLI2:RLJ2"/>
    <mergeCell ref="RLK2:RLL2"/>
    <mergeCell ref="RLM2:RLN2"/>
    <mergeCell ref="RLO2:RLP2"/>
    <mergeCell ref="RLQ2:RLR2"/>
    <mergeCell ref="RKY2:RKZ2"/>
    <mergeCell ref="RLA2:RLB2"/>
    <mergeCell ref="RLC2:RLD2"/>
    <mergeCell ref="RLE2:RLF2"/>
    <mergeCell ref="RLG2:RLH2"/>
    <mergeCell ref="RPY2:RPZ2"/>
    <mergeCell ref="RQA2:RQB2"/>
    <mergeCell ref="RQC2:RQD2"/>
    <mergeCell ref="RQE2:RQF2"/>
    <mergeCell ref="RQG2:RQH2"/>
    <mergeCell ref="RPO2:RPP2"/>
    <mergeCell ref="RPQ2:RPR2"/>
    <mergeCell ref="RPS2:RPT2"/>
    <mergeCell ref="RPU2:RPV2"/>
    <mergeCell ref="RPW2:RPX2"/>
    <mergeCell ref="RPE2:RPF2"/>
    <mergeCell ref="RPG2:RPH2"/>
    <mergeCell ref="RPI2:RPJ2"/>
    <mergeCell ref="RPK2:RPL2"/>
    <mergeCell ref="RPM2:RPN2"/>
    <mergeCell ref="ROU2:ROV2"/>
    <mergeCell ref="ROW2:ROX2"/>
    <mergeCell ref="ROY2:ROZ2"/>
    <mergeCell ref="RPA2:RPB2"/>
    <mergeCell ref="RPC2:RPD2"/>
    <mergeCell ref="ROK2:ROL2"/>
    <mergeCell ref="ROM2:RON2"/>
    <mergeCell ref="ROO2:ROP2"/>
    <mergeCell ref="ROQ2:ROR2"/>
    <mergeCell ref="ROS2:ROT2"/>
    <mergeCell ref="ROA2:ROB2"/>
    <mergeCell ref="ROC2:ROD2"/>
    <mergeCell ref="ROE2:ROF2"/>
    <mergeCell ref="ROG2:ROH2"/>
    <mergeCell ref="ROI2:ROJ2"/>
    <mergeCell ref="RNQ2:RNR2"/>
    <mergeCell ref="RNS2:RNT2"/>
    <mergeCell ref="RNU2:RNV2"/>
    <mergeCell ref="RNW2:RNX2"/>
    <mergeCell ref="RNY2:RNZ2"/>
    <mergeCell ref="RSQ2:RSR2"/>
    <mergeCell ref="RSS2:RST2"/>
    <mergeCell ref="RSU2:RSV2"/>
    <mergeCell ref="RSW2:RSX2"/>
    <mergeCell ref="RSY2:RSZ2"/>
    <mergeCell ref="RSG2:RSH2"/>
    <mergeCell ref="RSI2:RSJ2"/>
    <mergeCell ref="RSK2:RSL2"/>
    <mergeCell ref="RSM2:RSN2"/>
    <mergeCell ref="RSO2:RSP2"/>
    <mergeCell ref="RRW2:RRX2"/>
    <mergeCell ref="RRY2:RRZ2"/>
    <mergeCell ref="RSA2:RSB2"/>
    <mergeCell ref="RSC2:RSD2"/>
    <mergeCell ref="RSE2:RSF2"/>
    <mergeCell ref="RRM2:RRN2"/>
    <mergeCell ref="RRO2:RRP2"/>
    <mergeCell ref="RRQ2:RRR2"/>
    <mergeCell ref="RRS2:RRT2"/>
    <mergeCell ref="RRU2:RRV2"/>
    <mergeCell ref="RRC2:RRD2"/>
    <mergeCell ref="RRE2:RRF2"/>
    <mergeCell ref="RRG2:RRH2"/>
    <mergeCell ref="RRI2:RRJ2"/>
    <mergeCell ref="RRK2:RRL2"/>
    <mergeCell ref="RQS2:RQT2"/>
    <mergeCell ref="RQU2:RQV2"/>
    <mergeCell ref="RQW2:RQX2"/>
    <mergeCell ref="RQY2:RQZ2"/>
    <mergeCell ref="RRA2:RRB2"/>
    <mergeCell ref="RQI2:RQJ2"/>
    <mergeCell ref="RQK2:RQL2"/>
    <mergeCell ref="RQM2:RQN2"/>
    <mergeCell ref="RQO2:RQP2"/>
    <mergeCell ref="RQQ2:RQR2"/>
    <mergeCell ref="RVI2:RVJ2"/>
    <mergeCell ref="RVK2:RVL2"/>
    <mergeCell ref="RVM2:RVN2"/>
    <mergeCell ref="RVO2:RVP2"/>
    <mergeCell ref="RVQ2:RVR2"/>
    <mergeCell ref="RUY2:RUZ2"/>
    <mergeCell ref="RVA2:RVB2"/>
    <mergeCell ref="RVC2:RVD2"/>
    <mergeCell ref="RVE2:RVF2"/>
    <mergeCell ref="RVG2:RVH2"/>
    <mergeCell ref="RUO2:RUP2"/>
    <mergeCell ref="RUQ2:RUR2"/>
    <mergeCell ref="RUS2:RUT2"/>
    <mergeCell ref="RUU2:RUV2"/>
    <mergeCell ref="RUW2:RUX2"/>
    <mergeCell ref="RUE2:RUF2"/>
    <mergeCell ref="RUG2:RUH2"/>
    <mergeCell ref="RUI2:RUJ2"/>
    <mergeCell ref="RUK2:RUL2"/>
    <mergeCell ref="RUM2:RUN2"/>
    <mergeCell ref="RTU2:RTV2"/>
    <mergeCell ref="RTW2:RTX2"/>
    <mergeCell ref="RTY2:RTZ2"/>
    <mergeCell ref="RUA2:RUB2"/>
    <mergeCell ref="RUC2:RUD2"/>
    <mergeCell ref="RTK2:RTL2"/>
    <mergeCell ref="RTM2:RTN2"/>
    <mergeCell ref="RTO2:RTP2"/>
    <mergeCell ref="RTQ2:RTR2"/>
    <mergeCell ref="RTS2:RTT2"/>
    <mergeCell ref="RTA2:RTB2"/>
    <mergeCell ref="RTC2:RTD2"/>
    <mergeCell ref="RTE2:RTF2"/>
    <mergeCell ref="RTG2:RTH2"/>
    <mergeCell ref="RTI2:RTJ2"/>
    <mergeCell ref="RYA2:RYB2"/>
    <mergeCell ref="RYC2:RYD2"/>
    <mergeCell ref="RYE2:RYF2"/>
    <mergeCell ref="RYG2:RYH2"/>
    <mergeCell ref="RYI2:RYJ2"/>
    <mergeCell ref="RXQ2:RXR2"/>
    <mergeCell ref="RXS2:RXT2"/>
    <mergeCell ref="RXU2:RXV2"/>
    <mergeCell ref="RXW2:RXX2"/>
    <mergeCell ref="RXY2:RXZ2"/>
    <mergeCell ref="RXG2:RXH2"/>
    <mergeCell ref="RXI2:RXJ2"/>
    <mergeCell ref="RXK2:RXL2"/>
    <mergeCell ref="RXM2:RXN2"/>
    <mergeCell ref="RXO2:RXP2"/>
    <mergeCell ref="RWW2:RWX2"/>
    <mergeCell ref="RWY2:RWZ2"/>
    <mergeCell ref="RXA2:RXB2"/>
    <mergeCell ref="RXC2:RXD2"/>
    <mergeCell ref="RXE2:RXF2"/>
    <mergeCell ref="RWM2:RWN2"/>
    <mergeCell ref="RWO2:RWP2"/>
    <mergeCell ref="RWQ2:RWR2"/>
    <mergeCell ref="RWS2:RWT2"/>
    <mergeCell ref="RWU2:RWV2"/>
    <mergeCell ref="RWC2:RWD2"/>
    <mergeCell ref="RWE2:RWF2"/>
    <mergeCell ref="RWG2:RWH2"/>
    <mergeCell ref="RWI2:RWJ2"/>
    <mergeCell ref="RWK2:RWL2"/>
    <mergeCell ref="RVS2:RVT2"/>
    <mergeCell ref="RVU2:RVV2"/>
    <mergeCell ref="RVW2:RVX2"/>
    <mergeCell ref="RVY2:RVZ2"/>
    <mergeCell ref="RWA2:RWB2"/>
    <mergeCell ref="SAS2:SAT2"/>
    <mergeCell ref="SAU2:SAV2"/>
    <mergeCell ref="SAW2:SAX2"/>
    <mergeCell ref="SAY2:SAZ2"/>
    <mergeCell ref="SBA2:SBB2"/>
    <mergeCell ref="SAI2:SAJ2"/>
    <mergeCell ref="SAK2:SAL2"/>
    <mergeCell ref="SAM2:SAN2"/>
    <mergeCell ref="SAO2:SAP2"/>
    <mergeCell ref="SAQ2:SAR2"/>
    <mergeCell ref="RZY2:RZZ2"/>
    <mergeCell ref="SAA2:SAB2"/>
    <mergeCell ref="SAC2:SAD2"/>
    <mergeCell ref="SAE2:SAF2"/>
    <mergeCell ref="SAG2:SAH2"/>
    <mergeCell ref="RZO2:RZP2"/>
    <mergeCell ref="RZQ2:RZR2"/>
    <mergeCell ref="RZS2:RZT2"/>
    <mergeCell ref="RZU2:RZV2"/>
    <mergeCell ref="RZW2:RZX2"/>
    <mergeCell ref="RZE2:RZF2"/>
    <mergeCell ref="RZG2:RZH2"/>
    <mergeCell ref="RZI2:RZJ2"/>
    <mergeCell ref="RZK2:RZL2"/>
    <mergeCell ref="RZM2:RZN2"/>
    <mergeCell ref="RYU2:RYV2"/>
    <mergeCell ref="RYW2:RYX2"/>
    <mergeCell ref="RYY2:RYZ2"/>
    <mergeCell ref="RZA2:RZB2"/>
    <mergeCell ref="RZC2:RZD2"/>
    <mergeCell ref="RYK2:RYL2"/>
    <mergeCell ref="RYM2:RYN2"/>
    <mergeCell ref="RYO2:RYP2"/>
    <mergeCell ref="RYQ2:RYR2"/>
    <mergeCell ref="RYS2:RYT2"/>
    <mergeCell ref="SDK2:SDL2"/>
    <mergeCell ref="SDM2:SDN2"/>
    <mergeCell ref="SDO2:SDP2"/>
    <mergeCell ref="SDQ2:SDR2"/>
    <mergeCell ref="SDS2:SDT2"/>
    <mergeCell ref="SDA2:SDB2"/>
    <mergeCell ref="SDC2:SDD2"/>
    <mergeCell ref="SDE2:SDF2"/>
    <mergeCell ref="SDG2:SDH2"/>
    <mergeCell ref="SDI2:SDJ2"/>
    <mergeCell ref="SCQ2:SCR2"/>
    <mergeCell ref="SCS2:SCT2"/>
    <mergeCell ref="SCU2:SCV2"/>
    <mergeCell ref="SCW2:SCX2"/>
    <mergeCell ref="SCY2:SCZ2"/>
    <mergeCell ref="SCG2:SCH2"/>
    <mergeCell ref="SCI2:SCJ2"/>
    <mergeCell ref="SCK2:SCL2"/>
    <mergeCell ref="SCM2:SCN2"/>
    <mergeCell ref="SCO2:SCP2"/>
    <mergeCell ref="SBW2:SBX2"/>
    <mergeCell ref="SBY2:SBZ2"/>
    <mergeCell ref="SCA2:SCB2"/>
    <mergeCell ref="SCC2:SCD2"/>
    <mergeCell ref="SCE2:SCF2"/>
    <mergeCell ref="SBM2:SBN2"/>
    <mergeCell ref="SBO2:SBP2"/>
    <mergeCell ref="SBQ2:SBR2"/>
    <mergeCell ref="SBS2:SBT2"/>
    <mergeCell ref="SBU2:SBV2"/>
    <mergeCell ref="SBC2:SBD2"/>
    <mergeCell ref="SBE2:SBF2"/>
    <mergeCell ref="SBG2:SBH2"/>
    <mergeCell ref="SBI2:SBJ2"/>
    <mergeCell ref="SBK2:SBL2"/>
    <mergeCell ref="SGC2:SGD2"/>
    <mergeCell ref="SGE2:SGF2"/>
    <mergeCell ref="SGG2:SGH2"/>
    <mergeCell ref="SGI2:SGJ2"/>
    <mergeCell ref="SGK2:SGL2"/>
    <mergeCell ref="SFS2:SFT2"/>
    <mergeCell ref="SFU2:SFV2"/>
    <mergeCell ref="SFW2:SFX2"/>
    <mergeCell ref="SFY2:SFZ2"/>
    <mergeCell ref="SGA2:SGB2"/>
    <mergeCell ref="SFI2:SFJ2"/>
    <mergeCell ref="SFK2:SFL2"/>
    <mergeCell ref="SFM2:SFN2"/>
    <mergeCell ref="SFO2:SFP2"/>
    <mergeCell ref="SFQ2:SFR2"/>
    <mergeCell ref="SEY2:SEZ2"/>
    <mergeCell ref="SFA2:SFB2"/>
    <mergeCell ref="SFC2:SFD2"/>
    <mergeCell ref="SFE2:SFF2"/>
    <mergeCell ref="SFG2:SFH2"/>
    <mergeCell ref="SEO2:SEP2"/>
    <mergeCell ref="SEQ2:SER2"/>
    <mergeCell ref="SES2:SET2"/>
    <mergeCell ref="SEU2:SEV2"/>
    <mergeCell ref="SEW2:SEX2"/>
    <mergeCell ref="SEE2:SEF2"/>
    <mergeCell ref="SEG2:SEH2"/>
    <mergeCell ref="SEI2:SEJ2"/>
    <mergeCell ref="SEK2:SEL2"/>
    <mergeCell ref="SEM2:SEN2"/>
    <mergeCell ref="SDU2:SDV2"/>
    <mergeCell ref="SDW2:SDX2"/>
    <mergeCell ref="SDY2:SDZ2"/>
    <mergeCell ref="SEA2:SEB2"/>
    <mergeCell ref="SEC2:SED2"/>
    <mergeCell ref="SIU2:SIV2"/>
    <mergeCell ref="SIW2:SIX2"/>
    <mergeCell ref="SIY2:SIZ2"/>
    <mergeCell ref="SJA2:SJB2"/>
    <mergeCell ref="SJC2:SJD2"/>
    <mergeCell ref="SIK2:SIL2"/>
    <mergeCell ref="SIM2:SIN2"/>
    <mergeCell ref="SIO2:SIP2"/>
    <mergeCell ref="SIQ2:SIR2"/>
    <mergeCell ref="SIS2:SIT2"/>
    <mergeCell ref="SIA2:SIB2"/>
    <mergeCell ref="SIC2:SID2"/>
    <mergeCell ref="SIE2:SIF2"/>
    <mergeCell ref="SIG2:SIH2"/>
    <mergeCell ref="SII2:SIJ2"/>
    <mergeCell ref="SHQ2:SHR2"/>
    <mergeCell ref="SHS2:SHT2"/>
    <mergeCell ref="SHU2:SHV2"/>
    <mergeCell ref="SHW2:SHX2"/>
    <mergeCell ref="SHY2:SHZ2"/>
    <mergeCell ref="SHG2:SHH2"/>
    <mergeCell ref="SHI2:SHJ2"/>
    <mergeCell ref="SHK2:SHL2"/>
    <mergeCell ref="SHM2:SHN2"/>
    <mergeCell ref="SHO2:SHP2"/>
    <mergeCell ref="SGW2:SGX2"/>
    <mergeCell ref="SGY2:SGZ2"/>
    <mergeCell ref="SHA2:SHB2"/>
    <mergeCell ref="SHC2:SHD2"/>
    <mergeCell ref="SHE2:SHF2"/>
    <mergeCell ref="SGM2:SGN2"/>
    <mergeCell ref="SGO2:SGP2"/>
    <mergeCell ref="SGQ2:SGR2"/>
    <mergeCell ref="SGS2:SGT2"/>
    <mergeCell ref="SGU2:SGV2"/>
    <mergeCell ref="SLM2:SLN2"/>
    <mergeCell ref="SLO2:SLP2"/>
    <mergeCell ref="SLQ2:SLR2"/>
    <mergeCell ref="SLS2:SLT2"/>
    <mergeCell ref="SLU2:SLV2"/>
    <mergeCell ref="SLC2:SLD2"/>
    <mergeCell ref="SLE2:SLF2"/>
    <mergeCell ref="SLG2:SLH2"/>
    <mergeCell ref="SLI2:SLJ2"/>
    <mergeCell ref="SLK2:SLL2"/>
    <mergeCell ref="SKS2:SKT2"/>
    <mergeCell ref="SKU2:SKV2"/>
    <mergeCell ref="SKW2:SKX2"/>
    <mergeCell ref="SKY2:SKZ2"/>
    <mergeCell ref="SLA2:SLB2"/>
    <mergeCell ref="SKI2:SKJ2"/>
    <mergeCell ref="SKK2:SKL2"/>
    <mergeCell ref="SKM2:SKN2"/>
    <mergeCell ref="SKO2:SKP2"/>
    <mergeCell ref="SKQ2:SKR2"/>
    <mergeCell ref="SJY2:SJZ2"/>
    <mergeCell ref="SKA2:SKB2"/>
    <mergeCell ref="SKC2:SKD2"/>
    <mergeCell ref="SKE2:SKF2"/>
    <mergeCell ref="SKG2:SKH2"/>
    <mergeCell ref="SJO2:SJP2"/>
    <mergeCell ref="SJQ2:SJR2"/>
    <mergeCell ref="SJS2:SJT2"/>
    <mergeCell ref="SJU2:SJV2"/>
    <mergeCell ref="SJW2:SJX2"/>
    <mergeCell ref="SJE2:SJF2"/>
    <mergeCell ref="SJG2:SJH2"/>
    <mergeCell ref="SJI2:SJJ2"/>
    <mergeCell ref="SJK2:SJL2"/>
    <mergeCell ref="SJM2:SJN2"/>
    <mergeCell ref="SOE2:SOF2"/>
    <mergeCell ref="SOG2:SOH2"/>
    <mergeCell ref="SOI2:SOJ2"/>
    <mergeCell ref="SOK2:SOL2"/>
    <mergeCell ref="SOM2:SON2"/>
    <mergeCell ref="SNU2:SNV2"/>
    <mergeCell ref="SNW2:SNX2"/>
    <mergeCell ref="SNY2:SNZ2"/>
    <mergeCell ref="SOA2:SOB2"/>
    <mergeCell ref="SOC2:SOD2"/>
    <mergeCell ref="SNK2:SNL2"/>
    <mergeCell ref="SNM2:SNN2"/>
    <mergeCell ref="SNO2:SNP2"/>
    <mergeCell ref="SNQ2:SNR2"/>
    <mergeCell ref="SNS2:SNT2"/>
    <mergeCell ref="SNA2:SNB2"/>
    <mergeCell ref="SNC2:SND2"/>
    <mergeCell ref="SNE2:SNF2"/>
    <mergeCell ref="SNG2:SNH2"/>
    <mergeCell ref="SNI2:SNJ2"/>
    <mergeCell ref="SMQ2:SMR2"/>
    <mergeCell ref="SMS2:SMT2"/>
    <mergeCell ref="SMU2:SMV2"/>
    <mergeCell ref="SMW2:SMX2"/>
    <mergeCell ref="SMY2:SMZ2"/>
    <mergeCell ref="SMG2:SMH2"/>
    <mergeCell ref="SMI2:SMJ2"/>
    <mergeCell ref="SMK2:SML2"/>
    <mergeCell ref="SMM2:SMN2"/>
    <mergeCell ref="SMO2:SMP2"/>
    <mergeCell ref="SLW2:SLX2"/>
    <mergeCell ref="SLY2:SLZ2"/>
    <mergeCell ref="SMA2:SMB2"/>
    <mergeCell ref="SMC2:SMD2"/>
    <mergeCell ref="SME2:SMF2"/>
    <mergeCell ref="SQW2:SQX2"/>
    <mergeCell ref="SQY2:SQZ2"/>
    <mergeCell ref="SRA2:SRB2"/>
    <mergeCell ref="SRC2:SRD2"/>
    <mergeCell ref="SRE2:SRF2"/>
    <mergeCell ref="SQM2:SQN2"/>
    <mergeCell ref="SQO2:SQP2"/>
    <mergeCell ref="SQQ2:SQR2"/>
    <mergeCell ref="SQS2:SQT2"/>
    <mergeCell ref="SQU2:SQV2"/>
    <mergeCell ref="SQC2:SQD2"/>
    <mergeCell ref="SQE2:SQF2"/>
    <mergeCell ref="SQG2:SQH2"/>
    <mergeCell ref="SQI2:SQJ2"/>
    <mergeCell ref="SQK2:SQL2"/>
    <mergeCell ref="SPS2:SPT2"/>
    <mergeCell ref="SPU2:SPV2"/>
    <mergeCell ref="SPW2:SPX2"/>
    <mergeCell ref="SPY2:SPZ2"/>
    <mergeCell ref="SQA2:SQB2"/>
    <mergeCell ref="SPI2:SPJ2"/>
    <mergeCell ref="SPK2:SPL2"/>
    <mergeCell ref="SPM2:SPN2"/>
    <mergeCell ref="SPO2:SPP2"/>
    <mergeCell ref="SPQ2:SPR2"/>
    <mergeCell ref="SOY2:SOZ2"/>
    <mergeCell ref="SPA2:SPB2"/>
    <mergeCell ref="SPC2:SPD2"/>
    <mergeCell ref="SPE2:SPF2"/>
    <mergeCell ref="SPG2:SPH2"/>
    <mergeCell ref="SOO2:SOP2"/>
    <mergeCell ref="SOQ2:SOR2"/>
    <mergeCell ref="SOS2:SOT2"/>
    <mergeCell ref="SOU2:SOV2"/>
    <mergeCell ref="SOW2:SOX2"/>
    <mergeCell ref="STO2:STP2"/>
    <mergeCell ref="STQ2:STR2"/>
    <mergeCell ref="STS2:STT2"/>
    <mergeCell ref="STU2:STV2"/>
    <mergeCell ref="STW2:STX2"/>
    <mergeCell ref="STE2:STF2"/>
    <mergeCell ref="STG2:STH2"/>
    <mergeCell ref="STI2:STJ2"/>
    <mergeCell ref="STK2:STL2"/>
    <mergeCell ref="STM2:STN2"/>
    <mergeCell ref="SSU2:SSV2"/>
    <mergeCell ref="SSW2:SSX2"/>
    <mergeCell ref="SSY2:SSZ2"/>
    <mergeCell ref="STA2:STB2"/>
    <mergeCell ref="STC2:STD2"/>
    <mergeCell ref="SSK2:SSL2"/>
    <mergeCell ref="SSM2:SSN2"/>
    <mergeCell ref="SSO2:SSP2"/>
    <mergeCell ref="SSQ2:SSR2"/>
    <mergeCell ref="SSS2:SST2"/>
    <mergeCell ref="SSA2:SSB2"/>
    <mergeCell ref="SSC2:SSD2"/>
    <mergeCell ref="SSE2:SSF2"/>
    <mergeCell ref="SSG2:SSH2"/>
    <mergeCell ref="SSI2:SSJ2"/>
    <mergeCell ref="SRQ2:SRR2"/>
    <mergeCell ref="SRS2:SRT2"/>
    <mergeCell ref="SRU2:SRV2"/>
    <mergeCell ref="SRW2:SRX2"/>
    <mergeCell ref="SRY2:SRZ2"/>
    <mergeCell ref="SRG2:SRH2"/>
    <mergeCell ref="SRI2:SRJ2"/>
    <mergeCell ref="SRK2:SRL2"/>
    <mergeCell ref="SRM2:SRN2"/>
    <mergeCell ref="SRO2:SRP2"/>
    <mergeCell ref="SWG2:SWH2"/>
    <mergeCell ref="SWI2:SWJ2"/>
    <mergeCell ref="SWK2:SWL2"/>
    <mergeCell ref="SWM2:SWN2"/>
    <mergeCell ref="SWO2:SWP2"/>
    <mergeCell ref="SVW2:SVX2"/>
    <mergeCell ref="SVY2:SVZ2"/>
    <mergeCell ref="SWA2:SWB2"/>
    <mergeCell ref="SWC2:SWD2"/>
    <mergeCell ref="SWE2:SWF2"/>
    <mergeCell ref="SVM2:SVN2"/>
    <mergeCell ref="SVO2:SVP2"/>
    <mergeCell ref="SVQ2:SVR2"/>
    <mergeCell ref="SVS2:SVT2"/>
    <mergeCell ref="SVU2:SVV2"/>
    <mergeCell ref="SVC2:SVD2"/>
    <mergeCell ref="SVE2:SVF2"/>
    <mergeCell ref="SVG2:SVH2"/>
    <mergeCell ref="SVI2:SVJ2"/>
    <mergeCell ref="SVK2:SVL2"/>
    <mergeCell ref="SUS2:SUT2"/>
    <mergeCell ref="SUU2:SUV2"/>
    <mergeCell ref="SUW2:SUX2"/>
    <mergeCell ref="SUY2:SUZ2"/>
    <mergeCell ref="SVA2:SVB2"/>
    <mergeCell ref="SUI2:SUJ2"/>
    <mergeCell ref="SUK2:SUL2"/>
    <mergeCell ref="SUM2:SUN2"/>
    <mergeCell ref="SUO2:SUP2"/>
    <mergeCell ref="SUQ2:SUR2"/>
    <mergeCell ref="STY2:STZ2"/>
    <mergeCell ref="SUA2:SUB2"/>
    <mergeCell ref="SUC2:SUD2"/>
    <mergeCell ref="SUE2:SUF2"/>
    <mergeCell ref="SUG2:SUH2"/>
    <mergeCell ref="SYY2:SYZ2"/>
    <mergeCell ref="SZA2:SZB2"/>
    <mergeCell ref="SZC2:SZD2"/>
    <mergeCell ref="SZE2:SZF2"/>
    <mergeCell ref="SZG2:SZH2"/>
    <mergeCell ref="SYO2:SYP2"/>
    <mergeCell ref="SYQ2:SYR2"/>
    <mergeCell ref="SYS2:SYT2"/>
    <mergeCell ref="SYU2:SYV2"/>
    <mergeCell ref="SYW2:SYX2"/>
    <mergeCell ref="SYE2:SYF2"/>
    <mergeCell ref="SYG2:SYH2"/>
    <mergeCell ref="SYI2:SYJ2"/>
    <mergeCell ref="SYK2:SYL2"/>
    <mergeCell ref="SYM2:SYN2"/>
    <mergeCell ref="SXU2:SXV2"/>
    <mergeCell ref="SXW2:SXX2"/>
    <mergeCell ref="SXY2:SXZ2"/>
    <mergeCell ref="SYA2:SYB2"/>
    <mergeCell ref="SYC2:SYD2"/>
    <mergeCell ref="SXK2:SXL2"/>
    <mergeCell ref="SXM2:SXN2"/>
    <mergeCell ref="SXO2:SXP2"/>
    <mergeCell ref="SXQ2:SXR2"/>
    <mergeCell ref="SXS2:SXT2"/>
    <mergeCell ref="SXA2:SXB2"/>
    <mergeCell ref="SXC2:SXD2"/>
    <mergeCell ref="SXE2:SXF2"/>
    <mergeCell ref="SXG2:SXH2"/>
    <mergeCell ref="SXI2:SXJ2"/>
    <mergeCell ref="SWQ2:SWR2"/>
    <mergeCell ref="SWS2:SWT2"/>
    <mergeCell ref="SWU2:SWV2"/>
    <mergeCell ref="SWW2:SWX2"/>
    <mergeCell ref="SWY2:SWZ2"/>
    <mergeCell ref="TBQ2:TBR2"/>
    <mergeCell ref="TBS2:TBT2"/>
    <mergeCell ref="TBU2:TBV2"/>
    <mergeCell ref="TBW2:TBX2"/>
    <mergeCell ref="TBY2:TBZ2"/>
    <mergeCell ref="TBG2:TBH2"/>
    <mergeCell ref="TBI2:TBJ2"/>
    <mergeCell ref="TBK2:TBL2"/>
    <mergeCell ref="TBM2:TBN2"/>
    <mergeCell ref="TBO2:TBP2"/>
    <mergeCell ref="TAW2:TAX2"/>
    <mergeCell ref="TAY2:TAZ2"/>
    <mergeCell ref="TBA2:TBB2"/>
    <mergeCell ref="TBC2:TBD2"/>
    <mergeCell ref="TBE2:TBF2"/>
    <mergeCell ref="TAM2:TAN2"/>
    <mergeCell ref="TAO2:TAP2"/>
    <mergeCell ref="TAQ2:TAR2"/>
    <mergeCell ref="TAS2:TAT2"/>
    <mergeCell ref="TAU2:TAV2"/>
    <mergeCell ref="TAC2:TAD2"/>
    <mergeCell ref="TAE2:TAF2"/>
    <mergeCell ref="TAG2:TAH2"/>
    <mergeCell ref="TAI2:TAJ2"/>
    <mergeCell ref="TAK2:TAL2"/>
    <mergeCell ref="SZS2:SZT2"/>
    <mergeCell ref="SZU2:SZV2"/>
    <mergeCell ref="SZW2:SZX2"/>
    <mergeCell ref="SZY2:SZZ2"/>
    <mergeCell ref="TAA2:TAB2"/>
    <mergeCell ref="SZI2:SZJ2"/>
    <mergeCell ref="SZK2:SZL2"/>
    <mergeCell ref="SZM2:SZN2"/>
    <mergeCell ref="SZO2:SZP2"/>
    <mergeCell ref="SZQ2:SZR2"/>
    <mergeCell ref="TEI2:TEJ2"/>
    <mergeCell ref="TEK2:TEL2"/>
    <mergeCell ref="TEM2:TEN2"/>
    <mergeCell ref="TEO2:TEP2"/>
    <mergeCell ref="TEQ2:TER2"/>
    <mergeCell ref="TDY2:TDZ2"/>
    <mergeCell ref="TEA2:TEB2"/>
    <mergeCell ref="TEC2:TED2"/>
    <mergeCell ref="TEE2:TEF2"/>
    <mergeCell ref="TEG2:TEH2"/>
    <mergeCell ref="TDO2:TDP2"/>
    <mergeCell ref="TDQ2:TDR2"/>
    <mergeCell ref="TDS2:TDT2"/>
    <mergeCell ref="TDU2:TDV2"/>
    <mergeCell ref="TDW2:TDX2"/>
    <mergeCell ref="TDE2:TDF2"/>
    <mergeCell ref="TDG2:TDH2"/>
    <mergeCell ref="TDI2:TDJ2"/>
    <mergeCell ref="TDK2:TDL2"/>
    <mergeCell ref="TDM2:TDN2"/>
    <mergeCell ref="TCU2:TCV2"/>
    <mergeCell ref="TCW2:TCX2"/>
    <mergeCell ref="TCY2:TCZ2"/>
    <mergeCell ref="TDA2:TDB2"/>
    <mergeCell ref="TDC2:TDD2"/>
    <mergeCell ref="TCK2:TCL2"/>
    <mergeCell ref="TCM2:TCN2"/>
    <mergeCell ref="TCO2:TCP2"/>
    <mergeCell ref="TCQ2:TCR2"/>
    <mergeCell ref="TCS2:TCT2"/>
    <mergeCell ref="TCA2:TCB2"/>
    <mergeCell ref="TCC2:TCD2"/>
    <mergeCell ref="TCE2:TCF2"/>
    <mergeCell ref="TCG2:TCH2"/>
    <mergeCell ref="TCI2:TCJ2"/>
    <mergeCell ref="THA2:THB2"/>
    <mergeCell ref="THC2:THD2"/>
    <mergeCell ref="THE2:THF2"/>
    <mergeCell ref="THG2:THH2"/>
    <mergeCell ref="THI2:THJ2"/>
    <mergeCell ref="TGQ2:TGR2"/>
    <mergeCell ref="TGS2:TGT2"/>
    <mergeCell ref="TGU2:TGV2"/>
    <mergeCell ref="TGW2:TGX2"/>
    <mergeCell ref="TGY2:TGZ2"/>
    <mergeCell ref="TGG2:TGH2"/>
    <mergeCell ref="TGI2:TGJ2"/>
    <mergeCell ref="TGK2:TGL2"/>
    <mergeCell ref="TGM2:TGN2"/>
    <mergeCell ref="TGO2:TGP2"/>
    <mergeCell ref="TFW2:TFX2"/>
    <mergeCell ref="TFY2:TFZ2"/>
    <mergeCell ref="TGA2:TGB2"/>
    <mergeCell ref="TGC2:TGD2"/>
    <mergeCell ref="TGE2:TGF2"/>
    <mergeCell ref="TFM2:TFN2"/>
    <mergeCell ref="TFO2:TFP2"/>
    <mergeCell ref="TFQ2:TFR2"/>
    <mergeCell ref="TFS2:TFT2"/>
    <mergeCell ref="TFU2:TFV2"/>
    <mergeCell ref="TFC2:TFD2"/>
    <mergeCell ref="TFE2:TFF2"/>
    <mergeCell ref="TFG2:TFH2"/>
    <mergeCell ref="TFI2:TFJ2"/>
    <mergeCell ref="TFK2:TFL2"/>
    <mergeCell ref="TES2:TET2"/>
    <mergeCell ref="TEU2:TEV2"/>
    <mergeCell ref="TEW2:TEX2"/>
    <mergeCell ref="TEY2:TEZ2"/>
    <mergeCell ref="TFA2:TFB2"/>
    <mergeCell ref="TJS2:TJT2"/>
    <mergeCell ref="TJU2:TJV2"/>
    <mergeCell ref="TJW2:TJX2"/>
    <mergeCell ref="TJY2:TJZ2"/>
    <mergeCell ref="TKA2:TKB2"/>
    <mergeCell ref="TJI2:TJJ2"/>
    <mergeCell ref="TJK2:TJL2"/>
    <mergeCell ref="TJM2:TJN2"/>
    <mergeCell ref="TJO2:TJP2"/>
    <mergeCell ref="TJQ2:TJR2"/>
    <mergeCell ref="TIY2:TIZ2"/>
    <mergeCell ref="TJA2:TJB2"/>
    <mergeCell ref="TJC2:TJD2"/>
    <mergeCell ref="TJE2:TJF2"/>
    <mergeCell ref="TJG2:TJH2"/>
    <mergeCell ref="TIO2:TIP2"/>
    <mergeCell ref="TIQ2:TIR2"/>
    <mergeCell ref="TIS2:TIT2"/>
    <mergeCell ref="TIU2:TIV2"/>
    <mergeCell ref="TIW2:TIX2"/>
    <mergeCell ref="TIE2:TIF2"/>
    <mergeCell ref="TIG2:TIH2"/>
    <mergeCell ref="TII2:TIJ2"/>
    <mergeCell ref="TIK2:TIL2"/>
    <mergeCell ref="TIM2:TIN2"/>
    <mergeCell ref="THU2:THV2"/>
    <mergeCell ref="THW2:THX2"/>
    <mergeCell ref="THY2:THZ2"/>
    <mergeCell ref="TIA2:TIB2"/>
    <mergeCell ref="TIC2:TID2"/>
    <mergeCell ref="THK2:THL2"/>
    <mergeCell ref="THM2:THN2"/>
    <mergeCell ref="THO2:THP2"/>
    <mergeCell ref="THQ2:THR2"/>
    <mergeCell ref="THS2:THT2"/>
    <mergeCell ref="TMK2:TML2"/>
    <mergeCell ref="TMM2:TMN2"/>
    <mergeCell ref="TMO2:TMP2"/>
    <mergeCell ref="TMQ2:TMR2"/>
    <mergeCell ref="TMS2:TMT2"/>
    <mergeCell ref="TMA2:TMB2"/>
    <mergeCell ref="TMC2:TMD2"/>
    <mergeCell ref="TME2:TMF2"/>
    <mergeCell ref="TMG2:TMH2"/>
    <mergeCell ref="TMI2:TMJ2"/>
    <mergeCell ref="TLQ2:TLR2"/>
    <mergeCell ref="TLS2:TLT2"/>
    <mergeCell ref="TLU2:TLV2"/>
    <mergeCell ref="TLW2:TLX2"/>
    <mergeCell ref="TLY2:TLZ2"/>
    <mergeCell ref="TLG2:TLH2"/>
    <mergeCell ref="TLI2:TLJ2"/>
    <mergeCell ref="TLK2:TLL2"/>
    <mergeCell ref="TLM2:TLN2"/>
    <mergeCell ref="TLO2:TLP2"/>
    <mergeCell ref="TKW2:TKX2"/>
    <mergeCell ref="TKY2:TKZ2"/>
    <mergeCell ref="TLA2:TLB2"/>
    <mergeCell ref="TLC2:TLD2"/>
    <mergeCell ref="TLE2:TLF2"/>
    <mergeCell ref="TKM2:TKN2"/>
    <mergeCell ref="TKO2:TKP2"/>
    <mergeCell ref="TKQ2:TKR2"/>
    <mergeCell ref="TKS2:TKT2"/>
    <mergeCell ref="TKU2:TKV2"/>
    <mergeCell ref="TKC2:TKD2"/>
    <mergeCell ref="TKE2:TKF2"/>
    <mergeCell ref="TKG2:TKH2"/>
    <mergeCell ref="TKI2:TKJ2"/>
    <mergeCell ref="TKK2:TKL2"/>
    <mergeCell ref="TPC2:TPD2"/>
    <mergeCell ref="TPE2:TPF2"/>
    <mergeCell ref="TPG2:TPH2"/>
    <mergeCell ref="TPI2:TPJ2"/>
    <mergeCell ref="TPK2:TPL2"/>
    <mergeCell ref="TOS2:TOT2"/>
    <mergeCell ref="TOU2:TOV2"/>
    <mergeCell ref="TOW2:TOX2"/>
    <mergeCell ref="TOY2:TOZ2"/>
    <mergeCell ref="TPA2:TPB2"/>
    <mergeCell ref="TOI2:TOJ2"/>
    <mergeCell ref="TOK2:TOL2"/>
    <mergeCell ref="TOM2:TON2"/>
    <mergeCell ref="TOO2:TOP2"/>
    <mergeCell ref="TOQ2:TOR2"/>
    <mergeCell ref="TNY2:TNZ2"/>
    <mergeCell ref="TOA2:TOB2"/>
    <mergeCell ref="TOC2:TOD2"/>
    <mergeCell ref="TOE2:TOF2"/>
    <mergeCell ref="TOG2:TOH2"/>
    <mergeCell ref="TNO2:TNP2"/>
    <mergeCell ref="TNQ2:TNR2"/>
    <mergeCell ref="TNS2:TNT2"/>
    <mergeCell ref="TNU2:TNV2"/>
    <mergeCell ref="TNW2:TNX2"/>
    <mergeCell ref="TNE2:TNF2"/>
    <mergeCell ref="TNG2:TNH2"/>
    <mergeCell ref="TNI2:TNJ2"/>
    <mergeCell ref="TNK2:TNL2"/>
    <mergeCell ref="TNM2:TNN2"/>
    <mergeCell ref="TMU2:TMV2"/>
    <mergeCell ref="TMW2:TMX2"/>
    <mergeCell ref="TMY2:TMZ2"/>
    <mergeCell ref="TNA2:TNB2"/>
    <mergeCell ref="TNC2:TND2"/>
    <mergeCell ref="TRU2:TRV2"/>
    <mergeCell ref="TRW2:TRX2"/>
    <mergeCell ref="TRY2:TRZ2"/>
    <mergeCell ref="TSA2:TSB2"/>
    <mergeCell ref="TSC2:TSD2"/>
    <mergeCell ref="TRK2:TRL2"/>
    <mergeCell ref="TRM2:TRN2"/>
    <mergeCell ref="TRO2:TRP2"/>
    <mergeCell ref="TRQ2:TRR2"/>
    <mergeCell ref="TRS2:TRT2"/>
    <mergeCell ref="TRA2:TRB2"/>
    <mergeCell ref="TRC2:TRD2"/>
    <mergeCell ref="TRE2:TRF2"/>
    <mergeCell ref="TRG2:TRH2"/>
    <mergeCell ref="TRI2:TRJ2"/>
    <mergeCell ref="TQQ2:TQR2"/>
    <mergeCell ref="TQS2:TQT2"/>
    <mergeCell ref="TQU2:TQV2"/>
    <mergeCell ref="TQW2:TQX2"/>
    <mergeCell ref="TQY2:TQZ2"/>
    <mergeCell ref="TQG2:TQH2"/>
    <mergeCell ref="TQI2:TQJ2"/>
    <mergeCell ref="TQK2:TQL2"/>
    <mergeCell ref="TQM2:TQN2"/>
    <mergeCell ref="TQO2:TQP2"/>
    <mergeCell ref="TPW2:TPX2"/>
    <mergeCell ref="TPY2:TPZ2"/>
    <mergeCell ref="TQA2:TQB2"/>
    <mergeCell ref="TQC2:TQD2"/>
    <mergeCell ref="TQE2:TQF2"/>
    <mergeCell ref="TPM2:TPN2"/>
    <mergeCell ref="TPO2:TPP2"/>
    <mergeCell ref="TPQ2:TPR2"/>
    <mergeCell ref="TPS2:TPT2"/>
    <mergeCell ref="TPU2:TPV2"/>
    <mergeCell ref="TUM2:TUN2"/>
    <mergeCell ref="TUO2:TUP2"/>
    <mergeCell ref="TUQ2:TUR2"/>
    <mergeCell ref="TUS2:TUT2"/>
    <mergeCell ref="TUU2:TUV2"/>
    <mergeCell ref="TUC2:TUD2"/>
    <mergeCell ref="TUE2:TUF2"/>
    <mergeCell ref="TUG2:TUH2"/>
    <mergeCell ref="TUI2:TUJ2"/>
    <mergeCell ref="TUK2:TUL2"/>
    <mergeCell ref="TTS2:TTT2"/>
    <mergeCell ref="TTU2:TTV2"/>
    <mergeCell ref="TTW2:TTX2"/>
    <mergeCell ref="TTY2:TTZ2"/>
    <mergeCell ref="TUA2:TUB2"/>
    <mergeCell ref="TTI2:TTJ2"/>
    <mergeCell ref="TTK2:TTL2"/>
    <mergeCell ref="TTM2:TTN2"/>
    <mergeCell ref="TTO2:TTP2"/>
    <mergeCell ref="TTQ2:TTR2"/>
    <mergeCell ref="TSY2:TSZ2"/>
    <mergeCell ref="TTA2:TTB2"/>
    <mergeCell ref="TTC2:TTD2"/>
    <mergeCell ref="TTE2:TTF2"/>
    <mergeCell ref="TTG2:TTH2"/>
    <mergeCell ref="TSO2:TSP2"/>
    <mergeCell ref="TSQ2:TSR2"/>
    <mergeCell ref="TSS2:TST2"/>
    <mergeCell ref="TSU2:TSV2"/>
    <mergeCell ref="TSW2:TSX2"/>
    <mergeCell ref="TSE2:TSF2"/>
    <mergeCell ref="TSG2:TSH2"/>
    <mergeCell ref="TSI2:TSJ2"/>
    <mergeCell ref="TSK2:TSL2"/>
    <mergeCell ref="TSM2:TSN2"/>
    <mergeCell ref="TXE2:TXF2"/>
    <mergeCell ref="TXG2:TXH2"/>
    <mergeCell ref="TXI2:TXJ2"/>
    <mergeCell ref="TXK2:TXL2"/>
    <mergeCell ref="TXM2:TXN2"/>
    <mergeCell ref="TWU2:TWV2"/>
    <mergeCell ref="TWW2:TWX2"/>
    <mergeCell ref="TWY2:TWZ2"/>
    <mergeCell ref="TXA2:TXB2"/>
    <mergeCell ref="TXC2:TXD2"/>
    <mergeCell ref="TWK2:TWL2"/>
    <mergeCell ref="TWM2:TWN2"/>
    <mergeCell ref="TWO2:TWP2"/>
    <mergeCell ref="TWQ2:TWR2"/>
    <mergeCell ref="TWS2:TWT2"/>
    <mergeCell ref="TWA2:TWB2"/>
    <mergeCell ref="TWC2:TWD2"/>
    <mergeCell ref="TWE2:TWF2"/>
    <mergeCell ref="TWG2:TWH2"/>
    <mergeCell ref="TWI2:TWJ2"/>
    <mergeCell ref="TVQ2:TVR2"/>
    <mergeCell ref="TVS2:TVT2"/>
    <mergeCell ref="TVU2:TVV2"/>
    <mergeCell ref="TVW2:TVX2"/>
    <mergeCell ref="TVY2:TVZ2"/>
    <mergeCell ref="TVG2:TVH2"/>
    <mergeCell ref="TVI2:TVJ2"/>
    <mergeCell ref="TVK2:TVL2"/>
    <mergeCell ref="TVM2:TVN2"/>
    <mergeCell ref="TVO2:TVP2"/>
    <mergeCell ref="TUW2:TUX2"/>
    <mergeCell ref="TUY2:TUZ2"/>
    <mergeCell ref="TVA2:TVB2"/>
    <mergeCell ref="TVC2:TVD2"/>
    <mergeCell ref="TVE2:TVF2"/>
    <mergeCell ref="TZW2:TZX2"/>
    <mergeCell ref="TZY2:TZZ2"/>
    <mergeCell ref="UAA2:UAB2"/>
    <mergeCell ref="UAC2:UAD2"/>
    <mergeCell ref="UAE2:UAF2"/>
    <mergeCell ref="TZM2:TZN2"/>
    <mergeCell ref="TZO2:TZP2"/>
    <mergeCell ref="TZQ2:TZR2"/>
    <mergeCell ref="TZS2:TZT2"/>
    <mergeCell ref="TZU2:TZV2"/>
    <mergeCell ref="TZC2:TZD2"/>
    <mergeCell ref="TZE2:TZF2"/>
    <mergeCell ref="TZG2:TZH2"/>
    <mergeCell ref="TZI2:TZJ2"/>
    <mergeCell ref="TZK2:TZL2"/>
    <mergeCell ref="TYS2:TYT2"/>
    <mergeCell ref="TYU2:TYV2"/>
    <mergeCell ref="TYW2:TYX2"/>
    <mergeCell ref="TYY2:TYZ2"/>
    <mergeCell ref="TZA2:TZB2"/>
    <mergeCell ref="TYI2:TYJ2"/>
    <mergeCell ref="TYK2:TYL2"/>
    <mergeCell ref="TYM2:TYN2"/>
    <mergeCell ref="TYO2:TYP2"/>
    <mergeCell ref="TYQ2:TYR2"/>
    <mergeCell ref="TXY2:TXZ2"/>
    <mergeCell ref="TYA2:TYB2"/>
    <mergeCell ref="TYC2:TYD2"/>
    <mergeCell ref="TYE2:TYF2"/>
    <mergeCell ref="TYG2:TYH2"/>
    <mergeCell ref="TXO2:TXP2"/>
    <mergeCell ref="TXQ2:TXR2"/>
    <mergeCell ref="TXS2:TXT2"/>
    <mergeCell ref="TXU2:TXV2"/>
    <mergeCell ref="TXW2:TXX2"/>
    <mergeCell ref="UCO2:UCP2"/>
    <mergeCell ref="UCQ2:UCR2"/>
    <mergeCell ref="UCS2:UCT2"/>
    <mergeCell ref="UCU2:UCV2"/>
    <mergeCell ref="UCW2:UCX2"/>
    <mergeCell ref="UCE2:UCF2"/>
    <mergeCell ref="UCG2:UCH2"/>
    <mergeCell ref="UCI2:UCJ2"/>
    <mergeCell ref="UCK2:UCL2"/>
    <mergeCell ref="UCM2:UCN2"/>
    <mergeCell ref="UBU2:UBV2"/>
    <mergeCell ref="UBW2:UBX2"/>
    <mergeCell ref="UBY2:UBZ2"/>
    <mergeCell ref="UCA2:UCB2"/>
    <mergeCell ref="UCC2:UCD2"/>
    <mergeCell ref="UBK2:UBL2"/>
    <mergeCell ref="UBM2:UBN2"/>
    <mergeCell ref="UBO2:UBP2"/>
    <mergeCell ref="UBQ2:UBR2"/>
    <mergeCell ref="UBS2:UBT2"/>
    <mergeCell ref="UBA2:UBB2"/>
    <mergeCell ref="UBC2:UBD2"/>
    <mergeCell ref="UBE2:UBF2"/>
    <mergeCell ref="UBG2:UBH2"/>
    <mergeCell ref="UBI2:UBJ2"/>
    <mergeCell ref="UAQ2:UAR2"/>
    <mergeCell ref="UAS2:UAT2"/>
    <mergeCell ref="UAU2:UAV2"/>
    <mergeCell ref="UAW2:UAX2"/>
    <mergeCell ref="UAY2:UAZ2"/>
    <mergeCell ref="UAG2:UAH2"/>
    <mergeCell ref="UAI2:UAJ2"/>
    <mergeCell ref="UAK2:UAL2"/>
    <mergeCell ref="UAM2:UAN2"/>
    <mergeCell ref="UAO2:UAP2"/>
    <mergeCell ref="UFG2:UFH2"/>
    <mergeCell ref="UFI2:UFJ2"/>
    <mergeCell ref="UFK2:UFL2"/>
    <mergeCell ref="UFM2:UFN2"/>
    <mergeCell ref="UFO2:UFP2"/>
    <mergeCell ref="UEW2:UEX2"/>
    <mergeCell ref="UEY2:UEZ2"/>
    <mergeCell ref="UFA2:UFB2"/>
    <mergeCell ref="UFC2:UFD2"/>
    <mergeCell ref="UFE2:UFF2"/>
    <mergeCell ref="UEM2:UEN2"/>
    <mergeCell ref="UEO2:UEP2"/>
    <mergeCell ref="UEQ2:UER2"/>
    <mergeCell ref="UES2:UET2"/>
    <mergeCell ref="UEU2:UEV2"/>
    <mergeCell ref="UEC2:UED2"/>
    <mergeCell ref="UEE2:UEF2"/>
    <mergeCell ref="UEG2:UEH2"/>
    <mergeCell ref="UEI2:UEJ2"/>
    <mergeCell ref="UEK2:UEL2"/>
    <mergeCell ref="UDS2:UDT2"/>
    <mergeCell ref="UDU2:UDV2"/>
    <mergeCell ref="UDW2:UDX2"/>
    <mergeCell ref="UDY2:UDZ2"/>
    <mergeCell ref="UEA2:UEB2"/>
    <mergeCell ref="UDI2:UDJ2"/>
    <mergeCell ref="UDK2:UDL2"/>
    <mergeCell ref="UDM2:UDN2"/>
    <mergeCell ref="UDO2:UDP2"/>
    <mergeCell ref="UDQ2:UDR2"/>
    <mergeCell ref="UCY2:UCZ2"/>
    <mergeCell ref="UDA2:UDB2"/>
    <mergeCell ref="UDC2:UDD2"/>
    <mergeCell ref="UDE2:UDF2"/>
    <mergeCell ref="UDG2:UDH2"/>
    <mergeCell ref="UHY2:UHZ2"/>
    <mergeCell ref="UIA2:UIB2"/>
    <mergeCell ref="UIC2:UID2"/>
    <mergeCell ref="UIE2:UIF2"/>
    <mergeCell ref="UIG2:UIH2"/>
    <mergeCell ref="UHO2:UHP2"/>
    <mergeCell ref="UHQ2:UHR2"/>
    <mergeCell ref="UHS2:UHT2"/>
    <mergeCell ref="UHU2:UHV2"/>
    <mergeCell ref="UHW2:UHX2"/>
    <mergeCell ref="UHE2:UHF2"/>
    <mergeCell ref="UHG2:UHH2"/>
    <mergeCell ref="UHI2:UHJ2"/>
    <mergeCell ref="UHK2:UHL2"/>
    <mergeCell ref="UHM2:UHN2"/>
    <mergeCell ref="UGU2:UGV2"/>
    <mergeCell ref="UGW2:UGX2"/>
    <mergeCell ref="UGY2:UGZ2"/>
    <mergeCell ref="UHA2:UHB2"/>
    <mergeCell ref="UHC2:UHD2"/>
    <mergeCell ref="UGK2:UGL2"/>
    <mergeCell ref="UGM2:UGN2"/>
    <mergeCell ref="UGO2:UGP2"/>
    <mergeCell ref="UGQ2:UGR2"/>
    <mergeCell ref="UGS2:UGT2"/>
    <mergeCell ref="UGA2:UGB2"/>
    <mergeCell ref="UGC2:UGD2"/>
    <mergeCell ref="UGE2:UGF2"/>
    <mergeCell ref="UGG2:UGH2"/>
    <mergeCell ref="UGI2:UGJ2"/>
    <mergeCell ref="UFQ2:UFR2"/>
    <mergeCell ref="UFS2:UFT2"/>
    <mergeCell ref="UFU2:UFV2"/>
    <mergeCell ref="UFW2:UFX2"/>
    <mergeCell ref="UFY2:UFZ2"/>
    <mergeCell ref="UKQ2:UKR2"/>
    <mergeCell ref="UKS2:UKT2"/>
    <mergeCell ref="UKU2:UKV2"/>
    <mergeCell ref="UKW2:UKX2"/>
    <mergeCell ref="UKY2:UKZ2"/>
    <mergeCell ref="UKG2:UKH2"/>
    <mergeCell ref="UKI2:UKJ2"/>
    <mergeCell ref="UKK2:UKL2"/>
    <mergeCell ref="UKM2:UKN2"/>
    <mergeCell ref="UKO2:UKP2"/>
    <mergeCell ref="UJW2:UJX2"/>
    <mergeCell ref="UJY2:UJZ2"/>
    <mergeCell ref="UKA2:UKB2"/>
    <mergeCell ref="UKC2:UKD2"/>
    <mergeCell ref="UKE2:UKF2"/>
    <mergeCell ref="UJM2:UJN2"/>
    <mergeCell ref="UJO2:UJP2"/>
    <mergeCell ref="UJQ2:UJR2"/>
    <mergeCell ref="UJS2:UJT2"/>
    <mergeCell ref="UJU2:UJV2"/>
    <mergeCell ref="UJC2:UJD2"/>
    <mergeCell ref="UJE2:UJF2"/>
    <mergeCell ref="UJG2:UJH2"/>
    <mergeCell ref="UJI2:UJJ2"/>
    <mergeCell ref="UJK2:UJL2"/>
    <mergeCell ref="UIS2:UIT2"/>
    <mergeCell ref="UIU2:UIV2"/>
    <mergeCell ref="UIW2:UIX2"/>
    <mergeCell ref="UIY2:UIZ2"/>
    <mergeCell ref="UJA2:UJB2"/>
    <mergeCell ref="UII2:UIJ2"/>
    <mergeCell ref="UIK2:UIL2"/>
    <mergeCell ref="UIM2:UIN2"/>
    <mergeCell ref="UIO2:UIP2"/>
    <mergeCell ref="UIQ2:UIR2"/>
    <mergeCell ref="UNI2:UNJ2"/>
    <mergeCell ref="UNK2:UNL2"/>
    <mergeCell ref="UNM2:UNN2"/>
    <mergeCell ref="UNO2:UNP2"/>
    <mergeCell ref="UNQ2:UNR2"/>
    <mergeCell ref="UMY2:UMZ2"/>
    <mergeCell ref="UNA2:UNB2"/>
    <mergeCell ref="UNC2:UND2"/>
    <mergeCell ref="UNE2:UNF2"/>
    <mergeCell ref="UNG2:UNH2"/>
    <mergeCell ref="UMO2:UMP2"/>
    <mergeCell ref="UMQ2:UMR2"/>
    <mergeCell ref="UMS2:UMT2"/>
    <mergeCell ref="UMU2:UMV2"/>
    <mergeCell ref="UMW2:UMX2"/>
    <mergeCell ref="UME2:UMF2"/>
    <mergeCell ref="UMG2:UMH2"/>
    <mergeCell ref="UMI2:UMJ2"/>
    <mergeCell ref="UMK2:UML2"/>
    <mergeCell ref="UMM2:UMN2"/>
    <mergeCell ref="ULU2:ULV2"/>
    <mergeCell ref="ULW2:ULX2"/>
    <mergeCell ref="ULY2:ULZ2"/>
    <mergeCell ref="UMA2:UMB2"/>
    <mergeCell ref="UMC2:UMD2"/>
    <mergeCell ref="ULK2:ULL2"/>
    <mergeCell ref="ULM2:ULN2"/>
    <mergeCell ref="ULO2:ULP2"/>
    <mergeCell ref="ULQ2:ULR2"/>
    <mergeCell ref="ULS2:ULT2"/>
    <mergeCell ref="ULA2:ULB2"/>
    <mergeCell ref="ULC2:ULD2"/>
    <mergeCell ref="ULE2:ULF2"/>
    <mergeCell ref="ULG2:ULH2"/>
    <mergeCell ref="ULI2:ULJ2"/>
    <mergeCell ref="UQA2:UQB2"/>
    <mergeCell ref="UQC2:UQD2"/>
    <mergeCell ref="UQE2:UQF2"/>
    <mergeCell ref="UQG2:UQH2"/>
    <mergeCell ref="UQI2:UQJ2"/>
    <mergeCell ref="UPQ2:UPR2"/>
    <mergeCell ref="UPS2:UPT2"/>
    <mergeCell ref="UPU2:UPV2"/>
    <mergeCell ref="UPW2:UPX2"/>
    <mergeCell ref="UPY2:UPZ2"/>
    <mergeCell ref="UPG2:UPH2"/>
    <mergeCell ref="UPI2:UPJ2"/>
    <mergeCell ref="UPK2:UPL2"/>
    <mergeCell ref="UPM2:UPN2"/>
    <mergeCell ref="UPO2:UPP2"/>
    <mergeCell ref="UOW2:UOX2"/>
    <mergeCell ref="UOY2:UOZ2"/>
    <mergeCell ref="UPA2:UPB2"/>
    <mergeCell ref="UPC2:UPD2"/>
    <mergeCell ref="UPE2:UPF2"/>
    <mergeCell ref="UOM2:UON2"/>
    <mergeCell ref="UOO2:UOP2"/>
    <mergeCell ref="UOQ2:UOR2"/>
    <mergeCell ref="UOS2:UOT2"/>
    <mergeCell ref="UOU2:UOV2"/>
    <mergeCell ref="UOC2:UOD2"/>
    <mergeCell ref="UOE2:UOF2"/>
    <mergeCell ref="UOG2:UOH2"/>
    <mergeCell ref="UOI2:UOJ2"/>
    <mergeCell ref="UOK2:UOL2"/>
    <mergeCell ref="UNS2:UNT2"/>
    <mergeCell ref="UNU2:UNV2"/>
    <mergeCell ref="UNW2:UNX2"/>
    <mergeCell ref="UNY2:UNZ2"/>
    <mergeCell ref="UOA2:UOB2"/>
    <mergeCell ref="USS2:UST2"/>
    <mergeCell ref="USU2:USV2"/>
    <mergeCell ref="USW2:USX2"/>
    <mergeCell ref="USY2:USZ2"/>
    <mergeCell ref="UTA2:UTB2"/>
    <mergeCell ref="USI2:USJ2"/>
    <mergeCell ref="USK2:USL2"/>
    <mergeCell ref="USM2:USN2"/>
    <mergeCell ref="USO2:USP2"/>
    <mergeCell ref="USQ2:USR2"/>
    <mergeCell ref="URY2:URZ2"/>
    <mergeCell ref="USA2:USB2"/>
    <mergeCell ref="USC2:USD2"/>
    <mergeCell ref="USE2:USF2"/>
    <mergeCell ref="USG2:USH2"/>
    <mergeCell ref="URO2:URP2"/>
    <mergeCell ref="URQ2:URR2"/>
    <mergeCell ref="URS2:URT2"/>
    <mergeCell ref="URU2:URV2"/>
    <mergeCell ref="URW2:URX2"/>
    <mergeCell ref="URE2:URF2"/>
    <mergeCell ref="URG2:URH2"/>
    <mergeCell ref="URI2:URJ2"/>
    <mergeCell ref="URK2:URL2"/>
    <mergeCell ref="URM2:URN2"/>
    <mergeCell ref="UQU2:UQV2"/>
    <mergeCell ref="UQW2:UQX2"/>
    <mergeCell ref="UQY2:UQZ2"/>
    <mergeCell ref="URA2:URB2"/>
    <mergeCell ref="URC2:URD2"/>
    <mergeCell ref="UQK2:UQL2"/>
    <mergeCell ref="UQM2:UQN2"/>
    <mergeCell ref="UQO2:UQP2"/>
    <mergeCell ref="UQQ2:UQR2"/>
    <mergeCell ref="UQS2:UQT2"/>
    <mergeCell ref="UVK2:UVL2"/>
    <mergeCell ref="UVM2:UVN2"/>
    <mergeCell ref="UVO2:UVP2"/>
    <mergeCell ref="UVQ2:UVR2"/>
    <mergeCell ref="UVS2:UVT2"/>
    <mergeCell ref="UVA2:UVB2"/>
    <mergeCell ref="UVC2:UVD2"/>
    <mergeCell ref="UVE2:UVF2"/>
    <mergeCell ref="UVG2:UVH2"/>
    <mergeCell ref="UVI2:UVJ2"/>
    <mergeCell ref="UUQ2:UUR2"/>
    <mergeCell ref="UUS2:UUT2"/>
    <mergeCell ref="UUU2:UUV2"/>
    <mergeCell ref="UUW2:UUX2"/>
    <mergeCell ref="UUY2:UUZ2"/>
    <mergeCell ref="UUG2:UUH2"/>
    <mergeCell ref="UUI2:UUJ2"/>
    <mergeCell ref="UUK2:UUL2"/>
    <mergeCell ref="UUM2:UUN2"/>
    <mergeCell ref="UUO2:UUP2"/>
    <mergeCell ref="UTW2:UTX2"/>
    <mergeCell ref="UTY2:UTZ2"/>
    <mergeCell ref="UUA2:UUB2"/>
    <mergeCell ref="UUC2:UUD2"/>
    <mergeCell ref="UUE2:UUF2"/>
    <mergeCell ref="UTM2:UTN2"/>
    <mergeCell ref="UTO2:UTP2"/>
    <mergeCell ref="UTQ2:UTR2"/>
    <mergeCell ref="UTS2:UTT2"/>
    <mergeCell ref="UTU2:UTV2"/>
    <mergeCell ref="UTC2:UTD2"/>
    <mergeCell ref="UTE2:UTF2"/>
    <mergeCell ref="UTG2:UTH2"/>
    <mergeCell ref="UTI2:UTJ2"/>
    <mergeCell ref="UTK2:UTL2"/>
    <mergeCell ref="UYC2:UYD2"/>
    <mergeCell ref="UYE2:UYF2"/>
    <mergeCell ref="UYG2:UYH2"/>
    <mergeCell ref="UYI2:UYJ2"/>
    <mergeCell ref="UYK2:UYL2"/>
    <mergeCell ref="UXS2:UXT2"/>
    <mergeCell ref="UXU2:UXV2"/>
    <mergeCell ref="UXW2:UXX2"/>
    <mergeCell ref="UXY2:UXZ2"/>
    <mergeCell ref="UYA2:UYB2"/>
    <mergeCell ref="UXI2:UXJ2"/>
    <mergeCell ref="UXK2:UXL2"/>
    <mergeCell ref="UXM2:UXN2"/>
    <mergeCell ref="UXO2:UXP2"/>
    <mergeCell ref="UXQ2:UXR2"/>
    <mergeCell ref="UWY2:UWZ2"/>
    <mergeCell ref="UXA2:UXB2"/>
    <mergeCell ref="UXC2:UXD2"/>
    <mergeCell ref="UXE2:UXF2"/>
    <mergeCell ref="UXG2:UXH2"/>
    <mergeCell ref="UWO2:UWP2"/>
    <mergeCell ref="UWQ2:UWR2"/>
    <mergeCell ref="UWS2:UWT2"/>
    <mergeCell ref="UWU2:UWV2"/>
    <mergeCell ref="UWW2:UWX2"/>
    <mergeCell ref="UWE2:UWF2"/>
    <mergeCell ref="UWG2:UWH2"/>
    <mergeCell ref="UWI2:UWJ2"/>
    <mergeCell ref="UWK2:UWL2"/>
    <mergeCell ref="UWM2:UWN2"/>
    <mergeCell ref="UVU2:UVV2"/>
    <mergeCell ref="UVW2:UVX2"/>
    <mergeCell ref="UVY2:UVZ2"/>
    <mergeCell ref="UWA2:UWB2"/>
    <mergeCell ref="UWC2:UWD2"/>
    <mergeCell ref="VAU2:VAV2"/>
    <mergeCell ref="VAW2:VAX2"/>
    <mergeCell ref="VAY2:VAZ2"/>
    <mergeCell ref="VBA2:VBB2"/>
    <mergeCell ref="VBC2:VBD2"/>
    <mergeCell ref="VAK2:VAL2"/>
    <mergeCell ref="VAM2:VAN2"/>
    <mergeCell ref="VAO2:VAP2"/>
    <mergeCell ref="VAQ2:VAR2"/>
    <mergeCell ref="VAS2:VAT2"/>
    <mergeCell ref="VAA2:VAB2"/>
    <mergeCell ref="VAC2:VAD2"/>
    <mergeCell ref="VAE2:VAF2"/>
    <mergeCell ref="VAG2:VAH2"/>
    <mergeCell ref="VAI2:VAJ2"/>
    <mergeCell ref="UZQ2:UZR2"/>
    <mergeCell ref="UZS2:UZT2"/>
    <mergeCell ref="UZU2:UZV2"/>
    <mergeCell ref="UZW2:UZX2"/>
    <mergeCell ref="UZY2:UZZ2"/>
    <mergeCell ref="UZG2:UZH2"/>
    <mergeCell ref="UZI2:UZJ2"/>
    <mergeCell ref="UZK2:UZL2"/>
    <mergeCell ref="UZM2:UZN2"/>
    <mergeCell ref="UZO2:UZP2"/>
    <mergeCell ref="UYW2:UYX2"/>
    <mergeCell ref="UYY2:UYZ2"/>
    <mergeCell ref="UZA2:UZB2"/>
    <mergeCell ref="UZC2:UZD2"/>
    <mergeCell ref="UZE2:UZF2"/>
    <mergeCell ref="UYM2:UYN2"/>
    <mergeCell ref="UYO2:UYP2"/>
    <mergeCell ref="UYQ2:UYR2"/>
    <mergeCell ref="UYS2:UYT2"/>
    <mergeCell ref="UYU2:UYV2"/>
    <mergeCell ref="VDM2:VDN2"/>
    <mergeCell ref="VDO2:VDP2"/>
    <mergeCell ref="VDQ2:VDR2"/>
    <mergeCell ref="VDS2:VDT2"/>
    <mergeCell ref="VDU2:VDV2"/>
    <mergeCell ref="VDC2:VDD2"/>
    <mergeCell ref="VDE2:VDF2"/>
    <mergeCell ref="VDG2:VDH2"/>
    <mergeCell ref="VDI2:VDJ2"/>
    <mergeCell ref="VDK2:VDL2"/>
    <mergeCell ref="VCS2:VCT2"/>
    <mergeCell ref="VCU2:VCV2"/>
    <mergeCell ref="VCW2:VCX2"/>
    <mergeCell ref="VCY2:VCZ2"/>
    <mergeCell ref="VDA2:VDB2"/>
    <mergeCell ref="VCI2:VCJ2"/>
    <mergeCell ref="VCK2:VCL2"/>
    <mergeCell ref="VCM2:VCN2"/>
    <mergeCell ref="VCO2:VCP2"/>
    <mergeCell ref="VCQ2:VCR2"/>
    <mergeCell ref="VBY2:VBZ2"/>
    <mergeCell ref="VCA2:VCB2"/>
    <mergeCell ref="VCC2:VCD2"/>
    <mergeCell ref="VCE2:VCF2"/>
    <mergeCell ref="VCG2:VCH2"/>
    <mergeCell ref="VBO2:VBP2"/>
    <mergeCell ref="VBQ2:VBR2"/>
    <mergeCell ref="VBS2:VBT2"/>
    <mergeCell ref="VBU2:VBV2"/>
    <mergeCell ref="VBW2:VBX2"/>
    <mergeCell ref="VBE2:VBF2"/>
    <mergeCell ref="VBG2:VBH2"/>
    <mergeCell ref="VBI2:VBJ2"/>
    <mergeCell ref="VBK2:VBL2"/>
    <mergeCell ref="VBM2:VBN2"/>
    <mergeCell ref="VGE2:VGF2"/>
    <mergeCell ref="VGG2:VGH2"/>
    <mergeCell ref="VGI2:VGJ2"/>
    <mergeCell ref="VGK2:VGL2"/>
    <mergeCell ref="VGM2:VGN2"/>
    <mergeCell ref="VFU2:VFV2"/>
    <mergeCell ref="VFW2:VFX2"/>
    <mergeCell ref="VFY2:VFZ2"/>
    <mergeCell ref="VGA2:VGB2"/>
    <mergeCell ref="VGC2:VGD2"/>
    <mergeCell ref="VFK2:VFL2"/>
    <mergeCell ref="VFM2:VFN2"/>
    <mergeCell ref="VFO2:VFP2"/>
    <mergeCell ref="VFQ2:VFR2"/>
    <mergeCell ref="VFS2:VFT2"/>
    <mergeCell ref="VFA2:VFB2"/>
    <mergeCell ref="VFC2:VFD2"/>
    <mergeCell ref="VFE2:VFF2"/>
    <mergeCell ref="VFG2:VFH2"/>
    <mergeCell ref="VFI2:VFJ2"/>
    <mergeCell ref="VEQ2:VER2"/>
    <mergeCell ref="VES2:VET2"/>
    <mergeCell ref="VEU2:VEV2"/>
    <mergeCell ref="VEW2:VEX2"/>
    <mergeCell ref="VEY2:VEZ2"/>
    <mergeCell ref="VEG2:VEH2"/>
    <mergeCell ref="VEI2:VEJ2"/>
    <mergeCell ref="VEK2:VEL2"/>
    <mergeCell ref="VEM2:VEN2"/>
    <mergeCell ref="VEO2:VEP2"/>
    <mergeCell ref="VDW2:VDX2"/>
    <mergeCell ref="VDY2:VDZ2"/>
    <mergeCell ref="VEA2:VEB2"/>
    <mergeCell ref="VEC2:VED2"/>
    <mergeCell ref="VEE2:VEF2"/>
    <mergeCell ref="VIW2:VIX2"/>
    <mergeCell ref="VIY2:VIZ2"/>
    <mergeCell ref="VJA2:VJB2"/>
    <mergeCell ref="VJC2:VJD2"/>
    <mergeCell ref="VJE2:VJF2"/>
    <mergeCell ref="VIM2:VIN2"/>
    <mergeCell ref="VIO2:VIP2"/>
    <mergeCell ref="VIQ2:VIR2"/>
    <mergeCell ref="VIS2:VIT2"/>
    <mergeCell ref="VIU2:VIV2"/>
    <mergeCell ref="VIC2:VID2"/>
    <mergeCell ref="VIE2:VIF2"/>
    <mergeCell ref="VIG2:VIH2"/>
    <mergeCell ref="VII2:VIJ2"/>
    <mergeCell ref="VIK2:VIL2"/>
    <mergeCell ref="VHS2:VHT2"/>
    <mergeCell ref="VHU2:VHV2"/>
    <mergeCell ref="VHW2:VHX2"/>
    <mergeCell ref="VHY2:VHZ2"/>
    <mergeCell ref="VIA2:VIB2"/>
    <mergeCell ref="VHI2:VHJ2"/>
    <mergeCell ref="VHK2:VHL2"/>
    <mergeCell ref="VHM2:VHN2"/>
    <mergeCell ref="VHO2:VHP2"/>
    <mergeCell ref="VHQ2:VHR2"/>
    <mergeCell ref="VGY2:VGZ2"/>
    <mergeCell ref="VHA2:VHB2"/>
    <mergeCell ref="VHC2:VHD2"/>
    <mergeCell ref="VHE2:VHF2"/>
    <mergeCell ref="VHG2:VHH2"/>
    <mergeCell ref="VGO2:VGP2"/>
    <mergeCell ref="VGQ2:VGR2"/>
    <mergeCell ref="VGS2:VGT2"/>
    <mergeCell ref="VGU2:VGV2"/>
    <mergeCell ref="VGW2:VGX2"/>
    <mergeCell ref="VLO2:VLP2"/>
    <mergeCell ref="VLQ2:VLR2"/>
    <mergeCell ref="VLS2:VLT2"/>
    <mergeCell ref="VLU2:VLV2"/>
    <mergeCell ref="VLW2:VLX2"/>
    <mergeCell ref="VLE2:VLF2"/>
    <mergeCell ref="VLG2:VLH2"/>
    <mergeCell ref="VLI2:VLJ2"/>
    <mergeCell ref="VLK2:VLL2"/>
    <mergeCell ref="VLM2:VLN2"/>
    <mergeCell ref="VKU2:VKV2"/>
    <mergeCell ref="VKW2:VKX2"/>
    <mergeCell ref="VKY2:VKZ2"/>
    <mergeCell ref="VLA2:VLB2"/>
    <mergeCell ref="VLC2:VLD2"/>
    <mergeCell ref="VKK2:VKL2"/>
    <mergeCell ref="VKM2:VKN2"/>
    <mergeCell ref="VKO2:VKP2"/>
    <mergeCell ref="VKQ2:VKR2"/>
    <mergeCell ref="VKS2:VKT2"/>
    <mergeCell ref="VKA2:VKB2"/>
    <mergeCell ref="VKC2:VKD2"/>
    <mergeCell ref="VKE2:VKF2"/>
    <mergeCell ref="VKG2:VKH2"/>
    <mergeCell ref="VKI2:VKJ2"/>
    <mergeCell ref="VJQ2:VJR2"/>
    <mergeCell ref="VJS2:VJT2"/>
    <mergeCell ref="VJU2:VJV2"/>
    <mergeCell ref="VJW2:VJX2"/>
    <mergeCell ref="VJY2:VJZ2"/>
    <mergeCell ref="VJG2:VJH2"/>
    <mergeCell ref="VJI2:VJJ2"/>
    <mergeCell ref="VJK2:VJL2"/>
    <mergeCell ref="VJM2:VJN2"/>
    <mergeCell ref="VJO2:VJP2"/>
    <mergeCell ref="VOG2:VOH2"/>
    <mergeCell ref="VOI2:VOJ2"/>
    <mergeCell ref="VOK2:VOL2"/>
    <mergeCell ref="VOM2:VON2"/>
    <mergeCell ref="VOO2:VOP2"/>
    <mergeCell ref="VNW2:VNX2"/>
    <mergeCell ref="VNY2:VNZ2"/>
    <mergeCell ref="VOA2:VOB2"/>
    <mergeCell ref="VOC2:VOD2"/>
    <mergeCell ref="VOE2:VOF2"/>
    <mergeCell ref="VNM2:VNN2"/>
    <mergeCell ref="VNO2:VNP2"/>
    <mergeCell ref="VNQ2:VNR2"/>
    <mergeCell ref="VNS2:VNT2"/>
    <mergeCell ref="VNU2:VNV2"/>
    <mergeCell ref="VNC2:VND2"/>
    <mergeCell ref="VNE2:VNF2"/>
    <mergeCell ref="VNG2:VNH2"/>
    <mergeCell ref="VNI2:VNJ2"/>
    <mergeCell ref="VNK2:VNL2"/>
    <mergeCell ref="VMS2:VMT2"/>
    <mergeCell ref="VMU2:VMV2"/>
    <mergeCell ref="VMW2:VMX2"/>
    <mergeCell ref="VMY2:VMZ2"/>
    <mergeCell ref="VNA2:VNB2"/>
    <mergeCell ref="VMI2:VMJ2"/>
    <mergeCell ref="VMK2:VML2"/>
    <mergeCell ref="VMM2:VMN2"/>
    <mergeCell ref="VMO2:VMP2"/>
    <mergeCell ref="VMQ2:VMR2"/>
    <mergeCell ref="VLY2:VLZ2"/>
    <mergeCell ref="VMA2:VMB2"/>
    <mergeCell ref="VMC2:VMD2"/>
    <mergeCell ref="VME2:VMF2"/>
    <mergeCell ref="VMG2:VMH2"/>
    <mergeCell ref="VQY2:VQZ2"/>
    <mergeCell ref="VRA2:VRB2"/>
    <mergeCell ref="VRC2:VRD2"/>
    <mergeCell ref="VRE2:VRF2"/>
    <mergeCell ref="VRG2:VRH2"/>
    <mergeCell ref="VQO2:VQP2"/>
    <mergeCell ref="VQQ2:VQR2"/>
    <mergeCell ref="VQS2:VQT2"/>
    <mergeCell ref="VQU2:VQV2"/>
    <mergeCell ref="VQW2:VQX2"/>
    <mergeCell ref="VQE2:VQF2"/>
    <mergeCell ref="VQG2:VQH2"/>
    <mergeCell ref="VQI2:VQJ2"/>
    <mergeCell ref="VQK2:VQL2"/>
    <mergeCell ref="VQM2:VQN2"/>
    <mergeCell ref="VPU2:VPV2"/>
    <mergeCell ref="VPW2:VPX2"/>
    <mergeCell ref="VPY2:VPZ2"/>
    <mergeCell ref="VQA2:VQB2"/>
    <mergeCell ref="VQC2:VQD2"/>
    <mergeCell ref="VPK2:VPL2"/>
    <mergeCell ref="VPM2:VPN2"/>
    <mergeCell ref="VPO2:VPP2"/>
    <mergeCell ref="VPQ2:VPR2"/>
    <mergeCell ref="VPS2:VPT2"/>
    <mergeCell ref="VPA2:VPB2"/>
    <mergeCell ref="VPC2:VPD2"/>
    <mergeCell ref="VPE2:VPF2"/>
    <mergeCell ref="VPG2:VPH2"/>
    <mergeCell ref="VPI2:VPJ2"/>
    <mergeCell ref="VOQ2:VOR2"/>
    <mergeCell ref="VOS2:VOT2"/>
    <mergeCell ref="VOU2:VOV2"/>
    <mergeCell ref="VOW2:VOX2"/>
    <mergeCell ref="VOY2:VOZ2"/>
    <mergeCell ref="VTQ2:VTR2"/>
    <mergeCell ref="VTS2:VTT2"/>
    <mergeCell ref="VTU2:VTV2"/>
    <mergeCell ref="VTW2:VTX2"/>
    <mergeCell ref="VTY2:VTZ2"/>
    <mergeCell ref="VTG2:VTH2"/>
    <mergeCell ref="VTI2:VTJ2"/>
    <mergeCell ref="VTK2:VTL2"/>
    <mergeCell ref="VTM2:VTN2"/>
    <mergeCell ref="VTO2:VTP2"/>
    <mergeCell ref="VSW2:VSX2"/>
    <mergeCell ref="VSY2:VSZ2"/>
    <mergeCell ref="VTA2:VTB2"/>
    <mergeCell ref="VTC2:VTD2"/>
    <mergeCell ref="VTE2:VTF2"/>
    <mergeCell ref="VSM2:VSN2"/>
    <mergeCell ref="VSO2:VSP2"/>
    <mergeCell ref="VSQ2:VSR2"/>
    <mergeCell ref="VSS2:VST2"/>
    <mergeCell ref="VSU2:VSV2"/>
    <mergeCell ref="VSC2:VSD2"/>
    <mergeCell ref="VSE2:VSF2"/>
    <mergeCell ref="VSG2:VSH2"/>
    <mergeCell ref="VSI2:VSJ2"/>
    <mergeCell ref="VSK2:VSL2"/>
    <mergeCell ref="VRS2:VRT2"/>
    <mergeCell ref="VRU2:VRV2"/>
    <mergeCell ref="VRW2:VRX2"/>
    <mergeCell ref="VRY2:VRZ2"/>
    <mergeCell ref="VSA2:VSB2"/>
    <mergeCell ref="VRI2:VRJ2"/>
    <mergeCell ref="VRK2:VRL2"/>
    <mergeCell ref="VRM2:VRN2"/>
    <mergeCell ref="VRO2:VRP2"/>
    <mergeCell ref="VRQ2:VRR2"/>
    <mergeCell ref="VWI2:VWJ2"/>
    <mergeCell ref="VWK2:VWL2"/>
    <mergeCell ref="VWM2:VWN2"/>
    <mergeCell ref="VWO2:VWP2"/>
    <mergeCell ref="VWQ2:VWR2"/>
    <mergeCell ref="VVY2:VVZ2"/>
    <mergeCell ref="VWA2:VWB2"/>
    <mergeCell ref="VWC2:VWD2"/>
    <mergeCell ref="VWE2:VWF2"/>
    <mergeCell ref="VWG2:VWH2"/>
    <mergeCell ref="VVO2:VVP2"/>
    <mergeCell ref="VVQ2:VVR2"/>
    <mergeCell ref="VVS2:VVT2"/>
    <mergeCell ref="VVU2:VVV2"/>
    <mergeCell ref="VVW2:VVX2"/>
    <mergeCell ref="VVE2:VVF2"/>
    <mergeCell ref="VVG2:VVH2"/>
    <mergeCell ref="VVI2:VVJ2"/>
    <mergeCell ref="VVK2:VVL2"/>
    <mergeCell ref="VVM2:VVN2"/>
    <mergeCell ref="VUU2:VUV2"/>
    <mergeCell ref="VUW2:VUX2"/>
    <mergeCell ref="VUY2:VUZ2"/>
    <mergeCell ref="VVA2:VVB2"/>
    <mergeCell ref="VVC2:VVD2"/>
    <mergeCell ref="VUK2:VUL2"/>
    <mergeCell ref="VUM2:VUN2"/>
    <mergeCell ref="VUO2:VUP2"/>
    <mergeCell ref="VUQ2:VUR2"/>
    <mergeCell ref="VUS2:VUT2"/>
    <mergeCell ref="VUA2:VUB2"/>
    <mergeCell ref="VUC2:VUD2"/>
    <mergeCell ref="VUE2:VUF2"/>
    <mergeCell ref="VUG2:VUH2"/>
    <mergeCell ref="VUI2:VUJ2"/>
    <mergeCell ref="VZA2:VZB2"/>
    <mergeCell ref="VZC2:VZD2"/>
    <mergeCell ref="VZE2:VZF2"/>
    <mergeCell ref="VZG2:VZH2"/>
    <mergeCell ref="VZI2:VZJ2"/>
    <mergeCell ref="VYQ2:VYR2"/>
    <mergeCell ref="VYS2:VYT2"/>
    <mergeCell ref="VYU2:VYV2"/>
    <mergeCell ref="VYW2:VYX2"/>
    <mergeCell ref="VYY2:VYZ2"/>
    <mergeCell ref="VYG2:VYH2"/>
    <mergeCell ref="VYI2:VYJ2"/>
    <mergeCell ref="VYK2:VYL2"/>
    <mergeCell ref="VYM2:VYN2"/>
    <mergeCell ref="VYO2:VYP2"/>
    <mergeCell ref="VXW2:VXX2"/>
    <mergeCell ref="VXY2:VXZ2"/>
    <mergeCell ref="VYA2:VYB2"/>
    <mergeCell ref="VYC2:VYD2"/>
    <mergeCell ref="VYE2:VYF2"/>
    <mergeCell ref="VXM2:VXN2"/>
    <mergeCell ref="VXO2:VXP2"/>
    <mergeCell ref="VXQ2:VXR2"/>
    <mergeCell ref="VXS2:VXT2"/>
    <mergeCell ref="VXU2:VXV2"/>
    <mergeCell ref="VXC2:VXD2"/>
    <mergeCell ref="VXE2:VXF2"/>
    <mergeCell ref="VXG2:VXH2"/>
    <mergeCell ref="VXI2:VXJ2"/>
    <mergeCell ref="VXK2:VXL2"/>
    <mergeCell ref="VWS2:VWT2"/>
    <mergeCell ref="VWU2:VWV2"/>
    <mergeCell ref="VWW2:VWX2"/>
    <mergeCell ref="VWY2:VWZ2"/>
    <mergeCell ref="VXA2:VXB2"/>
    <mergeCell ref="WBS2:WBT2"/>
    <mergeCell ref="WBU2:WBV2"/>
    <mergeCell ref="WBW2:WBX2"/>
    <mergeCell ref="WBY2:WBZ2"/>
    <mergeCell ref="WCA2:WCB2"/>
    <mergeCell ref="WBI2:WBJ2"/>
    <mergeCell ref="WBK2:WBL2"/>
    <mergeCell ref="WBM2:WBN2"/>
    <mergeCell ref="WBO2:WBP2"/>
    <mergeCell ref="WBQ2:WBR2"/>
    <mergeCell ref="WAY2:WAZ2"/>
    <mergeCell ref="WBA2:WBB2"/>
    <mergeCell ref="WBC2:WBD2"/>
    <mergeCell ref="WBE2:WBF2"/>
    <mergeCell ref="WBG2:WBH2"/>
    <mergeCell ref="WAO2:WAP2"/>
    <mergeCell ref="WAQ2:WAR2"/>
    <mergeCell ref="WAS2:WAT2"/>
    <mergeCell ref="WAU2:WAV2"/>
    <mergeCell ref="WAW2:WAX2"/>
    <mergeCell ref="WAE2:WAF2"/>
    <mergeCell ref="WAG2:WAH2"/>
    <mergeCell ref="WAI2:WAJ2"/>
    <mergeCell ref="WAK2:WAL2"/>
    <mergeCell ref="WAM2:WAN2"/>
    <mergeCell ref="VZU2:VZV2"/>
    <mergeCell ref="VZW2:VZX2"/>
    <mergeCell ref="VZY2:VZZ2"/>
    <mergeCell ref="WAA2:WAB2"/>
    <mergeCell ref="WAC2:WAD2"/>
    <mergeCell ref="VZK2:VZL2"/>
    <mergeCell ref="VZM2:VZN2"/>
    <mergeCell ref="VZO2:VZP2"/>
    <mergeCell ref="VZQ2:VZR2"/>
    <mergeCell ref="VZS2:VZT2"/>
    <mergeCell ref="WEK2:WEL2"/>
    <mergeCell ref="WEM2:WEN2"/>
    <mergeCell ref="WEO2:WEP2"/>
    <mergeCell ref="WEQ2:WER2"/>
    <mergeCell ref="WES2:WET2"/>
    <mergeCell ref="WEA2:WEB2"/>
    <mergeCell ref="WEC2:WED2"/>
    <mergeCell ref="WEE2:WEF2"/>
    <mergeCell ref="WEG2:WEH2"/>
    <mergeCell ref="WEI2:WEJ2"/>
    <mergeCell ref="WDQ2:WDR2"/>
    <mergeCell ref="WDS2:WDT2"/>
    <mergeCell ref="WDU2:WDV2"/>
    <mergeCell ref="WDW2:WDX2"/>
    <mergeCell ref="WDY2:WDZ2"/>
    <mergeCell ref="WDG2:WDH2"/>
    <mergeCell ref="WDI2:WDJ2"/>
    <mergeCell ref="WDK2:WDL2"/>
    <mergeCell ref="WDM2:WDN2"/>
    <mergeCell ref="WDO2:WDP2"/>
    <mergeCell ref="WCW2:WCX2"/>
    <mergeCell ref="WCY2:WCZ2"/>
    <mergeCell ref="WDA2:WDB2"/>
    <mergeCell ref="WDC2:WDD2"/>
    <mergeCell ref="WDE2:WDF2"/>
    <mergeCell ref="WCM2:WCN2"/>
    <mergeCell ref="WCO2:WCP2"/>
    <mergeCell ref="WCQ2:WCR2"/>
    <mergeCell ref="WCS2:WCT2"/>
    <mergeCell ref="WCU2:WCV2"/>
    <mergeCell ref="WCC2:WCD2"/>
    <mergeCell ref="WCE2:WCF2"/>
    <mergeCell ref="WCG2:WCH2"/>
    <mergeCell ref="WCI2:WCJ2"/>
    <mergeCell ref="WCK2:WCL2"/>
    <mergeCell ref="WHC2:WHD2"/>
    <mergeCell ref="WHE2:WHF2"/>
    <mergeCell ref="WHG2:WHH2"/>
    <mergeCell ref="WHI2:WHJ2"/>
    <mergeCell ref="WHK2:WHL2"/>
    <mergeCell ref="WGS2:WGT2"/>
    <mergeCell ref="WGU2:WGV2"/>
    <mergeCell ref="WGW2:WGX2"/>
    <mergeCell ref="WGY2:WGZ2"/>
    <mergeCell ref="WHA2:WHB2"/>
    <mergeCell ref="WGI2:WGJ2"/>
    <mergeCell ref="WGK2:WGL2"/>
    <mergeCell ref="WGM2:WGN2"/>
    <mergeCell ref="WGO2:WGP2"/>
    <mergeCell ref="WGQ2:WGR2"/>
    <mergeCell ref="WFY2:WFZ2"/>
    <mergeCell ref="WGA2:WGB2"/>
    <mergeCell ref="WGC2:WGD2"/>
    <mergeCell ref="WGE2:WGF2"/>
    <mergeCell ref="WGG2:WGH2"/>
    <mergeCell ref="WFO2:WFP2"/>
    <mergeCell ref="WFQ2:WFR2"/>
    <mergeCell ref="WFS2:WFT2"/>
    <mergeCell ref="WFU2:WFV2"/>
    <mergeCell ref="WFW2:WFX2"/>
    <mergeCell ref="WFE2:WFF2"/>
    <mergeCell ref="WFG2:WFH2"/>
    <mergeCell ref="WFI2:WFJ2"/>
    <mergeCell ref="WFK2:WFL2"/>
    <mergeCell ref="WFM2:WFN2"/>
    <mergeCell ref="WEU2:WEV2"/>
    <mergeCell ref="WEW2:WEX2"/>
    <mergeCell ref="WEY2:WEZ2"/>
    <mergeCell ref="WFA2:WFB2"/>
    <mergeCell ref="WFC2:WFD2"/>
    <mergeCell ref="WJU2:WJV2"/>
    <mergeCell ref="WJW2:WJX2"/>
    <mergeCell ref="WJY2:WJZ2"/>
    <mergeCell ref="WKA2:WKB2"/>
    <mergeCell ref="WKC2:WKD2"/>
    <mergeCell ref="WJK2:WJL2"/>
    <mergeCell ref="WJM2:WJN2"/>
    <mergeCell ref="WJO2:WJP2"/>
    <mergeCell ref="WJQ2:WJR2"/>
    <mergeCell ref="WJS2:WJT2"/>
    <mergeCell ref="WJA2:WJB2"/>
    <mergeCell ref="WJC2:WJD2"/>
    <mergeCell ref="WJE2:WJF2"/>
    <mergeCell ref="WJG2:WJH2"/>
    <mergeCell ref="WJI2:WJJ2"/>
    <mergeCell ref="WIQ2:WIR2"/>
    <mergeCell ref="WIS2:WIT2"/>
    <mergeCell ref="WIU2:WIV2"/>
    <mergeCell ref="WIW2:WIX2"/>
    <mergeCell ref="WIY2:WIZ2"/>
    <mergeCell ref="WIG2:WIH2"/>
    <mergeCell ref="WII2:WIJ2"/>
    <mergeCell ref="WIK2:WIL2"/>
    <mergeCell ref="WIM2:WIN2"/>
    <mergeCell ref="WIO2:WIP2"/>
    <mergeCell ref="WHW2:WHX2"/>
    <mergeCell ref="WHY2:WHZ2"/>
    <mergeCell ref="WIA2:WIB2"/>
    <mergeCell ref="WIC2:WID2"/>
    <mergeCell ref="WIE2:WIF2"/>
    <mergeCell ref="WHM2:WHN2"/>
    <mergeCell ref="WHO2:WHP2"/>
    <mergeCell ref="WHQ2:WHR2"/>
    <mergeCell ref="WHS2:WHT2"/>
    <mergeCell ref="WHU2:WHV2"/>
    <mergeCell ref="WMM2:WMN2"/>
    <mergeCell ref="WMO2:WMP2"/>
    <mergeCell ref="WMQ2:WMR2"/>
    <mergeCell ref="WMS2:WMT2"/>
    <mergeCell ref="WMU2:WMV2"/>
    <mergeCell ref="WMC2:WMD2"/>
    <mergeCell ref="WME2:WMF2"/>
    <mergeCell ref="WMG2:WMH2"/>
    <mergeCell ref="WMI2:WMJ2"/>
    <mergeCell ref="WMK2:WML2"/>
    <mergeCell ref="WLS2:WLT2"/>
    <mergeCell ref="WLU2:WLV2"/>
    <mergeCell ref="WLW2:WLX2"/>
    <mergeCell ref="WLY2:WLZ2"/>
    <mergeCell ref="WMA2:WMB2"/>
    <mergeCell ref="WLI2:WLJ2"/>
    <mergeCell ref="WLK2:WLL2"/>
    <mergeCell ref="WLM2:WLN2"/>
    <mergeCell ref="WLO2:WLP2"/>
    <mergeCell ref="WLQ2:WLR2"/>
    <mergeCell ref="WKY2:WKZ2"/>
    <mergeCell ref="WLA2:WLB2"/>
    <mergeCell ref="WLC2:WLD2"/>
    <mergeCell ref="WLE2:WLF2"/>
    <mergeCell ref="WLG2:WLH2"/>
    <mergeCell ref="WKO2:WKP2"/>
    <mergeCell ref="WKQ2:WKR2"/>
    <mergeCell ref="WKS2:WKT2"/>
    <mergeCell ref="WKU2:WKV2"/>
    <mergeCell ref="WKW2:WKX2"/>
    <mergeCell ref="WKE2:WKF2"/>
    <mergeCell ref="WKG2:WKH2"/>
    <mergeCell ref="WKI2:WKJ2"/>
    <mergeCell ref="WKK2:WKL2"/>
    <mergeCell ref="WKM2:WKN2"/>
    <mergeCell ref="WPE2:WPF2"/>
    <mergeCell ref="WPG2:WPH2"/>
    <mergeCell ref="WPI2:WPJ2"/>
    <mergeCell ref="WPK2:WPL2"/>
    <mergeCell ref="WPM2:WPN2"/>
    <mergeCell ref="WOU2:WOV2"/>
    <mergeCell ref="WOW2:WOX2"/>
    <mergeCell ref="WOY2:WOZ2"/>
    <mergeCell ref="WPA2:WPB2"/>
    <mergeCell ref="WPC2:WPD2"/>
    <mergeCell ref="WOK2:WOL2"/>
    <mergeCell ref="WOM2:WON2"/>
    <mergeCell ref="WOO2:WOP2"/>
    <mergeCell ref="WOQ2:WOR2"/>
    <mergeCell ref="WOS2:WOT2"/>
    <mergeCell ref="WOA2:WOB2"/>
    <mergeCell ref="WOC2:WOD2"/>
    <mergeCell ref="WOE2:WOF2"/>
    <mergeCell ref="WOG2:WOH2"/>
    <mergeCell ref="WOI2:WOJ2"/>
    <mergeCell ref="WNQ2:WNR2"/>
    <mergeCell ref="WNS2:WNT2"/>
    <mergeCell ref="WNU2:WNV2"/>
    <mergeCell ref="WNW2:WNX2"/>
    <mergeCell ref="WNY2:WNZ2"/>
    <mergeCell ref="WNG2:WNH2"/>
    <mergeCell ref="WNI2:WNJ2"/>
    <mergeCell ref="WNK2:WNL2"/>
    <mergeCell ref="WNM2:WNN2"/>
    <mergeCell ref="WNO2:WNP2"/>
    <mergeCell ref="WMW2:WMX2"/>
    <mergeCell ref="WMY2:WMZ2"/>
    <mergeCell ref="WNA2:WNB2"/>
    <mergeCell ref="WNC2:WND2"/>
    <mergeCell ref="WNE2:WNF2"/>
    <mergeCell ref="WRW2:WRX2"/>
    <mergeCell ref="WRY2:WRZ2"/>
    <mergeCell ref="WSA2:WSB2"/>
    <mergeCell ref="WSC2:WSD2"/>
    <mergeCell ref="WSE2:WSF2"/>
    <mergeCell ref="WRM2:WRN2"/>
    <mergeCell ref="WRO2:WRP2"/>
    <mergeCell ref="WRQ2:WRR2"/>
    <mergeCell ref="WRS2:WRT2"/>
    <mergeCell ref="WRU2:WRV2"/>
    <mergeCell ref="WRC2:WRD2"/>
    <mergeCell ref="WRE2:WRF2"/>
    <mergeCell ref="WRG2:WRH2"/>
    <mergeCell ref="WRI2:WRJ2"/>
    <mergeCell ref="WRK2:WRL2"/>
    <mergeCell ref="WQS2:WQT2"/>
    <mergeCell ref="WQU2:WQV2"/>
    <mergeCell ref="WQW2:WQX2"/>
    <mergeCell ref="WQY2:WQZ2"/>
    <mergeCell ref="WRA2:WRB2"/>
    <mergeCell ref="WQI2:WQJ2"/>
    <mergeCell ref="WQK2:WQL2"/>
    <mergeCell ref="WQM2:WQN2"/>
    <mergeCell ref="WQO2:WQP2"/>
    <mergeCell ref="WQQ2:WQR2"/>
    <mergeCell ref="WPY2:WPZ2"/>
    <mergeCell ref="WQA2:WQB2"/>
    <mergeCell ref="WQC2:WQD2"/>
    <mergeCell ref="WQE2:WQF2"/>
    <mergeCell ref="WQG2:WQH2"/>
    <mergeCell ref="WPO2:WPP2"/>
    <mergeCell ref="WPQ2:WPR2"/>
    <mergeCell ref="WPS2:WPT2"/>
    <mergeCell ref="WPU2:WPV2"/>
    <mergeCell ref="WPW2:WPX2"/>
    <mergeCell ref="WUO2:WUP2"/>
    <mergeCell ref="WUQ2:WUR2"/>
    <mergeCell ref="WUS2:WUT2"/>
    <mergeCell ref="WUU2:WUV2"/>
    <mergeCell ref="WUW2:WUX2"/>
    <mergeCell ref="WUE2:WUF2"/>
    <mergeCell ref="WUG2:WUH2"/>
    <mergeCell ref="WUI2:WUJ2"/>
    <mergeCell ref="WUK2:WUL2"/>
    <mergeCell ref="WUM2:WUN2"/>
    <mergeCell ref="WTU2:WTV2"/>
    <mergeCell ref="WTW2:WTX2"/>
    <mergeCell ref="WTY2:WTZ2"/>
    <mergeCell ref="WUA2:WUB2"/>
    <mergeCell ref="WUC2:WUD2"/>
    <mergeCell ref="WTK2:WTL2"/>
    <mergeCell ref="WTM2:WTN2"/>
    <mergeCell ref="WTO2:WTP2"/>
    <mergeCell ref="WTQ2:WTR2"/>
    <mergeCell ref="WTS2:WTT2"/>
    <mergeCell ref="WTA2:WTB2"/>
    <mergeCell ref="WTC2:WTD2"/>
    <mergeCell ref="WTE2:WTF2"/>
    <mergeCell ref="WTG2:WTH2"/>
    <mergeCell ref="WTI2:WTJ2"/>
    <mergeCell ref="WSQ2:WSR2"/>
    <mergeCell ref="WSS2:WST2"/>
    <mergeCell ref="WSU2:WSV2"/>
    <mergeCell ref="WSW2:WSX2"/>
    <mergeCell ref="WSY2:WSZ2"/>
    <mergeCell ref="WSG2:WSH2"/>
    <mergeCell ref="WSI2:WSJ2"/>
    <mergeCell ref="WSK2:WSL2"/>
    <mergeCell ref="WSM2:WSN2"/>
    <mergeCell ref="WSO2:WSP2"/>
    <mergeCell ref="WXG2:WXH2"/>
    <mergeCell ref="WXI2:WXJ2"/>
    <mergeCell ref="WXK2:WXL2"/>
    <mergeCell ref="WXM2:WXN2"/>
    <mergeCell ref="WXO2:WXP2"/>
    <mergeCell ref="WWW2:WWX2"/>
    <mergeCell ref="WWY2:WWZ2"/>
    <mergeCell ref="WXA2:WXB2"/>
    <mergeCell ref="WXC2:WXD2"/>
    <mergeCell ref="WXE2:WXF2"/>
    <mergeCell ref="WWM2:WWN2"/>
    <mergeCell ref="WWO2:WWP2"/>
    <mergeCell ref="WWQ2:WWR2"/>
    <mergeCell ref="WWS2:WWT2"/>
    <mergeCell ref="WWU2:WWV2"/>
    <mergeCell ref="WWC2:WWD2"/>
    <mergeCell ref="WWE2:WWF2"/>
    <mergeCell ref="WWG2:WWH2"/>
    <mergeCell ref="WWI2:WWJ2"/>
    <mergeCell ref="WWK2:WWL2"/>
    <mergeCell ref="WVS2:WVT2"/>
    <mergeCell ref="WVU2:WVV2"/>
    <mergeCell ref="WVW2:WVX2"/>
    <mergeCell ref="WVY2:WVZ2"/>
    <mergeCell ref="WWA2:WWB2"/>
    <mergeCell ref="WVI2:WVJ2"/>
    <mergeCell ref="WVK2:WVL2"/>
    <mergeCell ref="WVM2:WVN2"/>
    <mergeCell ref="WVO2:WVP2"/>
    <mergeCell ref="WVQ2:WVR2"/>
    <mergeCell ref="WUY2:WUZ2"/>
    <mergeCell ref="WVA2:WVB2"/>
    <mergeCell ref="WVC2:WVD2"/>
    <mergeCell ref="WVE2:WVF2"/>
    <mergeCell ref="WVG2:WVH2"/>
    <mergeCell ref="WZY2:WZZ2"/>
    <mergeCell ref="XAA2:XAB2"/>
    <mergeCell ref="XAC2:XAD2"/>
    <mergeCell ref="XAE2:XAF2"/>
    <mergeCell ref="XAG2:XAH2"/>
    <mergeCell ref="WZO2:WZP2"/>
    <mergeCell ref="WZQ2:WZR2"/>
    <mergeCell ref="WZS2:WZT2"/>
    <mergeCell ref="WZU2:WZV2"/>
    <mergeCell ref="WZW2:WZX2"/>
    <mergeCell ref="WZE2:WZF2"/>
    <mergeCell ref="WZG2:WZH2"/>
    <mergeCell ref="WZI2:WZJ2"/>
    <mergeCell ref="WZK2:WZL2"/>
    <mergeCell ref="WZM2:WZN2"/>
    <mergeCell ref="WYU2:WYV2"/>
    <mergeCell ref="WYW2:WYX2"/>
    <mergeCell ref="WYY2:WYZ2"/>
    <mergeCell ref="WZA2:WZB2"/>
    <mergeCell ref="WZC2:WZD2"/>
    <mergeCell ref="WYK2:WYL2"/>
    <mergeCell ref="WYM2:WYN2"/>
    <mergeCell ref="WYO2:WYP2"/>
    <mergeCell ref="WYQ2:WYR2"/>
    <mergeCell ref="WYS2:WYT2"/>
    <mergeCell ref="WYA2:WYB2"/>
    <mergeCell ref="WYC2:WYD2"/>
    <mergeCell ref="WYE2:WYF2"/>
    <mergeCell ref="WYG2:WYH2"/>
    <mergeCell ref="WYI2:WYJ2"/>
    <mergeCell ref="WXQ2:WXR2"/>
    <mergeCell ref="WXS2:WXT2"/>
    <mergeCell ref="WXU2:WXV2"/>
    <mergeCell ref="WXW2:WXX2"/>
    <mergeCell ref="WXY2:WXZ2"/>
    <mergeCell ref="XDG2:XDH2"/>
    <mergeCell ref="XDI2:XDJ2"/>
    <mergeCell ref="XCQ2:XCR2"/>
    <mergeCell ref="XCS2:XCT2"/>
    <mergeCell ref="XCU2:XCV2"/>
    <mergeCell ref="XCW2:XCX2"/>
    <mergeCell ref="XCY2:XCZ2"/>
    <mergeCell ref="XCG2:XCH2"/>
    <mergeCell ref="XCI2:XCJ2"/>
    <mergeCell ref="XCK2:XCL2"/>
    <mergeCell ref="XCM2:XCN2"/>
    <mergeCell ref="XCO2:XCP2"/>
    <mergeCell ref="XBW2:XBX2"/>
    <mergeCell ref="XBY2:XBZ2"/>
    <mergeCell ref="XCA2:XCB2"/>
    <mergeCell ref="XCC2:XCD2"/>
    <mergeCell ref="XCE2:XCF2"/>
    <mergeCell ref="XBM2:XBN2"/>
    <mergeCell ref="XBO2:XBP2"/>
    <mergeCell ref="XBQ2:XBR2"/>
    <mergeCell ref="XBS2:XBT2"/>
    <mergeCell ref="XBU2:XBV2"/>
    <mergeCell ref="XBC2:XBD2"/>
    <mergeCell ref="XBE2:XBF2"/>
    <mergeCell ref="XBG2:XBH2"/>
    <mergeCell ref="XBI2:XBJ2"/>
    <mergeCell ref="XBK2:XBL2"/>
    <mergeCell ref="XAS2:XAT2"/>
    <mergeCell ref="XAU2:XAV2"/>
    <mergeCell ref="XAW2:XAX2"/>
    <mergeCell ref="XAY2:XAZ2"/>
    <mergeCell ref="XBA2:XBB2"/>
    <mergeCell ref="XAI2:XAJ2"/>
    <mergeCell ref="XAK2:XAL2"/>
    <mergeCell ref="XAM2:XAN2"/>
    <mergeCell ref="XAO2:XAP2"/>
    <mergeCell ref="XAQ2:XAR2"/>
    <mergeCell ref="BO3:BP3"/>
    <mergeCell ref="BQ3:BR3"/>
    <mergeCell ref="BS3:BT3"/>
    <mergeCell ref="BU3:BV3"/>
    <mergeCell ref="BW3:BX3"/>
    <mergeCell ref="BE3:BF3"/>
    <mergeCell ref="BG3:BH3"/>
    <mergeCell ref="BI3:BJ3"/>
    <mergeCell ref="BK3:BL3"/>
    <mergeCell ref="BM3:BN3"/>
    <mergeCell ref="AU3:AV3"/>
    <mergeCell ref="AW3:AX3"/>
    <mergeCell ref="AY3:AZ3"/>
    <mergeCell ref="BA3:BB3"/>
    <mergeCell ref="BC3:BD3"/>
    <mergeCell ref="AK3:AL3"/>
    <mergeCell ref="AM3:AN3"/>
    <mergeCell ref="AO3:AP3"/>
    <mergeCell ref="AQ3:AR3"/>
    <mergeCell ref="AS3:AT3"/>
    <mergeCell ref="AA3:AB3"/>
    <mergeCell ref="AC3:AD3"/>
    <mergeCell ref="AE3:AF3"/>
    <mergeCell ref="AG3:AH3"/>
    <mergeCell ref="AI3:AJ3"/>
    <mergeCell ref="XEY2:XEZ2"/>
    <mergeCell ref="XFA2:XFB2"/>
    <mergeCell ref="XFC2:XFD2"/>
    <mergeCell ref="A3:B3"/>
    <mergeCell ref="C3:D3"/>
    <mergeCell ref="E3:F3"/>
    <mergeCell ref="G3:H3"/>
    <mergeCell ref="I3:J3"/>
    <mergeCell ref="K3:L3"/>
    <mergeCell ref="M3:N3"/>
    <mergeCell ref="O3:P3"/>
    <mergeCell ref="Q3:R3"/>
    <mergeCell ref="S3:T3"/>
    <mergeCell ref="U3:V3"/>
    <mergeCell ref="W3:X3"/>
    <mergeCell ref="Y3:Z3"/>
    <mergeCell ref="XEO2:XEP2"/>
    <mergeCell ref="XEQ2:XER2"/>
    <mergeCell ref="XES2:XET2"/>
    <mergeCell ref="XEU2:XEV2"/>
    <mergeCell ref="XEW2:XEX2"/>
    <mergeCell ref="XEE2:XEF2"/>
    <mergeCell ref="XEG2:XEH2"/>
    <mergeCell ref="XEI2:XEJ2"/>
    <mergeCell ref="XEK2:XEL2"/>
    <mergeCell ref="XEM2:XEN2"/>
    <mergeCell ref="XDU2:XDV2"/>
    <mergeCell ref="XDW2:XDX2"/>
    <mergeCell ref="XDY2:XDZ2"/>
    <mergeCell ref="XEA2:XEB2"/>
    <mergeCell ref="XEC2:XED2"/>
    <mergeCell ref="XDK2:XDL2"/>
    <mergeCell ref="XDM2:XDN2"/>
    <mergeCell ref="XDO2:XDP2"/>
    <mergeCell ref="XDQ2:XDR2"/>
    <mergeCell ref="XDS2:XDT2"/>
    <mergeCell ref="XDA2:XDB2"/>
    <mergeCell ref="XDC2:XDD2"/>
    <mergeCell ref="XDE2:XDF2"/>
    <mergeCell ref="EG3:EH3"/>
    <mergeCell ref="EI3:EJ3"/>
    <mergeCell ref="EK3:EL3"/>
    <mergeCell ref="EM3:EN3"/>
    <mergeCell ref="EO3:EP3"/>
    <mergeCell ref="DW3:DX3"/>
    <mergeCell ref="DY3:DZ3"/>
    <mergeCell ref="EA3:EB3"/>
    <mergeCell ref="EC3:ED3"/>
    <mergeCell ref="EE3:EF3"/>
    <mergeCell ref="DM3:DN3"/>
    <mergeCell ref="DO3:DP3"/>
    <mergeCell ref="DQ3:DR3"/>
    <mergeCell ref="DS3:DT3"/>
    <mergeCell ref="DU3:DV3"/>
    <mergeCell ref="DC3:DD3"/>
    <mergeCell ref="DE3:DF3"/>
    <mergeCell ref="DG3:DH3"/>
    <mergeCell ref="DI3:DJ3"/>
    <mergeCell ref="DK3:DL3"/>
    <mergeCell ref="CS3:CT3"/>
    <mergeCell ref="CU3:CV3"/>
    <mergeCell ref="CW3:CX3"/>
    <mergeCell ref="CY3:CZ3"/>
    <mergeCell ref="DA3:DB3"/>
    <mergeCell ref="CI3:CJ3"/>
    <mergeCell ref="CK3:CL3"/>
    <mergeCell ref="CM3:CN3"/>
    <mergeCell ref="CO3:CP3"/>
    <mergeCell ref="CQ3:CR3"/>
    <mergeCell ref="BY3:BZ3"/>
    <mergeCell ref="CA3:CB3"/>
    <mergeCell ref="CC3:CD3"/>
    <mergeCell ref="CE3:CF3"/>
    <mergeCell ref="CG3:CH3"/>
    <mergeCell ref="GY3:GZ3"/>
    <mergeCell ref="HA3:HB3"/>
    <mergeCell ref="HC3:HD3"/>
    <mergeCell ref="HE3:HF3"/>
    <mergeCell ref="HG3:HH3"/>
    <mergeCell ref="GO3:GP3"/>
    <mergeCell ref="GQ3:GR3"/>
    <mergeCell ref="GS3:GT3"/>
    <mergeCell ref="GU3:GV3"/>
    <mergeCell ref="GW3:GX3"/>
    <mergeCell ref="GE3:GF3"/>
    <mergeCell ref="GG3:GH3"/>
    <mergeCell ref="GI3:GJ3"/>
    <mergeCell ref="GK3:GL3"/>
    <mergeCell ref="GM3:GN3"/>
    <mergeCell ref="FU3:FV3"/>
    <mergeCell ref="FW3:FX3"/>
    <mergeCell ref="FY3:FZ3"/>
    <mergeCell ref="GA3:GB3"/>
    <mergeCell ref="GC3:GD3"/>
    <mergeCell ref="FK3:FL3"/>
    <mergeCell ref="FM3:FN3"/>
    <mergeCell ref="FO3:FP3"/>
    <mergeCell ref="FQ3:FR3"/>
    <mergeCell ref="FS3:FT3"/>
    <mergeCell ref="FA3:FB3"/>
    <mergeCell ref="FC3:FD3"/>
    <mergeCell ref="FE3:FF3"/>
    <mergeCell ref="FG3:FH3"/>
    <mergeCell ref="FI3:FJ3"/>
    <mergeCell ref="EQ3:ER3"/>
    <mergeCell ref="ES3:ET3"/>
    <mergeCell ref="EU3:EV3"/>
    <mergeCell ref="EW3:EX3"/>
    <mergeCell ref="EY3:EZ3"/>
    <mergeCell ref="JQ3:JR3"/>
    <mergeCell ref="JS3:JT3"/>
    <mergeCell ref="JU3:JV3"/>
    <mergeCell ref="JW3:JX3"/>
    <mergeCell ref="JY3:JZ3"/>
    <mergeCell ref="JG3:JH3"/>
    <mergeCell ref="JI3:JJ3"/>
    <mergeCell ref="JK3:JL3"/>
    <mergeCell ref="JM3:JN3"/>
    <mergeCell ref="JO3:JP3"/>
    <mergeCell ref="IW3:IX3"/>
    <mergeCell ref="IY3:IZ3"/>
    <mergeCell ref="JA3:JB3"/>
    <mergeCell ref="JC3:JD3"/>
    <mergeCell ref="JE3:JF3"/>
    <mergeCell ref="IM3:IN3"/>
    <mergeCell ref="IO3:IP3"/>
    <mergeCell ref="IQ3:IR3"/>
    <mergeCell ref="IS3:IT3"/>
    <mergeCell ref="IU3:IV3"/>
    <mergeCell ref="IC3:ID3"/>
    <mergeCell ref="IE3:IF3"/>
    <mergeCell ref="IG3:IH3"/>
    <mergeCell ref="II3:IJ3"/>
    <mergeCell ref="IK3:IL3"/>
    <mergeCell ref="HS3:HT3"/>
    <mergeCell ref="HU3:HV3"/>
    <mergeCell ref="HW3:HX3"/>
    <mergeCell ref="HY3:HZ3"/>
    <mergeCell ref="IA3:IB3"/>
    <mergeCell ref="HI3:HJ3"/>
    <mergeCell ref="HK3:HL3"/>
    <mergeCell ref="HM3:HN3"/>
    <mergeCell ref="HO3:HP3"/>
    <mergeCell ref="HQ3:HR3"/>
    <mergeCell ref="MI3:MJ3"/>
    <mergeCell ref="MK3:ML3"/>
    <mergeCell ref="MM3:MN3"/>
    <mergeCell ref="MO3:MP3"/>
    <mergeCell ref="MQ3:MR3"/>
    <mergeCell ref="LY3:LZ3"/>
    <mergeCell ref="MA3:MB3"/>
    <mergeCell ref="MC3:MD3"/>
    <mergeCell ref="ME3:MF3"/>
    <mergeCell ref="MG3:MH3"/>
    <mergeCell ref="LO3:LP3"/>
    <mergeCell ref="LQ3:LR3"/>
    <mergeCell ref="LS3:LT3"/>
    <mergeCell ref="LU3:LV3"/>
    <mergeCell ref="LW3:LX3"/>
    <mergeCell ref="LE3:LF3"/>
    <mergeCell ref="LG3:LH3"/>
    <mergeCell ref="LI3:LJ3"/>
    <mergeCell ref="LK3:LL3"/>
    <mergeCell ref="LM3:LN3"/>
    <mergeCell ref="KU3:KV3"/>
    <mergeCell ref="KW3:KX3"/>
    <mergeCell ref="KY3:KZ3"/>
    <mergeCell ref="LA3:LB3"/>
    <mergeCell ref="LC3:LD3"/>
    <mergeCell ref="KK3:KL3"/>
    <mergeCell ref="KM3:KN3"/>
    <mergeCell ref="KO3:KP3"/>
    <mergeCell ref="KQ3:KR3"/>
    <mergeCell ref="KS3:KT3"/>
    <mergeCell ref="KA3:KB3"/>
    <mergeCell ref="KC3:KD3"/>
    <mergeCell ref="KE3:KF3"/>
    <mergeCell ref="KG3:KH3"/>
    <mergeCell ref="KI3:KJ3"/>
    <mergeCell ref="PA3:PB3"/>
    <mergeCell ref="PC3:PD3"/>
    <mergeCell ref="PE3:PF3"/>
    <mergeCell ref="PG3:PH3"/>
    <mergeCell ref="PI3:PJ3"/>
    <mergeCell ref="OQ3:OR3"/>
    <mergeCell ref="OS3:OT3"/>
    <mergeCell ref="OU3:OV3"/>
    <mergeCell ref="OW3:OX3"/>
    <mergeCell ref="OY3:OZ3"/>
    <mergeCell ref="OG3:OH3"/>
    <mergeCell ref="OI3:OJ3"/>
    <mergeCell ref="OK3:OL3"/>
    <mergeCell ref="OM3:ON3"/>
    <mergeCell ref="OO3:OP3"/>
    <mergeCell ref="NW3:NX3"/>
    <mergeCell ref="NY3:NZ3"/>
    <mergeCell ref="OA3:OB3"/>
    <mergeCell ref="OC3:OD3"/>
    <mergeCell ref="OE3:OF3"/>
    <mergeCell ref="NM3:NN3"/>
    <mergeCell ref="NO3:NP3"/>
    <mergeCell ref="NQ3:NR3"/>
    <mergeCell ref="NS3:NT3"/>
    <mergeCell ref="NU3:NV3"/>
    <mergeCell ref="NC3:ND3"/>
    <mergeCell ref="NE3:NF3"/>
    <mergeCell ref="NG3:NH3"/>
    <mergeCell ref="NI3:NJ3"/>
    <mergeCell ref="NK3:NL3"/>
    <mergeCell ref="MS3:MT3"/>
    <mergeCell ref="MU3:MV3"/>
    <mergeCell ref="MW3:MX3"/>
    <mergeCell ref="MY3:MZ3"/>
    <mergeCell ref="NA3:NB3"/>
    <mergeCell ref="RS3:RT3"/>
    <mergeCell ref="RU3:RV3"/>
    <mergeCell ref="RW3:RX3"/>
    <mergeCell ref="RY3:RZ3"/>
    <mergeCell ref="SA3:SB3"/>
    <mergeCell ref="RI3:RJ3"/>
    <mergeCell ref="RK3:RL3"/>
    <mergeCell ref="RM3:RN3"/>
    <mergeCell ref="RO3:RP3"/>
    <mergeCell ref="RQ3:RR3"/>
    <mergeCell ref="QY3:QZ3"/>
    <mergeCell ref="RA3:RB3"/>
    <mergeCell ref="RC3:RD3"/>
    <mergeCell ref="RE3:RF3"/>
    <mergeCell ref="RG3:RH3"/>
    <mergeCell ref="QO3:QP3"/>
    <mergeCell ref="QQ3:QR3"/>
    <mergeCell ref="QS3:QT3"/>
    <mergeCell ref="QU3:QV3"/>
    <mergeCell ref="QW3:QX3"/>
    <mergeCell ref="QE3:QF3"/>
    <mergeCell ref="QG3:QH3"/>
    <mergeCell ref="QI3:QJ3"/>
    <mergeCell ref="QK3:QL3"/>
    <mergeCell ref="QM3:QN3"/>
    <mergeCell ref="PU3:PV3"/>
    <mergeCell ref="PW3:PX3"/>
    <mergeCell ref="PY3:PZ3"/>
    <mergeCell ref="QA3:QB3"/>
    <mergeCell ref="QC3:QD3"/>
    <mergeCell ref="PK3:PL3"/>
    <mergeCell ref="PM3:PN3"/>
    <mergeCell ref="PO3:PP3"/>
    <mergeCell ref="PQ3:PR3"/>
    <mergeCell ref="PS3:PT3"/>
    <mergeCell ref="UK3:UL3"/>
    <mergeCell ref="UM3:UN3"/>
    <mergeCell ref="UO3:UP3"/>
    <mergeCell ref="UQ3:UR3"/>
    <mergeCell ref="US3:UT3"/>
    <mergeCell ref="UA3:UB3"/>
    <mergeCell ref="UC3:UD3"/>
    <mergeCell ref="UE3:UF3"/>
    <mergeCell ref="UG3:UH3"/>
    <mergeCell ref="UI3:UJ3"/>
    <mergeCell ref="TQ3:TR3"/>
    <mergeCell ref="TS3:TT3"/>
    <mergeCell ref="TU3:TV3"/>
    <mergeCell ref="TW3:TX3"/>
    <mergeCell ref="TY3:TZ3"/>
    <mergeCell ref="TG3:TH3"/>
    <mergeCell ref="TI3:TJ3"/>
    <mergeCell ref="TK3:TL3"/>
    <mergeCell ref="TM3:TN3"/>
    <mergeCell ref="TO3:TP3"/>
    <mergeCell ref="SW3:SX3"/>
    <mergeCell ref="SY3:SZ3"/>
    <mergeCell ref="TA3:TB3"/>
    <mergeCell ref="TC3:TD3"/>
    <mergeCell ref="TE3:TF3"/>
    <mergeCell ref="SM3:SN3"/>
    <mergeCell ref="SO3:SP3"/>
    <mergeCell ref="SQ3:SR3"/>
    <mergeCell ref="SS3:ST3"/>
    <mergeCell ref="SU3:SV3"/>
    <mergeCell ref="SC3:SD3"/>
    <mergeCell ref="SE3:SF3"/>
    <mergeCell ref="SG3:SH3"/>
    <mergeCell ref="SI3:SJ3"/>
    <mergeCell ref="SK3:SL3"/>
    <mergeCell ref="XC3:XD3"/>
    <mergeCell ref="XE3:XF3"/>
    <mergeCell ref="XG3:XH3"/>
    <mergeCell ref="XI3:XJ3"/>
    <mergeCell ref="XK3:XL3"/>
    <mergeCell ref="WS3:WT3"/>
    <mergeCell ref="WU3:WV3"/>
    <mergeCell ref="WW3:WX3"/>
    <mergeCell ref="WY3:WZ3"/>
    <mergeCell ref="XA3:XB3"/>
    <mergeCell ref="WI3:WJ3"/>
    <mergeCell ref="WK3:WL3"/>
    <mergeCell ref="WM3:WN3"/>
    <mergeCell ref="WO3:WP3"/>
    <mergeCell ref="WQ3:WR3"/>
    <mergeCell ref="VY3:VZ3"/>
    <mergeCell ref="WA3:WB3"/>
    <mergeCell ref="WC3:WD3"/>
    <mergeCell ref="WE3:WF3"/>
    <mergeCell ref="WG3:WH3"/>
    <mergeCell ref="VO3:VP3"/>
    <mergeCell ref="VQ3:VR3"/>
    <mergeCell ref="VS3:VT3"/>
    <mergeCell ref="VU3:VV3"/>
    <mergeCell ref="VW3:VX3"/>
    <mergeCell ref="VE3:VF3"/>
    <mergeCell ref="VG3:VH3"/>
    <mergeCell ref="VI3:VJ3"/>
    <mergeCell ref="VK3:VL3"/>
    <mergeCell ref="VM3:VN3"/>
    <mergeCell ref="UU3:UV3"/>
    <mergeCell ref="UW3:UX3"/>
    <mergeCell ref="UY3:UZ3"/>
    <mergeCell ref="VA3:VB3"/>
    <mergeCell ref="VC3:VD3"/>
    <mergeCell ref="ZU3:ZV3"/>
    <mergeCell ref="ZW3:ZX3"/>
    <mergeCell ref="ZY3:ZZ3"/>
    <mergeCell ref="AAA3:AAB3"/>
    <mergeCell ref="AAC3:AAD3"/>
    <mergeCell ref="ZK3:ZL3"/>
    <mergeCell ref="ZM3:ZN3"/>
    <mergeCell ref="ZO3:ZP3"/>
    <mergeCell ref="ZQ3:ZR3"/>
    <mergeCell ref="ZS3:ZT3"/>
    <mergeCell ref="ZA3:ZB3"/>
    <mergeCell ref="ZC3:ZD3"/>
    <mergeCell ref="ZE3:ZF3"/>
    <mergeCell ref="ZG3:ZH3"/>
    <mergeCell ref="ZI3:ZJ3"/>
    <mergeCell ref="YQ3:YR3"/>
    <mergeCell ref="YS3:YT3"/>
    <mergeCell ref="YU3:YV3"/>
    <mergeCell ref="YW3:YX3"/>
    <mergeCell ref="YY3:YZ3"/>
    <mergeCell ref="YG3:YH3"/>
    <mergeCell ref="YI3:YJ3"/>
    <mergeCell ref="YK3:YL3"/>
    <mergeCell ref="YM3:YN3"/>
    <mergeCell ref="YO3:YP3"/>
    <mergeCell ref="XW3:XX3"/>
    <mergeCell ref="XY3:XZ3"/>
    <mergeCell ref="YA3:YB3"/>
    <mergeCell ref="YC3:YD3"/>
    <mergeCell ref="YE3:YF3"/>
    <mergeCell ref="XM3:XN3"/>
    <mergeCell ref="XO3:XP3"/>
    <mergeCell ref="XQ3:XR3"/>
    <mergeCell ref="XS3:XT3"/>
    <mergeCell ref="XU3:XV3"/>
    <mergeCell ref="ACM3:ACN3"/>
    <mergeCell ref="ACO3:ACP3"/>
    <mergeCell ref="ACQ3:ACR3"/>
    <mergeCell ref="ACS3:ACT3"/>
    <mergeCell ref="ACU3:ACV3"/>
    <mergeCell ref="ACC3:ACD3"/>
    <mergeCell ref="ACE3:ACF3"/>
    <mergeCell ref="ACG3:ACH3"/>
    <mergeCell ref="ACI3:ACJ3"/>
    <mergeCell ref="ACK3:ACL3"/>
    <mergeCell ref="ABS3:ABT3"/>
    <mergeCell ref="ABU3:ABV3"/>
    <mergeCell ref="ABW3:ABX3"/>
    <mergeCell ref="ABY3:ABZ3"/>
    <mergeCell ref="ACA3:ACB3"/>
    <mergeCell ref="ABI3:ABJ3"/>
    <mergeCell ref="ABK3:ABL3"/>
    <mergeCell ref="ABM3:ABN3"/>
    <mergeCell ref="ABO3:ABP3"/>
    <mergeCell ref="ABQ3:ABR3"/>
    <mergeCell ref="AAY3:AAZ3"/>
    <mergeCell ref="ABA3:ABB3"/>
    <mergeCell ref="ABC3:ABD3"/>
    <mergeCell ref="ABE3:ABF3"/>
    <mergeCell ref="ABG3:ABH3"/>
    <mergeCell ref="AAO3:AAP3"/>
    <mergeCell ref="AAQ3:AAR3"/>
    <mergeCell ref="AAS3:AAT3"/>
    <mergeCell ref="AAU3:AAV3"/>
    <mergeCell ref="AAW3:AAX3"/>
    <mergeCell ref="AAE3:AAF3"/>
    <mergeCell ref="AAG3:AAH3"/>
    <mergeCell ref="AAI3:AAJ3"/>
    <mergeCell ref="AAK3:AAL3"/>
    <mergeCell ref="AAM3:AAN3"/>
    <mergeCell ref="AFE3:AFF3"/>
    <mergeCell ref="AFG3:AFH3"/>
    <mergeCell ref="AFI3:AFJ3"/>
    <mergeCell ref="AFK3:AFL3"/>
    <mergeCell ref="AFM3:AFN3"/>
    <mergeCell ref="AEU3:AEV3"/>
    <mergeCell ref="AEW3:AEX3"/>
    <mergeCell ref="AEY3:AEZ3"/>
    <mergeCell ref="AFA3:AFB3"/>
    <mergeCell ref="AFC3:AFD3"/>
    <mergeCell ref="AEK3:AEL3"/>
    <mergeCell ref="AEM3:AEN3"/>
    <mergeCell ref="AEO3:AEP3"/>
    <mergeCell ref="AEQ3:AER3"/>
    <mergeCell ref="AES3:AET3"/>
    <mergeCell ref="AEA3:AEB3"/>
    <mergeCell ref="AEC3:AED3"/>
    <mergeCell ref="AEE3:AEF3"/>
    <mergeCell ref="AEG3:AEH3"/>
    <mergeCell ref="AEI3:AEJ3"/>
    <mergeCell ref="ADQ3:ADR3"/>
    <mergeCell ref="ADS3:ADT3"/>
    <mergeCell ref="ADU3:ADV3"/>
    <mergeCell ref="ADW3:ADX3"/>
    <mergeCell ref="ADY3:ADZ3"/>
    <mergeCell ref="ADG3:ADH3"/>
    <mergeCell ref="ADI3:ADJ3"/>
    <mergeCell ref="ADK3:ADL3"/>
    <mergeCell ref="ADM3:ADN3"/>
    <mergeCell ref="ADO3:ADP3"/>
    <mergeCell ref="ACW3:ACX3"/>
    <mergeCell ref="ACY3:ACZ3"/>
    <mergeCell ref="ADA3:ADB3"/>
    <mergeCell ref="ADC3:ADD3"/>
    <mergeCell ref="ADE3:ADF3"/>
    <mergeCell ref="AHW3:AHX3"/>
    <mergeCell ref="AHY3:AHZ3"/>
    <mergeCell ref="AIA3:AIB3"/>
    <mergeCell ref="AIC3:AID3"/>
    <mergeCell ref="AIE3:AIF3"/>
    <mergeCell ref="AHM3:AHN3"/>
    <mergeCell ref="AHO3:AHP3"/>
    <mergeCell ref="AHQ3:AHR3"/>
    <mergeCell ref="AHS3:AHT3"/>
    <mergeCell ref="AHU3:AHV3"/>
    <mergeCell ref="AHC3:AHD3"/>
    <mergeCell ref="AHE3:AHF3"/>
    <mergeCell ref="AHG3:AHH3"/>
    <mergeCell ref="AHI3:AHJ3"/>
    <mergeCell ref="AHK3:AHL3"/>
    <mergeCell ref="AGS3:AGT3"/>
    <mergeCell ref="AGU3:AGV3"/>
    <mergeCell ref="AGW3:AGX3"/>
    <mergeCell ref="AGY3:AGZ3"/>
    <mergeCell ref="AHA3:AHB3"/>
    <mergeCell ref="AGI3:AGJ3"/>
    <mergeCell ref="AGK3:AGL3"/>
    <mergeCell ref="AGM3:AGN3"/>
    <mergeCell ref="AGO3:AGP3"/>
    <mergeCell ref="AGQ3:AGR3"/>
    <mergeCell ref="AFY3:AFZ3"/>
    <mergeCell ref="AGA3:AGB3"/>
    <mergeCell ref="AGC3:AGD3"/>
    <mergeCell ref="AGE3:AGF3"/>
    <mergeCell ref="AGG3:AGH3"/>
    <mergeCell ref="AFO3:AFP3"/>
    <mergeCell ref="AFQ3:AFR3"/>
    <mergeCell ref="AFS3:AFT3"/>
    <mergeCell ref="AFU3:AFV3"/>
    <mergeCell ref="AFW3:AFX3"/>
    <mergeCell ref="AKO3:AKP3"/>
    <mergeCell ref="AKQ3:AKR3"/>
    <mergeCell ref="AKS3:AKT3"/>
    <mergeCell ref="AKU3:AKV3"/>
    <mergeCell ref="AKW3:AKX3"/>
    <mergeCell ref="AKE3:AKF3"/>
    <mergeCell ref="AKG3:AKH3"/>
    <mergeCell ref="AKI3:AKJ3"/>
    <mergeCell ref="AKK3:AKL3"/>
    <mergeCell ref="AKM3:AKN3"/>
    <mergeCell ref="AJU3:AJV3"/>
    <mergeCell ref="AJW3:AJX3"/>
    <mergeCell ref="AJY3:AJZ3"/>
    <mergeCell ref="AKA3:AKB3"/>
    <mergeCell ref="AKC3:AKD3"/>
    <mergeCell ref="AJK3:AJL3"/>
    <mergeCell ref="AJM3:AJN3"/>
    <mergeCell ref="AJO3:AJP3"/>
    <mergeCell ref="AJQ3:AJR3"/>
    <mergeCell ref="AJS3:AJT3"/>
    <mergeCell ref="AJA3:AJB3"/>
    <mergeCell ref="AJC3:AJD3"/>
    <mergeCell ref="AJE3:AJF3"/>
    <mergeCell ref="AJG3:AJH3"/>
    <mergeCell ref="AJI3:AJJ3"/>
    <mergeCell ref="AIQ3:AIR3"/>
    <mergeCell ref="AIS3:AIT3"/>
    <mergeCell ref="AIU3:AIV3"/>
    <mergeCell ref="AIW3:AIX3"/>
    <mergeCell ref="AIY3:AIZ3"/>
    <mergeCell ref="AIG3:AIH3"/>
    <mergeCell ref="AII3:AIJ3"/>
    <mergeCell ref="AIK3:AIL3"/>
    <mergeCell ref="AIM3:AIN3"/>
    <mergeCell ref="AIO3:AIP3"/>
    <mergeCell ref="ANG3:ANH3"/>
    <mergeCell ref="ANI3:ANJ3"/>
    <mergeCell ref="ANK3:ANL3"/>
    <mergeCell ref="ANM3:ANN3"/>
    <mergeCell ref="ANO3:ANP3"/>
    <mergeCell ref="AMW3:AMX3"/>
    <mergeCell ref="AMY3:AMZ3"/>
    <mergeCell ref="ANA3:ANB3"/>
    <mergeCell ref="ANC3:AND3"/>
    <mergeCell ref="ANE3:ANF3"/>
    <mergeCell ref="AMM3:AMN3"/>
    <mergeCell ref="AMO3:AMP3"/>
    <mergeCell ref="AMQ3:AMR3"/>
    <mergeCell ref="AMS3:AMT3"/>
    <mergeCell ref="AMU3:AMV3"/>
    <mergeCell ref="AMC3:AMD3"/>
    <mergeCell ref="AME3:AMF3"/>
    <mergeCell ref="AMG3:AMH3"/>
    <mergeCell ref="AMI3:AMJ3"/>
    <mergeCell ref="AMK3:AML3"/>
    <mergeCell ref="ALS3:ALT3"/>
    <mergeCell ref="ALU3:ALV3"/>
    <mergeCell ref="ALW3:ALX3"/>
    <mergeCell ref="ALY3:ALZ3"/>
    <mergeCell ref="AMA3:AMB3"/>
    <mergeCell ref="ALI3:ALJ3"/>
    <mergeCell ref="ALK3:ALL3"/>
    <mergeCell ref="ALM3:ALN3"/>
    <mergeCell ref="ALO3:ALP3"/>
    <mergeCell ref="ALQ3:ALR3"/>
    <mergeCell ref="AKY3:AKZ3"/>
    <mergeCell ref="ALA3:ALB3"/>
    <mergeCell ref="ALC3:ALD3"/>
    <mergeCell ref="ALE3:ALF3"/>
    <mergeCell ref="ALG3:ALH3"/>
    <mergeCell ref="APY3:APZ3"/>
    <mergeCell ref="AQA3:AQB3"/>
    <mergeCell ref="AQC3:AQD3"/>
    <mergeCell ref="AQE3:AQF3"/>
    <mergeCell ref="AQG3:AQH3"/>
    <mergeCell ref="APO3:APP3"/>
    <mergeCell ref="APQ3:APR3"/>
    <mergeCell ref="APS3:APT3"/>
    <mergeCell ref="APU3:APV3"/>
    <mergeCell ref="APW3:APX3"/>
    <mergeCell ref="APE3:APF3"/>
    <mergeCell ref="APG3:APH3"/>
    <mergeCell ref="API3:APJ3"/>
    <mergeCell ref="APK3:APL3"/>
    <mergeCell ref="APM3:APN3"/>
    <mergeCell ref="AOU3:AOV3"/>
    <mergeCell ref="AOW3:AOX3"/>
    <mergeCell ref="AOY3:AOZ3"/>
    <mergeCell ref="APA3:APB3"/>
    <mergeCell ref="APC3:APD3"/>
    <mergeCell ref="AOK3:AOL3"/>
    <mergeCell ref="AOM3:AON3"/>
    <mergeCell ref="AOO3:AOP3"/>
    <mergeCell ref="AOQ3:AOR3"/>
    <mergeCell ref="AOS3:AOT3"/>
    <mergeCell ref="AOA3:AOB3"/>
    <mergeCell ref="AOC3:AOD3"/>
    <mergeCell ref="AOE3:AOF3"/>
    <mergeCell ref="AOG3:AOH3"/>
    <mergeCell ref="AOI3:AOJ3"/>
    <mergeCell ref="ANQ3:ANR3"/>
    <mergeCell ref="ANS3:ANT3"/>
    <mergeCell ref="ANU3:ANV3"/>
    <mergeCell ref="ANW3:ANX3"/>
    <mergeCell ref="ANY3:ANZ3"/>
    <mergeCell ref="ASQ3:ASR3"/>
    <mergeCell ref="ASS3:AST3"/>
    <mergeCell ref="ASU3:ASV3"/>
    <mergeCell ref="ASW3:ASX3"/>
    <mergeCell ref="ASY3:ASZ3"/>
    <mergeCell ref="ASG3:ASH3"/>
    <mergeCell ref="ASI3:ASJ3"/>
    <mergeCell ref="ASK3:ASL3"/>
    <mergeCell ref="ASM3:ASN3"/>
    <mergeCell ref="ASO3:ASP3"/>
    <mergeCell ref="ARW3:ARX3"/>
    <mergeCell ref="ARY3:ARZ3"/>
    <mergeCell ref="ASA3:ASB3"/>
    <mergeCell ref="ASC3:ASD3"/>
    <mergeCell ref="ASE3:ASF3"/>
    <mergeCell ref="ARM3:ARN3"/>
    <mergeCell ref="ARO3:ARP3"/>
    <mergeCell ref="ARQ3:ARR3"/>
    <mergeCell ref="ARS3:ART3"/>
    <mergeCell ref="ARU3:ARV3"/>
    <mergeCell ref="ARC3:ARD3"/>
    <mergeCell ref="ARE3:ARF3"/>
    <mergeCell ref="ARG3:ARH3"/>
    <mergeCell ref="ARI3:ARJ3"/>
    <mergeCell ref="ARK3:ARL3"/>
    <mergeCell ref="AQS3:AQT3"/>
    <mergeCell ref="AQU3:AQV3"/>
    <mergeCell ref="AQW3:AQX3"/>
    <mergeCell ref="AQY3:AQZ3"/>
    <mergeCell ref="ARA3:ARB3"/>
    <mergeCell ref="AQI3:AQJ3"/>
    <mergeCell ref="AQK3:AQL3"/>
    <mergeCell ref="AQM3:AQN3"/>
    <mergeCell ref="AQO3:AQP3"/>
    <mergeCell ref="AQQ3:AQR3"/>
    <mergeCell ref="AVI3:AVJ3"/>
    <mergeCell ref="AVK3:AVL3"/>
    <mergeCell ref="AVM3:AVN3"/>
    <mergeCell ref="AVO3:AVP3"/>
    <mergeCell ref="AVQ3:AVR3"/>
    <mergeCell ref="AUY3:AUZ3"/>
    <mergeCell ref="AVA3:AVB3"/>
    <mergeCell ref="AVC3:AVD3"/>
    <mergeCell ref="AVE3:AVF3"/>
    <mergeCell ref="AVG3:AVH3"/>
    <mergeCell ref="AUO3:AUP3"/>
    <mergeCell ref="AUQ3:AUR3"/>
    <mergeCell ref="AUS3:AUT3"/>
    <mergeCell ref="AUU3:AUV3"/>
    <mergeCell ref="AUW3:AUX3"/>
    <mergeCell ref="AUE3:AUF3"/>
    <mergeCell ref="AUG3:AUH3"/>
    <mergeCell ref="AUI3:AUJ3"/>
    <mergeCell ref="AUK3:AUL3"/>
    <mergeCell ref="AUM3:AUN3"/>
    <mergeCell ref="ATU3:ATV3"/>
    <mergeCell ref="ATW3:ATX3"/>
    <mergeCell ref="ATY3:ATZ3"/>
    <mergeCell ref="AUA3:AUB3"/>
    <mergeCell ref="AUC3:AUD3"/>
    <mergeCell ref="ATK3:ATL3"/>
    <mergeCell ref="ATM3:ATN3"/>
    <mergeCell ref="ATO3:ATP3"/>
    <mergeCell ref="ATQ3:ATR3"/>
    <mergeCell ref="ATS3:ATT3"/>
    <mergeCell ref="ATA3:ATB3"/>
    <mergeCell ref="ATC3:ATD3"/>
    <mergeCell ref="ATE3:ATF3"/>
    <mergeCell ref="ATG3:ATH3"/>
    <mergeCell ref="ATI3:ATJ3"/>
    <mergeCell ref="AYA3:AYB3"/>
    <mergeCell ref="AYC3:AYD3"/>
    <mergeCell ref="AYE3:AYF3"/>
    <mergeCell ref="AYG3:AYH3"/>
    <mergeCell ref="AYI3:AYJ3"/>
    <mergeCell ref="AXQ3:AXR3"/>
    <mergeCell ref="AXS3:AXT3"/>
    <mergeCell ref="AXU3:AXV3"/>
    <mergeCell ref="AXW3:AXX3"/>
    <mergeCell ref="AXY3:AXZ3"/>
    <mergeCell ref="AXG3:AXH3"/>
    <mergeCell ref="AXI3:AXJ3"/>
    <mergeCell ref="AXK3:AXL3"/>
    <mergeCell ref="AXM3:AXN3"/>
    <mergeCell ref="AXO3:AXP3"/>
    <mergeCell ref="AWW3:AWX3"/>
    <mergeCell ref="AWY3:AWZ3"/>
    <mergeCell ref="AXA3:AXB3"/>
    <mergeCell ref="AXC3:AXD3"/>
    <mergeCell ref="AXE3:AXF3"/>
    <mergeCell ref="AWM3:AWN3"/>
    <mergeCell ref="AWO3:AWP3"/>
    <mergeCell ref="AWQ3:AWR3"/>
    <mergeCell ref="AWS3:AWT3"/>
    <mergeCell ref="AWU3:AWV3"/>
    <mergeCell ref="AWC3:AWD3"/>
    <mergeCell ref="AWE3:AWF3"/>
    <mergeCell ref="AWG3:AWH3"/>
    <mergeCell ref="AWI3:AWJ3"/>
    <mergeCell ref="AWK3:AWL3"/>
    <mergeCell ref="AVS3:AVT3"/>
    <mergeCell ref="AVU3:AVV3"/>
    <mergeCell ref="AVW3:AVX3"/>
    <mergeCell ref="AVY3:AVZ3"/>
    <mergeCell ref="AWA3:AWB3"/>
    <mergeCell ref="BAS3:BAT3"/>
    <mergeCell ref="BAU3:BAV3"/>
    <mergeCell ref="BAW3:BAX3"/>
    <mergeCell ref="BAY3:BAZ3"/>
    <mergeCell ref="BBA3:BBB3"/>
    <mergeCell ref="BAI3:BAJ3"/>
    <mergeCell ref="BAK3:BAL3"/>
    <mergeCell ref="BAM3:BAN3"/>
    <mergeCell ref="BAO3:BAP3"/>
    <mergeCell ref="BAQ3:BAR3"/>
    <mergeCell ref="AZY3:AZZ3"/>
    <mergeCell ref="BAA3:BAB3"/>
    <mergeCell ref="BAC3:BAD3"/>
    <mergeCell ref="BAE3:BAF3"/>
    <mergeCell ref="BAG3:BAH3"/>
    <mergeCell ref="AZO3:AZP3"/>
    <mergeCell ref="AZQ3:AZR3"/>
    <mergeCell ref="AZS3:AZT3"/>
    <mergeCell ref="AZU3:AZV3"/>
    <mergeCell ref="AZW3:AZX3"/>
    <mergeCell ref="AZE3:AZF3"/>
    <mergeCell ref="AZG3:AZH3"/>
    <mergeCell ref="AZI3:AZJ3"/>
    <mergeCell ref="AZK3:AZL3"/>
    <mergeCell ref="AZM3:AZN3"/>
    <mergeCell ref="AYU3:AYV3"/>
    <mergeCell ref="AYW3:AYX3"/>
    <mergeCell ref="AYY3:AYZ3"/>
    <mergeCell ref="AZA3:AZB3"/>
    <mergeCell ref="AZC3:AZD3"/>
    <mergeCell ref="AYK3:AYL3"/>
    <mergeCell ref="AYM3:AYN3"/>
    <mergeCell ref="AYO3:AYP3"/>
    <mergeCell ref="AYQ3:AYR3"/>
    <mergeCell ref="AYS3:AYT3"/>
    <mergeCell ref="BDK3:BDL3"/>
    <mergeCell ref="BDM3:BDN3"/>
    <mergeCell ref="BDO3:BDP3"/>
    <mergeCell ref="BDQ3:BDR3"/>
    <mergeCell ref="BDS3:BDT3"/>
    <mergeCell ref="BDA3:BDB3"/>
    <mergeCell ref="BDC3:BDD3"/>
    <mergeCell ref="BDE3:BDF3"/>
    <mergeCell ref="BDG3:BDH3"/>
    <mergeCell ref="BDI3:BDJ3"/>
    <mergeCell ref="BCQ3:BCR3"/>
    <mergeCell ref="BCS3:BCT3"/>
    <mergeCell ref="BCU3:BCV3"/>
    <mergeCell ref="BCW3:BCX3"/>
    <mergeCell ref="BCY3:BCZ3"/>
    <mergeCell ref="BCG3:BCH3"/>
    <mergeCell ref="BCI3:BCJ3"/>
    <mergeCell ref="BCK3:BCL3"/>
    <mergeCell ref="BCM3:BCN3"/>
    <mergeCell ref="BCO3:BCP3"/>
    <mergeCell ref="BBW3:BBX3"/>
    <mergeCell ref="BBY3:BBZ3"/>
    <mergeCell ref="BCA3:BCB3"/>
    <mergeCell ref="BCC3:BCD3"/>
    <mergeCell ref="BCE3:BCF3"/>
    <mergeCell ref="BBM3:BBN3"/>
    <mergeCell ref="BBO3:BBP3"/>
    <mergeCell ref="BBQ3:BBR3"/>
    <mergeCell ref="BBS3:BBT3"/>
    <mergeCell ref="BBU3:BBV3"/>
    <mergeCell ref="BBC3:BBD3"/>
    <mergeCell ref="BBE3:BBF3"/>
    <mergeCell ref="BBG3:BBH3"/>
    <mergeCell ref="BBI3:BBJ3"/>
    <mergeCell ref="BBK3:BBL3"/>
    <mergeCell ref="BGC3:BGD3"/>
    <mergeCell ref="BGE3:BGF3"/>
    <mergeCell ref="BGG3:BGH3"/>
    <mergeCell ref="BGI3:BGJ3"/>
    <mergeCell ref="BGK3:BGL3"/>
    <mergeCell ref="BFS3:BFT3"/>
    <mergeCell ref="BFU3:BFV3"/>
    <mergeCell ref="BFW3:BFX3"/>
    <mergeCell ref="BFY3:BFZ3"/>
    <mergeCell ref="BGA3:BGB3"/>
    <mergeCell ref="BFI3:BFJ3"/>
    <mergeCell ref="BFK3:BFL3"/>
    <mergeCell ref="BFM3:BFN3"/>
    <mergeCell ref="BFO3:BFP3"/>
    <mergeCell ref="BFQ3:BFR3"/>
    <mergeCell ref="BEY3:BEZ3"/>
    <mergeCell ref="BFA3:BFB3"/>
    <mergeCell ref="BFC3:BFD3"/>
    <mergeCell ref="BFE3:BFF3"/>
    <mergeCell ref="BFG3:BFH3"/>
    <mergeCell ref="BEO3:BEP3"/>
    <mergeCell ref="BEQ3:BER3"/>
    <mergeCell ref="BES3:BET3"/>
    <mergeCell ref="BEU3:BEV3"/>
    <mergeCell ref="BEW3:BEX3"/>
    <mergeCell ref="BEE3:BEF3"/>
    <mergeCell ref="BEG3:BEH3"/>
    <mergeCell ref="BEI3:BEJ3"/>
    <mergeCell ref="BEK3:BEL3"/>
    <mergeCell ref="BEM3:BEN3"/>
    <mergeCell ref="BDU3:BDV3"/>
    <mergeCell ref="BDW3:BDX3"/>
    <mergeCell ref="BDY3:BDZ3"/>
    <mergeCell ref="BEA3:BEB3"/>
    <mergeCell ref="BEC3:BED3"/>
    <mergeCell ref="BIU3:BIV3"/>
    <mergeCell ref="BIW3:BIX3"/>
    <mergeCell ref="BIY3:BIZ3"/>
    <mergeCell ref="BJA3:BJB3"/>
    <mergeCell ref="BJC3:BJD3"/>
    <mergeCell ref="BIK3:BIL3"/>
    <mergeCell ref="BIM3:BIN3"/>
    <mergeCell ref="BIO3:BIP3"/>
    <mergeCell ref="BIQ3:BIR3"/>
    <mergeCell ref="BIS3:BIT3"/>
    <mergeCell ref="BIA3:BIB3"/>
    <mergeCell ref="BIC3:BID3"/>
    <mergeCell ref="BIE3:BIF3"/>
    <mergeCell ref="BIG3:BIH3"/>
    <mergeCell ref="BII3:BIJ3"/>
    <mergeCell ref="BHQ3:BHR3"/>
    <mergeCell ref="BHS3:BHT3"/>
    <mergeCell ref="BHU3:BHV3"/>
    <mergeCell ref="BHW3:BHX3"/>
    <mergeCell ref="BHY3:BHZ3"/>
    <mergeCell ref="BHG3:BHH3"/>
    <mergeCell ref="BHI3:BHJ3"/>
    <mergeCell ref="BHK3:BHL3"/>
    <mergeCell ref="BHM3:BHN3"/>
    <mergeCell ref="BHO3:BHP3"/>
    <mergeCell ref="BGW3:BGX3"/>
    <mergeCell ref="BGY3:BGZ3"/>
    <mergeCell ref="BHA3:BHB3"/>
    <mergeCell ref="BHC3:BHD3"/>
    <mergeCell ref="BHE3:BHF3"/>
    <mergeCell ref="BGM3:BGN3"/>
    <mergeCell ref="BGO3:BGP3"/>
    <mergeCell ref="BGQ3:BGR3"/>
    <mergeCell ref="BGS3:BGT3"/>
    <mergeCell ref="BGU3:BGV3"/>
    <mergeCell ref="BLM3:BLN3"/>
    <mergeCell ref="BLO3:BLP3"/>
    <mergeCell ref="BLQ3:BLR3"/>
    <mergeCell ref="BLS3:BLT3"/>
    <mergeCell ref="BLU3:BLV3"/>
    <mergeCell ref="BLC3:BLD3"/>
    <mergeCell ref="BLE3:BLF3"/>
    <mergeCell ref="BLG3:BLH3"/>
    <mergeCell ref="BLI3:BLJ3"/>
    <mergeCell ref="BLK3:BLL3"/>
    <mergeCell ref="BKS3:BKT3"/>
    <mergeCell ref="BKU3:BKV3"/>
    <mergeCell ref="BKW3:BKX3"/>
    <mergeCell ref="BKY3:BKZ3"/>
    <mergeCell ref="BLA3:BLB3"/>
    <mergeCell ref="BKI3:BKJ3"/>
    <mergeCell ref="BKK3:BKL3"/>
    <mergeCell ref="BKM3:BKN3"/>
    <mergeCell ref="BKO3:BKP3"/>
    <mergeCell ref="BKQ3:BKR3"/>
    <mergeCell ref="BJY3:BJZ3"/>
    <mergeCell ref="BKA3:BKB3"/>
    <mergeCell ref="BKC3:BKD3"/>
    <mergeCell ref="BKE3:BKF3"/>
    <mergeCell ref="BKG3:BKH3"/>
    <mergeCell ref="BJO3:BJP3"/>
    <mergeCell ref="BJQ3:BJR3"/>
    <mergeCell ref="BJS3:BJT3"/>
    <mergeCell ref="BJU3:BJV3"/>
    <mergeCell ref="BJW3:BJX3"/>
    <mergeCell ref="BJE3:BJF3"/>
    <mergeCell ref="BJG3:BJH3"/>
    <mergeCell ref="BJI3:BJJ3"/>
    <mergeCell ref="BJK3:BJL3"/>
    <mergeCell ref="BJM3:BJN3"/>
    <mergeCell ref="BOE3:BOF3"/>
    <mergeCell ref="BOG3:BOH3"/>
    <mergeCell ref="BOI3:BOJ3"/>
    <mergeCell ref="BOK3:BOL3"/>
    <mergeCell ref="BOM3:BON3"/>
    <mergeCell ref="BNU3:BNV3"/>
    <mergeCell ref="BNW3:BNX3"/>
    <mergeCell ref="BNY3:BNZ3"/>
    <mergeCell ref="BOA3:BOB3"/>
    <mergeCell ref="BOC3:BOD3"/>
    <mergeCell ref="BNK3:BNL3"/>
    <mergeCell ref="BNM3:BNN3"/>
    <mergeCell ref="BNO3:BNP3"/>
    <mergeCell ref="BNQ3:BNR3"/>
    <mergeCell ref="BNS3:BNT3"/>
    <mergeCell ref="BNA3:BNB3"/>
    <mergeCell ref="BNC3:BND3"/>
    <mergeCell ref="BNE3:BNF3"/>
    <mergeCell ref="BNG3:BNH3"/>
    <mergeCell ref="BNI3:BNJ3"/>
    <mergeCell ref="BMQ3:BMR3"/>
    <mergeCell ref="BMS3:BMT3"/>
    <mergeCell ref="BMU3:BMV3"/>
    <mergeCell ref="BMW3:BMX3"/>
    <mergeCell ref="BMY3:BMZ3"/>
    <mergeCell ref="BMG3:BMH3"/>
    <mergeCell ref="BMI3:BMJ3"/>
    <mergeCell ref="BMK3:BML3"/>
    <mergeCell ref="BMM3:BMN3"/>
    <mergeCell ref="BMO3:BMP3"/>
    <mergeCell ref="BLW3:BLX3"/>
    <mergeCell ref="BLY3:BLZ3"/>
    <mergeCell ref="BMA3:BMB3"/>
    <mergeCell ref="BMC3:BMD3"/>
    <mergeCell ref="BME3:BMF3"/>
    <mergeCell ref="BQW3:BQX3"/>
    <mergeCell ref="BQY3:BQZ3"/>
    <mergeCell ref="BRA3:BRB3"/>
    <mergeCell ref="BRC3:BRD3"/>
    <mergeCell ref="BRE3:BRF3"/>
    <mergeCell ref="BQM3:BQN3"/>
    <mergeCell ref="BQO3:BQP3"/>
    <mergeCell ref="BQQ3:BQR3"/>
    <mergeCell ref="BQS3:BQT3"/>
    <mergeCell ref="BQU3:BQV3"/>
    <mergeCell ref="BQC3:BQD3"/>
    <mergeCell ref="BQE3:BQF3"/>
    <mergeCell ref="BQG3:BQH3"/>
    <mergeCell ref="BQI3:BQJ3"/>
    <mergeCell ref="BQK3:BQL3"/>
    <mergeCell ref="BPS3:BPT3"/>
    <mergeCell ref="BPU3:BPV3"/>
    <mergeCell ref="BPW3:BPX3"/>
    <mergeCell ref="BPY3:BPZ3"/>
    <mergeCell ref="BQA3:BQB3"/>
    <mergeCell ref="BPI3:BPJ3"/>
    <mergeCell ref="BPK3:BPL3"/>
    <mergeCell ref="BPM3:BPN3"/>
    <mergeCell ref="BPO3:BPP3"/>
    <mergeCell ref="BPQ3:BPR3"/>
    <mergeCell ref="BOY3:BOZ3"/>
    <mergeCell ref="BPA3:BPB3"/>
    <mergeCell ref="BPC3:BPD3"/>
    <mergeCell ref="BPE3:BPF3"/>
    <mergeCell ref="BPG3:BPH3"/>
    <mergeCell ref="BOO3:BOP3"/>
    <mergeCell ref="BOQ3:BOR3"/>
    <mergeCell ref="BOS3:BOT3"/>
    <mergeCell ref="BOU3:BOV3"/>
    <mergeCell ref="BOW3:BOX3"/>
    <mergeCell ref="BTO3:BTP3"/>
    <mergeCell ref="BTQ3:BTR3"/>
    <mergeCell ref="BTS3:BTT3"/>
    <mergeCell ref="BTU3:BTV3"/>
    <mergeCell ref="BTW3:BTX3"/>
    <mergeCell ref="BTE3:BTF3"/>
    <mergeCell ref="BTG3:BTH3"/>
    <mergeCell ref="BTI3:BTJ3"/>
    <mergeCell ref="BTK3:BTL3"/>
    <mergeCell ref="BTM3:BTN3"/>
    <mergeCell ref="BSU3:BSV3"/>
    <mergeCell ref="BSW3:BSX3"/>
    <mergeCell ref="BSY3:BSZ3"/>
    <mergeCell ref="BTA3:BTB3"/>
    <mergeCell ref="BTC3:BTD3"/>
    <mergeCell ref="BSK3:BSL3"/>
    <mergeCell ref="BSM3:BSN3"/>
    <mergeCell ref="BSO3:BSP3"/>
    <mergeCell ref="BSQ3:BSR3"/>
    <mergeCell ref="BSS3:BST3"/>
    <mergeCell ref="BSA3:BSB3"/>
    <mergeCell ref="BSC3:BSD3"/>
    <mergeCell ref="BSE3:BSF3"/>
    <mergeCell ref="BSG3:BSH3"/>
    <mergeCell ref="BSI3:BSJ3"/>
    <mergeCell ref="BRQ3:BRR3"/>
    <mergeCell ref="BRS3:BRT3"/>
    <mergeCell ref="BRU3:BRV3"/>
    <mergeCell ref="BRW3:BRX3"/>
    <mergeCell ref="BRY3:BRZ3"/>
    <mergeCell ref="BRG3:BRH3"/>
    <mergeCell ref="BRI3:BRJ3"/>
    <mergeCell ref="BRK3:BRL3"/>
    <mergeCell ref="BRM3:BRN3"/>
    <mergeCell ref="BRO3:BRP3"/>
    <mergeCell ref="BWG3:BWH3"/>
    <mergeCell ref="BWI3:BWJ3"/>
    <mergeCell ref="BWK3:BWL3"/>
    <mergeCell ref="BWM3:BWN3"/>
    <mergeCell ref="BWO3:BWP3"/>
    <mergeCell ref="BVW3:BVX3"/>
    <mergeCell ref="BVY3:BVZ3"/>
    <mergeCell ref="BWA3:BWB3"/>
    <mergeCell ref="BWC3:BWD3"/>
    <mergeCell ref="BWE3:BWF3"/>
    <mergeCell ref="BVM3:BVN3"/>
    <mergeCell ref="BVO3:BVP3"/>
    <mergeCell ref="BVQ3:BVR3"/>
    <mergeCell ref="BVS3:BVT3"/>
    <mergeCell ref="BVU3:BVV3"/>
    <mergeCell ref="BVC3:BVD3"/>
    <mergeCell ref="BVE3:BVF3"/>
    <mergeCell ref="BVG3:BVH3"/>
    <mergeCell ref="BVI3:BVJ3"/>
    <mergeCell ref="BVK3:BVL3"/>
    <mergeCell ref="BUS3:BUT3"/>
    <mergeCell ref="BUU3:BUV3"/>
    <mergeCell ref="BUW3:BUX3"/>
    <mergeCell ref="BUY3:BUZ3"/>
    <mergeCell ref="BVA3:BVB3"/>
    <mergeCell ref="BUI3:BUJ3"/>
    <mergeCell ref="BUK3:BUL3"/>
    <mergeCell ref="BUM3:BUN3"/>
    <mergeCell ref="BUO3:BUP3"/>
    <mergeCell ref="BUQ3:BUR3"/>
    <mergeCell ref="BTY3:BTZ3"/>
    <mergeCell ref="BUA3:BUB3"/>
    <mergeCell ref="BUC3:BUD3"/>
    <mergeCell ref="BUE3:BUF3"/>
    <mergeCell ref="BUG3:BUH3"/>
    <mergeCell ref="BYY3:BYZ3"/>
    <mergeCell ref="BZA3:BZB3"/>
    <mergeCell ref="BZC3:BZD3"/>
    <mergeCell ref="BZE3:BZF3"/>
    <mergeCell ref="BZG3:BZH3"/>
    <mergeCell ref="BYO3:BYP3"/>
    <mergeCell ref="BYQ3:BYR3"/>
    <mergeCell ref="BYS3:BYT3"/>
    <mergeCell ref="BYU3:BYV3"/>
    <mergeCell ref="BYW3:BYX3"/>
    <mergeCell ref="BYE3:BYF3"/>
    <mergeCell ref="BYG3:BYH3"/>
    <mergeCell ref="BYI3:BYJ3"/>
    <mergeCell ref="BYK3:BYL3"/>
    <mergeCell ref="BYM3:BYN3"/>
    <mergeCell ref="BXU3:BXV3"/>
    <mergeCell ref="BXW3:BXX3"/>
    <mergeCell ref="BXY3:BXZ3"/>
    <mergeCell ref="BYA3:BYB3"/>
    <mergeCell ref="BYC3:BYD3"/>
    <mergeCell ref="BXK3:BXL3"/>
    <mergeCell ref="BXM3:BXN3"/>
    <mergeCell ref="BXO3:BXP3"/>
    <mergeCell ref="BXQ3:BXR3"/>
    <mergeCell ref="BXS3:BXT3"/>
    <mergeCell ref="BXA3:BXB3"/>
    <mergeCell ref="BXC3:BXD3"/>
    <mergeCell ref="BXE3:BXF3"/>
    <mergeCell ref="BXG3:BXH3"/>
    <mergeCell ref="BXI3:BXJ3"/>
    <mergeCell ref="BWQ3:BWR3"/>
    <mergeCell ref="BWS3:BWT3"/>
    <mergeCell ref="BWU3:BWV3"/>
    <mergeCell ref="BWW3:BWX3"/>
    <mergeCell ref="BWY3:BWZ3"/>
    <mergeCell ref="CBQ3:CBR3"/>
    <mergeCell ref="CBS3:CBT3"/>
    <mergeCell ref="CBU3:CBV3"/>
    <mergeCell ref="CBW3:CBX3"/>
    <mergeCell ref="CBY3:CBZ3"/>
    <mergeCell ref="CBG3:CBH3"/>
    <mergeCell ref="CBI3:CBJ3"/>
    <mergeCell ref="CBK3:CBL3"/>
    <mergeCell ref="CBM3:CBN3"/>
    <mergeCell ref="CBO3:CBP3"/>
    <mergeCell ref="CAW3:CAX3"/>
    <mergeCell ref="CAY3:CAZ3"/>
    <mergeCell ref="CBA3:CBB3"/>
    <mergeCell ref="CBC3:CBD3"/>
    <mergeCell ref="CBE3:CBF3"/>
    <mergeCell ref="CAM3:CAN3"/>
    <mergeCell ref="CAO3:CAP3"/>
    <mergeCell ref="CAQ3:CAR3"/>
    <mergeCell ref="CAS3:CAT3"/>
    <mergeCell ref="CAU3:CAV3"/>
    <mergeCell ref="CAC3:CAD3"/>
    <mergeCell ref="CAE3:CAF3"/>
    <mergeCell ref="CAG3:CAH3"/>
    <mergeCell ref="CAI3:CAJ3"/>
    <mergeCell ref="CAK3:CAL3"/>
    <mergeCell ref="BZS3:BZT3"/>
    <mergeCell ref="BZU3:BZV3"/>
    <mergeCell ref="BZW3:BZX3"/>
    <mergeCell ref="BZY3:BZZ3"/>
    <mergeCell ref="CAA3:CAB3"/>
    <mergeCell ref="BZI3:BZJ3"/>
    <mergeCell ref="BZK3:BZL3"/>
    <mergeCell ref="BZM3:BZN3"/>
    <mergeCell ref="BZO3:BZP3"/>
    <mergeCell ref="BZQ3:BZR3"/>
    <mergeCell ref="CEI3:CEJ3"/>
    <mergeCell ref="CEK3:CEL3"/>
    <mergeCell ref="CEM3:CEN3"/>
    <mergeCell ref="CEO3:CEP3"/>
    <mergeCell ref="CEQ3:CER3"/>
    <mergeCell ref="CDY3:CDZ3"/>
    <mergeCell ref="CEA3:CEB3"/>
    <mergeCell ref="CEC3:CED3"/>
    <mergeCell ref="CEE3:CEF3"/>
    <mergeCell ref="CEG3:CEH3"/>
    <mergeCell ref="CDO3:CDP3"/>
    <mergeCell ref="CDQ3:CDR3"/>
    <mergeCell ref="CDS3:CDT3"/>
    <mergeCell ref="CDU3:CDV3"/>
    <mergeCell ref="CDW3:CDX3"/>
    <mergeCell ref="CDE3:CDF3"/>
    <mergeCell ref="CDG3:CDH3"/>
    <mergeCell ref="CDI3:CDJ3"/>
    <mergeCell ref="CDK3:CDL3"/>
    <mergeCell ref="CDM3:CDN3"/>
    <mergeCell ref="CCU3:CCV3"/>
    <mergeCell ref="CCW3:CCX3"/>
    <mergeCell ref="CCY3:CCZ3"/>
    <mergeCell ref="CDA3:CDB3"/>
    <mergeCell ref="CDC3:CDD3"/>
    <mergeCell ref="CCK3:CCL3"/>
    <mergeCell ref="CCM3:CCN3"/>
    <mergeCell ref="CCO3:CCP3"/>
    <mergeCell ref="CCQ3:CCR3"/>
    <mergeCell ref="CCS3:CCT3"/>
    <mergeCell ref="CCA3:CCB3"/>
    <mergeCell ref="CCC3:CCD3"/>
    <mergeCell ref="CCE3:CCF3"/>
    <mergeCell ref="CCG3:CCH3"/>
    <mergeCell ref="CCI3:CCJ3"/>
    <mergeCell ref="CHA3:CHB3"/>
    <mergeCell ref="CHC3:CHD3"/>
    <mergeCell ref="CHE3:CHF3"/>
    <mergeCell ref="CHG3:CHH3"/>
    <mergeCell ref="CHI3:CHJ3"/>
    <mergeCell ref="CGQ3:CGR3"/>
    <mergeCell ref="CGS3:CGT3"/>
    <mergeCell ref="CGU3:CGV3"/>
    <mergeCell ref="CGW3:CGX3"/>
    <mergeCell ref="CGY3:CGZ3"/>
    <mergeCell ref="CGG3:CGH3"/>
    <mergeCell ref="CGI3:CGJ3"/>
    <mergeCell ref="CGK3:CGL3"/>
    <mergeCell ref="CGM3:CGN3"/>
    <mergeCell ref="CGO3:CGP3"/>
    <mergeCell ref="CFW3:CFX3"/>
    <mergeCell ref="CFY3:CFZ3"/>
    <mergeCell ref="CGA3:CGB3"/>
    <mergeCell ref="CGC3:CGD3"/>
    <mergeCell ref="CGE3:CGF3"/>
    <mergeCell ref="CFM3:CFN3"/>
    <mergeCell ref="CFO3:CFP3"/>
    <mergeCell ref="CFQ3:CFR3"/>
    <mergeCell ref="CFS3:CFT3"/>
    <mergeCell ref="CFU3:CFV3"/>
    <mergeCell ref="CFC3:CFD3"/>
    <mergeCell ref="CFE3:CFF3"/>
    <mergeCell ref="CFG3:CFH3"/>
    <mergeCell ref="CFI3:CFJ3"/>
    <mergeCell ref="CFK3:CFL3"/>
    <mergeCell ref="CES3:CET3"/>
    <mergeCell ref="CEU3:CEV3"/>
    <mergeCell ref="CEW3:CEX3"/>
    <mergeCell ref="CEY3:CEZ3"/>
    <mergeCell ref="CFA3:CFB3"/>
    <mergeCell ref="CJS3:CJT3"/>
    <mergeCell ref="CJU3:CJV3"/>
    <mergeCell ref="CJW3:CJX3"/>
    <mergeCell ref="CJY3:CJZ3"/>
    <mergeCell ref="CKA3:CKB3"/>
    <mergeCell ref="CJI3:CJJ3"/>
    <mergeCell ref="CJK3:CJL3"/>
    <mergeCell ref="CJM3:CJN3"/>
    <mergeCell ref="CJO3:CJP3"/>
    <mergeCell ref="CJQ3:CJR3"/>
    <mergeCell ref="CIY3:CIZ3"/>
    <mergeCell ref="CJA3:CJB3"/>
    <mergeCell ref="CJC3:CJD3"/>
    <mergeCell ref="CJE3:CJF3"/>
    <mergeCell ref="CJG3:CJH3"/>
    <mergeCell ref="CIO3:CIP3"/>
    <mergeCell ref="CIQ3:CIR3"/>
    <mergeCell ref="CIS3:CIT3"/>
    <mergeCell ref="CIU3:CIV3"/>
    <mergeCell ref="CIW3:CIX3"/>
    <mergeCell ref="CIE3:CIF3"/>
    <mergeCell ref="CIG3:CIH3"/>
    <mergeCell ref="CII3:CIJ3"/>
    <mergeCell ref="CIK3:CIL3"/>
    <mergeCell ref="CIM3:CIN3"/>
    <mergeCell ref="CHU3:CHV3"/>
    <mergeCell ref="CHW3:CHX3"/>
    <mergeCell ref="CHY3:CHZ3"/>
    <mergeCell ref="CIA3:CIB3"/>
    <mergeCell ref="CIC3:CID3"/>
    <mergeCell ref="CHK3:CHL3"/>
    <mergeCell ref="CHM3:CHN3"/>
    <mergeCell ref="CHO3:CHP3"/>
    <mergeCell ref="CHQ3:CHR3"/>
    <mergeCell ref="CHS3:CHT3"/>
    <mergeCell ref="CMK3:CML3"/>
    <mergeCell ref="CMM3:CMN3"/>
    <mergeCell ref="CMO3:CMP3"/>
    <mergeCell ref="CMQ3:CMR3"/>
    <mergeCell ref="CMS3:CMT3"/>
    <mergeCell ref="CMA3:CMB3"/>
    <mergeCell ref="CMC3:CMD3"/>
    <mergeCell ref="CME3:CMF3"/>
    <mergeCell ref="CMG3:CMH3"/>
    <mergeCell ref="CMI3:CMJ3"/>
    <mergeCell ref="CLQ3:CLR3"/>
    <mergeCell ref="CLS3:CLT3"/>
    <mergeCell ref="CLU3:CLV3"/>
    <mergeCell ref="CLW3:CLX3"/>
    <mergeCell ref="CLY3:CLZ3"/>
    <mergeCell ref="CLG3:CLH3"/>
    <mergeCell ref="CLI3:CLJ3"/>
    <mergeCell ref="CLK3:CLL3"/>
    <mergeCell ref="CLM3:CLN3"/>
    <mergeCell ref="CLO3:CLP3"/>
    <mergeCell ref="CKW3:CKX3"/>
    <mergeCell ref="CKY3:CKZ3"/>
    <mergeCell ref="CLA3:CLB3"/>
    <mergeCell ref="CLC3:CLD3"/>
    <mergeCell ref="CLE3:CLF3"/>
    <mergeCell ref="CKM3:CKN3"/>
    <mergeCell ref="CKO3:CKP3"/>
    <mergeCell ref="CKQ3:CKR3"/>
    <mergeCell ref="CKS3:CKT3"/>
    <mergeCell ref="CKU3:CKV3"/>
    <mergeCell ref="CKC3:CKD3"/>
    <mergeCell ref="CKE3:CKF3"/>
    <mergeCell ref="CKG3:CKH3"/>
    <mergeCell ref="CKI3:CKJ3"/>
    <mergeCell ref="CKK3:CKL3"/>
    <mergeCell ref="CPC3:CPD3"/>
    <mergeCell ref="CPE3:CPF3"/>
    <mergeCell ref="CPG3:CPH3"/>
    <mergeCell ref="CPI3:CPJ3"/>
    <mergeCell ref="CPK3:CPL3"/>
    <mergeCell ref="COS3:COT3"/>
    <mergeCell ref="COU3:COV3"/>
    <mergeCell ref="COW3:COX3"/>
    <mergeCell ref="COY3:COZ3"/>
    <mergeCell ref="CPA3:CPB3"/>
    <mergeCell ref="COI3:COJ3"/>
    <mergeCell ref="COK3:COL3"/>
    <mergeCell ref="COM3:CON3"/>
    <mergeCell ref="COO3:COP3"/>
    <mergeCell ref="COQ3:COR3"/>
    <mergeCell ref="CNY3:CNZ3"/>
    <mergeCell ref="COA3:COB3"/>
    <mergeCell ref="COC3:COD3"/>
    <mergeCell ref="COE3:COF3"/>
    <mergeCell ref="COG3:COH3"/>
    <mergeCell ref="CNO3:CNP3"/>
    <mergeCell ref="CNQ3:CNR3"/>
    <mergeCell ref="CNS3:CNT3"/>
    <mergeCell ref="CNU3:CNV3"/>
    <mergeCell ref="CNW3:CNX3"/>
    <mergeCell ref="CNE3:CNF3"/>
    <mergeCell ref="CNG3:CNH3"/>
    <mergeCell ref="CNI3:CNJ3"/>
    <mergeCell ref="CNK3:CNL3"/>
    <mergeCell ref="CNM3:CNN3"/>
    <mergeCell ref="CMU3:CMV3"/>
    <mergeCell ref="CMW3:CMX3"/>
    <mergeCell ref="CMY3:CMZ3"/>
    <mergeCell ref="CNA3:CNB3"/>
    <mergeCell ref="CNC3:CND3"/>
    <mergeCell ref="CRU3:CRV3"/>
    <mergeCell ref="CRW3:CRX3"/>
    <mergeCell ref="CRY3:CRZ3"/>
    <mergeCell ref="CSA3:CSB3"/>
    <mergeCell ref="CSC3:CSD3"/>
    <mergeCell ref="CRK3:CRL3"/>
    <mergeCell ref="CRM3:CRN3"/>
    <mergeCell ref="CRO3:CRP3"/>
    <mergeCell ref="CRQ3:CRR3"/>
    <mergeCell ref="CRS3:CRT3"/>
    <mergeCell ref="CRA3:CRB3"/>
    <mergeCell ref="CRC3:CRD3"/>
    <mergeCell ref="CRE3:CRF3"/>
    <mergeCell ref="CRG3:CRH3"/>
    <mergeCell ref="CRI3:CRJ3"/>
    <mergeCell ref="CQQ3:CQR3"/>
    <mergeCell ref="CQS3:CQT3"/>
    <mergeCell ref="CQU3:CQV3"/>
    <mergeCell ref="CQW3:CQX3"/>
    <mergeCell ref="CQY3:CQZ3"/>
    <mergeCell ref="CQG3:CQH3"/>
    <mergeCell ref="CQI3:CQJ3"/>
    <mergeCell ref="CQK3:CQL3"/>
    <mergeCell ref="CQM3:CQN3"/>
    <mergeCell ref="CQO3:CQP3"/>
    <mergeCell ref="CPW3:CPX3"/>
    <mergeCell ref="CPY3:CPZ3"/>
    <mergeCell ref="CQA3:CQB3"/>
    <mergeCell ref="CQC3:CQD3"/>
    <mergeCell ref="CQE3:CQF3"/>
    <mergeCell ref="CPM3:CPN3"/>
    <mergeCell ref="CPO3:CPP3"/>
    <mergeCell ref="CPQ3:CPR3"/>
    <mergeCell ref="CPS3:CPT3"/>
    <mergeCell ref="CPU3:CPV3"/>
    <mergeCell ref="CUM3:CUN3"/>
    <mergeCell ref="CUO3:CUP3"/>
    <mergeCell ref="CUQ3:CUR3"/>
    <mergeCell ref="CUS3:CUT3"/>
    <mergeCell ref="CUU3:CUV3"/>
    <mergeCell ref="CUC3:CUD3"/>
    <mergeCell ref="CUE3:CUF3"/>
    <mergeCell ref="CUG3:CUH3"/>
    <mergeCell ref="CUI3:CUJ3"/>
    <mergeCell ref="CUK3:CUL3"/>
    <mergeCell ref="CTS3:CTT3"/>
    <mergeCell ref="CTU3:CTV3"/>
    <mergeCell ref="CTW3:CTX3"/>
    <mergeCell ref="CTY3:CTZ3"/>
    <mergeCell ref="CUA3:CUB3"/>
    <mergeCell ref="CTI3:CTJ3"/>
    <mergeCell ref="CTK3:CTL3"/>
    <mergeCell ref="CTM3:CTN3"/>
    <mergeCell ref="CTO3:CTP3"/>
    <mergeCell ref="CTQ3:CTR3"/>
    <mergeCell ref="CSY3:CSZ3"/>
    <mergeCell ref="CTA3:CTB3"/>
    <mergeCell ref="CTC3:CTD3"/>
    <mergeCell ref="CTE3:CTF3"/>
    <mergeCell ref="CTG3:CTH3"/>
    <mergeCell ref="CSO3:CSP3"/>
    <mergeCell ref="CSQ3:CSR3"/>
    <mergeCell ref="CSS3:CST3"/>
    <mergeCell ref="CSU3:CSV3"/>
    <mergeCell ref="CSW3:CSX3"/>
    <mergeCell ref="CSE3:CSF3"/>
    <mergeCell ref="CSG3:CSH3"/>
    <mergeCell ref="CSI3:CSJ3"/>
    <mergeCell ref="CSK3:CSL3"/>
    <mergeCell ref="CSM3:CSN3"/>
    <mergeCell ref="CXE3:CXF3"/>
    <mergeCell ref="CXG3:CXH3"/>
    <mergeCell ref="CXI3:CXJ3"/>
    <mergeCell ref="CXK3:CXL3"/>
    <mergeCell ref="CXM3:CXN3"/>
    <mergeCell ref="CWU3:CWV3"/>
    <mergeCell ref="CWW3:CWX3"/>
    <mergeCell ref="CWY3:CWZ3"/>
    <mergeCell ref="CXA3:CXB3"/>
    <mergeCell ref="CXC3:CXD3"/>
    <mergeCell ref="CWK3:CWL3"/>
    <mergeCell ref="CWM3:CWN3"/>
    <mergeCell ref="CWO3:CWP3"/>
    <mergeCell ref="CWQ3:CWR3"/>
    <mergeCell ref="CWS3:CWT3"/>
    <mergeCell ref="CWA3:CWB3"/>
    <mergeCell ref="CWC3:CWD3"/>
    <mergeCell ref="CWE3:CWF3"/>
    <mergeCell ref="CWG3:CWH3"/>
    <mergeCell ref="CWI3:CWJ3"/>
    <mergeCell ref="CVQ3:CVR3"/>
    <mergeCell ref="CVS3:CVT3"/>
    <mergeCell ref="CVU3:CVV3"/>
    <mergeCell ref="CVW3:CVX3"/>
    <mergeCell ref="CVY3:CVZ3"/>
    <mergeCell ref="CVG3:CVH3"/>
    <mergeCell ref="CVI3:CVJ3"/>
    <mergeCell ref="CVK3:CVL3"/>
    <mergeCell ref="CVM3:CVN3"/>
    <mergeCell ref="CVO3:CVP3"/>
    <mergeCell ref="CUW3:CUX3"/>
    <mergeCell ref="CUY3:CUZ3"/>
    <mergeCell ref="CVA3:CVB3"/>
    <mergeCell ref="CVC3:CVD3"/>
    <mergeCell ref="CVE3:CVF3"/>
    <mergeCell ref="CZW3:CZX3"/>
    <mergeCell ref="CZY3:CZZ3"/>
    <mergeCell ref="DAA3:DAB3"/>
    <mergeCell ref="DAC3:DAD3"/>
    <mergeCell ref="DAE3:DAF3"/>
    <mergeCell ref="CZM3:CZN3"/>
    <mergeCell ref="CZO3:CZP3"/>
    <mergeCell ref="CZQ3:CZR3"/>
    <mergeCell ref="CZS3:CZT3"/>
    <mergeCell ref="CZU3:CZV3"/>
    <mergeCell ref="CZC3:CZD3"/>
    <mergeCell ref="CZE3:CZF3"/>
    <mergeCell ref="CZG3:CZH3"/>
    <mergeCell ref="CZI3:CZJ3"/>
    <mergeCell ref="CZK3:CZL3"/>
    <mergeCell ref="CYS3:CYT3"/>
    <mergeCell ref="CYU3:CYV3"/>
    <mergeCell ref="CYW3:CYX3"/>
    <mergeCell ref="CYY3:CYZ3"/>
    <mergeCell ref="CZA3:CZB3"/>
    <mergeCell ref="CYI3:CYJ3"/>
    <mergeCell ref="CYK3:CYL3"/>
    <mergeCell ref="CYM3:CYN3"/>
    <mergeCell ref="CYO3:CYP3"/>
    <mergeCell ref="CYQ3:CYR3"/>
    <mergeCell ref="CXY3:CXZ3"/>
    <mergeCell ref="CYA3:CYB3"/>
    <mergeCell ref="CYC3:CYD3"/>
    <mergeCell ref="CYE3:CYF3"/>
    <mergeCell ref="CYG3:CYH3"/>
    <mergeCell ref="CXO3:CXP3"/>
    <mergeCell ref="CXQ3:CXR3"/>
    <mergeCell ref="CXS3:CXT3"/>
    <mergeCell ref="CXU3:CXV3"/>
    <mergeCell ref="CXW3:CXX3"/>
    <mergeCell ref="DCO3:DCP3"/>
    <mergeCell ref="DCQ3:DCR3"/>
    <mergeCell ref="DCS3:DCT3"/>
    <mergeCell ref="DCU3:DCV3"/>
    <mergeCell ref="DCW3:DCX3"/>
    <mergeCell ref="DCE3:DCF3"/>
    <mergeCell ref="DCG3:DCH3"/>
    <mergeCell ref="DCI3:DCJ3"/>
    <mergeCell ref="DCK3:DCL3"/>
    <mergeCell ref="DCM3:DCN3"/>
    <mergeCell ref="DBU3:DBV3"/>
    <mergeCell ref="DBW3:DBX3"/>
    <mergeCell ref="DBY3:DBZ3"/>
    <mergeCell ref="DCA3:DCB3"/>
    <mergeCell ref="DCC3:DCD3"/>
    <mergeCell ref="DBK3:DBL3"/>
    <mergeCell ref="DBM3:DBN3"/>
    <mergeCell ref="DBO3:DBP3"/>
    <mergeCell ref="DBQ3:DBR3"/>
    <mergeCell ref="DBS3:DBT3"/>
    <mergeCell ref="DBA3:DBB3"/>
    <mergeCell ref="DBC3:DBD3"/>
    <mergeCell ref="DBE3:DBF3"/>
    <mergeCell ref="DBG3:DBH3"/>
    <mergeCell ref="DBI3:DBJ3"/>
    <mergeCell ref="DAQ3:DAR3"/>
    <mergeCell ref="DAS3:DAT3"/>
    <mergeCell ref="DAU3:DAV3"/>
    <mergeCell ref="DAW3:DAX3"/>
    <mergeCell ref="DAY3:DAZ3"/>
    <mergeCell ref="DAG3:DAH3"/>
    <mergeCell ref="DAI3:DAJ3"/>
    <mergeCell ref="DAK3:DAL3"/>
    <mergeCell ref="DAM3:DAN3"/>
    <mergeCell ref="DAO3:DAP3"/>
    <mergeCell ref="DFG3:DFH3"/>
    <mergeCell ref="DFI3:DFJ3"/>
    <mergeCell ref="DFK3:DFL3"/>
    <mergeCell ref="DFM3:DFN3"/>
    <mergeCell ref="DFO3:DFP3"/>
    <mergeCell ref="DEW3:DEX3"/>
    <mergeCell ref="DEY3:DEZ3"/>
    <mergeCell ref="DFA3:DFB3"/>
    <mergeCell ref="DFC3:DFD3"/>
    <mergeCell ref="DFE3:DFF3"/>
    <mergeCell ref="DEM3:DEN3"/>
    <mergeCell ref="DEO3:DEP3"/>
    <mergeCell ref="DEQ3:DER3"/>
    <mergeCell ref="DES3:DET3"/>
    <mergeCell ref="DEU3:DEV3"/>
    <mergeCell ref="DEC3:DED3"/>
    <mergeCell ref="DEE3:DEF3"/>
    <mergeCell ref="DEG3:DEH3"/>
    <mergeCell ref="DEI3:DEJ3"/>
    <mergeCell ref="DEK3:DEL3"/>
    <mergeCell ref="DDS3:DDT3"/>
    <mergeCell ref="DDU3:DDV3"/>
    <mergeCell ref="DDW3:DDX3"/>
    <mergeCell ref="DDY3:DDZ3"/>
    <mergeCell ref="DEA3:DEB3"/>
    <mergeCell ref="DDI3:DDJ3"/>
    <mergeCell ref="DDK3:DDL3"/>
    <mergeCell ref="DDM3:DDN3"/>
    <mergeCell ref="DDO3:DDP3"/>
    <mergeCell ref="DDQ3:DDR3"/>
    <mergeCell ref="DCY3:DCZ3"/>
    <mergeCell ref="DDA3:DDB3"/>
    <mergeCell ref="DDC3:DDD3"/>
    <mergeCell ref="DDE3:DDF3"/>
    <mergeCell ref="DDG3:DDH3"/>
    <mergeCell ref="DHY3:DHZ3"/>
    <mergeCell ref="DIA3:DIB3"/>
    <mergeCell ref="DIC3:DID3"/>
    <mergeCell ref="DIE3:DIF3"/>
    <mergeCell ref="DIG3:DIH3"/>
    <mergeCell ref="DHO3:DHP3"/>
    <mergeCell ref="DHQ3:DHR3"/>
    <mergeCell ref="DHS3:DHT3"/>
    <mergeCell ref="DHU3:DHV3"/>
    <mergeCell ref="DHW3:DHX3"/>
    <mergeCell ref="DHE3:DHF3"/>
    <mergeCell ref="DHG3:DHH3"/>
    <mergeCell ref="DHI3:DHJ3"/>
    <mergeCell ref="DHK3:DHL3"/>
    <mergeCell ref="DHM3:DHN3"/>
    <mergeCell ref="DGU3:DGV3"/>
    <mergeCell ref="DGW3:DGX3"/>
    <mergeCell ref="DGY3:DGZ3"/>
    <mergeCell ref="DHA3:DHB3"/>
    <mergeCell ref="DHC3:DHD3"/>
    <mergeCell ref="DGK3:DGL3"/>
    <mergeCell ref="DGM3:DGN3"/>
    <mergeCell ref="DGO3:DGP3"/>
    <mergeCell ref="DGQ3:DGR3"/>
    <mergeCell ref="DGS3:DGT3"/>
    <mergeCell ref="DGA3:DGB3"/>
    <mergeCell ref="DGC3:DGD3"/>
    <mergeCell ref="DGE3:DGF3"/>
    <mergeCell ref="DGG3:DGH3"/>
    <mergeCell ref="DGI3:DGJ3"/>
    <mergeCell ref="DFQ3:DFR3"/>
    <mergeCell ref="DFS3:DFT3"/>
    <mergeCell ref="DFU3:DFV3"/>
    <mergeCell ref="DFW3:DFX3"/>
    <mergeCell ref="DFY3:DFZ3"/>
    <mergeCell ref="DKQ3:DKR3"/>
    <mergeCell ref="DKS3:DKT3"/>
    <mergeCell ref="DKU3:DKV3"/>
    <mergeCell ref="DKW3:DKX3"/>
    <mergeCell ref="DKY3:DKZ3"/>
    <mergeCell ref="DKG3:DKH3"/>
    <mergeCell ref="DKI3:DKJ3"/>
    <mergeCell ref="DKK3:DKL3"/>
    <mergeCell ref="DKM3:DKN3"/>
    <mergeCell ref="DKO3:DKP3"/>
    <mergeCell ref="DJW3:DJX3"/>
    <mergeCell ref="DJY3:DJZ3"/>
    <mergeCell ref="DKA3:DKB3"/>
    <mergeCell ref="DKC3:DKD3"/>
    <mergeCell ref="DKE3:DKF3"/>
    <mergeCell ref="DJM3:DJN3"/>
    <mergeCell ref="DJO3:DJP3"/>
    <mergeCell ref="DJQ3:DJR3"/>
    <mergeCell ref="DJS3:DJT3"/>
    <mergeCell ref="DJU3:DJV3"/>
    <mergeCell ref="DJC3:DJD3"/>
    <mergeCell ref="DJE3:DJF3"/>
    <mergeCell ref="DJG3:DJH3"/>
    <mergeCell ref="DJI3:DJJ3"/>
    <mergeCell ref="DJK3:DJL3"/>
    <mergeCell ref="DIS3:DIT3"/>
    <mergeCell ref="DIU3:DIV3"/>
    <mergeCell ref="DIW3:DIX3"/>
    <mergeCell ref="DIY3:DIZ3"/>
    <mergeCell ref="DJA3:DJB3"/>
    <mergeCell ref="DII3:DIJ3"/>
    <mergeCell ref="DIK3:DIL3"/>
    <mergeCell ref="DIM3:DIN3"/>
    <mergeCell ref="DIO3:DIP3"/>
    <mergeCell ref="DIQ3:DIR3"/>
    <mergeCell ref="DNI3:DNJ3"/>
    <mergeCell ref="DNK3:DNL3"/>
    <mergeCell ref="DNM3:DNN3"/>
    <mergeCell ref="DNO3:DNP3"/>
    <mergeCell ref="DNQ3:DNR3"/>
    <mergeCell ref="DMY3:DMZ3"/>
    <mergeCell ref="DNA3:DNB3"/>
    <mergeCell ref="DNC3:DND3"/>
    <mergeCell ref="DNE3:DNF3"/>
    <mergeCell ref="DNG3:DNH3"/>
    <mergeCell ref="DMO3:DMP3"/>
    <mergeCell ref="DMQ3:DMR3"/>
    <mergeCell ref="DMS3:DMT3"/>
    <mergeCell ref="DMU3:DMV3"/>
    <mergeCell ref="DMW3:DMX3"/>
    <mergeCell ref="DME3:DMF3"/>
    <mergeCell ref="DMG3:DMH3"/>
    <mergeCell ref="DMI3:DMJ3"/>
    <mergeCell ref="DMK3:DML3"/>
    <mergeCell ref="DMM3:DMN3"/>
    <mergeCell ref="DLU3:DLV3"/>
    <mergeCell ref="DLW3:DLX3"/>
    <mergeCell ref="DLY3:DLZ3"/>
    <mergeCell ref="DMA3:DMB3"/>
    <mergeCell ref="DMC3:DMD3"/>
    <mergeCell ref="DLK3:DLL3"/>
    <mergeCell ref="DLM3:DLN3"/>
    <mergeCell ref="DLO3:DLP3"/>
    <mergeCell ref="DLQ3:DLR3"/>
    <mergeCell ref="DLS3:DLT3"/>
    <mergeCell ref="DLA3:DLB3"/>
    <mergeCell ref="DLC3:DLD3"/>
    <mergeCell ref="DLE3:DLF3"/>
    <mergeCell ref="DLG3:DLH3"/>
    <mergeCell ref="DLI3:DLJ3"/>
    <mergeCell ref="DQA3:DQB3"/>
    <mergeCell ref="DQC3:DQD3"/>
    <mergeCell ref="DQE3:DQF3"/>
    <mergeCell ref="DQG3:DQH3"/>
    <mergeCell ref="DQI3:DQJ3"/>
    <mergeCell ref="DPQ3:DPR3"/>
    <mergeCell ref="DPS3:DPT3"/>
    <mergeCell ref="DPU3:DPV3"/>
    <mergeCell ref="DPW3:DPX3"/>
    <mergeCell ref="DPY3:DPZ3"/>
    <mergeCell ref="DPG3:DPH3"/>
    <mergeCell ref="DPI3:DPJ3"/>
    <mergeCell ref="DPK3:DPL3"/>
    <mergeCell ref="DPM3:DPN3"/>
    <mergeCell ref="DPO3:DPP3"/>
    <mergeCell ref="DOW3:DOX3"/>
    <mergeCell ref="DOY3:DOZ3"/>
    <mergeCell ref="DPA3:DPB3"/>
    <mergeCell ref="DPC3:DPD3"/>
    <mergeCell ref="DPE3:DPF3"/>
    <mergeCell ref="DOM3:DON3"/>
    <mergeCell ref="DOO3:DOP3"/>
    <mergeCell ref="DOQ3:DOR3"/>
    <mergeCell ref="DOS3:DOT3"/>
    <mergeCell ref="DOU3:DOV3"/>
    <mergeCell ref="DOC3:DOD3"/>
    <mergeCell ref="DOE3:DOF3"/>
    <mergeCell ref="DOG3:DOH3"/>
    <mergeCell ref="DOI3:DOJ3"/>
    <mergeCell ref="DOK3:DOL3"/>
    <mergeCell ref="DNS3:DNT3"/>
    <mergeCell ref="DNU3:DNV3"/>
    <mergeCell ref="DNW3:DNX3"/>
    <mergeCell ref="DNY3:DNZ3"/>
    <mergeCell ref="DOA3:DOB3"/>
    <mergeCell ref="DSS3:DST3"/>
    <mergeCell ref="DSU3:DSV3"/>
    <mergeCell ref="DSW3:DSX3"/>
    <mergeCell ref="DSY3:DSZ3"/>
    <mergeCell ref="DTA3:DTB3"/>
    <mergeCell ref="DSI3:DSJ3"/>
    <mergeCell ref="DSK3:DSL3"/>
    <mergeCell ref="DSM3:DSN3"/>
    <mergeCell ref="DSO3:DSP3"/>
    <mergeCell ref="DSQ3:DSR3"/>
    <mergeCell ref="DRY3:DRZ3"/>
    <mergeCell ref="DSA3:DSB3"/>
    <mergeCell ref="DSC3:DSD3"/>
    <mergeCell ref="DSE3:DSF3"/>
    <mergeCell ref="DSG3:DSH3"/>
    <mergeCell ref="DRO3:DRP3"/>
    <mergeCell ref="DRQ3:DRR3"/>
    <mergeCell ref="DRS3:DRT3"/>
    <mergeCell ref="DRU3:DRV3"/>
    <mergeCell ref="DRW3:DRX3"/>
    <mergeCell ref="DRE3:DRF3"/>
    <mergeCell ref="DRG3:DRH3"/>
    <mergeCell ref="DRI3:DRJ3"/>
    <mergeCell ref="DRK3:DRL3"/>
    <mergeCell ref="DRM3:DRN3"/>
    <mergeCell ref="DQU3:DQV3"/>
    <mergeCell ref="DQW3:DQX3"/>
    <mergeCell ref="DQY3:DQZ3"/>
    <mergeCell ref="DRA3:DRB3"/>
    <mergeCell ref="DRC3:DRD3"/>
    <mergeCell ref="DQK3:DQL3"/>
    <mergeCell ref="DQM3:DQN3"/>
    <mergeCell ref="DQO3:DQP3"/>
    <mergeCell ref="DQQ3:DQR3"/>
    <mergeCell ref="DQS3:DQT3"/>
    <mergeCell ref="DVK3:DVL3"/>
    <mergeCell ref="DVM3:DVN3"/>
    <mergeCell ref="DVO3:DVP3"/>
    <mergeCell ref="DVQ3:DVR3"/>
    <mergeCell ref="DVS3:DVT3"/>
    <mergeCell ref="DVA3:DVB3"/>
    <mergeCell ref="DVC3:DVD3"/>
    <mergeCell ref="DVE3:DVF3"/>
    <mergeCell ref="DVG3:DVH3"/>
    <mergeCell ref="DVI3:DVJ3"/>
    <mergeCell ref="DUQ3:DUR3"/>
    <mergeCell ref="DUS3:DUT3"/>
    <mergeCell ref="DUU3:DUV3"/>
    <mergeCell ref="DUW3:DUX3"/>
    <mergeCell ref="DUY3:DUZ3"/>
    <mergeCell ref="DUG3:DUH3"/>
    <mergeCell ref="DUI3:DUJ3"/>
    <mergeCell ref="DUK3:DUL3"/>
    <mergeCell ref="DUM3:DUN3"/>
    <mergeCell ref="DUO3:DUP3"/>
    <mergeCell ref="DTW3:DTX3"/>
    <mergeCell ref="DTY3:DTZ3"/>
    <mergeCell ref="DUA3:DUB3"/>
    <mergeCell ref="DUC3:DUD3"/>
    <mergeCell ref="DUE3:DUF3"/>
    <mergeCell ref="DTM3:DTN3"/>
    <mergeCell ref="DTO3:DTP3"/>
    <mergeCell ref="DTQ3:DTR3"/>
    <mergeCell ref="DTS3:DTT3"/>
    <mergeCell ref="DTU3:DTV3"/>
    <mergeCell ref="DTC3:DTD3"/>
    <mergeCell ref="DTE3:DTF3"/>
    <mergeCell ref="DTG3:DTH3"/>
    <mergeCell ref="DTI3:DTJ3"/>
    <mergeCell ref="DTK3:DTL3"/>
    <mergeCell ref="DYC3:DYD3"/>
    <mergeCell ref="DYE3:DYF3"/>
    <mergeCell ref="DYG3:DYH3"/>
    <mergeCell ref="DYI3:DYJ3"/>
    <mergeCell ref="DYK3:DYL3"/>
    <mergeCell ref="DXS3:DXT3"/>
    <mergeCell ref="DXU3:DXV3"/>
    <mergeCell ref="DXW3:DXX3"/>
    <mergeCell ref="DXY3:DXZ3"/>
    <mergeCell ref="DYA3:DYB3"/>
    <mergeCell ref="DXI3:DXJ3"/>
    <mergeCell ref="DXK3:DXL3"/>
    <mergeCell ref="DXM3:DXN3"/>
    <mergeCell ref="DXO3:DXP3"/>
    <mergeCell ref="DXQ3:DXR3"/>
    <mergeCell ref="DWY3:DWZ3"/>
    <mergeCell ref="DXA3:DXB3"/>
    <mergeCell ref="DXC3:DXD3"/>
    <mergeCell ref="DXE3:DXF3"/>
    <mergeCell ref="DXG3:DXH3"/>
    <mergeCell ref="DWO3:DWP3"/>
    <mergeCell ref="DWQ3:DWR3"/>
    <mergeCell ref="DWS3:DWT3"/>
    <mergeCell ref="DWU3:DWV3"/>
    <mergeCell ref="DWW3:DWX3"/>
    <mergeCell ref="DWE3:DWF3"/>
    <mergeCell ref="DWG3:DWH3"/>
    <mergeCell ref="DWI3:DWJ3"/>
    <mergeCell ref="DWK3:DWL3"/>
    <mergeCell ref="DWM3:DWN3"/>
    <mergeCell ref="DVU3:DVV3"/>
    <mergeCell ref="DVW3:DVX3"/>
    <mergeCell ref="DVY3:DVZ3"/>
    <mergeCell ref="DWA3:DWB3"/>
    <mergeCell ref="DWC3:DWD3"/>
    <mergeCell ref="EAU3:EAV3"/>
    <mergeCell ref="EAW3:EAX3"/>
    <mergeCell ref="EAY3:EAZ3"/>
    <mergeCell ref="EBA3:EBB3"/>
    <mergeCell ref="EBC3:EBD3"/>
    <mergeCell ref="EAK3:EAL3"/>
    <mergeCell ref="EAM3:EAN3"/>
    <mergeCell ref="EAO3:EAP3"/>
    <mergeCell ref="EAQ3:EAR3"/>
    <mergeCell ref="EAS3:EAT3"/>
    <mergeCell ref="EAA3:EAB3"/>
    <mergeCell ref="EAC3:EAD3"/>
    <mergeCell ref="EAE3:EAF3"/>
    <mergeCell ref="EAG3:EAH3"/>
    <mergeCell ref="EAI3:EAJ3"/>
    <mergeCell ref="DZQ3:DZR3"/>
    <mergeCell ref="DZS3:DZT3"/>
    <mergeCell ref="DZU3:DZV3"/>
    <mergeCell ref="DZW3:DZX3"/>
    <mergeCell ref="DZY3:DZZ3"/>
    <mergeCell ref="DZG3:DZH3"/>
    <mergeCell ref="DZI3:DZJ3"/>
    <mergeCell ref="DZK3:DZL3"/>
    <mergeCell ref="DZM3:DZN3"/>
    <mergeCell ref="DZO3:DZP3"/>
    <mergeCell ref="DYW3:DYX3"/>
    <mergeCell ref="DYY3:DYZ3"/>
    <mergeCell ref="DZA3:DZB3"/>
    <mergeCell ref="DZC3:DZD3"/>
    <mergeCell ref="DZE3:DZF3"/>
    <mergeCell ref="DYM3:DYN3"/>
    <mergeCell ref="DYO3:DYP3"/>
    <mergeCell ref="DYQ3:DYR3"/>
    <mergeCell ref="DYS3:DYT3"/>
    <mergeCell ref="DYU3:DYV3"/>
    <mergeCell ref="EDM3:EDN3"/>
    <mergeCell ref="EDO3:EDP3"/>
    <mergeCell ref="EDQ3:EDR3"/>
    <mergeCell ref="EDS3:EDT3"/>
    <mergeCell ref="EDU3:EDV3"/>
    <mergeCell ref="EDC3:EDD3"/>
    <mergeCell ref="EDE3:EDF3"/>
    <mergeCell ref="EDG3:EDH3"/>
    <mergeCell ref="EDI3:EDJ3"/>
    <mergeCell ref="EDK3:EDL3"/>
    <mergeCell ref="ECS3:ECT3"/>
    <mergeCell ref="ECU3:ECV3"/>
    <mergeCell ref="ECW3:ECX3"/>
    <mergeCell ref="ECY3:ECZ3"/>
    <mergeCell ref="EDA3:EDB3"/>
    <mergeCell ref="ECI3:ECJ3"/>
    <mergeCell ref="ECK3:ECL3"/>
    <mergeCell ref="ECM3:ECN3"/>
    <mergeCell ref="ECO3:ECP3"/>
    <mergeCell ref="ECQ3:ECR3"/>
    <mergeCell ref="EBY3:EBZ3"/>
    <mergeCell ref="ECA3:ECB3"/>
    <mergeCell ref="ECC3:ECD3"/>
    <mergeCell ref="ECE3:ECF3"/>
    <mergeCell ref="ECG3:ECH3"/>
    <mergeCell ref="EBO3:EBP3"/>
    <mergeCell ref="EBQ3:EBR3"/>
    <mergeCell ref="EBS3:EBT3"/>
    <mergeCell ref="EBU3:EBV3"/>
    <mergeCell ref="EBW3:EBX3"/>
    <mergeCell ref="EBE3:EBF3"/>
    <mergeCell ref="EBG3:EBH3"/>
    <mergeCell ref="EBI3:EBJ3"/>
    <mergeCell ref="EBK3:EBL3"/>
    <mergeCell ref="EBM3:EBN3"/>
    <mergeCell ref="EGE3:EGF3"/>
    <mergeCell ref="EGG3:EGH3"/>
    <mergeCell ref="EGI3:EGJ3"/>
    <mergeCell ref="EGK3:EGL3"/>
    <mergeCell ref="EGM3:EGN3"/>
    <mergeCell ref="EFU3:EFV3"/>
    <mergeCell ref="EFW3:EFX3"/>
    <mergeCell ref="EFY3:EFZ3"/>
    <mergeCell ref="EGA3:EGB3"/>
    <mergeCell ref="EGC3:EGD3"/>
    <mergeCell ref="EFK3:EFL3"/>
    <mergeCell ref="EFM3:EFN3"/>
    <mergeCell ref="EFO3:EFP3"/>
    <mergeCell ref="EFQ3:EFR3"/>
    <mergeCell ref="EFS3:EFT3"/>
    <mergeCell ref="EFA3:EFB3"/>
    <mergeCell ref="EFC3:EFD3"/>
    <mergeCell ref="EFE3:EFF3"/>
    <mergeCell ref="EFG3:EFH3"/>
    <mergeCell ref="EFI3:EFJ3"/>
    <mergeCell ref="EEQ3:EER3"/>
    <mergeCell ref="EES3:EET3"/>
    <mergeCell ref="EEU3:EEV3"/>
    <mergeCell ref="EEW3:EEX3"/>
    <mergeCell ref="EEY3:EEZ3"/>
    <mergeCell ref="EEG3:EEH3"/>
    <mergeCell ref="EEI3:EEJ3"/>
    <mergeCell ref="EEK3:EEL3"/>
    <mergeCell ref="EEM3:EEN3"/>
    <mergeCell ref="EEO3:EEP3"/>
    <mergeCell ref="EDW3:EDX3"/>
    <mergeCell ref="EDY3:EDZ3"/>
    <mergeCell ref="EEA3:EEB3"/>
    <mergeCell ref="EEC3:EED3"/>
    <mergeCell ref="EEE3:EEF3"/>
    <mergeCell ref="EIW3:EIX3"/>
    <mergeCell ref="EIY3:EIZ3"/>
    <mergeCell ref="EJA3:EJB3"/>
    <mergeCell ref="EJC3:EJD3"/>
    <mergeCell ref="EJE3:EJF3"/>
    <mergeCell ref="EIM3:EIN3"/>
    <mergeCell ref="EIO3:EIP3"/>
    <mergeCell ref="EIQ3:EIR3"/>
    <mergeCell ref="EIS3:EIT3"/>
    <mergeCell ref="EIU3:EIV3"/>
    <mergeCell ref="EIC3:EID3"/>
    <mergeCell ref="EIE3:EIF3"/>
    <mergeCell ref="EIG3:EIH3"/>
    <mergeCell ref="EII3:EIJ3"/>
    <mergeCell ref="EIK3:EIL3"/>
    <mergeCell ref="EHS3:EHT3"/>
    <mergeCell ref="EHU3:EHV3"/>
    <mergeCell ref="EHW3:EHX3"/>
    <mergeCell ref="EHY3:EHZ3"/>
    <mergeCell ref="EIA3:EIB3"/>
    <mergeCell ref="EHI3:EHJ3"/>
    <mergeCell ref="EHK3:EHL3"/>
    <mergeCell ref="EHM3:EHN3"/>
    <mergeCell ref="EHO3:EHP3"/>
    <mergeCell ref="EHQ3:EHR3"/>
    <mergeCell ref="EGY3:EGZ3"/>
    <mergeCell ref="EHA3:EHB3"/>
    <mergeCell ref="EHC3:EHD3"/>
    <mergeCell ref="EHE3:EHF3"/>
    <mergeCell ref="EHG3:EHH3"/>
    <mergeCell ref="EGO3:EGP3"/>
    <mergeCell ref="EGQ3:EGR3"/>
    <mergeCell ref="EGS3:EGT3"/>
    <mergeCell ref="EGU3:EGV3"/>
    <mergeCell ref="EGW3:EGX3"/>
    <mergeCell ref="ELO3:ELP3"/>
    <mergeCell ref="ELQ3:ELR3"/>
    <mergeCell ref="ELS3:ELT3"/>
    <mergeCell ref="ELU3:ELV3"/>
    <mergeCell ref="ELW3:ELX3"/>
    <mergeCell ref="ELE3:ELF3"/>
    <mergeCell ref="ELG3:ELH3"/>
    <mergeCell ref="ELI3:ELJ3"/>
    <mergeCell ref="ELK3:ELL3"/>
    <mergeCell ref="ELM3:ELN3"/>
    <mergeCell ref="EKU3:EKV3"/>
    <mergeCell ref="EKW3:EKX3"/>
    <mergeCell ref="EKY3:EKZ3"/>
    <mergeCell ref="ELA3:ELB3"/>
    <mergeCell ref="ELC3:ELD3"/>
    <mergeCell ref="EKK3:EKL3"/>
    <mergeCell ref="EKM3:EKN3"/>
    <mergeCell ref="EKO3:EKP3"/>
    <mergeCell ref="EKQ3:EKR3"/>
    <mergeCell ref="EKS3:EKT3"/>
    <mergeCell ref="EKA3:EKB3"/>
    <mergeCell ref="EKC3:EKD3"/>
    <mergeCell ref="EKE3:EKF3"/>
    <mergeCell ref="EKG3:EKH3"/>
    <mergeCell ref="EKI3:EKJ3"/>
    <mergeCell ref="EJQ3:EJR3"/>
    <mergeCell ref="EJS3:EJT3"/>
    <mergeCell ref="EJU3:EJV3"/>
    <mergeCell ref="EJW3:EJX3"/>
    <mergeCell ref="EJY3:EJZ3"/>
    <mergeCell ref="EJG3:EJH3"/>
    <mergeCell ref="EJI3:EJJ3"/>
    <mergeCell ref="EJK3:EJL3"/>
    <mergeCell ref="EJM3:EJN3"/>
    <mergeCell ref="EJO3:EJP3"/>
    <mergeCell ref="EOG3:EOH3"/>
    <mergeCell ref="EOI3:EOJ3"/>
    <mergeCell ref="EOK3:EOL3"/>
    <mergeCell ref="EOM3:EON3"/>
    <mergeCell ref="EOO3:EOP3"/>
    <mergeCell ref="ENW3:ENX3"/>
    <mergeCell ref="ENY3:ENZ3"/>
    <mergeCell ref="EOA3:EOB3"/>
    <mergeCell ref="EOC3:EOD3"/>
    <mergeCell ref="EOE3:EOF3"/>
    <mergeCell ref="ENM3:ENN3"/>
    <mergeCell ref="ENO3:ENP3"/>
    <mergeCell ref="ENQ3:ENR3"/>
    <mergeCell ref="ENS3:ENT3"/>
    <mergeCell ref="ENU3:ENV3"/>
    <mergeCell ref="ENC3:END3"/>
    <mergeCell ref="ENE3:ENF3"/>
    <mergeCell ref="ENG3:ENH3"/>
    <mergeCell ref="ENI3:ENJ3"/>
    <mergeCell ref="ENK3:ENL3"/>
    <mergeCell ref="EMS3:EMT3"/>
    <mergeCell ref="EMU3:EMV3"/>
    <mergeCell ref="EMW3:EMX3"/>
    <mergeCell ref="EMY3:EMZ3"/>
    <mergeCell ref="ENA3:ENB3"/>
    <mergeCell ref="EMI3:EMJ3"/>
    <mergeCell ref="EMK3:EML3"/>
    <mergeCell ref="EMM3:EMN3"/>
    <mergeCell ref="EMO3:EMP3"/>
    <mergeCell ref="EMQ3:EMR3"/>
    <mergeCell ref="ELY3:ELZ3"/>
    <mergeCell ref="EMA3:EMB3"/>
    <mergeCell ref="EMC3:EMD3"/>
    <mergeCell ref="EME3:EMF3"/>
    <mergeCell ref="EMG3:EMH3"/>
    <mergeCell ref="EQY3:EQZ3"/>
    <mergeCell ref="ERA3:ERB3"/>
    <mergeCell ref="ERC3:ERD3"/>
    <mergeCell ref="ERE3:ERF3"/>
    <mergeCell ref="ERG3:ERH3"/>
    <mergeCell ref="EQO3:EQP3"/>
    <mergeCell ref="EQQ3:EQR3"/>
    <mergeCell ref="EQS3:EQT3"/>
    <mergeCell ref="EQU3:EQV3"/>
    <mergeCell ref="EQW3:EQX3"/>
    <mergeCell ref="EQE3:EQF3"/>
    <mergeCell ref="EQG3:EQH3"/>
    <mergeCell ref="EQI3:EQJ3"/>
    <mergeCell ref="EQK3:EQL3"/>
    <mergeCell ref="EQM3:EQN3"/>
    <mergeCell ref="EPU3:EPV3"/>
    <mergeCell ref="EPW3:EPX3"/>
    <mergeCell ref="EPY3:EPZ3"/>
    <mergeCell ref="EQA3:EQB3"/>
    <mergeCell ref="EQC3:EQD3"/>
    <mergeCell ref="EPK3:EPL3"/>
    <mergeCell ref="EPM3:EPN3"/>
    <mergeCell ref="EPO3:EPP3"/>
    <mergeCell ref="EPQ3:EPR3"/>
    <mergeCell ref="EPS3:EPT3"/>
    <mergeCell ref="EPA3:EPB3"/>
    <mergeCell ref="EPC3:EPD3"/>
    <mergeCell ref="EPE3:EPF3"/>
    <mergeCell ref="EPG3:EPH3"/>
    <mergeCell ref="EPI3:EPJ3"/>
    <mergeCell ref="EOQ3:EOR3"/>
    <mergeCell ref="EOS3:EOT3"/>
    <mergeCell ref="EOU3:EOV3"/>
    <mergeCell ref="EOW3:EOX3"/>
    <mergeCell ref="EOY3:EOZ3"/>
    <mergeCell ref="ETQ3:ETR3"/>
    <mergeCell ref="ETS3:ETT3"/>
    <mergeCell ref="ETU3:ETV3"/>
    <mergeCell ref="ETW3:ETX3"/>
    <mergeCell ref="ETY3:ETZ3"/>
    <mergeCell ref="ETG3:ETH3"/>
    <mergeCell ref="ETI3:ETJ3"/>
    <mergeCell ref="ETK3:ETL3"/>
    <mergeCell ref="ETM3:ETN3"/>
    <mergeCell ref="ETO3:ETP3"/>
    <mergeCell ref="ESW3:ESX3"/>
    <mergeCell ref="ESY3:ESZ3"/>
    <mergeCell ref="ETA3:ETB3"/>
    <mergeCell ref="ETC3:ETD3"/>
    <mergeCell ref="ETE3:ETF3"/>
    <mergeCell ref="ESM3:ESN3"/>
    <mergeCell ref="ESO3:ESP3"/>
    <mergeCell ref="ESQ3:ESR3"/>
    <mergeCell ref="ESS3:EST3"/>
    <mergeCell ref="ESU3:ESV3"/>
    <mergeCell ref="ESC3:ESD3"/>
    <mergeCell ref="ESE3:ESF3"/>
    <mergeCell ref="ESG3:ESH3"/>
    <mergeCell ref="ESI3:ESJ3"/>
    <mergeCell ref="ESK3:ESL3"/>
    <mergeCell ref="ERS3:ERT3"/>
    <mergeCell ref="ERU3:ERV3"/>
    <mergeCell ref="ERW3:ERX3"/>
    <mergeCell ref="ERY3:ERZ3"/>
    <mergeCell ref="ESA3:ESB3"/>
    <mergeCell ref="ERI3:ERJ3"/>
    <mergeCell ref="ERK3:ERL3"/>
    <mergeCell ref="ERM3:ERN3"/>
    <mergeCell ref="ERO3:ERP3"/>
    <mergeCell ref="ERQ3:ERR3"/>
    <mergeCell ref="EWI3:EWJ3"/>
    <mergeCell ref="EWK3:EWL3"/>
    <mergeCell ref="EWM3:EWN3"/>
    <mergeCell ref="EWO3:EWP3"/>
    <mergeCell ref="EWQ3:EWR3"/>
    <mergeCell ref="EVY3:EVZ3"/>
    <mergeCell ref="EWA3:EWB3"/>
    <mergeCell ref="EWC3:EWD3"/>
    <mergeCell ref="EWE3:EWF3"/>
    <mergeCell ref="EWG3:EWH3"/>
    <mergeCell ref="EVO3:EVP3"/>
    <mergeCell ref="EVQ3:EVR3"/>
    <mergeCell ref="EVS3:EVT3"/>
    <mergeCell ref="EVU3:EVV3"/>
    <mergeCell ref="EVW3:EVX3"/>
    <mergeCell ref="EVE3:EVF3"/>
    <mergeCell ref="EVG3:EVH3"/>
    <mergeCell ref="EVI3:EVJ3"/>
    <mergeCell ref="EVK3:EVL3"/>
    <mergeCell ref="EVM3:EVN3"/>
    <mergeCell ref="EUU3:EUV3"/>
    <mergeCell ref="EUW3:EUX3"/>
    <mergeCell ref="EUY3:EUZ3"/>
    <mergeCell ref="EVA3:EVB3"/>
    <mergeCell ref="EVC3:EVD3"/>
    <mergeCell ref="EUK3:EUL3"/>
    <mergeCell ref="EUM3:EUN3"/>
    <mergeCell ref="EUO3:EUP3"/>
    <mergeCell ref="EUQ3:EUR3"/>
    <mergeCell ref="EUS3:EUT3"/>
    <mergeCell ref="EUA3:EUB3"/>
    <mergeCell ref="EUC3:EUD3"/>
    <mergeCell ref="EUE3:EUF3"/>
    <mergeCell ref="EUG3:EUH3"/>
    <mergeCell ref="EUI3:EUJ3"/>
    <mergeCell ref="EZA3:EZB3"/>
    <mergeCell ref="EZC3:EZD3"/>
    <mergeCell ref="EZE3:EZF3"/>
    <mergeCell ref="EZG3:EZH3"/>
    <mergeCell ref="EZI3:EZJ3"/>
    <mergeCell ref="EYQ3:EYR3"/>
    <mergeCell ref="EYS3:EYT3"/>
    <mergeCell ref="EYU3:EYV3"/>
    <mergeCell ref="EYW3:EYX3"/>
    <mergeCell ref="EYY3:EYZ3"/>
    <mergeCell ref="EYG3:EYH3"/>
    <mergeCell ref="EYI3:EYJ3"/>
    <mergeCell ref="EYK3:EYL3"/>
    <mergeCell ref="EYM3:EYN3"/>
    <mergeCell ref="EYO3:EYP3"/>
    <mergeCell ref="EXW3:EXX3"/>
    <mergeCell ref="EXY3:EXZ3"/>
    <mergeCell ref="EYA3:EYB3"/>
    <mergeCell ref="EYC3:EYD3"/>
    <mergeCell ref="EYE3:EYF3"/>
    <mergeCell ref="EXM3:EXN3"/>
    <mergeCell ref="EXO3:EXP3"/>
    <mergeCell ref="EXQ3:EXR3"/>
    <mergeCell ref="EXS3:EXT3"/>
    <mergeCell ref="EXU3:EXV3"/>
    <mergeCell ref="EXC3:EXD3"/>
    <mergeCell ref="EXE3:EXF3"/>
    <mergeCell ref="EXG3:EXH3"/>
    <mergeCell ref="EXI3:EXJ3"/>
    <mergeCell ref="EXK3:EXL3"/>
    <mergeCell ref="EWS3:EWT3"/>
    <mergeCell ref="EWU3:EWV3"/>
    <mergeCell ref="EWW3:EWX3"/>
    <mergeCell ref="EWY3:EWZ3"/>
    <mergeCell ref="EXA3:EXB3"/>
    <mergeCell ref="FBS3:FBT3"/>
    <mergeCell ref="FBU3:FBV3"/>
    <mergeCell ref="FBW3:FBX3"/>
    <mergeCell ref="FBY3:FBZ3"/>
    <mergeCell ref="FCA3:FCB3"/>
    <mergeCell ref="FBI3:FBJ3"/>
    <mergeCell ref="FBK3:FBL3"/>
    <mergeCell ref="FBM3:FBN3"/>
    <mergeCell ref="FBO3:FBP3"/>
    <mergeCell ref="FBQ3:FBR3"/>
    <mergeCell ref="FAY3:FAZ3"/>
    <mergeCell ref="FBA3:FBB3"/>
    <mergeCell ref="FBC3:FBD3"/>
    <mergeCell ref="FBE3:FBF3"/>
    <mergeCell ref="FBG3:FBH3"/>
    <mergeCell ref="FAO3:FAP3"/>
    <mergeCell ref="FAQ3:FAR3"/>
    <mergeCell ref="FAS3:FAT3"/>
    <mergeCell ref="FAU3:FAV3"/>
    <mergeCell ref="FAW3:FAX3"/>
    <mergeCell ref="FAE3:FAF3"/>
    <mergeCell ref="FAG3:FAH3"/>
    <mergeCell ref="FAI3:FAJ3"/>
    <mergeCell ref="FAK3:FAL3"/>
    <mergeCell ref="FAM3:FAN3"/>
    <mergeCell ref="EZU3:EZV3"/>
    <mergeCell ref="EZW3:EZX3"/>
    <mergeCell ref="EZY3:EZZ3"/>
    <mergeCell ref="FAA3:FAB3"/>
    <mergeCell ref="FAC3:FAD3"/>
    <mergeCell ref="EZK3:EZL3"/>
    <mergeCell ref="EZM3:EZN3"/>
    <mergeCell ref="EZO3:EZP3"/>
    <mergeCell ref="EZQ3:EZR3"/>
    <mergeCell ref="EZS3:EZT3"/>
    <mergeCell ref="FEK3:FEL3"/>
    <mergeCell ref="FEM3:FEN3"/>
    <mergeCell ref="FEO3:FEP3"/>
    <mergeCell ref="FEQ3:FER3"/>
    <mergeCell ref="FES3:FET3"/>
    <mergeCell ref="FEA3:FEB3"/>
    <mergeCell ref="FEC3:FED3"/>
    <mergeCell ref="FEE3:FEF3"/>
    <mergeCell ref="FEG3:FEH3"/>
    <mergeCell ref="FEI3:FEJ3"/>
    <mergeCell ref="FDQ3:FDR3"/>
    <mergeCell ref="FDS3:FDT3"/>
    <mergeCell ref="FDU3:FDV3"/>
    <mergeCell ref="FDW3:FDX3"/>
    <mergeCell ref="FDY3:FDZ3"/>
    <mergeCell ref="FDG3:FDH3"/>
    <mergeCell ref="FDI3:FDJ3"/>
    <mergeCell ref="FDK3:FDL3"/>
    <mergeCell ref="FDM3:FDN3"/>
    <mergeCell ref="FDO3:FDP3"/>
    <mergeCell ref="FCW3:FCX3"/>
    <mergeCell ref="FCY3:FCZ3"/>
    <mergeCell ref="FDA3:FDB3"/>
    <mergeCell ref="FDC3:FDD3"/>
    <mergeCell ref="FDE3:FDF3"/>
    <mergeCell ref="FCM3:FCN3"/>
    <mergeCell ref="FCO3:FCP3"/>
    <mergeCell ref="FCQ3:FCR3"/>
    <mergeCell ref="FCS3:FCT3"/>
    <mergeCell ref="FCU3:FCV3"/>
    <mergeCell ref="FCC3:FCD3"/>
    <mergeCell ref="FCE3:FCF3"/>
    <mergeCell ref="FCG3:FCH3"/>
    <mergeCell ref="FCI3:FCJ3"/>
    <mergeCell ref="FCK3:FCL3"/>
    <mergeCell ref="FHC3:FHD3"/>
    <mergeCell ref="FHE3:FHF3"/>
    <mergeCell ref="FHG3:FHH3"/>
    <mergeCell ref="FHI3:FHJ3"/>
    <mergeCell ref="FHK3:FHL3"/>
    <mergeCell ref="FGS3:FGT3"/>
    <mergeCell ref="FGU3:FGV3"/>
    <mergeCell ref="FGW3:FGX3"/>
    <mergeCell ref="FGY3:FGZ3"/>
    <mergeCell ref="FHA3:FHB3"/>
    <mergeCell ref="FGI3:FGJ3"/>
    <mergeCell ref="FGK3:FGL3"/>
    <mergeCell ref="FGM3:FGN3"/>
    <mergeCell ref="FGO3:FGP3"/>
    <mergeCell ref="FGQ3:FGR3"/>
    <mergeCell ref="FFY3:FFZ3"/>
    <mergeCell ref="FGA3:FGB3"/>
    <mergeCell ref="FGC3:FGD3"/>
    <mergeCell ref="FGE3:FGF3"/>
    <mergeCell ref="FGG3:FGH3"/>
    <mergeCell ref="FFO3:FFP3"/>
    <mergeCell ref="FFQ3:FFR3"/>
    <mergeCell ref="FFS3:FFT3"/>
    <mergeCell ref="FFU3:FFV3"/>
    <mergeCell ref="FFW3:FFX3"/>
    <mergeCell ref="FFE3:FFF3"/>
    <mergeCell ref="FFG3:FFH3"/>
    <mergeCell ref="FFI3:FFJ3"/>
    <mergeCell ref="FFK3:FFL3"/>
    <mergeCell ref="FFM3:FFN3"/>
    <mergeCell ref="FEU3:FEV3"/>
    <mergeCell ref="FEW3:FEX3"/>
    <mergeCell ref="FEY3:FEZ3"/>
    <mergeCell ref="FFA3:FFB3"/>
    <mergeCell ref="FFC3:FFD3"/>
    <mergeCell ref="FJU3:FJV3"/>
    <mergeCell ref="FJW3:FJX3"/>
    <mergeCell ref="FJY3:FJZ3"/>
    <mergeCell ref="FKA3:FKB3"/>
    <mergeCell ref="FKC3:FKD3"/>
    <mergeCell ref="FJK3:FJL3"/>
    <mergeCell ref="FJM3:FJN3"/>
    <mergeCell ref="FJO3:FJP3"/>
    <mergeCell ref="FJQ3:FJR3"/>
    <mergeCell ref="FJS3:FJT3"/>
    <mergeCell ref="FJA3:FJB3"/>
    <mergeCell ref="FJC3:FJD3"/>
    <mergeCell ref="FJE3:FJF3"/>
    <mergeCell ref="FJG3:FJH3"/>
    <mergeCell ref="FJI3:FJJ3"/>
    <mergeCell ref="FIQ3:FIR3"/>
    <mergeCell ref="FIS3:FIT3"/>
    <mergeCell ref="FIU3:FIV3"/>
    <mergeCell ref="FIW3:FIX3"/>
    <mergeCell ref="FIY3:FIZ3"/>
    <mergeCell ref="FIG3:FIH3"/>
    <mergeCell ref="FII3:FIJ3"/>
    <mergeCell ref="FIK3:FIL3"/>
    <mergeCell ref="FIM3:FIN3"/>
    <mergeCell ref="FIO3:FIP3"/>
    <mergeCell ref="FHW3:FHX3"/>
    <mergeCell ref="FHY3:FHZ3"/>
    <mergeCell ref="FIA3:FIB3"/>
    <mergeCell ref="FIC3:FID3"/>
    <mergeCell ref="FIE3:FIF3"/>
    <mergeCell ref="FHM3:FHN3"/>
    <mergeCell ref="FHO3:FHP3"/>
    <mergeCell ref="FHQ3:FHR3"/>
    <mergeCell ref="FHS3:FHT3"/>
    <mergeCell ref="FHU3:FHV3"/>
    <mergeCell ref="FMM3:FMN3"/>
    <mergeCell ref="FMO3:FMP3"/>
    <mergeCell ref="FMQ3:FMR3"/>
    <mergeCell ref="FMS3:FMT3"/>
    <mergeCell ref="FMU3:FMV3"/>
    <mergeCell ref="FMC3:FMD3"/>
    <mergeCell ref="FME3:FMF3"/>
    <mergeCell ref="FMG3:FMH3"/>
    <mergeCell ref="FMI3:FMJ3"/>
    <mergeCell ref="FMK3:FML3"/>
    <mergeCell ref="FLS3:FLT3"/>
    <mergeCell ref="FLU3:FLV3"/>
    <mergeCell ref="FLW3:FLX3"/>
    <mergeCell ref="FLY3:FLZ3"/>
    <mergeCell ref="FMA3:FMB3"/>
    <mergeCell ref="FLI3:FLJ3"/>
    <mergeCell ref="FLK3:FLL3"/>
    <mergeCell ref="FLM3:FLN3"/>
    <mergeCell ref="FLO3:FLP3"/>
    <mergeCell ref="FLQ3:FLR3"/>
    <mergeCell ref="FKY3:FKZ3"/>
    <mergeCell ref="FLA3:FLB3"/>
    <mergeCell ref="FLC3:FLD3"/>
    <mergeCell ref="FLE3:FLF3"/>
    <mergeCell ref="FLG3:FLH3"/>
    <mergeCell ref="FKO3:FKP3"/>
    <mergeCell ref="FKQ3:FKR3"/>
    <mergeCell ref="FKS3:FKT3"/>
    <mergeCell ref="FKU3:FKV3"/>
    <mergeCell ref="FKW3:FKX3"/>
    <mergeCell ref="FKE3:FKF3"/>
    <mergeCell ref="FKG3:FKH3"/>
    <mergeCell ref="FKI3:FKJ3"/>
    <mergeCell ref="FKK3:FKL3"/>
    <mergeCell ref="FKM3:FKN3"/>
    <mergeCell ref="FPE3:FPF3"/>
    <mergeCell ref="FPG3:FPH3"/>
    <mergeCell ref="FPI3:FPJ3"/>
    <mergeCell ref="FPK3:FPL3"/>
    <mergeCell ref="FPM3:FPN3"/>
    <mergeCell ref="FOU3:FOV3"/>
    <mergeCell ref="FOW3:FOX3"/>
    <mergeCell ref="FOY3:FOZ3"/>
    <mergeCell ref="FPA3:FPB3"/>
    <mergeCell ref="FPC3:FPD3"/>
    <mergeCell ref="FOK3:FOL3"/>
    <mergeCell ref="FOM3:FON3"/>
    <mergeCell ref="FOO3:FOP3"/>
    <mergeCell ref="FOQ3:FOR3"/>
    <mergeCell ref="FOS3:FOT3"/>
    <mergeCell ref="FOA3:FOB3"/>
    <mergeCell ref="FOC3:FOD3"/>
    <mergeCell ref="FOE3:FOF3"/>
    <mergeCell ref="FOG3:FOH3"/>
    <mergeCell ref="FOI3:FOJ3"/>
    <mergeCell ref="FNQ3:FNR3"/>
    <mergeCell ref="FNS3:FNT3"/>
    <mergeCell ref="FNU3:FNV3"/>
    <mergeCell ref="FNW3:FNX3"/>
    <mergeCell ref="FNY3:FNZ3"/>
    <mergeCell ref="FNG3:FNH3"/>
    <mergeCell ref="FNI3:FNJ3"/>
    <mergeCell ref="FNK3:FNL3"/>
    <mergeCell ref="FNM3:FNN3"/>
    <mergeCell ref="FNO3:FNP3"/>
    <mergeCell ref="FMW3:FMX3"/>
    <mergeCell ref="FMY3:FMZ3"/>
    <mergeCell ref="FNA3:FNB3"/>
    <mergeCell ref="FNC3:FND3"/>
    <mergeCell ref="FNE3:FNF3"/>
    <mergeCell ref="FRW3:FRX3"/>
    <mergeCell ref="FRY3:FRZ3"/>
    <mergeCell ref="FSA3:FSB3"/>
    <mergeCell ref="FSC3:FSD3"/>
    <mergeCell ref="FSE3:FSF3"/>
    <mergeCell ref="FRM3:FRN3"/>
    <mergeCell ref="FRO3:FRP3"/>
    <mergeCell ref="FRQ3:FRR3"/>
    <mergeCell ref="FRS3:FRT3"/>
    <mergeCell ref="FRU3:FRV3"/>
    <mergeCell ref="FRC3:FRD3"/>
    <mergeCell ref="FRE3:FRF3"/>
    <mergeCell ref="FRG3:FRH3"/>
    <mergeCell ref="FRI3:FRJ3"/>
    <mergeCell ref="FRK3:FRL3"/>
    <mergeCell ref="FQS3:FQT3"/>
    <mergeCell ref="FQU3:FQV3"/>
    <mergeCell ref="FQW3:FQX3"/>
    <mergeCell ref="FQY3:FQZ3"/>
    <mergeCell ref="FRA3:FRB3"/>
    <mergeCell ref="FQI3:FQJ3"/>
    <mergeCell ref="FQK3:FQL3"/>
    <mergeCell ref="FQM3:FQN3"/>
    <mergeCell ref="FQO3:FQP3"/>
    <mergeCell ref="FQQ3:FQR3"/>
    <mergeCell ref="FPY3:FPZ3"/>
    <mergeCell ref="FQA3:FQB3"/>
    <mergeCell ref="FQC3:FQD3"/>
    <mergeCell ref="FQE3:FQF3"/>
    <mergeCell ref="FQG3:FQH3"/>
    <mergeCell ref="FPO3:FPP3"/>
    <mergeCell ref="FPQ3:FPR3"/>
    <mergeCell ref="FPS3:FPT3"/>
    <mergeCell ref="FPU3:FPV3"/>
    <mergeCell ref="FPW3:FPX3"/>
    <mergeCell ref="FUO3:FUP3"/>
    <mergeCell ref="FUQ3:FUR3"/>
    <mergeCell ref="FUS3:FUT3"/>
    <mergeCell ref="FUU3:FUV3"/>
    <mergeCell ref="FUW3:FUX3"/>
    <mergeCell ref="FUE3:FUF3"/>
    <mergeCell ref="FUG3:FUH3"/>
    <mergeCell ref="FUI3:FUJ3"/>
    <mergeCell ref="FUK3:FUL3"/>
    <mergeCell ref="FUM3:FUN3"/>
    <mergeCell ref="FTU3:FTV3"/>
    <mergeCell ref="FTW3:FTX3"/>
    <mergeCell ref="FTY3:FTZ3"/>
    <mergeCell ref="FUA3:FUB3"/>
    <mergeCell ref="FUC3:FUD3"/>
    <mergeCell ref="FTK3:FTL3"/>
    <mergeCell ref="FTM3:FTN3"/>
    <mergeCell ref="FTO3:FTP3"/>
    <mergeCell ref="FTQ3:FTR3"/>
    <mergeCell ref="FTS3:FTT3"/>
    <mergeCell ref="FTA3:FTB3"/>
    <mergeCell ref="FTC3:FTD3"/>
    <mergeCell ref="FTE3:FTF3"/>
    <mergeCell ref="FTG3:FTH3"/>
    <mergeCell ref="FTI3:FTJ3"/>
    <mergeCell ref="FSQ3:FSR3"/>
    <mergeCell ref="FSS3:FST3"/>
    <mergeCell ref="FSU3:FSV3"/>
    <mergeCell ref="FSW3:FSX3"/>
    <mergeCell ref="FSY3:FSZ3"/>
    <mergeCell ref="FSG3:FSH3"/>
    <mergeCell ref="FSI3:FSJ3"/>
    <mergeCell ref="FSK3:FSL3"/>
    <mergeCell ref="FSM3:FSN3"/>
    <mergeCell ref="FSO3:FSP3"/>
    <mergeCell ref="FXG3:FXH3"/>
    <mergeCell ref="FXI3:FXJ3"/>
    <mergeCell ref="FXK3:FXL3"/>
    <mergeCell ref="FXM3:FXN3"/>
    <mergeCell ref="FXO3:FXP3"/>
    <mergeCell ref="FWW3:FWX3"/>
    <mergeCell ref="FWY3:FWZ3"/>
    <mergeCell ref="FXA3:FXB3"/>
    <mergeCell ref="FXC3:FXD3"/>
    <mergeCell ref="FXE3:FXF3"/>
    <mergeCell ref="FWM3:FWN3"/>
    <mergeCell ref="FWO3:FWP3"/>
    <mergeCell ref="FWQ3:FWR3"/>
    <mergeCell ref="FWS3:FWT3"/>
    <mergeCell ref="FWU3:FWV3"/>
    <mergeCell ref="FWC3:FWD3"/>
    <mergeCell ref="FWE3:FWF3"/>
    <mergeCell ref="FWG3:FWH3"/>
    <mergeCell ref="FWI3:FWJ3"/>
    <mergeCell ref="FWK3:FWL3"/>
    <mergeCell ref="FVS3:FVT3"/>
    <mergeCell ref="FVU3:FVV3"/>
    <mergeCell ref="FVW3:FVX3"/>
    <mergeCell ref="FVY3:FVZ3"/>
    <mergeCell ref="FWA3:FWB3"/>
    <mergeCell ref="FVI3:FVJ3"/>
    <mergeCell ref="FVK3:FVL3"/>
    <mergeCell ref="FVM3:FVN3"/>
    <mergeCell ref="FVO3:FVP3"/>
    <mergeCell ref="FVQ3:FVR3"/>
    <mergeCell ref="FUY3:FUZ3"/>
    <mergeCell ref="FVA3:FVB3"/>
    <mergeCell ref="FVC3:FVD3"/>
    <mergeCell ref="FVE3:FVF3"/>
    <mergeCell ref="FVG3:FVH3"/>
    <mergeCell ref="FZY3:FZZ3"/>
    <mergeCell ref="GAA3:GAB3"/>
    <mergeCell ref="GAC3:GAD3"/>
    <mergeCell ref="GAE3:GAF3"/>
    <mergeCell ref="GAG3:GAH3"/>
    <mergeCell ref="FZO3:FZP3"/>
    <mergeCell ref="FZQ3:FZR3"/>
    <mergeCell ref="FZS3:FZT3"/>
    <mergeCell ref="FZU3:FZV3"/>
    <mergeCell ref="FZW3:FZX3"/>
    <mergeCell ref="FZE3:FZF3"/>
    <mergeCell ref="FZG3:FZH3"/>
    <mergeCell ref="FZI3:FZJ3"/>
    <mergeCell ref="FZK3:FZL3"/>
    <mergeCell ref="FZM3:FZN3"/>
    <mergeCell ref="FYU3:FYV3"/>
    <mergeCell ref="FYW3:FYX3"/>
    <mergeCell ref="FYY3:FYZ3"/>
    <mergeCell ref="FZA3:FZB3"/>
    <mergeCell ref="FZC3:FZD3"/>
    <mergeCell ref="FYK3:FYL3"/>
    <mergeCell ref="FYM3:FYN3"/>
    <mergeCell ref="FYO3:FYP3"/>
    <mergeCell ref="FYQ3:FYR3"/>
    <mergeCell ref="FYS3:FYT3"/>
    <mergeCell ref="FYA3:FYB3"/>
    <mergeCell ref="FYC3:FYD3"/>
    <mergeCell ref="FYE3:FYF3"/>
    <mergeCell ref="FYG3:FYH3"/>
    <mergeCell ref="FYI3:FYJ3"/>
    <mergeCell ref="FXQ3:FXR3"/>
    <mergeCell ref="FXS3:FXT3"/>
    <mergeCell ref="FXU3:FXV3"/>
    <mergeCell ref="FXW3:FXX3"/>
    <mergeCell ref="FXY3:FXZ3"/>
    <mergeCell ref="GCQ3:GCR3"/>
    <mergeCell ref="GCS3:GCT3"/>
    <mergeCell ref="GCU3:GCV3"/>
    <mergeCell ref="GCW3:GCX3"/>
    <mergeCell ref="GCY3:GCZ3"/>
    <mergeCell ref="GCG3:GCH3"/>
    <mergeCell ref="GCI3:GCJ3"/>
    <mergeCell ref="GCK3:GCL3"/>
    <mergeCell ref="GCM3:GCN3"/>
    <mergeCell ref="GCO3:GCP3"/>
    <mergeCell ref="GBW3:GBX3"/>
    <mergeCell ref="GBY3:GBZ3"/>
    <mergeCell ref="GCA3:GCB3"/>
    <mergeCell ref="GCC3:GCD3"/>
    <mergeCell ref="GCE3:GCF3"/>
    <mergeCell ref="GBM3:GBN3"/>
    <mergeCell ref="GBO3:GBP3"/>
    <mergeCell ref="GBQ3:GBR3"/>
    <mergeCell ref="GBS3:GBT3"/>
    <mergeCell ref="GBU3:GBV3"/>
    <mergeCell ref="GBC3:GBD3"/>
    <mergeCell ref="GBE3:GBF3"/>
    <mergeCell ref="GBG3:GBH3"/>
    <mergeCell ref="GBI3:GBJ3"/>
    <mergeCell ref="GBK3:GBL3"/>
    <mergeCell ref="GAS3:GAT3"/>
    <mergeCell ref="GAU3:GAV3"/>
    <mergeCell ref="GAW3:GAX3"/>
    <mergeCell ref="GAY3:GAZ3"/>
    <mergeCell ref="GBA3:GBB3"/>
    <mergeCell ref="GAI3:GAJ3"/>
    <mergeCell ref="GAK3:GAL3"/>
    <mergeCell ref="GAM3:GAN3"/>
    <mergeCell ref="GAO3:GAP3"/>
    <mergeCell ref="GAQ3:GAR3"/>
    <mergeCell ref="GFI3:GFJ3"/>
    <mergeCell ref="GFK3:GFL3"/>
    <mergeCell ref="GFM3:GFN3"/>
    <mergeCell ref="GFO3:GFP3"/>
    <mergeCell ref="GFQ3:GFR3"/>
    <mergeCell ref="GEY3:GEZ3"/>
    <mergeCell ref="GFA3:GFB3"/>
    <mergeCell ref="GFC3:GFD3"/>
    <mergeCell ref="GFE3:GFF3"/>
    <mergeCell ref="GFG3:GFH3"/>
    <mergeCell ref="GEO3:GEP3"/>
    <mergeCell ref="GEQ3:GER3"/>
    <mergeCell ref="GES3:GET3"/>
    <mergeCell ref="GEU3:GEV3"/>
    <mergeCell ref="GEW3:GEX3"/>
    <mergeCell ref="GEE3:GEF3"/>
    <mergeCell ref="GEG3:GEH3"/>
    <mergeCell ref="GEI3:GEJ3"/>
    <mergeCell ref="GEK3:GEL3"/>
    <mergeCell ref="GEM3:GEN3"/>
    <mergeCell ref="GDU3:GDV3"/>
    <mergeCell ref="GDW3:GDX3"/>
    <mergeCell ref="GDY3:GDZ3"/>
    <mergeCell ref="GEA3:GEB3"/>
    <mergeCell ref="GEC3:GED3"/>
    <mergeCell ref="GDK3:GDL3"/>
    <mergeCell ref="GDM3:GDN3"/>
    <mergeCell ref="GDO3:GDP3"/>
    <mergeCell ref="GDQ3:GDR3"/>
    <mergeCell ref="GDS3:GDT3"/>
    <mergeCell ref="GDA3:GDB3"/>
    <mergeCell ref="GDC3:GDD3"/>
    <mergeCell ref="GDE3:GDF3"/>
    <mergeCell ref="GDG3:GDH3"/>
    <mergeCell ref="GDI3:GDJ3"/>
    <mergeCell ref="GIA3:GIB3"/>
    <mergeCell ref="GIC3:GID3"/>
    <mergeCell ref="GIE3:GIF3"/>
    <mergeCell ref="GIG3:GIH3"/>
    <mergeCell ref="GII3:GIJ3"/>
    <mergeCell ref="GHQ3:GHR3"/>
    <mergeCell ref="GHS3:GHT3"/>
    <mergeCell ref="GHU3:GHV3"/>
    <mergeCell ref="GHW3:GHX3"/>
    <mergeCell ref="GHY3:GHZ3"/>
    <mergeCell ref="GHG3:GHH3"/>
    <mergeCell ref="GHI3:GHJ3"/>
    <mergeCell ref="GHK3:GHL3"/>
    <mergeCell ref="GHM3:GHN3"/>
    <mergeCell ref="GHO3:GHP3"/>
    <mergeCell ref="GGW3:GGX3"/>
    <mergeCell ref="GGY3:GGZ3"/>
    <mergeCell ref="GHA3:GHB3"/>
    <mergeCell ref="GHC3:GHD3"/>
    <mergeCell ref="GHE3:GHF3"/>
    <mergeCell ref="GGM3:GGN3"/>
    <mergeCell ref="GGO3:GGP3"/>
    <mergeCell ref="GGQ3:GGR3"/>
    <mergeCell ref="GGS3:GGT3"/>
    <mergeCell ref="GGU3:GGV3"/>
    <mergeCell ref="GGC3:GGD3"/>
    <mergeCell ref="GGE3:GGF3"/>
    <mergeCell ref="GGG3:GGH3"/>
    <mergeCell ref="GGI3:GGJ3"/>
    <mergeCell ref="GGK3:GGL3"/>
    <mergeCell ref="GFS3:GFT3"/>
    <mergeCell ref="GFU3:GFV3"/>
    <mergeCell ref="GFW3:GFX3"/>
    <mergeCell ref="GFY3:GFZ3"/>
    <mergeCell ref="GGA3:GGB3"/>
    <mergeCell ref="GKS3:GKT3"/>
    <mergeCell ref="GKU3:GKV3"/>
    <mergeCell ref="GKW3:GKX3"/>
    <mergeCell ref="GKY3:GKZ3"/>
    <mergeCell ref="GLA3:GLB3"/>
    <mergeCell ref="GKI3:GKJ3"/>
    <mergeCell ref="GKK3:GKL3"/>
    <mergeCell ref="GKM3:GKN3"/>
    <mergeCell ref="GKO3:GKP3"/>
    <mergeCell ref="GKQ3:GKR3"/>
    <mergeCell ref="GJY3:GJZ3"/>
    <mergeCell ref="GKA3:GKB3"/>
    <mergeCell ref="GKC3:GKD3"/>
    <mergeCell ref="GKE3:GKF3"/>
    <mergeCell ref="GKG3:GKH3"/>
    <mergeCell ref="GJO3:GJP3"/>
    <mergeCell ref="GJQ3:GJR3"/>
    <mergeCell ref="GJS3:GJT3"/>
    <mergeCell ref="GJU3:GJV3"/>
    <mergeCell ref="GJW3:GJX3"/>
    <mergeCell ref="GJE3:GJF3"/>
    <mergeCell ref="GJG3:GJH3"/>
    <mergeCell ref="GJI3:GJJ3"/>
    <mergeCell ref="GJK3:GJL3"/>
    <mergeCell ref="GJM3:GJN3"/>
    <mergeCell ref="GIU3:GIV3"/>
    <mergeCell ref="GIW3:GIX3"/>
    <mergeCell ref="GIY3:GIZ3"/>
    <mergeCell ref="GJA3:GJB3"/>
    <mergeCell ref="GJC3:GJD3"/>
    <mergeCell ref="GIK3:GIL3"/>
    <mergeCell ref="GIM3:GIN3"/>
    <mergeCell ref="GIO3:GIP3"/>
    <mergeCell ref="GIQ3:GIR3"/>
    <mergeCell ref="GIS3:GIT3"/>
    <mergeCell ref="GNK3:GNL3"/>
    <mergeCell ref="GNM3:GNN3"/>
    <mergeCell ref="GNO3:GNP3"/>
    <mergeCell ref="GNQ3:GNR3"/>
    <mergeCell ref="GNS3:GNT3"/>
    <mergeCell ref="GNA3:GNB3"/>
    <mergeCell ref="GNC3:GND3"/>
    <mergeCell ref="GNE3:GNF3"/>
    <mergeCell ref="GNG3:GNH3"/>
    <mergeCell ref="GNI3:GNJ3"/>
    <mergeCell ref="GMQ3:GMR3"/>
    <mergeCell ref="GMS3:GMT3"/>
    <mergeCell ref="GMU3:GMV3"/>
    <mergeCell ref="GMW3:GMX3"/>
    <mergeCell ref="GMY3:GMZ3"/>
    <mergeCell ref="GMG3:GMH3"/>
    <mergeCell ref="GMI3:GMJ3"/>
    <mergeCell ref="GMK3:GML3"/>
    <mergeCell ref="GMM3:GMN3"/>
    <mergeCell ref="GMO3:GMP3"/>
    <mergeCell ref="GLW3:GLX3"/>
    <mergeCell ref="GLY3:GLZ3"/>
    <mergeCell ref="GMA3:GMB3"/>
    <mergeCell ref="GMC3:GMD3"/>
    <mergeCell ref="GME3:GMF3"/>
    <mergeCell ref="GLM3:GLN3"/>
    <mergeCell ref="GLO3:GLP3"/>
    <mergeCell ref="GLQ3:GLR3"/>
    <mergeCell ref="GLS3:GLT3"/>
    <mergeCell ref="GLU3:GLV3"/>
    <mergeCell ref="GLC3:GLD3"/>
    <mergeCell ref="GLE3:GLF3"/>
    <mergeCell ref="GLG3:GLH3"/>
    <mergeCell ref="GLI3:GLJ3"/>
    <mergeCell ref="GLK3:GLL3"/>
    <mergeCell ref="GQC3:GQD3"/>
    <mergeCell ref="GQE3:GQF3"/>
    <mergeCell ref="GQG3:GQH3"/>
    <mergeCell ref="GQI3:GQJ3"/>
    <mergeCell ref="GQK3:GQL3"/>
    <mergeCell ref="GPS3:GPT3"/>
    <mergeCell ref="GPU3:GPV3"/>
    <mergeCell ref="GPW3:GPX3"/>
    <mergeCell ref="GPY3:GPZ3"/>
    <mergeCell ref="GQA3:GQB3"/>
    <mergeCell ref="GPI3:GPJ3"/>
    <mergeCell ref="GPK3:GPL3"/>
    <mergeCell ref="GPM3:GPN3"/>
    <mergeCell ref="GPO3:GPP3"/>
    <mergeCell ref="GPQ3:GPR3"/>
    <mergeCell ref="GOY3:GOZ3"/>
    <mergeCell ref="GPA3:GPB3"/>
    <mergeCell ref="GPC3:GPD3"/>
    <mergeCell ref="GPE3:GPF3"/>
    <mergeCell ref="GPG3:GPH3"/>
    <mergeCell ref="GOO3:GOP3"/>
    <mergeCell ref="GOQ3:GOR3"/>
    <mergeCell ref="GOS3:GOT3"/>
    <mergeCell ref="GOU3:GOV3"/>
    <mergeCell ref="GOW3:GOX3"/>
    <mergeCell ref="GOE3:GOF3"/>
    <mergeCell ref="GOG3:GOH3"/>
    <mergeCell ref="GOI3:GOJ3"/>
    <mergeCell ref="GOK3:GOL3"/>
    <mergeCell ref="GOM3:GON3"/>
    <mergeCell ref="GNU3:GNV3"/>
    <mergeCell ref="GNW3:GNX3"/>
    <mergeCell ref="GNY3:GNZ3"/>
    <mergeCell ref="GOA3:GOB3"/>
    <mergeCell ref="GOC3:GOD3"/>
    <mergeCell ref="GSU3:GSV3"/>
    <mergeCell ref="GSW3:GSX3"/>
    <mergeCell ref="GSY3:GSZ3"/>
    <mergeCell ref="GTA3:GTB3"/>
    <mergeCell ref="GTC3:GTD3"/>
    <mergeCell ref="GSK3:GSL3"/>
    <mergeCell ref="GSM3:GSN3"/>
    <mergeCell ref="GSO3:GSP3"/>
    <mergeCell ref="GSQ3:GSR3"/>
    <mergeCell ref="GSS3:GST3"/>
    <mergeCell ref="GSA3:GSB3"/>
    <mergeCell ref="GSC3:GSD3"/>
    <mergeCell ref="GSE3:GSF3"/>
    <mergeCell ref="GSG3:GSH3"/>
    <mergeCell ref="GSI3:GSJ3"/>
    <mergeCell ref="GRQ3:GRR3"/>
    <mergeCell ref="GRS3:GRT3"/>
    <mergeCell ref="GRU3:GRV3"/>
    <mergeCell ref="GRW3:GRX3"/>
    <mergeCell ref="GRY3:GRZ3"/>
    <mergeCell ref="GRG3:GRH3"/>
    <mergeCell ref="GRI3:GRJ3"/>
    <mergeCell ref="GRK3:GRL3"/>
    <mergeCell ref="GRM3:GRN3"/>
    <mergeCell ref="GRO3:GRP3"/>
    <mergeCell ref="GQW3:GQX3"/>
    <mergeCell ref="GQY3:GQZ3"/>
    <mergeCell ref="GRA3:GRB3"/>
    <mergeCell ref="GRC3:GRD3"/>
    <mergeCell ref="GRE3:GRF3"/>
    <mergeCell ref="GQM3:GQN3"/>
    <mergeCell ref="GQO3:GQP3"/>
    <mergeCell ref="GQQ3:GQR3"/>
    <mergeCell ref="GQS3:GQT3"/>
    <mergeCell ref="GQU3:GQV3"/>
    <mergeCell ref="GVM3:GVN3"/>
    <mergeCell ref="GVO3:GVP3"/>
    <mergeCell ref="GVQ3:GVR3"/>
    <mergeCell ref="GVS3:GVT3"/>
    <mergeCell ref="GVU3:GVV3"/>
    <mergeCell ref="GVC3:GVD3"/>
    <mergeCell ref="GVE3:GVF3"/>
    <mergeCell ref="GVG3:GVH3"/>
    <mergeCell ref="GVI3:GVJ3"/>
    <mergeCell ref="GVK3:GVL3"/>
    <mergeCell ref="GUS3:GUT3"/>
    <mergeCell ref="GUU3:GUV3"/>
    <mergeCell ref="GUW3:GUX3"/>
    <mergeCell ref="GUY3:GUZ3"/>
    <mergeCell ref="GVA3:GVB3"/>
    <mergeCell ref="GUI3:GUJ3"/>
    <mergeCell ref="GUK3:GUL3"/>
    <mergeCell ref="GUM3:GUN3"/>
    <mergeCell ref="GUO3:GUP3"/>
    <mergeCell ref="GUQ3:GUR3"/>
    <mergeCell ref="GTY3:GTZ3"/>
    <mergeCell ref="GUA3:GUB3"/>
    <mergeCell ref="GUC3:GUD3"/>
    <mergeCell ref="GUE3:GUF3"/>
    <mergeCell ref="GUG3:GUH3"/>
    <mergeCell ref="GTO3:GTP3"/>
    <mergeCell ref="GTQ3:GTR3"/>
    <mergeCell ref="GTS3:GTT3"/>
    <mergeCell ref="GTU3:GTV3"/>
    <mergeCell ref="GTW3:GTX3"/>
    <mergeCell ref="GTE3:GTF3"/>
    <mergeCell ref="GTG3:GTH3"/>
    <mergeCell ref="GTI3:GTJ3"/>
    <mergeCell ref="GTK3:GTL3"/>
    <mergeCell ref="GTM3:GTN3"/>
    <mergeCell ref="GYE3:GYF3"/>
    <mergeCell ref="GYG3:GYH3"/>
    <mergeCell ref="GYI3:GYJ3"/>
    <mergeCell ref="GYK3:GYL3"/>
    <mergeCell ref="GYM3:GYN3"/>
    <mergeCell ref="GXU3:GXV3"/>
    <mergeCell ref="GXW3:GXX3"/>
    <mergeCell ref="GXY3:GXZ3"/>
    <mergeCell ref="GYA3:GYB3"/>
    <mergeCell ref="GYC3:GYD3"/>
    <mergeCell ref="GXK3:GXL3"/>
    <mergeCell ref="GXM3:GXN3"/>
    <mergeCell ref="GXO3:GXP3"/>
    <mergeCell ref="GXQ3:GXR3"/>
    <mergeCell ref="GXS3:GXT3"/>
    <mergeCell ref="GXA3:GXB3"/>
    <mergeCell ref="GXC3:GXD3"/>
    <mergeCell ref="GXE3:GXF3"/>
    <mergeCell ref="GXG3:GXH3"/>
    <mergeCell ref="GXI3:GXJ3"/>
    <mergeCell ref="GWQ3:GWR3"/>
    <mergeCell ref="GWS3:GWT3"/>
    <mergeCell ref="GWU3:GWV3"/>
    <mergeCell ref="GWW3:GWX3"/>
    <mergeCell ref="GWY3:GWZ3"/>
    <mergeCell ref="GWG3:GWH3"/>
    <mergeCell ref="GWI3:GWJ3"/>
    <mergeCell ref="GWK3:GWL3"/>
    <mergeCell ref="GWM3:GWN3"/>
    <mergeCell ref="GWO3:GWP3"/>
    <mergeCell ref="GVW3:GVX3"/>
    <mergeCell ref="GVY3:GVZ3"/>
    <mergeCell ref="GWA3:GWB3"/>
    <mergeCell ref="GWC3:GWD3"/>
    <mergeCell ref="GWE3:GWF3"/>
    <mergeCell ref="HAW3:HAX3"/>
    <mergeCell ref="HAY3:HAZ3"/>
    <mergeCell ref="HBA3:HBB3"/>
    <mergeCell ref="HBC3:HBD3"/>
    <mergeCell ref="HBE3:HBF3"/>
    <mergeCell ref="HAM3:HAN3"/>
    <mergeCell ref="HAO3:HAP3"/>
    <mergeCell ref="HAQ3:HAR3"/>
    <mergeCell ref="HAS3:HAT3"/>
    <mergeCell ref="HAU3:HAV3"/>
    <mergeCell ref="HAC3:HAD3"/>
    <mergeCell ref="HAE3:HAF3"/>
    <mergeCell ref="HAG3:HAH3"/>
    <mergeCell ref="HAI3:HAJ3"/>
    <mergeCell ref="HAK3:HAL3"/>
    <mergeCell ref="GZS3:GZT3"/>
    <mergeCell ref="GZU3:GZV3"/>
    <mergeCell ref="GZW3:GZX3"/>
    <mergeCell ref="GZY3:GZZ3"/>
    <mergeCell ref="HAA3:HAB3"/>
    <mergeCell ref="GZI3:GZJ3"/>
    <mergeCell ref="GZK3:GZL3"/>
    <mergeCell ref="GZM3:GZN3"/>
    <mergeCell ref="GZO3:GZP3"/>
    <mergeCell ref="GZQ3:GZR3"/>
    <mergeCell ref="GYY3:GYZ3"/>
    <mergeCell ref="GZA3:GZB3"/>
    <mergeCell ref="GZC3:GZD3"/>
    <mergeCell ref="GZE3:GZF3"/>
    <mergeCell ref="GZG3:GZH3"/>
    <mergeCell ref="GYO3:GYP3"/>
    <mergeCell ref="GYQ3:GYR3"/>
    <mergeCell ref="GYS3:GYT3"/>
    <mergeCell ref="GYU3:GYV3"/>
    <mergeCell ref="GYW3:GYX3"/>
    <mergeCell ref="HDO3:HDP3"/>
    <mergeCell ref="HDQ3:HDR3"/>
    <mergeCell ref="HDS3:HDT3"/>
    <mergeCell ref="HDU3:HDV3"/>
    <mergeCell ref="HDW3:HDX3"/>
    <mergeCell ref="HDE3:HDF3"/>
    <mergeCell ref="HDG3:HDH3"/>
    <mergeCell ref="HDI3:HDJ3"/>
    <mergeCell ref="HDK3:HDL3"/>
    <mergeCell ref="HDM3:HDN3"/>
    <mergeCell ref="HCU3:HCV3"/>
    <mergeCell ref="HCW3:HCX3"/>
    <mergeCell ref="HCY3:HCZ3"/>
    <mergeCell ref="HDA3:HDB3"/>
    <mergeCell ref="HDC3:HDD3"/>
    <mergeCell ref="HCK3:HCL3"/>
    <mergeCell ref="HCM3:HCN3"/>
    <mergeCell ref="HCO3:HCP3"/>
    <mergeCell ref="HCQ3:HCR3"/>
    <mergeCell ref="HCS3:HCT3"/>
    <mergeCell ref="HCA3:HCB3"/>
    <mergeCell ref="HCC3:HCD3"/>
    <mergeCell ref="HCE3:HCF3"/>
    <mergeCell ref="HCG3:HCH3"/>
    <mergeCell ref="HCI3:HCJ3"/>
    <mergeCell ref="HBQ3:HBR3"/>
    <mergeCell ref="HBS3:HBT3"/>
    <mergeCell ref="HBU3:HBV3"/>
    <mergeCell ref="HBW3:HBX3"/>
    <mergeCell ref="HBY3:HBZ3"/>
    <mergeCell ref="HBG3:HBH3"/>
    <mergeCell ref="HBI3:HBJ3"/>
    <mergeCell ref="HBK3:HBL3"/>
    <mergeCell ref="HBM3:HBN3"/>
    <mergeCell ref="HBO3:HBP3"/>
    <mergeCell ref="HGG3:HGH3"/>
    <mergeCell ref="HGI3:HGJ3"/>
    <mergeCell ref="HGK3:HGL3"/>
    <mergeCell ref="HGM3:HGN3"/>
    <mergeCell ref="HGO3:HGP3"/>
    <mergeCell ref="HFW3:HFX3"/>
    <mergeCell ref="HFY3:HFZ3"/>
    <mergeCell ref="HGA3:HGB3"/>
    <mergeCell ref="HGC3:HGD3"/>
    <mergeCell ref="HGE3:HGF3"/>
    <mergeCell ref="HFM3:HFN3"/>
    <mergeCell ref="HFO3:HFP3"/>
    <mergeCell ref="HFQ3:HFR3"/>
    <mergeCell ref="HFS3:HFT3"/>
    <mergeCell ref="HFU3:HFV3"/>
    <mergeCell ref="HFC3:HFD3"/>
    <mergeCell ref="HFE3:HFF3"/>
    <mergeCell ref="HFG3:HFH3"/>
    <mergeCell ref="HFI3:HFJ3"/>
    <mergeCell ref="HFK3:HFL3"/>
    <mergeCell ref="HES3:HET3"/>
    <mergeCell ref="HEU3:HEV3"/>
    <mergeCell ref="HEW3:HEX3"/>
    <mergeCell ref="HEY3:HEZ3"/>
    <mergeCell ref="HFA3:HFB3"/>
    <mergeCell ref="HEI3:HEJ3"/>
    <mergeCell ref="HEK3:HEL3"/>
    <mergeCell ref="HEM3:HEN3"/>
    <mergeCell ref="HEO3:HEP3"/>
    <mergeCell ref="HEQ3:HER3"/>
    <mergeCell ref="HDY3:HDZ3"/>
    <mergeCell ref="HEA3:HEB3"/>
    <mergeCell ref="HEC3:HED3"/>
    <mergeCell ref="HEE3:HEF3"/>
    <mergeCell ref="HEG3:HEH3"/>
    <mergeCell ref="HIY3:HIZ3"/>
    <mergeCell ref="HJA3:HJB3"/>
    <mergeCell ref="HJC3:HJD3"/>
    <mergeCell ref="HJE3:HJF3"/>
    <mergeCell ref="HJG3:HJH3"/>
    <mergeCell ref="HIO3:HIP3"/>
    <mergeCell ref="HIQ3:HIR3"/>
    <mergeCell ref="HIS3:HIT3"/>
    <mergeCell ref="HIU3:HIV3"/>
    <mergeCell ref="HIW3:HIX3"/>
    <mergeCell ref="HIE3:HIF3"/>
    <mergeCell ref="HIG3:HIH3"/>
    <mergeCell ref="HII3:HIJ3"/>
    <mergeCell ref="HIK3:HIL3"/>
    <mergeCell ref="HIM3:HIN3"/>
    <mergeCell ref="HHU3:HHV3"/>
    <mergeCell ref="HHW3:HHX3"/>
    <mergeCell ref="HHY3:HHZ3"/>
    <mergeCell ref="HIA3:HIB3"/>
    <mergeCell ref="HIC3:HID3"/>
    <mergeCell ref="HHK3:HHL3"/>
    <mergeCell ref="HHM3:HHN3"/>
    <mergeCell ref="HHO3:HHP3"/>
    <mergeCell ref="HHQ3:HHR3"/>
    <mergeCell ref="HHS3:HHT3"/>
    <mergeCell ref="HHA3:HHB3"/>
    <mergeCell ref="HHC3:HHD3"/>
    <mergeCell ref="HHE3:HHF3"/>
    <mergeCell ref="HHG3:HHH3"/>
    <mergeCell ref="HHI3:HHJ3"/>
    <mergeCell ref="HGQ3:HGR3"/>
    <mergeCell ref="HGS3:HGT3"/>
    <mergeCell ref="HGU3:HGV3"/>
    <mergeCell ref="HGW3:HGX3"/>
    <mergeCell ref="HGY3:HGZ3"/>
    <mergeCell ref="HLQ3:HLR3"/>
    <mergeCell ref="HLS3:HLT3"/>
    <mergeCell ref="HLU3:HLV3"/>
    <mergeCell ref="HLW3:HLX3"/>
    <mergeCell ref="HLY3:HLZ3"/>
    <mergeCell ref="HLG3:HLH3"/>
    <mergeCell ref="HLI3:HLJ3"/>
    <mergeCell ref="HLK3:HLL3"/>
    <mergeCell ref="HLM3:HLN3"/>
    <mergeCell ref="HLO3:HLP3"/>
    <mergeCell ref="HKW3:HKX3"/>
    <mergeCell ref="HKY3:HKZ3"/>
    <mergeCell ref="HLA3:HLB3"/>
    <mergeCell ref="HLC3:HLD3"/>
    <mergeCell ref="HLE3:HLF3"/>
    <mergeCell ref="HKM3:HKN3"/>
    <mergeCell ref="HKO3:HKP3"/>
    <mergeCell ref="HKQ3:HKR3"/>
    <mergeCell ref="HKS3:HKT3"/>
    <mergeCell ref="HKU3:HKV3"/>
    <mergeCell ref="HKC3:HKD3"/>
    <mergeCell ref="HKE3:HKF3"/>
    <mergeCell ref="HKG3:HKH3"/>
    <mergeCell ref="HKI3:HKJ3"/>
    <mergeCell ref="HKK3:HKL3"/>
    <mergeCell ref="HJS3:HJT3"/>
    <mergeCell ref="HJU3:HJV3"/>
    <mergeCell ref="HJW3:HJX3"/>
    <mergeCell ref="HJY3:HJZ3"/>
    <mergeCell ref="HKA3:HKB3"/>
    <mergeCell ref="HJI3:HJJ3"/>
    <mergeCell ref="HJK3:HJL3"/>
    <mergeCell ref="HJM3:HJN3"/>
    <mergeCell ref="HJO3:HJP3"/>
    <mergeCell ref="HJQ3:HJR3"/>
    <mergeCell ref="HOI3:HOJ3"/>
    <mergeCell ref="HOK3:HOL3"/>
    <mergeCell ref="HOM3:HON3"/>
    <mergeCell ref="HOO3:HOP3"/>
    <mergeCell ref="HOQ3:HOR3"/>
    <mergeCell ref="HNY3:HNZ3"/>
    <mergeCell ref="HOA3:HOB3"/>
    <mergeCell ref="HOC3:HOD3"/>
    <mergeCell ref="HOE3:HOF3"/>
    <mergeCell ref="HOG3:HOH3"/>
    <mergeCell ref="HNO3:HNP3"/>
    <mergeCell ref="HNQ3:HNR3"/>
    <mergeCell ref="HNS3:HNT3"/>
    <mergeCell ref="HNU3:HNV3"/>
    <mergeCell ref="HNW3:HNX3"/>
    <mergeCell ref="HNE3:HNF3"/>
    <mergeCell ref="HNG3:HNH3"/>
    <mergeCell ref="HNI3:HNJ3"/>
    <mergeCell ref="HNK3:HNL3"/>
    <mergeCell ref="HNM3:HNN3"/>
    <mergeCell ref="HMU3:HMV3"/>
    <mergeCell ref="HMW3:HMX3"/>
    <mergeCell ref="HMY3:HMZ3"/>
    <mergeCell ref="HNA3:HNB3"/>
    <mergeCell ref="HNC3:HND3"/>
    <mergeCell ref="HMK3:HML3"/>
    <mergeCell ref="HMM3:HMN3"/>
    <mergeCell ref="HMO3:HMP3"/>
    <mergeCell ref="HMQ3:HMR3"/>
    <mergeCell ref="HMS3:HMT3"/>
    <mergeCell ref="HMA3:HMB3"/>
    <mergeCell ref="HMC3:HMD3"/>
    <mergeCell ref="HME3:HMF3"/>
    <mergeCell ref="HMG3:HMH3"/>
    <mergeCell ref="HMI3:HMJ3"/>
    <mergeCell ref="HRA3:HRB3"/>
    <mergeCell ref="HRC3:HRD3"/>
    <mergeCell ref="HRE3:HRF3"/>
    <mergeCell ref="HRG3:HRH3"/>
    <mergeCell ref="HRI3:HRJ3"/>
    <mergeCell ref="HQQ3:HQR3"/>
    <mergeCell ref="HQS3:HQT3"/>
    <mergeCell ref="HQU3:HQV3"/>
    <mergeCell ref="HQW3:HQX3"/>
    <mergeCell ref="HQY3:HQZ3"/>
    <mergeCell ref="HQG3:HQH3"/>
    <mergeCell ref="HQI3:HQJ3"/>
    <mergeCell ref="HQK3:HQL3"/>
    <mergeCell ref="HQM3:HQN3"/>
    <mergeCell ref="HQO3:HQP3"/>
    <mergeCell ref="HPW3:HPX3"/>
    <mergeCell ref="HPY3:HPZ3"/>
    <mergeCell ref="HQA3:HQB3"/>
    <mergeCell ref="HQC3:HQD3"/>
    <mergeCell ref="HQE3:HQF3"/>
    <mergeCell ref="HPM3:HPN3"/>
    <mergeCell ref="HPO3:HPP3"/>
    <mergeCell ref="HPQ3:HPR3"/>
    <mergeCell ref="HPS3:HPT3"/>
    <mergeCell ref="HPU3:HPV3"/>
    <mergeCell ref="HPC3:HPD3"/>
    <mergeCell ref="HPE3:HPF3"/>
    <mergeCell ref="HPG3:HPH3"/>
    <mergeCell ref="HPI3:HPJ3"/>
    <mergeCell ref="HPK3:HPL3"/>
    <mergeCell ref="HOS3:HOT3"/>
    <mergeCell ref="HOU3:HOV3"/>
    <mergeCell ref="HOW3:HOX3"/>
    <mergeCell ref="HOY3:HOZ3"/>
    <mergeCell ref="HPA3:HPB3"/>
    <mergeCell ref="HTS3:HTT3"/>
    <mergeCell ref="HTU3:HTV3"/>
    <mergeCell ref="HTW3:HTX3"/>
    <mergeCell ref="HTY3:HTZ3"/>
    <mergeCell ref="HUA3:HUB3"/>
    <mergeCell ref="HTI3:HTJ3"/>
    <mergeCell ref="HTK3:HTL3"/>
    <mergeCell ref="HTM3:HTN3"/>
    <mergeCell ref="HTO3:HTP3"/>
    <mergeCell ref="HTQ3:HTR3"/>
    <mergeCell ref="HSY3:HSZ3"/>
    <mergeCell ref="HTA3:HTB3"/>
    <mergeCell ref="HTC3:HTD3"/>
    <mergeCell ref="HTE3:HTF3"/>
    <mergeCell ref="HTG3:HTH3"/>
    <mergeCell ref="HSO3:HSP3"/>
    <mergeCell ref="HSQ3:HSR3"/>
    <mergeCell ref="HSS3:HST3"/>
    <mergeCell ref="HSU3:HSV3"/>
    <mergeCell ref="HSW3:HSX3"/>
    <mergeCell ref="HSE3:HSF3"/>
    <mergeCell ref="HSG3:HSH3"/>
    <mergeCell ref="HSI3:HSJ3"/>
    <mergeCell ref="HSK3:HSL3"/>
    <mergeCell ref="HSM3:HSN3"/>
    <mergeCell ref="HRU3:HRV3"/>
    <mergeCell ref="HRW3:HRX3"/>
    <mergeCell ref="HRY3:HRZ3"/>
    <mergeCell ref="HSA3:HSB3"/>
    <mergeCell ref="HSC3:HSD3"/>
    <mergeCell ref="HRK3:HRL3"/>
    <mergeCell ref="HRM3:HRN3"/>
    <mergeCell ref="HRO3:HRP3"/>
    <mergeCell ref="HRQ3:HRR3"/>
    <mergeCell ref="HRS3:HRT3"/>
    <mergeCell ref="HWK3:HWL3"/>
    <mergeCell ref="HWM3:HWN3"/>
    <mergeCell ref="HWO3:HWP3"/>
    <mergeCell ref="HWQ3:HWR3"/>
    <mergeCell ref="HWS3:HWT3"/>
    <mergeCell ref="HWA3:HWB3"/>
    <mergeCell ref="HWC3:HWD3"/>
    <mergeCell ref="HWE3:HWF3"/>
    <mergeCell ref="HWG3:HWH3"/>
    <mergeCell ref="HWI3:HWJ3"/>
    <mergeCell ref="HVQ3:HVR3"/>
    <mergeCell ref="HVS3:HVT3"/>
    <mergeCell ref="HVU3:HVV3"/>
    <mergeCell ref="HVW3:HVX3"/>
    <mergeCell ref="HVY3:HVZ3"/>
    <mergeCell ref="HVG3:HVH3"/>
    <mergeCell ref="HVI3:HVJ3"/>
    <mergeCell ref="HVK3:HVL3"/>
    <mergeCell ref="HVM3:HVN3"/>
    <mergeCell ref="HVO3:HVP3"/>
    <mergeCell ref="HUW3:HUX3"/>
    <mergeCell ref="HUY3:HUZ3"/>
    <mergeCell ref="HVA3:HVB3"/>
    <mergeCell ref="HVC3:HVD3"/>
    <mergeCell ref="HVE3:HVF3"/>
    <mergeCell ref="HUM3:HUN3"/>
    <mergeCell ref="HUO3:HUP3"/>
    <mergeCell ref="HUQ3:HUR3"/>
    <mergeCell ref="HUS3:HUT3"/>
    <mergeCell ref="HUU3:HUV3"/>
    <mergeCell ref="HUC3:HUD3"/>
    <mergeCell ref="HUE3:HUF3"/>
    <mergeCell ref="HUG3:HUH3"/>
    <mergeCell ref="HUI3:HUJ3"/>
    <mergeCell ref="HUK3:HUL3"/>
    <mergeCell ref="HZC3:HZD3"/>
    <mergeCell ref="HZE3:HZF3"/>
    <mergeCell ref="HZG3:HZH3"/>
    <mergeCell ref="HZI3:HZJ3"/>
    <mergeCell ref="HZK3:HZL3"/>
    <mergeCell ref="HYS3:HYT3"/>
    <mergeCell ref="HYU3:HYV3"/>
    <mergeCell ref="HYW3:HYX3"/>
    <mergeCell ref="HYY3:HYZ3"/>
    <mergeCell ref="HZA3:HZB3"/>
    <mergeCell ref="HYI3:HYJ3"/>
    <mergeCell ref="HYK3:HYL3"/>
    <mergeCell ref="HYM3:HYN3"/>
    <mergeCell ref="HYO3:HYP3"/>
    <mergeCell ref="HYQ3:HYR3"/>
    <mergeCell ref="HXY3:HXZ3"/>
    <mergeCell ref="HYA3:HYB3"/>
    <mergeCell ref="HYC3:HYD3"/>
    <mergeCell ref="HYE3:HYF3"/>
    <mergeCell ref="HYG3:HYH3"/>
    <mergeCell ref="HXO3:HXP3"/>
    <mergeCell ref="HXQ3:HXR3"/>
    <mergeCell ref="HXS3:HXT3"/>
    <mergeCell ref="HXU3:HXV3"/>
    <mergeCell ref="HXW3:HXX3"/>
    <mergeCell ref="HXE3:HXF3"/>
    <mergeCell ref="HXG3:HXH3"/>
    <mergeCell ref="HXI3:HXJ3"/>
    <mergeCell ref="HXK3:HXL3"/>
    <mergeCell ref="HXM3:HXN3"/>
    <mergeCell ref="HWU3:HWV3"/>
    <mergeCell ref="HWW3:HWX3"/>
    <mergeCell ref="HWY3:HWZ3"/>
    <mergeCell ref="HXA3:HXB3"/>
    <mergeCell ref="HXC3:HXD3"/>
    <mergeCell ref="IBU3:IBV3"/>
    <mergeCell ref="IBW3:IBX3"/>
    <mergeCell ref="IBY3:IBZ3"/>
    <mergeCell ref="ICA3:ICB3"/>
    <mergeCell ref="ICC3:ICD3"/>
    <mergeCell ref="IBK3:IBL3"/>
    <mergeCell ref="IBM3:IBN3"/>
    <mergeCell ref="IBO3:IBP3"/>
    <mergeCell ref="IBQ3:IBR3"/>
    <mergeCell ref="IBS3:IBT3"/>
    <mergeCell ref="IBA3:IBB3"/>
    <mergeCell ref="IBC3:IBD3"/>
    <mergeCell ref="IBE3:IBF3"/>
    <mergeCell ref="IBG3:IBH3"/>
    <mergeCell ref="IBI3:IBJ3"/>
    <mergeCell ref="IAQ3:IAR3"/>
    <mergeCell ref="IAS3:IAT3"/>
    <mergeCell ref="IAU3:IAV3"/>
    <mergeCell ref="IAW3:IAX3"/>
    <mergeCell ref="IAY3:IAZ3"/>
    <mergeCell ref="IAG3:IAH3"/>
    <mergeCell ref="IAI3:IAJ3"/>
    <mergeCell ref="IAK3:IAL3"/>
    <mergeCell ref="IAM3:IAN3"/>
    <mergeCell ref="IAO3:IAP3"/>
    <mergeCell ref="HZW3:HZX3"/>
    <mergeCell ref="HZY3:HZZ3"/>
    <mergeCell ref="IAA3:IAB3"/>
    <mergeCell ref="IAC3:IAD3"/>
    <mergeCell ref="IAE3:IAF3"/>
    <mergeCell ref="HZM3:HZN3"/>
    <mergeCell ref="HZO3:HZP3"/>
    <mergeCell ref="HZQ3:HZR3"/>
    <mergeCell ref="HZS3:HZT3"/>
    <mergeCell ref="HZU3:HZV3"/>
    <mergeCell ref="IEM3:IEN3"/>
    <mergeCell ref="IEO3:IEP3"/>
    <mergeCell ref="IEQ3:IER3"/>
    <mergeCell ref="IES3:IET3"/>
    <mergeCell ref="IEU3:IEV3"/>
    <mergeCell ref="IEC3:IED3"/>
    <mergeCell ref="IEE3:IEF3"/>
    <mergeCell ref="IEG3:IEH3"/>
    <mergeCell ref="IEI3:IEJ3"/>
    <mergeCell ref="IEK3:IEL3"/>
    <mergeCell ref="IDS3:IDT3"/>
    <mergeCell ref="IDU3:IDV3"/>
    <mergeCell ref="IDW3:IDX3"/>
    <mergeCell ref="IDY3:IDZ3"/>
    <mergeCell ref="IEA3:IEB3"/>
    <mergeCell ref="IDI3:IDJ3"/>
    <mergeCell ref="IDK3:IDL3"/>
    <mergeCell ref="IDM3:IDN3"/>
    <mergeCell ref="IDO3:IDP3"/>
    <mergeCell ref="IDQ3:IDR3"/>
    <mergeCell ref="ICY3:ICZ3"/>
    <mergeCell ref="IDA3:IDB3"/>
    <mergeCell ref="IDC3:IDD3"/>
    <mergeCell ref="IDE3:IDF3"/>
    <mergeCell ref="IDG3:IDH3"/>
    <mergeCell ref="ICO3:ICP3"/>
    <mergeCell ref="ICQ3:ICR3"/>
    <mergeCell ref="ICS3:ICT3"/>
    <mergeCell ref="ICU3:ICV3"/>
    <mergeCell ref="ICW3:ICX3"/>
    <mergeCell ref="ICE3:ICF3"/>
    <mergeCell ref="ICG3:ICH3"/>
    <mergeCell ref="ICI3:ICJ3"/>
    <mergeCell ref="ICK3:ICL3"/>
    <mergeCell ref="ICM3:ICN3"/>
    <mergeCell ref="IHE3:IHF3"/>
    <mergeCell ref="IHG3:IHH3"/>
    <mergeCell ref="IHI3:IHJ3"/>
    <mergeCell ref="IHK3:IHL3"/>
    <mergeCell ref="IHM3:IHN3"/>
    <mergeCell ref="IGU3:IGV3"/>
    <mergeCell ref="IGW3:IGX3"/>
    <mergeCell ref="IGY3:IGZ3"/>
    <mergeCell ref="IHA3:IHB3"/>
    <mergeCell ref="IHC3:IHD3"/>
    <mergeCell ref="IGK3:IGL3"/>
    <mergeCell ref="IGM3:IGN3"/>
    <mergeCell ref="IGO3:IGP3"/>
    <mergeCell ref="IGQ3:IGR3"/>
    <mergeCell ref="IGS3:IGT3"/>
    <mergeCell ref="IGA3:IGB3"/>
    <mergeCell ref="IGC3:IGD3"/>
    <mergeCell ref="IGE3:IGF3"/>
    <mergeCell ref="IGG3:IGH3"/>
    <mergeCell ref="IGI3:IGJ3"/>
    <mergeCell ref="IFQ3:IFR3"/>
    <mergeCell ref="IFS3:IFT3"/>
    <mergeCell ref="IFU3:IFV3"/>
    <mergeCell ref="IFW3:IFX3"/>
    <mergeCell ref="IFY3:IFZ3"/>
    <mergeCell ref="IFG3:IFH3"/>
    <mergeCell ref="IFI3:IFJ3"/>
    <mergeCell ref="IFK3:IFL3"/>
    <mergeCell ref="IFM3:IFN3"/>
    <mergeCell ref="IFO3:IFP3"/>
    <mergeCell ref="IEW3:IEX3"/>
    <mergeCell ref="IEY3:IEZ3"/>
    <mergeCell ref="IFA3:IFB3"/>
    <mergeCell ref="IFC3:IFD3"/>
    <mergeCell ref="IFE3:IFF3"/>
    <mergeCell ref="IJW3:IJX3"/>
    <mergeCell ref="IJY3:IJZ3"/>
    <mergeCell ref="IKA3:IKB3"/>
    <mergeCell ref="IKC3:IKD3"/>
    <mergeCell ref="IKE3:IKF3"/>
    <mergeCell ref="IJM3:IJN3"/>
    <mergeCell ref="IJO3:IJP3"/>
    <mergeCell ref="IJQ3:IJR3"/>
    <mergeCell ref="IJS3:IJT3"/>
    <mergeCell ref="IJU3:IJV3"/>
    <mergeCell ref="IJC3:IJD3"/>
    <mergeCell ref="IJE3:IJF3"/>
    <mergeCell ref="IJG3:IJH3"/>
    <mergeCell ref="IJI3:IJJ3"/>
    <mergeCell ref="IJK3:IJL3"/>
    <mergeCell ref="IIS3:IIT3"/>
    <mergeCell ref="IIU3:IIV3"/>
    <mergeCell ref="IIW3:IIX3"/>
    <mergeCell ref="IIY3:IIZ3"/>
    <mergeCell ref="IJA3:IJB3"/>
    <mergeCell ref="III3:IIJ3"/>
    <mergeCell ref="IIK3:IIL3"/>
    <mergeCell ref="IIM3:IIN3"/>
    <mergeCell ref="IIO3:IIP3"/>
    <mergeCell ref="IIQ3:IIR3"/>
    <mergeCell ref="IHY3:IHZ3"/>
    <mergeCell ref="IIA3:IIB3"/>
    <mergeCell ref="IIC3:IID3"/>
    <mergeCell ref="IIE3:IIF3"/>
    <mergeCell ref="IIG3:IIH3"/>
    <mergeCell ref="IHO3:IHP3"/>
    <mergeCell ref="IHQ3:IHR3"/>
    <mergeCell ref="IHS3:IHT3"/>
    <mergeCell ref="IHU3:IHV3"/>
    <mergeCell ref="IHW3:IHX3"/>
    <mergeCell ref="IMO3:IMP3"/>
    <mergeCell ref="IMQ3:IMR3"/>
    <mergeCell ref="IMS3:IMT3"/>
    <mergeCell ref="IMU3:IMV3"/>
    <mergeCell ref="IMW3:IMX3"/>
    <mergeCell ref="IME3:IMF3"/>
    <mergeCell ref="IMG3:IMH3"/>
    <mergeCell ref="IMI3:IMJ3"/>
    <mergeCell ref="IMK3:IML3"/>
    <mergeCell ref="IMM3:IMN3"/>
    <mergeCell ref="ILU3:ILV3"/>
    <mergeCell ref="ILW3:ILX3"/>
    <mergeCell ref="ILY3:ILZ3"/>
    <mergeCell ref="IMA3:IMB3"/>
    <mergeCell ref="IMC3:IMD3"/>
    <mergeCell ref="ILK3:ILL3"/>
    <mergeCell ref="ILM3:ILN3"/>
    <mergeCell ref="ILO3:ILP3"/>
    <mergeCell ref="ILQ3:ILR3"/>
    <mergeCell ref="ILS3:ILT3"/>
    <mergeCell ref="ILA3:ILB3"/>
    <mergeCell ref="ILC3:ILD3"/>
    <mergeCell ref="ILE3:ILF3"/>
    <mergeCell ref="ILG3:ILH3"/>
    <mergeCell ref="ILI3:ILJ3"/>
    <mergeCell ref="IKQ3:IKR3"/>
    <mergeCell ref="IKS3:IKT3"/>
    <mergeCell ref="IKU3:IKV3"/>
    <mergeCell ref="IKW3:IKX3"/>
    <mergeCell ref="IKY3:IKZ3"/>
    <mergeCell ref="IKG3:IKH3"/>
    <mergeCell ref="IKI3:IKJ3"/>
    <mergeCell ref="IKK3:IKL3"/>
    <mergeCell ref="IKM3:IKN3"/>
    <mergeCell ref="IKO3:IKP3"/>
    <mergeCell ref="IPG3:IPH3"/>
    <mergeCell ref="IPI3:IPJ3"/>
    <mergeCell ref="IPK3:IPL3"/>
    <mergeCell ref="IPM3:IPN3"/>
    <mergeCell ref="IPO3:IPP3"/>
    <mergeCell ref="IOW3:IOX3"/>
    <mergeCell ref="IOY3:IOZ3"/>
    <mergeCell ref="IPA3:IPB3"/>
    <mergeCell ref="IPC3:IPD3"/>
    <mergeCell ref="IPE3:IPF3"/>
    <mergeCell ref="IOM3:ION3"/>
    <mergeCell ref="IOO3:IOP3"/>
    <mergeCell ref="IOQ3:IOR3"/>
    <mergeCell ref="IOS3:IOT3"/>
    <mergeCell ref="IOU3:IOV3"/>
    <mergeCell ref="IOC3:IOD3"/>
    <mergeCell ref="IOE3:IOF3"/>
    <mergeCell ref="IOG3:IOH3"/>
    <mergeCell ref="IOI3:IOJ3"/>
    <mergeCell ref="IOK3:IOL3"/>
    <mergeCell ref="INS3:INT3"/>
    <mergeCell ref="INU3:INV3"/>
    <mergeCell ref="INW3:INX3"/>
    <mergeCell ref="INY3:INZ3"/>
    <mergeCell ref="IOA3:IOB3"/>
    <mergeCell ref="INI3:INJ3"/>
    <mergeCell ref="INK3:INL3"/>
    <mergeCell ref="INM3:INN3"/>
    <mergeCell ref="INO3:INP3"/>
    <mergeCell ref="INQ3:INR3"/>
    <mergeCell ref="IMY3:IMZ3"/>
    <mergeCell ref="INA3:INB3"/>
    <mergeCell ref="INC3:IND3"/>
    <mergeCell ref="INE3:INF3"/>
    <mergeCell ref="ING3:INH3"/>
    <mergeCell ref="IRY3:IRZ3"/>
    <mergeCell ref="ISA3:ISB3"/>
    <mergeCell ref="ISC3:ISD3"/>
    <mergeCell ref="ISE3:ISF3"/>
    <mergeCell ref="ISG3:ISH3"/>
    <mergeCell ref="IRO3:IRP3"/>
    <mergeCell ref="IRQ3:IRR3"/>
    <mergeCell ref="IRS3:IRT3"/>
    <mergeCell ref="IRU3:IRV3"/>
    <mergeCell ref="IRW3:IRX3"/>
    <mergeCell ref="IRE3:IRF3"/>
    <mergeCell ref="IRG3:IRH3"/>
    <mergeCell ref="IRI3:IRJ3"/>
    <mergeCell ref="IRK3:IRL3"/>
    <mergeCell ref="IRM3:IRN3"/>
    <mergeCell ref="IQU3:IQV3"/>
    <mergeCell ref="IQW3:IQX3"/>
    <mergeCell ref="IQY3:IQZ3"/>
    <mergeCell ref="IRA3:IRB3"/>
    <mergeCell ref="IRC3:IRD3"/>
    <mergeCell ref="IQK3:IQL3"/>
    <mergeCell ref="IQM3:IQN3"/>
    <mergeCell ref="IQO3:IQP3"/>
    <mergeCell ref="IQQ3:IQR3"/>
    <mergeCell ref="IQS3:IQT3"/>
    <mergeCell ref="IQA3:IQB3"/>
    <mergeCell ref="IQC3:IQD3"/>
    <mergeCell ref="IQE3:IQF3"/>
    <mergeCell ref="IQG3:IQH3"/>
    <mergeCell ref="IQI3:IQJ3"/>
    <mergeCell ref="IPQ3:IPR3"/>
    <mergeCell ref="IPS3:IPT3"/>
    <mergeCell ref="IPU3:IPV3"/>
    <mergeCell ref="IPW3:IPX3"/>
    <mergeCell ref="IPY3:IPZ3"/>
    <mergeCell ref="IUQ3:IUR3"/>
    <mergeCell ref="IUS3:IUT3"/>
    <mergeCell ref="IUU3:IUV3"/>
    <mergeCell ref="IUW3:IUX3"/>
    <mergeCell ref="IUY3:IUZ3"/>
    <mergeCell ref="IUG3:IUH3"/>
    <mergeCell ref="IUI3:IUJ3"/>
    <mergeCell ref="IUK3:IUL3"/>
    <mergeCell ref="IUM3:IUN3"/>
    <mergeCell ref="IUO3:IUP3"/>
    <mergeCell ref="ITW3:ITX3"/>
    <mergeCell ref="ITY3:ITZ3"/>
    <mergeCell ref="IUA3:IUB3"/>
    <mergeCell ref="IUC3:IUD3"/>
    <mergeCell ref="IUE3:IUF3"/>
    <mergeCell ref="ITM3:ITN3"/>
    <mergeCell ref="ITO3:ITP3"/>
    <mergeCell ref="ITQ3:ITR3"/>
    <mergeCell ref="ITS3:ITT3"/>
    <mergeCell ref="ITU3:ITV3"/>
    <mergeCell ref="ITC3:ITD3"/>
    <mergeCell ref="ITE3:ITF3"/>
    <mergeCell ref="ITG3:ITH3"/>
    <mergeCell ref="ITI3:ITJ3"/>
    <mergeCell ref="ITK3:ITL3"/>
    <mergeCell ref="ISS3:IST3"/>
    <mergeCell ref="ISU3:ISV3"/>
    <mergeCell ref="ISW3:ISX3"/>
    <mergeCell ref="ISY3:ISZ3"/>
    <mergeCell ref="ITA3:ITB3"/>
    <mergeCell ref="ISI3:ISJ3"/>
    <mergeCell ref="ISK3:ISL3"/>
    <mergeCell ref="ISM3:ISN3"/>
    <mergeCell ref="ISO3:ISP3"/>
    <mergeCell ref="ISQ3:ISR3"/>
    <mergeCell ref="IXI3:IXJ3"/>
    <mergeCell ref="IXK3:IXL3"/>
    <mergeCell ref="IXM3:IXN3"/>
    <mergeCell ref="IXO3:IXP3"/>
    <mergeCell ref="IXQ3:IXR3"/>
    <mergeCell ref="IWY3:IWZ3"/>
    <mergeCell ref="IXA3:IXB3"/>
    <mergeCell ref="IXC3:IXD3"/>
    <mergeCell ref="IXE3:IXF3"/>
    <mergeCell ref="IXG3:IXH3"/>
    <mergeCell ref="IWO3:IWP3"/>
    <mergeCell ref="IWQ3:IWR3"/>
    <mergeCell ref="IWS3:IWT3"/>
    <mergeCell ref="IWU3:IWV3"/>
    <mergeCell ref="IWW3:IWX3"/>
    <mergeCell ref="IWE3:IWF3"/>
    <mergeCell ref="IWG3:IWH3"/>
    <mergeCell ref="IWI3:IWJ3"/>
    <mergeCell ref="IWK3:IWL3"/>
    <mergeCell ref="IWM3:IWN3"/>
    <mergeCell ref="IVU3:IVV3"/>
    <mergeCell ref="IVW3:IVX3"/>
    <mergeCell ref="IVY3:IVZ3"/>
    <mergeCell ref="IWA3:IWB3"/>
    <mergeCell ref="IWC3:IWD3"/>
    <mergeCell ref="IVK3:IVL3"/>
    <mergeCell ref="IVM3:IVN3"/>
    <mergeCell ref="IVO3:IVP3"/>
    <mergeCell ref="IVQ3:IVR3"/>
    <mergeCell ref="IVS3:IVT3"/>
    <mergeCell ref="IVA3:IVB3"/>
    <mergeCell ref="IVC3:IVD3"/>
    <mergeCell ref="IVE3:IVF3"/>
    <mergeCell ref="IVG3:IVH3"/>
    <mergeCell ref="IVI3:IVJ3"/>
    <mergeCell ref="JAA3:JAB3"/>
    <mergeCell ref="JAC3:JAD3"/>
    <mergeCell ref="JAE3:JAF3"/>
    <mergeCell ref="JAG3:JAH3"/>
    <mergeCell ref="JAI3:JAJ3"/>
    <mergeCell ref="IZQ3:IZR3"/>
    <mergeCell ref="IZS3:IZT3"/>
    <mergeCell ref="IZU3:IZV3"/>
    <mergeCell ref="IZW3:IZX3"/>
    <mergeCell ref="IZY3:IZZ3"/>
    <mergeCell ref="IZG3:IZH3"/>
    <mergeCell ref="IZI3:IZJ3"/>
    <mergeCell ref="IZK3:IZL3"/>
    <mergeCell ref="IZM3:IZN3"/>
    <mergeCell ref="IZO3:IZP3"/>
    <mergeCell ref="IYW3:IYX3"/>
    <mergeCell ref="IYY3:IYZ3"/>
    <mergeCell ref="IZA3:IZB3"/>
    <mergeCell ref="IZC3:IZD3"/>
    <mergeCell ref="IZE3:IZF3"/>
    <mergeCell ref="IYM3:IYN3"/>
    <mergeCell ref="IYO3:IYP3"/>
    <mergeCell ref="IYQ3:IYR3"/>
    <mergeCell ref="IYS3:IYT3"/>
    <mergeCell ref="IYU3:IYV3"/>
    <mergeCell ref="IYC3:IYD3"/>
    <mergeCell ref="IYE3:IYF3"/>
    <mergeCell ref="IYG3:IYH3"/>
    <mergeCell ref="IYI3:IYJ3"/>
    <mergeCell ref="IYK3:IYL3"/>
    <mergeCell ref="IXS3:IXT3"/>
    <mergeCell ref="IXU3:IXV3"/>
    <mergeCell ref="IXW3:IXX3"/>
    <mergeCell ref="IXY3:IXZ3"/>
    <mergeCell ref="IYA3:IYB3"/>
    <mergeCell ref="JCS3:JCT3"/>
    <mergeCell ref="JCU3:JCV3"/>
    <mergeCell ref="JCW3:JCX3"/>
    <mergeCell ref="JCY3:JCZ3"/>
    <mergeCell ref="JDA3:JDB3"/>
    <mergeCell ref="JCI3:JCJ3"/>
    <mergeCell ref="JCK3:JCL3"/>
    <mergeCell ref="JCM3:JCN3"/>
    <mergeCell ref="JCO3:JCP3"/>
    <mergeCell ref="JCQ3:JCR3"/>
    <mergeCell ref="JBY3:JBZ3"/>
    <mergeCell ref="JCA3:JCB3"/>
    <mergeCell ref="JCC3:JCD3"/>
    <mergeCell ref="JCE3:JCF3"/>
    <mergeCell ref="JCG3:JCH3"/>
    <mergeCell ref="JBO3:JBP3"/>
    <mergeCell ref="JBQ3:JBR3"/>
    <mergeCell ref="JBS3:JBT3"/>
    <mergeCell ref="JBU3:JBV3"/>
    <mergeCell ref="JBW3:JBX3"/>
    <mergeCell ref="JBE3:JBF3"/>
    <mergeCell ref="JBG3:JBH3"/>
    <mergeCell ref="JBI3:JBJ3"/>
    <mergeCell ref="JBK3:JBL3"/>
    <mergeCell ref="JBM3:JBN3"/>
    <mergeCell ref="JAU3:JAV3"/>
    <mergeCell ref="JAW3:JAX3"/>
    <mergeCell ref="JAY3:JAZ3"/>
    <mergeCell ref="JBA3:JBB3"/>
    <mergeCell ref="JBC3:JBD3"/>
    <mergeCell ref="JAK3:JAL3"/>
    <mergeCell ref="JAM3:JAN3"/>
    <mergeCell ref="JAO3:JAP3"/>
    <mergeCell ref="JAQ3:JAR3"/>
    <mergeCell ref="JAS3:JAT3"/>
    <mergeCell ref="JFK3:JFL3"/>
    <mergeCell ref="JFM3:JFN3"/>
    <mergeCell ref="JFO3:JFP3"/>
    <mergeCell ref="JFQ3:JFR3"/>
    <mergeCell ref="JFS3:JFT3"/>
    <mergeCell ref="JFA3:JFB3"/>
    <mergeCell ref="JFC3:JFD3"/>
    <mergeCell ref="JFE3:JFF3"/>
    <mergeCell ref="JFG3:JFH3"/>
    <mergeCell ref="JFI3:JFJ3"/>
    <mergeCell ref="JEQ3:JER3"/>
    <mergeCell ref="JES3:JET3"/>
    <mergeCell ref="JEU3:JEV3"/>
    <mergeCell ref="JEW3:JEX3"/>
    <mergeCell ref="JEY3:JEZ3"/>
    <mergeCell ref="JEG3:JEH3"/>
    <mergeCell ref="JEI3:JEJ3"/>
    <mergeCell ref="JEK3:JEL3"/>
    <mergeCell ref="JEM3:JEN3"/>
    <mergeCell ref="JEO3:JEP3"/>
    <mergeCell ref="JDW3:JDX3"/>
    <mergeCell ref="JDY3:JDZ3"/>
    <mergeCell ref="JEA3:JEB3"/>
    <mergeCell ref="JEC3:JED3"/>
    <mergeCell ref="JEE3:JEF3"/>
    <mergeCell ref="JDM3:JDN3"/>
    <mergeCell ref="JDO3:JDP3"/>
    <mergeCell ref="JDQ3:JDR3"/>
    <mergeCell ref="JDS3:JDT3"/>
    <mergeCell ref="JDU3:JDV3"/>
    <mergeCell ref="JDC3:JDD3"/>
    <mergeCell ref="JDE3:JDF3"/>
    <mergeCell ref="JDG3:JDH3"/>
    <mergeCell ref="JDI3:JDJ3"/>
    <mergeCell ref="JDK3:JDL3"/>
    <mergeCell ref="JIC3:JID3"/>
    <mergeCell ref="JIE3:JIF3"/>
    <mergeCell ref="JIG3:JIH3"/>
    <mergeCell ref="JII3:JIJ3"/>
    <mergeCell ref="JIK3:JIL3"/>
    <mergeCell ref="JHS3:JHT3"/>
    <mergeCell ref="JHU3:JHV3"/>
    <mergeCell ref="JHW3:JHX3"/>
    <mergeCell ref="JHY3:JHZ3"/>
    <mergeCell ref="JIA3:JIB3"/>
    <mergeCell ref="JHI3:JHJ3"/>
    <mergeCell ref="JHK3:JHL3"/>
    <mergeCell ref="JHM3:JHN3"/>
    <mergeCell ref="JHO3:JHP3"/>
    <mergeCell ref="JHQ3:JHR3"/>
    <mergeCell ref="JGY3:JGZ3"/>
    <mergeCell ref="JHA3:JHB3"/>
    <mergeCell ref="JHC3:JHD3"/>
    <mergeCell ref="JHE3:JHF3"/>
    <mergeCell ref="JHG3:JHH3"/>
    <mergeCell ref="JGO3:JGP3"/>
    <mergeCell ref="JGQ3:JGR3"/>
    <mergeCell ref="JGS3:JGT3"/>
    <mergeCell ref="JGU3:JGV3"/>
    <mergeCell ref="JGW3:JGX3"/>
    <mergeCell ref="JGE3:JGF3"/>
    <mergeCell ref="JGG3:JGH3"/>
    <mergeCell ref="JGI3:JGJ3"/>
    <mergeCell ref="JGK3:JGL3"/>
    <mergeCell ref="JGM3:JGN3"/>
    <mergeCell ref="JFU3:JFV3"/>
    <mergeCell ref="JFW3:JFX3"/>
    <mergeCell ref="JFY3:JFZ3"/>
    <mergeCell ref="JGA3:JGB3"/>
    <mergeCell ref="JGC3:JGD3"/>
    <mergeCell ref="JKU3:JKV3"/>
    <mergeCell ref="JKW3:JKX3"/>
    <mergeCell ref="JKY3:JKZ3"/>
    <mergeCell ref="JLA3:JLB3"/>
    <mergeCell ref="JLC3:JLD3"/>
    <mergeCell ref="JKK3:JKL3"/>
    <mergeCell ref="JKM3:JKN3"/>
    <mergeCell ref="JKO3:JKP3"/>
    <mergeCell ref="JKQ3:JKR3"/>
    <mergeCell ref="JKS3:JKT3"/>
    <mergeCell ref="JKA3:JKB3"/>
    <mergeCell ref="JKC3:JKD3"/>
    <mergeCell ref="JKE3:JKF3"/>
    <mergeCell ref="JKG3:JKH3"/>
    <mergeCell ref="JKI3:JKJ3"/>
    <mergeCell ref="JJQ3:JJR3"/>
    <mergeCell ref="JJS3:JJT3"/>
    <mergeCell ref="JJU3:JJV3"/>
    <mergeCell ref="JJW3:JJX3"/>
    <mergeCell ref="JJY3:JJZ3"/>
    <mergeCell ref="JJG3:JJH3"/>
    <mergeCell ref="JJI3:JJJ3"/>
    <mergeCell ref="JJK3:JJL3"/>
    <mergeCell ref="JJM3:JJN3"/>
    <mergeCell ref="JJO3:JJP3"/>
    <mergeCell ref="JIW3:JIX3"/>
    <mergeCell ref="JIY3:JIZ3"/>
    <mergeCell ref="JJA3:JJB3"/>
    <mergeCell ref="JJC3:JJD3"/>
    <mergeCell ref="JJE3:JJF3"/>
    <mergeCell ref="JIM3:JIN3"/>
    <mergeCell ref="JIO3:JIP3"/>
    <mergeCell ref="JIQ3:JIR3"/>
    <mergeCell ref="JIS3:JIT3"/>
    <mergeCell ref="JIU3:JIV3"/>
    <mergeCell ref="JNM3:JNN3"/>
    <mergeCell ref="JNO3:JNP3"/>
    <mergeCell ref="JNQ3:JNR3"/>
    <mergeCell ref="JNS3:JNT3"/>
    <mergeCell ref="JNU3:JNV3"/>
    <mergeCell ref="JNC3:JND3"/>
    <mergeCell ref="JNE3:JNF3"/>
    <mergeCell ref="JNG3:JNH3"/>
    <mergeCell ref="JNI3:JNJ3"/>
    <mergeCell ref="JNK3:JNL3"/>
    <mergeCell ref="JMS3:JMT3"/>
    <mergeCell ref="JMU3:JMV3"/>
    <mergeCell ref="JMW3:JMX3"/>
    <mergeCell ref="JMY3:JMZ3"/>
    <mergeCell ref="JNA3:JNB3"/>
    <mergeCell ref="JMI3:JMJ3"/>
    <mergeCell ref="JMK3:JML3"/>
    <mergeCell ref="JMM3:JMN3"/>
    <mergeCell ref="JMO3:JMP3"/>
    <mergeCell ref="JMQ3:JMR3"/>
    <mergeCell ref="JLY3:JLZ3"/>
    <mergeCell ref="JMA3:JMB3"/>
    <mergeCell ref="JMC3:JMD3"/>
    <mergeCell ref="JME3:JMF3"/>
    <mergeCell ref="JMG3:JMH3"/>
    <mergeCell ref="JLO3:JLP3"/>
    <mergeCell ref="JLQ3:JLR3"/>
    <mergeCell ref="JLS3:JLT3"/>
    <mergeCell ref="JLU3:JLV3"/>
    <mergeCell ref="JLW3:JLX3"/>
    <mergeCell ref="JLE3:JLF3"/>
    <mergeCell ref="JLG3:JLH3"/>
    <mergeCell ref="JLI3:JLJ3"/>
    <mergeCell ref="JLK3:JLL3"/>
    <mergeCell ref="JLM3:JLN3"/>
    <mergeCell ref="JQE3:JQF3"/>
    <mergeCell ref="JQG3:JQH3"/>
    <mergeCell ref="JQI3:JQJ3"/>
    <mergeCell ref="JQK3:JQL3"/>
    <mergeCell ref="JQM3:JQN3"/>
    <mergeCell ref="JPU3:JPV3"/>
    <mergeCell ref="JPW3:JPX3"/>
    <mergeCell ref="JPY3:JPZ3"/>
    <mergeCell ref="JQA3:JQB3"/>
    <mergeCell ref="JQC3:JQD3"/>
    <mergeCell ref="JPK3:JPL3"/>
    <mergeCell ref="JPM3:JPN3"/>
    <mergeCell ref="JPO3:JPP3"/>
    <mergeCell ref="JPQ3:JPR3"/>
    <mergeCell ref="JPS3:JPT3"/>
    <mergeCell ref="JPA3:JPB3"/>
    <mergeCell ref="JPC3:JPD3"/>
    <mergeCell ref="JPE3:JPF3"/>
    <mergeCell ref="JPG3:JPH3"/>
    <mergeCell ref="JPI3:JPJ3"/>
    <mergeCell ref="JOQ3:JOR3"/>
    <mergeCell ref="JOS3:JOT3"/>
    <mergeCell ref="JOU3:JOV3"/>
    <mergeCell ref="JOW3:JOX3"/>
    <mergeCell ref="JOY3:JOZ3"/>
    <mergeCell ref="JOG3:JOH3"/>
    <mergeCell ref="JOI3:JOJ3"/>
    <mergeCell ref="JOK3:JOL3"/>
    <mergeCell ref="JOM3:JON3"/>
    <mergeCell ref="JOO3:JOP3"/>
    <mergeCell ref="JNW3:JNX3"/>
    <mergeCell ref="JNY3:JNZ3"/>
    <mergeCell ref="JOA3:JOB3"/>
    <mergeCell ref="JOC3:JOD3"/>
    <mergeCell ref="JOE3:JOF3"/>
    <mergeCell ref="JSW3:JSX3"/>
    <mergeCell ref="JSY3:JSZ3"/>
    <mergeCell ref="JTA3:JTB3"/>
    <mergeCell ref="JTC3:JTD3"/>
    <mergeCell ref="JTE3:JTF3"/>
    <mergeCell ref="JSM3:JSN3"/>
    <mergeCell ref="JSO3:JSP3"/>
    <mergeCell ref="JSQ3:JSR3"/>
    <mergeCell ref="JSS3:JST3"/>
    <mergeCell ref="JSU3:JSV3"/>
    <mergeCell ref="JSC3:JSD3"/>
    <mergeCell ref="JSE3:JSF3"/>
    <mergeCell ref="JSG3:JSH3"/>
    <mergeCell ref="JSI3:JSJ3"/>
    <mergeCell ref="JSK3:JSL3"/>
    <mergeCell ref="JRS3:JRT3"/>
    <mergeCell ref="JRU3:JRV3"/>
    <mergeCell ref="JRW3:JRX3"/>
    <mergeCell ref="JRY3:JRZ3"/>
    <mergeCell ref="JSA3:JSB3"/>
    <mergeCell ref="JRI3:JRJ3"/>
    <mergeCell ref="JRK3:JRL3"/>
    <mergeCell ref="JRM3:JRN3"/>
    <mergeCell ref="JRO3:JRP3"/>
    <mergeCell ref="JRQ3:JRR3"/>
    <mergeCell ref="JQY3:JQZ3"/>
    <mergeCell ref="JRA3:JRB3"/>
    <mergeCell ref="JRC3:JRD3"/>
    <mergeCell ref="JRE3:JRF3"/>
    <mergeCell ref="JRG3:JRH3"/>
    <mergeCell ref="JQO3:JQP3"/>
    <mergeCell ref="JQQ3:JQR3"/>
    <mergeCell ref="JQS3:JQT3"/>
    <mergeCell ref="JQU3:JQV3"/>
    <mergeCell ref="JQW3:JQX3"/>
    <mergeCell ref="JVO3:JVP3"/>
    <mergeCell ref="JVQ3:JVR3"/>
    <mergeCell ref="JVS3:JVT3"/>
    <mergeCell ref="JVU3:JVV3"/>
    <mergeCell ref="JVW3:JVX3"/>
    <mergeCell ref="JVE3:JVF3"/>
    <mergeCell ref="JVG3:JVH3"/>
    <mergeCell ref="JVI3:JVJ3"/>
    <mergeCell ref="JVK3:JVL3"/>
    <mergeCell ref="JVM3:JVN3"/>
    <mergeCell ref="JUU3:JUV3"/>
    <mergeCell ref="JUW3:JUX3"/>
    <mergeCell ref="JUY3:JUZ3"/>
    <mergeCell ref="JVA3:JVB3"/>
    <mergeCell ref="JVC3:JVD3"/>
    <mergeCell ref="JUK3:JUL3"/>
    <mergeCell ref="JUM3:JUN3"/>
    <mergeCell ref="JUO3:JUP3"/>
    <mergeCell ref="JUQ3:JUR3"/>
    <mergeCell ref="JUS3:JUT3"/>
    <mergeCell ref="JUA3:JUB3"/>
    <mergeCell ref="JUC3:JUD3"/>
    <mergeCell ref="JUE3:JUF3"/>
    <mergeCell ref="JUG3:JUH3"/>
    <mergeCell ref="JUI3:JUJ3"/>
    <mergeCell ref="JTQ3:JTR3"/>
    <mergeCell ref="JTS3:JTT3"/>
    <mergeCell ref="JTU3:JTV3"/>
    <mergeCell ref="JTW3:JTX3"/>
    <mergeCell ref="JTY3:JTZ3"/>
    <mergeCell ref="JTG3:JTH3"/>
    <mergeCell ref="JTI3:JTJ3"/>
    <mergeCell ref="JTK3:JTL3"/>
    <mergeCell ref="JTM3:JTN3"/>
    <mergeCell ref="JTO3:JTP3"/>
    <mergeCell ref="JYG3:JYH3"/>
    <mergeCell ref="JYI3:JYJ3"/>
    <mergeCell ref="JYK3:JYL3"/>
    <mergeCell ref="JYM3:JYN3"/>
    <mergeCell ref="JYO3:JYP3"/>
    <mergeCell ref="JXW3:JXX3"/>
    <mergeCell ref="JXY3:JXZ3"/>
    <mergeCell ref="JYA3:JYB3"/>
    <mergeCell ref="JYC3:JYD3"/>
    <mergeCell ref="JYE3:JYF3"/>
    <mergeCell ref="JXM3:JXN3"/>
    <mergeCell ref="JXO3:JXP3"/>
    <mergeCell ref="JXQ3:JXR3"/>
    <mergeCell ref="JXS3:JXT3"/>
    <mergeCell ref="JXU3:JXV3"/>
    <mergeCell ref="JXC3:JXD3"/>
    <mergeCell ref="JXE3:JXF3"/>
    <mergeCell ref="JXG3:JXH3"/>
    <mergeCell ref="JXI3:JXJ3"/>
    <mergeCell ref="JXK3:JXL3"/>
    <mergeCell ref="JWS3:JWT3"/>
    <mergeCell ref="JWU3:JWV3"/>
    <mergeCell ref="JWW3:JWX3"/>
    <mergeCell ref="JWY3:JWZ3"/>
    <mergeCell ref="JXA3:JXB3"/>
    <mergeCell ref="JWI3:JWJ3"/>
    <mergeCell ref="JWK3:JWL3"/>
    <mergeCell ref="JWM3:JWN3"/>
    <mergeCell ref="JWO3:JWP3"/>
    <mergeCell ref="JWQ3:JWR3"/>
    <mergeCell ref="JVY3:JVZ3"/>
    <mergeCell ref="JWA3:JWB3"/>
    <mergeCell ref="JWC3:JWD3"/>
    <mergeCell ref="JWE3:JWF3"/>
    <mergeCell ref="JWG3:JWH3"/>
    <mergeCell ref="KAY3:KAZ3"/>
    <mergeCell ref="KBA3:KBB3"/>
    <mergeCell ref="KBC3:KBD3"/>
    <mergeCell ref="KBE3:KBF3"/>
    <mergeCell ref="KBG3:KBH3"/>
    <mergeCell ref="KAO3:KAP3"/>
    <mergeCell ref="KAQ3:KAR3"/>
    <mergeCell ref="KAS3:KAT3"/>
    <mergeCell ref="KAU3:KAV3"/>
    <mergeCell ref="KAW3:KAX3"/>
    <mergeCell ref="KAE3:KAF3"/>
    <mergeCell ref="KAG3:KAH3"/>
    <mergeCell ref="KAI3:KAJ3"/>
    <mergeCell ref="KAK3:KAL3"/>
    <mergeCell ref="KAM3:KAN3"/>
    <mergeCell ref="JZU3:JZV3"/>
    <mergeCell ref="JZW3:JZX3"/>
    <mergeCell ref="JZY3:JZZ3"/>
    <mergeCell ref="KAA3:KAB3"/>
    <mergeCell ref="KAC3:KAD3"/>
    <mergeCell ref="JZK3:JZL3"/>
    <mergeCell ref="JZM3:JZN3"/>
    <mergeCell ref="JZO3:JZP3"/>
    <mergeCell ref="JZQ3:JZR3"/>
    <mergeCell ref="JZS3:JZT3"/>
    <mergeCell ref="JZA3:JZB3"/>
    <mergeCell ref="JZC3:JZD3"/>
    <mergeCell ref="JZE3:JZF3"/>
    <mergeCell ref="JZG3:JZH3"/>
    <mergeCell ref="JZI3:JZJ3"/>
    <mergeCell ref="JYQ3:JYR3"/>
    <mergeCell ref="JYS3:JYT3"/>
    <mergeCell ref="JYU3:JYV3"/>
    <mergeCell ref="JYW3:JYX3"/>
    <mergeCell ref="JYY3:JYZ3"/>
    <mergeCell ref="KDQ3:KDR3"/>
    <mergeCell ref="KDS3:KDT3"/>
    <mergeCell ref="KDU3:KDV3"/>
    <mergeCell ref="KDW3:KDX3"/>
    <mergeCell ref="KDY3:KDZ3"/>
    <mergeCell ref="KDG3:KDH3"/>
    <mergeCell ref="KDI3:KDJ3"/>
    <mergeCell ref="KDK3:KDL3"/>
    <mergeCell ref="KDM3:KDN3"/>
    <mergeCell ref="KDO3:KDP3"/>
    <mergeCell ref="KCW3:KCX3"/>
    <mergeCell ref="KCY3:KCZ3"/>
    <mergeCell ref="KDA3:KDB3"/>
    <mergeCell ref="KDC3:KDD3"/>
    <mergeCell ref="KDE3:KDF3"/>
    <mergeCell ref="KCM3:KCN3"/>
    <mergeCell ref="KCO3:KCP3"/>
    <mergeCell ref="KCQ3:KCR3"/>
    <mergeCell ref="KCS3:KCT3"/>
    <mergeCell ref="KCU3:KCV3"/>
    <mergeCell ref="KCC3:KCD3"/>
    <mergeCell ref="KCE3:KCF3"/>
    <mergeCell ref="KCG3:KCH3"/>
    <mergeCell ref="KCI3:KCJ3"/>
    <mergeCell ref="KCK3:KCL3"/>
    <mergeCell ref="KBS3:KBT3"/>
    <mergeCell ref="KBU3:KBV3"/>
    <mergeCell ref="KBW3:KBX3"/>
    <mergeCell ref="KBY3:KBZ3"/>
    <mergeCell ref="KCA3:KCB3"/>
    <mergeCell ref="KBI3:KBJ3"/>
    <mergeCell ref="KBK3:KBL3"/>
    <mergeCell ref="KBM3:KBN3"/>
    <mergeCell ref="KBO3:KBP3"/>
    <mergeCell ref="KBQ3:KBR3"/>
    <mergeCell ref="KGI3:KGJ3"/>
    <mergeCell ref="KGK3:KGL3"/>
    <mergeCell ref="KGM3:KGN3"/>
    <mergeCell ref="KGO3:KGP3"/>
    <mergeCell ref="KGQ3:KGR3"/>
    <mergeCell ref="KFY3:KFZ3"/>
    <mergeCell ref="KGA3:KGB3"/>
    <mergeCell ref="KGC3:KGD3"/>
    <mergeCell ref="KGE3:KGF3"/>
    <mergeCell ref="KGG3:KGH3"/>
    <mergeCell ref="KFO3:KFP3"/>
    <mergeCell ref="KFQ3:KFR3"/>
    <mergeCell ref="KFS3:KFT3"/>
    <mergeCell ref="KFU3:KFV3"/>
    <mergeCell ref="KFW3:KFX3"/>
    <mergeCell ref="KFE3:KFF3"/>
    <mergeCell ref="KFG3:KFH3"/>
    <mergeCell ref="KFI3:KFJ3"/>
    <mergeCell ref="KFK3:KFL3"/>
    <mergeCell ref="KFM3:KFN3"/>
    <mergeCell ref="KEU3:KEV3"/>
    <mergeCell ref="KEW3:KEX3"/>
    <mergeCell ref="KEY3:KEZ3"/>
    <mergeCell ref="KFA3:KFB3"/>
    <mergeCell ref="KFC3:KFD3"/>
    <mergeCell ref="KEK3:KEL3"/>
    <mergeCell ref="KEM3:KEN3"/>
    <mergeCell ref="KEO3:KEP3"/>
    <mergeCell ref="KEQ3:KER3"/>
    <mergeCell ref="KES3:KET3"/>
    <mergeCell ref="KEA3:KEB3"/>
    <mergeCell ref="KEC3:KED3"/>
    <mergeCell ref="KEE3:KEF3"/>
    <mergeCell ref="KEG3:KEH3"/>
    <mergeCell ref="KEI3:KEJ3"/>
    <mergeCell ref="KJA3:KJB3"/>
    <mergeCell ref="KJC3:KJD3"/>
    <mergeCell ref="KJE3:KJF3"/>
    <mergeCell ref="KJG3:KJH3"/>
    <mergeCell ref="KJI3:KJJ3"/>
    <mergeCell ref="KIQ3:KIR3"/>
    <mergeCell ref="KIS3:KIT3"/>
    <mergeCell ref="KIU3:KIV3"/>
    <mergeCell ref="KIW3:KIX3"/>
    <mergeCell ref="KIY3:KIZ3"/>
    <mergeCell ref="KIG3:KIH3"/>
    <mergeCell ref="KII3:KIJ3"/>
    <mergeCell ref="KIK3:KIL3"/>
    <mergeCell ref="KIM3:KIN3"/>
    <mergeCell ref="KIO3:KIP3"/>
    <mergeCell ref="KHW3:KHX3"/>
    <mergeCell ref="KHY3:KHZ3"/>
    <mergeCell ref="KIA3:KIB3"/>
    <mergeCell ref="KIC3:KID3"/>
    <mergeCell ref="KIE3:KIF3"/>
    <mergeCell ref="KHM3:KHN3"/>
    <mergeCell ref="KHO3:KHP3"/>
    <mergeCell ref="KHQ3:KHR3"/>
    <mergeCell ref="KHS3:KHT3"/>
    <mergeCell ref="KHU3:KHV3"/>
    <mergeCell ref="KHC3:KHD3"/>
    <mergeCell ref="KHE3:KHF3"/>
    <mergeCell ref="KHG3:KHH3"/>
    <mergeCell ref="KHI3:KHJ3"/>
    <mergeCell ref="KHK3:KHL3"/>
    <mergeCell ref="KGS3:KGT3"/>
    <mergeCell ref="KGU3:KGV3"/>
    <mergeCell ref="KGW3:KGX3"/>
    <mergeCell ref="KGY3:KGZ3"/>
    <mergeCell ref="KHA3:KHB3"/>
    <mergeCell ref="KLS3:KLT3"/>
    <mergeCell ref="KLU3:KLV3"/>
    <mergeCell ref="KLW3:KLX3"/>
    <mergeCell ref="KLY3:KLZ3"/>
    <mergeCell ref="KMA3:KMB3"/>
    <mergeCell ref="KLI3:KLJ3"/>
    <mergeCell ref="KLK3:KLL3"/>
    <mergeCell ref="KLM3:KLN3"/>
    <mergeCell ref="KLO3:KLP3"/>
    <mergeCell ref="KLQ3:KLR3"/>
    <mergeCell ref="KKY3:KKZ3"/>
    <mergeCell ref="KLA3:KLB3"/>
    <mergeCell ref="KLC3:KLD3"/>
    <mergeCell ref="KLE3:KLF3"/>
    <mergeCell ref="KLG3:KLH3"/>
    <mergeCell ref="KKO3:KKP3"/>
    <mergeCell ref="KKQ3:KKR3"/>
    <mergeCell ref="KKS3:KKT3"/>
    <mergeCell ref="KKU3:KKV3"/>
    <mergeCell ref="KKW3:KKX3"/>
    <mergeCell ref="KKE3:KKF3"/>
    <mergeCell ref="KKG3:KKH3"/>
    <mergeCell ref="KKI3:KKJ3"/>
    <mergeCell ref="KKK3:KKL3"/>
    <mergeCell ref="KKM3:KKN3"/>
    <mergeCell ref="KJU3:KJV3"/>
    <mergeCell ref="KJW3:KJX3"/>
    <mergeCell ref="KJY3:KJZ3"/>
    <mergeCell ref="KKA3:KKB3"/>
    <mergeCell ref="KKC3:KKD3"/>
    <mergeCell ref="KJK3:KJL3"/>
    <mergeCell ref="KJM3:KJN3"/>
    <mergeCell ref="KJO3:KJP3"/>
    <mergeCell ref="KJQ3:KJR3"/>
    <mergeCell ref="KJS3:KJT3"/>
    <mergeCell ref="KOK3:KOL3"/>
    <mergeCell ref="KOM3:KON3"/>
    <mergeCell ref="KOO3:KOP3"/>
    <mergeCell ref="KOQ3:KOR3"/>
    <mergeCell ref="KOS3:KOT3"/>
    <mergeCell ref="KOA3:KOB3"/>
    <mergeCell ref="KOC3:KOD3"/>
    <mergeCell ref="KOE3:KOF3"/>
    <mergeCell ref="KOG3:KOH3"/>
    <mergeCell ref="KOI3:KOJ3"/>
    <mergeCell ref="KNQ3:KNR3"/>
    <mergeCell ref="KNS3:KNT3"/>
    <mergeCell ref="KNU3:KNV3"/>
    <mergeCell ref="KNW3:KNX3"/>
    <mergeCell ref="KNY3:KNZ3"/>
    <mergeCell ref="KNG3:KNH3"/>
    <mergeCell ref="KNI3:KNJ3"/>
    <mergeCell ref="KNK3:KNL3"/>
    <mergeCell ref="KNM3:KNN3"/>
    <mergeCell ref="KNO3:KNP3"/>
    <mergeCell ref="KMW3:KMX3"/>
    <mergeCell ref="KMY3:KMZ3"/>
    <mergeCell ref="KNA3:KNB3"/>
    <mergeCell ref="KNC3:KND3"/>
    <mergeCell ref="KNE3:KNF3"/>
    <mergeCell ref="KMM3:KMN3"/>
    <mergeCell ref="KMO3:KMP3"/>
    <mergeCell ref="KMQ3:KMR3"/>
    <mergeCell ref="KMS3:KMT3"/>
    <mergeCell ref="KMU3:KMV3"/>
    <mergeCell ref="KMC3:KMD3"/>
    <mergeCell ref="KME3:KMF3"/>
    <mergeCell ref="KMG3:KMH3"/>
    <mergeCell ref="KMI3:KMJ3"/>
    <mergeCell ref="KMK3:KML3"/>
    <mergeCell ref="KRC3:KRD3"/>
    <mergeCell ref="KRE3:KRF3"/>
    <mergeCell ref="KRG3:KRH3"/>
    <mergeCell ref="KRI3:KRJ3"/>
    <mergeCell ref="KRK3:KRL3"/>
    <mergeCell ref="KQS3:KQT3"/>
    <mergeCell ref="KQU3:KQV3"/>
    <mergeCell ref="KQW3:KQX3"/>
    <mergeCell ref="KQY3:KQZ3"/>
    <mergeCell ref="KRA3:KRB3"/>
    <mergeCell ref="KQI3:KQJ3"/>
    <mergeCell ref="KQK3:KQL3"/>
    <mergeCell ref="KQM3:KQN3"/>
    <mergeCell ref="KQO3:KQP3"/>
    <mergeCell ref="KQQ3:KQR3"/>
    <mergeCell ref="KPY3:KPZ3"/>
    <mergeCell ref="KQA3:KQB3"/>
    <mergeCell ref="KQC3:KQD3"/>
    <mergeCell ref="KQE3:KQF3"/>
    <mergeCell ref="KQG3:KQH3"/>
    <mergeCell ref="KPO3:KPP3"/>
    <mergeCell ref="KPQ3:KPR3"/>
    <mergeCell ref="KPS3:KPT3"/>
    <mergeCell ref="KPU3:KPV3"/>
    <mergeCell ref="KPW3:KPX3"/>
    <mergeCell ref="KPE3:KPF3"/>
    <mergeCell ref="KPG3:KPH3"/>
    <mergeCell ref="KPI3:KPJ3"/>
    <mergeCell ref="KPK3:KPL3"/>
    <mergeCell ref="KPM3:KPN3"/>
    <mergeCell ref="KOU3:KOV3"/>
    <mergeCell ref="KOW3:KOX3"/>
    <mergeCell ref="KOY3:KOZ3"/>
    <mergeCell ref="KPA3:KPB3"/>
    <mergeCell ref="KPC3:KPD3"/>
    <mergeCell ref="KTU3:KTV3"/>
    <mergeCell ref="KTW3:KTX3"/>
    <mergeCell ref="KTY3:KTZ3"/>
    <mergeCell ref="KUA3:KUB3"/>
    <mergeCell ref="KUC3:KUD3"/>
    <mergeCell ref="KTK3:KTL3"/>
    <mergeCell ref="KTM3:KTN3"/>
    <mergeCell ref="KTO3:KTP3"/>
    <mergeCell ref="KTQ3:KTR3"/>
    <mergeCell ref="KTS3:KTT3"/>
    <mergeCell ref="KTA3:KTB3"/>
    <mergeCell ref="KTC3:KTD3"/>
    <mergeCell ref="KTE3:KTF3"/>
    <mergeCell ref="KTG3:KTH3"/>
    <mergeCell ref="KTI3:KTJ3"/>
    <mergeCell ref="KSQ3:KSR3"/>
    <mergeCell ref="KSS3:KST3"/>
    <mergeCell ref="KSU3:KSV3"/>
    <mergeCell ref="KSW3:KSX3"/>
    <mergeCell ref="KSY3:KSZ3"/>
    <mergeCell ref="KSG3:KSH3"/>
    <mergeCell ref="KSI3:KSJ3"/>
    <mergeCell ref="KSK3:KSL3"/>
    <mergeCell ref="KSM3:KSN3"/>
    <mergeCell ref="KSO3:KSP3"/>
    <mergeCell ref="KRW3:KRX3"/>
    <mergeCell ref="KRY3:KRZ3"/>
    <mergeCell ref="KSA3:KSB3"/>
    <mergeCell ref="KSC3:KSD3"/>
    <mergeCell ref="KSE3:KSF3"/>
    <mergeCell ref="KRM3:KRN3"/>
    <mergeCell ref="KRO3:KRP3"/>
    <mergeCell ref="KRQ3:KRR3"/>
    <mergeCell ref="KRS3:KRT3"/>
    <mergeCell ref="KRU3:KRV3"/>
    <mergeCell ref="KWM3:KWN3"/>
    <mergeCell ref="KWO3:KWP3"/>
    <mergeCell ref="KWQ3:KWR3"/>
    <mergeCell ref="KWS3:KWT3"/>
    <mergeCell ref="KWU3:KWV3"/>
    <mergeCell ref="KWC3:KWD3"/>
    <mergeCell ref="KWE3:KWF3"/>
    <mergeCell ref="KWG3:KWH3"/>
    <mergeCell ref="KWI3:KWJ3"/>
    <mergeCell ref="KWK3:KWL3"/>
    <mergeCell ref="KVS3:KVT3"/>
    <mergeCell ref="KVU3:KVV3"/>
    <mergeCell ref="KVW3:KVX3"/>
    <mergeCell ref="KVY3:KVZ3"/>
    <mergeCell ref="KWA3:KWB3"/>
    <mergeCell ref="KVI3:KVJ3"/>
    <mergeCell ref="KVK3:KVL3"/>
    <mergeCell ref="KVM3:KVN3"/>
    <mergeCell ref="KVO3:KVP3"/>
    <mergeCell ref="KVQ3:KVR3"/>
    <mergeCell ref="KUY3:KUZ3"/>
    <mergeCell ref="KVA3:KVB3"/>
    <mergeCell ref="KVC3:KVD3"/>
    <mergeCell ref="KVE3:KVF3"/>
    <mergeCell ref="KVG3:KVH3"/>
    <mergeCell ref="KUO3:KUP3"/>
    <mergeCell ref="KUQ3:KUR3"/>
    <mergeCell ref="KUS3:KUT3"/>
    <mergeCell ref="KUU3:KUV3"/>
    <mergeCell ref="KUW3:KUX3"/>
    <mergeCell ref="KUE3:KUF3"/>
    <mergeCell ref="KUG3:KUH3"/>
    <mergeCell ref="KUI3:KUJ3"/>
    <mergeCell ref="KUK3:KUL3"/>
    <mergeCell ref="KUM3:KUN3"/>
    <mergeCell ref="KZE3:KZF3"/>
    <mergeCell ref="KZG3:KZH3"/>
    <mergeCell ref="KZI3:KZJ3"/>
    <mergeCell ref="KZK3:KZL3"/>
    <mergeCell ref="KZM3:KZN3"/>
    <mergeCell ref="KYU3:KYV3"/>
    <mergeCell ref="KYW3:KYX3"/>
    <mergeCell ref="KYY3:KYZ3"/>
    <mergeCell ref="KZA3:KZB3"/>
    <mergeCell ref="KZC3:KZD3"/>
    <mergeCell ref="KYK3:KYL3"/>
    <mergeCell ref="KYM3:KYN3"/>
    <mergeCell ref="KYO3:KYP3"/>
    <mergeCell ref="KYQ3:KYR3"/>
    <mergeCell ref="KYS3:KYT3"/>
    <mergeCell ref="KYA3:KYB3"/>
    <mergeCell ref="KYC3:KYD3"/>
    <mergeCell ref="KYE3:KYF3"/>
    <mergeCell ref="KYG3:KYH3"/>
    <mergeCell ref="KYI3:KYJ3"/>
    <mergeCell ref="KXQ3:KXR3"/>
    <mergeCell ref="KXS3:KXT3"/>
    <mergeCell ref="KXU3:KXV3"/>
    <mergeCell ref="KXW3:KXX3"/>
    <mergeCell ref="KXY3:KXZ3"/>
    <mergeCell ref="KXG3:KXH3"/>
    <mergeCell ref="KXI3:KXJ3"/>
    <mergeCell ref="KXK3:KXL3"/>
    <mergeCell ref="KXM3:KXN3"/>
    <mergeCell ref="KXO3:KXP3"/>
    <mergeCell ref="KWW3:KWX3"/>
    <mergeCell ref="KWY3:KWZ3"/>
    <mergeCell ref="KXA3:KXB3"/>
    <mergeCell ref="KXC3:KXD3"/>
    <mergeCell ref="KXE3:KXF3"/>
    <mergeCell ref="LBW3:LBX3"/>
    <mergeCell ref="LBY3:LBZ3"/>
    <mergeCell ref="LCA3:LCB3"/>
    <mergeCell ref="LCC3:LCD3"/>
    <mergeCell ref="LCE3:LCF3"/>
    <mergeCell ref="LBM3:LBN3"/>
    <mergeCell ref="LBO3:LBP3"/>
    <mergeCell ref="LBQ3:LBR3"/>
    <mergeCell ref="LBS3:LBT3"/>
    <mergeCell ref="LBU3:LBV3"/>
    <mergeCell ref="LBC3:LBD3"/>
    <mergeCell ref="LBE3:LBF3"/>
    <mergeCell ref="LBG3:LBH3"/>
    <mergeCell ref="LBI3:LBJ3"/>
    <mergeCell ref="LBK3:LBL3"/>
    <mergeCell ref="LAS3:LAT3"/>
    <mergeCell ref="LAU3:LAV3"/>
    <mergeCell ref="LAW3:LAX3"/>
    <mergeCell ref="LAY3:LAZ3"/>
    <mergeCell ref="LBA3:LBB3"/>
    <mergeCell ref="LAI3:LAJ3"/>
    <mergeCell ref="LAK3:LAL3"/>
    <mergeCell ref="LAM3:LAN3"/>
    <mergeCell ref="LAO3:LAP3"/>
    <mergeCell ref="LAQ3:LAR3"/>
    <mergeCell ref="KZY3:KZZ3"/>
    <mergeCell ref="LAA3:LAB3"/>
    <mergeCell ref="LAC3:LAD3"/>
    <mergeCell ref="LAE3:LAF3"/>
    <mergeCell ref="LAG3:LAH3"/>
    <mergeCell ref="KZO3:KZP3"/>
    <mergeCell ref="KZQ3:KZR3"/>
    <mergeCell ref="KZS3:KZT3"/>
    <mergeCell ref="KZU3:KZV3"/>
    <mergeCell ref="KZW3:KZX3"/>
    <mergeCell ref="LEO3:LEP3"/>
    <mergeCell ref="LEQ3:LER3"/>
    <mergeCell ref="LES3:LET3"/>
    <mergeCell ref="LEU3:LEV3"/>
    <mergeCell ref="LEW3:LEX3"/>
    <mergeCell ref="LEE3:LEF3"/>
    <mergeCell ref="LEG3:LEH3"/>
    <mergeCell ref="LEI3:LEJ3"/>
    <mergeCell ref="LEK3:LEL3"/>
    <mergeCell ref="LEM3:LEN3"/>
    <mergeCell ref="LDU3:LDV3"/>
    <mergeCell ref="LDW3:LDX3"/>
    <mergeCell ref="LDY3:LDZ3"/>
    <mergeCell ref="LEA3:LEB3"/>
    <mergeCell ref="LEC3:LED3"/>
    <mergeCell ref="LDK3:LDL3"/>
    <mergeCell ref="LDM3:LDN3"/>
    <mergeCell ref="LDO3:LDP3"/>
    <mergeCell ref="LDQ3:LDR3"/>
    <mergeCell ref="LDS3:LDT3"/>
    <mergeCell ref="LDA3:LDB3"/>
    <mergeCell ref="LDC3:LDD3"/>
    <mergeCell ref="LDE3:LDF3"/>
    <mergeCell ref="LDG3:LDH3"/>
    <mergeCell ref="LDI3:LDJ3"/>
    <mergeCell ref="LCQ3:LCR3"/>
    <mergeCell ref="LCS3:LCT3"/>
    <mergeCell ref="LCU3:LCV3"/>
    <mergeCell ref="LCW3:LCX3"/>
    <mergeCell ref="LCY3:LCZ3"/>
    <mergeCell ref="LCG3:LCH3"/>
    <mergeCell ref="LCI3:LCJ3"/>
    <mergeCell ref="LCK3:LCL3"/>
    <mergeCell ref="LCM3:LCN3"/>
    <mergeCell ref="LCO3:LCP3"/>
    <mergeCell ref="LHG3:LHH3"/>
    <mergeCell ref="LHI3:LHJ3"/>
    <mergeCell ref="LHK3:LHL3"/>
    <mergeCell ref="LHM3:LHN3"/>
    <mergeCell ref="LHO3:LHP3"/>
    <mergeCell ref="LGW3:LGX3"/>
    <mergeCell ref="LGY3:LGZ3"/>
    <mergeCell ref="LHA3:LHB3"/>
    <mergeCell ref="LHC3:LHD3"/>
    <mergeCell ref="LHE3:LHF3"/>
    <mergeCell ref="LGM3:LGN3"/>
    <mergeCell ref="LGO3:LGP3"/>
    <mergeCell ref="LGQ3:LGR3"/>
    <mergeCell ref="LGS3:LGT3"/>
    <mergeCell ref="LGU3:LGV3"/>
    <mergeCell ref="LGC3:LGD3"/>
    <mergeCell ref="LGE3:LGF3"/>
    <mergeCell ref="LGG3:LGH3"/>
    <mergeCell ref="LGI3:LGJ3"/>
    <mergeCell ref="LGK3:LGL3"/>
    <mergeCell ref="LFS3:LFT3"/>
    <mergeCell ref="LFU3:LFV3"/>
    <mergeCell ref="LFW3:LFX3"/>
    <mergeCell ref="LFY3:LFZ3"/>
    <mergeCell ref="LGA3:LGB3"/>
    <mergeCell ref="LFI3:LFJ3"/>
    <mergeCell ref="LFK3:LFL3"/>
    <mergeCell ref="LFM3:LFN3"/>
    <mergeCell ref="LFO3:LFP3"/>
    <mergeCell ref="LFQ3:LFR3"/>
    <mergeCell ref="LEY3:LEZ3"/>
    <mergeCell ref="LFA3:LFB3"/>
    <mergeCell ref="LFC3:LFD3"/>
    <mergeCell ref="LFE3:LFF3"/>
    <mergeCell ref="LFG3:LFH3"/>
    <mergeCell ref="LJY3:LJZ3"/>
    <mergeCell ref="LKA3:LKB3"/>
    <mergeCell ref="LKC3:LKD3"/>
    <mergeCell ref="LKE3:LKF3"/>
    <mergeCell ref="LKG3:LKH3"/>
    <mergeCell ref="LJO3:LJP3"/>
    <mergeCell ref="LJQ3:LJR3"/>
    <mergeCell ref="LJS3:LJT3"/>
    <mergeCell ref="LJU3:LJV3"/>
    <mergeCell ref="LJW3:LJX3"/>
    <mergeCell ref="LJE3:LJF3"/>
    <mergeCell ref="LJG3:LJH3"/>
    <mergeCell ref="LJI3:LJJ3"/>
    <mergeCell ref="LJK3:LJL3"/>
    <mergeCell ref="LJM3:LJN3"/>
    <mergeCell ref="LIU3:LIV3"/>
    <mergeCell ref="LIW3:LIX3"/>
    <mergeCell ref="LIY3:LIZ3"/>
    <mergeCell ref="LJA3:LJB3"/>
    <mergeCell ref="LJC3:LJD3"/>
    <mergeCell ref="LIK3:LIL3"/>
    <mergeCell ref="LIM3:LIN3"/>
    <mergeCell ref="LIO3:LIP3"/>
    <mergeCell ref="LIQ3:LIR3"/>
    <mergeCell ref="LIS3:LIT3"/>
    <mergeCell ref="LIA3:LIB3"/>
    <mergeCell ref="LIC3:LID3"/>
    <mergeCell ref="LIE3:LIF3"/>
    <mergeCell ref="LIG3:LIH3"/>
    <mergeCell ref="LII3:LIJ3"/>
    <mergeCell ref="LHQ3:LHR3"/>
    <mergeCell ref="LHS3:LHT3"/>
    <mergeCell ref="LHU3:LHV3"/>
    <mergeCell ref="LHW3:LHX3"/>
    <mergeCell ref="LHY3:LHZ3"/>
    <mergeCell ref="LMQ3:LMR3"/>
    <mergeCell ref="LMS3:LMT3"/>
    <mergeCell ref="LMU3:LMV3"/>
    <mergeCell ref="LMW3:LMX3"/>
    <mergeCell ref="LMY3:LMZ3"/>
    <mergeCell ref="LMG3:LMH3"/>
    <mergeCell ref="LMI3:LMJ3"/>
    <mergeCell ref="LMK3:LML3"/>
    <mergeCell ref="LMM3:LMN3"/>
    <mergeCell ref="LMO3:LMP3"/>
    <mergeCell ref="LLW3:LLX3"/>
    <mergeCell ref="LLY3:LLZ3"/>
    <mergeCell ref="LMA3:LMB3"/>
    <mergeCell ref="LMC3:LMD3"/>
    <mergeCell ref="LME3:LMF3"/>
    <mergeCell ref="LLM3:LLN3"/>
    <mergeCell ref="LLO3:LLP3"/>
    <mergeCell ref="LLQ3:LLR3"/>
    <mergeCell ref="LLS3:LLT3"/>
    <mergeCell ref="LLU3:LLV3"/>
    <mergeCell ref="LLC3:LLD3"/>
    <mergeCell ref="LLE3:LLF3"/>
    <mergeCell ref="LLG3:LLH3"/>
    <mergeCell ref="LLI3:LLJ3"/>
    <mergeCell ref="LLK3:LLL3"/>
    <mergeCell ref="LKS3:LKT3"/>
    <mergeCell ref="LKU3:LKV3"/>
    <mergeCell ref="LKW3:LKX3"/>
    <mergeCell ref="LKY3:LKZ3"/>
    <mergeCell ref="LLA3:LLB3"/>
    <mergeCell ref="LKI3:LKJ3"/>
    <mergeCell ref="LKK3:LKL3"/>
    <mergeCell ref="LKM3:LKN3"/>
    <mergeCell ref="LKO3:LKP3"/>
    <mergeCell ref="LKQ3:LKR3"/>
    <mergeCell ref="LPI3:LPJ3"/>
    <mergeCell ref="LPK3:LPL3"/>
    <mergeCell ref="LPM3:LPN3"/>
    <mergeCell ref="LPO3:LPP3"/>
    <mergeCell ref="LPQ3:LPR3"/>
    <mergeCell ref="LOY3:LOZ3"/>
    <mergeCell ref="LPA3:LPB3"/>
    <mergeCell ref="LPC3:LPD3"/>
    <mergeCell ref="LPE3:LPF3"/>
    <mergeCell ref="LPG3:LPH3"/>
    <mergeCell ref="LOO3:LOP3"/>
    <mergeCell ref="LOQ3:LOR3"/>
    <mergeCell ref="LOS3:LOT3"/>
    <mergeCell ref="LOU3:LOV3"/>
    <mergeCell ref="LOW3:LOX3"/>
    <mergeCell ref="LOE3:LOF3"/>
    <mergeCell ref="LOG3:LOH3"/>
    <mergeCell ref="LOI3:LOJ3"/>
    <mergeCell ref="LOK3:LOL3"/>
    <mergeCell ref="LOM3:LON3"/>
    <mergeCell ref="LNU3:LNV3"/>
    <mergeCell ref="LNW3:LNX3"/>
    <mergeCell ref="LNY3:LNZ3"/>
    <mergeCell ref="LOA3:LOB3"/>
    <mergeCell ref="LOC3:LOD3"/>
    <mergeCell ref="LNK3:LNL3"/>
    <mergeCell ref="LNM3:LNN3"/>
    <mergeCell ref="LNO3:LNP3"/>
    <mergeCell ref="LNQ3:LNR3"/>
    <mergeCell ref="LNS3:LNT3"/>
    <mergeCell ref="LNA3:LNB3"/>
    <mergeCell ref="LNC3:LND3"/>
    <mergeCell ref="LNE3:LNF3"/>
    <mergeCell ref="LNG3:LNH3"/>
    <mergeCell ref="LNI3:LNJ3"/>
    <mergeCell ref="LSA3:LSB3"/>
    <mergeCell ref="LSC3:LSD3"/>
    <mergeCell ref="LSE3:LSF3"/>
    <mergeCell ref="LSG3:LSH3"/>
    <mergeCell ref="LSI3:LSJ3"/>
    <mergeCell ref="LRQ3:LRR3"/>
    <mergeCell ref="LRS3:LRT3"/>
    <mergeCell ref="LRU3:LRV3"/>
    <mergeCell ref="LRW3:LRX3"/>
    <mergeCell ref="LRY3:LRZ3"/>
    <mergeCell ref="LRG3:LRH3"/>
    <mergeCell ref="LRI3:LRJ3"/>
    <mergeCell ref="LRK3:LRL3"/>
    <mergeCell ref="LRM3:LRN3"/>
    <mergeCell ref="LRO3:LRP3"/>
    <mergeCell ref="LQW3:LQX3"/>
    <mergeCell ref="LQY3:LQZ3"/>
    <mergeCell ref="LRA3:LRB3"/>
    <mergeCell ref="LRC3:LRD3"/>
    <mergeCell ref="LRE3:LRF3"/>
    <mergeCell ref="LQM3:LQN3"/>
    <mergeCell ref="LQO3:LQP3"/>
    <mergeCell ref="LQQ3:LQR3"/>
    <mergeCell ref="LQS3:LQT3"/>
    <mergeCell ref="LQU3:LQV3"/>
    <mergeCell ref="LQC3:LQD3"/>
    <mergeCell ref="LQE3:LQF3"/>
    <mergeCell ref="LQG3:LQH3"/>
    <mergeCell ref="LQI3:LQJ3"/>
    <mergeCell ref="LQK3:LQL3"/>
    <mergeCell ref="LPS3:LPT3"/>
    <mergeCell ref="LPU3:LPV3"/>
    <mergeCell ref="LPW3:LPX3"/>
    <mergeCell ref="LPY3:LPZ3"/>
    <mergeCell ref="LQA3:LQB3"/>
    <mergeCell ref="LUS3:LUT3"/>
    <mergeCell ref="LUU3:LUV3"/>
    <mergeCell ref="LUW3:LUX3"/>
    <mergeCell ref="LUY3:LUZ3"/>
    <mergeCell ref="LVA3:LVB3"/>
    <mergeCell ref="LUI3:LUJ3"/>
    <mergeCell ref="LUK3:LUL3"/>
    <mergeCell ref="LUM3:LUN3"/>
    <mergeCell ref="LUO3:LUP3"/>
    <mergeCell ref="LUQ3:LUR3"/>
    <mergeCell ref="LTY3:LTZ3"/>
    <mergeCell ref="LUA3:LUB3"/>
    <mergeCell ref="LUC3:LUD3"/>
    <mergeCell ref="LUE3:LUF3"/>
    <mergeCell ref="LUG3:LUH3"/>
    <mergeCell ref="LTO3:LTP3"/>
    <mergeCell ref="LTQ3:LTR3"/>
    <mergeCell ref="LTS3:LTT3"/>
    <mergeCell ref="LTU3:LTV3"/>
    <mergeCell ref="LTW3:LTX3"/>
    <mergeCell ref="LTE3:LTF3"/>
    <mergeCell ref="LTG3:LTH3"/>
    <mergeCell ref="LTI3:LTJ3"/>
    <mergeCell ref="LTK3:LTL3"/>
    <mergeCell ref="LTM3:LTN3"/>
    <mergeCell ref="LSU3:LSV3"/>
    <mergeCell ref="LSW3:LSX3"/>
    <mergeCell ref="LSY3:LSZ3"/>
    <mergeCell ref="LTA3:LTB3"/>
    <mergeCell ref="LTC3:LTD3"/>
    <mergeCell ref="LSK3:LSL3"/>
    <mergeCell ref="LSM3:LSN3"/>
    <mergeCell ref="LSO3:LSP3"/>
    <mergeCell ref="LSQ3:LSR3"/>
    <mergeCell ref="LSS3:LST3"/>
    <mergeCell ref="LXK3:LXL3"/>
    <mergeCell ref="LXM3:LXN3"/>
    <mergeCell ref="LXO3:LXP3"/>
    <mergeCell ref="LXQ3:LXR3"/>
    <mergeCell ref="LXS3:LXT3"/>
    <mergeCell ref="LXA3:LXB3"/>
    <mergeCell ref="LXC3:LXD3"/>
    <mergeCell ref="LXE3:LXF3"/>
    <mergeCell ref="LXG3:LXH3"/>
    <mergeCell ref="LXI3:LXJ3"/>
    <mergeCell ref="LWQ3:LWR3"/>
    <mergeCell ref="LWS3:LWT3"/>
    <mergeCell ref="LWU3:LWV3"/>
    <mergeCell ref="LWW3:LWX3"/>
    <mergeCell ref="LWY3:LWZ3"/>
    <mergeCell ref="LWG3:LWH3"/>
    <mergeCell ref="LWI3:LWJ3"/>
    <mergeCell ref="LWK3:LWL3"/>
    <mergeCell ref="LWM3:LWN3"/>
    <mergeCell ref="LWO3:LWP3"/>
    <mergeCell ref="LVW3:LVX3"/>
    <mergeCell ref="LVY3:LVZ3"/>
    <mergeCell ref="LWA3:LWB3"/>
    <mergeCell ref="LWC3:LWD3"/>
    <mergeCell ref="LWE3:LWF3"/>
    <mergeCell ref="LVM3:LVN3"/>
    <mergeCell ref="LVO3:LVP3"/>
    <mergeCell ref="LVQ3:LVR3"/>
    <mergeCell ref="LVS3:LVT3"/>
    <mergeCell ref="LVU3:LVV3"/>
    <mergeCell ref="LVC3:LVD3"/>
    <mergeCell ref="LVE3:LVF3"/>
    <mergeCell ref="LVG3:LVH3"/>
    <mergeCell ref="LVI3:LVJ3"/>
    <mergeCell ref="LVK3:LVL3"/>
    <mergeCell ref="MAC3:MAD3"/>
    <mergeCell ref="MAE3:MAF3"/>
    <mergeCell ref="MAG3:MAH3"/>
    <mergeCell ref="MAI3:MAJ3"/>
    <mergeCell ref="MAK3:MAL3"/>
    <mergeCell ref="LZS3:LZT3"/>
    <mergeCell ref="LZU3:LZV3"/>
    <mergeCell ref="LZW3:LZX3"/>
    <mergeCell ref="LZY3:LZZ3"/>
    <mergeCell ref="MAA3:MAB3"/>
    <mergeCell ref="LZI3:LZJ3"/>
    <mergeCell ref="LZK3:LZL3"/>
    <mergeCell ref="LZM3:LZN3"/>
    <mergeCell ref="LZO3:LZP3"/>
    <mergeCell ref="LZQ3:LZR3"/>
    <mergeCell ref="LYY3:LYZ3"/>
    <mergeCell ref="LZA3:LZB3"/>
    <mergeCell ref="LZC3:LZD3"/>
    <mergeCell ref="LZE3:LZF3"/>
    <mergeCell ref="LZG3:LZH3"/>
    <mergeCell ref="LYO3:LYP3"/>
    <mergeCell ref="LYQ3:LYR3"/>
    <mergeCell ref="LYS3:LYT3"/>
    <mergeCell ref="LYU3:LYV3"/>
    <mergeCell ref="LYW3:LYX3"/>
    <mergeCell ref="LYE3:LYF3"/>
    <mergeCell ref="LYG3:LYH3"/>
    <mergeCell ref="LYI3:LYJ3"/>
    <mergeCell ref="LYK3:LYL3"/>
    <mergeCell ref="LYM3:LYN3"/>
    <mergeCell ref="LXU3:LXV3"/>
    <mergeCell ref="LXW3:LXX3"/>
    <mergeCell ref="LXY3:LXZ3"/>
    <mergeCell ref="LYA3:LYB3"/>
    <mergeCell ref="LYC3:LYD3"/>
    <mergeCell ref="MCU3:MCV3"/>
    <mergeCell ref="MCW3:MCX3"/>
    <mergeCell ref="MCY3:MCZ3"/>
    <mergeCell ref="MDA3:MDB3"/>
    <mergeCell ref="MDC3:MDD3"/>
    <mergeCell ref="MCK3:MCL3"/>
    <mergeCell ref="MCM3:MCN3"/>
    <mergeCell ref="MCO3:MCP3"/>
    <mergeCell ref="MCQ3:MCR3"/>
    <mergeCell ref="MCS3:MCT3"/>
    <mergeCell ref="MCA3:MCB3"/>
    <mergeCell ref="MCC3:MCD3"/>
    <mergeCell ref="MCE3:MCF3"/>
    <mergeCell ref="MCG3:MCH3"/>
    <mergeCell ref="MCI3:MCJ3"/>
    <mergeCell ref="MBQ3:MBR3"/>
    <mergeCell ref="MBS3:MBT3"/>
    <mergeCell ref="MBU3:MBV3"/>
    <mergeCell ref="MBW3:MBX3"/>
    <mergeCell ref="MBY3:MBZ3"/>
    <mergeCell ref="MBG3:MBH3"/>
    <mergeCell ref="MBI3:MBJ3"/>
    <mergeCell ref="MBK3:MBL3"/>
    <mergeCell ref="MBM3:MBN3"/>
    <mergeCell ref="MBO3:MBP3"/>
    <mergeCell ref="MAW3:MAX3"/>
    <mergeCell ref="MAY3:MAZ3"/>
    <mergeCell ref="MBA3:MBB3"/>
    <mergeCell ref="MBC3:MBD3"/>
    <mergeCell ref="MBE3:MBF3"/>
    <mergeCell ref="MAM3:MAN3"/>
    <mergeCell ref="MAO3:MAP3"/>
    <mergeCell ref="MAQ3:MAR3"/>
    <mergeCell ref="MAS3:MAT3"/>
    <mergeCell ref="MAU3:MAV3"/>
    <mergeCell ref="MFM3:MFN3"/>
    <mergeCell ref="MFO3:MFP3"/>
    <mergeCell ref="MFQ3:MFR3"/>
    <mergeCell ref="MFS3:MFT3"/>
    <mergeCell ref="MFU3:MFV3"/>
    <mergeCell ref="MFC3:MFD3"/>
    <mergeCell ref="MFE3:MFF3"/>
    <mergeCell ref="MFG3:MFH3"/>
    <mergeCell ref="MFI3:MFJ3"/>
    <mergeCell ref="MFK3:MFL3"/>
    <mergeCell ref="MES3:MET3"/>
    <mergeCell ref="MEU3:MEV3"/>
    <mergeCell ref="MEW3:MEX3"/>
    <mergeCell ref="MEY3:MEZ3"/>
    <mergeCell ref="MFA3:MFB3"/>
    <mergeCell ref="MEI3:MEJ3"/>
    <mergeCell ref="MEK3:MEL3"/>
    <mergeCell ref="MEM3:MEN3"/>
    <mergeCell ref="MEO3:MEP3"/>
    <mergeCell ref="MEQ3:MER3"/>
    <mergeCell ref="MDY3:MDZ3"/>
    <mergeCell ref="MEA3:MEB3"/>
    <mergeCell ref="MEC3:MED3"/>
    <mergeCell ref="MEE3:MEF3"/>
    <mergeCell ref="MEG3:MEH3"/>
    <mergeCell ref="MDO3:MDP3"/>
    <mergeCell ref="MDQ3:MDR3"/>
    <mergeCell ref="MDS3:MDT3"/>
    <mergeCell ref="MDU3:MDV3"/>
    <mergeCell ref="MDW3:MDX3"/>
    <mergeCell ref="MDE3:MDF3"/>
    <mergeCell ref="MDG3:MDH3"/>
    <mergeCell ref="MDI3:MDJ3"/>
    <mergeCell ref="MDK3:MDL3"/>
    <mergeCell ref="MDM3:MDN3"/>
    <mergeCell ref="MIE3:MIF3"/>
    <mergeCell ref="MIG3:MIH3"/>
    <mergeCell ref="MII3:MIJ3"/>
    <mergeCell ref="MIK3:MIL3"/>
    <mergeCell ref="MIM3:MIN3"/>
    <mergeCell ref="MHU3:MHV3"/>
    <mergeCell ref="MHW3:MHX3"/>
    <mergeCell ref="MHY3:MHZ3"/>
    <mergeCell ref="MIA3:MIB3"/>
    <mergeCell ref="MIC3:MID3"/>
    <mergeCell ref="MHK3:MHL3"/>
    <mergeCell ref="MHM3:MHN3"/>
    <mergeCell ref="MHO3:MHP3"/>
    <mergeCell ref="MHQ3:MHR3"/>
    <mergeCell ref="MHS3:MHT3"/>
    <mergeCell ref="MHA3:MHB3"/>
    <mergeCell ref="MHC3:MHD3"/>
    <mergeCell ref="MHE3:MHF3"/>
    <mergeCell ref="MHG3:MHH3"/>
    <mergeCell ref="MHI3:MHJ3"/>
    <mergeCell ref="MGQ3:MGR3"/>
    <mergeCell ref="MGS3:MGT3"/>
    <mergeCell ref="MGU3:MGV3"/>
    <mergeCell ref="MGW3:MGX3"/>
    <mergeCell ref="MGY3:MGZ3"/>
    <mergeCell ref="MGG3:MGH3"/>
    <mergeCell ref="MGI3:MGJ3"/>
    <mergeCell ref="MGK3:MGL3"/>
    <mergeCell ref="MGM3:MGN3"/>
    <mergeCell ref="MGO3:MGP3"/>
    <mergeCell ref="MFW3:MFX3"/>
    <mergeCell ref="MFY3:MFZ3"/>
    <mergeCell ref="MGA3:MGB3"/>
    <mergeCell ref="MGC3:MGD3"/>
    <mergeCell ref="MGE3:MGF3"/>
    <mergeCell ref="MKW3:MKX3"/>
    <mergeCell ref="MKY3:MKZ3"/>
    <mergeCell ref="MLA3:MLB3"/>
    <mergeCell ref="MLC3:MLD3"/>
    <mergeCell ref="MLE3:MLF3"/>
    <mergeCell ref="MKM3:MKN3"/>
    <mergeCell ref="MKO3:MKP3"/>
    <mergeCell ref="MKQ3:MKR3"/>
    <mergeCell ref="MKS3:MKT3"/>
    <mergeCell ref="MKU3:MKV3"/>
    <mergeCell ref="MKC3:MKD3"/>
    <mergeCell ref="MKE3:MKF3"/>
    <mergeCell ref="MKG3:MKH3"/>
    <mergeCell ref="MKI3:MKJ3"/>
    <mergeCell ref="MKK3:MKL3"/>
    <mergeCell ref="MJS3:MJT3"/>
    <mergeCell ref="MJU3:MJV3"/>
    <mergeCell ref="MJW3:MJX3"/>
    <mergeCell ref="MJY3:MJZ3"/>
    <mergeCell ref="MKA3:MKB3"/>
    <mergeCell ref="MJI3:MJJ3"/>
    <mergeCell ref="MJK3:MJL3"/>
    <mergeCell ref="MJM3:MJN3"/>
    <mergeCell ref="MJO3:MJP3"/>
    <mergeCell ref="MJQ3:MJR3"/>
    <mergeCell ref="MIY3:MIZ3"/>
    <mergeCell ref="MJA3:MJB3"/>
    <mergeCell ref="MJC3:MJD3"/>
    <mergeCell ref="MJE3:MJF3"/>
    <mergeCell ref="MJG3:MJH3"/>
    <mergeCell ref="MIO3:MIP3"/>
    <mergeCell ref="MIQ3:MIR3"/>
    <mergeCell ref="MIS3:MIT3"/>
    <mergeCell ref="MIU3:MIV3"/>
    <mergeCell ref="MIW3:MIX3"/>
    <mergeCell ref="MNO3:MNP3"/>
    <mergeCell ref="MNQ3:MNR3"/>
    <mergeCell ref="MNS3:MNT3"/>
    <mergeCell ref="MNU3:MNV3"/>
    <mergeCell ref="MNW3:MNX3"/>
    <mergeCell ref="MNE3:MNF3"/>
    <mergeCell ref="MNG3:MNH3"/>
    <mergeCell ref="MNI3:MNJ3"/>
    <mergeCell ref="MNK3:MNL3"/>
    <mergeCell ref="MNM3:MNN3"/>
    <mergeCell ref="MMU3:MMV3"/>
    <mergeCell ref="MMW3:MMX3"/>
    <mergeCell ref="MMY3:MMZ3"/>
    <mergeCell ref="MNA3:MNB3"/>
    <mergeCell ref="MNC3:MND3"/>
    <mergeCell ref="MMK3:MML3"/>
    <mergeCell ref="MMM3:MMN3"/>
    <mergeCell ref="MMO3:MMP3"/>
    <mergeCell ref="MMQ3:MMR3"/>
    <mergeCell ref="MMS3:MMT3"/>
    <mergeCell ref="MMA3:MMB3"/>
    <mergeCell ref="MMC3:MMD3"/>
    <mergeCell ref="MME3:MMF3"/>
    <mergeCell ref="MMG3:MMH3"/>
    <mergeCell ref="MMI3:MMJ3"/>
    <mergeCell ref="MLQ3:MLR3"/>
    <mergeCell ref="MLS3:MLT3"/>
    <mergeCell ref="MLU3:MLV3"/>
    <mergeCell ref="MLW3:MLX3"/>
    <mergeCell ref="MLY3:MLZ3"/>
    <mergeCell ref="MLG3:MLH3"/>
    <mergeCell ref="MLI3:MLJ3"/>
    <mergeCell ref="MLK3:MLL3"/>
    <mergeCell ref="MLM3:MLN3"/>
    <mergeCell ref="MLO3:MLP3"/>
    <mergeCell ref="MQG3:MQH3"/>
    <mergeCell ref="MQI3:MQJ3"/>
    <mergeCell ref="MQK3:MQL3"/>
    <mergeCell ref="MQM3:MQN3"/>
    <mergeCell ref="MQO3:MQP3"/>
    <mergeCell ref="MPW3:MPX3"/>
    <mergeCell ref="MPY3:MPZ3"/>
    <mergeCell ref="MQA3:MQB3"/>
    <mergeCell ref="MQC3:MQD3"/>
    <mergeCell ref="MQE3:MQF3"/>
    <mergeCell ref="MPM3:MPN3"/>
    <mergeCell ref="MPO3:MPP3"/>
    <mergeCell ref="MPQ3:MPR3"/>
    <mergeCell ref="MPS3:MPT3"/>
    <mergeCell ref="MPU3:MPV3"/>
    <mergeCell ref="MPC3:MPD3"/>
    <mergeCell ref="MPE3:MPF3"/>
    <mergeCell ref="MPG3:MPH3"/>
    <mergeCell ref="MPI3:MPJ3"/>
    <mergeCell ref="MPK3:MPL3"/>
    <mergeCell ref="MOS3:MOT3"/>
    <mergeCell ref="MOU3:MOV3"/>
    <mergeCell ref="MOW3:MOX3"/>
    <mergeCell ref="MOY3:MOZ3"/>
    <mergeCell ref="MPA3:MPB3"/>
    <mergeCell ref="MOI3:MOJ3"/>
    <mergeCell ref="MOK3:MOL3"/>
    <mergeCell ref="MOM3:MON3"/>
    <mergeCell ref="MOO3:MOP3"/>
    <mergeCell ref="MOQ3:MOR3"/>
    <mergeCell ref="MNY3:MNZ3"/>
    <mergeCell ref="MOA3:MOB3"/>
    <mergeCell ref="MOC3:MOD3"/>
    <mergeCell ref="MOE3:MOF3"/>
    <mergeCell ref="MOG3:MOH3"/>
    <mergeCell ref="MSY3:MSZ3"/>
    <mergeCell ref="MTA3:MTB3"/>
    <mergeCell ref="MTC3:MTD3"/>
    <mergeCell ref="MTE3:MTF3"/>
    <mergeCell ref="MTG3:MTH3"/>
    <mergeCell ref="MSO3:MSP3"/>
    <mergeCell ref="MSQ3:MSR3"/>
    <mergeCell ref="MSS3:MST3"/>
    <mergeCell ref="MSU3:MSV3"/>
    <mergeCell ref="MSW3:MSX3"/>
    <mergeCell ref="MSE3:MSF3"/>
    <mergeCell ref="MSG3:MSH3"/>
    <mergeCell ref="MSI3:MSJ3"/>
    <mergeCell ref="MSK3:MSL3"/>
    <mergeCell ref="MSM3:MSN3"/>
    <mergeCell ref="MRU3:MRV3"/>
    <mergeCell ref="MRW3:MRX3"/>
    <mergeCell ref="MRY3:MRZ3"/>
    <mergeCell ref="MSA3:MSB3"/>
    <mergeCell ref="MSC3:MSD3"/>
    <mergeCell ref="MRK3:MRL3"/>
    <mergeCell ref="MRM3:MRN3"/>
    <mergeCell ref="MRO3:MRP3"/>
    <mergeCell ref="MRQ3:MRR3"/>
    <mergeCell ref="MRS3:MRT3"/>
    <mergeCell ref="MRA3:MRB3"/>
    <mergeCell ref="MRC3:MRD3"/>
    <mergeCell ref="MRE3:MRF3"/>
    <mergeCell ref="MRG3:MRH3"/>
    <mergeCell ref="MRI3:MRJ3"/>
    <mergeCell ref="MQQ3:MQR3"/>
    <mergeCell ref="MQS3:MQT3"/>
    <mergeCell ref="MQU3:MQV3"/>
    <mergeCell ref="MQW3:MQX3"/>
    <mergeCell ref="MQY3:MQZ3"/>
    <mergeCell ref="MVQ3:MVR3"/>
    <mergeCell ref="MVS3:MVT3"/>
    <mergeCell ref="MVU3:MVV3"/>
    <mergeCell ref="MVW3:MVX3"/>
    <mergeCell ref="MVY3:MVZ3"/>
    <mergeCell ref="MVG3:MVH3"/>
    <mergeCell ref="MVI3:MVJ3"/>
    <mergeCell ref="MVK3:MVL3"/>
    <mergeCell ref="MVM3:MVN3"/>
    <mergeCell ref="MVO3:MVP3"/>
    <mergeCell ref="MUW3:MUX3"/>
    <mergeCell ref="MUY3:MUZ3"/>
    <mergeCell ref="MVA3:MVB3"/>
    <mergeCell ref="MVC3:MVD3"/>
    <mergeCell ref="MVE3:MVF3"/>
    <mergeCell ref="MUM3:MUN3"/>
    <mergeCell ref="MUO3:MUP3"/>
    <mergeCell ref="MUQ3:MUR3"/>
    <mergeCell ref="MUS3:MUT3"/>
    <mergeCell ref="MUU3:MUV3"/>
    <mergeCell ref="MUC3:MUD3"/>
    <mergeCell ref="MUE3:MUF3"/>
    <mergeCell ref="MUG3:MUH3"/>
    <mergeCell ref="MUI3:MUJ3"/>
    <mergeCell ref="MUK3:MUL3"/>
    <mergeCell ref="MTS3:MTT3"/>
    <mergeCell ref="MTU3:MTV3"/>
    <mergeCell ref="MTW3:MTX3"/>
    <mergeCell ref="MTY3:MTZ3"/>
    <mergeCell ref="MUA3:MUB3"/>
    <mergeCell ref="MTI3:MTJ3"/>
    <mergeCell ref="MTK3:MTL3"/>
    <mergeCell ref="MTM3:MTN3"/>
    <mergeCell ref="MTO3:MTP3"/>
    <mergeCell ref="MTQ3:MTR3"/>
    <mergeCell ref="MYI3:MYJ3"/>
    <mergeCell ref="MYK3:MYL3"/>
    <mergeCell ref="MYM3:MYN3"/>
    <mergeCell ref="MYO3:MYP3"/>
    <mergeCell ref="MYQ3:MYR3"/>
    <mergeCell ref="MXY3:MXZ3"/>
    <mergeCell ref="MYA3:MYB3"/>
    <mergeCell ref="MYC3:MYD3"/>
    <mergeCell ref="MYE3:MYF3"/>
    <mergeCell ref="MYG3:MYH3"/>
    <mergeCell ref="MXO3:MXP3"/>
    <mergeCell ref="MXQ3:MXR3"/>
    <mergeCell ref="MXS3:MXT3"/>
    <mergeCell ref="MXU3:MXV3"/>
    <mergeCell ref="MXW3:MXX3"/>
    <mergeCell ref="MXE3:MXF3"/>
    <mergeCell ref="MXG3:MXH3"/>
    <mergeCell ref="MXI3:MXJ3"/>
    <mergeCell ref="MXK3:MXL3"/>
    <mergeCell ref="MXM3:MXN3"/>
    <mergeCell ref="MWU3:MWV3"/>
    <mergeCell ref="MWW3:MWX3"/>
    <mergeCell ref="MWY3:MWZ3"/>
    <mergeCell ref="MXA3:MXB3"/>
    <mergeCell ref="MXC3:MXD3"/>
    <mergeCell ref="MWK3:MWL3"/>
    <mergeCell ref="MWM3:MWN3"/>
    <mergeCell ref="MWO3:MWP3"/>
    <mergeCell ref="MWQ3:MWR3"/>
    <mergeCell ref="MWS3:MWT3"/>
    <mergeCell ref="MWA3:MWB3"/>
    <mergeCell ref="MWC3:MWD3"/>
    <mergeCell ref="MWE3:MWF3"/>
    <mergeCell ref="MWG3:MWH3"/>
    <mergeCell ref="MWI3:MWJ3"/>
    <mergeCell ref="NBA3:NBB3"/>
    <mergeCell ref="NBC3:NBD3"/>
    <mergeCell ref="NBE3:NBF3"/>
    <mergeCell ref="NBG3:NBH3"/>
    <mergeCell ref="NBI3:NBJ3"/>
    <mergeCell ref="NAQ3:NAR3"/>
    <mergeCell ref="NAS3:NAT3"/>
    <mergeCell ref="NAU3:NAV3"/>
    <mergeCell ref="NAW3:NAX3"/>
    <mergeCell ref="NAY3:NAZ3"/>
    <mergeCell ref="NAG3:NAH3"/>
    <mergeCell ref="NAI3:NAJ3"/>
    <mergeCell ref="NAK3:NAL3"/>
    <mergeCell ref="NAM3:NAN3"/>
    <mergeCell ref="NAO3:NAP3"/>
    <mergeCell ref="MZW3:MZX3"/>
    <mergeCell ref="MZY3:MZZ3"/>
    <mergeCell ref="NAA3:NAB3"/>
    <mergeCell ref="NAC3:NAD3"/>
    <mergeCell ref="NAE3:NAF3"/>
    <mergeCell ref="MZM3:MZN3"/>
    <mergeCell ref="MZO3:MZP3"/>
    <mergeCell ref="MZQ3:MZR3"/>
    <mergeCell ref="MZS3:MZT3"/>
    <mergeCell ref="MZU3:MZV3"/>
    <mergeCell ref="MZC3:MZD3"/>
    <mergeCell ref="MZE3:MZF3"/>
    <mergeCell ref="MZG3:MZH3"/>
    <mergeCell ref="MZI3:MZJ3"/>
    <mergeCell ref="MZK3:MZL3"/>
    <mergeCell ref="MYS3:MYT3"/>
    <mergeCell ref="MYU3:MYV3"/>
    <mergeCell ref="MYW3:MYX3"/>
    <mergeCell ref="MYY3:MYZ3"/>
    <mergeCell ref="MZA3:MZB3"/>
    <mergeCell ref="NDS3:NDT3"/>
    <mergeCell ref="NDU3:NDV3"/>
    <mergeCell ref="NDW3:NDX3"/>
    <mergeCell ref="NDY3:NDZ3"/>
    <mergeCell ref="NEA3:NEB3"/>
    <mergeCell ref="NDI3:NDJ3"/>
    <mergeCell ref="NDK3:NDL3"/>
    <mergeCell ref="NDM3:NDN3"/>
    <mergeCell ref="NDO3:NDP3"/>
    <mergeCell ref="NDQ3:NDR3"/>
    <mergeCell ref="NCY3:NCZ3"/>
    <mergeCell ref="NDA3:NDB3"/>
    <mergeCell ref="NDC3:NDD3"/>
    <mergeCell ref="NDE3:NDF3"/>
    <mergeCell ref="NDG3:NDH3"/>
    <mergeCell ref="NCO3:NCP3"/>
    <mergeCell ref="NCQ3:NCR3"/>
    <mergeCell ref="NCS3:NCT3"/>
    <mergeCell ref="NCU3:NCV3"/>
    <mergeCell ref="NCW3:NCX3"/>
    <mergeCell ref="NCE3:NCF3"/>
    <mergeCell ref="NCG3:NCH3"/>
    <mergeCell ref="NCI3:NCJ3"/>
    <mergeCell ref="NCK3:NCL3"/>
    <mergeCell ref="NCM3:NCN3"/>
    <mergeCell ref="NBU3:NBV3"/>
    <mergeCell ref="NBW3:NBX3"/>
    <mergeCell ref="NBY3:NBZ3"/>
    <mergeCell ref="NCA3:NCB3"/>
    <mergeCell ref="NCC3:NCD3"/>
    <mergeCell ref="NBK3:NBL3"/>
    <mergeCell ref="NBM3:NBN3"/>
    <mergeCell ref="NBO3:NBP3"/>
    <mergeCell ref="NBQ3:NBR3"/>
    <mergeCell ref="NBS3:NBT3"/>
    <mergeCell ref="NGK3:NGL3"/>
    <mergeCell ref="NGM3:NGN3"/>
    <mergeCell ref="NGO3:NGP3"/>
    <mergeCell ref="NGQ3:NGR3"/>
    <mergeCell ref="NGS3:NGT3"/>
    <mergeCell ref="NGA3:NGB3"/>
    <mergeCell ref="NGC3:NGD3"/>
    <mergeCell ref="NGE3:NGF3"/>
    <mergeCell ref="NGG3:NGH3"/>
    <mergeCell ref="NGI3:NGJ3"/>
    <mergeCell ref="NFQ3:NFR3"/>
    <mergeCell ref="NFS3:NFT3"/>
    <mergeCell ref="NFU3:NFV3"/>
    <mergeCell ref="NFW3:NFX3"/>
    <mergeCell ref="NFY3:NFZ3"/>
    <mergeCell ref="NFG3:NFH3"/>
    <mergeCell ref="NFI3:NFJ3"/>
    <mergeCell ref="NFK3:NFL3"/>
    <mergeCell ref="NFM3:NFN3"/>
    <mergeCell ref="NFO3:NFP3"/>
    <mergeCell ref="NEW3:NEX3"/>
    <mergeCell ref="NEY3:NEZ3"/>
    <mergeCell ref="NFA3:NFB3"/>
    <mergeCell ref="NFC3:NFD3"/>
    <mergeCell ref="NFE3:NFF3"/>
    <mergeCell ref="NEM3:NEN3"/>
    <mergeCell ref="NEO3:NEP3"/>
    <mergeCell ref="NEQ3:NER3"/>
    <mergeCell ref="NES3:NET3"/>
    <mergeCell ref="NEU3:NEV3"/>
    <mergeCell ref="NEC3:NED3"/>
    <mergeCell ref="NEE3:NEF3"/>
    <mergeCell ref="NEG3:NEH3"/>
    <mergeCell ref="NEI3:NEJ3"/>
    <mergeCell ref="NEK3:NEL3"/>
    <mergeCell ref="NJC3:NJD3"/>
    <mergeCell ref="NJE3:NJF3"/>
    <mergeCell ref="NJG3:NJH3"/>
    <mergeCell ref="NJI3:NJJ3"/>
    <mergeCell ref="NJK3:NJL3"/>
    <mergeCell ref="NIS3:NIT3"/>
    <mergeCell ref="NIU3:NIV3"/>
    <mergeCell ref="NIW3:NIX3"/>
    <mergeCell ref="NIY3:NIZ3"/>
    <mergeCell ref="NJA3:NJB3"/>
    <mergeCell ref="NII3:NIJ3"/>
    <mergeCell ref="NIK3:NIL3"/>
    <mergeCell ref="NIM3:NIN3"/>
    <mergeCell ref="NIO3:NIP3"/>
    <mergeCell ref="NIQ3:NIR3"/>
    <mergeCell ref="NHY3:NHZ3"/>
    <mergeCell ref="NIA3:NIB3"/>
    <mergeCell ref="NIC3:NID3"/>
    <mergeCell ref="NIE3:NIF3"/>
    <mergeCell ref="NIG3:NIH3"/>
    <mergeCell ref="NHO3:NHP3"/>
    <mergeCell ref="NHQ3:NHR3"/>
    <mergeCell ref="NHS3:NHT3"/>
    <mergeCell ref="NHU3:NHV3"/>
    <mergeCell ref="NHW3:NHX3"/>
    <mergeCell ref="NHE3:NHF3"/>
    <mergeCell ref="NHG3:NHH3"/>
    <mergeCell ref="NHI3:NHJ3"/>
    <mergeCell ref="NHK3:NHL3"/>
    <mergeCell ref="NHM3:NHN3"/>
    <mergeCell ref="NGU3:NGV3"/>
    <mergeCell ref="NGW3:NGX3"/>
    <mergeCell ref="NGY3:NGZ3"/>
    <mergeCell ref="NHA3:NHB3"/>
    <mergeCell ref="NHC3:NHD3"/>
    <mergeCell ref="NLU3:NLV3"/>
    <mergeCell ref="NLW3:NLX3"/>
    <mergeCell ref="NLY3:NLZ3"/>
    <mergeCell ref="NMA3:NMB3"/>
    <mergeCell ref="NMC3:NMD3"/>
    <mergeCell ref="NLK3:NLL3"/>
    <mergeCell ref="NLM3:NLN3"/>
    <mergeCell ref="NLO3:NLP3"/>
    <mergeCell ref="NLQ3:NLR3"/>
    <mergeCell ref="NLS3:NLT3"/>
    <mergeCell ref="NLA3:NLB3"/>
    <mergeCell ref="NLC3:NLD3"/>
    <mergeCell ref="NLE3:NLF3"/>
    <mergeCell ref="NLG3:NLH3"/>
    <mergeCell ref="NLI3:NLJ3"/>
    <mergeCell ref="NKQ3:NKR3"/>
    <mergeCell ref="NKS3:NKT3"/>
    <mergeCell ref="NKU3:NKV3"/>
    <mergeCell ref="NKW3:NKX3"/>
    <mergeCell ref="NKY3:NKZ3"/>
    <mergeCell ref="NKG3:NKH3"/>
    <mergeCell ref="NKI3:NKJ3"/>
    <mergeCell ref="NKK3:NKL3"/>
    <mergeCell ref="NKM3:NKN3"/>
    <mergeCell ref="NKO3:NKP3"/>
    <mergeCell ref="NJW3:NJX3"/>
    <mergeCell ref="NJY3:NJZ3"/>
    <mergeCell ref="NKA3:NKB3"/>
    <mergeCell ref="NKC3:NKD3"/>
    <mergeCell ref="NKE3:NKF3"/>
    <mergeCell ref="NJM3:NJN3"/>
    <mergeCell ref="NJO3:NJP3"/>
    <mergeCell ref="NJQ3:NJR3"/>
    <mergeCell ref="NJS3:NJT3"/>
    <mergeCell ref="NJU3:NJV3"/>
    <mergeCell ref="NOM3:NON3"/>
    <mergeCell ref="NOO3:NOP3"/>
    <mergeCell ref="NOQ3:NOR3"/>
    <mergeCell ref="NOS3:NOT3"/>
    <mergeCell ref="NOU3:NOV3"/>
    <mergeCell ref="NOC3:NOD3"/>
    <mergeCell ref="NOE3:NOF3"/>
    <mergeCell ref="NOG3:NOH3"/>
    <mergeCell ref="NOI3:NOJ3"/>
    <mergeCell ref="NOK3:NOL3"/>
    <mergeCell ref="NNS3:NNT3"/>
    <mergeCell ref="NNU3:NNV3"/>
    <mergeCell ref="NNW3:NNX3"/>
    <mergeCell ref="NNY3:NNZ3"/>
    <mergeCell ref="NOA3:NOB3"/>
    <mergeCell ref="NNI3:NNJ3"/>
    <mergeCell ref="NNK3:NNL3"/>
    <mergeCell ref="NNM3:NNN3"/>
    <mergeCell ref="NNO3:NNP3"/>
    <mergeCell ref="NNQ3:NNR3"/>
    <mergeCell ref="NMY3:NMZ3"/>
    <mergeCell ref="NNA3:NNB3"/>
    <mergeCell ref="NNC3:NND3"/>
    <mergeCell ref="NNE3:NNF3"/>
    <mergeCell ref="NNG3:NNH3"/>
    <mergeCell ref="NMO3:NMP3"/>
    <mergeCell ref="NMQ3:NMR3"/>
    <mergeCell ref="NMS3:NMT3"/>
    <mergeCell ref="NMU3:NMV3"/>
    <mergeCell ref="NMW3:NMX3"/>
    <mergeCell ref="NME3:NMF3"/>
    <mergeCell ref="NMG3:NMH3"/>
    <mergeCell ref="NMI3:NMJ3"/>
    <mergeCell ref="NMK3:NML3"/>
    <mergeCell ref="NMM3:NMN3"/>
    <mergeCell ref="NRE3:NRF3"/>
    <mergeCell ref="NRG3:NRH3"/>
    <mergeCell ref="NRI3:NRJ3"/>
    <mergeCell ref="NRK3:NRL3"/>
    <mergeCell ref="NRM3:NRN3"/>
    <mergeCell ref="NQU3:NQV3"/>
    <mergeCell ref="NQW3:NQX3"/>
    <mergeCell ref="NQY3:NQZ3"/>
    <mergeCell ref="NRA3:NRB3"/>
    <mergeCell ref="NRC3:NRD3"/>
    <mergeCell ref="NQK3:NQL3"/>
    <mergeCell ref="NQM3:NQN3"/>
    <mergeCell ref="NQO3:NQP3"/>
    <mergeCell ref="NQQ3:NQR3"/>
    <mergeCell ref="NQS3:NQT3"/>
    <mergeCell ref="NQA3:NQB3"/>
    <mergeCell ref="NQC3:NQD3"/>
    <mergeCell ref="NQE3:NQF3"/>
    <mergeCell ref="NQG3:NQH3"/>
    <mergeCell ref="NQI3:NQJ3"/>
    <mergeCell ref="NPQ3:NPR3"/>
    <mergeCell ref="NPS3:NPT3"/>
    <mergeCell ref="NPU3:NPV3"/>
    <mergeCell ref="NPW3:NPX3"/>
    <mergeCell ref="NPY3:NPZ3"/>
    <mergeCell ref="NPG3:NPH3"/>
    <mergeCell ref="NPI3:NPJ3"/>
    <mergeCell ref="NPK3:NPL3"/>
    <mergeCell ref="NPM3:NPN3"/>
    <mergeCell ref="NPO3:NPP3"/>
    <mergeCell ref="NOW3:NOX3"/>
    <mergeCell ref="NOY3:NOZ3"/>
    <mergeCell ref="NPA3:NPB3"/>
    <mergeCell ref="NPC3:NPD3"/>
    <mergeCell ref="NPE3:NPF3"/>
    <mergeCell ref="NTW3:NTX3"/>
    <mergeCell ref="NTY3:NTZ3"/>
    <mergeCell ref="NUA3:NUB3"/>
    <mergeCell ref="NUC3:NUD3"/>
    <mergeCell ref="NUE3:NUF3"/>
    <mergeCell ref="NTM3:NTN3"/>
    <mergeCell ref="NTO3:NTP3"/>
    <mergeCell ref="NTQ3:NTR3"/>
    <mergeCell ref="NTS3:NTT3"/>
    <mergeCell ref="NTU3:NTV3"/>
    <mergeCell ref="NTC3:NTD3"/>
    <mergeCell ref="NTE3:NTF3"/>
    <mergeCell ref="NTG3:NTH3"/>
    <mergeCell ref="NTI3:NTJ3"/>
    <mergeCell ref="NTK3:NTL3"/>
    <mergeCell ref="NSS3:NST3"/>
    <mergeCell ref="NSU3:NSV3"/>
    <mergeCell ref="NSW3:NSX3"/>
    <mergeCell ref="NSY3:NSZ3"/>
    <mergeCell ref="NTA3:NTB3"/>
    <mergeCell ref="NSI3:NSJ3"/>
    <mergeCell ref="NSK3:NSL3"/>
    <mergeCell ref="NSM3:NSN3"/>
    <mergeCell ref="NSO3:NSP3"/>
    <mergeCell ref="NSQ3:NSR3"/>
    <mergeCell ref="NRY3:NRZ3"/>
    <mergeCell ref="NSA3:NSB3"/>
    <mergeCell ref="NSC3:NSD3"/>
    <mergeCell ref="NSE3:NSF3"/>
    <mergeCell ref="NSG3:NSH3"/>
    <mergeCell ref="NRO3:NRP3"/>
    <mergeCell ref="NRQ3:NRR3"/>
    <mergeCell ref="NRS3:NRT3"/>
    <mergeCell ref="NRU3:NRV3"/>
    <mergeCell ref="NRW3:NRX3"/>
    <mergeCell ref="NWO3:NWP3"/>
    <mergeCell ref="NWQ3:NWR3"/>
    <mergeCell ref="NWS3:NWT3"/>
    <mergeCell ref="NWU3:NWV3"/>
    <mergeCell ref="NWW3:NWX3"/>
    <mergeCell ref="NWE3:NWF3"/>
    <mergeCell ref="NWG3:NWH3"/>
    <mergeCell ref="NWI3:NWJ3"/>
    <mergeCell ref="NWK3:NWL3"/>
    <mergeCell ref="NWM3:NWN3"/>
    <mergeCell ref="NVU3:NVV3"/>
    <mergeCell ref="NVW3:NVX3"/>
    <mergeCell ref="NVY3:NVZ3"/>
    <mergeCell ref="NWA3:NWB3"/>
    <mergeCell ref="NWC3:NWD3"/>
    <mergeCell ref="NVK3:NVL3"/>
    <mergeCell ref="NVM3:NVN3"/>
    <mergeCell ref="NVO3:NVP3"/>
    <mergeCell ref="NVQ3:NVR3"/>
    <mergeCell ref="NVS3:NVT3"/>
    <mergeCell ref="NVA3:NVB3"/>
    <mergeCell ref="NVC3:NVD3"/>
    <mergeCell ref="NVE3:NVF3"/>
    <mergeCell ref="NVG3:NVH3"/>
    <mergeCell ref="NVI3:NVJ3"/>
    <mergeCell ref="NUQ3:NUR3"/>
    <mergeCell ref="NUS3:NUT3"/>
    <mergeCell ref="NUU3:NUV3"/>
    <mergeCell ref="NUW3:NUX3"/>
    <mergeCell ref="NUY3:NUZ3"/>
    <mergeCell ref="NUG3:NUH3"/>
    <mergeCell ref="NUI3:NUJ3"/>
    <mergeCell ref="NUK3:NUL3"/>
    <mergeCell ref="NUM3:NUN3"/>
    <mergeCell ref="NUO3:NUP3"/>
    <mergeCell ref="NZG3:NZH3"/>
    <mergeCell ref="NZI3:NZJ3"/>
    <mergeCell ref="NZK3:NZL3"/>
    <mergeCell ref="NZM3:NZN3"/>
    <mergeCell ref="NZO3:NZP3"/>
    <mergeCell ref="NYW3:NYX3"/>
    <mergeCell ref="NYY3:NYZ3"/>
    <mergeCell ref="NZA3:NZB3"/>
    <mergeCell ref="NZC3:NZD3"/>
    <mergeCell ref="NZE3:NZF3"/>
    <mergeCell ref="NYM3:NYN3"/>
    <mergeCell ref="NYO3:NYP3"/>
    <mergeCell ref="NYQ3:NYR3"/>
    <mergeCell ref="NYS3:NYT3"/>
    <mergeCell ref="NYU3:NYV3"/>
    <mergeCell ref="NYC3:NYD3"/>
    <mergeCell ref="NYE3:NYF3"/>
    <mergeCell ref="NYG3:NYH3"/>
    <mergeCell ref="NYI3:NYJ3"/>
    <mergeCell ref="NYK3:NYL3"/>
    <mergeCell ref="NXS3:NXT3"/>
    <mergeCell ref="NXU3:NXV3"/>
    <mergeCell ref="NXW3:NXX3"/>
    <mergeCell ref="NXY3:NXZ3"/>
    <mergeCell ref="NYA3:NYB3"/>
    <mergeCell ref="NXI3:NXJ3"/>
    <mergeCell ref="NXK3:NXL3"/>
    <mergeCell ref="NXM3:NXN3"/>
    <mergeCell ref="NXO3:NXP3"/>
    <mergeCell ref="NXQ3:NXR3"/>
    <mergeCell ref="NWY3:NWZ3"/>
    <mergeCell ref="NXA3:NXB3"/>
    <mergeCell ref="NXC3:NXD3"/>
    <mergeCell ref="NXE3:NXF3"/>
    <mergeCell ref="NXG3:NXH3"/>
    <mergeCell ref="OBY3:OBZ3"/>
    <mergeCell ref="OCA3:OCB3"/>
    <mergeCell ref="OCC3:OCD3"/>
    <mergeCell ref="OCE3:OCF3"/>
    <mergeCell ref="OCG3:OCH3"/>
    <mergeCell ref="OBO3:OBP3"/>
    <mergeCell ref="OBQ3:OBR3"/>
    <mergeCell ref="OBS3:OBT3"/>
    <mergeCell ref="OBU3:OBV3"/>
    <mergeCell ref="OBW3:OBX3"/>
    <mergeCell ref="OBE3:OBF3"/>
    <mergeCell ref="OBG3:OBH3"/>
    <mergeCell ref="OBI3:OBJ3"/>
    <mergeCell ref="OBK3:OBL3"/>
    <mergeCell ref="OBM3:OBN3"/>
    <mergeCell ref="OAU3:OAV3"/>
    <mergeCell ref="OAW3:OAX3"/>
    <mergeCell ref="OAY3:OAZ3"/>
    <mergeCell ref="OBA3:OBB3"/>
    <mergeCell ref="OBC3:OBD3"/>
    <mergeCell ref="OAK3:OAL3"/>
    <mergeCell ref="OAM3:OAN3"/>
    <mergeCell ref="OAO3:OAP3"/>
    <mergeCell ref="OAQ3:OAR3"/>
    <mergeCell ref="OAS3:OAT3"/>
    <mergeCell ref="OAA3:OAB3"/>
    <mergeCell ref="OAC3:OAD3"/>
    <mergeCell ref="OAE3:OAF3"/>
    <mergeCell ref="OAG3:OAH3"/>
    <mergeCell ref="OAI3:OAJ3"/>
    <mergeCell ref="NZQ3:NZR3"/>
    <mergeCell ref="NZS3:NZT3"/>
    <mergeCell ref="NZU3:NZV3"/>
    <mergeCell ref="NZW3:NZX3"/>
    <mergeCell ref="NZY3:NZZ3"/>
    <mergeCell ref="OEQ3:OER3"/>
    <mergeCell ref="OES3:OET3"/>
    <mergeCell ref="OEU3:OEV3"/>
    <mergeCell ref="OEW3:OEX3"/>
    <mergeCell ref="OEY3:OEZ3"/>
    <mergeCell ref="OEG3:OEH3"/>
    <mergeCell ref="OEI3:OEJ3"/>
    <mergeCell ref="OEK3:OEL3"/>
    <mergeCell ref="OEM3:OEN3"/>
    <mergeCell ref="OEO3:OEP3"/>
    <mergeCell ref="ODW3:ODX3"/>
    <mergeCell ref="ODY3:ODZ3"/>
    <mergeCell ref="OEA3:OEB3"/>
    <mergeCell ref="OEC3:OED3"/>
    <mergeCell ref="OEE3:OEF3"/>
    <mergeCell ref="ODM3:ODN3"/>
    <mergeCell ref="ODO3:ODP3"/>
    <mergeCell ref="ODQ3:ODR3"/>
    <mergeCell ref="ODS3:ODT3"/>
    <mergeCell ref="ODU3:ODV3"/>
    <mergeCell ref="ODC3:ODD3"/>
    <mergeCell ref="ODE3:ODF3"/>
    <mergeCell ref="ODG3:ODH3"/>
    <mergeCell ref="ODI3:ODJ3"/>
    <mergeCell ref="ODK3:ODL3"/>
    <mergeCell ref="OCS3:OCT3"/>
    <mergeCell ref="OCU3:OCV3"/>
    <mergeCell ref="OCW3:OCX3"/>
    <mergeCell ref="OCY3:OCZ3"/>
    <mergeCell ref="ODA3:ODB3"/>
    <mergeCell ref="OCI3:OCJ3"/>
    <mergeCell ref="OCK3:OCL3"/>
    <mergeCell ref="OCM3:OCN3"/>
    <mergeCell ref="OCO3:OCP3"/>
    <mergeCell ref="OCQ3:OCR3"/>
    <mergeCell ref="OHI3:OHJ3"/>
    <mergeCell ref="OHK3:OHL3"/>
    <mergeCell ref="OHM3:OHN3"/>
    <mergeCell ref="OHO3:OHP3"/>
    <mergeCell ref="OHQ3:OHR3"/>
    <mergeCell ref="OGY3:OGZ3"/>
    <mergeCell ref="OHA3:OHB3"/>
    <mergeCell ref="OHC3:OHD3"/>
    <mergeCell ref="OHE3:OHF3"/>
    <mergeCell ref="OHG3:OHH3"/>
    <mergeCell ref="OGO3:OGP3"/>
    <mergeCell ref="OGQ3:OGR3"/>
    <mergeCell ref="OGS3:OGT3"/>
    <mergeCell ref="OGU3:OGV3"/>
    <mergeCell ref="OGW3:OGX3"/>
    <mergeCell ref="OGE3:OGF3"/>
    <mergeCell ref="OGG3:OGH3"/>
    <mergeCell ref="OGI3:OGJ3"/>
    <mergeCell ref="OGK3:OGL3"/>
    <mergeCell ref="OGM3:OGN3"/>
    <mergeCell ref="OFU3:OFV3"/>
    <mergeCell ref="OFW3:OFX3"/>
    <mergeCell ref="OFY3:OFZ3"/>
    <mergeCell ref="OGA3:OGB3"/>
    <mergeCell ref="OGC3:OGD3"/>
    <mergeCell ref="OFK3:OFL3"/>
    <mergeCell ref="OFM3:OFN3"/>
    <mergeCell ref="OFO3:OFP3"/>
    <mergeCell ref="OFQ3:OFR3"/>
    <mergeCell ref="OFS3:OFT3"/>
    <mergeCell ref="OFA3:OFB3"/>
    <mergeCell ref="OFC3:OFD3"/>
    <mergeCell ref="OFE3:OFF3"/>
    <mergeCell ref="OFG3:OFH3"/>
    <mergeCell ref="OFI3:OFJ3"/>
    <mergeCell ref="OKA3:OKB3"/>
    <mergeCell ref="OKC3:OKD3"/>
    <mergeCell ref="OKE3:OKF3"/>
    <mergeCell ref="OKG3:OKH3"/>
    <mergeCell ref="OKI3:OKJ3"/>
    <mergeCell ref="OJQ3:OJR3"/>
    <mergeCell ref="OJS3:OJT3"/>
    <mergeCell ref="OJU3:OJV3"/>
    <mergeCell ref="OJW3:OJX3"/>
    <mergeCell ref="OJY3:OJZ3"/>
    <mergeCell ref="OJG3:OJH3"/>
    <mergeCell ref="OJI3:OJJ3"/>
    <mergeCell ref="OJK3:OJL3"/>
    <mergeCell ref="OJM3:OJN3"/>
    <mergeCell ref="OJO3:OJP3"/>
    <mergeCell ref="OIW3:OIX3"/>
    <mergeCell ref="OIY3:OIZ3"/>
    <mergeCell ref="OJA3:OJB3"/>
    <mergeCell ref="OJC3:OJD3"/>
    <mergeCell ref="OJE3:OJF3"/>
    <mergeCell ref="OIM3:OIN3"/>
    <mergeCell ref="OIO3:OIP3"/>
    <mergeCell ref="OIQ3:OIR3"/>
    <mergeCell ref="OIS3:OIT3"/>
    <mergeCell ref="OIU3:OIV3"/>
    <mergeCell ref="OIC3:OID3"/>
    <mergeCell ref="OIE3:OIF3"/>
    <mergeCell ref="OIG3:OIH3"/>
    <mergeCell ref="OII3:OIJ3"/>
    <mergeCell ref="OIK3:OIL3"/>
    <mergeCell ref="OHS3:OHT3"/>
    <mergeCell ref="OHU3:OHV3"/>
    <mergeCell ref="OHW3:OHX3"/>
    <mergeCell ref="OHY3:OHZ3"/>
    <mergeCell ref="OIA3:OIB3"/>
    <mergeCell ref="OMS3:OMT3"/>
    <mergeCell ref="OMU3:OMV3"/>
    <mergeCell ref="OMW3:OMX3"/>
    <mergeCell ref="OMY3:OMZ3"/>
    <mergeCell ref="ONA3:ONB3"/>
    <mergeCell ref="OMI3:OMJ3"/>
    <mergeCell ref="OMK3:OML3"/>
    <mergeCell ref="OMM3:OMN3"/>
    <mergeCell ref="OMO3:OMP3"/>
    <mergeCell ref="OMQ3:OMR3"/>
    <mergeCell ref="OLY3:OLZ3"/>
    <mergeCell ref="OMA3:OMB3"/>
    <mergeCell ref="OMC3:OMD3"/>
    <mergeCell ref="OME3:OMF3"/>
    <mergeCell ref="OMG3:OMH3"/>
    <mergeCell ref="OLO3:OLP3"/>
    <mergeCell ref="OLQ3:OLR3"/>
    <mergeCell ref="OLS3:OLT3"/>
    <mergeCell ref="OLU3:OLV3"/>
    <mergeCell ref="OLW3:OLX3"/>
    <mergeCell ref="OLE3:OLF3"/>
    <mergeCell ref="OLG3:OLH3"/>
    <mergeCell ref="OLI3:OLJ3"/>
    <mergeCell ref="OLK3:OLL3"/>
    <mergeCell ref="OLM3:OLN3"/>
    <mergeCell ref="OKU3:OKV3"/>
    <mergeCell ref="OKW3:OKX3"/>
    <mergeCell ref="OKY3:OKZ3"/>
    <mergeCell ref="OLA3:OLB3"/>
    <mergeCell ref="OLC3:OLD3"/>
    <mergeCell ref="OKK3:OKL3"/>
    <mergeCell ref="OKM3:OKN3"/>
    <mergeCell ref="OKO3:OKP3"/>
    <mergeCell ref="OKQ3:OKR3"/>
    <mergeCell ref="OKS3:OKT3"/>
    <mergeCell ref="OPK3:OPL3"/>
    <mergeCell ref="OPM3:OPN3"/>
    <mergeCell ref="OPO3:OPP3"/>
    <mergeCell ref="OPQ3:OPR3"/>
    <mergeCell ref="OPS3:OPT3"/>
    <mergeCell ref="OPA3:OPB3"/>
    <mergeCell ref="OPC3:OPD3"/>
    <mergeCell ref="OPE3:OPF3"/>
    <mergeCell ref="OPG3:OPH3"/>
    <mergeCell ref="OPI3:OPJ3"/>
    <mergeCell ref="OOQ3:OOR3"/>
    <mergeCell ref="OOS3:OOT3"/>
    <mergeCell ref="OOU3:OOV3"/>
    <mergeCell ref="OOW3:OOX3"/>
    <mergeCell ref="OOY3:OOZ3"/>
    <mergeCell ref="OOG3:OOH3"/>
    <mergeCell ref="OOI3:OOJ3"/>
    <mergeCell ref="OOK3:OOL3"/>
    <mergeCell ref="OOM3:OON3"/>
    <mergeCell ref="OOO3:OOP3"/>
    <mergeCell ref="ONW3:ONX3"/>
    <mergeCell ref="ONY3:ONZ3"/>
    <mergeCell ref="OOA3:OOB3"/>
    <mergeCell ref="OOC3:OOD3"/>
    <mergeCell ref="OOE3:OOF3"/>
    <mergeCell ref="ONM3:ONN3"/>
    <mergeCell ref="ONO3:ONP3"/>
    <mergeCell ref="ONQ3:ONR3"/>
    <mergeCell ref="ONS3:ONT3"/>
    <mergeCell ref="ONU3:ONV3"/>
    <mergeCell ref="ONC3:OND3"/>
    <mergeCell ref="ONE3:ONF3"/>
    <mergeCell ref="ONG3:ONH3"/>
    <mergeCell ref="ONI3:ONJ3"/>
    <mergeCell ref="ONK3:ONL3"/>
    <mergeCell ref="OSC3:OSD3"/>
    <mergeCell ref="OSE3:OSF3"/>
    <mergeCell ref="OSG3:OSH3"/>
    <mergeCell ref="OSI3:OSJ3"/>
    <mergeCell ref="OSK3:OSL3"/>
    <mergeCell ref="ORS3:ORT3"/>
    <mergeCell ref="ORU3:ORV3"/>
    <mergeCell ref="ORW3:ORX3"/>
    <mergeCell ref="ORY3:ORZ3"/>
    <mergeCell ref="OSA3:OSB3"/>
    <mergeCell ref="ORI3:ORJ3"/>
    <mergeCell ref="ORK3:ORL3"/>
    <mergeCell ref="ORM3:ORN3"/>
    <mergeCell ref="ORO3:ORP3"/>
    <mergeCell ref="ORQ3:ORR3"/>
    <mergeCell ref="OQY3:OQZ3"/>
    <mergeCell ref="ORA3:ORB3"/>
    <mergeCell ref="ORC3:ORD3"/>
    <mergeCell ref="ORE3:ORF3"/>
    <mergeCell ref="ORG3:ORH3"/>
    <mergeCell ref="OQO3:OQP3"/>
    <mergeCell ref="OQQ3:OQR3"/>
    <mergeCell ref="OQS3:OQT3"/>
    <mergeCell ref="OQU3:OQV3"/>
    <mergeCell ref="OQW3:OQX3"/>
    <mergeCell ref="OQE3:OQF3"/>
    <mergeCell ref="OQG3:OQH3"/>
    <mergeCell ref="OQI3:OQJ3"/>
    <mergeCell ref="OQK3:OQL3"/>
    <mergeCell ref="OQM3:OQN3"/>
    <mergeCell ref="OPU3:OPV3"/>
    <mergeCell ref="OPW3:OPX3"/>
    <mergeCell ref="OPY3:OPZ3"/>
    <mergeCell ref="OQA3:OQB3"/>
    <mergeCell ref="OQC3:OQD3"/>
    <mergeCell ref="OUU3:OUV3"/>
    <mergeCell ref="OUW3:OUX3"/>
    <mergeCell ref="OUY3:OUZ3"/>
    <mergeCell ref="OVA3:OVB3"/>
    <mergeCell ref="OVC3:OVD3"/>
    <mergeCell ref="OUK3:OUL3"/>
    <mergeCell ref="OUM3:OUN3"/>
    <mergeCell ref="OUO3:OUP3"/>
    <mergeCell ref="OUQ3:OUR3"/>
    <mergeCell ref="OUS3:OUT3"/>
    <mergeCell ref="OUA3:OUB3"/>
    <mergeCell ref="OUC3:OUD3"/>
    <mergeCell ref="OUE3:OUF3"/>
    <mergeCell ref="OUG3:OUH3"/>
    <mergeCell ref="OUI3:OUJ3"/>
    <mergeCell ref="OTQ3:OTR3"/>
    <mergeCell ref="OTS3:OTT3"/>
    <mergeCell ref="OTU3:OTV3"/>
    <mergeCell ref="OTW3:OTX3"/>
    <mergeCell ref="OTY3:OTZ3"/>
    <mergeCell ref="OTG3:OTH3"/>
    <mergeCell ref="OTI3:OTJ3"/>
    <mergeCell ref="OTK3:OTL3"/>
    <mergeCell ref="OTM3:OTN3"/>
    <mergeCell ref="OTO3:OTP3"/>
    <mergeCell ref="OSW3:OSX3"/>
    <mergeCell ref="OSY3:OSZ3"/>
    <mergeCell ref="OTA3:OTB3"/>
    <mergeCell ref="OTC3:OTD3"/>
    <mergeCell ref="OTE3:OTF3"/>
    <mergeCell ref="OSM3:OSN3"/>
    <mergeCell ref="OSO3:OSP3"/>
    <mergeCell ref="OSQ3:OSR3"/>
    <mergeCell ref="OSS3:OST3"/>
    <mergeCell ref="OSU3:OSV3"/>
    <mergeCell ref="OXM3:OXN3"/>
    <mergeCell ref="OXO3:OXP3"/>
    <mergeCell ref="OXQ3:OXR3"/>
    <mergeCell ref="OXS3:OXT3"/>
    <mergeCell ref="OXU3:OXV3"/>
    <mergeCell ref="OXC3:OXD3"/>
    <mergeCell ref="OXE3:OXF3"/>
    <mergeCell ref="OXG3:OXH3"/>
    <mergeCell ref="OXI3:OXJ3"/>
    <mergeCell ref="OXK3:OXL3"/>
    <mergeCell ref="OWS3:OWT3"/>
    <mergeCell ref="OWU3:OWV3"/>
    <mergeCell ref="OWW3:OWX3"/>
    <mergeCell ref="OWY3:OWZ3"/>
    <mergeCell ref="OXA3:OXB3"/>
    <mergeCell ref="OWI3:OWJ3"/>
    <mergeCell ref="OWK3:OWL3"/>
    <mergeCell ref="OWM3:OWN3"/>
    <mergeCell ref="OWO3:OWP3"/>
    <mergeCell ref="OWQ3:OWR3"/>
    <mergeCell ref="OVY3:OVZ3"/>
    <mergeCell ref="OWA3:OWB3"/>
    <mergeCell ref="OWC3:OWD3"/>
    <mergeCell ref="OWE3:OWF3"/>
    <mergeCell ref="OWG3:OWH3"/>
    <mergeCell ref="OVO3:OVP3"/>
    <mergeCell ref="OVQ3:OVR3"/>
    <mergeCell ref="OVS3:OVT3"/>
    <mergeCell ref="OVU3:OVV3"/>
    <mergeCell ref="OVW3:OVX3"/>
    <mergeCell ref="OVE3:OVF3"/>
    <mergeCell ref="OVG3:OVH3"/>
    <mergeCell ref="OVI3:OVJ3"/>
    <mergeCell ref="OVK3:OVL3"/>
    <mergeCell ref="OVM3:OVN3"/>
    <mergeCell ref="PAE3:PAF3"/>
    <mergeCell ref="PAG3:PAH3"/>
    <mergeCell ref="PAI3:PAJ3"/>
    <mergeCell ref="PAK3:PAL3"/>
    <mergeCell ref="PAM3:PAN3"/>
    <mergeCell ref="OZU3:OZV3"/>
    <mergeCell ref="OZW3:OZX3"/>
    <mergeCell ref="OZY3:OZZ3"/>
    <mergeCell ref="PAA3:PAB3"/>
    <mergeCell ref="PAC3:PAD3"/>
    <mergeCell ref="OZK3:OZL3"/>
    <mergeCell ref="OZM3:OZN3"/>
    <mergeCell ref="OZO3:OZP3"/>
    <mergeCell ref="OZQ3:OZR3"/>
    <mergeCell ref="OZS3:OZT3"/>
    <mergeCell ref="OZA3:OZB3"/>
    <mergeCell ref="OZC3:OZD3"/>
    <mergeCell ref="OZE3:OZF3"/>
    <mergeCell ref="OZG3:OZH3"/>
    <mergeCell ref="OZI3:OZJ3"/>
    <mergeCell ref="OYQ3:OYR3"/>
    <mergeCell ref="OYS3:OYT3"/>
    <mergeCell ref="OYU3:OYV3"/>
    <mergeCell ref="OYW3:OYX3"/>
    <mergeCell ref="OYY3:OYZ3"/>
    <mergeCell ref="OYG3:OYH3"/>
    <mergeCell ref="OYI3:OYJ3"/>
    <mergeCell ref="OYK3:OYL3"/>
    <mergeCell ref="OYM3:OYN3"/>
    <mergeCell ref="OYO3:OYP3"/>
    <mergeCell ref="OXW3:OXX3"/>
    <mergeCell ref="OXY3:OXZ3"/>
    <mergeCell ref="OYA3:OYB3"/>
    <mergeCell ref="OYC3:OYD3"/>
    <mergeCell ref="OYE3:OYF3"/>
    <mergeCell ref="PCW3:PCX3"/>
    <mergeCell ref="PCY3:PCZ3"/>
    <mergeCell ref="PDA3:PDB3"/>
    <mergeCell ref="PDC3:PDD3"/>
    <mergeCell ref="PDE3:PDF3"/>
    <mergeCell ref="PCM3:PCN3"/>
    <mergeCell ref="PCO3:PCP3"/>
    <mergeCell ref="PCQ3:PCR3"/>
    <mergeCell ref="PCS3:PCT3"/>
    <mergeCell ref="PCU3:PCV3"/>
    <mergeCell ref="PCC3:PCD3"/>
    <mergeCell ref="PCE3:PCF3"/>
    <mergeCell ref="PCG3:PCH3"/>
    <mergeCell ref="PCI3:PCJ3"/>
    <mergeCell ref="PCK3:PCL3"/>
    <mergeCell ref="PBS3:PBT3"/>
    <mergeCell ref="PBU3:PBV3"/>
    <mergeCell ref="PBW3:PBX3"/>
    <mergeCell ref="PBY3:PBZ3"/>
    <mergeCell ref="PCA3:PCB3"/>
    <mergeCell ref="PBI3:PBJ3"/>
    <mergeCell ref="PBK3:PBL3"/>
    <mergeCell ref="PBM3:PBN3"/>
    <mergeCell ref="PBO3:PBP3"/>
    <mergeCell ref="PBQ3:PBR3"/>
    <mergeCell ref="PAY3:PAZ3"/>
    <mergeCell ref="PBA3:PBB3"/>
    <mergeCell ref="PBC3:PBD3"/>
    <mergeCell ref="PBE3:PBF3"/>
    <mergeCell ref="PBG3:PBH3"/>
    <mergeCell ref="PAO3:PAP3"/>
    <mergeCell ref="PAQ3:PAR3"/>
    <mergeCell ref="PAS3:PAT3"/>
    <mergeCell ref="PAU3:PAV3"/>
    <mergeCell ref="PAW3:PAX3"/>
    <mergeCell ref="PFO3:PFP3"/>
    <mergeCell ref="PFQ3:PFR3"/>
    <mergeCell ref="PFS3:PFT3"/>
    <mergeCell ref="PFU3:PFV3"/>
    <mergeCell ref="PFW3:PFX3"/>
    <mergeCell ref="PFE3:PFF3"/>
    <mergeCell ref="PFG3:PFH3"/>
    <mergeCell ref="PFI3:PFJ3"/>
    <mergeCell ref="PFK3:PFL3"/>
    <mergeCell ref="PFM3:PFN3"/>
    <mergeCell ref="PEU3:PEV3"/>
    <mergeCell ref="PEW3:PEX3"/>
    <mergeCell ref="PEY3:PEZ3"/>
    <mergeCell ref="PFA3:PFB3"/>
    <mergeCell ref="PFC3:PFD3"/>
    <mergeCell ref="PEK3:PEL3"/>
    <mergeCell ref="PEM3:PEN3"/>
    <mergeCell ref="PEO3:PEP3"/>
    <mergeCell ref="PEQ3:PER3"/>
    <mergeCell ref="PES3:PET3"/>
    <mergeCell ref="PEA3:PEB3"/>
    <mergeCell ref="PEC3:PED3"/>
    <mergeCell ref="PEE3:PEF3"/>
    <mergeCell ref="PEG3:PEH3"/>
    <mergeCell ref="PEI3:PEJ3"/>
    <mergeCell ref="PDQ3:PDR3"/>
    <mergeCell ref="PDS3:PDT3"/>
    <mergeCell ref="PDU3:PDV3"/>
    <mergeCell ref="PDW3:PDX3"/>
    <mergeCell ref="PDY3:PDZ3"/>
    <mergeCell ref="PDG3:PDH3"/>
    <mergeCell ref="PDI3:PDJ3"/>
    <mergeCell ref="PDK3:PDL3"/>
    <mergeCell ref="PDM3:PDN3"/>
    <mergeCell ref="PDO3:PDP3"/>
    <mergeCell ref="PIG3:PIH3"/>
    <mergeCell ref="PII3:PIJ3"/>
    <mergeCell ref="PIK3:PIL3"/>
    <mergeCell ref="PIM3:PIN3"/>
    <mergeCell ref="PIO3:PIP3"/>
    <mergeCell ref="PHW3:PHX3"/>
    <mergeCell ref="PHY3:PHZ3"/>
    <mergeCell ref="PIA3:PIB3"/>
    <mergeCell ref="PIC3:PID3"/>
    <mergeCell ref="PIE3:PIF3"/>
    <mergeCell ref="PHM3:PHN3"/>
    <mergeCell ref="PHO3:PHP3"/>
    <mergeCell ref="PHQ3:PHR3"/>
    <mergeCell ref="PHS3:PHT3"/>
    <mergeCell ref="PHU3:PHV3"/>
    <mergeCell ref="PHC3:PHD3"/>
    <mergeCell ref="PHE3:PHF3"/>
    <mergeCell ref="PHG3:PHH3"/>
    <mergeCell ref="PHI3:PHJ3"/>
    <mergeCell ref="PHK3:PHL3"/>
    <mergeCell ref="PGS3:PGT3"/>
    <mergeCell ref="PGU3:PGV3"/>
    <mergeCell ref="PGW3:PGX3"/>
    <mergeCell ref="PGY3:PGZ3"/>
    <mergeCell ref="PHA3:PHB3"/>
    <mergeCell ref="PGI3:PGJ3"/>
    <mergeCell ref="PGK3:PGL3"/>
    <mergeCell ref="PGM3:PGN3"/>
    <mergeCell ref="PGO3:PGP3"/>
    <mergeCell ref="PGQ3:PGR3"/>
    <mergeCell ref="PFY3:PFZ3"/>
    <mergeCell ref="PGA3:PGB3"/>
    <mergeCell ref="PGC3:PGD3"/>
    <mergeCell ref="PGE3:PGF3"/>
    <mergeCell ref="PGG3:PGH3"/>
    <mergeCell ref="PKY3:PKZ3"/>
    <mergeCell ref="PLA3:PLB3"/>
    <mergeCell ref="PLC3:PLD3"/>
    <mergeCell ref="PLE3:PLF3"/>
    <mergeCell ref="PLG3:PLH3"/>
    <mergeCell ref="PKO3:PKP3"/>
    <mergeCell ref="PKQ3:PKR3"/>
    <mergeCell ref="PKS3:PKT3"/>
    <mergeCell ref="PKU3:PKV3"/>
    <mergeCell ref="PKW3:PKX3"/>
    <mergeCell ref="PKE3:PKF3"/>
    <mergeCell ref="PKG3:PKH3"/>
    <mergeCell ref="PKI3:PKJ3"/>
    <mergeCell ref="PKK3:PKL3"/>
    <mergeCell ref="PKM3:PKN3"/>
    <mergeCell ref="PJU3:PJV3"/>
    <mergeCell ref="PJW3:PJX3"/>
    <mergeCell ref="PJY3:PJZ3"/>
    <mergeCell ref="PKA3:PKB3"/>
    <mergeCell ref="PKC3:PKD3"/>
    <mergeCell ref="PJK3:PJL3"/>
    <mergeCell ref="PJM3:PJN3"/>
    <mergeCell ref="PJO3:PJP3"/>
    <mergeCell ref="PJQ3:PJR3"/>
    <mergeCell ref="PJS3:PJT3"/>
    <mergeCell ref="PJA3:PJB3"/>
    <mergeCell ref="PJC3:PJD3"/>
    <mergeCell ref="PJE3:PJF3"/>
    <mergeCell ref="PJG3:PJH3"/>
    <mergeCell ref="PJI3:PJJ3"/>
    <mergeCell ref="PIQ3:PIR3"/>
    <mergeCell ref="PIS3:PIT3"/>
    <mergeCell ref="PIU3:PIV3"/>
    <mergeCell ref="PIW3:PIX3"/>
    <mergeCell ref="PIY3:PIZ3"/>
    <mergeCell ref="PNQ3:PNR3"/>
    <mergeCell ref="PNS3:PNT3"/>
    <mergeCell ref="PNU3:PNV3"/>
    <mergeCell ref="PNW3:PNX3"/>
    <mergeCell ref="PNY3:PNZ3"/>
    <mergeCell ref="PNG3:PNH3"/>
    <mergeCell ref="PNI3:PNJ3"/>
    <mergeCell ref="PNK3:PNL3"/>
    <mergeCell ref="PNM3:PNN3"/>
    <mergeCell ref="PNO3:PNP3"/>
    <mergeCell ref="PMW3:PMX3"/>
    <mergeCell ref="PMY3:PMZ3"/>
    <mergeCell ref="PNA3:PNB3"/>
    <mergeCell ref="PNC3:PND3"/>
    <mergeCell ref="PNE3:PNF3"/>
    <mergeCell ref="PMM3:PMN3"/>
    <mergeCell ref="PMO3:PMP3"/>
    <mergeCell ref="PMQ3:PMR3"/>
    <mergeCell ref="PMS3:PMT3"/>
    <mergeCell ref="PMU3:PMV3"/>
    <mergeCell ref="PMC3:PMD3"/>
    <mergeCell ref="PME3:PMF3"/>
    <mergeCell ref="PMG3:PMH3"/>
    <mergeCell ref="PMI3:PMJ3"/>
    <mergeCell ref="PMK3:PML3"/>
    <mergeCell ref="PLS3:PLT3"/>
    <mergeCell ref="PLU3:PLV3"/>
    <mergeCell ref="PLW3:PLX3"/>
    <mergeCell ref="PLY3:PLZ3"/>
    <mergeCell ref="PMA3:PMB3"/>
    <mergeCell ref="PLI3:PLJ3"/>
    <mergeCell ref="PLK3:PLL3"/>
    <mergeCell ref="PLM3:PLN3"/>
    <mergeCell ref="PLO3:PLP3"/>
    <mergeCell ref="PLQ3:PLR3"/>
    <mergeCell ref="PQI3:PQJ3"/>
    <mergeCell ref="PQK3:PQL3"/>
    <mergeCell ref="PQM3:PQN3"/>
    <mergeCell ref="PQO3:PQP3"/>
    <mergeCell ref="PQQ3:PQR3"/>
    <mergeCell ref="PPY3:PPZ3"/>
    <mergeCell ref="PQA3:PQB3"/>
    <mergeCell ref="PQC3:PQD3"/>
    <mergeCell ref="PQE3:PQF3"/>
    <mergeCell ref="PQG3:PQH3"/>
    <mergeCell ref="PPO3:PPP3"/>
    <mergeCell ref="PPQ3:PPR3"/>
    <mergeCell ref="PPS3:PPT3"/>
    <mergeCell ref="PPU3:PPV3"/>
    <mergeCell ref="PPW3:PPX3"/>
    <mergeCell ref="PPE3:PPF3"/>
    <mergeCell ref="PPG3:PPH3"/>
    <mergeCell ref="PPI3:PPJ3"/>
    <mergeCell ref="PPK3:PPL3"/>
    <mergeCell ref="PPM3:PPN3"/>
    <mergeCell ref="POU3:POV3"/>
    <mergeCell ref="POW3:POX3"/>
    <mergeCell ref="POY3:POZ3"/>
    <mergeCell ref="PPA3:PPB3"/>
    <mergeCell ref="PPC3:PPD3"/>
    <mergeCell ref="POK3:POL3"/>
    <mergeCell ref="POM3:PON3"/>
    <mergeCell ref="POO3:POP3"/>
    <mergeCell ref="POQ3:POR3"/>
    <mergeCell ref="POS3:POT3"/>
    <mergeCell ref="POA3:POB3"/>
    <mergeCell ref="POC3:POD3"/>
    <mergeCell ref="POE3:POF3"/>
    <mergeCell ref="POG3:POH3"/>
    <mergeCell ref="POI3:POJ3"/>
    <mergeCell ref="PTA3:PTB3"/>
    <mergeCell ref="PTC3:PTD3"/>
    <mergeCell ref="PTE3:PTF3"/>
    <mergeCell ref="PTG3:PTH3"/>
    <mergeCell ref="PTI3:PTJ3"/>
    <mergeCell ref="PSQ3:PSR3"/>
    <mergeCell ref="PSS3:PST3"/>
    <mergeCell ref="PSU3:PSV3"/>
    <mergeCell ref="PSW3:PSX3"/>
    <mergeCell ref="PSY3:PSZ3"/>
    <mergeCell ref="PSG3:PSH3"/>
    <mergeCell ref="PSI3:PSJ3"/>
    <mergeCell ref="PSK3:PSL3"/>
    <mergeCell ref="PSM3:PSN3"/>
    <mergeCell ref="PSO3:PSP3"/>
    <mergeCell ref="PRW3:PRX3"/>
    <mergeCell ref="PRY3:PRZ3"/>
    <mergeCell ref="PSA3:PSB3"/>
    <mergeCell ref="PSC3:PSD3"/>
    <mergeCell ref="PSE3:PSF3"/>
    <mergeCell ref="PRM3:PRN3"/>
    <mergeCell ref="PRO3:PRP3"/>
    <mergeCell ref="PRQ3:PRR3"/>
    <mergeCell ref="PRS3:PRT3"/>
    <mergeCell ref="PRU3:PRV3"/>
    <mergeCell ref="PRC3:PRD3"/>
    <mergeCell ref="PRE3:PRF3"/>
    <mergeCell ref="PRG3:PRH3"/>
    <mergeCell ref="PRI3:PRJ3"/>
    <mergeCell ref="PRK3:PRL3"/>
    <mergeCell ref="PQS3:PQT3"/>
    <mergeCell ref="PQU3:PQV3"/>
    <mergeCell ref="PQW3:PQX3"/>
    <mergeCell ref="PQY3:PQZ3"/>
    <mergeCell ref="PRA3:PRB3"/>
    <mergeCell ref="PVS3:PVT3"/>
    <mergeCell ref="PVU3:PVV3"/>
    <mergeCell ref="PVW3:PVX3"/>
    <mergeCell ref="PVY3:PVZ3"/>
    <mergeCell ref="PWA3:PWB3"/>
    <mergeCell ref="PVI3:PVJ3"/>
    <mergeCell ref="PVK3:PVL3"/>
    <mergeCell ref="PVM3:PVN3"/>
    <mergeCell ref="PVO3:PVP3"/>
    <mergeCell ref="PVQ3:PVR3"/>
    <mergeCell ref="PUY3:PUZ3"/>
    <mergeCell ref="PVA3:PVB3"/>
    <mergeCell ref="PVC3:PVD3"/>
    <mergeCell ref="PVE3:PVF3"/>
    <mergeCell ref="PVG3:PVH3"/>
    <mergeCell ref="PUO3:PUP3"/>
    <mergeCell ref="PUQ3:PUR3"/>
    <mergeCell ref="PUS3:PUT3"/>
    <mergeCell ref="PUU3:PUV3"/>
    <mergeCell ref="PUW3:PUX3"/>
    <mergeCell ref="PUE3:PUF3"/>
    <mergeCell ref="PUG3:PUH3"/>
    <mergeCell ref="PUI3:PUJ3"/>
    <mergeCell ref="PUK3:PUL3"/>
    <mergeCell ref="PUM3:PUN3"/>
    <mergeCell ref="PTU3:PTV3"/>
    <mergeCell ref="PTW3:PTX3"/>
    <mergeCell ref="PTY3:PTZ3"/>
    <mergeCell ref="PUA3:PUB3"/>
    <mergeCell ref="PUC3:PUD3"/>
    <mergeCell ref="PTK3:PTL3"/>
    <mergeCell ref="PTM3:PTN3"/>
    <mergeCell ref="PTO3:PTP3"/>
    <mergeCell ref="PTQ3:PTR3"/>
    <mergeCell ref="PTS3:PTT3"/>
    <mergeCell ref="PYK3:PYL3"/>
    <mergeCell ref="PYM3:PYN3"/>
    <mergeCell ref="PYO3:PYP3"/>
    <mergeCell ref="PYQ3:PYR3"/>
    <mergeCell ref="PYS3:PYT3"/>
    <mergeCell ref="PYA3:PYB3"/>
    <mergeCell ref="PYC3:PYD3"/>
    <mergeCell ref="PYE3:PYF3"/>
    <mergeCell ref="PYG3:PYH3"/>
    <mergeCell ref="PYI3:PYJ3"/>
    <mergeCell ref="PXQ3:PXR3"/>
    <mergeCell ref="PXS3:PXT3"/>
    <mergeCell ref="PXU3:PXV3"/>
    <mergeCell ref="PXW3:PXX3"/>
    <mergeCell ref="PXY3:PXZ3"/>
    <mergeCell ref="PXG3:PXH3"/>
    <mergeCell ref="PXI3:PXJ3"/>
    <mergeCell ref="PXK3:PXL3"/>
    <mergeCell ref="PXM3:PXN3"/>
    <mergeCell ref="PXO3:PXP3"/>
    <mergeCell ref="PWW3:PWX3"/>
    <mergeCell ref="PWY3:PWZ3"/>
    <mergeCell ref="PXA3:PXB3"/>
    <mergeCell ref="PXC3:PXD3"/>
    <mergeCell ref="PXE3:PXF3"/>
    <mergeCell ref="PWM3:PWN3"/>
    <mergeCell ref="PWO3:PWP3"/>
    <mergeCell ref="PWQ3:PWR3"/>
    <mergeCell ref="PWS3:PWT3"/>
    <mergeCell ref="PWU3:PWV3"/>
    <mergeCell ref="PWC3:PWD3"/>
    <mergeCell ref="PWE3:PWF3"/>
    <mergeCell ref="PWG3:PWH3"/>
    <mergeCell ref="PWI3:PWJ3"/>
    <mergeCell ref="PWK3:PWL3"/>
    <mergeCell ref="QBC3:QBD3"/>
    <mergeCell ref="QBE3:QBF3"/>
    <mergeCell ref="QBG3:QBH3"/>
    <mergeCell ref="QBI3:QBJ3"/>
    <mergeCell ref="QBK3:QBL3"/>
    <mergeCell ref="QAS3:QAT3"/>
    <mergeCell ref="QAU3:QAV3"/>
    <mergeCell ref="QAW3:QAX3"/>
    <mergeCell ref="QAY3:QAZ3"/>
    <mergeCell ref="QBA3:QBB3"/>
    <mergeCell ref="QAI3:QAJ3"/>
    <mergeCell ref="QAK3:QAL3"/>
    <mergeCell ref="QAM3:QAN3"/>
    <mergeCell ref="QAO3:QAP3"/>
    <mergeCell ref="QAQ3:QAR3"/>
    <mergeCell ref="PZY3:PZZ3"/>
    <mergeCell ref="QAA3:QAB3"/>
    <mergeCell ref="QAC3:QAD3"/>
    <mergeCell ref="QAE3:QAF3"/>
    <mergeCell ref="QAG3:QAH3"/>
    <mergeCell ref="PZO3:PZP3"/>
    <mergeCell ref="PZQ3:PZR3"/>
    <mergeCell ref="PZS3:PZT3"/>
    <mergeCell ref="PZU3:PZV3"/>
    <mergeCell ref="PZW3:PZX3"/>
    <mergeCell ref="PZE3:PZF3"/>
    <mergeCell ref="PZG3:PZH3"/>
    <mergeCell ref="PZI3:PZJ3"/>
    <mergeCell ref="PZK3:PZL3"/>
    <mergeCell ref="PZM3:PZN3"/>
    <mergeCell ref="PYU3:PYV3"/>
    <mergeCell ref="PYW3:PYX3"/>
    <mergeCell ref="PYY3:PYZ3"/>
    <mergeCell ref="PZA3:PZB3"/>
    <mergeCell ref="PZC3:PZD3"/>
    <mergeCell ref="QDU3:QDV3"/>
    <mergeCell ref="QDW3:QDX3"/>
    <mergeCell ref="QDY3:QDZ3"/>
    <mergeCell ref="QEA3:QEB3"/>
    <mergeCell ref="QEC3:QED3"/>
    <mergeCell ref="QDK3:QDL3"/>
    <mergeCell ref="QDM3:QDN3"/>
    <mergeCell ref="QDO3:QDP3"/>
    <mergeCell ref="QDQ3:QDR3"/>
    <mergeCell ref="QDS3:QDT3"/>
    <mergeCell ref="QDA3:QDB3"/>
    <mergeCell ref="QDC3:QDD3"/>
    <mergeCell ref="QDE3:QDF3"/>
    <mergeCell ref="QDG3:QDH3"/>
    <mergeCell ref="QDI3:QDJ3"/>
    <mergeCell ref="QCQ3:QCR3"/>
    <mergeCell ref="QCS3:QCT3"/>
    <mergeCell ref="QCU3:QCV3"/>
    <mergeCell ref="QCW3:QCX3"/>
    <mergeCell ref="QCY3:QCZ3"/>
    <mergeCell ref="QCG3:QCH3"/>
    <mergeCell ref="QCI3:QCJ3"/>
    <mergeCell ref="QCK3:QCL3"/>
    <mergeCell ref="QCM3:QCN3"/>
    <mergeCell ref="QCO3:QCP3"/>
    <mergeCell ref="QBW3:QBX3"/>
    <mergeCell ref="QBY3:QBZ3"/>
    <mergeCell ref="QCA3:QCB3"/>
    <mergeCell ref="QCC3:QCD3"/>
    <mergeCell ref="QCE3:QCF3"/>
    <mergeCell ref="QBM3:QBN3"/>
    <mergeCell ref="QBO3:QBP3"/>
    <mergeCell ref="QBQ3:QBR3"/>
    <mergeCell ref="QBS3:QBT3"/>
    <mergeCell ref="QBU3:QBV3"/>
    <mergeCell ref="QGM3:QGN3"/>
    <mergeCell ref="QGO3:QGP3"/>
    <mergeCell ref="QGQ3:QGR3"/>
    <mergeCell ref="QGS3:QGT3"/>
    <mergeCell ref="QGU3:QGV3"/>
    <mergeCell ref="QGC3:QGD3"/>
    <mergeCell ref="QGE3:QGF3"/>
    <mergeCell ref="QGG3:QGH3"/>
    <mergeCell ref="QGI3:QGJ3"/>
    <mergeCell ref="QGK3:QGL3"/>
    <mergeCell ref="QFS3:QFT3"/>
    <mergeCell ref="QFU3:QFV3"/>
    <mergeCell ref="QFW3:QFX3"/>
    <mergeCell ref="QFY3:QFZ3"/>
    <mergeCell ref="QGA3:QGB3"/>
    <mergeCell ref="QFI3:QFJ3"/>
    <mergeCell ref="QFK3:QFL3"/>
    <mergeCell ref="QFM3:QFN3"/>
    <mergeCell ref="QFO3:QFP3"/>
    <mergeCell ref="QFQ3:QFR3"/>
    <mergeCell ref="QEY3:QEZ3"/>
    <mergeCell ref="QFA3:QFB3"/>
    <mergeCell ref="QFC3:QFD3"/>
    <mergeCell ref="QFE3:QFF3"/>
    <mergeCell ref="QFG3:QFH3"/>
    <mergeCell ref="QEO3:QEP3"/>
    <mergeCell ref="QEQ3:QER3"/>
    <mergeCell ref="QES3:QET3"/>
    <mergeCell ref="QEU3:QEV3"/>
    <mergeCell ref="QEW3:QEX3"/>
    <mergeCell ref="QEE3:QEF3"/>
    <mergeCell ref="QEG3:QEH3"/>
    <mergeCell ref="QEI3:QEJ3"/>
    <mergeCell ref="QEK3:QEL3"/>
    <mergeCell ref="QEM3:QEN3"/>
    <mergeCell ref="QJE3:QJF3"/>
    <mergeCell ref="QJG3:QJH3"/>
    <mergeCell ref="QJI3:QJJ3"/>
    <mergeCell ref="QJK3:QJL3"/>
    <mergeCell ref="QJM3:QJN3"/>
    <mergeCell ref="QIU3:QIV3"/>
    <mergeCell ref="QIW3:QIX3"/>
    <mergeCell ref="QIY3:QIZ3"/>
    <mergeCell ref="QJA3:QJB3"/>
    <mergeCell ref="QJC3:QJD3"/>
    <mergeCell ref="QIK3:QIL3"/>
    <mergeCell ref="QIM3:QIN3"/>
    <mergeCell ref="QIO3:QIP3"/>
    <mergeCell ref="QIQ3:QIR3"/>
    <mergeCell ref="QIS3:QIT3"/>
    <mergeCell ref="QIA3:QIB3"/>
    <mergeCell ref="QIC3:QID3"/>
    <mergeCell ref="QIE3:QIF3"/>
    <mergeCell ref="QIG3:QIH3"/>
    <mergeCell ref="QII3:QIJ3"/>
    <mergeCell ref="QHQ3:QHR3"/>
    <mergeCell ref="QHS3:QHT3"/>
    <mergeCell ref="QHU3:QHV3"/>
    <mergeCell ref="QHW3:QHX3"/>
    <mergeCell ref="QHY3:QHZ3"/>
    <mergeCell ref="QHG3:QHH3"/>
    <mergeCell ref="QHI3:QHJ3"/>
    <mergeCell ref="QHK3:QHL3"/>
    <mergeCell ref="QHM3:QHN3"/>
    <mergeCell ref="QHO3:QHP3"/>
    <mergeCell ref="QGW3:QGX3"/>
    <mergeCell ref="QGY3:QGZ3"/>
    <mergeCell ref="QHA3:QHB3"/>
    <mergeCell ref="QHC3:QHD3"/>
    <mergeCell ref="QHE3:QHF3"/>
    <mergeCell ref="QLW3:QLX3"/>
    <mergeCell ref="QLY3:QLZ3"/>
    <mergeCell ref="QMA3:QMB3"/>
    <mergeCell ref="QMC3:QMD3"/>
    <mergeCell ref="QME3:QMF3"/>
    <mergeCell ref="QLM3:QLN3"/>
    <mergeCell ref="QLO3:QLP3"/>
    <mergeCell ref="QLQ3:QLR3"/>
    <mergeCell ref="QLS3:QLT3"/>
    <mergeCell ref="QLU3:QLV3"/>
    <mergeCell ref="QLC3:QLD3"/>
    <mergeCell ref="QLE3:QLF3"/>
    <mergeCell ref="QLG3:QLH3"/>
    <mergeCell ref="QLI3:QLJ3"/>
    <mergeCell ref="QLK3:QLL3"/>
    <mergeCell ref="QKS3:QKT3"/>
    <mergeCell ref="QKU3:QKV3"/>
    <mergeCell ref="QKW3:QKX3"/>
    <mergeCell ref="QKY3:QKZ3"/>
    <mergeCell ref="QLA3:QLB3"/>
    <mergeCell ref="QKI3:QKJ3"/>
    <mergeCell ref="QKK3:QKL3"/>
    <mergeCell ref="QKM3:QKN3"/>
    <mergeCell ref="QKO3:QKP3"/>
    <mergeCell ref="QKQ3:QKR3"/>
    <mergeCell ref="QJY3:QJZ3"/>
    <mergeCell ref="QKA3:QKB3"/>
    <mergeCell ref="QKC3:QKD3"/>
    <mergeCell ref="QKE3:QKF3"/>
    <mergeCell ref="QKG3:QKH3"/>
    <mergeCell ref="QJO3:QJP3"/>
    <mergeCell ref="QJQ3:QJR3"/>
    <mergeCell ref="QJS3:QJT3"/>
    <mergeCell ref="QJU3:QJV3"/>
    <mergeCell ref="QJW3:QJX3"/>
    <mergeCell ref="QOO3:QOP3"/>
    <mergeCell ref="QOQ3:QOR3"/>
    <mergeCell ref="QOS3:QOT3"/>
    <mergeCell ref="QOU3:QOV3"/>
    <mergeCell ref="QOW3:QOX3"/>
    <mergeCell ref="QOE3:QOF3"/>
    <mergeCell ref="QOG3:QOH3"/>
    <mergeCell ref="QOI3:QOJ3"/>
    <mergeCell ref="QOK3:QOL3"/>
    <mergeCell ref="QOM3:QON3"/>
    <mergeCell ref="QNU3:QNV3"/>
    <mergeCell ref="QNW3:QNX3"/>
    <mergeCell ref="QNY3:QNZ3"/>
    <mergeCell ref="QOA3:QOB3"/>
    <mergeCell ref="QOC3:QOD3"/>
    <mergeCell ref="QNK3:QNL3"/>
    <mergeCell ref="QNM3:QNN3"/>
    <mergeCell ref="QNO3:QNP3"/>
    <mergeCell ref="QNQ3:QNR3"/>
    <mergeCell ref="QNS3:QNT3"/>
    <mergeCell ref="QNA3:QNB3"/>
    <mergeCell ref="QNC3:QND3"/>
    <mergeCell ref="QNE3:QNF3"/>
    <mergeCell ref="QNG3:QNH3"/>
    <mergeCell ref="QNI3:QNJ3"/>
    <mergeCell ref="QMQ3:QMR3"/>
    <mergeCell ref="QMS3:QMT3"/>
    <mergeCell ref="QMU3:QMV3"/>
    <mergeCell ref="QMW3:QMX3"/>
    <mergeCell ref="QMY3:QMZ3"/>
    <mergeCell ref="QMG3:QMH3"/>
    <mergeCell ref="QMI3:QMJ3"/>
    <mergeCell ref="QMK3:QML3"/>
    <mergeCell ref="QMM3:QMN3"/>
    <mergeCell ref="QMO3:QMP3"/>
    <mergeCell ref="QRG3:QRH3"/>
    <mergeCell ref="QRI3:QRJ3"/>
    <mergeCell ref="QRK3:QRL3"/>
    <mergeCell ref="QRM3:QRN3"/>
    <mergeCell ref="QRO3:QRP3"/>
    <mergeCell ref="QQW3:QQX3"/>
    <mergeCell ref="QQY3:QQZ3"/>
    <mergeCell ref="QRA3:QRB3"/>
    <mergeCell ref="QRC3:QRD3"/>
    <mergeCell ref="QRE3:QRF3"/>
    <mergeCell ref="QQM3:QQN3"/>
    <mergeCell ref="QQO3:QQP3"/>
    <mergeCell ref="QQQ3:QQR3"/>
    <mergeCell ref="QQS3:QQT3"/>
    <mergeCell ref="QQU3:QQV3"/>
    <mergeCell ref="QQC3:QQD3"/>
    <mergeCell ref="QQE3:QQF3"/>
    <mergeCell ref="QQG3:QQH3"/>
    <mergeCell ref="QQI3:QQJ3"/>
    <mergeCell ref="QQK3:QQL3"/>
    <mergeCell ref="QPS3:QPT3"/>
    <mergeCell ref="QPU3:QPV3"/>
    <mergeCell ref="QPW3:QPX3"/>
    <mergeCell ref="QPY3:QPZ3"/>
    <mergeCell ref="QQA3:QQB3"/>
    <mergeCell ref="QPI3:QPJ3"/>
    <mergeCell ref="QPK3:QPL3"/>
    <mergeCell ref="QPM3:QPN3"/>
    <mergeCell ref="QPO3:QPP3"/>
    <mergeCell ref="QPQ3:QPR3"/>
    <mergeCell ref="QOY3:QOZ3"/>
    <mergeCell ref="QPA3:QPB3"/>
    <mergeCell ref="QPC3:QPD3"/>
    <mergeCell ref="QPE3:QPF3"/>
    <mergeCell ref="QPG3:QPH3"/>
    <mergeCell ref="QTY3:QTZ3"/>
    <mergeCell ref="QUA3:QUB3"/>
    <mergeCell ref="QUC3:QUD3"/>
    <mergeCell ref="QUE3:QUF3"/>
    <mergeCell ref="QUG3:QUH3"/>
    <mergeCell ref="QTO3:QTP3"/>
    <mergeCell ref="QTQ3:QTR3"/>
    <mergeCell ref="QTS3:QTT3"/>
    <mergeCell ref="QTU3:QTV3"/>
    <mergeCell ref="QTW3:QTX3"/>
    <mergeCell ref="QTE3:QTF3"/>
    <mergeCell ref="QTG3:QTH3"/>
    <mergeCell ref="QTI3:QTJ3"/>
    <mergeCell ref="QTK3:QTL3"/>
    <mergeCell ref="QTM3:QTN3"/>
    <mergeCell ref="QSU3:QSV3"/>
    <mergeCell ref="QSW3:QSX3"/>
    <mergeCell ref="QSY3:QSZ3"/>
    <mergeCell ref="QTA3:QTB3"/>
    <mergeCell ref="QTC3:QTD3"/>
    <mergeCell ref="QSK3:QSL3"/>
    <mergeCell ref="QSM3:QSN3"/>
    <mergeCell ref="QSO3:QSP3"/>
    <mergeCell ref="QSQ3:QSR3"/>
    <mergeCell ref="QSS3:QST3"/>
    <mergeCell ref="QSA3:QSB3"/>
    <mergeCell ref="QSC3:QSD3"/>
    <mergeCell ref="QSE3:QSF3"/>
    <mergeCell ref="QSG3:QSH3"/>
    <mergeCell ref="QSI3:QSJ3"/>
    <mergeCell ref="QRQ3:QRR3"/>
    <mergeCell ref="QRS3:QRT3"/>
    <mergeCell ref="QRU3:QRV3"/>
    <mergeCell ref="QRW3:QRX3"/>
    <mergeCell ref="QRY3:QRZ3"/>
    <mergeCell ref="QWQ3:QWR3"/>
    <mergeCell ref="QWS3:QWT3"/>
    <mergeCell ref="QWU3:QWV3"/>
    <mergeCell ref="QWW3:QWX3"/>
    <mergeCell ref="QWY3:QWZ3"/>
    <mergeCell ref="QWG3:QWH3"/>
    <mergeCell ref="QWI3:QWJ3"/>
    <mergeCell ref="QWK3:QWL3"/>
    <mergeCell ref="QWM3:QWN3"/>
    <mergeCell ref="QWO3:QWP3"/>
    <mergeCell ref="QVW3:QVX3"/>
    <mergeCell ref="QVY3:QVZ3"/>
    <mergeCell ref="QWA3:QWB3"/>
    <mergeCell ref="QWC3:QWD3"/>
    <mergeCell ref="QWE3:QWF3"/>
    <mergeCell ref="QVM3:QVN3"/>
    <mergeCell ref="QVO3:QVP3"/>
    <mergeCell ref="QVQ3:QVR3"/>
    <mergeCell ref="QVS3:QVT3"/>
    <mergeCell ref="QVU3:QVV3"/>
    <mergeCell ref="QVC3:QVD3"/>
    <mergeCell ref="QVE3:QVF3"/>
    <mergeCell ref="QVG3:QVH3"/>
    <mergeCell ref="QVI3:QVJ3"/>
    <mergeCell ref="QVK3:QVL3"/>
    <mergeCell ref="QUS3:QUT3"/>
    <mergeCell ref="QUU3:QUV3"/>
    <mergeCell ref="QUW3:QUX3"/>
    <mergeCell ref="QUY3:QUZ3"/>
    <mergeCell ref="QVA3:QVB3"/>
    <mergeCell ref="QUI3:QUJ3"/>
    <mergeCell ref="QUK3:QUL3"/>
    <mergeCell ref="QUM3:QUN3"/>
    <mergeCell ref="QUO3:QUP3"/>
    <mergeCell ref="QUQ3:QUR3"/>
    <mergeCell ref="QZI3:QZJ3"/>
    <mergeCell ref="QZK3:QZL3"/>
    <mergeCell ref="QZM3:QZN3"/>
    <mergeCell ref="QZO3:QZP3"/>
    <mergeCell ref="QZQ3:QZR3"/>
    <mergeCell ref="QYY3:QYZ3"/>
    <mergeCell ref="QZA3:QZB3"/>
    <mergeCell ref="QZC3:QZD3"/>
    <mergeCell ref="QZE3:QZF3"/>
    <mergeCell ref="QZG3:QZH3"/>
    <mergeCell ref="QYO3:QYP3"/>
    <mergeCell ref="QYQ3:QYR3"/>
    <mergeCell ref="QYS3:QYT3"/>
    <mergeCell ref="QYU3:QYV3"/>
    <mergeCell ref="QYW3:QYX3"/>
    <mergeCell ref="QYE3:QYF3"/>
    <mergeCell ref="QYG3:QYH3"/>
    <mergeCell ref="QYI3:QYJ3"/>
    <mergeCell ref="QYK3:QYL3"/>
    <mergeCell ref="QYM3:QYN3"/>
    <mergeCell ref="QXU3:QXV3"/>
    <mergeCell ref="QXW3:QXX3"/>
    <mergeCell ref="QXY3:QXZ3"/>
    <mergeCell ref="QYA3:QYB3"/>
    <mergeCell ref="QYC3:QYD3"/>
    <mergeCell ref="QXK3:QXL3"/>
    <mergeCell ref="QXM3:QXN3"/>
    <mergeCell ref="QXO3:QXP3"/>
    <mergeCell ref="QXQ3:QXR3"/>
    <mergeCell ref="QXS3:QXT3"/>
    <mergeCell ref="QXA3:QXB3"/>
    <mergeCell ref="QXC3:QXD3"/>
    <mergeCell ref="QXE3:QXF3"/>
    <mergeCell ref="QXG3:QXH3"/>
    <mergeCell ref="QXI3:QXJ3"/>
    <mergeCell ref="RCA3:RCB3"/>
    <mergeCell ref="RCC3:RCD3"/>
    <mergeCell ref="RCE3:RCF3"/>
    <mergeCell ref="RCG3:RCH3"/>
    <mergeCell ref="RCI3:RCJ3"/>
    <mergeCell ref="RBQ3:RBR3"/>
    <mergeCell ref="RBS3:RBT3"/>
    <mergeCell ref="RBU3:RBV3"/>
    <mergeCell ref="RBW3:RBX3"/>
    <mergeCell ref="RBY3:RBZ3"/>
    <mergeCell ref="RBG3:RBH3"/>
    <mergeCell ref="RBI3:RBJ3"/>
    <mergeCell ref="RBK3:RBL3"/>
    <mergeCell ref="RBM3:RBN3"/>
    <mergeCell ref="RBO3:RBP3"/>
    <mergeCell ref="RAW3:RAX3"/>
    <mergeCell ref="RAY3:RAZ3"/>
    <mergeCell ref="RBA3:RBB3"/>
    <mergeCell ref="RBC3:RBD3"/>
    <mergeCell ref="RBE3:RBF3"/>
    <mergeCell ref="RAM3:RAN3"/>
    <mergeCell ref="RAO3:RAP3"/>
    <mergeCell ref="RAQ3:RAR3"/>
    <mergeCell ref="RAS3:RAT3"/>
    <mergeCell ref="RAU3:RAV3"/>
    <mergeCell ref="RAC3:RAD3"/>
    <mergeCell ref="RAE3:RAF3"/>
    <mergeCell ref="RAG3:RAH3"/>
    <mergeCell ref="RAI3:RAJ3"/>
    <mergeCell ref="RAK3:RAL3"/>
    <mergeCell ref="QZS3:QZT3"/>
    <mergeCell ref="QZU3:QZV3"/>
    <mergeCell ref="QZW3:QZX3"/>
    <mergeCell ref="QZY3:QZZ3"/>
    <mergeCell ref="RAA3:RAB3"/>
    <mergeCell ref="RES3:RET3"/>
    <mergeCell ref="REU3:REV3"/>
    <mergeCell ref="REW3:REX3"/>
    <mergeCell ref="REY3:REZ3"/>
    <mergeCell ref="RFA3:RFB3"/>
    <mergeCell ref="REI3:REJ3"/>
    <mergeCell ref="REK3:REL3"/>
    <mergeCell ref="REM3:REN3"/>
    <mergeCell ref="REO3:REP3"/>
    <mergeCell ref="REQ3:RER3"/>
    <mergeCell ref="RDY3:RDZ3"/>
    <mergeCell ref="REA3:REB3"/>
    <mergeCell ref="REC3:RED3"/>
    <mergeCell ref="REE3:REF3"/>
    <mergeCell ref="REG3:REH3"/>
    <mergeCell ref="RDO3:RDP3"/>
    <mergeCell ref="RDQ3:RDR3"/>
    <mergeCell ref="RDS3:RDT3"/>
    <mergeCell ref="RDU3:RDV3"/>
    <mergeCell ref="RDW3:RDX3"/>
    <mergeCell ref="RDE3:RDF3"/>
    <mergeCell ref="RDG3:RDH3"/>
    <mergeCell ref="RDI3:RDJ3"/>
    <mergeCell ref="RDK3:RDL3"/>
    <mergeCell ref="RDM3:RDN3"/>
    <mergeCell ref="RCU3:RCV3"/>
    <mergeCell ref="RCW3:RCX3"/>
    <mergeCell ref="RCY3:RCZ3"/>
    <mergeCell ref="RDA3:RDB3"/>
    <mergeCell ref="RDC3:RDD3"/>
    <mergeCell ref="RCK3:RCL3"/>
    <mergeCell ref="RCM3:RCN3"/>
    <mergeCell ref="RCO3:RCP3"/>
    <mergeCell ref="RCQ3:RCR3"/>
    <mergeCell ref="RCS3:RCT3"/>
    <mergeCell ref="RHK3:RHL3"/>
    <mergeCell ref="RHM3:RHN3"/>
    <mergeCell ref="RHO3:RHP3"/>
    <mergeCell ref="RHQ3:RHR3"/>
    <mergeCell ref="RHS3:RHT3"/>
    <mergeCell ref="RHA3:RHB3"/>
    <mergeCell ref="RHC3:RHD3"/>
    <mergeCell ref="RHE3:RHF3"/>
    <mergeCell ref="RHG3:RHH3"/>
    <mergeCell ref="RHI3:RHJ3"/>
    <mergeCell ref="RGQ3:RGR3"/>
    <mergeCell ref="RGS3:RGT3"/>
    <mergeCell ref="RGU3:RGV3"/>
    <mergeCell ref="RGW3:RGX3"/>
    <mergeCell ref="RGY3:RGZ3"/>
    <mergeCell ref="RGG3:RGH3"/>
    <mergeCell ref="RGI3:RGJ3"/>
    <mergeCell ref="RGK3:RGL3"/>
    <mergeCell ref="RGM3:RGN3"/>
    <mergeCell ref="RGO3:RGP3"/>
    <mergeCell ref="RFW3:RFX3"/>
    <mergeCell ref="RFY3:RFZ3"/>
    <mergeCell ref="RGA3:RGB3"/>
    <mergeCell ref="RGC3:RGD3"/>
    <mergeCell ref="RGE3:RGF3"/>
    <mergeCell ref="RFM3:RFN3"/>
    <mergeCell ref="RFO3:RFP3"/>
    <mergeCell ref="RFQ3:RFR3"/>
    <mergeCell ref="RFS3:RFT3"/>
    <mergeCell ref="RFU3:RFV3"/>
    <mergeCell ref="RFC3:RFD3"/>
    <mergeCell ref="RFE3:RFF3"/>
    <mergeCell ref="RFG3:RFH3"/>
    <mergeCell ref="RFI3:RFJ3"/>
    <mergeCell ref="RFK3:RFL3"/>
    <mergeCell ref="RKC3:RKD3"/>
    <mergeCell ref="RKE3:RKF3"/>
    <mergeCell ref="RKG3:RKH3"/>
    <mergeCell ref="RKI3:RKJ3"/>
    <mergeCell ref="RKK3:RKL3"/>
    <mergeCell ref="RJS3:RJT3"/>
    <mergeCell ref="RJU3:RJV3"/>
    <mergeCell ref="RJW3:RJX3"/>
    <mergeCell ref="RJY3:RJZ3"/>
    <mergeCell ref="RKA3:RKB3"/>
    <mergeCell ref="RJI3:RJJ3"/>
    <mergeCell ref="RJK3:RJL3"/>
    <mergeCell ref="RJM3:RJN3"/>
    <mergeCell ref="RJO3:RJP3"/>
    <mergeCell ref="RJQ3:RJR3"/>
    <mergeCell ref="RIY3:RIZ3"/>
    <mergeCell ref="RJA3:RJB3"/>
    <mergeCell ref="RJC3:RJD3"/>
    <mergeCell ref="RJE3:RJF3"/>
    <mergeCell ref="RJG3:RJH3"/>
    <mergeCell ref="RIO3:RIP3"/>
    <mergeCell ref="RIQ3:RIR3"/>
    <mergeCell ref="RIS3:RIT3"/>
    <mergeCell ref="RIU3:RIV3"/>
    <mergeCell ref="RIW3:RIX3"/>
    <mergeCell ref="RIE3:RIF3"/>
    <mergeCell ref="RIG3:RIH3"/>
    <mergeCell ref="RII3:RIJ3"/>
    <mergeCell ref="RIK3:RIL3"/>
    <mergeCell ref="RIM3:RIN3"/>
    <mergeCell ref="RHU3:RHV3"/>
    <mergeCell ref="RHW3:RHX3"/>
    <mergeCell ref="RHY3:RHZ3"/>
    <mergeCell ref="RIA3:RIB3"/>
    <mergeCell ref="RIC3:RID3"/>
    <mergeCell ref="RMU3:RMV3"/>
    <mergeCell ref="RMW3:RMX3"/>
    <mergeCell ref="RMY3:RMZ3"/>
    <mergeCell ref="RNA3:RNB3"/>
    <mergeCell ref="RNC3:RND3"/>
    <mergeCell ref="RMK3:RML3"/>
    <mergeCell ref="RMM3:RMN3"/>
    <mergeCell ref="RMO3:RMP3"/>
    <mergeCell ref="RMQ3:RMR3"/>
    <mergeCell ref="RMS3:RMT3"/>
    <mergeCell ref="RMA3:RMB3"/>
    <mergeCell ref="RMC3:RMD3"/>
    <mergeCell ref="RME3:RMF3"/>
    <mergeCell ref="RMG3:RMH3"/>
    <mergeCell ref="RMI3:RMJ3"/>
    <mergeCell ref="RLQ3:RLR3"/>
    <mergeCell ref="RLS3:RLT3"/>
    <mergeCell ref="RLU3:RLV3"/>
    <mergeCell ref="RLW3:RLX3"/>
    <mergeCell ref="RLY3:RLZ3"/>
    <mergeCell ref="RLG3:RLH3"/>
    <mergeCell ref="RLI3:RLJ3"/>
    <mergeCell ref="RLK3:RLL3"/>
    <mergeCell ref="RLM3:RLN3"/>
    <mergeCell ref="RLO3:RLP3"/>
    <mergeCell ref="RKW3:RKX3"/>
    <mergeCell ref="RKY3:RKZ3"/>
    <mergeCell ref="RLA3:RLB3"/>
    <mergeCell ref="RLC3:RLD3"/>
    <mergeCell ref="RLE3:RLF3"/>
    <mergeCell ref="RKM3:RKN3"/>
    <mergeCell ref="RKO3:RKP3"/>
    <mergeCell ref="RKQ3:RKR3"/>
    <mergeCell ref="RKS3:RKT3"/>
    <mergeCell ref="RKU3:RKV3"/>
    <mergeCell ref="RPM3:RPN3"/>
    <mergeCell ref="RPO3:RPP3"/>
    <mergeCell ref="RPQ3:RPR3"/>
    <mergeCell ref="RPS3:RPT3"/>
    <mergeCell ref="RPU3:RPV3"/>
    <mergeCell ref="RPC3:RPD3"/>
    <mergeCell ref="RPE3:RPF3"/>
    <mergeCell ref="RPG3:RPH3"/>
    <mergeCell ref="RPI3:RPJ3"/>
    <mergeCell ref="RPK3:RPL3"/>
    <mergeCell ref="ROS3:ROT3"/>
    <mergeCell ref="ROU3:ROV3"/>
    <mergeCell ref="ROW3:ROX3"/>
    <mergeCell ref="ROY3:ROZ3"/>
    <mergeCell ref="RPA3:RPB3"/>
    <mergeCell ref="ROI3:ROJ3"/>
    <mergeCell ref="ROK3:ROL3"/>
    <mergeCell ref="ROM3:RON3"/>
    <mergeCell ref="ROO3:ROP3"/>
    <mergeCell ref="ROQ3:ROR3"/>
    <mergeCell ref="RNY3:RNZ3"/>
    <mergeCell ref="ROA3:ROB3"/>
    <mergeCell ref="ROC3:ROD3"/>
    <mergeCell ref="ROE3:ROF3"/>
    <mergeCell ref="ROG3:ROH3"/>
    <mergeCell ref="RNO3:RNP3"/>
    <mergeCell ref="RNQ3:RNR3"/>
    <mergeCell ref="RNS3:RNT3"/>
    <mergeCell ref="RNU3:RNV3"/>
    <mergeCell ref="RNW3:RNX3"/>
    <mergeCell ref="RNE3:RNF3"/>
    <mergeCell ref="RNG3:RNH3"/>
    <mergeCell ref="RNI3:RNJ3"/>
    <mergeCell ref="RNK3:RNL3"/>
    <mergeCell ref="RNM3:RNN3"/>
    <mergeCell ref="RSE3:RSF3"/>
    <mergeCell ref="RSG3:RSH3"/>
    <mergeCell ref="RSI3:RSJ3"/>
    <mergeCell ref="RSK3:RSL3"/>
    <mergeCell ref="RSM3:RSN3"/>
    <mergeCell ref="RRU3:RRV3"/>
    <mergeCell ref="RRW3:RRX3"/>
    <mergeCell ref="RRY3:RRZ3"/>
    <mergeCell ref="RSA3:RSB3"/>
    <mergeCell ref="RSC3:RSD3"/>
    <mergeCell ref="RRK3:RRL3"/>
    <mergeCell ref="RRM3:RRN3"/>
    <mergeCell ref="RRO3:RRP3"/>
    <mergeCell ref="RRQ3:RRR3"/>
    <mergeCell ref="RRS3:RRT3"/>
    <mergeCell ref="RRA3:RRB3"/>
    <mergeCell ref="RRC3:RRD3"/>
    <mergeCell ref="RRE3:RRF3"/>
    <mergeCell ref="RRG3:RRH3"/>
    <mergeCell ref="RRI3:RRJ3"/>
    <mergeCell ref="RQQ3:RQR3"/>
    <mergeCell ref="RQS3:RQT3"/>
    <mergeCell ref="RQU3:RQV3"/>
    <mergeCell ref="RQW3:RQX3"/>
    <mergeCell ref="RQY3:RQZ3"/>
    <mergeCell ref="RQG3:RQH3"/>
    <mergeCell ref="RQI3:RQJ3"/>
    <mergeCell ref="RQK3:RQL3"/>
    <mergeCell ref="RQM3:RQN3"/>
    <mergeCell ref="RQO3:RQP3"/>
    <mergeCell ref="RPW3:RPX3"/>
    <mergeCell ref="RPY3:RPZ3"/>
    <mergeCell ref="RQA3:RQB3"/>
    <mergeCell ref="RQC3:RQD3"/>
    <mergeCell ref="RQE3:RQF3"/>
    <mergeCell ref="RUW3:RUX3"/>
    <mergeCell ref="RUY3:RUZ3"/>
    <mergeCell ref="RVA3:RVB3"/>
    <mergeCell ref="RVC3:RVD3"/>
    <mergeCell ref="RVE3:RVF3"/>
    <mergeCell ref="RUM3:RUN3"/>
    <mergeCell ref="RUO3:RUP3"/>
    <mergeCell ref="RUQ3:RUR3"/>
    <mergeCell ref="RUS3:RUT3"/>
    <mergeCell ref="RUU3:RUV3"/>
    <mergeCell ref="RUC3:RUD3"/>
    <mergeCell ref="RUE3:RUF3"/>
    <mergeCell ref="RUG3:RUH3"/>
    <mergeCell ref="RUI3:RUJ3"/>
    <mergeCell ref="RUK3:RUL3"/>
    <mergeCell ref="RTS3:RTT3"/>
    <mergeCell ref="RTU3:RTV3"/>
    <mergeCell ref="RTW3:RTX3"/>
    <mergeCell ref="RTY3:RTZ3"/>
    <mergeCell ref="RUA3:RUB3"/>
    <mergeCell ref="RTI3:RTJ3"/>
    <mergeCell ref="RTK3:RTL3"/>
    <mergeCell ref="RTM3:RTN3"/>
    <mergeCell ref="RTO3:RTP3"/>
    <mergeCell ref="RTQ3:RTR3"/>
    <mergeCell ref="RSY3:RSZ3"/>
    <mergeCell ref="RTA3:RTB3"/>
    <mergeCell ref="RTC3:RTD3"/>
    <mergeCell ref="RTE3:RTF3"/>
    <mergeCell ref="RTG3:RTH3"/>
    <mergeCell ref="RSO3:RSP3"/>
    <mergeCell ref="RSQ3:RSR3"/>
    <mergeCell ref="RSS3:RST3"/>
    <mergeCell ref="RSU3:RSV3"/>
    <mergeCell ref="RSW3:RSX3"/>
    <mergeCell ref="RXO3:RXP3"/>
    <mergeCell ref="RXQ3:RXR3"/>
    <mergeCell ref="RXS3:RXT3"/>
    <mergeCell ref="RXU3:RXV3"/>
    <mergeCell ref="RXW3:RXX3"/>
    <mergeCell ref="RXE3:RXF3"/>
    <mergeCell ref="RXG3:RXH3"/>
    <mergeCell ref="RXI3:RXJ3"/>
    <mergeCell ref="RXK3:RXL3"/>
    <mergeCell ref="RXM3:RXN3"/>
    <mergeCell ref="RWU3:RWV3"/>
    <mergeCell ref="RWW3:RWX3"/>
    <mergeCell ref="RWY3:RWZ3"/>
    <mergeCell ref="RXA3:RXB3"/>
    <mergeCell ref="RXC3:RXD3"/>
    <mergeCell ref="RWK3:RWL3"/>
    <mergeCell ref="RWM3:RWN3"/>
    <mergeCell ref="RWO3:RWP3"/>
    <mergeCell ref="RWQ3:RWR3"/>
    <mergeCell ref="RWS3:RWT3"/>
    <mergeCell ref="RWA3:RWB3"/>
    <mergeCell ref="RWC3:RWD3"/>
    <mergeCell ref="RWE3:RWF3"/>
    <mergeCell ref="RWG3:RWH3"/>
    <mergeCell ref="RWI3:RWJ3"/>
    <mergeCell ref="RVQ3:RVR3"/>
    <mergeCell ref="RVS3:RVT3"/>
    <mergeCell ref="RVU3:RVV3"/>
    <mergeCell ref="RVW3:RVX3"/>
    <mergeCell ref="RVY3:RVZ3"/>
    <mergeCell ref="RVG3:RVH3"/>
    <mergeCell ref="RVI3:RVJ3"/>
    <mergeCell ref="RVK3:RVL3"/>
    <mergeCell ref="RVM3:RVN3"/>
    <mergeCell ref="RVO3:RVP3"/>
    <mergeCell ref="SAG3:SAH3"/>
    <mergeCell ref="SAI3:SAJ3"/>
    <mergeCell ref="SAK3:SAL3"/>
    <mergeCell ref="SAM3:SAN3"/>
    <mergeCell ref="SAO3:SAP3"/>
    <mergeCell ref="RZW3:RZX3"/>
    <mergeCell ref="RZY3:RZZ3"/>
    <mergeCell ref="SAA3:SAB3"/>
    <mergeCell ref="SAC3:SAD3"/>
    <mergeCell ref="SAE3:SAF3"/>
    <mergeCell ref="RZM3:RZN3"/>
    <mergeCell ref="RZO3:RZP3"/>
    <mergeCell ref="RZQ3:RZR3"/>
    <mergeCell ref="RZS3:RZT3"/>
    <mergeCell ref="RZU3:RZV3"/>
    <mergeCell ref="RZC3:RZD3"/>
    <mergeCell ref="RZE3:RZF3"/>
    <mergeCell ref="RZG3:RZH3"/>
    <mergeCell ref="RZI3:RZJ3"/>
    <mergeCell ref="RZK3:RZL3"/>
    <mergeCell ref="RYS3:RYT3"/>
    <mergeCell ref="RYU3:RYV3"/>
    <mergeCell ref="RYW3:RYX3"/>
    <mergeCell ref="RYY3:RYZ3"/>
    <mergeCell ref="RZA3:RZB3"/>
    <mergeCell ref="RYI3:RYJ3"/>
    <mergeCell ref="RYK3:RYL3"/>
    <mergeCell ref="RYM3:RYN3"/>
    <mergeCell ref="RYO3:RYP3"/>
    <mergeCell ref="RYQ3:RYR3"/>
    <mergeCell ref="RXY3:RXZ3"/>
    <mergeCell ref="RYA3:RYB3"/>
    <mergeCell ref="RYC3:RYD3"/>
    <mergeCell ref="RYE3:RYF3"/>
    <mergeCell ref="RYG3:RYH3"/>
    <mergeCell ref="SCY3:SCZ3"/>
    <mergeCell ref="SDA3:SDB3"/>
    <mergeCell ref="SDC3:SDD3"/>
    <mergeCell ref="SDE3:SDF3"/>
    <mergeCell ref="SDG3:SDH3"/>
    <mergeCell ref="SCO3:SCP3"/>
    <mergeCell ref="SCQ3:SCR3"/>
    <mergeCell ref="SCS3:SCT3"/>
    <mergeCell ref="SCU3:SCV3"/>
    <mergeCell ref="SCW3:SCX3"/>
    <mergeCell ref="SCE3:SCF3"/>
    <mergeCell ref="SCG3:SCH3"/>
    <mergeCell ref="SCI3:SCJ3"/>
    <mergeCell ref="SCK3:SCL3"/>
    <mergeCell ref="SCM3:SCN3"/>
    <mergeCell ref="SBU3:SBV3"/>
    <mergeCell ref="SBW3:SBX3"/>
    <mergeCell ref="SBY3:SBZ3"/>
    <mergeCell ref="SCA3:SCB3"/>
    <mergeCell ref="SCC3:SCD3"/>
    <mergeCell ref="SBK3:SBL3"/>
    <mergeCell ref="SBM3:SBN3"/>
    <mergeCell ref="SBO3:SBP3"/>
    <mergeCell ref="SBQ3:SBR3"/>
    <mergeCell ref="SBS3:SBT3"/>
    <mergeCell ref="SBA3:SBB3"/>
    <mergeCell ref="SBC3:SBD3"/>
    <mergeCell ref="SBE3:SBF3"/>
    <mergeCell ref="SBG3:SBH3"/>
    <mergeCell ref="SBI3:SBJ3"/>
    <mergeCell ref="SAQ3:SAR3"/>
    <mergeCell ref="SAS3:SAT3"/>
    <mergeCell ref="SAU3:SAV3"/>
    <mergeCell ref="SAW3:SAX3"/>
    <mergeCell ref="SAY3:SAZ3"/>
    <mergeCell ref="SFQ3:SFR3"/>
    <mergeCell ref="SFS3:SFT3"/>
    <mergeCell ref="SFU3:SFV3"/>
    <mergeCell ref="SFW3:SFX3"/>
    <mergeCell ref="SFY3:SFZ3"/>
    <mergeCell ref="SFG3:SFH3"/>
    <mergeCell ref="SFI3:SFJ3"/>
    <mergeCell ref="SFK3:SFL3"/>
    <mergeCell ref="SFM3:SFN3"/>
    <mergeCell ref="SFO3:SFP3"/>
    <mergeCell ref="SEW3:SEX3"/>
    <mergeCell ref="SEY3:SEZ3"/>
    <mergeCell ref="SFA3:SFB3"/>
    <mergeCell ref="SFC3:SFD3"/>
    <mergeCell ref="SFE3:SFF3"/>
    <mergeCell ref="SEM3:SEN3"/>
    <mergeCell ref="SEO3:SEP3"/>
    <mergeCell ref="SEQ3:SER3"/>
    <mergeCell ref="SES3:SET3"/>
    <mergeCell ref="SEU3:SEV3"/>
    <mergeCell ref="SEC3:SED3"/>
    <mergeCell ref="SEE3:SEF3"/>
    <mergeCell ref="SEG3:SEH3"/>
    <mergeCell ref="SEI3:SEJ3"/>
    <mergeCell ref="SEK3:SEL3"/>
    <mergeCell ref="SDS3:SDT3"/>
    <mergeCell ref="SDU3:SDV3"/>
    <mergeCell ref="SDW3:SDX3"/>
    <mergeCell ref="SDY3:SDZ3"/>
    <mergeCell ref="SEA3:SEB3"/>
    <mergeCell ref="SDI3:SDJ3"/>
    <mergeCell ref="SDK3:SDL3"/>
    <mergeCell ref="SDM3:SDN3"/>
    <mergeCell ref="SDO3:SDP3"/>
    <mergeCell ref="SDQ3:SDR3"/>
    <mergeCell ref="SII3:SIJ3"/>
    <mergeCell ref="SIK3:SIL3"/>
    <mergeCell ref="SIM3:SIN3"/>
    <mergeCell ref="SIO3:SIP3"/>
    <mergeCell ref="SIQ3:SIR3"/>
    <mergeCell ref="SHY3:SHZ3"/>
    <mergeCell ref="SIA3:SIB3"/>
    <mergeCell ref="SIC3:SID3"/>
    <mergeCell ref="SIE3:SIF3"/>
    <mergeCell ref="SIG3:SIH3"/>
    <mergeCell ref="SHO3:SHP3"/>
    <mergeCell ref="SHQ3:SHR3"/>
    <mergeCell ref="SHS3:SHT3"/>
    <mergeCell ref="SHU3:SHV3"/>
    <mergeCell ref="SHW3:SHX3"/>
    <mergeCell ref="SHE3:SHF3"/>
    <mergeCell ref="SHG3:SHH3"/>
    <mergeCell ref="SHI3:SHJ3"/>
    <mergeCell ref="SHK3:SHL3"/>
    <mergeCell ref="SHM3:SHN3"/>
    <mergeCell ref="SGU3:SGV3"/>
    <mergeCell ref="SGW3:SGX3"/>
    <mergeCell ref="SGY3:SGZ3"/>
    <mergeCell ref="SHA3:SHB3"/>
    <mergeCell ref="SHC3:SHD3"/>
    <mergeCell ref="SGK3:SGL3"/>
    <mergeCell ref="SGM3:SGN3"/>
    <mergeCell ref="SGO3:SGP3"/>
    <mergeCell ref="SGQ3:SGR3"/>
    <mergeCell ref="SGS3:SGT3"/>
    <mergeCell ref="SGA3:SGB3"/>
    <mergeCell ref="SGC3:SGD3"/>
    <mergeCell ref="SGE3:SGF3"/>
    <mergeCell ref="SGG3:SGH3"/>
    <mergeCell ref="SGI3:SGJ3"/>
    <mergeCell ref="SLA3:SLB3"/>
    <mergeCell ref="SLC3:SLD3"/>
    <mergeCell ref="SLE3:SLF3"/>
    <mergeCell ref="SLG3:SLH3"/>
    <mergeCell ref="SLI3:SLJ3"/>
    <mergeCell ref="SKQ3:SKR3"/>
    <mergeCell ref="SKS3:SKT3"/>
    <mergeCell ref="SKU3:SKV3"/>
    <mergeCell ref="SKW3:SKX3"/>
    <mergeCell ref="SKY3:SKZ3"/>
    <mergeCell ref="SKG3:SKH3"/>
    <mergeCell ref="SKI3:SKJ3"/>
    <mergeCell ref="SKK3:SKL3"/>
    <mergeCell ref="SKM3:SKN3"/>
    <mergeCell ref="SKO3:SKP3"/>
    <mergeCell ref="SJW3:SJX3"/>
    <mergeCell ref="SJY3:SJZ3"/>
    <mergeCell ref="SKA3:SKB3"/>
    <mergeCell ref="SKC3:SKD3"/>
    <mergeCell ref="SKE3:SKF3"/>
    <mergeCell ref="SJM3:SJN3"/>
    <mergeCell ref="SJO3:SJP3"/>
    <mergeCell ref="SJQ3:SJR3"/>
    <mergeCell ref="SJS3:SJT3"/>
    <mergeCell ref="SJU3:SJV3"/>
    <mergeCell ref="SJC3:SJD3"/>
    <mergeCell ref="SJE3:SJF3"/>
    <mergeCell ref="SJG3:SJH3"/>
    <mergeCell ref="SJI3:SJJ3"/>
    <mergeCell ref="SJK3:SJL3"/>
    <mergeCell ref="SIS3:SIT3"/>
    <mergeCell ref="SIU3:SIV3"/>
    <mergeCell ref="SIW3:SIX3"/>
    <mergeCell ref="SIY3:SIZ3"/>
    <mergeCell ref="SJA3:SJB3"/>
    <mergeCell ref="SNS3:SNT3"/>
    <mergeCell ref="SNU3:SNV3"/>
    <mergeCell ref="SNW3:SNX3"/>
    <mergeCell ref="SNY3:SNZ3"/>
    <mergeCell ref="SOA3:SOB3"/>
    <mergeCell ref="SNI3:SNJ3"/>
    <mergeCell ref="SNK3:SNL3"/>
    <mergeCell ref="SNM3:SNN3"/>
    <mergeCell ref="SNO3:SNP3"/>
    <mergeCell ref="SNQ3:SNR3"/>
    <mergeCell ref="SMY3:SMZ3"/>
    <mergeCell ref="SNA3:SNB3"/>
    <mergeCell ref="SNC3:SND3"/>
    <mergeCell ref="SNE3:SNF3"/>
    <mergeCell ref="SNG3:SNH3"/>
    <mergeCell ref="SMO3:SMP3"/>
    <mergeCell ref="SMQ3:SMR3"/>
    <mergeCell ref="SMS3:SMT3"/>
    <mergeCell ref="SMU3:SMV3"/>
    <mergeCell ref="SMW3:SMX3"/>
    <mergeCell ref="SME3:SMF3"/>
    <mergeCell ref="SMG3:SMH3"/>
    <mergeCell ref="SMI3:SMJ3"/>
    <mergeCell ref="SMK3:SML3"/>
    <mergeCell ref="SMM3:SMN3"/>
    <mergeCell ref="SLU3:SLV3"/>
    <mergeCell ref="SLW3:SLX3"/>
    <mergeCell ref="SLY3:SLZ3"/>
    <mergeCell ref="SMA3:SMB3"/>
    <mergeCell ref="SMC3:SMD3"/>
    <mergeCell ref="SLK3:SLL3"/>
    <mergeCell ref="SLM3:SLN3"/>
    <mergeCell ref="SLO3:SLP3"/>
    <mergeCell ref="SLQ3:SLR3"/>
    <mergeCell ref="SLS3:SLT3"/>
    <mergeCell ref="SQK3:SQL3"/>
    <mergeCell ref="SQM3:SQN3"/>
    <mergeCell ref="SQO3:SQP3"/>
    <mergeCell ref="SQQ3:SQR3"/>
    <mergeCell ref="SQS3:SQT3"/>
    <mergeCell ref="SQA3:SQB3"/>
    <mergeCell ref="SQC3:SQD3"/>
    <mergeCell ref="SQE3:SQF3"/>
    <mergeCell ref="SQG3:SQH3"/>
    <mergeCell ref="SQI3:SQJ3"/>
    <mergeCell ref="SPQ3:SPR3"/>
    <mergeCell ref="SPS3:SPT3"/>
    <mergeCell ref="SPU3:SPV3"/>
    <mergeCell ref="SPW3:SPX3"/>
    <mergeCell ref="SPY3:SPZ3"/>
    <mergeCell ref="SPG3:SPH3"/>
    <mergeCell ref="SPI3:SPJ3"/>
    <mergeCell ref="SPK3:SPL3"/>
    <mergeCell ref="SPM3:SPN3"/>
    <mergeCell ref="SPO3:SPP3"/>
    <mergeCell ref="SOW3:SOX3"/>
    <mergeCell ref="SOY3:SOZ3"/>
    <mergeCell ref="SPA3:SPB3"/>
    <mergeCell ref="SPC3:SPD3"/>
    <mergeCell ref="SPE3:SPF3"/>
    <mergeCell ref="SOM3:SON3"/>
    <mergeCell ref="SOO3:SOP3"/>
    <mergeCell ref="SOQ3:SOR3"/>
    <mergeCell ref="SOS3:SOT3"/>
    <mergeCell ref="SOU3:SOV3"/>
    <mergeCell ref="SOC3:SOD3"/>
    <mergeCell ref="SOE3:SOF3"/>
    <mergeCell ref="SOG3:SOH3"/>
    <mergeCell ref="SOI3:SOJ3"/>
    <mergeCell ref="SOK3:SOL3"/>
    <mergeCell ref="STC3:STD3"/>
    <mergeCell ref="STE3:STF3"/>
    <mergeCell ref="STG3:STH3"/>
    <mergeCell ref="STI3:STJ3"/>
    <mergeCell ref="STK3:STL3"/>
    <mergeCell ref="SSS3:SST3"/>
    <mergeCell ref="SSU3:SSV3"/>
    <mergeCell ref="SSW3:SSX3"/>
    <mergeCell ref="SSY3:SSZ3"/>
    <mergeCell ref="STA3:STB3"/>
    <mergeCell ref="SSI3:SSJ3"/>
    <mergeCell ref="SSK3:SSL3"/>
    <mergeCell ref="SSM3:SSN3"/>
    <mergeCell ref="SSO3:SSP3"/>
    <mergeCell ref="SSQ3:SSR3"/>
    <mergeCell ref="SRY3:SRZ3"/>
    <mergeCell ref="SSA3:SSB3"/>
    <mergeCell ref="SSC3:SSD3"/>
    <mergeCell ref="SSE3:SSF3"/>
    <mergeCell ref="SSG3:SSH3"/>
    <mergeCell ref="SRO3:SRP3"/>
    <mergeCell ref="SRQ3:SRR3"/>
    <mergeCell ref="SRS3:SRT3"/>
    <mergeCell ref="SRU3:SRV3"/>
    <mergeCell ref="SRW3:SRX3"/>
    <mergeCell ref="SRE3:SRF3"/>
    <mergeCell ref="SRG3:SRH3"/>
    <mergeCell ref="SRI3:SRJ3"/>
    <mergeCell ref="SRK3:SRL3"/>
    <mergeCell ref="SRM3:SRN3"/>
    <mergeCell ref="SQU3:SQV3"/>
    <mergeCell ref="SQW3:SQX3"/>
    <mergeCell ref="SQY3:SQZ3"/>
    <mergeCell ref="SRA3:SRB3"/>
    <mergeCell ref="SRC3:SRD3"/>
    <mergeCell ref="SVU3:SVV3"/>
    <mergeCell ref="SVW3:SVX3"/>
    <mergeCell ref="SVY3:SVZ3"/>
    <mergeCell ref="SWA3:SWB3"/>
    <mergeCell ref="SWC3:SWD3"/>
    <mergeCell ref="SVK3:SVL3"/>
    <mergeCell ref="SVM3:SVN3"/>
    <mergeCell ref="SVO3:SVP3"/>
    <mergeCell ref="SVQ3:SVR3"/>
    <mergeCell ref="SVS3:SVT3"/>
    <mergeCell ref="SVA3:SVB3"/>
    <mergeCell ref="SVC3:SVD3"/>
    <mergeCell ref="SVE3:SVF3"/>
    <mergeCell ref="SVG3:SVH3"/>
    <mergeCell ref="SVI3:SVJ3"/>
    <mergeCell ref="SUQ3:SUR3"/>
    <mergeCell ref="SUS3:SUT3"/>
    <mergeCell ref="SUU3:SUV3"/>
    <mergeCell ref="SUW3:SUX3"/>
    <mergeCell ref="SUY3:SUZ3"/>
    <mergeCell ref="SUG3:SUH3"/>
    <mergeCell ref="SUI3:SUJ3"/>
    <mergeCell ref="SUK3:SUL3"/>
    <mergeCell ref="SUM3:SUN3"/>
    <mergeCell ref="SUO3:SUP3"/>
    <mergeCell ref="STW3:STX3"/>
    <mergeCell ref="STY3:STZ3"/>
    <mergeCell ref="SUA3:SUB3"/>
    <mergeCell ref="SUC3:SUD3"/>
    <mergeCell ref="SUE3:SUF3"/>
    <mergeCell ref="STM3:STN3"/>
    <mergeCell ref="STO3:STP3"/>
    <mergeCell ref="STQ3:STR3"/>
    <mergeCell ref="STS3:STT3"/>
    <mergeCell ref="STU3:STV3"/>
    <mergeCell ref="SYM3:SYN3"/>
    <mergeCell ref="SYO3:SYP3"/>
    <mergeCell ref="SYQ3:SYR3"/>
    <mergeCell ref="SYS3:SYT3"/>
    <mergeCell ref="SYU3:SYV3"/>
    <mergeCell ref="SYC3:SYD3"/>
    <mergeCell ref="SYE3:SYF3"/>
    <mergeCell ref="SYG3:SYH3"/>
    <mergeCell ref="SYI3:SYJ3"/>
    <mergeCell ref="SYK3:SYL3"/>
    <mergeCell ref="SXS3:SXT3"/>
    <mergeCell ref="SXU3:SXV3"/>
    <mergeCell ref="SXW3:SXX3"/>
    <mergeCell ref="SXY3:SXZ3"/>
    <mergeCell ref="SYA3:SYB3"/>
    <mergeCell ref="SXI3:SXJ3"/>
    <mergeCell ref="SXK3:SXL3"/>
    <mergeCell ref="SXM3:SXN3"/>
    <mergeCell ref="SXO3:SXP3"/>
    <mergeCell ref="SXQ3:SXR3"/>
    <mergeCell ref="SWY3:SWZ3"/>
    <mergeCell ref="SXA3:SXB3"/>
    <mergeCell ref="SXC3:SXD3"/>
    <mergeCell ref="SXE3:SXF3"/>
    <mergeCell ref="SXG3:SXH3"/>
    <mergeCell ref="SWO3:SWP3"/>
    <mergeCell ref="SWQ3:SWR3"/>
    <mergeCell ref="SWS3:SWT3"/>
    <mergeCell ref="SWU3:SWV3"/>
    <mergeCell ref="SWW3:SWX3"/>
    <mergeCell ref="SWE3:SWF3"/>
    <mergeCell ref="SWG3:SWH3"/>
    <mergeCell ref="SWI3:SWJ3"/>
    <mergeCell ref="SWK3:SWL3"/>
    <mergeCell ref="SWM3:SWN3"/>
    <mergeCell ref="TBE3:TBF3"/>
    <mergeCell ref="TBG3:TBH3"/>
    <mergeCell ref="TBI3:TBJ3"/>
    <mergeCell ref="TBK3:TBL3"/>
    <mergeCell ref="TBM3:TBN3"/>
    <mergeCell ref="TAU3:TAV3"/>
    <mergeCell ref="TAW3:TAX3"/>
    <mergeCell ref="TAY3:TAZ3"/>
    <mergeCell ref="TBA3:TBB3"/>
    <mergeCell ref="TBC3:TBD3"/>
    <mergeCell ref="TAK3:TAL3"/>
    <mergeCell ref="TAM3:TAN3"/>
    <mergeCell ref="TAO3:TAP3"/>
    <mergeCell ref="TAQ3:TAR3"/>
    <mergeCell ref="TAS3:TAT3"/>
    <mergeCell ref="TAA3:TAB3"/>
    <mergeCell ref="TAC3:TAD3"/>
    <mergeCell ref="TAE3:TAF3"/>
    <mergeCell ref="TAG3:TAH3"/>
    <mergeCell ref="TAI3:TAJ3"/>
    <mergeCell ref="SZQ3:SZR3"/>
    <mergeCell ref="SZS3:SZT3"/>
    <mergeCell ref="SZU3:SZV3"/>
    <mergeCell ref="SZW3:SZX3"/>
    <mergeCell ref="SZY3:SZZ3"/>
    <mergeCell ref="SZG3:SZH3"/>
    <mergeCell ref="SZI3:SZJ3"/>
    <mergeCell ref="SZK3:SZL3"/>
    <mergeCell ref="SZM3:SZN3"/>
    <mergeCell ref="SZO3:SZP3"/>
    <mergeCell ref="SYW3:SYX3"/>
    <mergeCell ref="SYY3:SYZ3"/>
    <mergeCell ref="SZA3:SZB3"/>
    <mergeCell ref="SZC3:SZD3"/>
    <mergeCell ref="SZE3:SZF3"/>
    <mergeCell ref="TDW3:TDX3"/>
    <mergeCell ref="TDY3:TDZ3"/>
    <mergeCell ref="TEA3:TEB3"/>
    <mergeCell ref="TEC3:TED3"/>
    <mergeCell ref="TEE3:TEF3"/>
    <mergeCell ref="TDM3:TDN3"/>
    <mergeCell ref="TDO3:TDP3"/>
    <mergeCell ref="TDQ3:TDR3"/>
    <mergeCell ref="TDS3:TDT3"/>
    <mergeCell ref="TDU3:TDV3"/>
    <mergeCell ref="TDC3:TDD3"/>
    <mergeCell ref="TDE3:TDF3"/>
    <mergeCell ref="TDG3:TDH3"/>
    <mergeCell ref="TDI3:TDJ3"/>
    <mergeCell ref="TDK3:TDL3"/>
    <mergeCell ref="TCS3:TCT3"/>
    <mergeCell ref="TCU3:TCV3"/>
    <mergeCell ref="TCW3:TCX3"/>
    <mergeCell ref="TCY3:TCZ3"/>
    <mergeCell ref="TDA3:TDB3"/>
    <mergeCell ref="TCI3:TCJ3"/>
    <mergeCell ref="TCK3:TCL3"/>
    <mergeCell ref="TCM3:TCN3"/>
    <mergeCell ref="TCO3:TCP3"/>
    <mergeCell ref="TCQ3:TCR3"/>
    <mergeCell ref="TBY3:TBZ3"/>
    <mergeCell ref="TCA3:TCB3"/>
    <mergeCell ref="TCC3:TCD3"/>
    <mergeCell ref="TCE3:TCF3"/>
    <mergeCell ref="TCG3:TCH3"/>
    <mergeCell ref="TBO3:TBP3"/>
    <mergeCell ref="TBQ3:TBR3"/>
    <mergeCell ref="TBS3:TBT3"/>
    <mergeCell ref="TBU3:TBV3"/>
    <mergeCell ref="TBW3:TBX3"/>
    <mergeCell ref="TGO3:TGP3"/>
    <mergeCell ref="TGQ3:TGR3"/>
    <mergeCell ref="TGS3:TGT3"/>
    <mergeCell ref="TGU3:TGV3"/>
    <mergeCell ref="TGW3:TGX3"/>
    <mergeCell ref="TGE3:TGF3"/>
    <mergeCell ref="TGG3:TGH3"/>
    <mergeCell ref="TGI3:TGJ3"/>
    <mergeCell ref="TGK3:TGL3"/>
    <mergeCell ref="TGM3:TGN3"/>
    <mergeCell ref="TFU3:TFV3"/>
    <mergeCell ref="TFW3:TFX3"/>
    <mergeCell ref="TFY3:TFZ3"/>
    <mergeCell ref="TGA3:TGB3"/>
    <mergeCell ref="TGC3:TGD3"/>
    <mergeCell ref="TFK3:TFL3"/>
    <mergeCell ref="TFM3:TFN3"/>
    <mergeCell ref="TFO3:TFP3"/>
    <mergeCell ref="TFQ3:TFR3"/>
    <mergeCell ref="TFS3:TFT3"/>
    <mergeCell ref="TFA3:TFB3"/>
    <mergeCell ref="TFC3:TFD3"/>
    <mergeCell ref="TFE3:TFF3"/>
    <mergeCell ref="TFG3:TFH3"/>
    <mergeCell ref="TFI3:TFJ3"/>
    <mergeCell ref="TEQ3:TER3"/>
    <mergeCell ref="TES3:TET3"/>
    <mergeCell ref="TEU3:TEV3"/>
    <mergeCell ref="TEW3:TEX3"/>
    <mergeCell ref="TEY3:TEZ3"/>
    <mergeCell ref="TEG3:TEH3"/>
    <mergeCell ref="TEI3:TEJ3"/>
    <mergeCell ref="TEK3:TEL3"/>
    <mergeCell ref="TEM3:TEN3"/>
    <mergeCell ref="TEO3:TEP3"/>
    <mergeCell ref="TJG3:TJH3"/>
    <mergeCell ref="TJI3:TJJ3"/>
    <mergeCell ref="TJK3:TJL3"/>
    <mergeCell ref="TJM3:TJN3"/>
    <mergeCell ref="TJO3:TJP3"/>
    <mergeCell ref="TIW3:TIX3"/>
    <mergeCell ref="TIY3:TIZ3"/>
    <mergeCell ref="TJA3:TJB3"/>
    <mergeCell ref="TJC3:TJD3"/>
    <mergeCell ref="TJE3:TJF3"/>
    <mergeCell ref="TIM3:TIN3"/>
    <mergeCell ref="TIO3:TIP3"/>
    <mergeCell ref="TIQ3:TIR3"/>
    <mergeCell ref="TIS3:TIT3"/>
    <mergeCell ref="TIU3:TIV3"/>
    <mergeCell ref="TIC3:TID3"/>
    <mergeCell ref="TIE3:TIF3"/>
    <mergeCell ref="TIG3:TIH3"/>
    <mergeCell ref="TII3:TIJ3"/>
    <mergeCell ref="TIK3:TIL3"/>
    <mergeCell ref="THS3:THT3"/>
    <mergeCell ref="THU3:THV3"/>
    <mergeCell ref="THW3:THX3"/>
    <mergeCell ref="THY3:THZ3"/>
    <mergeCell ref="TIA3:TIB3"/>
    <mergeCell ref="THI3:THJ3"/>
    <mergeCell ref="THK3:THL3"/>
    <mergeCell ref="THM3:THN3"/>
    <mergeCell ref="THO3:THP3"/>
    <mergeCell ref="THQ3:THR3"/>
    <mergeCell ref="TGY3:TGZ3"/>
    <mergeCell ref="THA3:THB3"/>
    <mergeCell ref="THC3:THD3"/>
    <mergeCell ref="THE3:THF3"/>
    <mergeCell ref="THG3:THH3"/>
    <mergeCell ref="TLY3:TLZ3"/>
    <mergeCell ref="TMA3:TMB3"/>
    <mergeCell ref="TMC3:TMD3"/>
    <mergeCell ref="TME3:TMF3"/>
    <mergeCell ref="TMG3:TMH3"/>
    <mergeCell ref="TLO3:TLP3"/>
    <mergeCell ref="TLQ3:TLR3"/>
    <mergeCell ref="TLS3:TLT3"/>
    <mergeCell ref="TLU3:TLV3"/>
    <mergeCell ref="TLW3:TLX3"/>
    <mergeCell ref="TLE3:TLF3"/>
    <mergeCell ref="TLG3:TLH3"/>
    <mergeCell ref="TLI3:TLJ3"/>
    <mergeCell ref="TLK3:TLL3"/>
    <mergeCell ref="TLM3:TLN3"/>
    <mergeCell ref="TKU3:TKV3"/>
    <mergeCell ref="TKW3:TKX3"/>
    <mergeCell ref="TKY3:TKZ3"/>
    <mergeCell ref="TLA3:TLB3"/>
    <mergeCell ref="TLC3:TLD3"/>
    <mergeCell ref="TKK3:TKL3"/>
    <mergeCell ref="TKM3:TKN3"/>
    <mergeCell ref="TKO3:TKP3"/>
    <mergeCell ref="TKQ3:TKR3"/>
    <mergeCell ref="TKS3:TKT3"/>
    <mergeCell ref="TKA3:TKB3"/>
    <mergeCell ref="TKC3:TKD3"/>
    <mergeCell ref="TKE3:TKF3"/>
    <mergeCell ref="TKG3:TKH3"/>
    <mergeCell ref="TKI3:TKJ3"/>
    <mergeCell ref="TJQ3:TJR3"/>
    <mergeCell ref="TJS3:TJT3"/>
    <mergeCell ref="TJU3:TJV3"/>
    <mergeCell ref="TJW3:TJX3"/>
    <mergeCell ref="TJY3:TJZ3"/>
    <mergeCell ref="TOQ3:TOR3"/>
    <mergeCell ref="TOS3:TOT3"/>
    <mergeCell ref="TOU3:TOV3"/>
    <mergeCell ref="TOW3:TOX3"/>
    <mergeCell ref="TOY3:TOZ3"/>
    <mergeCell ref="TOG3:TOH3"/>
    <mergeCell ref="TOI3:TOJ3"/>
    <mergeCell ref="TOK3:TOL3"/>
    <mergeCell ref="TOM3:TON3"/>
    <mergeCell ref="TOO3:TOP3"/>
    <mergeCell ref="TNW3:TNX3"/>
    <mergeCell ref="TNY3:TNZ3"/>
    <mergeCell ref="TOA3:TOB3"/>
    <mergeCell ref="TOC3:TOD3"/>
    <mergeCell ref="TOE3:TOF3"/>
    <mergeCell ref="TNM3:TNN3"/>
    <mergeCell ref="TNO3:TNP3"/>
    <mergeCell ref="TNQ3:TNR3"/>
    <mergeCell ref="TNS3:TNT3"/>
    <mergeCell ref="TNU3:TNV3"/>
    <mergeCell ref="TNC3:TND3"/>
    <mergeCell ref="TNE3:TNF3"/>
    <mergeCell ref="TNG3:TNH3"/>
    <mergeCell ref="TNI3:TNJ3"/>
    <mergeCell ref="TNK3:TNL3"/>
    <mergeCell ref="TMS3:TMT3"/>
    <mergeCell ref="TMU3:TMV3"/>
    <mergeCell ref="TMW3:TMX3"/>
    <mergeCell ref="TMY3:TMZ3"/>
    <mergeCell ref="TNA3:TNB3"/>
    <mergeCell ref="TMI3:TMJ3"/>
    <mergeCell ref="TMK3:TML3"/>
    <mergeCell ref="TMM3:TMN3"/>
    <mergeCell ref="TMO3:TMP3"/>
    <mergeCell ref="TMQ3:TMR3"/>
    <mergeCell ref="TRI3:TRJ3"/>
    <mergeCell ref="TRK3:TRL3"/>
    <mergeCell ref="TRM3:TRN3"/>
    <mergeCell ref="TRO3:TRP3"/>
    <mergeCell ref="TRQ3:TRR3"/>
    <mergeCell ref="TQY3:TQZ3"/>
    <mergeCell ref="TRA3:TRB3"/>
    <mergeCell ref="TRC3:TRD3"/>
    <mergeCell ref="TRE3:TRF3"/>
    <mergeCell ref="TRG3:TRH3"/>
    <mergeCell ref="TQO3:TQP3"/>
    <mergeCell ref="TQQ3:TQR3"/>
    <mergeCell ref="TQS3:TQT3"/>
    <mergeCell ref="TQU3:TQV3"/>
    <mergeCell ref="TQW3:TQX3"/>
    <mergeCell ref="TQE3:TQF3"/>
    <mergeCell ref="TQG3:TQH3"/>
    <mergeCell ref="TQI3:TQJ3"/>
    <mergeCell ref="TQK3:TQL3"/>
    <mergeCell ref="TQM3:TQN3"/>
    <mergeCell ref="TPU3:TPV3"/>
    <mergeCell ref="TPW3:TPX3"/>
    <mergeCell ref="TPY3:TPZ3"/>
    <mergeCell ref="TQA3:TQB3"/>
    <mergeCell ref="TQC3:TQD3"/>
    <mergeCell ref="TPK3:TPL3"/>
    <mergeCell ref="TPM3:TPN3"/>
    <mergeCell ref="TPO3:TPP3"/>
    <mergeCell ref="TPQ3:TPR3"/>
    <mergeCell ref="TPS3:TPT3"/>
    <mergeCell ref="TPA3:TPB3"/>
    <mergeCell ref="TPC3:TPD3"/>
    <mergeCell ref="TPE3:TPF3"/>
    <mergeCell ref="TPG3:TPH3"/>
    <mergeCell ref="TPI3:TPJ3"/>
    <mergeCell ref="TUA3:TUB3"/>
    <mergeCell ref="TUC3:TUD3"/>
    <mergeCell ref="TUE3:TUF3"/>
    <mergeCell ref="TUG3:TUH3"/>
    <mergeCell ref="TUI3:TUJ3"/>
    <mergeCell ref="TTQ3:TTR3"/>
    <mergeCell ref="TTS3:TTT3"/>
    <mergeCell ref="TTU3:TTV3"/>
    <mergeCell ref="TTW3:TTX3"/>
    <mergeCell ref="TTY3:TTZ3"/>
    <mergeCell ref="TTG3:TTH3"/>
    <mergeCell ref="TTI3:TTJ3"/>
    <mergeCell ref="TTK3:TTL3"/>
    <mergeCell ref="TTM3:TTN3"/>
    <mergeCell ref="TTO3:TTP3"/>
    <mergeCell ref="TSW3:TSX3"/>
    <mergeCell ref="TSY3:TSZ3"/>
    <mergeCell ref="TTA3:TTB3"/>
    <mergeCell ref="TTC3:TTD3"/>
    <mergeCell ref="TTE3:TTF3"/>
    <mergeCell ref="TSM3:TSN3"/>
    <mergeCell ref="TSO3:TSP3"/>
    <mergeCell ref="TSQ3:TSR3"/>
    <mergeCell ref="TSS3:TST3"/>
    <mergeCell ref="TSU3:TSV3"/>
    <mergeCell ref="TSC3:TSD3"/>
    <mergeCell ref="TSE3:TSF3"/>
    <mergeCell ref="TSG3:TSH3"/>
    <mergeCell ref="TSI3:TSJ3"/>
    <mergeCell ref="TSK3:TSL3"/>
    <mergeCell ref="TRS3:TRT3"/>
    <mergeCell ref="TRU3:TRV3"/>
    <mergeCell ref="TRW3:TRX3"/>
    <mergeCell ref="TRY3:TRZ3"/>
    <mergeCell ref="TSA3:TSB3"/>
    <mergeCell ref="TWS3:TWT3"/>
    <mergeCell ref="TWU3:TWV3"/>
    <mergeCell ref="TWW3:TWX3"/>
    <mergeCell ref="TWY3:TWZ3"/>
    <mergeCell ref="TXA3:TXB3"/>
    <mergeCell ref="TWI3:TWJ3"/>
    <mergeCell ref="TWK3:TWL3"/>
    <mergeCell ref="TWM3:TWN3"/>
    <mergeCell ref="TWO3:TWP3"/>
    <mergeCell ref="TWQ3:TWR3"/>
    <mergeCell ref="TVY3:TVZ3"/>
    <mergeCell ref="TWA3:TWB3"/>
    <mergeCell ref="TWC3:TWD3"/>
    <mergeCell ref="TWE3:TWF3"/>
    <mergeCell ref="TWG3:TWH3"/>
    <mergeCell ref="TVO3:TVP3"/>
    <mergeCell ref="TVQ3:TVR3"/>
    <mergeCell ref="TVS3:TVT3"/>
    <mergeCell ref="TVU3:TVV3"/>
    <mergeCell ref="TVW3:TVX3"/>
    <mergeCell ref="TVE3:TVF3"/>
    <mergeCell ref="TVG3:TVH3"/>
    <mergeCell ref="TVI3:TVJ3"/>
    <mergeCell ref="TVK3:TVL3"/>
    <mergeCell ref="TVM3:TVN3"/>
    <mergeCell ref="TUU3:TUV3"/>
    <mergeCell ref="TUW3:TUX3"/>
    <mergeCell ref="TUY3:TUZ3"/>
    <mergeCell ref="TVA3:TVB3"/>
    <mergeCell ref="TVC3:TVD3"/>
    <mergeCell ref="TUK3:TUL3"/>
    <mergeCell ref="TUM3:TUN3"/>
    <mergeCell ref="TUO3:TUP3"/>
    <mergeCell ref="TUQ3:TUR3"/>
    <mergeCell ref="TUS3:TUT3"/>
    <mergeCell ref="TZK3:TZL3"/>
    <mergeCell ref="TZM3:TZN3"/>
    <mergeCell ref="TZO3:TZP3"/>
    <mergeCell ref="TZQ3:TZR3"/>
    <mergeCell ref="TZS3:TZT3"/>
    <mergeCell ref="TZA3:TZB3"/>
    <mergeCell ref="TZC3:TZD3"/>
    <mergeCell ref="TZE3:TZF3"/>
    <mergeCell ref="TZG3:TZH3"/>
    <mergeCell ref="TZI3:TZJ3"/>
    <mergeCell ref="TYQ3:TYR3"/>
    <mergeCell ref="TYS3:TYT3"/>
    <mergeCell ref="TYU3:TYV3"/>
    <mergeCell ref="TYW3:TYX3"/>
    <mergeCell ref="TYY3:TYZ3"/>
    <mergeCell ref="TYG3:TYH3"/>
    <mergeCell ref="TYI3:TYJ3"/>
    <mergeCell ref="TYK3:TYL3"/>
    <mergeCell ref="TYM3:TYN3"/>
    <mergeCell ref="TYO3:TYP3"/>
    <mergeCell ref="TXW3:TXX3"/>
    <mergeCell ref="TXY3:TXZ3"/>
    <mergeCell ref="TYA3:TYB3"/>
    <mergeCell ref="TYC3:TYD3"/>
    <mergeCell ref="TYE3:TYF3"/>
    <mergeCell ref="TXM3:TXN3"/>
    <mergeCell ref="TXO3:TXP3"/>
    <mergeCell ref="TXQ3:TXR3"/>
    <mergeCell ref="TXS3:TXT3"/>
    <mergeCell ref="TXU3:TXV3"/>
    <mergeCell ref="TXC3:TXD3"/>
    <mergeCell ref="TXE3:TXF3"/>
    <mergeCell ref="TXG3:TXH3"/>
    <mergeCell ref="TXI3:TXJ3"/>
    <mergeCell ref="TXK3:TXL3"/>
    <mergeCell ref="UCC3:UCD3"/>
    <mergeCell ref="UCE3:UCF3"/>
    <mergeCell ref="UCG3:UCH3"/>
    <mergeCell ref="UCI3:UCJ3"/>
    <mergeCell ref="UCK3:UCL3"/>
    <mergeCell ref="UBS3:UBT3"/>
    <mergeCell ref="UBU3:UBV3"/>
    <mergeCell ref="UBW3:UBX3"/>
    <mergeCell ref="UBY3:UBZ3"/>
    <mergeCell ref="UCA3:UCB3"/>
    <mergeCell ref="UBI3:UBJ3"/>
    <mergeCell ref="UBK3:UBL3"/>
    <mergeCell ref="UBM3:UBN3"/>
    <mergeCell ref="UBO3:UBP3"/>
    <mergeCell ref="UBQ3:UBR3"/>
    <mergeCell ref="UAY3:UAZ3"/>
    <mergeCell ref="UBA3:UBB3"/>
    <mergeCell ref="UBC3:UBD3"/>
    <mergeCell ref="UBE3:UBF3"/>
    <mergeCell ref="UBG3:UBH3"/>
    <mergeCell ref="UAO3:UAP3"/>
    <mergeCell ref="UAQ3:UAR3"/>
    <mergeCell ref="UAS3:UAT3"/>
    <mergeCell ref="UAU3:UAV3"/>
    <mergeCell ref="UAW3:UAX3"/>
    <mergeCell ref="UAE3:UAF3"/>
    <mergeCell ref="UAG3:UAH3"/>
    <mergeCell ref="UAI3:UAJ3"/>
    <mergeCell ref="UAK3:UAL3"/>
    <mergeCell ref="UAM3:UAN3"/>
    <mergeCell ref="TZU3:TZV3"/>
    <mergeCell ref="TZW3:TZX3"/>
    <mergeCell ref="TZY3:TZZ3"/>
    <mergeCell ref="UAA3:UAB3"/>
    <mergeCell ref="UAC3:UAD3"/>
    <mergeCell ref="UEU3:UEV3"/>
    <mergeCell ref="UEW3:UEX3"/>
    <mergeCell ref="UEY3:UEZ3"/>
    <mergeCell ref="UFA3:UFB3"/>
    <mergeCell ref="UFC3:UFD3"/>
    <mergeCell ref="UEK3:UEL3"/>
    <mergeCell ref="UEM3:UEN3"/>
    <mergeCell ref="UEO3:UEP3"/>
    <mergeCell ref="UEQ3:UER3"/>
    <mergeCell ref="UES3:UET3"/>
    <mergeCell ref="UEA3:UEB3"/>
    <mergeCell ref="UEC3:UED3"/>
    <mergeCell ref="UEE3:UEF3"/>
    <mergeCell ref="UEG3:UEH3"/>
    <mergeCell ref="UEI3:UEJ3"/>
    <mergeCell ref="UDQ3:UDR3"/>
    <mergeCell ref="UDS3:UDT3"/>
    <mergeCell ref="UDU3:UDV3"/>
    <mergeCell ref="UDW3:UDX3"/>
    <mergeCell ref="UDY3:UDZ3"/>
    <mergeCell ref="UDG3:UDH3"/>
    <mergeCell ref="UDI3:UDJ3"/>
    <mergeCell ref="UDK3:UDL3"/>
    <mergeCell ref="UDM3:UDN3"/>
    <mergeCell ref="UDO3:UDP3"/>
    <mergeCell ref="UCW3:UCX3"/>
    <mergeCell ref="UCY3:UCZ3"/>
    <mergeCell ref="UDA3:UDB3"/>
    <mergeCell ref="UDC3:UDD3"/>
    <mergeCell ref="UDE3:UDF3"/>
    <mergeCell ref="UCM3:UCN3"/>
    <mergeCell ref="UCO3:UCP3"/>
    <mergeCell ref="UCQ3:UCR3"/>
    <mergeCell ref="UCS3:UCT3"/>
    <mergeCell ref="UCU3:UCV3"/>
    <mergeCell ref="UHM3:UHN3"/>
    <mergeCell ref="UHO3:UHP3"/>
    <mergeCell ref="UHQ3:UHR3"/>
    <mergeCell ref="UHS3:UHT3"/>
    <mergeCell ref="UHU3:UHV3"/>
    <mergeCell ref="UHC3:UHD3"/>
    <mergeCell ref="UHE3:UHF3"/>
    <mergeCell ref="UHG3:UHH3"/>
    <mergeCell ref="UHI3:UHJ3"/>
    <mergeCell ref="UHK3:UHL3"/>
    <mergeCell ref="UGS3:UGT3"/>
    <mergeCell ref="UGU3:UGV3"/>
    <mergeCell ref="UGW3:UGX3"/>
    <mergeCell ref="UGY3:UGZ3"/>
    <mergeCell ref="UHA3:UHB3"/>
    <mergeCell ref="UGI3:UGJ3"/>
    <mergeCell ref="UGK3:UGL3"/>
    <mergeCell ref="UGM3:UGN3"/>
    <mergeCell ref="UGO3:UGP3"/>
    <mergeCell ref="UGQ3:UGR3"/>
    <mergeCell ref="UFY3:UFZ3"/>
    <mergeCell ref="UGA3:UGB3"/>
    <mergeCell ref="UGC3:UGD3"/>
    <mergeCell ref="UGE3:UGF3"/>
    <mergeCell ref="UGG3:UGH3"/>
    <mergeCell ref="UFO3:UFP3"/>
    <mergeCell ref="UFQ3:UFR3"/>
    <mergeCell ref="UFS3:UFT3"/>
    <mergeCell ref="UFU3:UFV3"/>
    <mergeCell ref="UFW3:UFX3"/>
    <mergeCell ref="UFE3:UFF3"/>
    <mergeCell ref="UFG3:UFH3"/>
    <mergeCell ref="UFI3:UFJ3"/>
    <mergeCell ref="UFK3:UFL3"/>
    <mergeCell ref="UFM3:UFN3"/>
    <mergeCell ref="UKE3:UKF3"/>
    <mergeCell ref="UKG3:UKH3"/>
    <mergeCell ref="UKI3:UKJ3"/>
    <mergeCell ref="UKK3:UKL3"/>
    <mergeCell ref="UKM3:UKN3"/>
    <mergeCell ref="UJU3:UJV3"/>
    <mergeCell ref="UJW3:UJX3"/>
    <mergeCell ref="UJY3:UJZ3"/>
    <mergeCell ref="UKA3:UKB3"/>
    <mergeCell ref="UKC3:UKD3"/>
    <mergeCell ref="UJK3:UJL3"/>
    <mergeCell ref="UJM3:UJN3"/>
    <mergeCell ref="UJO3:UJP3"/>
    <mergeCell ref="UJQ3:UJR3"/>
    <mergeCell ref="UJS3:UJT3"/>
    <mergeCell ref="UJA3:UJB3"/>
    <mergeCell ref="UJC3:UJD3"/>
    <mergeCell ref="UJE3:UJF3"/>
    <mergeCell ref="UJG3:UJH3"/>
    <mergeCell ref="UJI3:UJJ3"/>
    <mergeCell ref="UIQ3:UIR3"/>
    <mergeCell ref="UIS3:UIT3"/>
    <mergeCell ref="UIU3:UIV3"/>
    <mergeCell ref="UIW3:UIX3"/>
    <mergeCell ref="UIY3:UIZ3"/>
    <mergeCell ref="UIG3:UIH3"/>
    <mergeCell ref="UII3:UIJ3"/>
    <mergeCell ref="UIK3:UIL3"/>
    <mergeCell ref="UIM3:UIN3"/>
    <mergeCell ref="UIO3:UIP3"/>
    <mergeCell ref="UHW3:UHX3"/>
    <mergeCell ref="UHY3:UHZ3"/>
    <mergeCell ref="UIA3:UIB3"/>
    <mergeCell ref="UIC3:UID3"/>
    <mergeCell ref="UIE3:UIF3"/>
    <mergeCell ref="UMW3:UMX3"/>
    <mergeCell ref="UMY3:UMZ3"/>
    <mergeCell ref="UNA3:UNB3"/>
    <mergeCell ref="UNC3:UND3"/>
    <mergeCell ref="UNE3:UNF3"/>
    <mergeCell ref="UMM3:UMN3"/>
    <mergeCell ref="UMO3:UMP3"/>
    <mergeCell ref="UMQ3:UMR3"/>
    <mergeCell ref="UMS3:UMT3"/>
    <mergeCell ref="UMU3:UMV3"/>
    <mergeCell ref="UMC3:UMD3"/>
    <mergeCell ref="UME3:UMF3"/>
    <mergeCell ref="UMG3:UMH3"/>
    <mergeCell ref="UMI3:UMJ3"/>
    <mergeCell ref="UMK3:UML3"/>
    <mergeCell ref="ULS3:ULT3"/>
    <mergeCell ref="ULU3:ULV3"/>
    <mergeCell ref="ULW3:ULX3"/>
    <mergeCell ref="ULY3:ULZ3"/>
    <mergeCell ref="UMA3:UMB3"/>
    <mergeCell ref="ULI3:ULJ3"/>
    <mergeCell ref="ULK3:ULL3"/>
    <mergeCell ref="ULM3:ULN3"/>
    <mergeCell ref="ULO3:ULP3"/>
    <mergeCell ref="ULQ3:ULR3"/>
    <mergeCell ref="UKY3:UKZ3"/>
    <mergeCell ref="ULA3:ULB3"/>
    <mergeCell ref="ULC3:ULD3"/>
    <mergeCell ref="ULE3:ULF3"/>
    <mergeCell ref="ULG3:ULH3"/>
    <mergeCell ref="UKO3:UKP3"/>
    <mergeCell ref="UKQ3:UKR3"/>
    <mergeCell ref="UKS3:UKT3"/>
    <mergeCell ref="UKU3:UKV3"/>
    <mergeCell ref="UKW3:UKX3"/>
    <mergeCell ref="UPO3:UPP3"/>
    <mergeCell ref="UPQ3:UPR3"/>
    <mergeCell ref="UPS3:UPT3"/>
    <mergeCell ref="UPU3:UPV3"/>
    <mergeCell ref="UPW3:UPX3"/>
    <mergeCell ref="UPE3:UPF3"/>
    <mergeCell ref="UPG3:UPH3"/>
    <mergeCell ref="UPI3:UPJ3"/>
    <mergeCell ref="UPK3:UPL3"/>
    <mergeCell ref="UPM3:UPN3"/>
    <mergeCell ref="UOU3:UOV3"/>
    <mergeCell ref="UOW3:UOX3"/>
    <mergeCell ref="UOY3:UOZ3"/>
    <mergeCell ref="UPA3:UPB3"/>
    <mergeCell ref="UPC3:UPD3"/>
    <mergeCell ref="UOK3:UOL3"/>
    <mergeCell ref="UOM3:UON3"/>
    <mergeCell ref="UOO3:UOP3"/>
    <mergeCell ref="UOQ3:UOR3"/>
    <mergeCell ref="UOS3:UOT3"/>
    <mergeCell ref="UOA3:UOB3"/>
    <mergeCell ref="UOC3:UOD3"/>
    <mergeCell ref="UOE3:UOF3"/>
    <mergeCell ref="UOG3:UOH3"/>
    <mergeCell ref="UOI3:UOJ3"/>
    <mergeCell ref="UNQ3:UNR3"/>
    <mergeCell ref="UNS3:UNT3"/>
    <mergeCell ref="UNU3:UNV3"/>
    <mergeCell ref="UNW3:UNX3"/>
    <mergeCell ref="UNY3:UNZ3"/>
    <mergeCell ref="UNG3:UNH3"/>
    <mergeCell ref="UNI3:UNJ3"/>
    <mergeCell ref="UNK3:UNL3"/>
    <mergeCell ref="UNM3:UNN3"/>
    <mergeCell ref="UNO3:UNP3"/>
    <mergeCell ref="USG3:USH3"/>
    <mergeCell ref="USI3:USJ3"/>
    <mergeCell ref="USK3:USL3"/>
    <mergeCell ref="USM3:USN3"/>
    <mergeCell ref="USO3:USP3"/>
    <mergeCell ref="URW3:URX3"/>
    <mergeCell ref="URY3:URZ3"/>
    <mergeCell ref="USA3:USB3"/>
    <mergeCell ref="USC3:USD3"/>
    <mergeCell ref="USE3:USF3"/>
    <mergeCell ref="URM3:URN3"/>
    <mergeCell ref="URO3:URP3"/>
    <mergeCell ref="URQ3:URR3"/>
    <mergeCell ref="URS3:URT3"/>
    <mergeCell ref="URU3:URV3"/>
    <mergeCell ref="URC3:URD3"/>
    <mergeCell ref="URE3:URF3"/>
    <mergeCell ref="URG3:URH3"/>
    <mergeCell ref="URI3:URJ3"/>
    <mergeCell ref="URK3:URL3"/>
    <mergeCell ref="UQS3:UQT3"/>
    <mergeCell ref="UQU3:UQV3"/>
    <mergeCell ref="UQW3:UQX3"/>
    <mergeCell ref="UQY3:UQZ3"/>
    <mergeCell ref="URA3:URB3"/>
    <mergeCell ref="UQI3:UQJ3"/>
    <mergeCell ref="UQK3:UQL3"/>
    <mergeCell ref="UQM3:UQN3"/>
    <mergeCell ref="UQO3:UQP3"/>
    <mergeCell ref="UQQ3:UQR3"/>
    <mergeCell ref="UPY3:UPZ3"/>
    <mergeCell ref="UQA3:UQB3"/>
    <mergeCell ref="UQC3:UQD3"/>
    <mergeCell ref="UQE3:UQF3"/>
    <mergeCell ref="UQG3:UQH3"/>
    <mergeCell ref="UUY3:UUZ3"/>
    <mergeCell ref="UVA3:UVB3"/>
    <mergeCell ref="UVC3:UVD3"/>
    <mergeCell ref="UVE3:UVF3"/>
    <mergeCell ref="UVG3:UVH3"/>
    <mergeCell ref="UUO3:UUP3"/>
    <mergeCell ref="UUQ3:UUR3"/>
    <mergeCell ref="UUS3:UUT3"/>
    <mergeCell ref="UUU3:UUV3"/>
    <mergeCell ref="UUW3:UUX3"/>
    <mergeCell ref="UUE3:UUF3"/>
    <mergeCell ref="UUG3:UUH3"/>
    <mergeCell ref="UUI3:UUJ3"/>
    <mergeCell ref="UUK3:UUL3"/>
    <mergeCell ref="UUM3:UUN3"/>
    <mergeCell ref="UTU3:UTV3"/>
    <mergeCell ref="UTW3:UTX3"/>
    <mergeCell ref="UTY3:UTZ3"/>
    <mergeCell ref="UUA3:UUB3"/>
    <mergeCell ref="UUC3:UUD3"/>
    <mergeCell ref="UTK3:UTL3"/>
    <mergeCell ref="UTM3:UTN3"/>
    <mergeCell ref="UTO3:UTP3"/>
    <mergeCell ref="UTQ3:UTR3"/>
    <mergeCell ref="UTS3:UTT3"/>
    <mergeCell ref="UTA3:UTB3"/>
    <mergeCell ref="UTC3:UTD3"/>
    <mergeCell ref="UTE3:UTF3"/>
    <mergeCell ref="UTG3:UTH3"/>
    <mergeCell ref="UTI3:UTJ3"/>
    <mergeCell ref="USQ3:USR3"/>
    <mergeCell ref="USS3:UST3"/>
    <mergeCell ref="USU3:USV3"/>
    <mergeCell ref="USW3:USX3"/>
    <mergeCell ref="USY3:USZ3"/>
    <mergeCell ref="UXQ3:UXR3"/>
    <mergeCell ref="UXS3:UXT3"/>
    <mergeCell ref="UXU3:UXV3"/>
    <mergeCell ref="UXW3:UXX3"/>
    <mergeCell ref="UXY3:UXZ3"/>
    <mergeCell ref="UXG3:UXH3"/>
    <mergeCell ref="UXI3:UXJ3"/>
    <mergeCell ref="UXK3:UXL3"/>
    <mergeCell ref="UXM3:UXN3"/>
    <mergeCell ref="UXO3:UXP3"/>
    <mergeCell ref="UWW3:UWX3"/>
    <mergeCell ref="UWY3:UWZ3"/>
    <mergeCell ref="UXA3:UXB3"/>
    <mergeCell ref="UXC3:UXD3"/>
    <mergeCell ref="UXE3:UXF3"/>
    <mergeCell ref="UWM3:UWN3"/>
    <mergeCell ref="UWO3:UWP3"/>
    <mergeCell ref="UWQ3:UWR3"/>
    <mergeCell ref="UWS3:UWT3"/>
    <mergeCell ref="UWU3:UWV3"/>
    <mergeCell ref="UWC3:UWD3"/>
    <mergeCell ref="UWE3:UWF3"/>
    <mergeCell ref="UWG3:UWH3"/>
    <mergeCell ref="UWI3:UWJ3"/>
    <mergeCell ref="UWK3:UWL3"/>
    <mergeCell ref="UVS3:UVT3"/>
    <mergeCell ref="UVU3:UVV3"/>
    <mergeCell ref="UVW3:UVX3"/>
    <mergeCell ref="UVY3:UVZ3"/>
    <mergeCell ref="UWA3:UWB3"/>
    <mergeCell ref="UVI3:UVJ3"/>
    <mergeCell ref="UVK3:UVL3"/>
    <mergeCell ref="UVM3:UVN3"/>
    <mergeCell ref="UVO3:UVP3"/>
    <mergeCell ref="UVQ3:UVR3"/>
    <mergeCell ref="VAI3:VAJ3"/>
    <mergeCell ref="VAK3:VAL3"/>
    <mergeCell ref="VAM3:VAN3"/>
    <mergeCell ref="VAO3:VAP3"/>
    <mergeCell ref="VAQ3:VAR3"/>
    <mergeCell ref="UZY3:UZZ3"/>
    <mergeCell ref="VAA3:VAB3"/>
    <mergeCell ref="VAC3:VAD3"/>
    <mergeCell ref="VAE3:VAF3"/>
    <mergeCell ref="VAG3:VAH3"/>
    <mergeCell ref="UZO3:UZP3"/>
    <mergeCell ref="UZQ3:UZR3"/>
    <mergeCell ref="UZS3:UZT3"/>
    <mergeCell ref="UZU3:UZV3"/>
    <mergeCell ref="UZW3:UZX3"/>
    <mergeCell ref="UZE3:UZF3"/>
    <mergeCell ref="UZG3:UZH3"/>
    <mergeCell ref="UZI3:UZJ3"/>
    <mergeCell ref="UZK3:UZL3"/>
    <mergeCell ref="UZM3:UZN3"/>
    <mergeCell ref="UYU3:UYV3"/>
    <mergeCell ref="UYW3:UYX3"/>
    <mergeCell ref="UYY3:UYZ3"/>
    <mergeCell ref="UZA3:UZB3"/>
    <mergeCell ref="UZC3:UZD3"/>
    <mergeCell ref="UYK3:UYL3"/>
    <mergeCell ref="UYM3:UYN3"/>
    <mergeCell ref="UYO3:UYP3"/>
    <mergeCell ref="UYQ3:UYR3"/>
    <mergeCell ref="UYS3:UYT3"/>
    <mergeCell ref="UYA3:UYB3"/>
    <mergeCell ref="UYC3:UYD3"/>
    <mergeCell ref="UYE3:UYF3"/>
    <mergeCell ref="UYG3:UYH3"/>
    <mergeCell ref="UYI3:UYJ3"/>
    <mergeCell ref="VDA3:VDB3"/>
    <mergeCell ref="VDC3:VDD3"/>
    <mergeCell ref="VDE3:VDF3"/>
    <mergeCell ref="VDG3:VDH3"/>
    <mergeCell ref="VDI3:VDJ3"/>
    <mergeCell ref="VCQ3:VCR3"/>
    <mergeCell ref="VCS3:VCT3"/>
    <mergeCell ref="VCU3:VCV3"/>
    <mergeCell ref="VCW3:VCX3"/>
    <mergeCell ref="VCY3:VCZ3"/>
    <mergeCell ref="VCG3:VCH3"/>
    <mergeCell ref="VCI3:VCJ3"/>
    <mergeCell ref="VCK3:VCL3"/>
    <mergeCell ref="VCM3:VCN3"/>
    <mergeCell ref="VCO3:VCP3"/>
    <mergeCell ref="VBW3:VBX3"/>
    <mergeCell ref="VBY3:VBZ3"/>
    <mergeCell ref="VCA3:VCB3"/>
    <mergeCell ref="VCC3:VCD3"/>
    <mergeCell ref="VCE3:VCF3"/>
    <mergeCell ref="VBM3:VBN3"/>
    <mergeCell ref="VBO3:VBP3"/>
    <mergeCell ref="VBQ3:VBR3"/>
    <mergeCell ref="VBS3:VBT3"/>
    <mergeCell ref="VBU3:VBV3"/>
    <mergeCell ref="VBC3:VBD3"/>
    <mergeCell ref="VBE3:VBF3"/>
    <mergeCell ref="VBG3:VBH3"/>
    <mergeCell ref="VBI3:VBJ3"/>
    <mergeCell ref="VBK3:VBL3"/>
    <mergeCell ref="VAS3:VAT3"/>
    <mergeCell ref="VAU3:VAV3"/>
    <mergeCell ref="VAW3:VAX3"/>
    <mergeCell ref="VAY3:VAZ3"/>
    <mergeCell ref="VBA3:VBB3"/>
    <mergeCell ref="VFS3:VFT3"/>
    <mergeCell ref="VFU3:VFV3"/>
    <mergeCell ref="VFW3:VFX3"/>
    <mergeCell ref="VFY3:VFZ3"/>
    <mergeCell ref="VGA3:VGB3"/>
    <mergeCell ref="VFI3:VFJ3"/>
    <mergeCell ref="VFK3:VFL3"/>
    <mergeCell ref="VFM3:VFN3"/>
    <mergeCell ref="VFO3:VFP3"/>
    <mergeCell ref="VFQ3:VFR3"/>
    <mergeCell ref="VEY3:VEZ3"/>
    <mergeCell ref="VFA3:VFB3"/>
    <mergeCell ref="VFC3:VFD3"/>
    <mergeCell ref="VFE3:VFF3"/>
    <mergeCell ref="VFG3:VFH3"/>
    <mergeCell ref="VEO3:VEP3"/>
    <mergeCell ref="VEQ3:VER3"/>
    <mergeCell ref="VES3:VET3"/>
    <mergeCell ref="VEU3:VEV3"/>
    <mergeCell ref="VEW3:VEX3"/>
    <mergeCell ref="VEE3:VEF3"/>
    <mergeCell ref="VEG3:VEH3"/>
    <mergeCell ref="VEI3:VEJ3"/>
    <mergeCell ref="VEK3:VEL3"/>
    <mergeCell ref="VEM3:VEN3"/>
    <mergeCell ref="VDU3:VDV3"/>
    <mergeCell ref="VDW3:VDX3"/>
    <mergeCell ref="VDY3:VDZ3"/>
    <mergeCell ref="VEA3:VEB3"/>
    <mergeCell ref="VEC3:VED3"/>
    <mergeCell ref="VDK3:VDL3"/>
    <mergeCell ref="VDM3:VDN3"/>
    <mergeCell ref="VDO3:VDP3"/>
    <mergeCell ref="VDQ3:VDR3"/>
    <mergeCell ref="VDS3:VDT3"/>
    <mergeCell ref="VIK3:VIL3"/>
    <mergeCell ref="VIM3:VIN3"/>
    <mergeCell ref="VIO3:VIP3"/>
    <mergeCell ref="VIQ3:VIR3"/>
    <mergeCell ref="VIS3:VIT3"/>
    <mergeCell ref="VIA3:VIB3"/>
    <mergeCell ref="VIC3:VID3"/>
    <mergeCell ref="VIE3:VIF3"/>
    <mergeCell ref="VIG3:VIH3"/>
    <mergeCell ref="VII3:VIJ3"/>
    <mergeCell ref="VHQ3:VHR3"/>
    <mergeCell ref="VHS3:VHT3"/>
    <mergeCell ref="VHU3:VHV3"/>
    <mergeCell ref="VHW3:VHX3"/>
    <mergeCell ref="VHY3:VHZ3"/>
    <mergeCell ref="VHG3:VHH3"/>
    <mergeCell ref="VHI3:VHJ3"/>
    <mergeCell ref="VHK3:VHL3"/>
    <mergeCell ref="VHM3:VHN3"/>
    <mergeCell ref="VHO3:VHP3"/>
    <mergeCell ref="VGW3:VGX3"/>
    <mergeCell ref="VGY3:VGZ3"/>
    <mergeCell ref="VHA3:VHB3"/>
    <mergeCell ref="VHC3:VHD3"/>
    <mergeCell ref="VHE3:VHF3"/>
    <mergeCell ref="VGM3:VGN3"/>
    <mergeCell ref="VGO3:VGP3"/>
    <mergeCell ref="VGQ3:VGR3"/>
    <mergeCell ref="VGS3:VGT3"/>
    <mergeCell ref="VGU3:VGV3"/>
    <mergeCell ref="VGC3:VGD3"/>
    <mergeCell ref="VGE3:VGF3"/>
    <mergeCell ref="VGG3:VGH3"/>
    <mergeCell ref="VGI3:VGJ3"/>
    <mergeCell ref="VGK3:VGL3"/>
    <mergeCell ref="VLC3:VLD3"/>
    <mergeCell ref="VLE3:VLF3"/>
    <mergeCell ref="VLG3:VLH3"/>
    <mergeCell ref="VLI3:VLJ3"/>
    <mergeCell ref="VLK3:VLL3"/>
    <mergeCell ref="VKS3:VKT3"/>
    <mergeCell ref="VKU3:VKV3"/>
    <mergeCell ref="VKW3:VKX3"/>
    <mergeCell ref="VKY3:VKZ3"/>
    <mergeCell ref="VLA3:VLB3"/>
    <mergeCell ref="VKI3:VKJ3"/>
    <mergeCell ref="VKK3:VKL3"/>
    <mergeCell ref="VKM3:VKN3"/>
    <mergeCell ref="VKO3:VKP3"/>
    <mergeCell ref="VKQ3:VKR3"/>
    <mergeCell ref="VJY3:VJZ3"/>
    <mergeCell ref="VKA3:VKB3"/>
    <mergeCell ref="VKC3:VKD3"/>
    <mergeCell ref="VKE3:VKF3"/>
    <mergeCell ref="VKG3:VKH3"/>
    <mergeCell ref="VJO3:VJP3"/>
    <mergeCell ref="VJQ3:VJR3"/>
    <mergeCell ref="VJS3:VJT3"/>
    <mergeCell ref="VJU3:VJV3"/>
    <mergeCell ref="VJW3:VJX3"/>
    <mergeCell ref="VJE3:VJF3"/>
    <mergeCell ref="VJG3:VJH3"/>
    <mergeCell ref="VJI3:VJJ3"/>
    <mergeCell ref="VJK3:VJL3"/>
    <mergeCell ref="VJM3:VJN3"/>
    <mergeCell ref="VIU3:VIV3"/>
    <mergeCell ref="VIW3:VIX3"/>
    <mergeCell ref="VIY3:VIZ3"/>
    <mergeCell ref="VJA3:VJB3"/>
    <mergeCell ref="VJC3:VJD3"/>
    <mergeCell ref="VNU3:VNV3"/>
    <mergeCell ref="VNW3:VNX3"/>
    <mergeCell ref="VNY3:VNZ3"/>
    <mergeCell ref="VOA3:VOB3"/>
    <mergeCell ref="VOC3:VOD3"/>
    <mergeCell ref="VNK3:VNL3"/>
    <mergeCell ref="VNM3:VNN3"/>
    <mergeCell ref="VNO3:VNP3"/>
    <mergeCell ref="VNQ3:VNR3"/>
    <mergeCell ref="VNS3:VNT3"/>
    <mergeCell ref="VNA3:VNB3"/>
    <mergeCell ref="VNC3:VND3"/>
    <mergeCell ref="VNE3:VNF3"/>
    <mergeCell ref="VNG3:VNH3"/>
    <mergeCell ref="VNI3:VNJ3"/>
    <mergeCell ref="VMQ3:VMR3"/>
    <mergeCell ref="VMS3:VMT3"/>
    <mergeCell ref="VMU3:VMV3"/>
    <mergeCell ref="VMW3:VMX3"/>
    <mergeCell ref="VMY3:VMZ3"/>
    <mergeCell ref="VMG3:VMH3"/>
    <mergeCell ref="VMI3:VMJ3"/>
    <mergeCell ref="VMK3:VML3"/>
    <mergeCell ref="VMM3:VMN3"/>
    <mergeCell ref="VMO3:VMP3"/>
    <mergeCell ref="VLW3:VLX3"/>
    <mergeCell ref="VLY3:VLZ3"/>
    <mergeCell ref="VMA3:VMB3"/>
    <mergeCell ref="VMC3:VMD3"/>
    <mergeCell ref="VME3:VMF3"/>
    <mergeCell ref="VLM3:VLN3"/>
    <mergeCell ref="VLO3:VLP3"/>
    <mergeCell ref="VLQ3:VLR3"/>
    <mergeCell ref="VLS3:VLT3"/>
    <mergeCell ref="VLU3:VLV3"/>
    <mergeCell ref="VQM3:VQN3"/>
    <mergeCell ref="VQO3:VQP3"/>
    <mergeCell ref="VQQ3:VQR3"/>
    <mergeCell ref="VQS3:VQT3"/>
    <mergeCell ref="VQU3:VQV3"/>
    <mergeCell ref="VQC3:VQD3"/>
    <mergeCell ref="VQE3:VQF3"/>
    <mergeCell ref="VQG3:VQH3"/>
    <mergeCell ref="VQI3:VQJ3"/>
    <mergeCell ref="VQK3:VQL3"/>
    <mergeCell ref="VPS3:VPT3"/>
    <mergeCell ref="VPU3:VPV3"/>
    <mergeCell ref="VPW3:VPX3"/>
    <mergeCell ref="VPY3:VPZ3"/>
    <mergeCell ref="VQA3:VQB3"/>
    <mergeCell ref="VPI3:VPJ3"/>
    <mergeCell ref="VPK3:VPL3"/>
    <mergeCell ref="VPM3:VPN3"/>
    <mergeCell ref="VPO3:VPP3"/>
    <mergeCell ref="VPQ3:VPR3"/>
    <mergeCell ref="VOY3:VOZ3"/>
    <mergeCell ref="VPA3:VPB3"/>
    <mergeCell ref="VPC3:VPD3"/>
    <mergeCell ref="VPE3:VPF3"/>
    <mergeCell ref="VPG3:VPH3"/>
    <mergeCell ref="VOO3:VOP3"/>
    <mergeCell ref="VOQ3:VOR3"/>
    <mergeCell ref="VOS3:VOT3"/>
    <mergeCell ref="VOU3:VOV3"/>
    <mergeCell ref="VOW3:VOX3"/>
    <mergeCell ref="VOE3:VOF3"/>
    <mergeCell ref="VOG3:VOH3"/>
    <mergeCell ref="VOI3:VOJ3"/>
    <mergeCell ref="VOK3:VOL3"/>
    <mergeCell ref="VOM3:VON3"/>
    <mergeCell ref="VTE3:VTF3"/>
    <mergeCell ref="VTG3:VTH3"/>
    <mergeCell ref="VTI3:VTJ3"/>
    <mergeCell ref="VTK3:VTL3"/>
    <mergeCell ref="VTM3:VTN3"/>
    <mergeCell ref="VSU3:VSV3"/>
    <mergeCell ref="VSW3:VSX3"/>
    <mergeCell ref="VSY3:VSZ3"/>
    <mergeCell ref="VTA3:VTB3"/>
    <mergeCell ref="VTC3:VTD3"/>
    <mergeCell ref="VSK3:VSL3"/>
    <mergeCell ref="VSM3:VSN3"/>
    <mergeCell ref="VSO3:VSP3"/>
    <mergeCell ref="VSQ3:VSR3"/>
    <mergeCell ref="VSS3:VST3"/>
    <mergeCell ref="VSA3:VSB3"/>
    <mergeCell ref="VSC3:VSD3"/>
    <mergeCell ref="VSE3:VSF3"/>
    <mergeCell ref="VSG3:VSH3"/>
    <mergeCell ref="VSI3:VSJ3"/>
    <mergeCell ref="VRQ3:VRR3"/>
    <mergeCell ref="VRS3:VRT3"/>
    <mergeCell ref="VRU3:VRV3"/>
    <mergeCell ref="VRW3:VRX3"/>
    <mergeCell ref="VRY3:VRZ3"/>
    <mergeCell ref="VRG3:VRH3"/>
    <mergeCell ref="VRI3:VRJ3"/>
    <mergeCell ref="VRK3:VRL3"/>
    <mergeCell ref="VRM3:VRN3"/>
    <mergeCell ref="VRO3:VRP3"/>
    <mergeCell ref="VQW3:VQX3"/>
    <mergeCell ref="VQY3:VQZ3"/>
    <mergeCell ref="VRA3:VRB3"/>
    <mergeCell ref="VRC3:VRD3"/>
    <mergeCell ref="VRE3:VRF3"/>
    <mergeCell ref="VVW3:VVX3"/>
    <mergeCell ref="VVY3:VVZ3"/>
    <mergeCell ref="VWA3:VWB3"/>
    <mergeCell ref="VWC3:VWD3"/>
    <mergeCell ref="VWE3:VWF3"/>
    <mergeCell ref="VVM3:VVN3"/>
    <mergeCell ref="VVO3:VVP3"/>
    <mergeCell ref="VVQ3:VVR3"/>
    <mergeCell ref="VVS3:VVT3"/>
    <mergeCell ref="VVU3:VVV3"/>
    <mergeCell ref="VVC3:VVD3"/>
    <mergeCell ref="VVE3:VVF3"/>
    <mergeCell ref="VVG3:VVH3"/>
    <mergeCell ref="VVI3:VVJ3"/>
    <mergeCell ref="VVK3:VVL3"/>
    <mergeCell ref="VUS3:VUT3"/>
    <mergeCell ref="VUU3:VUV3"/>
    <mergeCell ref="VUW3:VUX3"/>
    <mergeCell ref="VUY3:VUZ3"/>
    <mergeCell ref="VVA3:VVB3"/>
    <mergeCell ref="VUI3:VUJ3"/>
    <mergeCell ref="VUK3:VUL3"/>
    <mergeCell ref="VUM3:VUN3"/>
    <mergeCell ref="VUO3:VUP3"/>
    <mergeCell ref="VUQ3:VUR3"/>
    <mergeCell ref="VTY3:VTZ3"/>
    <mergeCell ref="VUA3:VUB3"/>
    <mergeCell ref="VUC3:VUD3"/>
    <mergeCell ref="VUE3:VUF3"/>
    <mergeCell ref="VUG3:VUH3"/>
    <mergeCell ref="VTO3:VTP3"/>
    <mergeCell ref="VTQ3:VTR3"/>
    <mergeCell ref="VTS3:VTT3"/>
    <mergeCell ref="VTU3:VTV3"/>
    <mergeCell ref="VTW3:VTX3"/>
    <mergeCell ref="VYO3:VYP3"/>
    <mergeCell ref="VYQ3:VYR3"/>
    <mergeCell ref="VYS3:VYT3"/>
    <mergeCell ref="VYU3:VYV3"/>
    <mergeCell ref="VYW3:VYX3"/>
    <mergeCell ref="VYE3:VYF3"/>
    <mergeCell ref="VYG3:VYH3"/>
    <mergeCell ref="VYI3:VYJ3"/>
    <mergeCell ref="VYK3:VYL3"/>
    <mergeCell ref="VYM3:VYN3"/>
    <mergeCell ref="VXU3:VXV3"/>
    <mergeCell ref="VXW3:VXX3"/>
    <mergeCell ref="VXY3:VXZ3"/>
    <mergeCell ref="VYA3:VYB3"/>
    <mergeCell ref="VYC3:VYD3"/>
    <mergeCell ref="VXK3:VXL3"/>
    <mergeCell ref="VXM3:VXN3"/>
    <mergeCell ref="VXO3:VXP3"/>
    <mergeCell ref="VXQ3:VXR3"/>
    <mergeCell ref="VXS3:VXT3"/>
    <mergeCell ref="VXA3:VXB3"/>
    <mergeCell ref="VXC3:VXD3"/>
    <mergeCell ref="VXE3:VXF3"/>
    <mergeCell ref="VXG3:VXH3"/>
    <mergeCell ref="VXI3:VXJ3"/>
    <mergeCell ref="VWQ3:VWR3"/>
    <mergeCell ref="VWS3:VWT3"/>
    <mergeCell ref="VWU3:VWV3"/>
    <mergeCell ref="VWW3:VWX3"/>
    <mergeCell ref="VWY3:VWZ3"/>
    <mergeCell ref="VWG3:VWH3"/>
    <mergeCell ref="VWI3:VWJ3"/>
    <mergeCell ref="VWK3:VWL3"/>
    <mergeCell ref="VWM3:VWN3"/>
    <mergeCell ref="VWO3:VWP3"/>
    <mergeCell ref="WBG3:WBH3"/>
    <mergeCell ref="WBI3:WBJ3"/>
    <mergeCell ref="WBK3:WBL3"/>
    <mergeCell ref="WBM3:WBN3"/>
    <mergeCell ref="WBO3:WBP3"/>
    <mergeCell ref="WAW3:WAX3"/>
    <mergeCell ref="WAY3:WAZ3"/>
    <mergeCell ref="WBA3:WBB3"/>
    <mergeCell ref="WBC3:WBD3"/>
    <mergeCell ref="WBE3:WBF3"/>
    <mergeCell ref="WAM3:WAN3"/>
    <mergeCell ref="WAO3:WAP3"/>
    <mergeCell ref="WAQ3:WAR3"/>
    <mergeCell ref="WAS3:WAT3"/>
    <mergeCell ref="WAU3:WAV3"/>
    <mergeCell ref="WAC3:WAD3"/>
    <mergeCell ref="WAE3:WAF3"/>
    <mergeCell ref="WAG3:WAH3"/>
    <mergeCell ref="WAI3:WAJ3"/>
    <mergeCell ref="WAK3:WAL3"/>
    <mergeCell ref="VZS3:VZT3"/>
    <mergeCell ref="VZU3:VZV3"/>
    <mergeCell ref="VZW3:VZX3"/>
    <mergeCell ref="VZY3:VZZ3"/>
    <mergeCell ref="WAA3:WAB3"/>
    <mergeCell ref="VZI3:VZJ3"/>
    <mergeCell ref="VZK3:VZL3"/>
    <mergeCell ref="VZM3:VZN3"/>
    <mergeCell ref="VZO3:VZP3"/>
    <mergeCell ref="VZQ3:VZR3"/>
    <mergeCell ref="VYY3:VYZ3"/>
    <mergeCell ref="VZA3:VZB3"/>
    <mergeCell ref="VZC3:VZD3"/>
    <mergeCell ref="VZE3:VZF3"/>
    <mergeCell ref="VZG3:VZH3"/>
    <mergeCell ref="WDY3:WDZ3"/>
    <mergeCell ref="WEA3:WEB3"/>
    <mergeCell ref="WEC3:WED3"/>
    <mergeCell ref="WEE3:WEF3"/>
    <mergeCell ref="WEG3:WEH3"/>
    <mergeCell ref="WDO3:WDP3"/>
    <mergeCell ref="WDQ3:WDR3"/>
    <mergeCell ref="WDS3:WDT3"/>
    <mergeCell ref="WDU3:WDV3"/>
    <mergeCell ref="WDW3:WDX3"/>
    <mergeCell ref="WDE3:WDF3"/>
    <mergeCell ref="WDG3:WDH3"/>
    <mergeCell ref="WDI3:WDJ3"/>
    <mergeCell ref="WDK3:WDL3"/>
    <mergeCell ref="WDM3:WDN3"/>
    <mergeCell ref="WCU3:WCV3"/>
    <mergeCell ref="WCW3:WCX3"/>
    <mergeCell ref="WCY3:WCZ3"/>
    <mergeCell ref="WDA3:WDB3"/>
    <mergeCell ref="WDC3:WDD3"/>
    <mergeCell ref="WCK3:WCL3"/>
    <mergeCell ref="WCM3:WCN3"/>
    <mergeCell ref="WCO3:WCP3"/>
    <mergeCell ref="WCQ3:WCR3"/>
    <mergeCell ref="WCS3:WCT3"/>
    <mergeCell ref="WCA3:WCB3"/>
    <mergeCell ref="WCC3:WCD3"/>
    <mergeCell ref="WCE3:WCF3"/>
    <mergeCell ref="WCG3:WCH3"/>
    <mergeCell ref="WCI3:WCJ3"/>
    <mergeCell ref="WBQ3:WBR3"/>
    <mergeCell ref="WBS3:WBT3"/>
    <mergeCell ref="WBU3:WBV3"/>
    <mergeCell ref="WBW3:WBX3"/>
    <mergeCell ref="WBY3:WBZ3"/>
    <mergeCell ref="WGQ3:WGR3"/>
    <mergeCell ref="WGS3:WGT3"/>
    <mergeCell ref="WGU3:WGV3"/>
    <mergeCell ref="WGW3:WGX3"/>
    <mergeCell ref="WGY3:WGZ3"/>
    <mergeCell ref="WGG3:WGH3"/>
    <mergeCell ref="WGI3:WGJ3"/>
    <mergeCell ref="WGK3:WGL3"/>
    <mergeCell ref="WGM3:WGN3"/>
    <mergeCell ref="WGO3:WGP3"/>
    <mergeCell ref="WFW3:WFX3"/>
    <mergeCell ref="WFY3:WFZ3"/>
    <mergeCell ref="WGA3:WGB3"/>
    <mergeCell ref="WGC3:WGD3"/>
    <mergeCell ref="WGE3:WGF3"/>
    <mergeCell ref="WFM3:WFN3"/>
    <mergeCell ref="WFO3:WFP3"/>
    <mergeCell ref="WFQ3:WFR3"/>
    <mergeCell ref="WFS3:WFT3"/>
    <mergeCell ref="WFU3:WFV3"/>
    <mergeCell ref="WFC3:WFD3"/>
    <mergeCell ref="WFE3:WFF3"/>
    <mergeCell ref="WFG3:WFH3"/>
    <mergeCell ref="WFI3:WFJ3"/>
    <mergeCell ref="WFK3:WFL3"/>
    <mergeCell ref="WES3:WET3"/>
    <mergeCell ref="WEU3:WEV3"/>
    <mergeCell ref="WEW3:WEX3"/>
    <mergeCell ref="WEY3:WEZ3"/>
    <mergeCell ref="WFA3:WFB3"/>
    <mergeCell ref="WEI3:WEJ3"/>
    <mergeCell ref="WEK3:WEL3"/>
    <mergeCell ref="WEM3:WEN3"/>
    <mergeCell ref="WEO3:WEP3"/>
    <mergeCell ref="WEQ3:WER3"/>
    <mergeCell ref="WJI3:WJJ3"/>
    <mergeCell ref="WJK3:WJL3"/>
    <mergeCell ref="WJM3:WJN3"/>
    <mergeCell ref="WJO3:WJP3"/>
    <mergeCell ref="WJQ3:WJR3"/>
    <mergeCell ref="WIY3:WIZ3"/>
    <mergeCell ref="WJA3:WJB3"/>
    <mergeCell ref="WJC3:WJD3"/>
    <mergeCell ref="WJE3:WJF3"/>
    <mergeCell ref="WJG3:WJH3"/>
    <mergeCell ref="WIO3:WIP3"/>
    <mergeCell ref="WIQ3:WIR3"/>
    <mergeCell ref="WIS3:WIT3"/>
    <mergeCell ref="WIU3:WIV3"/>
    <mergeCell ref="WIW3:WIX3"/>
    <mergeCell ref="WIE3:WIF3"/>
    <mergeCell ref="WIG3:WIH3"/>
    <mergeCell ref="WII3:WIJ3"/>
    <mergeCell ref="WIK3:WIL3"/>
    <mergeCell ref="WIM3:WIN3"/>
    <mergeCell ref="WHU3:WHV3"/>
    <mergeCell ref="WHW3:WHX3"/>
    <mergeCell ref="WHY3:WHZ3"/>
    <mergeCell ref="WIA3:WIB3"/>
    <mergeCell ref="WIC3:WID3"/>
    <mergeCell ref="WHK3:WHL3"/>
    <mergeCell ref="WHM3:WHN3"/>
    <mergeCell ref="WHO3:WHP3"/>
    <mergeCell ref="WHQ3:WHR3"/>
    <mergeCell ref="WHS3:WHT3"/>
    <mergeCell ref="WHA3:WHB3"/>
    <mergeCell ref="WHC3:WHD3"/>
    <mergeCell ref="WHE3:WHF3"/>
    <mergeCell ref="WHG3:WHH3"/>
    <mergeCell ref="WHI3:WHJ3"/>
    <mergeCell ref="WMA3:WMB3"/>
    <mergeCell ref="WMC3:WMD3"/>
    <mergeCell ref="WME3:WMF3"/>
    <mergeCell ref="WMG3:WMH3"/>
    <mergeCell ref="WMI3:WMJ3"/>
    <mergeCell ref="WLQ3:WLR3"/>
    <mergeCell ref="WLS3:WLT3"/>
    <mergeCell ref="WLU3:WLV3"/>
    <mergeCell ref="WLW3:WLX3"/>
    <mergeCell ref="WLY3:WLZ3"/>
    <mergeCell ref="WLG3:WLH3"/>
    <mergeCell ref="WLI3:WLJ3"/>
    <mergeCell ref="WLK3:WLL3"/>
    <mergeCell ref="WLM3:WLN3"/>
    <mergeCell ref="WLO3:WLP3"/>
    <mergeCell ref="WKW3:WKX3"/>
    <mergeCell ref="WKY3:WKZ3"/>
    <mergeCell ref="WLA3:WLB3"/>
    <mergeCell ref="WLC3:WLD3"/>
    <mergeCell ref="WLE3:WLF3"/>
    <mergeCell ref="WKM3:WKN3"/>
    <mergeCell ref="WKO3:WKP3"/>
    <mergeCell ref="WKQ3:WKR3"/>
    <mergeCell ref="WKS3:WKT3"/>
    <mergeCell ref="WKU3:WKV3"/>
    <mergeCell ref="WKC3:WKD3"/>
    <mergeCell ref="WKE3:WKF3"/>
    <mergeCell ref="WKG3:WKH3"/>
    <mergeCell ref="WKI3:WKJ3"/>
    <mergeCell ref="WKK3:WKL3"/>
    <mergeCell ref="WJS3:WJT3"/>
    <mergeCell ref="WJU3:WJV3"/>
    <mergeCell ref="WJW3:WJX3"/>
    <mergeCell ref="WJY3:WJZ3"/>
    <mergeCell ref="WKA3:WKB3"/>
    <mergeCell ref="WOS3:WOT3"/>
    <mergeCell ref="WOU3:WOV3"/>
    <mergeCell ref="WOW3:WOX3"/>
    <mergeCell ref="WOY3:WOZ3"/>
    <mergeCell ref="WPA3:WPB3"/>
    <mergeCell ref="WOI3:WOJ3"/>
    <mergeCell ref="WOK3:WOL3"/>
    <mergeCell ref="WOM3:WON3"/>
    <mergeCell ref="WOO3:WOP3"/>
    <mergeCell ref="WOQ3:WOR3"/>
    <mergeCell ref="WNY3:WNZ3"/>
    <mergeCell ref="WOA3:WOB3"/>
    <mergeCell ref="WOC3:WOD3"/>
    <mergeCell ref="WOE3:WOF3"/>
    <mergeCell ref="WOG3:WOH3"/>
    <mergeCell ref="WNO3:WNP3"/>
    <mergeCell ref="WNQ3:WNR3"/>
    <mergeCell ref="WNS3:WNT3"/>
    <mergeCell ref="WNU3:WNV3"/>
    <mergeCell ref="WNW3:WNX3"/>
    <mergeCell ref="WNE3:WNF3"/>
    <mergeCell ref="WNG3:WNH3"/>
    <mergeCell ref="WNI3:WNJ3"/>
    <mergeCell ref="WNK3:WNL3"/>
    <mergeCell ref="WNM3:WNN3"/>
    <mergeCell ref="WMU3:WMV3"/>
    <mergeCell ref="WMW3:WMX3"/>
    <mergeCell ref="WMY3:WMZ3"/>
    <mergeCell ref="WNA3:WNB3"/>
    <mergeCell ref="WNC3:WND3"/>
    <mergeCell ref="WMK3:WML3"/>
    <mergeCell ref="WMM3:WMN3"/>
    <mergeCell ref="WMO3:WMP3"/>
    <mergeCell ref="WMQ3:WMR3"/>
    <mergeCell ref="WMS3:WMT3"/>
    <mergeCell ref="WRK3:WRL3"/>
    <mergeCell ref="WRM3:WRN3"/>
    <mergeCell ref="WRO3:WRP3"/>
    <mergeCell ref="WRQ3:WRR3"/>
    <mergeCell ref="WRS3:WRT3"/>
    <mergeCell ref="WRA3:WRB3"/>
    <mergeCell ref="WRC3:WRD3"/>
    <mergeCell ref="WRE3:WRF3"/>
    <mergeCell ref="WRG3:WRH3"/>
    <mergeCell ref="WRI3:WRJ3"/>
    <mergeCell ref="WQQ3:WQR3"/>
    <mergeCell ref="WQS3:WQT3"/>
    <mergeCell ref="WQU3:WQV3"/>
    <mergeCell ref="WQW3:WQX3"/>
    <mergeCell ref="WQY3:WQZ3"/>
    <mergeCell ref="WQG3:WQH3"/>
    <mergeCell ref="WQI3:WQJ3"/>
    <mergeCell ref="WQK3:WQL3"/>
    <mergeCell ref="WQM3:WQN3"/>
    <mergeCell ref="WQO3:WQP3"/>
    <mergeCell ref="WPW3:WPX3"/>
    <mergeCell ref="WPY3:WPZ3"/>
    <mergeCell ref="WQA3:WQB3"/>
    <mergeCell ref="WQC3:WQD3"/>
    <mergeCell ref="WQE3:WQF3"/>
    <mergeCell ref="WPM3:WPN3"/>
    <mergeCell ref="WPO3:WPP3"/>
    <mergeCell ref="WPQ3:WPR3"/>
    <mergeCell ref="WPS3:WPT3"/>
    <mergeCell ref="WPU3:WPV3"/>
    <mergeCell ref="WPC3:WPD3"/>
    <mergeCell ref="WPE3:WPF3"/>
    <mergeCell ref="WPG3:WPH3"/>
    <mergeCell ref="WPI3:WPJ3"/>
    <mergeCell ref="WPK3:WPL3"/>
    <mergeCell ref="WUC3:WUD3"/>
    <mergeCell ref="WUE3:WUF3"/>
    <mergeCell ref="WUG3:WUH3"/>
    <mergeCell ref="WUI3:WUJ3"/>
    <mergeCell ref="WUK3:WUL3"/>
    <mergeCell ref="WTS3:WTT3"/>
    <mergeCell ref="WTU3:WTV3"/>
    <mergeCell ref="WTW3:WTX3"/>
    <mergeCell ref="WTY3:WTZ3"/>
    <mergeCell ref="WUA3:WUB3"/>
    <mergeCell ref="WTI3:WTJ3"/>
    <mergeCell ref="WTK3:WTL3"/>
    <mergeCell ref="WTM3:WTN3"/>
    <mergeCell ref="WTO3:WTP3"/>
    <mergeCell ref="WTQ3:WTR3"/>
    <mergeCell ref="WSY3:WSZ3"/>
    <mergeCell ref="WTA3:WTB3"/>
    <mergeCell ref="WTC3:WTD3"/>
    <mergeCell ref="WTE3:WTF3"/>
    <mergeCell ref="WTG3:WTH3"/>
    <mergeCell ref="WSO3:WSP3"/>
    <mergeCell ref="WSQ3:WSR3"/>
    <mergeCell ref="WSS3:WST3"/>
    <mergeCell ref="WSU3:WSV3"/>
    <mergeCell ref="WSW3:WSX3"/>
    <mergeCell ref="WSE3:WSF3"/>
    <mergeCell ref="WSG3:WSH3"/>
    <mergeCell ref="WSI3:WSJ3"/>
    <mergeCell ref="WSK3:WSL3"/>
    <mergeCell ref="WSM3:WSN3"/>
    <mergeCell ref="WRU3:WRV3"/>
    <mergeCell ref="WRW3:WRX3"/>
    <mergeCell ref="WRY3:WRZ3"/>
    <mergeCell ref="WSA3:WSB3"/>
    <mergeCell ref="WSC3:WSD3"/>
    <mergeCell ref="WWU3:WWV3"/>
    <mergeCell ref="WWW3:WWX3"/>
    <mergeCell ref="WWY3:WWZ3"/>
    <mergeCell ref="WXA3:WXB3"/>
    <mergeCell ref="WXC3:WXD3"/>
    <mergeCell ref="WWK3:WWL3"/>
    <mergeCell ref="WWM3:WWN3"/>
    <mergeCell ref="WWO3:WWP3"/>
    <mergeCell ref="WWQ3:WWR3"/>
    <mergeCell ref="WWS3:WWT3"/>
    <mergeCell ref="WWA3:WWB3"/>
    <mergeCell ref="WWC3:WWD3"/>
    <mergeCell ref="WWE3:WWF3"/>
    <mergeCell ref="WWG3:WWH3"/>
    <mergeCell ref="WWI3:WWJ3"/>
    <mergeCell ref="WVQ3:WVR3"/>
    <mergeCell ref="WVS3:WVT3"/>
    <mergeCell ref="WVU3:WVV3"/>
    <mergeCell ref="WVW3:WVX3"/>
    <mergeCell ref="WVY3:WVZ3"/>
    <mergeCell ref="WVG3:WVH3"/>
    <mergeCell ref="WVI3:WVJ3"/>
    <mergeCell ref="WVK3:WVL3"/>
    <mergeCell ref="WVM3:WVN3"/>
    <mergeCell ref="WVO3:WVP3"/>
    <mergeCell ref="WUW3:WUX3"/>
    <mergeCell ref="WUY3:WUZ3"/>
    <mergeCell ref="WVA3:WVB3"/>
    <mergeCell ref="WVC3:WVD3"/>
    <mergeCell ref="WVE3:WVF3"/>
    <mergeCell ref="WUM3:WUN3"/>
    <mergeCell ref="WUO3:WUP3"/>
    <mergeCell ref="WUQ3:WUR3"/>
    <mergeCell ref="WUS3:WUT3"/>
    <mergeCell ref="WUU3:WUV3"/>
    <mergeCell ref="WZM3:WZN3"/>
    <mergeCell ref="WZO3:WZP3"/>
    <mergeCell ref="WZQ3:WZR3"/>
    <mergeCell ref="WZS3:WZT3"/>
    <mergeCell ref="WZU3:WZV3"/>
    <mergeCell ref="WZC3:WZD3"/>
    <mergeCell ref="WZE3:WZF3"/>
    <mergeCell ref="WZG3:WZH3"/>
    <mergeCell ref="WZI3:WZJ3"/>
    <mergeCell ref="WZK3:WZL3"/>
    <mergeCell ref="WYS3:WYT3"/>
    <mergeCell ref="WYU3:WYV3"/>
    <mergeCell ref="WYW3:WYX3"/>
    <mergeCell ref="WYY3:WYZ3"/>
    <mergeCell ref="WZA3:WZB3"/>
    <mergeCell ref="WYI3:WYJ3"/>
    <mergeCell ref="WYK3:WYL3"/>
    <mergeCell ref="WYM3:WYN3"/>
    <mergeCell ref="WYO3:WYP3"/>
    <mergeCell ref="WYQ3:WYR3"/>
    <mergeCell ref="WXY3:WXZ3"/>
    <mergeCell ref="WYA3:WYB3"/>
    <mergeCell ref="WYC3:WYD3"/>
    <mergeCell ref="WYE3:WYF3"/>
    <mergeCell ref="WYG3:WYH3"/>
    <mergeCell ref="WXO3:WXP3"/>
    <mergeCell ref="WXQ3:WXR3"/>
    <mergeCell ref="WXS3:WXT3"/>
    <mergeCell ref="WXU3:WXV3"/>
    <mergeCell ref="WXW3:WXX3"/>
    <mergeCell ref="WXE3:WXF3"/>
    <mergeCell ref="WXG3:WXH3"/>
    <mergeCell ref="WXI3:WXJ3"/>
    <mergeCell ref="WXK3:WXL3"/>
    <mergeCell ref="WXM3:WXN3"/>
    <mergeCell ref="XCE3:XCF3"/>
    <mergeCell ref="XCG3:XCH3"/>
    <mergeCell ref="XCI3:XCJ3"/>
    <mergeCell ref="XCK3:XCL3"/>
    <mergeCell ref="XCM3:XCN3"/>
    <mergeCell ref="XBU3:XBV3"/>
    <mergeCell ref="XBW3:XBX3"/>
    <mergeCell ref="XBY3:XBZ3"/>
    <mergeCell ref="XCA3:XCB3"/>
    <mergeCell ref="XCC3:XCD3"/>
    <mergeCell ref="XBK3:XBL3"/>
    <mergeCell ref="XBM3:XBN3"/>
    <mergeCell ref="XBO3:XBP3"/>
    <mergeCell ref="XBQ3:XBR3"/>
    <mergeCell ref="XBS3:XBT3"/>
    <mergeCell ref="XBA3:XBB3"/>
    <mergeCell ref="XBC3:XBD3"/>
    <mergeCell ref="XBE3:XBF3"/>
    <mergeCell ref="XBG3:XBH3"/>
    <mergeCell ref="XBI3:XBJ3"/>
    <mergeCell ref="XAQ3:XAR3"/>
    <mergeCell ref="XAS3:XAT3"/>
    <mergeCell ref="XAU3:XAV3"/>
    <mergeCell ref="XAW3:XAX3"/>
    <mergeCell ref="XAY3:XAZ3"/>
    <mergeCell ref="XAG3:XAH3"/>
    <mergeCell ref="XAI3:XAJ3"/>
    <mergeCell ref="XAK3:XAL3"/>
    <mergeCell ref="XAM3:XAN3"/>
    <mergeCell ref="XAO3:XAP3"/>
    <mergeCell ref="WZW3:WZX3"/>
    <mergeCell ref="WZY3:WZZ3"/>
    <mergeCell ref="XAA3:XAB3"/>
    <mergeCell ref="XAC3:XAD3"/>
    <mergeCell ref="XAE3:XAF3"/>
    <mergeCell ref="XEW3:XEX3"/>
    <mergeCell ref="XEY3:XEZ3"/>
    <mergeCell ref="XFA3:XFB3"/>
    <mergeCell ref="XFC3:XFD3"/>
    <mergeCell ref="XEM3:XEN3"/>
    <mergeCell ref="XEO3:XEP3"/>
    <mergeCell ref="XEQ3:XER3"/>
    <mergeCell ref="XES3:XET3"/>
    <mergeCell ref="XEU3:XEV3"/>
    <mergeCell ref="XEC3:XED3"/>
    <mergeCell ref="XEE3:XEF3"/>
    <mergeCell ref="XEG3:XEH3"/>
    <mergeCell ref="XEI3:XEJ3"/>
    <mergeCell ref="XEK3:XEL3"/>
    <mergeCell ref="XDS3:XDT3"/>
    <mergeCell ref="XDU3:XDV3"/>
    <mergeCell ref="XDW3:XDX3"/>
    <mergeCell ref="XDY3:XDZ3"/>
    <mergeCell ref="XEA3:XEB3"/>
    <mergeCell ref="XDI3:XDJ3"/>
    <mergeCell ref="XDK3:XDL3"/>
    <mergeCell ref="XDM3:XDN3"/>
    <mergeCell ref="XDO3:XDP3"/>
    <mergeCell ref="XDQ3:XDR3"/>
    <mergeCell ref="XCY3:XCZ3"/>
    <mergeCell ref="XDA3:XDB3"/>
    <mergeCell ref="XDC3:XDD3"/>
    <mergeCell ref="XDE3:XDF3"/>
    <mergeCell ref="XDG3:XDH3"/>
    <mergeCell ref="XCO3:XCP3"/>
    <mergeCell ref="XCQ3:XCR3"/>
    <mergeCell ref="XCS3:XCT3"/>
    <mergeCell ref="XCU3:XCV3"/>
    <mergeCell ref="XCW3:XCX3"/>
  </mergeCells>
  <phoneticPr fontId="0" type="noConversion"/>
  <pageMargins left="0.75" right="0.75" top="1" bottom="1" header="0.5" footer="0.5"/>
  <pageSetup scale="93" orientation="portrait" horizontalDpi="355" verticalDpi="355"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2:M67"/>
  <sheetViews>
    <sheetView topLeftCell="A37" zoomScaleNormal="100" workbookViewId="0">
      <selection activeCell="D51" sqref="D51:D53"/>
    </sheetView>
  </sheetViews>
  <sheetFormatPr defaultRowHeight="12.75"/>
  <cols>
    <col min="1" max="1" width="2.7109375" style="288" customWidth="1"/>
    <col min="2" max="2" width="41.7109375" style="288" customWidth="1"/>
    <col min="3" max="3" width="9.140625" style="288"/>
    <col min="4" max="4" width="9.7109375" style="288" bestFit="1" customWidth="1"/>
    <col min="5" max="6" width="9.140625" style="288"/>
    <col min="7" max="7" width="10" style="288" bestFit="1" customWidth="1"/>
    <col min="8" max="8" width="10.28515625" style="288" bestFit="1" customWidth="1"/>
    <col min="9"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80" t="s">
        <v>499</v>
      </c>
      <c r="D3" s="1280"/>
      <c r="E3" s="1280"/>
      <c r="F3" s="556"/>
      <c r="G3" s="556"/>
      <c r="H3" s="556"/>
      <c r="I3" s="556"/>
      <c r="J3" s="556"/>
      <c r="K3" s="556"/>
    </row>
    <row r="4" spans="2:11">
      <c r="B4" s="555" t="s">
        <v>481</v>
      </c>
      <c r="C4" s="1280" t="s">
        <v>486</v>
      </c>
      <c r="D4" s="1280"/>
      <c r="E4" s="1280"/>
      <c r="F4" s="556"/>
      <c r="G4" s="556"/>
      <c r="H4" s="556"/>
      <c r="I4" s="556"/>
      <c r="J4" s="556"/>
      <c r="K4" s="556"/>
    </row>
    <row r="5" spans="2:11">
      <c r="B5" s="555" t="s">
        <v>45</v>
      </c>
      <c r="C5" s="557">
        <v>2000</v>
      </c>
      <c r="D5" s="558" t="s">
        <v>13</v>
      </c>
      <c r="E5" s="549"/>
      <c r="F5" s="556"/>
      <c r="G5" s="556"/>
      <c r="H5" s="556"/>
      <c r="I5" s="556"/>
      <c r="J5" s="556"/>
      <c r="K5" s="556"/>
    </row>
    <row r="6" spans="2:11">
      <c r="B6" s="555" t="s">
        <v>482</v>
      </c>
      <c r="C6" s="557">
        <v>0</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'Bill Impact - R Low Non RPP'!C8</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569">
        <f>'Current Tariff '!E56</f>
        <v>30.52</v>
      </c>
      <c r="E14" s="570">
        <v>1</v>
      </c>
      <c r="F14" s="571">
        <f>E14*D14</f>
        <v>30.52</v>
      </c>
      <c r="G14" s="572">
        <f>'2016 Rate Schedule (Part 1)'!E33</f>
        <v>30.52</v>
      </c>
      <c r="H14" s="573">
        <v>1</v>
      </c>
      <c r="I14" s="571">
        <f>H14*G14</f>
        <v>30.52</v>
      </c>
      <c r="J14" s="574">
        <f t="shared" ref="J14:J49" si="0">I14-F14</f>
        <v>0</v>
      </c>
      <c r="K14" s="575">
        <f>IF(ISERROR(J14/F14), "", J14/F14)</f>
        <v>0</v>
      </c>
    </row>
    <row r="15" spans="2:11">
      <c r="B15" s="536"/>
      <c r="C15" s="537"/>
      <c r="D15" s="569"/>
      <c r="E15" s="570">
        <v>1</v>
      </c>
      <c r="F15" s="571">
        <f t="shared" ref="F15:F29" si="1">E15*D15</f>
        <v>0</v>
      </c>
      <c r="G15" s="572"/>
      <c r="H15" s="573">
        <v>1</v>
      </c>
      <c r="I15" s="571">
        <f>H15*G15</f>
        <v>0</v>
      </c>
      <c r="J15" s="574">
        <f t="shared" si="0"/>
        <v>0</v>
      </c>
      <c r="K15" s="575" t="str">
        <f t="shared" ref="K15:K55" si="2">IF(ISERROR(J15/F15), "", J15/F15)</f>
        <v/>
      </c>
    </row>
    <row r="16" spans="2:11">
      <c r="B16" s="538"/>
      <c r="C16" s="537"/>
      <c r="D16" s="569"/>
      <c r="E16" s="570">
        <v>1</v>
      </c>
      <c r="F16" s="571">
        <f t="shared" si="1"/>
        <v>0</v>
      </c>
      <c r="G16" s="572"/>
      <c r="H16" s="573">
        <v>1</v>
      </c>
      <c r="I16" s="571">
        <f t="shared" ref="I16:I29" si="3">H16*G16</f>
        <v>0</v>
      </c>
      <c r="J16" s="574">
        <f t="shared" si="0"/>
        <v>0</v>
      </c>
      <c r="K16" s="575" t="str">
        <f t="shared" si="2"/>
        <v/>
      </c>
    </row>
    <row r="17" spans="2:13">
      <c r="B17" s="538"/>
      <c r="C17" s="537"/>
      <c r="D17" s="569"/>
      <c r="E17" s="570">
        <v>1</v>
      </c>
      <c r="F17" s="571">
        <f t="shared" si="1"/>
        <v>0</v>
      </c>
      <c r="G17" s="572"/>
      <c r="H17" s="573">
        <v>1</v>
      </c>
      <c r="I17" s="571">
        <f t="shared" si="3"/>
        <v>0</v>
      </c>
      <c r="J17" s="574">
        <f t="shared" si="0"/>
        <v>0</v>
      </c>
      <c r="K17" s="575" t="str">
        <f t="shared" si="2"/>
        <v/>
      </c>
    </row>
    <row r="18" spans="2:13">
      <c r="B18" s="538"/>
      <c r="C18" s="537"/>
      <c r="D18" s="569"/>
      <c r="E18" s="570">
        <v>1</v>
      </c>
      <c r="F18" s="571">
        <f t="shared" si="1"/>
        <v>0</v>
      </c>
      <c r="G18" s="572"/>
      <c r="H18" s="573">
        <v>1</v>
      </c>
      <c r="I18" s="571">
        <f t="shared" si="3"/>
        <v>0</v>
      </c>
      <c r="J18" s="574">
        <f t="shared" si="0"/>
        <v>0</v>
      </c>
      <c r="K18" s="575" t="str">
        <f t="shared" si="2"/>
        <v/>
      </c>
    </row>
    <row r="19" spans="2:13">
      <c r="B19" s="538"/>
      <c r="C19" s="537"/>
      <c r="D19" s="569"/>
      <c r="E19" s="570">
        <v>1</v>
      </c>
      <c r="F19" s="571">
        <f t="shared" si="1"/>
        <v>0</v>
      </c>
      <c r="G19" s="572"/>
      <c r="H19" s="573">
        <v>1</v>
      </c>
      <c r="I19" s="571">
        <f t="shared" si="3"/>
        <v>0</v>
      </c>
      <c r="J19" s="574">
        <f t="shared" si="0"/>
        <v>0</v>
      </c>
      <c r="K19" s="575" t="str">
        <f t="shared" si="2"/>
        <v/>
      </c>
    </row>
    <row r="20" spans="2:13">
      <c r="B20" s="536" t="s">
        <v>63</v>
      </c>
      <c r="C20" s="537" t="s">
        <v>41</v>
      </c>
      <c r="D20" s="569">
        <f>'Current Tariff '!E58</f>
        <v>9.1999999999999998E-3</v>
      </c>
      <c r="E20" s="576">
        <f>C5</f>
        <v>2000</v>
      </c>
      <c r="F20" s="571">
        <f t="shared" si="1"/>
        <v>18.399999999999999</v>
      </c>
      <c r="G20" s="572">
        <f>'2016 Rate Schedule (Part 1)'!E35</f>
        <v>1.0978938513007075E-2</v>
      </c>
      <c r="H20" s="576">
        <f>E20</f>
        <v>2000</v>
      </c>
      <c r="I20" s="571">
        <f t="shared" si="3"/>
        <v>21.957877026014149</v>
      </c>
      <c r="J20" s="574">
        <f t="shared" si="0"/>
        <v>3.5578770260141503</v>
      </c>
      <c r="K20" s="575">
        <f t="shared" si="2"/>
        <v>0.19336288184859515</v>
      </c>
      <c r="M20" s="288">
        <f>D20*E20</f>
        <v>18.399999999999999</v>
      </c>
    </row>
    <row r="21" spans="2:13">
      <c r="B21" s="536" t="s">
        <v>390</v>
      </c>
      <c r="C21" s="537" t="s">
        <v>489</v>
      </c>
      <c r="D21" s="569"/>
      <c r="E21" s="576">
        <f>E20</f>
        <v>2000</v>
      </c>
      <c r="F21" s="571">
        <f t="shared" si="1"/>
        <v>0</v>
      </c>
      <c r="G21" s="572">
        <f>'2016 Rate Schedule (Part 1)'!E43</f>
        <v>0.68</v>
      </c>
      <c r="H21" s="576">
        <v>1</v>
      </c>
      <c r="I21" s="571">
        <f t="shared" si="3"/>
        <v>0.68</v>
      </c>
      <c r="J21" s="574">
        <f t="shared" si="0"/>
        <v>0.68</v>
      </c>
      <c r="K21" s="575" t="str">
        <f t="shared" si="2"/>
        <v/>
      </c>
    </row>
    <row r="22" spans="2:13">
      <c r="B22" s="536"/>
      <c r="C22" s="537"/>
      <c r="D22" s="569"/>
      <c r="E22" s="576">
        <f t="shared" ref="E22:E29" si="4">E21</f>
        <v>2000</v>
      </c>
      <c r="F22" s="571">
        <f t="shared" si="1"/>
        <v>0</v>
      </c>
      <c r="G22" s="572"/>
      <c r="H22" s="576">
        <f t="shared" ref="H22:H29" si="5">E22</f>
        <v>2000</v>
      </c>
      <c r="I22" s="571">
        <f t="shared" si="3"/>
        <v>0</v>
      </c>
      <c r="J22" s="574">
        <f t="shared" si="0"/>
        <v>0</v>
      </c>
      <c r="K22" s="575" t="str">
        <f t="shared" si="2"/>
        <v/>
      </c>
    </row>
    <row r="23" spans="2:13">
      <c r="B23" s="538"/>
      <c r="C23" s="537"/>
      <c r="D23" s="569"/>
      <c r="E23" s="576">
        <f t="shared" si="4"/>
        <v>2000</v>
      </c>
      <c r="F23" s="571">
        <f t="shared" si="1"/>
        <v>0</v>
      </c>
      <c r="G23" s="572"/>
      <c r="H23" s="576">
        <f t="shared" si="5"/>
        <v>2000</v>
      </c>
      <c r="I23" s="571">
        <f t="shared" si="3"/>
        <v>0</v>
      </c>
      <c r="J23" s="574">
        <f t="shared" si="0"/>
        <v>0</v>
      </c>
      <c r="K23" s="575" t="str">
        <f t="shared" si="2"/>
        <v/>
      </c>
    </row>
    <row r="24" spans="2:13" ht="12" customHeight="1">
      <c r="B24" s="538"/>
      <c r="C24" s="537"/>
      <c r="D24" s="569"/>
      <c r="E24" s="576">
        <f t="shared" si="4"/>
        <v>2000</v>
      </c>
      <c r="F24" s="571">
        <f t="shared" si="1"/>
        <v>0</v>
      </c>
      <c r="G24" s="572"/>
      <c r="H24" s="576">
        <f t="shared" si="5"/>
        <v>2000</v>
      </c>
      <c r="I24" s="571">
        <f t="shared" si="3"/>
        <v>0</v>
      </c>
      <c r="J24" s="574">
        <f t="shared" si="0"/>
        <v>0</v>
      </c>
      <c r="K24" s="575" t="str">
        <f t="shared" si="2"/>
        <v/>
      </c>
    </row>
    <row r="25" spans="2:13">
      <c r="B25" s="538"/>
      <c r="C25" s="537"/>
      <c r="D25" s="569"/>
      <c r="E25" s="576">
        <f t="shared" si="4"/>
        <v>2000</v>
      </c>
      <c r="F25" s="571">
        <f t="shared" si="1"/>
        <v>0</v>
      </c>
      <c r="G25" s="572"/>
      <c r="H25" s="576">
        <f t="shared" si="5"/>
        <v>2000</v>
      </c>
      <c r="I25" s="571">
        <f t="shared" si="3"/>
        <v>0</v>
      </c>
      <c r="J25" s="574">
        <f t="shared" si="0"/>
        <v>0</v>
      </c>
      <c r="K25" s="575" t="str">
        <f t="shared" si="2"/>
        <v/>
      </c>
    </row>
    <row r="26" spans="2:13">
      <c r="B26" s="538"/>
      <c r="C26" s="537"/>
      <c r="D26" s="569"/>
      <c r="E26" s="576">
        <f t="shared" si="4"/>
        <v>2000</v>
      </c>
      <c r="F26" s="571">
        <f t="shared" si="1"/>
        <v>0</v>
      </c>
      <c r="G26" s="572"/>
      <c r="H26" s="576">
        <f t="shared" si="5"/>
        <v>2000</v>
      </c>
      <c r="I26" s="571">
        <f t="shared" si="3"/>
        <v>0</v>
      </c>
      <c r="J26" s="574">
        <f t="shared" si="0"/>
        <v>0</v>
      </c>
      <c r="K26" s="575" t="str">
        <f t="shared" si="2"/>
        <v/>
      </c>
    </row>
    <row r="27" spans="2:13">
      <c r="B27" s="538"/>
      <c r="C27" s="537"/>
      <c r="D27" s="569"/>
      <c r="E27" s="576">
        <f t="shared" si="4"/>
        <v>2000</v>
      </c>
      <c r="F27" s="571">
        <f t="shared" si="1"/>
        <v>0</v>
      </c>
      <c r="G27" s="572"/>
      <c r="H27" s="576">
        <f t="shared" si="5"/>
        <v>2000</v>
      </c>
      <c r="I27" s="571">
        <f t="shared" si="3"/>
        <v>0</v>
      </c>
      <c r="J27" s="574">
        <f t="shared" si="0"/>
        <v>0</v>
      </c>
      <c r="K27" s="575" t="str">
        <f t="shared" si="2"/>
        <v/>
      </c>
    </row>
    <row r="28" spans="2:13">
      <c r="B28" s="538"/>
      <c r="C28" s="537"/>
      <c r="D28" s="569"/>
      <c r="E28" s="576">
        <f t="shared" si="4"/>
        <v>2000</v>
      </c>
      <c r="F28" s="571">
        <f t="shared" si="1"/>
        <v>0</v>
      </c>
      <c r="G28" s="572"/>
      <c r="H28" s="576">
        <f t="shared" si="5"/>
        <v>2000</v>
      </c>
      <c r="I28" s="571">
        <f t="shared" si="3"/>
        <v>0</v>
      </c>
      <c r="J28" s="574">
        <f t="shared" si="0"/>
        <v>0</v>
      </c>
      <c r="K28" s="575" t="str">
        <f t="shared" si="2"/>
        <v/>
      </c>
    </row>
    <row r="29" spans="2:13">
      <c r="B29" s="538"/>
      <c r="C29" s="537"/>
      <c r="D29" s="569"/>
      <c r="E29" s="576">
        <f t="shared" si="4"/>
        <v>2000</v>
      </c>
      <c r="F29" s="571">
        <f t="shared" si="1"/>
        <v>0</v>
      </c>
      <c r="G29" s="572"/>
      <c r="H29" s="576">
        <f t="shared" si="5"/>
        <v>2000</v>
      </c>
      <c r="I29" s="571">
        <f t="shared" si="3"/>
        <v>0</v>
      </c>
      <c r="J29" s="574">
        <f t="shared" si="0"/>
        <v>0</v>
      </c>
      <c r="K29" s="575" t="str">
        <f t="shared" si="2"/>
        <v/>
      </c>
    </row>
    <row r="30" spans="2:13">
      <c r="B30" s="539" t="s">
        <v>464</v>
      </c>
      <c r="C30" s="540"/>
      <c r="D30" s="577"/>
      <c r="E30" s="578"/>
      <c r="F30" s="579">
        <f>SUM(F14:F29)</f>
        <v>48.92</v>
      </c>
      <c r="G30" s="580"/>
      <c r="H30" s="581"/>
      <c r="I30" s="579">
        <f>SUM(I14:I29)</f>
        <v>53.157877026014148</v>
      </c>
      <c r="J30" s="582">
        <f t="shared" si="0"/>
        <v>4.2378770260141465</v>
      </c>
      <c r="K30" s="583">
        <f>IF((F30)=0,"",(J30/F30))</f>
        <v>8.6628720891540195E-2</v>
      </c>
    </row>
    <row r="31" spans="2:13" ht="48" customHeight="1">
      <c r="B31" s="541" t="str">
        <f>'2016 Rate Schedule (Part 1)'!C16</f>
        <v>Rate Rider for Disposition of Deferral/Variance Accounts (2015) - effective until April 30, 2017</v>
      </c>
      <c r="C31" s="537" t="s">
        <v>41</v>
      </c>
      <c r="D31" s="572">
        <f>'Current Tariff '!E60</f>
        <v>2.8E-3</v>
      </c>
      <c r="E31" s="576">
        <f>C5</f>
        <v>2000</v>
      </c>
      <c r="F31" s="571">
        <f t="shared" ref="F31:F41" si="6">E31*D31</f>
        <v>5.6</v>
      </c>
      <c r="G31" s="626">
        <f>'2016 Rate Schedule (Part 1)'!E37</f>
        <v>0</v>
      </c>
      <c r="H31" s="576">
        <f>E31</f>
        <v>2000</v>
      </c>
      <c r="I31" s="571">
        <f t="shared" ref="I31:I41" si="7">H31*G31</f>
        <v>0</v>
      </c>
      <c r="J31" s="574">
        <f t="shared" si="0"/>
        <v>-5.6</v>
      </c>
      <c r="K31" s="575">
        <f t="shared" si="2"/>
        <v>-1</v>
      </c>
    </row>
    <row r="32" spans="2:13" ht="45.75" customHeight="1">
      <c r="B32" s="541" t="str">
        <f>'2016 Rate Schedule (Part 1)'!C17</f>
        <v>Rate Rider for Disposition of Global Adjustment Account (2015) - effective until April 30, 2017   Applicable only for Non-RPP Customers</v>
      </c>
      <c r="C32" s="537"/>
      <c r="D32" s="572"/>
      <c r="E32" s="576">
        <f>E31</f>
        <v>2000</v>
      </c>
      <c r="F32" s="571">
        <f t="shared" si="6"/>
        <v>0</v>
      </c>
      <c r="G32" s="572"/>
      <c r="H32" s="576">
        <f t="shared" ref="H32:H39" si="8">E32</f>
        <v>2000</v>
      </c>
      <c r="I32" s="571">
        <f t="shared" si="7"/>
        <v>0</v>
      </c>
      <c r="J32" s="574">
        <f t="shared" si="0"/>
        <v>0</v>
      </c>
      <c r="K32" s="575" t="str">
        <f t="shared" si="2"/>
        <v/>
      </c>
    </row>
    <row r="33" spans="2:11" ht="51" customHeight="1">
      <c r="B33" s="541" t="str">
        <f>'2016 Rate Schedule (Part 1)'!C18</f>
        <v>Rate Rider for Disposition of Deferral/Variance Accounts (2016) - effective until December 31, 2017</v>
      </c>
      <c r="C33" s="537" t="s">
        <v>41</v>
      </c>
      <c r="D33" s="569"/>
      <c r="E33" s="576">
        <f>E32</f>
        <v>2000</v>
      </c>
      <c r="F33" s="571">
        <f t="shared" si="6"/>
        <v>0</v>
      </c>
      <c r="G33" s="572">
        <f>'2016 Rate Schedule (Part 1)'!E39</f>
        <v>-5.0000000000000001E-3</v>
      </c>
      <c r="H33" s="576">
        <f t="shared" si="8"/>
        <v>2000</v>
      </c>
      <c r="I33" s="571">
        <f t="shared" si="7"/>
        <v>-10</v>
      </c>
      <c r="J33" s="574">
        <f t="shared" si="0"/>
        <v>-10</v>
      </c>
      <c r="K33" s="575" t="str">
        <f t="shared" si="2"/>
        <v/>
      </c>
    </row>
    <row r="34" spans="2:11" ht="52.5" customHeight="1">
      <c r="B34" s="541" t="str">
        <f>'2016 Rate Schedule (Part 1)'!C19</f>
        <v>Rate Rider for Disposition of Global Adjustment Account (2016) - effective until December 31, 2017  Applicable only for Non-RPP Customers</v>
      </c>
      <c r="C34" s="537"/>
      <c r="D34" s="569"/>
      <c r="E34" s="576">
        <f>E33</f>
        <v>2000</v>
      </c>
      <c r="F34" s="571">
        <f t="shared" si="6"/>
        <v>0</v>
      </c>
      <c r="G34" s="572"/>
      <c r="H34" s="576">
        <f t="shared" si="8"/>
        <v>2000</v>
      </c>
      <c r="I34" s="571">
        <f t="shared" si="7"/>
        <v>0</v>
      </c>
      <c r="J34" s="574">
        <f t="shared" si="0"/>
        <v>0</v>
      </c>
      <c r="K34" s="575" t="str">
        <f t="shared" si="2"/>
        <v/>
      </c>
    </row>
    <row r="35" spans="2:11" ht="52.5" customHeight="1">
      <c r="B35" s="541" t="str">
        <f>'2016 Rate Schedule (Part 1)'!C20</f>
        <v>Rate Rider for Disposition of Group 2 Accounts (2016) - effective until December 31, 2017</v>
      </c>
      <c r="C35" s="537" t="s">
        <v>41</v>
      </c>
      <c r="D35" s="569"/>
      <c r="E35" s="576">
        <f>E34</f>
        <v>2000</v>
      </c>
      <c r="F35" s="571"/>
      <c r="G35" s="572">
        <f>'2016 Rate Schedule (Part 1)'!E41</f>
        <v>0</v>
      </c>
      <c r="H35" s="576">
        <f t="shared" si="8"/>
        <v>2000</v>
      </c>
      <c r="I35" s="571">
        <f>H35*G35</f>
        <v>0</v>
      </c>
      <c r="J35" s="574">
        <f>I35-F35</f>
        <v>0</v>
      </c>
      <c r="K35" s="575" t="str">
        <f>IF(ISERROR(J35/F35), "", J35/F35)</f>
        <v/>
      </c>
    </row>
    <row r="36" spans="2:11" ht="67.5" customHeight="1">
      <c r="B36" s="541" t="str">
        <f>'2016 Rate Schedule (Part 1)'!C21</f>
        <v>Rate Rider for Disposition of Account 1568 (LRAM) - effective until December 31, 2017</v>
      </c>
      <c r="C36" s="537" t="s">
        <v>41</v>
      </c>
      <c r="D36" s="569"/>
      <c r="E36" s="576">
        <f>E35</f>
        <v>2000</v>
      </c>
      <c r="F36" s="571"/>
      <c r="G36" s="572">
        <f>'2016 Rate Schedule (Part 1)'!E42</f>
        <v>1E-3</v>
      </c>
      <c r="H36" s="576">
        <f>C5</f>
        <v>2000</v>
      </c>
      <c r="I36" s="571">
        <f>H36*G36</f>
        <v>2</v>
      </c>
      <c r="J36" s="574">
        <f>I36-F36</f>
        <v>2</v>
      </c>
      <c r="K36" s="575" t="str">
        <f>IF(ISERROR(J36/F36), "", J36/F36)</f>
        <v/>
      </c>
    </row>
    <row r="37" spans="2:11" ht="34.5" customHeight="1">
      <c r="B37" s="541" t="s">
        <v>757</v>
      </c>
      <c r="C37" s="537"/>
      <c r="D37" s="569"/>
      <c r="E37" s="576"/>
      <c r="F37" s="571"/>
      <c r="G37" s="572">
        <f>'2016 Rate Rider '!H8</f>
        <v>0</v>
      </c>
      <c r="H37" s="576">
        <f>C5</f>
        <v>2000</v>
      </c>
      <c r="I37" s="571">
        <f>H37*G37</f>
        <v>0</v>
      </c>
      <c r="J37" s="574">
        <f>I37-F37</f>
        <v>0</v>
      </c>
      <c r="K37" s="575"/>
    </row>
    <row r="38" spans="2:11" ht="34.5" customHeight="1">
      <c r="B38" s="541"/>
      <c r="C38" s="537"/>
      <c r="D38" s="569"/>
      <c r="E38" s="576"/>
      <c r="F38" s="571"/>
      <c r="G38" s="572"/>
      <c r="H38" s="576"/>
      <c r="I38" s="571"/>
      <c r="J38" s="574"/>
      <c r="K38" s="575"/>
    </row>
    <row r="39" spans="2:11" ht="27.75" customHeight="1">
      <c r="B39" s="542" t="s">
        <v>465</v>
      </c>
      <c r="C39" s="537" t="s">
        <v>41</v>
      </c>
      <c r="D39" s="569">
        <f>'Current Tariff '!E59</f>
        <v>2.2000000000000001E-3</v>
      </c>
      <c r="E39" s="576">
        <f>E34</f>
        <v>2000</v>
      </c>
      <c r="F39" s="571">
        <f t="shared" si="6"/>
        <v>4.4000000000000004</v>
      </c>
      <c r="G39" s="572">
        <f>'2016 Rate Schedule (Part 1)'!E36</f>
        <v>4.4936643184716098E-3</v>
      </c>
      <c r="H39" s="576">
        <f t="shared" si="8"/>
        <v>2000</v>
      </c>
      <c r="I39" s="571">
        <f t="shared" si="7"/>
        <v>8.9873286369432197</v>
      </c>
      <c r="J39" s="574">
        <f t="shared" si="0"/>
        <v>4.5873286369432194</v>
      </c>
      <c r="K39" s="575">
        <f t="shared" si="2"/>
        <v>1.042574690214368</v>
      </c>
    </row>
    <row r="40" spans="2:11" ht="24.75" customHeight="1">
      <c r="B40" s="542" t="s">
        <v>466</v>
      </c>
      <c r="C40" s="537" t="s">
        <v>41</v>
      </c>
      <c r="D40" s="584">
        <f>IF((C5*12&gt;=150000), 0, IF(C4="RPP",(D51*0.64+D52*0.18+D53*0.18),IF(C4="Non-RPP (Retailer)",D54,D55)))</f>
        <v>0.11183999999999999</v>
      </c>
      <c r="E40" s="585">
        <f>IF(D40=0, 0, $C5*C7-C5)</f>
        <v>159.40000000000009</v>
      </c>
      <c r="F40" s="571">
        <f t="shared" si="6"/>
        <v>17.827296000000011</v>
      </c>
      <c r="G40" s="586">
        <f>IF((C5*12&gt;=150000), 0, IF(C4="RPP",(G51*0.64+G52*0.18+G53*0.18),IF(C4="Non-RPP (Retailer)",G54,G55)))</f>
        <v>0.11183999999999999</v>
      </c>
      <c r="H40" s="585">
        <f>IF(G40=0, 0, C5*C8-C5)</f>
        <v>163.80000000000018</v>
      </c>
      <c r="I40" s="571">
        <f t="shared" si="7"/>
        <v>18.319392000000018</v>
      </c>
      <c r="J40" s="574">
        <f t="shared" si="0"/>
        <v>0.49209600000000719</v>
      </c>
      <c r="K40" s="575">
        <f t="shared" si="2"/>
        <v>2.76035131744044E-2</v>
      </c>
    </row>
    <row r="41" spans="2:11" ht="24" customHeight="1">
      <c r="B41" s="542" t="s">
        <v>467</v>
      </c>
      <c r="C41" s="537" t="s">
        <v>489</v>
      </c>
      <c r="D41" s="584">
        <v>0.79</v>
      </c>
      <c r="E41" s="570">
        <v>1</v>
      </c>
      <c r="F41" s="571">
        <f t="shared" si="6"/>
        <v>0.79</v>
      </c>
      <c r="G41" s="584">
        <v>0.79</v>
      </c>
      <c r="H41" s="570">
        <v>1</v>
      </c>
      <c r="I41" s="571">
        <f t="shared" si="7"/>
        <v>0.79</v>
      </c>
      <c r="J41" s="574">
        <f t="shared" si="0"/>
        <v>0</v>
      </c>
      <c r="K41" s="575">
        <f t="shared" si="2"/>
        <v>0</v>
      </c>
    </row>
    <row r="42" spans="2:11" ht="25.5">
      <c r="B42" s="543" t="s">
        <v>468</v>
      </c>
      <c r="C42" s="544"/>
      <c r="D42" s="587"/>
      <c r="E42" s="578"/>
      <c r="F42" s="588">
        <f>SUM(F31:F41)+F30</f>
        <v>77.537296000000012</v>
      </c>
      <c r="G42" s="578"/>
      <c r="H42" s="581"/>
      <c r="I42" s="588">
        <f>SUM(I31:I41)+I30</f>
        <v>73.254597662957394</v>
      </c>
      <c r="J42" s="582">
        <f t="shared" si="0"/>
        <v>-4.2826983370426177</v>
      </c>
      <c r="K42" s="583">
        <f>IF((F42)=0,"",(J42/F42))</f>
        <v>-5.5234042944218964E-2</v>
      </c>
    </row>
    <row r="43" spans="2:11" ht="20.25" customHeight="1">
      <c r="B43" s="545" t="s">
        <v>392</v>
      </c>
      <c r="C43" s="546" t="s">
        <v>41</v>
      </c>
      <c r="D43" s="572">
        <f>'Current Tariff '!E62</f>
        <v>7.4999999999999997E-3</v>
      </c>
      <c r="E43" s="585">
        <f>IF($C6&gt;0, $C6, $C5*$C7)</f>
        <v>2159.4</v>
      </c>
      <c r="F43" s="571">
        <f>E43*D43</f>
        <v>16.195499999999999</v>
      </c>
      <c r="G43" s="572">
        <f>'2016 Rate Schedule (Part 1)'!E45</f>
        <v>6.7000000000000002E-3</v>
      </c>
      <c r="H43" s="585">
        <f>IF($C6&gt;0, $C6, $C5*$C8)</f>
        <v>2163.8000000000002</v>
      </c>
      <c r="I43" s="571">
        <f>H43*G43</f>
        <v>14.497460000000002</v>
      </c>
      <c r="J43" s="574">
        <f t="shared" si="0"/>
        <v>-1.6980399999999971</v>
      </c>
      <c r="K43" s="575">
        <f t="shared" si="2"/>
        <v>-0.10484640795282622</v>
      </c>
    </row>
    <row r="44" spans="2:11">
      <c r="B44" s="547" t="s">
        <v>393</v>
      </c>
      <c r="C44" s="546" t="s">
        <v>41</v>
      </c>
      <c r="D44" s="572">
        <f>'Current Tariff '!E63</f>
        <v>5.4000000000000003E-3</v>
      </c>
      <c r="E44" s="585">
        <f>E43</f>
        <v>2159.4</v>
      </c>
      <c r="F44" s="571">
        <f>E44*D44</f>
        <v>11.660760000000002</v>
      </c>
      <c r="G44" s="572">
        <f>'2016 Rate Schedule (Part 1)'!E46</f>
        <v>5.5999999999999999E-3</v>
      </c>
      <c r="H44" s="585">
        <f>H43</f>
        <v>2163.8000000000002</v>
      </c>
      <c r="I44" s="571">
        <f>H44*G44</f>
        <v>12.117280000000001</v>
      </c>
      <c r="J44" s="574">
        <f t="shared" si="0"/>
        <v>0.45651999999999937</v>
      </c>
      <c r="K44" s="575">
        <f t="shared" si="2"/>
        <v>3.9150106854098643E-2</v>
      </c>
    </row>
    <row r="45" spans="2:11" ht="25.5">
      <c r="B45" s="543" t="s">
        <v>469</v>
      </c>
      <c r="C45" s="540"/>
      <c r="D45" s="589"/>
      <c r="E45" s="578"/>
      <c r="F45" s="588">
        <f>SUM(F42:F44)</f>
        <v>105.393556</v>
      </c>
      <c r="G45" s="590"/>
      <c r="H45" s="591"/>
      <c r="I45" s="588">
        <f>SUM(I42:I44)</f>
        <v>99.869337662957406</v>
      </c>
      <c r="J45" s="582">
        <f t="shared" si="0"/>
        <v>-5.5242183370425977</v>
      </c>
      <c r="K45" s="583">
        <f>IF((F45)=0,"",(J45/F45))</f>
        <v>-5.241514326589946E-2</v>
      </c>
    </row>
    <row r="46" spans="2:11" ht="16.5" customHeight="1">
      <c r="B46" s="548" t="s">
        <v>394</v>
      </c>
      <c r="C46" s="546" t="s">
        <v>41</v>
      </c>
      <c r="D46" s="594">
        <f>'Current Tariff '!E67</f>
        <v>3.5999999999999999E-3</v>
      </c>
      <c r="E46" s="585">
        <f>C5*C7</f>
        <v>2159.4</v>
      </c>
      <c r="F46" s="593">
        <f t="shared" ref="F46:F53" si="9">E46*D46</f>
        <v>7.7738399999999999</v>
      </c>
      <c r="G46" s="594">
        <f>'2016 Rate Schedule (Part 1)'!E47</f>
        <v>3.5999999999999999E-3</v>
      </c>
      <c r="H46" s="585">
        <f>C5*C8</f>
        <v>2163.8000000000002</v>
      </c>
      <c r="I46" s="593">
        <f t="shared" ref="I46:I53" si="10">H46*G46</f>
        <v>7.7896800000000006</v>
      </c>
      <c r="J46" s="574">
        <f t="shared" si="0"/>
        <v>1.5840000000000742E-2</v>
      </c>
      <c r="K46" s="575">
        <f t="shared" si="2"/>
        <v>2.0376030378809885E-3</v>
      </c>
    </row>
    <row r="47" spans="2:11">
      <c r="B47" s="548" t="s">
        <v>395</v>
      </c>
      <c r="C47" s="546" t="s">
        <v>41</v>
      </c>
      <c r="D47" s="594">
        <f>'Current Tariff '!E68</f>
        <v>2.0999999999999999E-3</v>
      </c>
      <c r="E47" s="585">
        <f>C5*C7</f>
        <v>2159.4</v>
      </c>
      <c r="F47" s="593">
        <f t="shared" si="9"/>
        <v>4.5347400000000002</v>
      </c>
      <c r="G47" s="594">
        <f>'2016 Rate Schedule (Part 1)'!E48</f>
        <v>2.0999999999999999E-3</v>
      </c>
      <c r="H47" s="585">
        <f>C5*C8</f>
        <v>2163.8000000000002</v>
      </c>
      <c r="I47" s="593">
        <f t="shared" si="10"/>
        <v>4.5439800000000004</v>
      </c>
      <c r="J47" s="574">
        <f t="shared" si="0"/>
        <v>9.240000000000137E-3</v>
      </c>
      <c r="K47" s="575">
        <f t="shared" si="2"/>
        <v>2.037603037880923E-3</v>
      </c>
    </row>
    <row r="48" spans="2:11">
      <c r="B48" s="536" t="s">
        <v>396</v>
      </c>
      <c r="C48" s="546" t="s">
        <v>489</v>
      </c>
      <c r="D48" s="594">
        <f>'Current Tariff '!E69</f>
        <v>0.25</v>
      </c>
      <c r="E48" s="570">
        <v>1</v>
      </c>
      <c r="F48" s="593">
        <f t="shared" si="9"/>
        <v>0.25</v>
      </c>
      <c r="G48" s="594">
        <f>'2016 Rate Schedule (Part 1)'!E49</f>
        <v>0.25</v>
      </c>
      <c r="H48" s="573">
        <v>1</v>
      </c>
      <c r="I48" s="593">
        <f t="shared" si="10"/>
        <v>0.25</v>
      </c>
      <c r="J48" s="574">
        <f t="shared" si="0"/>
        <v>0</v>
      </c>
      <c r="K48" s="575">
        <f t="shared" si="2"/>
        <v>0</v>
      </c>
    </row>
    <row r="49" spans="2:11">
      <c r="B49" s="536" t="s">
        <v>397</v>
      </c>
      <c r="C49" s="546" t="s">
        <v>41</v>
      </c>
      <c r="D49" s="594">
        <v>7.0000000000000001E-3</v>
      </c>
      <c r="E49" s="576">
        <f>C5</f>
        <v>2000</v>
      </c>
      <c r="F49" s="593">
        <f t="shared" si="9"/>
        <v>14</v>
      </c>
      <c r="G49" s="860">
        <f>D49</f>
        <v>7.0000000000000001E-3</v>
      </c>
      <c r="H49" s="895">
        <f>C5</f>
        <v>2000</v>
      </c>
      <c r="I49" s="595">
        <f>G49*H49</f>
        <v>14</v>
      </c>
      <c r="J49" s="595">
        <f t="shared" si="0"/>
        <v>0</v>
      </c>
      <c r="K49" s="575">
        <f t="shared" si="2"/>
        <v>0</v>
      </c>
    </row>
    <row r="50" spans="2:11" ht="25.5">
      <c r="B50" s="548" t="s">
        <v>470</v>
      </c>
      <c r="C50" s="546" t="s">
        <v>41</v>
      </c>
      <c r="D50" s="594">
        <f>G50</f>
        <v>0</v>
      </c>
      <c r="E50" s="869">
        <f>E46</f>
        <v>2159.4</v>
      </c>
      <c r="F50" s="595">
        <f>D50*E50</f>
        <v>0</v>
      </c>
      <c r="G50" s="594">
        <f>'2016 Rate Schedule (Part 1)'!E50</f>
        <v>0</v>
      </c>
      <c r="H50" s="585">
        <f>C5*C8</f>
        <v>2163.8000000000002</v>
      </c>
      <c r="I50" s="593">
        <f>H50*G50</f>
        <v>0</v>
      </c>
      <c r="J50" s="574">
        <f t="shared" ref="J50:J55" si="11">I50-F50</f>
        <v>0</v>
      </c>
      <c r="K50" s="575" t="str">
        <f t="shared" si="2"/>
        <v/>
      </c>
    </row>
    <row r="51" spans="2:11" ht="12.75" customHeight="1">
      <c r="B51" s="542" t="s">
        <v>471</v>
      </c>
      <c r="C51" s="546" t="s">
        <v>41</v>
      </c>
      <c r="D51" s="846">
        <v>8.6999999999999994E-2</v>
      </c>
      <c r="E51" s="597">
        <f>IF(AND(C5*12&gt;=150000),0.64*C5*C7,0.64*C5)</f>
        <v>1280</v>
      </c>
      <c r="F51" s="593">
        <f t="shared" si="9"/>
        <v>111.35999999999999</v>
      </c>
      <c r="G51" s="596">
        <f>D51</f>
        <v>8.6999999999999994E-2</v>
      </c>
      <c r="H51" s="597">
        <f>IF(AND(C5*12&gt;=150000),0.64*C5*C8,0.64*C5)</f>
        <v>1280</v>
      </c>
      <c r="I51" s="593">
        <f t="shared" si="10"/>
        <v>111.35999999999999</v>
      </c>
      <c r="J51" s="574">
        <f t="shared" si="11"/>
        <v>0</v>
      </c>
      <c r="K51" s="575">
        <f t="shared" si="2"/>
        <v>0</v>
      </c>
    </row>
    <row r="52" spans="2:11" ht="17.25" customHeight="1">
      <c r="B52" s="542" t="s">
        <v>472</v>
      </c>
      <c r="C52" s="546" t="s">
        <v>41</v>
      </c>
      <c r="D52" s="846">
        <v>0.13200000000000001</v>
      </c>
      <c r="E52" s="597">
        <f>IF(AND(C5*12&gt;=150000),0.18*C5*C7,0.18*C5)</f>
        <v>360</v>
      </c>
      <c r="F52" s="593">
        <f t="shared" si="9"/>
        <v>47.52</v>
      </c>
      <c r="G52" s="596">
        <f t="shared" ref="G52:G53" si="12">D52</f>
        <v>0.13200000000000001</v>
      </c>
      <c r="H52" s="597">
        <f>IF(AND(C5*12&gt;=150000),0.18*C5*C8,0.18*C5)</f>
        <v>360</v>
      </c>
      <c r="I52" s="593">
        <f t="shared" si="10"/>
        <v>47.52</v>
      </c>
      <c r="J52" s="574">
        <f t="shared" si="11"/>
        <v>0</v>
      </c>
      <c r="K52" s="575">
        <f t="shared" si="2"/>
        <v>0</v>
      </c>
    </row>
    <row r="53" spans="2:11" ht="14.25" customHeight="1" thickBot="1">
      <c r="B53" s="549" t="s">
        <v>473</v>
      </c>
      <c r="C53" s="546" t="s">
        <v>41</v>
      </c>
      <c r="D53" s="846">
        <v>0.18</v>
      </c>
      <c r="E53" s="597">
        <f>IF(AND(C5*12&gt;=150000),0.18*C5*C7,0.18*C5)</f>
        <v>360</v>
      </c>
      <c r="F53" s="593">
        <f t="shared" si="9"/>
        <v>64.8</v>
      </c>
      <c r="G53" s="596">
        <f t="shared" si="12"/>
        <v>0.18</v>
      </c>
      <c r="H53" s="597">
        <f>IF(AND(C5*12&gt;=150000),0.18*C5*C8,0.18*C5)</f>
        <v>360</v>
      </c>
      <c r="I53" s="593">
        <f t="shared" si="10"/>
        <v>64.8</v>
      </c>
      <c r="J53" s="574">
        <f t="shared" si="11"/>
        <v>0</v>
      </c>
      <c r="K53" s="575">
        <f t="shared" si="2"/>
        <v>0</v>
      </c>
    </row>
    <row r="54" spans="2:11" ht="12.75" hidden="1" customHeight="1">
      <c r="B54" s="542" t="s">
        <v>474</v>
      </c>
      <c r="C54" s="537"/>
      <c r="D54" s="596">
        <v>8.5999999999999993E-2</v>
      </c>
      <c r="E54" s="597">
        <f>IF(AND(C5*12&gt;=150000),C5*C7,C5)</f>
        <v>2000</v>
      </c>
      <c r="F54" s="593">
        <f>E54*D54</f>
        <v>172</v>
      </c>
      <c r="G54" s="596">
        <v>8.5999999999999993E-2</v>
      </c>
      <c r="H54" s="597">
        <f>IF(AND(C5*12&gt;=150000),C5*C8,C5)</f>
        <v>2000</v>
      </c>
      <c r="I54" s="593">
        <f>H54*G54</f>
        <v>172</v>
      </c>
      <c r="J54" s="574">
        <f t="shared" si="11"/>
        <v>0</v>
      </c>
      <c r="K54" s="575">
        <f t="shared" si="2"/>
        <v>0</v>
      </c>
    </row>
    <row r="55" spans="2:11" ht="13.5" hidden="1" customHeight="1" thickBot="1">
      <c r="B55" s="542" t="s">
        <v>475</v>
      </c>
      <c r="C55" s="537"/>
      <c r="D55" s="592">
        <f>0.0906</f>
        <v>9.06E-2</v>
      </c>
      <c r="E55" s="598">
        <f>IF(AND(C5*12&gt;=150000),C5*C7,C5)</f>
        <v>2000</v>
      </c>
      <c r="F55" s="593">
        <f>E55*D55</f>
        <v>181.2</v>
      </c>
      <c r="G55" s="592">
        <f>0.0906</f>
        <v>9.06E-2</v>
      </c>
      <c r="H55" s="598">
        <f>IF(AND(C5*12&gt;=150000),C5*C8,C5)</f>
        <v>2000</v>
      </c>
      <c r="I55" s="593">
        <f>H55*G55</f>
        <v>181.2</v>
      </c>
      <c r="J55" s="574">
        <f t="shared" si="11"/>
        <v>0</v>
      </c>
      <c r="K55" s="575">
        <f t="shared" si="2"/>
        <v>0</v>
      </c>
    </row>
    <row r="56" spans="2:11" ht="13.5" thickBot="1">
      <c r="B56" s="550"/>
      <c r="C56" s="551"/>
      <c r="D56" s="599"/>
      <c r="E56" s="600"/>
      <c r="F56" s="601"/>
      <c r="G56" s="599"/>
      <c r="H56" s="602"/>
      <c r="I56" s="601"/>
      <c r="J56" s="603"/>
      <c r="K56" s="604"/>
    </row>
    <row r="57" spans="2:11">
      <c r="B57" s="552" t="s">
        <v>476</v>
      </c>
      <c r="C57" s="536"/>
      <c r="D57" s="605"/>
      <c r="E57" s="606"/>
      <c r="F57" s="607">
        <f>SUM(F46:F53,F45)</f>
        <v>355.632136</v>
      </c>
      <c r="G57" s="608"/>
      <c r="H57" s="608"/>
      <c r="I57" s="607">
        <f>SUM(I46:I53,I45)</f>
        <v>350.13299766295745</v>
      </c>
      <c r="J57" s="609">
        <f>I57-F57</f>
        <v>-5.4991383370425524</v>
      </c>
      <c r="K57" s="610">
        <f>IF((F57)=0,"",(J57/F57))</f>
        <v>-1.5462996114171618E-2</v>
      </c>
    </row>
    <row r="58" spans="2:11">
      <c r="B58" s="553" t="s">
        <v>398</v>
      </c>
      <c r="C58" s="536"/>
      <c r="D58" s="605">
        <v>0.13</v>
      </c>
      <c r="E58" s="611"/>
      <c r="F58" s="612">
        <f>F57*D58</f>
        <v>46.232177679999999</v>
      </c>
      <c r="G58" s="613">
        <v>0.13</v>
      </c>
      <c r="H58" s="614"/>
      <c r="I58" s="612">
        <f>I57*G58</f>
        <v>45.51728969618447</v>
      </c>
      <c r="J58" s="615">
        <f>I58-F58</f>
        <v>-0.71488798381552954</v>
      </c>
      <c r="K58" s="616">
        <f>IF((F58)=0,"",(J58/F58))</f>
        <v>-1.5462996114171569E-2</v>
      </c>
    </row>
    <row r="59" spans="2:11">
      <c r="B59" s="554" t="s">
        <v>478</v>
      </c>
      <c r="C59" s="536"/>
      <c r="D59" s="617"/>
      <c r="E59" s="611"/>
      <c r="F59" s="612">
        <f>F57+F58</f>
        <v>401.86431368000001</v>
      </c>
      <c r="G59" s="614"/>
      <c r="H59" s="614"/>
      <c r="I59" s="612">
        <f>I57+I58</f>
        <v>395.65028735914194</v>
      </c>
      <c r="J59" s="615">
        <f>I59-F59</f>
        <v>-6.2140263208580677</v>
      </c>
      <c r="K59" s="616">
        <f>IF((F59)=0,"",(J59/F59))</f>
        <v>-1.5462996114171576E-2</v>
      </c>
    </row>
    <row r="60" spans="2:11" ht="12.75" customHeight="1">
      <c r="B60" s="1278" t="s">
        <v>479</v>
      </c>
      <c r="C60" s="1278"/>
      <c r="D60" s="617"/>
      <c r="E60" s="611"/>
      <c r="F60" s="618"/>
      <c r="G60" s="595"/>
      <c r="H60" s="595"/>
      <c r="I60" s="595"/>
      <c r="J60" s="595"/>
      <c r="K60" s="619"/>
    </row>
    <row r="61" spans="2:11" ht="13.5" customHeight="1" thickBot="1">
      <c r="B61" s="1279" t="s">
        <v>477</v>
      </c>
      <c r="C61" s="1279"/>
      <c r="D61" s="620"/>
      <c r="E61" s="621"/>
      <c r="F61" s="622">
        <f>F59+F60</f>
        <v>401.86431368000001</v>
      </c>
      <c r="G61" s="623"/>
      <c r="H61" s="623"/>
      <c r="I61" s="622">
        <f>I59+I60</f>
        <v>395.65028735914194</v>
      </c>
      <c r="J61" s="624">
        <f>I61-F61</f>
        <v>-6.2140263208580677</v>
      </c>
      <c r="K61" s="625">
        <f>IF((F61)=0,"",(J61/F61))</f>
        <v>-1.5462996114171576E-2</v>
      </c>
    </row>
    <row r="62" spans="2:11" ht="13.5" thickBot="1">
      <c r="B62" s="550"/>
      <c r="C62" s="551"/>
      <c r="D62" s="599"/>
      <c r="E62" s="600"/>
      <c r="F62" s="601"/>
      <c r="G62" s="599"/>
      <c r="H62" s="602"/>
      <c r="I62" s="601"/>
      <c r="J62" s="603"/>
      <c r="K62" s="604"/>
    </row>
    <row r="64" spans="2:11">
      <c r="B64" s="288" t="s">
        <v>397</v>
      </c>
      <c r="D64" s="288">
        <v>7.0000000000000001E-3</v>
      </c>
      <c r="E64" s="288" t="s">
        <v>769</v>
      </c>
      <c r="F64" s="622">
        <f>'[4]App.2-W_Bill Impacts'!H412</f>
        <v>380.87926447999996</v>
      </c>
      <c r="G64" s="623"/>
      <c r="H64" s="623"/>
      <c r="I64" s="622">
        <f>'[4]App.2-W_Bill Impacts'!K412</f>
        <v>372.37794364897258</v>
      </c>
      <c r="J64" s="624">
        <f>'[4]App.2-W_Bill Impacts'!L412</f>
        <v>-8.5013208310273853</v>
      </c>
      <c r="K64" s="625">
        <f>'[4]App.2-W_Bill Impacts'!M412</f>
        <v>-2.2320251123762059E-2</v>
      </c>
    </row>
    <row r="66" ht="12.75" customHeight="1"/>
    <row r="67" ht="12.75" customHeight="1"/>
  </sheetData>
  <mergeCells count="10">
    <mergeCell ref="B60:C60"/>
    <mergeCell ref="B61:C61"/>
    <mergeCell ref="C3:E3"/>
    <mergeCell ref="C4:E4"/>
    <mergeCell ref="D11:F11"/>
    <mergeCell ref="G11:I11"/>
    <mergeCell ref="J11:K11"/>
    <mergeCell ref="C12:C13"/>
    <mergeCell ref="J12:J13"/>
    <mergeCell ref="K12:K13"/>
  </mergeCells>
  <dataValidations count="3">
    <dataValidation type="list" allowBlank="1" showInputMessage="1" showErrorMessage="1" prompt="Select Charge Unit - monthly, per kWh, per kW" sqref="C43:C44 C46:C56 C62 C14:C29 C31:C41">
      <formula1>"Monthly, per kWh, per kW"</formula1>
    </dataValidation>
    <dataValidation type="list" allowBlank="1" showInputMessage="1" showErrorMessage="1" prompt="Select Charge Unit (monthly, per kWh, per kW)" sqref="II10:II24 WUU983073:WUU983080 WKY983073:WKY983080 WBC983073:WBC983080 VRG983073:VRG983080 VHK983073:VHK983080 UXO983073:UXO983080 UNS983073:UNS983080 UDW983073:UDW983080 TUA983073:TUA983080 TKE983073:TKE983080 TAI983073:TAI983080 SQM983073:SQM983080 SGQ983073:SGQ983080 RWU983073:RWU983080 RMY983073:RMY983080 RDC983073:RDC983080 QTG983073:QTG983080 QJK983073:QJK983080 PZO983073:PZO983080 PPS983073:PPS983080 PFW983073:PFW983080 OWA983073:OWA983080 OME983073:OME983080 OCI983073:OCI983080 NSM983073:NSM983080 NIQ983073:NIQ983080 MYU983073:MYU983080 MOY983073:MOY983080 MFC983073:MFC983080 LVG983073:LVG983080 LLK983073:LLK983080 LBO983073:LBO983080 KRS983073:KRS983080 KHW983073:KHW983080 JYA983073:JYA983080 JOE983073:JOE983080 JEI983073:JEI983080 IUM983073:IUM983080 IKQ983073:IKQ983080 IAU983073:IAU983080 HQY983073:HQY983080 HHC983073:HHC983080 GXG983073:GXG983080 GNK983073:GNK983080 GDO983073:GDO983080 FTS983073:FTS983080 FJW983073:FJW983080 FAA983073:FAA983080 EQE983073:EQE983080 EGI983073:EGI983080 DWM983073:DWM983080 DMQ983073:DMQ983080 DCU983073:DCU983080 CSY983073:CSY983080 CJC983073:CJC983080 BZG983073:BZG983080 BPK983073:BPK983080 BFO983073:BFO983080 AVS983073:AVS983080 ALW983073:ALW983080 ACA983073:ACA983080 SE983073:SE983080 II983073:II983080 WUU917537:WUU917544 WKY917537:WKY917544 WBC917537:WBC917544 VRG917537:VRG917544 VHK917537:VHK917544 UXO917537:UXO917544 UNS917537:UNS917544 UDW917537:UDW917544 TUA917537:TUA917544 TKE917537:TKE917544 TAI917537:TAI917544 SQM917537:SQM917544 SGQ917537:SGQ917544 RWU917537:RWU917544 RMY917537:RMY917544 RDC917537:RDC917544 QTG917537:QTG917544 QJK917537:QJK917544 PZO917537:PZO917544 PPS917537:PPS917544 PFW917537:PFW917544 OWA917537:OWA917544 OME917537:OME917544 OCI917537:OCI917544 NSM917537:NSM917544 NIQ917537:NIQ917544 MYU917537:MYU917544 MOY917537:MOY917544 MFC917537:MFC917544 LVG917537:LVG917544 LLK917537:LLK917544 LBO917537:LBO917544 KRS917537:KRS917544 KHW917537:KHW917544 JYA917537:JYA917544 JOE917537:JOE917544 JEI917537:JEI917544 IUM917537:IUM917544 IKQ917537:IKQ917544 IAU917537:IAU917544 HQY917537:HQY917544 HHC917537:HHC917544 GXG917537:GXG917544 GNK917537:GNK917544 GDO917537:GDO917544 FTS917537:FTS917544 FJW917537:FJW917544 FAA917537:FAA917544 EQE917537:EQE917544 EGI917537:EGI917544 DWM917537:DWM917544 DMQ917537:DMQ917544 DCU917537:DCU917544 CSY917537:CSY917544 CJC917537:CJC917544 BZG917537:BZG917544 BPK917537:BPK917544 BFO917537:BFO917544 AVS917537:AVS917544 ALW917537:ALW917544 ACA917537:ACA917544 SE917537:SE917544 II917537:II917544 WUU852001:WUU852008 WKY852001:WKY852008 WBC852001:WBC852008 VRG852001:VRG852008 VHK852001:VHK852008 UXO852001:UXO852008 UNS852001:UNS852008 UDW852001:UDW852008 TUA852001:TUA852008 TKE852001:TKE852008 TAI852001:TAI852008 SQM852001:SQM852008 SGQ852001:SGQ852008 RWU852001:RWU852008 RMY852001:RMY852008 RDC852001:RDC852008 QTG852001:QTG852008 QJK852001:QJK852008 PZO852001:PZO852008 PPS852001:PPS852008 PFW852001:PFW852008 OWA852001:OWA852008 OME852001:OME852008 OCI852001:OCI852008 NSM852001:NSM852008 NIQ852001:NIQ852008 MYU852001:MYU852008 MOY852001:MOY852008 MFC852001:MFC852008 LVG852001:LVG852008 LLK852001:LLK852008 LBO852001:LBO852008 KRS852001:KRS852008 KHW852001:KHW852008 JYA852001:JYA852008 JOE852001:JOE852008 JEI852001:JEI852008 IUM852001:IUM852008 IKQ852001:IKQ852008 IAU852001:IAU852008 HQY852001:HQY852008 HHC852001:HHC852008 GXG852001:GXG852008 GNK852001:GNK852008 GDO852001:GDO852008 FTS852001:FTS852008 FJW852001:FJW852008 FAA852001:FAA852008 EQE852001:EQE852008 EGI852001:EGI852008 DWM852001:DWM852008 DMQ852001:DMQ852008 DCU852001:DCU852008 CSY852001:CSY852008 CJC852001:CJC852008 BZG852001:BZG852008 BPK852001:BPK852008 BFO852001:BFO852008 AVS852001:AVS852008 ALW852001:ALW852008 ACA852001:ACA852008 SE852001:SE852008 II852001:II852008 WUU786465:WUU786472 WKY786465:WKY786472 WBC786465:WBC786472 VRG786465:VRG786472 VHK786465:VHK786472 UXO786465:UXO786472 UNS786465:UNS786472 UDW786465:UDW786472 TUA786465:TUA786472 TKE786465:TKE786472 TAI786465:TAI786472 SQM786465:SQM786472 SGQ786465:SGQ786472 RWU786465:RWU786472 RMY786465:RMY786472 RDC786465:RDC786472 QTG786465:QTG786472 QJK786465:QJK786472 PZO786465:PZO786472 PPS786465:PPS786472 PFW786465:PFW786472 OWA786465:OWA786472 OME786465:OME786472 OCI786465:OCI786472 NSM786465:NSM786472 NIQ786465:NIQ786472 MYU786465:MYU786472 MOY786465:MOY786472 MFC786465:MFC786472 LVG786465:LVG786472 LLK786465:LLK786472 LBO786465:LBO786472 KRS786465:KRS786472 KHW786465:KHW786472 JYA786465:JYA786472 JOE786465:JOE786472 JEI786465:JEI786472 IUM786465:IUM786472 IKQ786465:IKQ786472 IAU786465:IAU786472 HQY786465:HQY786472 HHC786465:HHC786472 GXG786465:GXG786472 GNK786465:GNK786472 GDO786465:GDO786472 FTS786465:FTS786472 FJW786465:FJW786472 FAA786465:FAA786472 EQE786465:EQE786472 EGI786465:EGI786472 DWM786465:DWM786472 DMQ786465:DMQ786472 DCU786465:DCU786472 CSY786465:CSY786472 CJC786465:CJC786472 BZG786465:BZG786472 BPK786465:BPK786472 BFO786465:BFO786472 AVS786465:AVS786472 ALW786465:ALW786472 ACA786465:ACA786472 SE786465:SE786472 II786465:II786472 WUU720929:WUU720936 WKY720929:WKY720936 WBC720929:WBC720936 VRG720929:VRG720936 VHK720929:VHK720936 UXO720929:UXO720936 UNS720929:UNS720936 UDW720929:UDW720936 TUA720929:TUA720936 TKE720929:TKE720936 TAI720929:TAI720936 SQM720929:SQM720936 SGQ720929:SGQ720936 RWU720929:RWU720936 RMY720929:RMY720936 RDC720929:RDC720936 QTG720929:QTG720936 QJK720929:QJK720936 PZO720929:PZO720936 PPS720929:PPS720936 PFW720929:PFW720936 OWA720929:OWA720936 OME720929:OME720936 OCI720929:OCI720936 NSM720929:NSM720936 NIQ720929:NIQ720936 MYU720929:MYU720936 MOY720929:MOY720936 MFC720929:MFC720936 LVG720929:LVG720936 LLK720929:LLK720936 LBO720929:LBO720936 KRS720929:KRS720936 KHW720929:KHW720936 JYA720929:JYA720936 JOE720929:JOE720936 JEI720929:JEI720936 IUM720929:IUM720936 IKQ720929:IKQ720936 IAU720929:IAU720936 HQY720929:HQY720936 HHC720929:HHC720936 GXG720929:GXG720936 GNK720929:GNK720936 GDO720929:GDO720936 FTS720929:FTS720936 FJW720929:FJW720936 FAA720929:FAA720936 EQE720929:EQE720936 EGI720929:EGI720936 DWM720929:DWM720936 DMQ720929:DMQ720936 DCU720929:DCU720936 CSY720929:CSY720936 CJC720929:CJC720936 BZG720929:BZG720936 BPK720929:BPK720936 BFO720929:BFO720936 AVS720929:AVS720936 ALW720929:ALW720936 ACA720929:ACA720936 SE720929:SE720936 II720929:II720936 WUU655393:WUU655400 WKY655393:WKY655400 WBC655393:WBC655400 VRG655393:VRG655400 VHK655393:VHK655400 UXO655393:UXO655400 UNS655393:UNS655400 UDW655393:UDW655400 TUA655393:TUA655400 TKE655393:TKE655400 TAI655393:TAI655400 SQM655393:SQM655400 SGQ655393:SGQ655400 RWU655393:RWU655400 RMY655393:RMY655400 RDC655393:RDC655400 QTG655393:QTG655400 QJK655393:QJK655400 PZO655393:PZO655400 PPS655393:PPS655400 PFW655393:PFW655400 OWA655393:OWA655400 OME655393:OME655400 OCI655393:OCI655400 NSM655393:NSM655400 NIQ655393:NIQ655400 MYU655393:MYU655400 MOY655393:MOY655400 MFC655393:MFC655400 LVG655393:LVG655400 LLK655393:LLK655400 LBO655393:LBO655400 KRS655393:KRS655400 KHW655393:KHW655400 JYA655393:JYA655400 JOE655393:JOE655400 JEI655393:JEI655400 IUM655393:IUM655400 IKQ655393:IKQ655400 IAU655393:IAU655400 HQY655393:HQY655400 HHC655393:HHC655400 GXG655393:GXG655400 GNK655393:GNK655400 GDO655393:GDO655400 FTS655393:FTS655400 FJW655393:FJW655400 FAA655393:FAA655400 EQE655393:EQE655400 EGI655393:EGI655400 DWM655393:DWM655400 DMQ655393:DMQ655400 DCU655393:DCU655400 CSY655393:CSY655400 CJC655393:CJC655400 BZG655393:BZG655400 BPK655393:BPK655400 BFO655393:BFO655400 AVS655393:AVS655400 ALW655393:ALW655400 ACA655393:ACA655400 SE655393:SE655400 II655393:II655400 WUU589857:WUU589864 WKY589857:WKY589864 WBC589857:WBC589864 VRG589857:VRG589864 VHK589857:VHK589864 UXO589857:UXO589864 UNS589857:UNS589864 UDW589857:UDW589864 TUA589857:TUA589864 TKE589857:TKE589864 TAI589857:TAI589864 SQM589857:SQM589864 SGQ589857:SGQ589864 RWU589857:RWU589864 RMY589857:RMY589864 RDC589857:RDC589864 QTG589857:QTG589864 QJK589857:QJK589864 PZO589857:PZO589864 PPS589857:PPS589864 PFW589857:PFW589864 OWA589857:OWA589864 OME589857:OME589864 OCI589857:OCI589864 NSM589857:NSM589864 NIQ589857:NIQ589864 MYU589857:MYU589864 MOY589857:MOY589864 MFC589857:MFC589864 LVG589857:LVG589864 LLK589857:LLK589864 LBO589857:LBO589864 KRS589857:KRS589864 KHW589857:KHW589864 JYA589857:JYA589864 JOE589857:JOE589864 JEI589857:JEI589864 IUM589857:IUM589864 IKQ589857:IKQ589864 IAU589857:IAU589864 HQY589857:HQY589864 HHC589857:HHC589864 GXG589857:GXG589864 GNK589857:GNK589864 GDO589857:GDO589864 FTS589857:FTS589864 FJW589857:FJW589864 FAA589857:FAA589864 EQE589857:EQE589864 EGI589857:EGI589864 DWM589857:DWM589864 DMQ589857:DMQ589864 DCU589857:DCU589864 CSY589857:CSY589864 CJC589857:CJC589864 BZG589857:BZG589864 BPK589857:BPK589864 BFO589857:BFO589864 AVS589857:AVS589864 ALW589857:ALW589864 ACA589857:ACA589864 SE589857:SE589864 II589857:II589864 WUU524321:WUU524328 WKY524321:WKY524328 WBC524321:WBC524328 VRG524321:VRG524328 VHK524321:VHK524328 UXO524321:UXO524328 UNS524321:UNS524328 UDW524321:UDW524328 TUA524321:TUA524328 TKE524321:TKE524328 TAI524321:TAI524328 SQM524321:SQM524328 SGQ524321:SGQ524328 RWU524321:RWU524328 RMY524321:RMY524328 RDC524321:RDC524328 QTG524321:QTG524328 QJK524321:QJK524328 PZO524321:PZO524328 PPS524321:PPS524328 PFW524321:PFW524328 OWA524321:OWA524328 OME524321:OME524328 OCI524321:OCI524328 NSM524321:NSM524328 NIQ524321:NIQ524328 MYU524321:MYU524328 MOY524321:MOY524328 MFC524321:MFC524328 LVG524321:LVG524328 LLK524321:LLK524328 LBO524321:LBO524328 KRS524321:KRS524328 KHW524321:KHW524328 JYA524321:JYA524328 JOE524321:JOE524328 JEI524321:JEI524328 IUM524321:IUM524328 IKQ524321:IKQ524328 IAU524321:IAU524328 HQY524321:HQY524328 HHC524321:HHC524328 GXG524321:GXG524328 GNK524321:GNK524328 GDO524321:GDO524328 FTS524321:FTS524328 FJW524321:FJW524328 FAA524321:FAA524328 EQE524321:EQE524328 EGI524321:EGI524328 DWM524321:DWM524328 DMQ524321:DMQ524328 DCU524321:DCU524328 CSY524321:CSY524328 CJC524321:CJC524328 BZG524321:BZG524328 BPK524321:BPK524328 BFO524321:BFO524328 AVS524321:AVS524328 ALW524321:ALW524328 ACA524321:ACA524328 SE524321:SE524328 II524321:II524328 WUU458785:WUU458792 WKY458785:WKY458792 WBC458785:WBC458792 VRG458785:VRG458792 VHK458785:VHK458792 UXO458785:UXO458792 UNS458785:UNS458792 UDW458785:UDW458792 TUA458785:TUA458792 TKE458785:TKE458792 TAI458785:TAI458792 SQM458785:SQM458792 SGQ458785:SGQ458792 RWU458785:RWU458792 RMY458785:RMY458792 RDC458785:RDC458792 QTG458785:QTG458792 QJK458785:QJK458792 PZO458785:PZO458792 PPS458785:PPS458792 PFW458785:PFW458792 OWA458785:OWA458792 OME458785:OME458792 OCI458785:OCI458792 NSM458785:NSM458792 NIQ458785:NIQ458792 MYU458785:MYU458792 MOY458785:MOY458792 MFC458785:MFC458792 LVG458785:LVG458792 LLK458785:LLK458792 LBO458785:LBO458792 KRS458785:KRS458792 KHW458785:KHW458792 JYA458785:JYA458792 JOE458785:JOE458792 JEI458785:JEI458792 IUM458785:IUM458792 IKQ458785:IKQ458792 IAU458785:IAU458792 HQY458785:HQY458792 HHC458785:HHC458792 GXG458785:GXG458792 GNK458785:GNK458792 GDO458785:GDO458792 FTS458785:FTS458792 FJW458785:FJW458792 FAA458785:FAA458792 EQE458785:EQE458792 EGI458785:EGI458792 DWM458785:DWM458792 DMQ458785:DMQ458792 DCU458785:DCU458792 CSY458785:CSY458792 CJC458785:CJC458792 BZG458785:BZG458792 BPK458785:BPK458792 BFO458785:BFO458792 AVS458785:AVS458792 ALW458785:ALW458792 ACA458785:ACA458792 SE458785:SE458792 II458785:II458792 WUU393249:WUU393256 WKY393249:WKY393256 WBC393249:WBC393256 VRG393249:VRG393256 VHK393249:VHK393256 UXO393249:UXO393256 UNS393249:UNS393256 UDW393249:UDW393256 TUA393249:TUA393256 TKE393249:TKE393256 TAI393249:TAI393256 SQM393249:SQM393256 SGQ393249:SGQ393256 RWU393249:RWU393256 RMY393249:RMY393256 RDC393249:RDC393256 QTG393249:QTG393256 QJK393249:QJK393256 PZO393249:PZO393256 PPS393249:PPS393256 PFW393249:PFW393256 OWA393249:OWA393256 OME393249:OME393256 OCI393249:OCI393256 NSM393249:NSM393256 NIQ393249:NIQ393256 MYU393249:MYU393256 MOY393249:MOY393256 MFC393249:MFC393256 LVG393249:LVG393256 LLK393249:LLK393256 LBO393249:LBO393256 KRS393249:KRS393256 KHW393249:KHW393256 JYA393249:JYA393256 JOE393249:JOE393256 JEI393249:JEI393256 IUM393249:IUM393256 IKQ393249:IKQ393256 IAU393249:IAU393256 HQY393249:HQY393256 HHC393249:HHC393256 GXG393249:GXG393256 GNK393249:GNK393256 GDO393249:GDO393256 FTS393249:FTS393256 FJW393249:FJW393256 FAA393249:FAA393256 EQE393249:EQE393256 EGI393249:EGI393256 DWM393249:DWM393256 DMQ393249:DMQ393256 DCU393249:DCU393256 CSY393249:CSY393256 CJC393249:CJC393256 BZG393249:BZG393256 BPK393249:BPK393256 BFO393249:BFO393256 AVS393249:AVS393256 ALW393249:ALW393256 ACA393249:ACA393256 SE393249:SE393256 II393249:II393256 WUU327713:WUU327720 WKY327713:WKY327720 WBC327713:WBC327720 VRG327713:VRG327720 VHK327713:VHK327720 UXO327713:UXO327720 UNS327713:UNS327720 UDW327713:UDW327720 TUA327713:TUA327720 TKE327713:TKE327720 TAI327713:TAI327720 SQM327713:SQM327720 SGQ327713:SGQ327720 RWU327713:RWU327720 RMY327713:RMY327720 RDC327713:RDC327720 QTG327713:QTG327720 QJK327713:QJK327720 PZO327713:PZO327720 PPS327713:PPS327720 PFW327713:PFW327720 OWA327713:OWA327720 OME327713:OME327720 OCI327713:OCI327720 NSM327713:NSM327720 NIQ327713:NIQ327720 MYU327713:MYU327720 MOY327713:MOY327720 MFC327713:MFC327720 LVG327713:LVG327720 LLK327713:LLK327720 LBO327713:LBO327720 KRS327713:KRS327720 KHW327713:KHW327720 JYA327713:JYA327720 JOE327713:JOE327720 JEI327713:JEI327720 IUM327713:IUM327720 IKQ327713:IKQ327720 IAU327713:IAU327720 HQY327713:HQY327720 HHC327713:HHC327720 GXG327713:GXG327720 GNK327713:GNK327720 GDO327713:GDO327720 FTS327713:FTS327720 FJW327713:FJW327720 FAA327713:FAA327720 EQE327713:EQE327720 EGI327713:EGI327720 DWM327713:DWM327720 DMQ327713:DMQ327720 DCU327713:DCU327720 CSY327713:CSY327720 CJC327713:CJC327720 BZG327713:BZG327720 BPK327713:BPK327720 BFO327713:BFO327720 AVS327713:AVS327720 ALW327713:ALW327720 ACA327713:ACA327720 SE327713:SE327720 II327713:II327720 WUU262177:WUU262184 WKY262177:WKY262184 WBC262177:WBC262184 VRG262177:VRG262184 VHK262177:VHK262184 UXO262177:UXO262184 UNS262177:UNS262184 UDW262177:UDW262184 TUA262177:TUA262184 TKE262177:TKE262184 TAI262177:TAI262184 SQM262177:SQM262184 SGQ262177:SGQ262184 RWU262177:RWU262184 RMY262177:RMY262184 RDC262177:RDC262184 QTG262177:QTG262184 QJK262177:QJK262184 PZO262177:PZO262184 PPS262177:PPS262184 PFW262177:PFW262184 OWA262177:OWA262184 OME262177:OME262184 OCI262177:OCI262184 NSM262177:NSM262184 NIQ262177:NIQ262184 MYU262177:MYU262184 MOY262177:MOY262184 MFC262177:MFC262184 LVG262177:LVG262184 LLK262177:LLK262184 LBO262177:LBO262184 KRS262177:KRS262184 KHW262177:KHW262184 JYA262177:JYA262184 JOE262177:JOE262184 JEI262177:JEI262184 IUM262177:IUM262184 IKQ262177:IKQ262184 IAU262177:IAU262184 HQY262177:HQY262184 HHC262177:HHC262184 GXG262177:GXG262184 GNK262177:GNK262184 GDO262177:GDO262184 FTS262177:FTS262184 FJW262177:FJW262184 FAA262177:FAA262184 EQE262177:EQE262184 EGI262177:EGI262184 DWM262177:DWM262184 DMQ262177:DMQ262184 DCU262177:DCU262184 CSY262177:CSY262184 CJC262177:CJC262184 BZG262177:BZG262184 BPK262177:BPK262184 BFO262177:BFO262184 AVS262177:AVS262184 ALW262177:ALW262184 ACA262177:ACA262184 SE262177:SE262184 II262177:II262184 WUU196641:WUU196648 WKY196641:WKY196648 WBC196641:WBC196648 VRG196641:VRG196648 VHK196641:VHK196648 UXO196641:UXO196648 UNS196641:UNS196648 UDW196641:UDW196648 TUA196641:TUA196648 TKE196641:TKE196648 TAI196641:TAI196648 SQM196641:SQM196648 SGQ196641:SGQ196648 RWU196641:RWU196648 RMY196641:RMY196648 RDC196641:RDC196648 QTG196641:QTG196648 QJK196641:QJK196648 PZO196641:PZO196648 PPS196641:PPS196648 PFW196641:PFW196648 OWA196641:OWA196648 OME196641:OME196648 OCI196641:OCI196648 NSM196641:NSM196648 NIQ196641:NIQ196648 MYU196641:MYU196648 MOY196641:MOY196648 MFC196641:MFC196648 LVG196641:LVG196648 LLK196641:LLK196648 LBO196641:LBO196648 KRS196641:KRS196648 KHW196641:KHW196648 JYA196641:JYA196648 JOE196641:JOE196648 JEI196641:JEI196648 IUM196641:IUM196648 IKQ196641:IKQ196648 IAU196641:IAU196648 HQY196641:HQY196648 HHC196641:HHC196648 GXG196641:GXG196648 GNK196641:GNK196648 GDO196641:GDO196648 FTS196641:FTS196648 FJW196641:FJW196648 FAA196641:FAA196648 EQE196641:EQE196648 EGI196641:EGI196648 DWM196641:DWM196648 DMQ196641:DMQ196648 DCU196641:DCU196648 CSY196641:CSY196648 CJC196641:CJC196648 BZG196641:BZG196648 BPK196641:BPK196648 BFO196641:BFO196648 AVS196641:AVS196648 ALW196641:ALW196648 ACA196641:ACA196648 SE196641:SE196648 II196641:II196648 WUU131105:WUU131112 WKY131105:WKY131112 WBC131105:WBC131112 VRG131105:VRG131112 VHK131105:VHK131112 UXO131105:UXO131112 UNS131105:UNS131112 UDW131105:UDW131112 TUA131105:TUA131112 TKE131105:TKE131112 TAI131105:TAI131112 SQM131105:SQM131112 SGQ131105:SGQ131112 RWU131105:RWU131112 RMY131105:RMY131112 RDC131105:RDC131112 QTG131105:QTG131112 QJK131105:QJK131112 PZO131105:PZO131112 PPS131105:PPS131112 PFW131105:PFW131112 OWA131105:OWA131112 OME131105:OME131112 OCI131105:OCI131112 NSM131105:NSM131112 NIQ131105:NIQ131112 MYU131105:MYU131112 MOY131105:MOY131112 MFC131105:MFC131112 LVG131105:LVG131112 LLK131105:LLK131112 LBO131105:LBO131112 KRS131105:KRS131112 KHW131105:KHW131112 JYA131105:JYA131112 JOE131105:JOE131112 JEI131105:JEI131112 IUM131105:IUM131112 IKQ131105:IKQ131112 IAU131105:IAU131112 HQY131105:HQY131112 HHC131105:HHC131112 GXG131105:GXG131112 GNK131105:GNK131112 GDO131105:GDO131112 FTS131105:FTS131112 FJW131105:FJW131112 FAA131105:FAA131112 EQE131105:EQE131112 EGI131105:EGI131112 DWM131105:DWM131112 DMQ131105:DMQ131112 DCU131105:DCU131112 CSY131105:CSY131112 CJC131105:CJC131112 BZG131105:BZG131112 BPK131105:BPK131112 BFO131105:BFO131112 AVS131105:AVS131112 ALW131105:ALW131112 ACA131105:ACA131112 SE131105:SE131112 II131105:II131112 WUU65569:WUU65576 WKY65569:WKY65576 WBC65569:WBC65576 VRG65569:VRG65576 VHK65569:VHK65576 UXO65569:UXO65576 UNS65569:UNS65576 UDW65569:UDW65576 TUA65569:TUA65576 TKE65569:TKE65576 TAI65569:TAI65576 SQM65569:SQM65576 SGQ65569:SGQ65576 RWU65569:RWU65576 RMY65569:RMY65576 RDC65569:RDC65576 QTG65569:QTG65576 QJK65569:QJK65576 PZO65569:PZO65576 PPS65569:PPS65576 PFW65569:PFW65576 OWA65569:OWA65576 OME65569:OME65576 OCI65569:OCI65576 NSM65569:NSM65576 NIQ65569:NIQ65576 MYU65569:MYU65576 MOY65569:MOY65576 MFC65569:MFC65576 LVG65569:LVG65576 LLK65569:LLK65576 LBO65569:LBO65576 KRS65569:KRS65576 KHW65569:KHW65576 JYA65569:JYA65576 JOE65569:JOE65576 JEI65569:JEI65576 IUM65569:IUM65576 IKQ65569:IKQ65576 IAU65569:IAU65576 HQY65569:HQY65576 HHC65569:HHC65576 GXG65569:GXG65576 GNK65569:GNK65576 GDO65569:GDO65576 FTS65569:FTS65576 FJW65569:FJW65576 FAA65569:FAA65576 EQE65569:EQE65576 EGI65569:EGI65576 DWM65569:DWM65576 DMQ65569:DMQ65576 DCU65569:DCU65576 CSY65569:CSY65576 CJC65569:CJC65576 BZG65569:BZG65576 BPK65569:BPK65576 BFO65569:BFO65576 AVS65569:AVS65576 ALW65569:ALW65576 ACA65569:ACA65576 SE65569:SE65576 II65569:II65576 WUU29:WUU40 WKY29:WKY40 WBC29:WBC40 VRG29:VRG40 VHK29:VHK40 UXO29:UXO40 UNS29:UNS40 UDW29:UDW40 TUA29:TUA40 TKE29:TKE40 TAI29:TAI40 SQM29:SQM40 SGQ29:SGQ40 RWU29:RWU40 RMY29:RMY40 RDC29:RDC40 QTG29:QTG40 QJK29:QJK40 PZO29:PZO40 PPS29:PPS40 PFW29:PFW40 OWA29:OWA40 OME29:OME40 OCI29:OCI40 NSM29:NSM40 NIQ29:NIQ40 MYU29:MYU40 MOY29:MOY40 MFC29:MFC40 LVG29:LVG40 LLK29:LLK40 LBO29:LBO40 KRS29:KRS40 KHW29:KHW40 JYA29:JYA40 JOE29:JOE40 JEI29:JEI40 IUM29:IUM40 IKQ29:IKQ40 IAU29:IAU40 HQY29:HQY40 HHC29:HHC40 GXG29:GXG40 GNK29:GNK40 GDO29:GDO40 FTS29:FTS40 FJW29:FJW40 FAA29:FAA40 EQE29:EQE40 EGI29:EGI40 DWM29:DWM40 DMQ29:DMQ40 DCU29:DCU40 CSY29:CSY40 CJC29:CJC40 BZG29:BZG40 BPK29:BPK40 BFO29:BFO40 AVS29:AVS40 ALW29:ALW40 ACA29:ACA40 SE29:SE40 II29:II40 WUU983070:WUU983071 WKY983070:WKY983071 WBC983070:WBC983071 VRG983070:VRG983071 VHK983070:VHK983071 UXO983070:UXO983071 UNS983070:UNS983071 UDW983070:UDW983071 TUA983070:TUA983071 TKE983070:TKE983071 TAI983070:TAI983071 SQM983070:SQM983071 SGQ983070:SGQ983071 RWU983070:RWU983071 RMY983070:RMY983071 RDC983070:RDC983071 QTG983070:QTG983071 QJK983070:QJK983071 PZO983070:PZO983071 PPS983070:PPS983071 PFW983070:PFW983071 OWA983070:OWA983071 OME983070:OME983071 OCI983070:OCI983071 NSM983070:NSM983071 NIQ983070:NIQ983071 MYU983070:MYU983071 MOY983070:MOY983071 MFC983070:MFC983071 LVG983070:LVG983071 LLK983070:LLK983071 LBO983070:LBO983071 KRS983070:KRS983071 KHW983070:KHW983071 JYA983070:JYA983071 JOE983070:JOE983071 JEI983070:JEI983071 IUM983070:IUM983071 IKQ983070:IKQ983071 IAU983070:IAU983071 HQY983070:HQY983071 HHC983070:HHC983071 GXG983070:GXG983071 GNK983070:GNK983071 GDO983070:GDO983071 FTS983070:FTS983071 FJW983070:FJW983071 FAA983070:FAA983071 EQE983070:EQE983071 EGI983070:EGI983071 DWM983070:DWM983071 DMQ983070:DMQ983071 DCU983070:DCU983071 CSY983070:CSY983071 CJC983070:CJC983071 BZG983070:BZG983071 BPK983070:BPK983071 BFO983070:BFO983071 AVS983070:AVS983071 ALW983070:ALW983071 ACA983070:ACA983071 SE983070:SE983071 II983070:II983071 WUU917534:WUU917535 WKY917534:WKY917535 WBC917534:WBC917535 VRG917534:VRG917535 VHK917534:VHK917535 UXO917534:UXO917535 UNS917534:UNS917535 UDW917534:UDW917535 TUA917534:TUA917535 TKE917534:TKE917535 TAI917534:TAI917535 SQM917534:SQM917535 SGQ917534:SGQ917535 RWU917534:RWU917535 RMY917534:RMY917535 RDC917534:RDC917535 QTG917534:QTG917535 QJK917534:QJK917535 PZO917534:PZO917535 PPS917534:PPS917535 PFW917534:PFW917535 OWA917534:OWA917535 OME917534:OME917535 OCI917534:OCI917535 NSM917534:NSM917535 NIQ917534:NIQ917535 MYU917534:MYU917535 MOY917534:MOY917535 MFC917534:MFC917535 LVG917534:LVG917535 LLK917534:LLK917535 LBO917534:LBO917535 KRS917534:KRS917535 KHW917534:KHW917535 JYA917534:JYA917535 JOE917534:JOE917535 JEI917534:JEI917535 IUM917534:IUM917535 IKQ917534:IKQ917535 IAU917534:IAU917535 HQY917534:HQY917535 HHC917534:HHC917535 GXG917534:GXG917535 GNK917534:GNK917535 GDO917534:GDO917535 FTS917534:FTS917535 FJW917534:FJW917535 FAA917534:FAA917535 EQE917534:EQE917535 EGI917534:EGI917535 DWM917534:DWM917535 DMQ917534:DMQ917535 DCU917534:DCU917535 CSY917534:CSY917535 CJC917534:CJC917535 BZG917534:BZG917535 BPK917534:BPK917535 BFO917534:BFO917535 AVS917534:AVS917535 ALW917534:ALW917535 ACA917534:ACA917535 SE917534:SE917535 II917534:II917535 WUU851998:WUU851999 WKY851998:WKY851999 WBC851998:WBC851999 VRG851998:VRG851999 VHK851998:VHK851999 UXO851998:UXO851999 UNS851998:UNS851999 UDW851998:UDW851999 TUA851998:TUA851999 TKE851998:TKE851999 TAI851998:TAI851999 SQM851998:SQM851999 SGQ851998:SGQ851999 RWU851998:RWU851999 RMY851998:RMY851999 RDC851998:RDC851999 QTG851998:QTG851999 QJK851998:QJK851999 PZO851998:PZO851999 PPS851998:PPS851999 PFW851998:PFW851999 OWA851998:OWA851999 OME851998:OME851999 OCI851998:OCI851999 NSM851998:NSM851999 NIQ851998:NIQ851999 MYU851998:MYU851999 MOY851998:MOY851999 MFC851998:MFC851999 LVG851998:LVG851999 LLK851998:LLK851999 LBO851998:LBO851999 KRS851998:KRS851999 KHW851998:KHW851999 JYA851998:JYA851999 JOE851998:JOE851999 JEI851998:JEI851999 IUM851998:IUM851999 IKQ851998:IKQ851999 IAU851998:IAU851999 HQY851998:HQY851999 HHC851998:HHC851999 GXG851998:GXG851999 GNK851998:GNK851999 GDO851998:GDO851999 FTS851998:FTS851999 FJW851998:FJW851999 FAA851998:FAA851999 EQE851998:EQE851999 EGI851998:EGI851999 DWM851998:DWM851999 DMQ851998:DMQ851999 DCU851998:DCU851999 CSY851998:CSY851999 CJC851998:CJC851999 BZG851998:BZG851999 BPK851998:BPK851999 BFO851998:BFO851999 AVS851998:AVS851999 ALW851998:ALW851999 ACA851998:ACA851999 SE851998:SE851999 II851998:II851999 WUU786462:WUU786463 WKY786462:WKY786463 WBC786462:WBC786463 VRG786462:VRG786463 VHK786462:VHK786463 UXO786462:UXO786463 UNS786462:UNS786463 UDW786462:UDW786463 TUA786462:TUA786463 TKE786462:TKE786463 TAI786462:TAI786463 SQM786462:SQM786463 SGQ786462:SGQ786463 RWU786462:RWU786463 RMY786462:RMY786463 RDC786462:RDC786463 QTG786462:QTG786463 QJK786462:QJK786463 PZO786462:PZO786463 PPS786462:PPS786463 PFW786462:PFW786463 OWA786462:OWA786463 OME786462:OME786463 OCI786462:OCI786463 NSM786462:NSM786463 NIQ786462:NIQ786463 MYU786462:MYU786463 MOY786462:MOY786463 MFC786462:MFC786463 LVG786462:LVG786463 LLK786462:LLK786463 LBO786462:LBO786463 KRS786462:KRS786463 KHW786462:KHW786463 JYA786462:JYA786463 JOE786462:JOE786463 JEI786462:JEI786463 IUM786462:IUM786463 IKQ786462:IKQ786463 IAU786462:IAU786463 HQY786462:HQY786463 HHC786462:HHC786463 GXG786462:GXG786463 GNK786462:GNK786463 GDO786462:GDO786463 FTS786462:FTS786463 FJW786462:FJW786463 FAA786462:FAA786463 EQE786462:EQE786463 EGI786462:EGI786463 DWM786462:DWM786463 DMQ786462:DMQ786463 DCU786462:DCU786463 CSY786462:CSY786463 CJC786462:CJC786463 BZG786462:BZG786463 BPK786462:BPK786463 BFO786462:BFO786463 AVS786462:AVS786463 ALW786462:ALW786463 ACA786462:ACA786463 SE786462:SE786463 II786462:II786463 WUU720926:WUU720927 WKY720926:WKY720927 WBC720926:WBC720927 VRG720926:VRG720927 VHK720926:VHK720927 UXO720926:UXO720927 UNS720926:UNS720927 UDW720926:UDW720927 TUA720926:TUA720927 TKE720926:TKE720927 TAI720926:TAI720927 SQM720926:SQM720927 SGQ720926:SGQ720927 RWU720926:RWU720927 RMY720926:RMY720927 RDC720926:RDC720927 QTG720926:QTG720927 QJK720926:QJK720927 PZO720926:PZO720927 PPS720926:PPS720927 PFW720926:PFW720927 OWA720926:OWA720927 OME720926:OME720927 OCI720926:OCI720927 NSM720926:NSM720927 NIQ720926:NIQ720927 MYU720926:MYU720927 MOY720926:MOY720927 MFC720926:MFC720927 LVG720926:LVG720927 LLK720926:LLK720927 LBO720926:LBO720927 KRS720926:KRS720927 KHW720926:KHW720927 JYA720926:JYA720927 JOE720926:JOE720927 JEI720926:JEI720927 IUM720926:IUM720927 IKQ720926:IKQ720927 IAU720926:IAU720927 HQY720926:HQY720927 HHC720926:HHC720927 GXG720926:GXG720927 GNK720926:GNK720927 GDO720926:GDO720927 FTS720926:FTS720927 FJW720926:FJW720927 FAA720926:FAA720927 EQE720926:EQE720927 EGI720926:EGI720927 DWM720926:DWM720927 DMQ720926:DMQ720927 DCU720926:DCU720927 CSY720926:CSY720927 CJC720926:CJC720927 BZG720926:BZG720927 BPK720926:BPK720927 BFO720926:BFO720927 AVS720926:AVS720927 ALW720926:ALW720927 ACA720926:ACA720927 SE720926:SE720927 II720926:II720927 WUU655390:WUU655391 WKY655390:WKY655391 WBC655390:WBC655391 VRG655390:VRG655391 VHK655390:VHK655391 UXO655390:UXO655391 UNS655390:UNS655391 UDW655390:UDW655391 TUA655390:TUA655391 TKE655390:TKE655391 TAI655390:TAI655391 SQM655390:SQM655391 SGQ655390:SGQ655391 RWU655390:RWU655391 RMY655390:RMY655391 RDC655390:RDC655391 QTG655390:QTG655391 QJK655390:QJK655391 PZO655390:PZO655391 PPS655390:PPS655391 PFW655390:PFW655391 OWA655390:OWA655391 OME655390:OME655391 OCI655390:OCI655391 NSM655390:NSM655391 NIQ655390:NIQ655391 MYU655390:MYU655391 MOY655390:MOY655391 MFC655390:MFC655391 LVG655390:LVG655391 LLK655390:LLK655391 LBO655390:LBO655391 KRS655390:KRS655391 KHW655390:KHW655391 JYA655390:JYA655391 JOE655390:JOE655391 JEI655390:JEI655391 IUM655390:IUM655391 IKQ655390:IKQ655391 IAU655390:IAU655391 HQY655390:HQY655391 HHC655390:HHC655391 GXG655390:GXG655391 GNK655390:GNK655391 GDO655390:GDO655391 FTS655390:FTS655391 FJW655390:FJW655391 FAA655390:FAA655391 EQE655390:EQE655391 EGI655390:EGI655391 DWM655390:DWM655391 DMQ655390:DMQ655391 DCU655390:DCU655391 CSY655390:CSY655391 CJC655390:CJC655391 BZG655390:BZG655391 BPK655390:BPK655391 BFO655390:BFO655391 AVS655390:AVS655391 ALW655390:ALW655391 ACA655390:ACA655391 SE655390:SE655391 II655390:II655391 WUU589854:WUU589855 WKY589854:WKY589855 WBC589854:WBC589855 VRG589854:VRG589855 VHK589854:VHK589855 UXO589854:UXO589855 UNS589854:UNS589855 UDW589854:UDW589855 TUA589854:TUA589855 TKE589854:TKE589855 TAI589854:TAI589855 SQM589854:SQM589855 SGQ589854:SGQ589855 RWU589854:RWU589855 RMY589854:RMY589855 RDC589854:RDC589855 QTG589854:QTG589855 QJK589854:QJK589855 PZO589854:PZO589855 PPS589854:PPS589855 PFW589854:PFW589855 OWA589854:OWA589855 OME589854:OME589855 OCI589854:OCI589855 NSM589854:NSM589855 NIQ589854:NIQ589855 MYU589854:MYU589855 MOY589854:MOY589855 MFC589854:MFC589855 LVG589854:LVG589855 LLK589854:LLK589855 LBO589854:LBO589855 KRS589854:KRS589855 KHW589854:KHW589855 JYA589854:JYA589855 JOE589854:JOE589855 JEI589854:JEI589855 IUM589854:IUM589855 IKQ589854:IKQ589855 IAU589854:IAU589855 HQY589854:HQY589855 HHC589854:HHC589855 GXG589854:GXG589855 GNK589854:GNK589855 GDO589854:GDO589855 FTS589854:FTS589855 FJW589854:FJW589855 FAA589854:FAA589855 EQE589854:EQE589855 EGI589854:EGI589855 DWM589854:DWM589855 DMQ589854:DMQ589855 DCU589854:DCU589855 CSY589854:CSY589855 CJC589854:CJC589855 BZG589854:BZG589855 BPK589854:BPK589855 BFO589854:BFO589855 AVS589854:AVS589855 ALW589854:ALW589855 ACA589854:ACA589855 SE589854:SE589855 II589854:II589855 WUU524318:WUU524319 WKY524318:WKY524319 WBC524318:WBC524319 VRG524318:VRG524319 VHK524318:VHK524319 UXO524318:UXO524319 UNS524318:UNS524319 UDW524318:UDW524319 TUA524318:TUA524319 TKE524318:TKE524319 TAI524318:TAI524319 SQM524318:SQM524319 SGQ524318:SGQ524319 RWU524318:RWU524319 RMY524318:RMY524319 RDC524318:RDC524319 QTG524318:QTG524319 QJK524318:QJK524319 PZO524318:PZO524319 PPS524318:PPS524319 PFW524318:PFW524319 OWA524318:OWA524319 OME524318:OME524319 OCI524318:OCI524319 NSM524318:NSM524319 NIQ524318:NIQ524319 MYU524318:MYU524319 MOY524318:MOY524319 MFC524318:MFC524319 LVG524318:LVG524319 LLK524318:LLK524319 LBO524318:LBO524319 KRS524318:KRS524319 KHW524318:KHW524319 JYA524318:JYA524319 JOE524318:JOE524319 JEI524318:JEI524319 IUM524318:IUM524319 IKQ524318:IKQ524319 IAU524318:IAU524319 HQY524318:HQY524319 HHC524318:HHC524319 GXG524318:GXG524319 GNK524318:GNK524319 GDO524318:GDO524319 FTS524318:FTS524319 FJW524318:FJW524319 FAA524318:FAA524319 EQE524318:EQE524319 EGI524318:EGI524319 DWM524318:DWM524319 DMQ524318:DMQ524319 DCU524318:DCU524319 CSY524318:CSY524319 CJC524318:CJC524319 BZG524318:BZG524319 BPK524318:BPK524319 BFO524318:BFO524319 AVS524318:AVS524319 ALW524318:ALW524319 ACA524318:ACA524319 SE524318:SE524319 II524318:II524319 WUU458782:WUU458783 WKY458782:WKY458783 WBC458782:WBC458783 VRG458782:VRG458783 VHK458782:VHK458783 UXO458782:UXO458783 UNS458782:UNS458783 UDW458782:UDW458783 TUA458782:TUA458783 TKE458782:TKE458783 TAI458782:TAI458783 SQM458782:SQM458783 SGQ458782:SGQ458783 RWU458782:RWU458783 RMY458782:RMY458783 RDC458782:RDC458783 QTG458782:QTG458783 QJK458782:QJK458783 PZO458782:PZO458783 PPS458782:PPS458783 PFW458782:PFW458783 OWA458782:OWA458783 OME458782:OME458783 OCI458782:OCI458783 NSM458782:NSM458783 NIQ458782:NIQ458783 MYU458782:MYU458783 MOY458782:MOY458783 MFC458782:MFC458783 LVG458782:LVG458783 LLK458782:LLK458783 LBO458782:LBO458783 KRS458782:KRS458783 KHW458782:KHW458783 JYA458782:JYA458783 JOE458782:JOE458783 JEI458782:JEI458783 IUM458782:IUM458783 IKQ458782:IKQ458783 IAU458782:IAU458783 HQY458782:HQY458783 HHC458782:HHC458783 GXG458782:GXG458783 GNK458782:GNK458783 GDO458782:GDO458783 FTS458782:FTS458783 FJW458782:FJW458783 FAA458782:FAA458783 EQE458782:EQE458783 EGI458782:EGI458783 DWM458782:DWM458783 DMQ458782:DMQ458783 DCU458782:DCU458783 CSY458782:CSY458783 CJC458782:CJC458783 BZG458782:BZG458783 BPK458782:BPK458783 BFO458782:BFO458783 AVS458782:AVS458783 ALW458782:ALW458783 ACA458782:ACA458783 SE458782:SE458783 II458782:II458783 WUU393246:WUU393247 WKY393246:WKY393247 WBC393246:WBC393247 VRG393246:VRG393247 VHK393246:VHK393247 UXO393246:UXO393247 UNS393246:UNS393247 UDW393246:UDW393247 TUA393246:TUA393247 TKE393246:TKE393247 TAI393246:TAI393247 SQM393246:SQM393247 SGQ393246:SGQ393247 RWU393246:RWU393247 RMY393246:RMY393247 RDC393246:RDC393247 QTG393246:QTG393247 QJK393246:QJK393247 PZO393246:PZO393247 PPS393246:PPS393247 PFW393246:PFW393247 OWA393246:OWA393247 OME393246:OME393247 OCI393246:OCI393247 NSM393246:NSM393247 NIQ393246:NIQ393247 MYU393246:MYU393247 MOY393246:MOY393247 MFC393246:MFC393247 LVG393246:LVG393247 LLK393246:LLK393247 LBO393246:LBO393247 KRS393246:KRS393247 KHW393246:KHW393247 JYA393246:JYA393247 JOE393246:JOE393247 JEI393246:JEI393247 IUM393246:IUM393247 IKQ393246:IKQ393247 IAU393246:IAU393247 HQY393246:HQY393247 HHC393246:HHC393247 GXG393246:GXG393247 GNK393246:GNK393247 GDO393246:GDO393247 FTS393246:FTS393247 FJW393246:FJW393247 FAA393246:FAA393247 EQE393246:EQE393247 EGI393246:EGI393247 DWM393246:DWM393247 DMQ393246:DMQ393247 DCU393246:DCU393247 CSY393246:CSY393247 CJC393246:CJC393247 BZG393246:BZG393247 BPK393246:BPK393247 BFO393246:BFO393247 AVS393246:AVS393247 ALW393246:ALW393247 ACA393246:ACA393247 SE393246:SE393247 II393246:II393247 WUU327710:WUU327711 WKY327710:WKY327711 WBC327710:WBC327711 VRG327710:VRG327711 VHK327710:VHK327711 UXO327710:UXO327711 UNS327710:UNS327711 UDW327710:UDW327711 TUA327710:TUA327711 TKE327710:TKE327711 TAI327710:TAI327711 SQM327710:SQM327711 SGQ327710:SGQ327711 RWU327710:RWU327711 RMY327710:RMY327711 RDC327710:RDC327711 QTG327710:QTG327711 QJK327710:QJK327711 PZO327710:PZO327711 PPS327710:PPS327711 PFW327710:PFW327711 OWA327710:OWA327711 OME327710:OME327711 OCI327710:OCI327711 NSM327710:NSM327711 NIQ327710:NIQ327711 MYU327710:MYU327711 MOY327710:MOY327711 MFC327710:MFC327711 LVG327710:LVG327711 LLK327710:LLK327711 LBO327710:LBO327711 KRS327710:KRS327711 KHW327710:KHW327711 JYA327710:JYA327711 JOE327710:JOE327711 JEI327710:JEI327711 IUM327710:IUM327711 IKQ327710:IKQ327711 IAU327710:IAU327711 HQY327710:HQY327711 HHC327710:HHC327711 GXG327710:GXG327711 GNK327710:GNK327711 GDO327710:GDO327711 FTS327710:FTS327711 FJW327710:FJW327711 FAA327710:FAA327711 EQE327710:EQE327711 EGI327710:EGI327711 DWM327710:DWM327711 DMQ327710:DMQ327711 DCU327710:DCU327711 CSY327710:CSY327711 CJC327710:CJC327711 BZG327710:BZG327711 BPK327710:BPK327711 BFO327710:BFO327711 AVS327710:AVS327711 ALW327710:ALW327711 ACA327710:ACA327711 SE327710:SE327711 II327710:II327711 WUU262174:WUU262175 WKY262174:WKY262175 WBC262174:WBC262175 VRG262174:VRG262175 VHK262174:VHK262175 UXO262174:UXO262175 UNS262174:UNS262175 UDW262174:UDW262175 TUA262174:TUA262175 TKE262174:TKE262175 TAI262174:TAI262175 SQM262174:SQM262175 SGQ262174:SGQ262175 RWU262174:RWU262175 RMY262174:RMY262175 RDC262174:RDC262175 QTG262174:QTG262175 QJK262174:QJK262175 PZO262174:PZO262175 PPS262174:PPS262175 PFW262174:PFW262175 OWA262174:OWA262175 OME262174:OME262175 OCI262174:OCI262175 NSM262174:NSM262175 NIQ262174:NIQ262175 MYU262174:MYU262175 MOY262174:MOY262175 MFC262174:MFC262175 LVG262174:LVG262175 LLK262174:LLK262175 LBO262174:LBO262175 KRS262174:KRS262175 KHW262174:KHW262175 JYA262174:JYA262175 JOE262174:JOE262175 JEI262174:JEI262175 IUM262174:IUM262175 IKQ262174:IKQ262175 IAU262174:IAU262175 HQY262174:HQY262175 HHC262174:HHC262175 GXG262174:GXG262175 GNK262174:GNK262175 GDO262174:GDO262175 FTS262174:FTS262175 FJW262174:FJW262175 FAA262174:FAA262175 EQE262174:EQE262175 EGI262174:EGI262175 DWM262174:DWM262175 DMQ262174:DMQ262175 DCU262174:DCU262175 CSY262174:CSY262175 CJC262174:CJC262175 BZG262174:BZG262175 BPK262174:BPK262175 BFO262174:BFO262175 AVS262174:AVS262175 ALW262174:ALW262175 ACA262174:ACA262175 SE262174:SE262175 II262174:II262175 WUU196638:WUU196639 WKY196638:WKY196639 WBC196638:WBC196639 VRG196638:VRG196639 VHK196638:VHK196639 UXO196638:UXO196639 UNS196638:UNS196639 UDW196638:UDW196639 TUA196638:TUA196639 TKE196638:TKE196639 TAI196638:TAI196639 SQM196638:SQM196639 SGQ196638:SGQ196639 RWU196638:RWU196639 RMY196638:RMY196639 RDC196638:RDC196639 QTG196638:QTG196639 QJK196638:QJK196639 PZO196638:PZO196639 PPS196638:PPS196639 PFW196638:PFW196639 OWA196638:OWA196639 OME196638:OME196639 OCI196638:OCI196639 NSM196638:NSM196639 NIQ196638:NIQ196639 MYU196638:MYU196639 MOY196638:MOY196639 MFC196638:MFC196639 LVG196638:LVG196639 LLK196638:LLK196639 LBO196638:LBO196639 KRS196638:KRS196639 KHW196638:KHW196639 JYA196638:JYA196639 JOE196638:JOE196639 JEI196638:JEI196639 IUM196638:IUM196639 IKQ196638:IKQ196639 IAU196638:IAU196639 HQY196638:HQY196639 HHC196638:HHC196639 GXG196638:GXG196639 GNK196638:GNK196639 GDO196638:GDO196639 FTS196638:FTS196639 FJW196638:FJW196639 FAA196638:FAA196639 EQE196638:EQE196639 EGI196638:EGI196639 DWM196638:DWM196639 DMQ196638:DMQ196639 DCU196638:DCU196639 CSY196638:CSY196639 CJC196638:CJC196639 BZG196638:BZG196639 BPK196638:BPK196639 BFO196638:BFO196639 AVS196638:AVS196639 ALW196638:ALW196639 ACA196638:ACA196639 SE196638:SE196639 II196638:II196639 WUU131102:WUU131103 WKY131102:WKY131103 WBC131102:WBC131103 VRG131102:VRG131103 VHK131102:VHK131103 UXO131102:UXO131103 UNS131102:UNS131103 UDW131102:UDW131103 TUA131102:TUA131103 TKE131102:TKE131103 TAI131102:TAI131103 SQM131102:SQM131103 SGQ131102:SGQ131103 RWU131102:RWU131103 RMY131102:RMY131103 RDC131102:RDC131103 QTG131102:QTG131103 QJK131102:QJK131103 PZO131102:PZO131103 PPS131102:PPS131103 PFW131102:PFW131103 OWA131102:OWA131103 OME131102:OME131103 OCI131102:OCI131103 NSM131102:NSM131103 NIQ131102:NIQ131103 MYU131102:MYU131103 MOY131102:MOY131103 MFC131102:MFC131103 LVG131102:LVG131103 LLK131102:LLK131103 LBO131102:LBO131103 KRS131102:KRS131103 KHW131102:KHW131103 JYA131102:JYA131103 JOE131102:JOE131103 JEI131102:JEI131103 IUM131102:IUM131103 IKQ131102:IKQ131103 IAU131102:IAU131103 HQY131102:HQY131103 HHC131102:HHC131103 GXG131102:GXG131103 GNK131102:GNK131103 GDO131102:GDO131103 FTS131102:FTS131103 FJW131102:FJW131103 FAA131102:FAA131103 EQE131102:EQE131103 EGI131102:EGI131103 DWM131102:DWM131103 DMQ131102:DMQ131103 DCU131102:DCU131103 CSY131102:CSY131103 CJC131102:CJC131103 BZG131102:BZG131103 BPK131102:BPK131103 BFO131102:BFO131103 AVS131102:AVS131103 ALW131102:ALW131103 ACA131102:ACA131103 SE131102:SE131103 II131102:II131103 WUU65566:WUU65567 WKY65566:WKY65567 WBC65566:WBC65567 VRG65566:VRG65567 VHK65566:VHK65567 UXO65566:UXO65567 UNS65566:UNS65567 UDW65566:UDW65567 TUA65566:TUA65567 TKE65566:TKE65567 TAI65566:TAI65567 SQM65566:SQM65567 SGQ65566:SGQ65567 RWU65566:RWU65567 RMY65566:RMY65567 RDC65566:RDC65567 QTG65566:QTG65567 QJK65566:QJK65567 PZO65566:PZO65567 PPS65566:PPS65567 PFW65566:PFW65567 OWA65566:OWA65567 OME65566:OME65567 OCI65566:OCI65567 NSM65566:NSM65567 NIQ65566:NIQ65567 MYU65566:MYU65567 MOY65566:MOY65567 MFC65566:MFC65567 LVG65566:LVG65567 LLK65566:LLK65567 LBO65566:LBO65567 KRS65566:KRS65567 KHW65566:KHW65567 JYA65566:JYA65567 JOE65566:JOE65567 JEI65566:JEI65567 IUM65566:IUM65567 IKQ65566:IKQ65567 IAU65566:IAU65567 HQY65566:HQY65567 HHC65566:HHC65567 GXG65566:GXG65567 GNK65566:GNK65567 GDO65566:GDO65567 FTS65566:FTS65567 FJW65566:FJW65567 FAA65566:FAA65567 EQE65566:EQE65567 EGI65566:EGI65567 DWM65566:DWM65567 DMQ65566:DMQ65567 DCU65566:DCU65567 CSY65566:CSY65567 CJC65566:CJC65567 BZG65566:BZG65567 BPK65566:BPK65567 BFO65566:BFO65567 AVS65566:AVS65567 ALW65566:ALW65567 ACA65566:ACA65567 SE65566:SE65567 II65566:II65567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54:WUU983068 WKY983054:WKY983068 WBC983054:WBC983068 VRG983054:VRG983068 VHK983054:VHK983068 UXO983054:UXO983068 UNS983054:UNS983068 UDW983054:UDW983068 TUA983054:TUA983068 TKE983054:TKE983068 TAI983054:TAI983068 SQM983054:SQM983068 SGQ983054:SGQ983068 RWU983054:RWU983068 RMY983054:RMY983068 RDC983054:RDC983068 QTG983054:QTG983068 QJK983054:QJK983068 PZO983054:PZO983068 PPS983054:PPS983068 PFW983054:PFW983068 OWA983054:OWA983068 OME983054:OME983068 OCI983054:OCI983068 NSM983054:NSM983068 NIQ983054:NIQ983068 MYU983054:MYU983068 MOY983054:MOY983068 MFC983054:MFC983068 LVG983054:LVG983068 LLK983054:LLK983068 LBO983054:LBO983068 KRS983054:KRS983068 KHW983054:KHW983068 JYA983054:JYA983068 JOE983054:JOE983068 JEI983054:JEI983068 IUM983054:IUM983068 IKQ983054:IKQ983068 IAU983054:IAU983068 HQY983054:HQY983068 HHC983054:HHC983068 GXG983054:GXG983068 GNK983054:GNK983068 GDO983054:GDO983068 FTS983054:FTS983068 FJW983054:FJW983068 FAA983054:FAA983068 EQE983054:EQE983068 EGI983054:EGI983068 DWM983054:DWM983068 DMQ983054:DMQ983068 DCU983054:DCU983068 CSY983054:CSY983068 CJC983054:CJC983068 BZG983054:BZG983068 BPK983054:BPK983068 BFO983054:BFO983068 AVS983054:AVS983068 ALW983054:ALW983068 ACA983054:ACA983068 SE983054:SE983068 II983054:II983068 WUU917518:WUU917532 WKY917518:WKY917532 WBC917518:WBC917532 VRG917518:VRG917532 VHK917518:VHK917532 UXO917518:UXO917532 UNS917518:UNS917532 UDW917518:UDW917532 TUA917518:TUA917532 TKE917518:TKE917532 TAI917518:TAI917532 SQM917518:SQM917532 SGQ917518:SGQ917532 RWU917518:RWU917532 RMY917518:RMY917532 RDC917518:RDC917532 QTG917518:QTG917532 QJK917518:QJK917532 PZO917518:PZO917532 PPS917518:PPS917532 PFW917518:PFW917532 OWA917518:OWA917532 OME917518:OME917532 OCI917518:OCI917532 NSM917518:NSM917532 NIQ917518:NIQ917532 MYU917518:MYU917532 MOY917518:MOY917532 MFC917518:MFC917532 LVG917518:LVG917532 LLK917518:LLK917532 LBO917518:LBO917532 KRS917518:KRS917532 KHW917518:KHW917532 JYA917518:JYA917532 JOE917518:JOE917532 JEI917518:JEI917532 IUM917518:IUM917532 IKQ917518:IKQ917532 IAU917518:IAU917532 HQY917518:HQY917532 HHC917518:HHC917532 GXG917518:GXG917532 GNK917518:GNK917532 GDO917518:GDO917532 FTS917518:FTS917532 FJW917518:FJW917532 FAA917518:FAA917532 EQE917518:EQE917532 EGI917518:EGI917532 DWM917518:DWM917532 DMQ917518:DMQ917532 DCU917518:DCU917532 CSY917518:CSY917532 CJC917518:CJC917532 BZG917518:BZG917532 BPK917518:BPK917532 BFO917518:BFO917532 AVS917518:AVS917532 ALW917518:ALW917532 ACA917518:ACA917532 SE917518:SE917532 II917518:II917532 WUU851982:WUU851996 WKY851982:WKY851996 WBC851982:WBC851996 VRG851982:VRG851996 VHK851982:VHK851996 UXO851982:UXO851996 UNS851982:UNS851996 UDW851982:UDW851996 TUA851982:TUA851996 TKE851982:TKE851996 TAI851982:TAI851996 SQM851982:SQM851996 SGQ851982:SGQ851996 RWU851982:RWU851996 RMY851982:RMY851996 RDC851982:RDC851996 QTG851982:QTG851996 QJK851982:QJK851996 PZO851982:PZO851996 PPS851982:PPS851996 PFW851982:PFW851996 OWA851982:OWA851996 OME851982:OME851996 OCI851982:OCI851996 NSM851982:NSM851996 NIQ851982:NIQ851996 MYU851982:MYU851996 MOY851982:MOY851996 MFC851982:MFC851996 LVG851982:LVG851996 LLK851982:LLK851996 LBO851982:LBO851996 KRS851982:KRS851996 KHW851982:KHW851996 JYA851982:JYA851996 JOE851982:JOE851996 JEI851982:JEI851996 IUM851982:IUM851996 IKQ851982:IKQ851996 IAU851982:IAU851996 HQY851982:HQY851996 HHC851982:HHC851996 GXG851982:GXG851996 GNK851982:GNK851996 GDO851982:GDO851996 FTS851982:FTS851996 FJW851982:FJW851996 FAA851982:FAA851996 EQE851982:EQE851996 EGI851982:EGI851996 DWM851982:DWM851996 DMQ851982:DMQ851996 DCU851982:DCU851996 CSY851982:CSY851996 CJC851982:CJC851996 BZG851982:BZG851996 BPK851982:BPK851996 BFO851982:BFO851996 AVS851982:AVS851996 ALW851982:ALW851996 ACA851982:ACA851996 SE851982:SE851996 II851982:II851996 WUU786446:WUU786460 WKY786446:WKY786460 WBC786446:WBC786460 VRG786446:VRG786460 VHK786446:VHK786460 UXO786446:UXO786460 UNS786446:UNS786460 UDW786446:UDW786460 TUA786446:TUA786460 TKE786446:TKE786460 TAI786446:TAI786460 SQM786446:SQM786460 SGQ786446:SGQ786460 RWU786446:RWU786460 RMY786446:RMY786460 RDC786446:RDC786460 QTG786446:QTG786460 QJK786446:QJK786460 PZO786446:PZO786460 PPS786446:PPS786460 PFW786446:PFW786460 OWA786446:OWA786460 OME786446:OME786460 OCI786446:OCI786460 NSM786446:NSM786460 NIQ786446:NIQ786460 MYU786446:MYU786460 MOY786446:MOY786460 MFC786446:MFC786460 LVG786446:LVG786460 LLK786446:LLK786460 LBO786446:LBO786460 KRS786446:KRS786460 KHW786446:KHW786460 JYA786446:JYA786460 JOE786446:JOE786460 JEI786446:JEI786460 IUM786446:IUM786460 IKQ786446:IKQ786460 IAU786446:IAU786460 HQY786446:HQY786460 HHC786446:HHC786460 GXG786446:GXG786460 GNK786446:GNK786460 GDO786446:GDO786460 FTS786446:FTS786460 FJW786446:FJW786460 FAA786446:FAA786460 EQE786446:EQE786460 EGI786446:EGI786460 DWM786446:DWM786460 DMQ786446:DMQ786460 DCU786446:DCU786460 CSY786446:CSY786460 CJC786446:CJC786460 BZG786446:BZG786460 BPK786446:BPK786460 BFO786446:BFO786460 AVS786446:AVS786460 ALW786446:ALW786460 ACA786446:ACA786460 SE786446:SE786460 II786446:II786460 WUU720910:WUU720924 WKY720910:WKY720924 WBC720910:WBC720924 VRG720910:VRG720924 VHK720910:VHK720924 UXO720910:UXO720924 UNS720910:UNS720924 UDW720910:UDW720924 TUA720910:TUA720924 TKE720910:TKE720924 TAI720910:TAI720924 SQM720910:SQM720924 SGQ720910:SGQ720924 RWU720910:RWU720924 RMY720910:RMY720924 RDC720910:RDC720924 QTG720910:QTG720924 QJK720910:QJK720924 PZO720910:PZO720924 PPS720910:PPS720924 PFW720910:PFW720924 OWA720910:OWA720924 OME720910:OME720924 OCI720910:OCI720924 NSM720910:NSM720924 NIQ720910:NIQ720924 MYU720910:MYU720924 MOY720910:MOY720924 MFC720910:MFC720924 LVG720910:LVG720924 LLK720910:LLK720924 LBO720910:LBO720924 KRS720910:KRS720924 KHW720910:KHW720924 JYA720910:JYA720924 JOE720910:JOE720924 JEI720910:JEI720924 IUM720910:IUM720924 IKQ720910:IKQ720924 IAU720910:IAU720924 HQY720910:HQY720924 HHC720910:HHC720924 GXG720910:GXG720924 GNK720910:GNK720924 GDO720910:GDO720924 FTS720910:FTS720924 FJW720910:FJW720924 FAA720910:FAA720924 EQE720910:EQE720924 EGI720910:EGI720924 DWM720910:DWM720924 DMQ720910:DMQ720924 DCU720910:DCU720924 CSY720910:CSY720924 CJC720910:CJC720924 BZG720910:BZG720924 BPK720910:BPK720924 BFO720910:BFO720924 AVS720910:AVS720924 ALW720910:ALW720924 ACA720910:ACA720924 SE720910:SE720924 II720910:II720924 WUU655374:WUU655388 WKY655374:WKY655388 WBC655374:WBC655388 VRG655374:VRG655388 VHK655374:VHK655388 UXO655374:UXO655388 UNS655374:UNS655388 UDW655374:UDW655388 TUA655374:TUA655388 TKE655374:TKE655388 TAI655374:TAI655388 SQM655374:SQM655388 SGQ655374:SGQ655388 RWU655374:RWU655388 RMY655374:RMY655388 RDC655374:RDC655388 QTG655374:QTG655388 QJK655374:QJK655388 PZO655374:PZO655388 PPS655374:PPS655388 PFW655374:PFW655388 OWA655374:OWA655388 OME655374:OME655388 OCI655374:OCI655388 NSM655374:NSM655388 NIQ655374:NIQ655388 MYU655374:MYU655388 MOY655374:MOY655388 MFC655374:MFC655388 LVG655374:LVG655388 LLK655374:LLK655388 LBO655374:LBO655388 KRS655374:KRS655388 KHW655374:KHW655388 JYA655374:JYA655388 JOE655374:JOE655388 JEI655374:JEI655388 IUM655374:IUM655388 IKQ655374:IKQ655388 IAU655374:IAU655388 HQY655374:HQY655388 HHC655374:HHC655388 GXG655374:GXG655388 GNK655374:GNK655388 GDO655374:GDO655388 FTS655374:FTS655388 FJW655374:FJW655388 FAA655374:FAA655388 EQE655374:EQE655388 EGI655374:EGI655388 DWM655374:DWM655388 DMQ655374:DMQ655388 DCU655374:DCU655388 CSY655374:CSY655388 CJC655374:CJC655388 BZG655374:BZG655388 BPK655374:BPK655388 BFO655374:BFO655388 AVS655374:AVS655388 ALW655374:ALW655388 ACA655374:ACA655388 SE655374:SE655388 II655374:II655388 WUU589838:WUU589852 WKY589838:WKY589852 WBC589838:WBC589852 VRG589838:VRG589852 VHK589838:VHK589852 UXO589838:UXO589852 UNS589838:UNS589852 UDW589838:UDW589852 TUA589838:TUA589852 TKE589838:TKE589852 TAI589838:TAI589852 SQM589838:SQM589852 SGQ589838:SGQ589852 RWU589838:RWU589852 RMY589838:RMY589852 RDC589838:RDC589852 QTG589838:QTG589852 QJK589838:QJK589852 PZO589838:PZO589852 PPS589838:PPS589852 PFW589838:PFW589852 OWA589838:OWA589852 OME589838:OME589852 OCI589838:OCI589852 NSM589838:NSM589852 NIQ589838:NIQ589852 MYU589838:MYU589852 MOY589838:MOY589852 MFC589838:MFC589852 LVG589838:LVG589852 LLK589838:LLK589852 LBO589838:LBO589852 KRS589838:KRS589852 KHW589838:KHW589852 JYA589838:JYA589852 JOE589838:JOE589852 JEI589838:JEI589852 IUM589838:IUM589852 IKQ589838:IKQ589852 IAU589838:IAU589852 HQY589838:HQY589852 HHC589838:HHC589852 GXG589838:GXG589852 GNK589838:GNK589852 GDO589838:GDO589852 FTS589838:FTS589852 FJW589838:FJW589852 FAA589838:FAA589852 EQE589838:EQE589852 EGI589838:EGI589852 DWM589838:DWM589852 DMQ589838:DMQ589852 DCU589838:DCU589852 CSY589838:CSY589852 CJC589838:CJC589852 BZG589838:BZG589852 BPK589838:BPK589852 BFO589838:BFO589852 AVS589838:AVS589852 ALW589838:ALW589852 ACA589838:ACA589852 SE589838:SE589852 II589838:II589852 WUU524302:WUU524316 WKY524302:WKY524316 WBC524302:WBC524316 VRG524302:VRG524316 VHK524302:VHK524316 UXO524302:UXO524316 UNS524302:UNS524316 UDW524302:UDW524316 TUA524302:TUA524316 TKE524302:TKE524316 TAI524302:TAI524316 SQM524302:SQM524316 SGQ524302:SGQ524316 RWU524302:RWU524316 RMY524302:RMY524316 RDC524302:RDC524316 QTG524302:QTG524316 QJK524302:QJK524316 PZO524302:PZO524316 PPS524302:PPS524316 PFW524302:PFW524316 OWA524302:OWA524316 OME524302:OME524316 OCI524302:OCI524316 NSM524302:NSM524316 NIQ524302:NIQ524316 MYU524302:MYU524316 MOY524302:MOY524316 MFC524302:MFC524316 LVG524302:LVG524316 LLK524302:LLK524316 LBO524302:LBO524316 KRS524302:KRS524316 KHW524302:KHW524316 JYA524302:JYA524316 JOE524302:JOE524316 JEI524302:JEI524316 IUM524302:IUM524316 IKQ524302:IKQ524316 IAU524302:IAU524316 HQY524302:HQY524316 HHC524302:HHC524316 GXG524302:GXG524316 GNK524302:GNK524316 GDO524302:GDO524316 FTS524302:FTS524316 FJW524302:FJW524316 FAA524302:FAA524316 EQE524302:EQE524316 EGI524302:EGI524316 DWM524302:DWM524316 DMQ524302:DMQ524316 DCU524302:DCU524316 CSY524302:CSY524316 CJC524302:CJC524316 BZG524302:BZG524316 BPK524302:BPK524316 BFO524302:BFO524316 AVS524302:AVS524316 ALW524302:ALW524316 ACA524302:ACA524316 SE524302:SE524316 II524302:II524316 WUU458766:WUU458780 WKY458766:WKY458780 WBC458766:WBC458780 VRG458766:VRG458780 VHK458766:VHK458780 UXO458766:UXO458780 UNS458766:UNS458780 UDW458766:UDW458780 TUA458766:TUA458780 TKE458766:TKE458780 TAI458766:TAI458780 SQM458766:SQM458780 SGQ458766:SGQ458780 RWU458766:RWU458780 RMY458766:RMY458780 RDC458766:RDC458780 QTG458766:QTG458780 QJK458766:QJK458780 PZO458766:PZO458780 PPS458766:PPS458780 PFW458766:PFW458780 OWA458766:OWA458780 OME458766:OME458780 OCI458766:OCI458780 NSM458766:NSM458780 NIQ458766:NIQ458780 MYU458766:MYU458780 MOY458766:MOY458780 MFC458766:MFC458780 LVG458766:LVG458780 LLK458766:LLK458780 LBO458766:LBO458780 KRS458766:KRS458780 KHW458766:KHW458780 JYA458766:JYA458780 JOE458766:JOE458780 JEI458766:JEI458780 IUM458766:IUM458780 IKQ458766:IKQ458780 IAU458766:IAU458780 HQY458766:HQY458780 HHC458766:HHC458780 GXG458766:GXG458780 GNK458766:GNK458780 GDO458766:GDO458780 FTS458766:FTS458780 FJW458766:FJW458780 FAA458766:FAA458780 EQE458766:EQE458780 EGI458766:EGI458780 DWM458766:DWM458780 DMQ458766:DMQ458780 DCU458766:DCU458780 CSY458766:CSY458780 CJC458766:CJC458780 BZG458766:BZG458780 BPK458766:BPK458780 BFO458766:BFO458780 AVS458766:AVS458780 ALW458766:ALW458780 ACA458766:ACA458780 SE458766:SE458780 II458766:II458780 WUU393230:WUU393244 WKY393230:WKY393244 WBC393230:WBC393244 VRG393230:VRG393244 VHK393230:VHK393244 UXO393230:UXO393244 UNS393230:UNS393244 UDW393230:UDW393244 TUA393230:TUA393244 TKE393230:TKE393244 TAI393230:TAI393244 SQM393230:SQM393244 SGQ393230:SGQ393244 RWU393230:RWU393244 RMY393230:RMY393244 RDC393230:RDC393244 QTG393230:QTG393244 QJK393230:QJK393244 PZO393230:PZO393244 PPS393230:PPS393244 PFW393230:PFW393244 OWA393230:OWA393244 OME393230:OME393244 OCI393230:OCI393244 NSM393230:NSM393244 NIQ393230:NIQ393244 MYU393230:MYU393244 MOY393230:MOY393244 MFC393230:MFC393244 LVG393230:LVG393244 LLK393230:LLK393244 LBO393230:LBO393244 KRS393230:KRS393244 KHW393230:KHW393244 JYA393230:JYA393244 JOE393230:JOE393244 JEI393230:JEI393244 IUM393230:IUM393244 IKQ393230:IKQ393244 IAU393230:IAU393244 HQY393230:HQY393244 HHC393230:HHC393244 GXG393230:GXG393244 GNK393230:GNK393244 GDO393230:GDO393244 FTS393230:FTS393244 FJW393230:FJW393244 FAA393230:FAA393244 EQE393230:EQE393244 EGI393230:EGI393244 DWM393230:DWM393244 DMQ393230:DMQ393244 DCU393230:DCU393244 CSY393230:CSY393244 CJC393230:CJC393244 BZG393230:BZG393244 BPK393230:BPK393244 BFO393230:BFO393244 AVS393230:AVS393244 ALW393230:ALW393244 ACA393230:ACA393244 SE393230:SE393244 II393230:II393244 WUU327694:WUU327708 WKY327694:WKY327708 WBC327694:WBC327708 VRG327694:VRG327708 VHK327694:VHK327708 UXO327694:UXO327708 UNS327694:UNS327708 UDW327694:UDW327708 TUA327694:TUA327708 TKE327694:TKE327708 TAI327694:TAI327708 SQM327694:SQM327708 SGQ327694:SGQ327708 RWU327694:RWU327708 RMY327694:RMY327708 RDC327694:RDC327708 QTG327694:QTG327708 QJK327694:QJK327708 PZO327694:PZO327708 PPS327694:PPS327708 PFW327694:PFW327708 OWA327694:OWA327708 OME327694:OME327708 OCI327694:OCI327708 NSM327694:NSM327708 NIQ327694:NIQ327708 MYU327694:MYU327708 MOY327694:MOY327708 MFC327694:MFC327708 LVG327694:LVG327708 LLK327694:LLK327708 LBO327694:LBO327708 KRS327694:KRS327708 KHW327694:KHW327708 JYA327694:JYA327708 JOE327694:JOE327708 JEI327694:JEI327708 IUM327694:IUM327708 IKQ327694:IKQ327708 IAU327694:IAU327708 HQY327694:HQY327708 HHC327694:HHC327708 GXG327694:GXG327708 GNK327694:GNK327708 GDO327694:GDO327708 FTS327694:FTS327708 FJW327694:FJW327708 FAA327694:FAA327708 EQE327694:EQE327708 EGI327694:EGI327708 DWM327694:DWM327708 DMQ327694:DMQ327708 DCU327694:DCU327708 CSY327694:CSY327708 CJC327694:CJC327708 BZG327694:BZG327708 BPK327694:BPK327708 BFO327694:BFO327708 AVS327694:AVS327708 ALW327694:ALW327708 ACA327694:ACA327708 SE327694:SE327708 II327694:II327708 WUU262158:WUU262172 WKY262158:WKY262172 WBC262158:WBC262172 VRG262158:VRG262172 VHK262158:VHK262172 UXO262158:UXO262172 UNS262158:UNS262172 UDW262158:UDW262172 TUA262158:TUA262172 TKE262158:TKE262172 TAI262158:TAI262172 SQM262158:SQM262172 SGQ262158:SGQ262172 RWU262158:RWU262172 RMY262158:RMY262172 RDC262158:RDC262172 QTG262158:QTG262172 QJK262158:QJK262172 PZO262158:PZO262172 PPS262158:PPS262172 PFW262158:PFW262172 OWA262158:OWA262172 OME262158:OME262172 OCI262158:OCI262172 NSM262158:NSM262172 NIQ262158:NIQ262172 MYU262158:MYU262172 MOY262158:MOY262172 MFC262158:MFC262172 LVG262158:LVG262172 LLK262158:LLK262172 LBO262158:LBO262172 KRS262158:KRS262172 KHW262158:KHW262172 JYA262158:JYA262172 JOE262158:JOE262172 JEI262158:JEI262172 IUM262158:IUM262172 IKQ262158:IKQ262172 IAU262158:IAU262172 HQY262158:HQY262172 HHC262158:HHC262172 GXG262158:GXG262172 GNK262158:GNK262172 GDO262158:GDO262172 FTS262158:FTS262172 FJW262158:FJW262172 FAA262158:FAA262172 EQE262158:EQE262172 EGI262158:EGI262172 DWM262158:DWM262172 DMQ262158:DMQ262172 DCU262158:DCU262172 CSY262158:CSY262172 CJC262158:CJC262172 BZG262158:BZG262172 BPK262158:BPK262172 BFO262158:BFO262172 AVS262158:AVS262172 ALW262158:ALW262172 ACA262158:ACA262172 SE262158:SE262172 II262158:II262172 WUU196622:WUU196636 WKY196622:WKY196636 WBC196622:WBC196636 VRG196622:VRG196636 VHK196622:VHK196636 UXO196622:UXO196636 UNS196622:UNS196636 UDW196622:UDW196636 TUA196622:TUA196636 TKE196622:TKE196636 TAI196622:TAI196636 SQM196622:SQM196636 SGQ196622:SGQ196636 RWU196622:RWU196636 RMY196622:RMY196636 RDC196622:RDC196636 QTG196622:QTG196636 QJK196622:QJK196636 PZO196622:PZO196636 PPS196622:PPS196636 PFW196622:PFW196636 OWA196622:OWA196636 OME196622:OME196636 OCI196622:OCI196636 NSM196622:NSM196636 NIQ196622:NIQ196636 MYU196622:MYU196636 MOY196622:MOY196636 MFC196622:MFC196636 LVG196622:LVG196636 LLK196622:LLK196636 LBO196622:LBO196636 KRS196622:KRS196636 KHW196622:KHW196636 JYA196622:JYA196636 JOE196622:JOE196636 JEI196622:JEI196636 IUM196622:IUM196636 IKQ196622:IKQ196636 IAU196622:IAU196636 HQY196622:HQY196636 HHC196622:HHC196636 GXG196622:GXG196636 GNK196622:GNK196636 GDO196622:GDO196636 FTS196622:FTS196636 FJW196622:FJW196636 FAA196622:FAA196636 EQE196622:EQE196636 EGI196622:EGI196636 DWM196622:DWM196636 DMQ196622:DMQ196636 DCU196622:DCU196636 CSY196622:CSY196636 CJC196622:CJC196636 BZG196622:BZG196636 BPK196622:BPK196636 BFO196622:BFO196636 AVS196622:AVS196636 ALW196622:ALW196636 ACA196622:ACA196636 SE196622:SE196636 II196622:II196636 WUU131086:WUU131100 WKY131086:WKY131100 WBC131086:WBC131100 VRG131086:VRG131100 VHK131086:VHK131100 UXO131086:UXO131100 UNS131086:UNS131100 UDW131086:UDW131100 TUA131086:TUA131100 TKE131086:TKE131100 TAI131086:TAI131100 SQM131086:SQM131100 SGQ131086:SGQ131100 RWU131086:RWU131100 RMY131086:RMY131100 RDC131086:RDC131100 QTG131086:QTG131100 QJK131086:QJK131100 PZO131086:PZO131100 PPS131086:PPS131100 PFW131086:PFW131100 OWA131086:OWA131100 OME131086:OME131100 OCI131086:OCI131100 NSM131086:NSM131100 NIQ131086:NIQ131100 MYU131086:MYU131100 MOY131086:MOY131100 MFC131086:MFC131100 LVG131086:LVG131100 LLK131086:LLK131100 LBO131086:LBO131100 KRS131086:KRS131100 KHW131086:KHW131100 JYA131086:JYA131100 JOE131086:JOE131100 JEI131086:JEI131100 IUM131086:IUM131100 IKQ131086:IKQ131100 IAU131086:IAU131100 HQY131086:HQY131100 HHC131086:HHC131100 GXG131086:GXG131100 GNK131086:GNK131100 GDO131086:GDO131100 FTS131086:FTS131100 FJW131086:FJW131100 FAA131086:FAA131100 EQE131086:EQE131100 EGI131086:EGI131100 DWM131086:DWM131100 DMQ131086:DMQ131100 DCU131086:DCU131100 CSY131086:CSY131100 CJC131086:CJC131100 BZG131086:BZG131100 BPK131086:BPK131100 BFO131086:BFO131100 AVS131086:AVS131100 ALW131086:ALW131100 ACA131086:ACA131100 SE131086:SE131100 II131086:II131100 WUU65550:WUU65564 WKY65550:WKY65564 WBC65550:WBC65564 VRG65550:VRG65564 VHK65550:VHK65564 UXO65550:UXO65564 UNS65550:UNS65564 UDW65550:UDW65564 TUA65550:TUA65564 TKE65550:TKE65564 TAI65550:TAI65564 SQM65550:SQM65564 SGQ65550:SGQ65564 RWU65550:RWU65564 RMY65550:RMY65564 RDC65550:RDC65564 QTG65550:QTG65564 QJK65550:QJK65564 PZO65550:PZO65564 PPS65550:PPS65564 PFW65550:PFW65564 OWA65550:OWA65564 OME65550:OME65564 OCI65550:OCI65564 NSM65550:NSM65564 NIQ65550:NIQ65564 MYU65550:MYU65564 MOY65550:MOY65564 MFC65550:MFC65564 LVG65550:LVG65564 LLK65550:LLK65564 LBO65550:LBO65564 KRS65550:KRS65564 KHW65550:KHW65564 JYA65550:JYA65564 JOE65550:JOE65564 JEI65550:JEI65564 IUM65550:IUM65564 IKQ65550:IKQ65564 IAU65550:IAU65564 HQY65550:HQY65564 HHC65550:HHC65564 GXG65550:GXG65564 GNK65550:GNK65564 GDO65550:GDO65564 FTS65550:FTS65564 FJW65550:FJW65564 FAA65550:FAA65564 EQE65550:EQE65564 EGI65550:EGI65564 DWM65550:DWM65564 DMQ65550:DMQ65564 DCU65550:DCU65564 CSY65550:CSY65564 CJC65550:CJC65564 BZG65550:BZG65564 BPK65550:BPK65564 BFO65550:BFO65564 AVS65550:AVS65564 ALW65550:ALW65564 ACA65550:ACA65564 SE65550:SE65564 II65550:II65564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SE10:SE24">
      <formula1>#REF!</formula1>
    </dataValidation>
    <dataValidation type="list" allowBlank="1" showInputMessage="1" showErrorMessage="1" sqref="IJ10:IJ24 WUV983073:WUV983080 WKZ983073:WKZ983080 WBD983073:WBD983080 VRH983073:VRH983080 VHL983073:VHL983080 UXP983073:UXP983080 UNT983073:UNT983080 UDX983073:UDX983080 TUB983073:TUB983080 TKF983073:TKF983080 TAJ983073:TAJ983080 SQN983073:SQN983080 SGR983073:SGR983080 RWV983073:RWV983080 RMZ983073:RMZ983080 RDD983073:RDD983080 QTH983073:QTH983080 QJL983073:QJL983080 PZP983073:PZP983080 PPT983073:PPT983080 PFX983073:PFX983080 OWB983073:OWB983080 OMF983073:OMF983080 OCJ983073:OCJ983080 NSN983073:NSN983080 NIR983073:NIR983080 MYV983073:MYV983080 MOZ983073:MOZ983080 MFD983073:MFD983080 LVH983073:LVH983080 LLL983073:LLL983080 LBP983073:LBP983080 KRT983073:KRT983080 KHX983073:KHX983080 JYB983073:JYB983080 JOF983073:JOF983080 JEJ983073:JEJ983080 IUN983073:IUN983080 IKR983073:IKR983080 IAV983073:IAV983080 HQZ983073:HQZ983080 HHD983073:HHD983080 GXH983073:GXH983080 GNL983073:GNL983080 GDP983073:GDP983080 FTT983073:FTT983080 FJX983073:FJX983080 FAB983073:FAB983080 EQF983073:EQF983080 EGJ983073:EGJ983080 DWN983073:DWN983080 DMR983073:DMR983080 DCV983073:DCV983080 CSZ983073:CSZ983080 CJD983073:CJD983080 BZH983073:BZH983080 BPL983073:BPL983080 BFP983073:BFP983080 AVT983073:AVT983080 ALX983073:ALX983080 ACB983073:ACB983080 SF983073:SF983080 IJ983073:IJ983080 WUV917537:WUV917544 WKZ917537:WKZ917544 WBD917537:WBD917544 VRH917537:VRH917544 VHL917537:VHL917544 UXP917537:UXP917544 UNT917537:UNT917544 UDX917537:UDX917544 TUB917537:TUB917544 TKF917537:TKF917544 TAJ917537:TAJ917544 SQN917537:SQN917544 SGR917537:SGR917544 RWV917537:RWV917544 RMZ917537:RMZ917544 RDD917537:RDD917544 QTH917537:QTH917544 QJL917537:QJL917544 PZP917537:PZP917544 PPT917537:PPT917544 PFX917537:PFX917544 OWB917537:OWB917544 OMF917537:OMF917544 OCJ917537:OCJ917544 NSN917537:NSN917544 NIR917537:NIR917544 MYV917537:MYV917544 MOZ917537:MOZ917544 MFD917537:MFD917544 LVH917537:LVH917544 LLL917537:LLL917544 LBP917537:LBP917544 KRT917537:KRT917544 KHX917537:KHX917544 JYB917537:JYB917544 JOF917537:JOF917544 JEJ917537:JEJ917544 IUN917537:IUN917544 IKR917537:IKR917544 IAV917537:IAV917544 HQZ917537:HQZ917544 HHD917537:HHD917544 GXH917537:GXH917544 GNL917537:GNL917544 GDP917537:GDP917544 FTT917537:FTT917544 FJX917537:FJX917544 FAB917537:FAB917544 EQF917537:EQF917544 EGJ917537:EGJ917544 DWN917537:DWN917544 DMR917537:DMR917544 DCV917537:DCV917544 CSZ917537:CSZ917544 CJD917537:CJD917544 BZH917537:BZH917544 BPL917537:BPL917544 BFP917537:BFP917544 AVT917537:AVT917544 ALX917537:ALX917544 ACB917537:ACB917544 SF917537:SF917544 IJ917537:IJ917544 WUV852001:WUV852008 WKZ852001:WKZ852008 WBD852001:WBD852008 VRH852001:VRH852008 VHL852001:VHL852008 UXP852001:UXP852008 UNT852001:UNT852008 UDX852001:UDX852008 TUB852001:TUB852008 TKF852001:TKF852008 TAJ852001:TAJ852008 SQN852001:SQN852008 SGR852001:SGR852008 RWV852001:RWV852008 RMZ852001:RMZ852008 RDD852001:RDD852008 QTH852001:QTH852008 QJL852001:QJL852008 PZP852001:PZP852008 PPT852001:PPT852008 PFX852001:PFX852008 OWB852001:OWB852008 OMF852001:OMF852008 OCJ852001:OCJ852008 NSN852001:NSN852008 NIR852001:NIR852008 MYV852001:MYV852008 MOZ852001:MOZ852008 MFD852001:MFD852008 LVH852001:LVH852008 LLL852001:LLL852008 LBP852001:LBP852008 KRT852001:KRT852008 KHX852001:KHX852008 JYB852001:JYB852008 JOF852001:JOF852008 JEJ852001:JEJ852008 IUN852001:IUN852008 IKR852001:IKR852008 IAV852001:IAV852008 HQZ852001:HQZ852008 HHD852001:HHD852008 GXH852001:GXH852008 GNL852001:GNL852008 GDP852001:GDP852008 FTT852001:FTT852008 FJX852001:FJX852008 FAB852001:FAB852008 EQF852001:EQF852008 EGJ852001:EGJ852008 DWN852001:DWN852008 DMR852001:DMR852008 DCV852001:DCV852008 CSZ852001:CSZ852008 CJD852001:CJD852008 BZH852001:BZH852008 BPL852001:BPL852008 BFP852001:BFP852008 AVT852001:AVT852008 ALX852001:ALX852008 ACB852001:ACB852008 SF852001:SF852008 IJ852001:IJ852008 WUV786465:WUV786472 WKZ786465:WKZ786472 WBD786465:WBD786472 VRH786465:VRH786472 VHL786465:VHL786472 UXP786465:UXP786472 UNT786465:UNT786472 UDX786465:UDX786472 TUB786465:TUB786472 TKF786465:TKF786472 TAJ786465:TAJ786472 SQN786465:SQN786472 SGR786465:SGR786472 RWV786465:RWV786472 RMZ786465:RMZ786472 RDD786465:RDD786472 QTH786465:QTH786472 QJL786465:QJL786472 PZP786465:PZP786472 PPT786465:PPT786472 PFX786465:PFX786472 OWB786465:OWB786472 OMF786465:OMF786472 OCJ786465:OCJ786472 NSN786465:NSN786472 NIR786465:NIR786472 MYV786465:MYV786472 MOZ786465:MOZ786472 MFD786465:MFD786472 LVH786465:LVH786472 LLL786465:LLL786472 LBP786465:LBP786472 KRT786465:KRT786472 KHX786465:KHX786472 JYB786465:JYB786472 JOF786465:JOF786472 JEJ786465:JEJ786472 IUN786465:IUN786472 IKR786465:IKR786472 IAV786465:IAV786472 HQZ786465:HQZ786472 HHD786465:HHD786472 GXH786465:GXH786472 GNL786465:GNL786472 GDP786465:GDP786472 FTT786465:FTT786472 FJX786465:FJX786472 FAB786465:FAB786472 EQF786465:EQF786472 EGJ786465:EGJ786472 DWN786465:DWN786472 DMR786465:DMR786472 DCV786465:DCV786472 CSZ786465:CSZ786472 CJD786465:CJD786472 BZH786465:BZH786472 BPL786465:BPL786472 BFP786465:BFP786472 AVT786465:AVT786472 ALX786465:ALX786472 ACB786465:ACB786472 SF786465:SF786472 IJ786465:IJ786472 WUV720929:WUV720936 WKZ720929:WKZ720936 WBD720929:WBD720936 VRH720929:VRH720936 VHL720929:VHL720936 UXP720929:UXP720936 UNT720929:UNT720936 UDX720929:UDX720936 TUB720929:TUB720936 TKF720929:TKF720936 TAJ720929:TAJ720936 SQN720929:SQN720936 SGR720929:SGR720936 RWV720929:RWV720936 RMZ720929:RMZ720936 RDD720929:RDD720936 QTH720929:QTH720936 QJL720929:QJL720936 PZP720929:PZP720936 PPT720929:PPT720936 PFX720929:PFX720936 OWB720929:OWB720936 OMF720929:OMF720936 OCJ720929:OCJ720936 NSN720929:NSN720936 NIR720929:NIR720936 MYV720929:MYV720936 MOZ720929:MOZ720936 MFD720929:MFD720936 LVH720929:LVH720936 LLL720929:LLL720936 LBP720929:LBP720936 KRT720929:KRT720936 KHX720929:KHX720936 JYB720929:JYB720936 JOF720929:JOF720936 JEJ720929:JEJ720936 IUN720929:IUN720936 IKR720929:IKR720936 IAV720929:IAV720936 HQZ720929:HQZ720936 HHD720929:HHD720936 GXH720929:GXH720936 GNL720929:GNL720936 GDP720929:GDP720936 FTT720929:FTT720936 FJX720929:FJX720936 FAB720929:FAB720936 EQF720929:EQF720936 EGJ720929:EGJ720936 DWN720929:DWN720936 DMR720929:DMR720936 DCV720929:DCV720936 CSZ720929:CSZ720936 CJD720929:CJD720936 BZH720929:BZH720936 BPL720929:BPL720936 BFP720929:BFP720936 AVT720929:AVT720936 ALX720929:ALX720936 ACB720929:ACB720936 SF720929:SF720936 IJ720929:IJ720936 WUV655393:WUV655400 WKZ655393:WKZ655400 WBD655393:WBD655400 VRH655393:VRH655400 VHL655393:VHL655400 UXP655393:UXP655400 UNT655393:UNT655400 UDX655393:UDX655400 TUB655393:TUB655400 TKF655393:TKF655400 TAJ655393:TAJ655400 SQN655393:SQN655400 SGR655393:SGR655400 RWV655393:RWV655400 RMZ655393:RMZ655400 RDD655393:RDD655400 QTH655393:QTH655400 QJL655393:QJL655400 PZP655393:PZP655400 PPT655393:PPT655400 PFX655393:PFX655400 OWB655393:OWB655400 OMF655393:OMF655400 OCJ655393:OCJ655400 NSN655393:NSN655400 NIR655393:NIR655400 MYV655393:MYV655400 MOZ655393:MOZ655400 MFD655393:MFD655400 LVH655393:LVH655400 LLL655393:LLL655400 LBP655393:LBP655400 KRT655393:KRT655400 KHX655393:KHX655400 JYB655393:JYB655400 JOF655393:JOF655400 JEJ655393:JEJ655400 IUN655393:IUN655400 IKR655393:IKR655400 IAV655393:IAV655400 HQZ655393:HQZ655400 HHD655393:HHD655400 GXH655393:GXH655400 GNL655393:GNL655400 GDP655393:GDP655400 FTT655393:FTT655400 FJX655393:FJX655400 FAB655393:FAB655400 EQF655393:EQF655400 EGJ655393:EGJ655400 DWN655393:DWN655400 DMR655393:DMR655400 DCV655393:DCV655400 CSZ655393:CSZ655400 CJD655393:CJD655400 BZH655393:BZH655400 BPL655393:BPL655400 BFP655393:BFP655400 AVT655393:AVT655400 ALX655393:ALX655400 ACB655393:ACB655400 SF655393:SF655400 IJ655393:IJ655400 WUV589857:WUV589864 WKZ589857:WKZ589864 WBD589857:WBD589864 VRH589857:VRH589864 VHL589857:VHL589864 UXP589857:UXP589864 UNT589857:UNT589864 UDX589857:UDX589864 TUB589857:TUB589864 TKF589857:TKF589864 TAJ589857:TAJ589864 SQN589857:SQN589864 SGR589857:SGR589864 RWV589857:RWV589864 RMZ589857:RMZ589864 RDD589857:RDD589864 QTH589857:QTH589864 QJL589857:QJL589864 PZP589857:PZP589864 PPT589857:PPT589864 PFX589857:PFX589864 OWB589857:OWB589864 OMF589857:OMF589864 OCJ589857:OCJ589864 NSN589857:NSN589864 NIR589857:NIR589864 MYV589857:MYV589864 MOZ589857:MOZ589864 MFD589857:MFD589864 LVH589857:LVH589864 LLL589857:LLL589864 LBP589857:LBP589864 KRT589857:KRT589864 KHX589857:KHX589864 JYB589857:JYB589864 JOF589857:JOF589864 JEJ589857:JEJ589864 IUN589857:IUN589864 IKR589857:IKR589864 IAV589857:IAV589864 HQZ589857:HQZ589864 HHD589857:HHD589864 GXH589857:GXH589864 GNL589857:GNL589864 GDP589857:GDP589864 FTT589857:FTT589864 FJX589857:FJX589864 FAB589857:FAB589864 EQF589857:EQF589864 EGJ589857:EGJ589864 DWN589857:DWN589864 DMR589857:DMR589864 DCV589857:DCV589864 CSZ589857:CSZ589864 CJD589857:CJD589864 BZH589857:BZH589864 BPL589857:BPL589864 BFP589857:BFP589864 AVT589857:AVT589864 ALX589857:ALX589864 ACB589857:ACB589864 SF589857:SF589864 IJ589857:IJ589864 WUV524321:WUV524328 WKZ524321:WKZ524328 WBD524321:WBD524328 VRH524321:VRH524328 VHL524321:VHL524328 UXP524321:UXP524328 UNT524321:UNT524328 UDX524321:UDX524328 TUB524321:TUB524328 TKF524321:TKF524328 TAJ524321:TAJ524328 SQN524321:SQN524328 SGR524321:SGR524328 RWV524321:RWV524328 RMZ524321:RMZ524328 RDD524321:RDD524328 QTH524321:QTH524328 QJL524321:QJL524328 PZP524321:PZP524328 PPT524321:PPT524328 PFX524321:PFX524328 OWB524321:OWB524328 OMF524321:OMF524328 OCJ524321:OCJ524328 NSN524321:NSN524328 NIR524321:NIR524328 MYV524321:MYV524328 MOZ524321:MOZ524328 MFD524321:MFD524328 LVH524321:LVH524328 LLL524321:LLL524328 LBP524321:LBP524328 KRT524321:KRT524328 KHX524321:KHX524328 JYB524321:JYB524328 JOF524321:JOF524328 JEJ524321:JEJ524328 IUN524321:IUN524328 IKR524321:IKR524328 IAV524321:IAV524328 HQZ524321:HQZ524328 HHD524321:HHD524328 GXH524321:GXH524328 GNL524321:GNL524328 GDP524321:GDP524328 FTT524321:FTT524328 FJX524321:FJX524328 FAB524321:FAB524328 EQF524321:EQF524328 EGJ524321:EGJ524328 DWN524321:DWN524328 DMR524321:DMR524328 DCV524321:DCV524328 CSZ524321:CSZ524328 CJD524321:CJD524328 BZH524321:BZH524328 BPL524321:BPL524328 BFP524321:BFP524328 AVT524321:AVT524328 ALX524321:ALX524328 ACB524321:ACB524328 SF524321:SF524328 IJ524321:IJ524328 WUV458785:WUV458792 WKZ458785:WKZ458792 WBD458785:WBD458792 VRH458785:VRH458792 VHL458785:VHL458792 UXP458785:UXP458792 UNT458785:UNT458792 UDX458785:UDX458792 TUB458785:TUB458792 TKF458785:TKF458792 TAJ458785:TAJ458792 SQN458785:SQN458792 SGR458785:SGR458792 RWV458785:RWV458792 RMZ458785:RMZ458792 RDD458785:RDD458792 QTH458785:QTH458792 QJL458785:QJL458792 PZP458785:PZP458792 PPT458785:PPT458792 PFX458785:PFX458792 OWB458785:OWB458792 OMF458785:OMF458792 OCJ458785:OCJ458792 NSN458785:NSN458792 NIR458785:NIR458792 MYV458785:MYV458792 MOZ458785:MOZ458792 MFD458785:MFD458792 LVH458785:LVH458792 LLL458785:LLL458792 LBP458785:LBP458792 KRT458785:KRT458792 KHX458785:KHX458792 JYB458785:JYB458792 JOF458785:JOF458792 JEJ458785:JEJ458792 IUN458785:IUN458792 IKR458785:IKR458792 IAV458785:IAV458792 HQZ458785:HQZ458792 HHD458785:HHD458792 GXH458785:GXH458792 GNL458785:GNL458792 GDP458785:GDP458792 FTT458785:FTT458792 FJX458785:FJX458792 FAB458785:FAB458792 EQF458785:EQF458792 EGJ458785:EGJ458792 DWN458785:DWN458792 DMR458785:DMR458792 DCV458785:DCV458792 CSZ458785:CSZ458792 CJD458785:CJD458792 BZH458785:BZH458792 BPL458785:BPL458792 BFP458785:BFP458792 AVT458785:AVT458792 ALX458785:ALX458792 ACB458785:ACB458792 SF458785:SF458792 IJ458785:IJ458792 WUV393249:WUV393256 WKZ393249:WKZ393256 WBD393249:WBD393256 VRH393249:VRH393256 VHL393249:VHL393256 UXP393249:UXP393256 UNT393249:UNT393256 UDX393249:UDX393256 TUB393249:TUB393256 TKF393249:TKF393256 TAJ393249:TAJ393256 SQN393249:SQN393256 SGR393249:SGR393256 RWV393249:RWV393256 RMZ393249:RMZ393256 RDD393249:RDD393256 QTH393249:QTH393256 QJL393249:QJL393256 PZP393249:PZP393256 PPT393249:PPT393256 PFX393249:PFX393256 OWB393249:OWB393256 OMF393249:OMF393256 OCJ393249:OCJ393256 NSN393249:NSN393256 NIR393249:NIR393256 MYV393249:MYV393256 MOZ393249:MOZ393256 MFD393249:MFD393256 LVH393249:LVH393256 LLL393249:LLL393256 LBP393249:LBP393256 KRT393249:KRT393256 KHX393249:KHX393256 JYB393249:JYB393256 JOF393249:JOF393256 JEJ393249:JEJ393256 IUN393249:IUN393256 IKR393249:IKR393256 IAV393249:IAV393256 HQZ393249:HQZ393256 HHD393249:HHD393256 GXH393249:GXH393256 GNL393249:GNL393256 GDP393249:GDP393256 FTT393249:FTT393256 FJX393249:FJX393256 FAB393249:FAB393256 EQF393249:EQF393256 EGJ393249:EGJ393256 DWN393249:DWN393256 DMR393249:DMR393256 DCV393249:DCV393256 CSZ393249:CSZ393256 CJD393249:CJD393256 BZH393249:BZH393256 BPL393249:BPL393256 BFP393249:BFP393256 AVT393249:AVT393256 ALX393249:ALX393256 ACB393249:ACB393256 SF393249:SF393256 IJ393249:IJ393256 WUV327713:WUV327720 WKZ327713:WKZ327720 WBD327713:WBD327720 VRH327713:VRH327720 VHL327713:VHL327720 UXP327713:UXP327720 UNT327713:UNT327720 UDX327713:UDX327720 TUB327713:TUB327720 TKF327713:TKF327720 TAJ327713:TAJ327720 SQN327713:SQN327720 SGR327713:SGR327720 RWV327713:RWV327720 RMZ327713:RMZ327720 RDD327713:RDD327720 QTH327713:QTH327720 QJL327713:QJL327720 PZP327713:PZP327720 PPT327713:PPT327720 PFX327713:PFX327720 OWB327713:OWB327720 OMF327713:OMF327720 OCJ327713:OCJ327720 NSN327713:NSN327720 NIR327713:NIR327720 MYV327713:MYV327720 MOZ327713:MOZ327720 MFD327713:MFD327720 LVH327713:LVH327720 LLL327713:LLL327720 LBP327713:LBP327720 KRT327713:KRT327720 KHX327713:KHX327720 JYB327713:JYB327720 JOF327713:JOF327720 JEJ327713:JEJ327720 IUN327713:IUN327720 IKR327713:IKR327720 IAV327713:IAV327720 HQZ327713:HQZ327720 HHD327713:HHD327720 GXH327713:GXH327720 GNL327713:GNL327720 GDP327713:GDP327720 FTT327713:FTT327720 FJX327713:FJX327720 FAB327713:FAB327720 EQF327713:EQF327720 EGJ327713:EGJ327720 DWN327713:DWN327720 DMR327713:DMR327720 DCV327713:DCV327720 CSZ327713:CSZ327720 CJD327713:CJD327720 BZH327713:BZH327720 BPL327713:BPL327720 BFP327713:BFP327720 AVT327713:AVT327720 ALX327713:ALX327720 ACB327713:ACB327720 SF327713:SF327720 IJ327713:IJ327720 WUV262177:WUV262184 WKZ262177:WKZ262184 WBD262177:WBD262184 VRH262177:VRH262184 VHL262177:VHL262184 UXP262177:UXP262184 UNT262177:UNT262184 UDX262177:UDX262184 TUB262177:TUB262184 TKF262177:TKF262184 TAJ262177:TAJ262184 SQN262177:SQN262184 SGR262177:SGR262184 RWV262177:RWV262184 RMZ262177:RMZ262184 RDD262177:RDD262184 QTH262177:QTH262184 QJL262177:QJL262184 PZP262177:PZP262184 PPT262177:PPT262184 PFX262177:PFX262184 OWB262177:OWB262184 OMF262177:OMF262184 OCJ262177:OCJ262184 NSN262177:NSN262184 NIR262177:NIR262184 MYV262177:MYV262184 MOZ262177:MOZ262184 MFD262177:MFD262184 LVH262177:LVH262184 LLL262177:LLL262184 LBP262177:LBP262184 KRT262177:KRT262184 KHX262177:KHX262184 JYB262177:JYB262184 JOF262177:JOF262184 JEJ262177:JEJ262184 IUN262177:IUN262184 IKR262177:IKR262184 IAV262177:IAV262184 HQZ262177:HQZ262184 HHD262177:HHD262184 GXH262177:GXH262184 GNL262177:GNL262184 GDP262177:GDP262184 FTT262177:FTT262184 FJX262177:FJX262184 FAB262177:FAB262184 EQF262177:EQF262184 EGJ262177:EGJ262184 DWN262177:DWN262184 DMR262177:DMR262184 DCV262177:DCV262184 CSZ262177:CSZ262184 CJD262177:CJD262184 BZH262177:BZH262184 BPL262177:BPL262184 BFP262177:BFP262184 AVT262177:AVT262184 ALX262177:ALX262184 ACB262177:ACB262184 SF262177:SF262184 IJ262177:IJ262184 WUV196641:WUV196648 WKZ196641:WKZ196648 WBD196641:WBD196648 VRH196641:VRH196648 VHL196641:VHL196648 UXP196641:UXP196648 UNT196641:UNT196648 UDX196641:UDX196648 TUB196641:TUB196648 TKF196641:TKF196648 TAJ196641:TAJ196648 SQN196641:SQN196648 SGR196641:SGR196648 RWV196641:RWV196648 RMZ196641:RMZ196648 RDD196641:RDD196648 QTH196641:QTH196648 QJL196641:QJL196648 PZP196641:PZP196648 PPT196641:PPT196648 PFX196641:PFX196648 OWB196641:OWB196648 OMF196641:OMF196648 OCJ196641:OCJ196648 NSN196641:NSN196648 NIR196641:NIR196648 MYV196641:MYV196648 MOZ196641:MOZ196648 MFD196641:MFD196648 LVH196641:LVH196648 LLL196641:LLL196648 LBP196641:LBP196648 KRT196641:KRT196648 KHX196641:KHX196648 JYB196641:JYB196648 JOF196641:JOF196648 JEJ196641:JEJ196648 IUN196641:IUN196648 IKR196641:IKR196648 IAV196641:IAV196648 HQZ196641:HQZ196648 HHD196641:HHD196648 GXH196641:GXH196648 GNL196641:GNL196648 GDP196641:GDP196648 FTT196641:FTT196648 FJX196641:FJX196648 FAB196641:FAB196648 EQF196641:EQF196648 EGJ196641:EGJ196648 DWN196641:DWN196648 DMR196641:DMR196648 DCV196641:DCV196648 CSZ196641:CSZ196648 CJD196641:CJD196648 BZH196641:BZH196648 BPL196641:BPL196648 BFP196641:BFP196648 AVT196641:AVT196648 ALX196641:ALX196648 ACB196641:ACB196648 SF196641:SF196648 IJ196641:IJ196648 WUV131105:WUV131112 WKZ131105:WKZ131112 WBD131105:WBD131112 VRH131105:VRH131112 VHL131105:VHL131112 UXP131105:UXP131112 UNT131105:UNT131112 UDX131105:UDX131112 TUB131105:TUB131112 TKF131105:TKF131112 TAJ131105:TAJ131112 SQN131105:SQN131112 SGR131105:SGR131112 RWV131105:RWV131112 RMZ131105:RMZ131112 RDD131105:RDD131112 QTH131105:QTH131112 QJL131105:QJL131112 PZP131105:PZP131112 PPT131105:PPT131112 PFX131105:PFX131112 OWB131105:OWB131112 OMF131105:OMF131112 OCJ131105:OCJ131112 NSN131105:NSN131112 NIR131105:NIR131112 MYV131105:MYV131112 MOZ131105:MOZ131112 MFD131105:MFD131112 LVH131105:LVH131112 LLL131105:LLL131112 LBP131105:LBP131112 KRT131105:KRT131112 KHX131105:KHX131112 JYB131105:JYB131112 JOF131105:JOF131112 JEJ131105:JEJ131112 IUN131105:IUN131112 IKR131105:IKR131112 IAV131105:IAV131112 HQZ131105:HQZ131112 HHD131105:HHD131112 GXH131105:GXH131112 GNL131105:GNL131112 GDP131105:GDP131112 FTT131105:FTT131112 FJX131105:FJX131112 FAB131105:FAB131112 EQF131105:EQF131112 EGJ131105:EGJ131112 DWN131105:DWN131112 DMR131105:DMR131112 DCV131105:DCV131112 CSZ131105:CSZ131112 CJD131105:CJD131112 BZH131105:BZH131112 BPL131105:BPL131112 BFP131105:BFP131112 AVT131105:AVT131112 ALX131105:ALX131112 ACB131105:ACB131112 SF131105:SF131112 IJ131105:IJ131112 WUV65569:WUV65576 WKZ65569:WKZ65576 WBD65569:WBD65576 VRH65569:VRH65576 VHL65569:VHL65576 UXP65569:UXP65576 UNT65569:UNT65576 UDX65569:UDX65576 TUB65569:TUB65576 TKF65569:TKF65576 TAJ65569:TAJ65576 SQN65569:SQN65576 SGR65569:SGR65576 RWV65569:RWV65576 RMZ65569:RMZ65576 RDD65569:RDD65576 QTH65569:QTH65576 QJL65569:QJL65576 PZP65569:PZP65576 PPT65569:PPT65576 PFX65569:PFX65576 OWB65569:OWB65576 OMF65569:OMF65576 OCJ65569:OCJ65576 NSN65569:NSN65576 NIR65569:NIR65576 MYV65569:MYV65576 MOZ65569:MOZ65576 MFD65569:MFD65576 LVH65569:LVH65576 LLL65569:LLL65576 LBP65569:LBP65576 KRT65569:KRT65576 KHX65569:KHX65576 JYB65569:JYB65576 JOF65569:JOF65576 JEJ65569:JEJ65576 IUN65569:IUN65576 IKR65569:IKR65576 IAV65569:IAV65576 HQZ65569:HQZ65576 HHD65569:HHD65576 GXH65569:GXH65576 GNL65569:GNL65576 GDP65569:GDP65576 FTT65569:FTT65576 FJX65569:FJX65576 FAB65569:FAB65576 EQF65569:EQF65576 EGJ65569:EGJ65576 DWN65569:DWN65576 DMR65569:DMR65576 DCV65569:DCV65576 CSZ65569:CSZ65576 CJD65569:CJD65576 BZH65569:BZH65576 BPL65569:BPL65576 BFP65569:BFP65576 AVT65569:AVT65576 ALX65569:ALX65576 ACB65569:ACB65576 SF65569:SF65576 IJ65569:IJ65576 WUV29:WUV40 WKZ29:WKZ40 WBD29:WBD40 VRH29:VRH40 VHL29:VHL40 UXP29:UXP40 UNT29:UNT40 UDX29:UDX40 TUB29:TUB40 TKF29:TKF40 TAJ29:TAJ40 SQN29:SQN40 SGR29:SGR40 RWV29:RWV40 RMZ29:RMZ40 RDD29:RDD40 QTH29:QTH40 QJL29:QJL40 PZP29:PZP40 PPT29:PPT40 PFX29:PFX40 OWB29:OWB40 OMF29:OMF40 OCJ29:OCJ40 NSN29:NSN40 NIR29:NIR40 MYV29:MYV40 MOZ29:MOZ40 MFD29:MFD40 LVH29:LVH40 LLL29:LLL40 LBP29:LBP40 KRT29:KRT40 KHX29:KHX40 JYB29:JYB40 JOF29:JOF40 JEJ29:JEJ40 IUN29:IUN40 IKR29:IKR40 IAV29:IAV40 HQZ29:HQZ40 HHD29:HHD40 GXH29:GXH40 GNL29:GNL40 GDP29:GDP40 FTT29:FTT40 FJX29:FJX40 FAB29:FAB40 EQF29:EQF40 EGJ29:EGJ40 DWN29:DWN40 DMR29:DMR40 DCV29:DCV40 CSZ29:CSZ40 CJD29:CJD40 BZH29:BZH40 BPL29:BPL40 BFP29:BFP40 AVT29:AVT40 ALX29:ALX40 ACB29:ACB40 SF29:SF40 IJ29:IJ40 WUV983070:WUV983071 WKZ983070:WKZ983071 WBD983070:WBD983071 VRH983070:VRH983071 VHL983070:VHL983071 UXP983070:UXP983071 UNT983070:UNT983071 UDX983070:UDX983071 TUB983070:TUB983071 TKF983070:TKF983071 TAJ983070:TAJ983071 SQN983070:SQN983071 SGR983070:SGR983071 RWV983070:RWV983071 RMZ983070:RMZ983071 RDD983070:RDD983071 QTH983070:QTH983071 QJL983070:QJL983071 PZP983070:PZP983071 PPT983070:PPT983071 PFX983070:PFX983071 OWB983070:OWB983071 OMF983070:OMF983071 OCJ983070:OCJ983071 NSN983070:NSN983071 NIR983070:NIR983071 MYV983070:MYV983071 MOZ983070:MOZ983071 MFD983070:MFD983071 LVH983070:LVH983071 LLL983070:LLL983071 LBP983070:LBP983071 KRT983070:KRT983071 KHX983070:KHX983071 JYB983070:JYB983071 JOF983070:JOF983071 JEJ983070:JEJ983071 IUN983070:IUN983071 IKR983070:IKR983071 IAV983070:IAV983071 HQZ983070:HQZ983071 HHD983070:HHD983071 GXH983070:GXH983071 GNL983070:GNL983071 GDP983070:GDP983071 FTT983070:FTT983071 FJX983070:FJX983071 FAB983070:FAB983071 EQF983070:EQF983071 EGJ983070:EGJ983071 DWN983070:DWN983071 DMR983070:DMR983071 DCV983070:DCV983071 CSZ983070:CSZ983071 CJD983070:CJD983071 BZH983070:BZH983071 BPL983070:BPL983071 BFP983070:BFP983071 AVT983070:AVT983071 ALX983070:ALX983071 ACB983070:ACB983071 SF983070:SF983071 IJ983070:IJ983071 WUV917534:WUV917535 WKZ917534:WKZ917535 WBD917534:WBD917535 VRH917534:VRH917535 VHL917534:VHL917535 UXP917534:UXP917535 UNT917534:UNT917535 UDX917534:UDX917535 TUB917534:TUB917535 TKF917534:TKF917535 TAJ917534:TAJ917535 SQN917534:SQN917535 SGR917534:SGR917535 RWV917534:RWV917535 RMZ917534:RMZ917535 RDD917534:RDD917535 QTH917534:QTH917535 QJL917534:QJL917535 PZP917534:PZP917535 PPT917534:PPT917535 PFX917534:PFX917535 OWB917534:OWB917535 OMF917534:OMF917535 OCJ917534:OCJ917535 NSN917534:NSN917535 NIR917534:NIR917535 MYV917534:MYV917535 MOZ917534:MOZ917535 MFD917534:MFD917535 LVH917534:LVH917535 LLL917534:LLL917535 LBP917534:LBP917535 KRT917534:KRT917535 KHX917534:KHX917535 JYB917534:JYB917535 JOF917534:JOF917535 JEJ917534:JEJ917535 IUN917534:IUN917535 IKR917534:IKR917535 IAV917534:IAV917535 HQZ917534:HQZ917535 HHD917534:HHD917535 GXH917534:GXH917535 GNL917534:GNL917535 GDP917534:GDP917535 FTT917534:FTT917535 FJX917534:FJX917535 FAB917534:FAB917535 EQF917534:EQF917535 EGJ917534:EGJ917535 DWN917534:DWN917535 DMR917534:DMR917535 DCV917534:DCV917535 CSZ917534:CSZ917535 CJD917534:CJD917535 BZH917534:BZH917535 BPL917534:BPL917535 BFP917534:BFP917535 AVT917534:AVT917535 ALX917534:ALX917535 ACB917534:ACB917535 SF917534:SF917535 IJ917534:IJ917535 WUV851998:WUV851999 WKZ851998:WKZ851999 WBD851998:WBD851999 VRH851998:VRH851999 VHL851998:VHL851999 UXP851998:UXP851999 UNT851998:UNT851999 UDX851998:UDX851999 TUB851998:TUB851999 TKF851998:TKF851999 TAJ851998:TAJ851999 SQN851998:SQN851999 SGR851998:SGR851999 RWV851998:RWV851999 RMZ851998:RMZ851999 RDD851998:RDD851999 QTH851998:QTH851999 QJL851998:QJL851999 PZP851998:PZP851999 PPT851998:PPT851999 PFX851998:PFX851999 OWB851998:OWB851999 OMF851998:OMF851999 OCJ851998:OCJ851999 NSN851998:NSN851999 NIR851998:NIR851999 MYV851998:MYV851999 MOZ851998:MOZ851999 MFD851998:MFD851999 LVH851998:LVH851999 LLL851998:LLL851999 LBP851998:LBP851999 KRT851998:KRT851999 KHX851998:KHX851999 JYB851998:JYB851999 JOF851998:JOF851999 JEJ851998:JEJ851999 IUN851998:IUN851999 IKR851998:IKR851999 IAV851998:IAV851999 HQZ851998:HQZ851999 HHD851998:HHD851999 GXH851998:GXH851999 GNL851998:GNL851999 GDP851998:GDP851999 FTT851998:FTT851999 FJX851998:FJX851999 FAB851998:FAB851999 EQF851998:EQF851999 EGJ851998:EGJ851999 DWN851998:DWN851999 DMR851998:DMR851999 DCV851998:DCV851999 CSZ851998:CSZ851999 CJD851998:CJD851999 BZH851998:BZH851999 BPL851998:BPL851999 BFP851998:BFP851999 AVT851998:AVT851999 ALX851998:ALX851999 ACB851998:ACB851999 SF851998:SF851999 IJ851998:IJ851999 WUV786462:WUV786463 WKZ786462:WKZ786463 WBD786462:WBD786463 VRH786462:VRH786463 VHL786462:VHL786463 UXP786462:UXP786463 UNT786462:UNT786463 UDX786462:UDX786463 TUB786462:TUB786463 TKF786462:TKF786463 TAJ786462:TAJ786463 SQN786462:SQN786463 SGR786462:SGR786463 RWV786462:RWV786463 RMZ786462:RMZ786463 RDD786462:RDD786463 QTH786462:QTH786463 QJL786462:QJL786463 PZP786462:PZP786463 PPT786462:PPT786463 PFX786462:PFX786463 OWB786462:OWB786463 OMF786462:OMF786463 OCJ786462:OCJ786463 NSN786462:NSN786463 NIR786462:NIR786463 MYV786462:MYV786463 MOZ786462:MOZ786463 MFD786462:MFD786463 LVH786462:LVH786463 LLL786462:LLL786463 LBP786462:LBP786463 KRT786462:KRT786463 KHX786462:KHX786463 JYB786462:JYB786463 JOF786462:JOF786463 JEJ786462:JEJ786463 IUN786462:IUN786463 IKR786462:IKR786463 IAV786462:IAV786463 HQZ786462:HQZ786463 HHD786462:HHD786463 GXH786462:GXH786463 GNL786462:GNL786463 GDP786462:GDP786463 FTT786462:FTT786463 FJX786462:FJX786463 FAB786462:FAB786463 EQF786462:EQF786463 EGJ786462:EGJ786463 DWN786462:DWN786463 DMR786462:DMR786463 DCV786462:DCV786463 CSZ786462:CSZ786463 CJD786462:CJD786463 BZH786462:BZH786463 BPL786462:BPL786463 BFP786462:BFP786463 AVT786462:AVT786463 ALX786462:ALX786463 ACB786462:ACB786463 SF786462:SF786463 IJ786462:IJ786463 WUV720926:WUV720927 WKZ720926:WKZ720927 WBD720926:WBD720927 VRH720926:VRH720927 VHL720926:VHL720927 UXP720926:UXP720927 UNT720926:UNT720927 UDX720926:UDX720927 TUB720926:TUB720927 TKF720926:TKF720927 TAJ720926:TAJ720927 SQN720926:SQN720927 SGR720926:SGR720927 RWV720926:RWV720927 RMZ720926:RMZ720927 RDD720926:RDD720927 QTH720926:QTH720927 QJL720926:QJL720927 PZP720926:PZP720927 PPT720926:PPT720927 PFX720926:PFX720927 OWB720926:OWB720927 OMF720926:OMF720927 OCJ720926:OCJ720927 NSN720926:NSN720927 NIR720926:NIR720927 MYV720926:MYV720927 MOZ720926:MOZ720927 MFD720926:MFD720927 LVH720926:LVH720927 LLL720926:LLL720927 LBP720926:LBP720927 KRT720926:KRT720927 KHX720926:KHX720927 JYB720926:JYB720927 JOF720926:JOF720927 JEJ720926:JEJ720927 IUN720926:IUN720927 IKR720926:IKR720927 IAV720926:IAV720927 HQZ720926:HQZ720927 HHD720926:HHD720927 GXH720926:GXH720927 GNL720926:GNL720927 GDP720926:GDP720927 FTT720926:FTT720927 FJX720926:FJX720927 FAB720926:FAB720927 EQF720926:EQF720927 EGJ720926:EGJ720927 DWN720926:DWN720927 DMR720926:DMR720927 DCV720926:DCV720927 CSZ720926:CSZ720927 CJD720926:CJD720927 BZH720926:BZH720927 BPL720926:BPL720927 BFP720926:BFP720927 AVT720926:AVT720927 ALX720926:ALX720927 ACB720926:ACB720927 SF720926:SF720927 IJ720926:IJ720927 WUV655390:WUV655391 WKZ655390:WKZ655391 WBD655390:WBD655391 VRH655390:VRH655391 VHL655390:VHL655391 UXP655390:UXP655391 UNT655390:UNT655391 UDX655390:UDX655391 TUB655390:TUB655391 TKF655390:TKF655391 TAJ655390:TAJ655391 SQN655390:SQN655391 SGR655390:SGR655391 RWV655390:RWV655391 RMZ655390:RMZ655391 RDD655390:RDD655391 QTH655390:QTH655391 QJL655390:QJL655391 PZP655390:PZP655391 PPT655390:PPT655391 PFX655390:PFX655391 OWB655390:OWB655391 OMF655390:OMF655391 OCJ655390:OCJ655391 NSN655390:NSN655391 NIR655390:NIR655391 MYV655390:MYV655391 MOZ655390:MOZ655391 MFD655390:MFD655391 LVH655390:LVH655391 LLL655390:LLL655391 LBP655390:LBP655391 KRT655390:KRT655391 KHX655390:KHX655391 JYB655390:JYB655391 JOF655390:JOF655391 JEJ655390:JEJ655391 IUN655390:IUN655391 IKR655390:IKR655391 IAV655390:IAV655391 HQZ655390:HQZ655391 HHD655390:HHD655391 GXH655390:GXH655391 GNL655390:GNL655391 GDP655390:GDP655391 FTT655390:FTT655391 FJX655390:FJX655391 FAB655390:FAB655391 EQF655390:EQF655391 EGJ655390:EGJ655391 DWN655390:DWN655391 DMR655390:DMR655391 DCV655390:DCV655391 CSZ655390:CSZ655391 CJD655390:CJD655391 BZH655390:BZH655391 BPL655390:BPL655391 BFP655390:BFP655391 AVT655390:AVT655391 ALX655390:ALX655391 ACB655390:ACB655391 SF655390:SF655391 IJ655390:IJ655391 WUV589854:WUV589855 WKZ589854:WKZ589855 WBD589854:WBD589855 VRH589854:VRH589855 VHL589854:VHL589855 UXP589854:UXP589855 UNT589854:UNT589855 UDX589854:UDX589855 TUB589854:TUB589855 TKF589854:TKF589855 TAJ589854:TAJ589855 SQN589854:SQN589855 SGR589854:SGR589855 RWV589854:RWV589855 RMZ589854:RMZ589855 RDD589854:RDD589855 QTH589854:QTH589855 QJL589854:QJL589855 PZP589854:PZP589855 PPT589854:PPT589855 PFX589854:PFX589855 OWB589854:OWB589855 OMF589854:OMF589855 OCJ589854:OCJ589855 NSN589854:NSN589855 NIR589854:NIR589855 MYV589854:MYV589855 MOZ589854:MOZ589855 MFD589854:MFD589855 LVH589854:LVH589855 LLL589854:LLL589855 LBP589854:LBP589855 KRT589854:KRT589855 KHX589854:KHX589855 JYB589854:JYB589855 JOF589854:JOF589855 JEJ589854:JEJ589855 IUN589854:IUN589855 IKR589854:IKR589855 IAV589854:IAV589855 HQZ589854:HQZ589855 HHD589854:HHD589855 GXH589854:GXH589855 GNL589854:GNL589855 GDP589854:GDP589855 FTT589854:FTT589855 FJX589854:FJX589855 FAB589854:FAB589855 EQF589854:EQF589855 EGJ589854:EGJ589855 DWN589854:DWN589855 DMR589854:DMR589855 DCV589854:DCV589855 CSZ589854:CSZ589855 CJD589854:CJD589855 BZH589854:BZH589855 BPL589854:BPL589855 BFP589854:BFP589855 AVT589854:AVT589855 ALX589854:ALX589855 ACB589854:ACB589855 SF589854:SF589855 IJ589854:IJ589855 WUV524318:WUV524319 WKZ524318:WKZ524319 WBD524318:WBD524319 VRH524318:VRH524319 VHL524318:VHL524319 UXP524318:UXP524319 UNT524318:UNT524319 UDX524318:UDX524319 TUB524318:TUB524319 TKF524318:TKF524319 TAJ524318:TAJ524319 SQN524318:SQN524319 SGR524318:SGR524319 RWV524318:RWV524319 RMZ524318:RMZ524319 RDD524318:RDD524319 QTH524318:QTH524319 QJL524318:QJL524319 PZP524318:PZP524319 PPT524318:PPT524319 PFX524318:PFX524319 OWB524318:OWB524319 OMF524318:OMF524319 OCJ524318:OCJ524319 NSN524318:NSN524319 NIR524318:NIR524319 MYV524318:MYV524319 MOZ524318:MOZ524319 MFD524318:MFD524319 LVH524318:LVH524319 LLL524318:LLL524319 LBP524318:LBP524319 KRT524318:KRT524319 KHX524318:KHX524319 JYB524318:JYB524319 JOF524318:JOF524319 JEJ524318:JEJ524319 IUN524318:IUN524319 IKR524318:IKR524319 IAV524318:IAV524319 HQZ524318:HQZ524319 HHD524318:HHD524319 GXH524318:GXH524319 GNL524318:GNL524319 GDP524318:GDP524319 FTT524318:FTT524319 FJX524318:FJX524319 FAB524318:FAB524319 EQF524318:EQF524319 EGJ524318:EGJ524319 DWN524318:DWN524319 DMR524318:DMR524319 DCV524318:DCV524319 CSZ524318:CSZ524319 CJD524318:CJD524319 BZH524318:BZH524319 BPL524318:BPL524319 BFP524318:BFP524319 AVT524318:AVT524319 ALX524318:ALX524319 ACB524318:ACB524319 SF524318:SF524319 IJ524318:IJ524319 WUV458782:WUV458783 WKZ458782:WKZ458783 WBD458782:WBD458783 VRH458782:VRH458783 VHL458782:VHL458783 UXP458782:UXP458783 UNT458782:UNT458783 UDX458782:UDX458783 TUB458782:TUB458783 TKF458782:TKF458783 TAJ458782:TAJ458783 SQN458782:SQN458783 SGR458782:SGR458783 RWV458782:RWV458783 RMZ458782:RMZ458783 RDD458782:RDD458783 QTH458782:QTH458783 QJL458782:QJL458783 PZP458782:PZP458783 PPT458782:PPT458783 PFX458782:PFX458783 OWB458782:OWB458783 OMF458782:OMF458783 OCJ458782:OCJ458783 NSN458782:NSN458783 NIR458782:NIR458783 MYV458782:MYV458783 MOZ458782:MOZ458783 MFD458782:MFD458783 LVH458782:LVH458783 LLL458782:LLL458783 LBP458782:LBP458783 KRT458782:KRT458783 KHX458782:KHX458783 JYB458782:JYB458783 JOF458782:JOF458783 JEJ458782:JEJ458783 IUN458782:IUN458783 IKR458782:IKR458783 IAV458782:IAV458783 HQZ458782:HQZ458783 HHD458782:HHD458783 GXH458782:GXH458783 GNL458782:GNL458783 GDP458782:GDP458783 FTT458782:FTT458783 FJX458782:FJX458783 FAB458782:FAB458783 EQF458782:EQF458783 EGJ458782:EGJ458783 DWN458782:DWN458783 DMR458782:DMR458783 DCV458782:DCV458783 CSZ458782:CSZ458783 CJD458782:CJD458783 BZH458782:BZH458783 BPL458782:BPL458783 BFP458782:BFP458783 AVT458782:AVT458783 ALX458782:ALX458783 ACB458782:ACB458783 SF458782:SF458783 IJ458782:IJ458783 WUV393246:WUV393247 WKZ393246:WKZ393247 WBD393246:WBD393247 VRH393246:VRH393247 VHL393246:VHL393247 UXP393246:UXP393247 UNT393246:UNT393247 UDX393246:UDX393247 TUB393246:TUB393247 TKF393246:TKF393247 TAJ393246:TAJ393247 SQN393246:SQN393247 SGR393246:SGR393247 RWV393246:RWV393247 RMZ393246:RMZ393247 RDD393246:RDD393247 QTH393246:QTH393247 QJL393246:QJL393247 PZP393246:PZP393247 PPT393246:PPT393247 PFX393246:PFX393247 OWB393246:OWB393247 OMF393246:OMF393247 OCJ393246:OCJ393247 NSN393246:NSN393247 NIR393246:NIR393247 MYV393246:MYV393247 MOZ393246:MOZ393247 MFD393246:MFD393247 LVH393246:LVH393247 LLL393246:LLL393247 LBP393246:LBP393247 KRT393246:KRT393247 KHX393246:KHX393247 JYB393246:JYB393247 JOF393246:JOF393247 JEJ393246:JEJ393247 IUN393246:IUN393247 IKR393246:IKR393247 IAV393246:IAV393247 HQZ393246:HQZ393247 HHD393246:HHD393247 GXH393246:GXH393247 GNL393246:GNL393247 GDP393246:GDP393247 FTT393246:FTT393247 FJX393246:FJX393247 FAB393246:FAB393247 EQF393246:EQF393247 EGJ393246:EGJ393247 DWN393246:DWN393247 DMR393246:DMR393247 DCV393246:DCV393247 CSZ393246:CSZ393247 CJD393246:CJD393247 BZH393246:BZH393247 BPL393246:BPL393247 BFP393246:BFP393247 AVT393246:AVT393247 ALX393246:ALX393247 ACB393246:ACB393247 SF393246:SF393247 IJ393246:IJ393247 WUV327710:WUV327711 WKZ327710:WKZ327711 WBD327710:WBD327711 VRH327710:VRH327711 VHL327710:VHL327711 UXP327710:UXP327711 UNT327710:UNT327711 UDX327710:UDX327711 TUB327710:TUB327711 TKF327710:TKF327711 TAJ327710:TAJ327711 SQN327710:SQN327711 SGR327710:SGR327711 RWV327710:RWV327711 RMZ327710:RMZ327711 RDD327710:RDD327711 QTH327710:QTH327711 QJL327710:QJL327711 PZP327710:PZP327711 PPT327710:PPT327711 PFX327710:PFX327711 OWB327710:OWB327711 OMF327710:OMF327711 OCJ327710:OCJ327711 NSN327710:NSN327711 NIR327710:NIR327711 MYV327710:MYV327711 MOZ327710:MOZ327711 MFD327710:MFD327711 LVH327710:LVH327711 LLL327710:LLL327711 LBP327710:LBP327711 KRT327710:KRT327711 KHX327710:KHX327711 JYB327710:JYB327711 JOF327710:JOF327711 JEJ327710:JEJ327711 IUN327710:IUN327711 IKR327710:IKR327711 IAV327710:IAV327711 HQZ327710:HQZ327711 HHD327710:HHD327711 GXH327710:GXH327711 GNL327710:GNL327711 GDP327710:GDP327711 FTT327710:FTT327711 FJX327710:FJX327711 FAB327710:FAB327711 EQF327710:EQF327711 EGJ327710:EGJ327711 DWN327710:DWN327711 DMR327710:DMR327711 DCV327710:DCV327711 CSZ327710:CSZ327711 CJD327710:CJD327711 BZH327710:BZH327711 BPL327710:BPL327711 BFP327710:BFP327711 AVT327710:AVT327711 ALX327710:ALX327711 ACB327710:ACB327711 SF327710:SF327711 IJ327710:IJ327711 WUV262174:WUV262175 WKZ262174:WKZ262175 WBD262174:WBD262175 VRH262174:VRH262175 VHL262174:VHL262175 UXP262174:UXP262175 UNT262174:UNT262175 UDX262174:UDX262175 TUB262174:TUB262175 TKF262174:TKF262175 TAJ262174:TAJ262175 SQN262174:SQN262175 SGR262174:SGR262175 RWV262174:RWV262175 RMZ262174:RMZ262175 RDD262174:RDD262175 QTH262174:QTH262175 QJL262174:QJL262175 PZP262174:PZP262175 PPT262174:PPT262175 PFX262174:PFX262175 OWB262174:OWB262175 OMF262174:OMF262175 OCJ262174:OCJ262175 NSN262174:NSN262175 NIR262174:NIR262175 MYV262174:MYV262175 MOZ262174:MOZ262175 MFD262174:MFD262175 LVH262174:LVH262175 LLL262174:LLL262175 LBP262174:LBP262175 KRT262174:KRT262175 KHX262174:KHX262175 JYB262174:JYB262175 JOF262174:JOF262175 JEJ262174:JEJ262175 IUN262174:IUN262175 IKR262174:IKR262175 IAV262174:IAV262175 HQZ262174:HQZ262175 HHD262174:HHD262175 GXH262174:GXH262175 GNL262174:GNL262175 GDP262174:GDP262175 FTT262174:FTT262175 FJX262174:FJX262175 FAB262174:FAB262175 EQF262174:EQF262175 EGJ262174:EGJ262175 DWN262174:DWN262175 DMR262174:DMR262175 DCV262174:DCV262175 CSZ262174:CSZ262175 CJD262174:CJD262175 BZH262174:BZH262175 BPL262174:BPL262175 BFP262174:BFP262175 AVT262174:AVT262175 ALX262174:ALX262175 ACB262174:ACB262175 SF262174:SF262175 IJ262174:IJ262175 WUV196638:WUV196639 WKZ196638:WKZ196639 WBD196638:WBD196639 VRH196638:VRH196639 VHL196638:VHL196639 UXP196638:UXP196639 UNT196638:UNT196639 UDX196638:UDX196639 TUB196638:TUB196639 TKF196638:TKF196639 TAJ196638:TAJ196639 SQN196638:SQN196639 SGR196638:SGR196639 RWV196638:RWV196639 RMZ196638:RMZ196639 RDD196638:RDD196639 QTH196638:QTH196639 QJL196638:QJL196639 PZP196638:PZP196639 PPT196638:PPT196639 PFX196638:PFX196639 OWB196638:OWB196639 OMF196638:OMF196639 OCJ196638:OCJ196639 NSN196638:NSN196639 NIR196638:NIR196639 MYV196638:MYV196639 MOZ196638:MOZ196639 MFD196638:MFD196639 LVH196638:LVH196639 LLL196638:LLL196639 LBP196638:LBP196639 KRT196638:KRT196639 KHX196638:KHX196639 JYB196638:JYB196639 JOF196638:JOF196639 JEJ196638:JEJ196639 IUN196638:IUN196639 IKR196638:IKR196639 IAV196638:IAV196639 HQZ196638:HQZ196639 HHD196638:HHD196639 GXH196638:GXH196639 GNL196638:GNL196639 GDP196638:GDP196639 FTT196638:FTT196639 FJX196638:FJX196639 FAB196638:FAB196639 EQF196638:EQF196639 EGJ196638:EGJ196639 DWN196638:DWN196639 DMR196638:DMR196639 DCV196638:DCV196639 CSZ196638:CSZ196639 CJD196638:CJD196639 BZH196638:BZH196639 BPL196638:BPL196639 BFP196638:BFP196639 AVT196638:AVT196639 ALX196638:ALX196639 ACB196638:ACB196639 SF196638:SF196639 IJ196638:IJ196639 WUV131102:WUV131103 WKZ131102:WKZ131103 WBD131102:WBD131103 VRH131102:VRH131103 VHL131102:VHL131103 UXP131102:UXP131103 UNT131102:UNT131103 UDX131102:UDX131103 TUB131102:TUB131103 TKF131102:TKF131103 TAJ131102:TAJ131103 SQN131102:SQN131103 SGR131102:SGR131103 RWV131102:RWV131103 RMZ131102:RMZ131103 RDD131102:RDD131103 QTH131102:QTH131103 QJL131102:QJL131103 PZP131102:PZP131103 PPT131102:PPT131103 PFX131102:PFX131103 OWB131102:OWB131103 OMF131102:OMF131103 OCJ131102:OCJ131103 NSN131102:NSN131103 NIR131102:NIR131103 MYV131102:MYV131103 MOZ131102:MOZ131103 MFD131102:MFD131103 LVH131102:LVH131103 LLL131102:LLL131103 LBP131102:LBP131103 KRT131102:KRT131103 KHX131102:KHX131103 JYB131102:JYB131103 JOF131102:JOF131103 JEJ131102:JEJ131103 IUN131102:IUN131103 IKR131102:IKR131103 IAV131102:IAV131103 HQZ131102:HQZ131103 HHD131102:HHD131103 GXH131102:GXH131103 GNL131102:GNL131103 GDP131102:GDP131103 FTT131102:FTT131103 FJX131102:FJX131103 FAB131102:FAB131103 EQF131102:EQF131103 EGJ131102:EGJ131103 DWN131102:DWN131103 DMR131102:DMR131103 DCV131102:DCV131103 CSZ131102:CSZ131103 CJD131102:CJD131103 BZH131102:BZH131103 BPL131102:BPL131103 BFP131102:BFP131103 AVT131102:AVT131103 ALX131102:ALX131103 ACB131102:ACB131103 SF131102:SF131103 IJ131102:IJ131103 WUV65566:WUV65567 WKZ65566:WKZ65567 WBD65566:WBD65567 VRH65566:VRH65567 VHL65566:VHL65567 UXP65566:UXP65567 UNT65566:UNT65567 UDX65566:UDX65567 TUB65566:TUB65567 TKF65566:TKF65567 TAJ65566:TAJ65567 SQN65566:SQN65567 SGR65566:SGR65567 RWV65566:RWV65567 RMZ65566:RMZ65567 RDD65566:RDD65567 QTH65566:QTH65567 QJL65566:QJL65567 PZP65566:PZP65567 PPT65566:PPT65567 PFX65566:PFX65567 OWB65566:OWB65567 OMF65566:OMF65567 OCJ65566:OCJ65567 NSN65566:NSN65567 NIR65566:NIR65567 MYV65566:MYV65567 MOZ65566:MOZ65567 MFD65566:MFD65567 LVH65566:LVH65567 LLL65566:LLL65567 LBP65566:LBP65567 KRT65566:KRT65567 KHX65566:KHX65567 JYB65566:JYB65567 JOF65566:JOF65567 JEJ65566:JEJ65567 IUN65566:IUN65567 IKR65566:IKR65567 IAV65566:IAV65567 HQZ65566:HQZ65567 HHD65566:HHD65567 GXH65566:GXH65567 GNL65566:GNL65567 GDP65566:GDP65567 FTT65566:FTT65567 FJX65566:FJX65567 FAB65566:FAB65567 EQF65566:EQF65567 EGJ65566:EGJ65567 DWN65566:DWN65567 DMR65566:DMR65567 DCV65566:DCV65567 CSZ65566:CSZ65567 CJD65566:CJD65567 BZH65566:BZH65567 BPL65566:BPL65567 BFP65566:BFP65567 AVT65566:AVT65567 ALX65566:ALX65567 ACB65566:ACB65567 SF65566:SF65567 IJ65566:IJ65567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54:WUV983068 WKZ983054:WKZ983068 WBD983054:WBD983068 VRH983054:VRH983068 VHL983054:VHL983068 UXP983054:UXP983068 UNT983054:UNT983068 UDX983054:UDX983068 TUB983054:TUB983068 TKF983054:TKF983068 TAJ983054:TAJ983068 SQN983054:SQN983068 SGR983054:SGR983068 RWV983054:RWV983068 RMZ983054:RMZ983068 RDD983054:RDD983068 QTH983054:QTH983068 QJL983054:QJL983068 PZP983054:PZP983068 PPT983054:PPT983068 PFX983054:PFX983068 OWB983054:OWB983068 OMF983054:OMF983068 OCJ983054:OCJ983068 NSN983054:NSN983068 NIR983054:NIR983068 MYV983054:MYV983068 MOZ983054:MOZ983068 MFD983054:MFD983068 LVH983054:LVH983068 LLL983054:LLL983068 LBP983054:LBP983068 KRT983054:KRT983068 KHX983054:KHX983068 JYB983054:JYB983068 JOF983054:JOF983068 JEJ983054:JEJ983068 IUN983054:IUN983068 IKR983054:IKR983068 IAV983054:IAV983068 HQZ983054:HQZ983068 HHD983054:HHD983068 GXH983054:GXH983068 GNL983054:GNL983068 GDP983054:GDP983068 FTT983054:FTT983068 FJX983054:FJX983068 FAB983054:FAB983068 EQF983054:EQF983068 EGJ983054:EGJ983068 DWN983054:DWN983068 DMR983054:DMR983068 DCV983054:DCV983068 CSZ983054:CSZ983068 CJD983054:CJD983068 BZH983054:BZH983068 BPL983054:BPL983068 BFP983054:BFP983068 AVT983054:AVT983068 ALX983054:ALX983068 ACB983054:ACB983068 SF983054:SF983068 IJ983054:IJ983068 WUV917518:WUV917532 WKZ917518:WKZ917532 WBD917518:WBD917532 VRH917518:VRH917532 VHL917518:VHL917532 UXP917518:UXP917532 UNT917518:UNT917532 UDX917518:UDX917532 TUB917518:TUB917532 TKF917518:TKF917532 TAJ917518:TAJ917532 SQN917518:SQN917532 SGR917518:SGR917532 RWV917518:RWV917532 RMZ917518:RMZ917532 RDD917518:RDD917532 QTH917518:QTH917532 QJL917518:QJL917532 PZP917518:PZP917532 PPT917518:PPT917532 PFX917518:PFX917532 OWB917518:OWB917532 OMF917518:OMF917532 OCJ917518:OCJ917532 NSN917518:NSN917532 NIR917518:NIR917532 MYV917518:MYV917532 MOZ917518:MOZ917532 MFD917518:MFD917532 LVH917518:LVH917532 LLL917518:LLL917532 LBP917518:LBP917532 KRT917518:KRT917532 KHX917518:KHX917532 JYB917518:JYB917532 JOF917518:JOF917532 JEJ917518:JEJ917532 IUN917518:IUN917532 IKR917518:IKR917532 IAV917518:IAV917532 HQZ917518:HQZ917532 HHD917518:HHD917532 GXH917518:GXH917532 GNL917518:GNL917532 GDP917518:GDP917532 FTT917518:FTT917532 FJX917518:FJX917532 FAB917518:FAB917532 EQF917518:EQF917532 EGJ917518:EGJ917532 DWN917518:DWN917532 DMR917518:DMR917532 DCV917518:DCV917532 CSZ917518:CSZ917532 CJD917518:CJD917532 BZH917518:BZH917532 BPL917518:BPL917532 BFP917518:BFP917532 AVT917518:AVT917532 ALX917518:ALX917532 ACB917518:ACB917532 SF917518:SF917532 IJ917518:IJ917532 WUV851982:WUV851996 WKZ851982:WKZ851996 WBD851982:WBD851996 VRH851982:VRH851996 VHL851982:VHL851996 UXP851982:UXP851996 UNT851982:UNT851996 UDX851982:UDX851996 TUB851982:TUB851996 TKF851982:TKF851996 TAJ851982:TAJ851996 SQN851982:SQN851996 SGR851982:SGR851996 RWV851982:RWV851996 RMZ851982:RMZ851996 RDD851982:RDD851996 QTH851982:QTH851996 QJL851982:QJL851996 PZP851982:PZP851996 PPT851982:PPT851996 PFX851982:PFX851996 OWB851982:OWB851996 OMF851982:OMF851996 OCJ851982:OCJ851996 NSN851982:NSN851996 NIR851982:NIR851996 MYV851982:MYV851996 MOZ851982:MOZ851996 MFD851982:MFD851996 LVH851982:LVH851996 LLL851982:LLL851996 LBP851982:LBP851996 KRT851982:KRT851996 KHX851982:KHX851996 JYB851982:JYB851996 JOF851982:JOF851996 JEJ851982:JEJ851996 IUN851982:IUN851996 IKR851982:IKR851996 IAV851982:IAV851996 HQZ851982:HQZ851996 HHD851982:HHD851996 GXH851982:GXH851996 GNL851982:GNL851996 GDP851982:GDP851996 FTT851982:FTT851996 FJX851982:FJX851996 FAB851982:FAB851996 EQF851982:EQF851996 EGJ851982:EGJ851996 DWN851982:DWN851996 DMR851982:DMR851996 DCV851982:DCV851996 CSZ851982:CSZ851996 CJD851982:CJD851996 BZH851982:BZH851996 BPL851982:BPL851996 BFP851982:BFP851996 AVT851982:AVT851996 ALX851982:ALX851996 ACB851982:ACB851996 SF851982:SF851996 IJ851982:IJ851996 WUV786446:WUV786460 WKZ786446:WKZ786460 WBD786446:WBD786460 VRH786446:VRH786460 VHL786446:VHL786460 UXP786446:UXP786460 UNT786446:UNT786460 UDX786446:UDX786460 TUB786446:TUB786460 TKF786446:TKF786460 TAJ786446:TAJ786460 SQN786446:SQN786460 SGR786446:SGR786460 RWV786446:RWV786460 RMZ786446:RMZ786460 RDD786446:RDD786460 QTH786446:QTH786460 QJL786446:QJL786460 PZP786446:PZP786460 PPT786446:PPT786460 PFX786446:PFX786460 OWB786446:OWB786460 OMF786446:OMF786460 OCJ786446:OCJ786460 NSN786446:NSN786460 NIR786446:NIR786460 MYV786446:MYV786460 MOZ786446:MOZ786460 MFD786446:MFD786460 LVH786446:LVH786460 LLL786446:LLL786460 LBP786446:LBP786460 KRT786446:KRT786460 KHX786446:KHX786460 JYB786446:JYB786460 JOF786446:JOF786460 JEJ786446:JEJ786460 IUN786446:IUN786460 IKR786446:IKR786460 IAV786446:IAV786460 HQZ786446:HQZ786460 HHD786446:HHD786460 GXH786446:GXH786460 GNL786446:GNL786460 GDP786446:GDP786460 FTT786446:FTT786460 FJX786446:FJX786460 FAB786446:FAB786460 EQF786446:EQF786460 EGJ786446:EGJ786460 DWN786446:DWN786460 DMR786446:DMR786460 DCV786446:DCV786460 CSZ786446:CSZ786460 CJD786446:CJD786460 BZH786446:BZH786460 BPL786446:BPL786460 BFP786446:BFP786460 AVT786446:AVT786460 ALX786446:ALX786460 ACB786446:ACB786460 SF786446:SF786460 IJ786446:IJ786460 WUV720910:WUV720924 WKZ720910:WKZ720924 WBD720910:WBD720924 VRH720910:VRH720924 VHL720910:VHL720924 UXP720910:UXP720924 UNT720910:UNT720924 UDX720910:UDX720924 TUB720910:TUB720924 TKF720910:TKF720924 TAJ720910:TAJ720924 SQN720910:SQN720924 SGR720910:SGR720924 RWV720910:RWV720924 RMZ720910:RMZ720924 RDD720910:RDD720924 QTH720910:QTH720924 QJL720910:QJL720924 PZP720910:PZP720924 PPT720910:PPT720924 PFX720910:PFX720924 OWB720910:OWB720924 OMF720910:OMF720924 OCJ720910:OCJ720924 NSN720910:NSN720924 NIR720910:NIR720924 MYV720910:MYV720924 MOZ720910:MOZ720924 MFD720910:MFD720924 LVH720910:LVH720924 LLL720910:LLL720924 LBP720910:LBP720924 KRT720910:KRT720924 KHX720910:KHX720924 JYB720910:JYB720924 JOF720910:JOF720924 JEJ720910:JEJ720924 IUN720910:IUN720924 IKR720910:IKR720924 IAV720910:IAV720924 HQZ720910:HQZ720924 HHD720910:HHD720924 GXH720910:GXH720924 GNL720910:GNL720924 GDP720910:GDP720924 FTT720910:FTT720924 FJX720910:FJX720924 FAB720910:FAB720924 EQF720910:EQF720924 EGJ720910:EGJ720924 DWN720910:DWN720924 DMR720910:DMR720924 DCV720910:DCV720924 CSZ720910:CSZ720924 CJD720910:CJD720924 BZH720910:BZH720924 BPL720910:BPL720924 BFP720910:BFP720924 AVT720910:AVT720924 ALX720910:ALX720924 ACB720910:ACB720924 SF720910:SF720924 IJ720910:IJ720924 WUV655374:WUV655388 WKZ655374:WKZ655388 WBD655374:WBD655388 VRH655374:VRH655388 VHL655374:VHL655388 UXP655374:UXP655388 UNT655374:UNT655388 UDX655374:UDX655388 TUB655374:TUB655388 TKF655374:TKF655388 TAJ655374:TAJ655388 SQN655374:SQN655388 SGR655374:SGR655388 RWV655374:RWV655388 RMZ655374:RMZ655388 RDD655374:RDD655388 QTH655374:QTH655388 QJL655374:QJL655388 PZP655374:PZP655388 PPT655374:PPT655388 PFX655374:PFX655388 OWB655374:OWB655388 OMF655374:OMF655388 OCJ655374:OCJ655388 NSN655374:NSN655388 NIR655374:NIR655388 MYV655374:MYV655388 MOZ655374:MOZ655388 MFD655374:MFD655388 LVH655374:LVH655388 LLL655374:LLL655388 LBP655374:LBP655388 KRT655374:KRT655388 KHX655374:KHX655388 JYB655374:JYB655388 JOF655374:JOF655388 JEJ655374:JEJ655388 IUN655374:IUN655388 IKR655374:IKR655388 IAV655374:IAV655388 HQZ655374:HQZ655388 HHD655374:HHD655388 GXH655374:GXH655388 GNL655374:GNL655388 GDP655374:GDP655388 FTT655374:FTT655388 FJX655374:FJX655388 FAB655374:FAB655388 EQF655374:EQF655388 EGJ655374:EGJ655388 DWN655374:DWN655388 DMR655374:DMR655388 DCV655374:DCV655388 CSZ655374:CSZ655388 CJD655374:CJD655388 BZH655374:BZH655388 BPL655374:BPL655388 BFP655374:BFP655388 AVT655374:AVT655388 ALX655374:ALX655388 ACB655374:ACB655388 SF655374:SF655388 IJ655374:IJ655388 WUV589838:WUV589852 WKZ589838:WKZ589852 WBD589838:WBD589852 VRH589838:VRH589852 VHL589838:VHL589852 UXP589838:UXP589852 UNT589838:UNT589852 UDX589838:UDX589852 TUB589838:TUB589852 TKF589838:TKF589852 TAJ589838:TAJ589852 SQN589838:SQN589852 SGR589838:SGR589852 RWV589838:RWV589852 RMZ589838:RMZ589852 RDD589838:RDD589852 QTH589838:QTH589852 QJL589838:QJL589852 PZP589838:PZP589852 PPT589838:PPT589852 PFX589838:PFX589852 OWB589838:OWB589852 OMF589838:OMF589852 OCJ589838:OCJ589852 NSN589838:NSN589852 NIR589838:NIR589852 MYV589838:MYV589852 MOZ589838:MOZ589852 MFD589838:MFD589852 LVH589838:LVH589852 LLL589838:LLL589852 LBP589838:LBP589852 KRT589838:KRT589852 KHX589838:KHX589852 JYB589838:JYB589852 JOF589838:JOF589852 JEJ589838:JEJ589852 IUN589838:IUN589852 IKR589838:IKR589852 IAV589838:IAV589852 HQZ589838:HQZ589852 HHD589838:HHD589852 GXH589838:GXH589852 GNL589838:GNL589852 GDP589838:GDP589852 FTT589838:FTT589852 FJX589838:FJX589852 FAB589838:FAB589852 EQF589838:EQF589852 EGJ589838:EGJ589852 DWN589838:DWN589852 DMR589838:DMR589852 DCV589838:DCV589852 CSZ589838:CSZ589852 CJD589838:CJD589852 BZH589838:BZH589852 BPL589838:BPL589852 BFP589838:BFP589852 AVT589838:AVT589852 ALX589838:ALX589852 ACB589838:ACB589852 SF589838:SF589852 IJ589838:IJ589852 WUV524302:WUV524316 WKZ524302:WKZ524316 WBD524302:WBD524316 VRH524302:VRH524316 VHL524302:VHL524316 UXP524302:UXP524316 UNT524302:UNT524316 UDX524302:UDX524316 TUB524302:TUB524316 TKF524302:TKF524316 TAJ524302:TAJ524316 SQN524302:SQN524316 SGR524302:SGR524316 RWV524302:RWV524316 RMZ524302:RMZ524316 RDD524302:RDD524316 QTH524302:QTH524316 QJL524302:QJL524316 PZP524302:PZP524316 PPT524302:PPT524316 PFX524302:PFX524316 OWB524302:OWB524316 OMF524302:OMF524316 OCJ524302:OCJ524316 NSN524302:NSN524316 NIR524302:NIR524316 MYV524302:MYV524316 MOZ524302:MOZ524316 MFD524302:MFD524316 LVH524302:LVH524316 LLL524302:LLL524316 LBP524302:LBP524316 KRT524302:KRT524316 KHX524302:KHX524316 JYB524302:JYB524316 JOF524302:JOF524316 JEJ524302:JEJ524316 IUN524302:IUN524316 IKR524302:IKR524316 IAV524302:IAV524316 HQZ524302:HQZ524316 HHD524302:HHD524316 GXH524302:GXH524316 GNL524302:GNL524316 GDP524302:GDP524316 FTT524302:FTT524316 FJX524302:FJX524316 FAB524302:FAB524316 EQF524302:EQF524316 EGJ524302:EGJ524316 DWN524302:DWN524316 DMR524302:DMR524316 DCV524302:DCV524316 CSZ524302:CSZ524316 CJD524302:CJD524316 BZH524302:BZH524316 BPL524302:BPL524316 BFP524302:BFP524316 AVT524302:AVT524316 ALX524302:ALX524316 ACB524302:ACB524316 SF524302:SF524316 IJ524302:IJ524316 WUV458766:WUV458780 WKZ458766:WKZ458780 WBD458766:WBD458780 VRH458766:VRH458780 VHL458766:VHL458780 UXP458766:UXP458780 UNT458766:UNT458780 UDX458766:UDX458780 TUB458766:TUB458780 TKF458766:TKF458780 TAJ458766:TAJ458780 SQN458766:SQN458780 SGR458766:SGR458780 RWV458766:RWV458780 RMZ458766:RMZ458780 RDD458766:RDD458780 QTH458766:QTH458780 QJL458766:QJL458780 PZP458766:PZP458780 PPT458766:PPT458780 PFX458766:PFX458780 OWB458766:OWB458780 OMF458766:OMF458780 OCJ458766:OCJ458780 NSN458766:NSN458780 NIR458766:NIR458780 MYV458766:MYV458780 MOZ458766:MOZ458780 MFD458766:MFD458780 LVH458766:LVH458780 LLL458766:LLL458780 LBP458766:LBP458780 KRT458766:KRT458780 KHX458766:KHX458780 JYB458766:JYB458780 JOF458766:JOF458780 JEJ458766:JEJ458780 IUN458766:IUN458780 IKR458766:IKR458780 IAV458766:IAV458780 HQZ458766:HQZ458780 HHD458766:HHD458780 GXH458766:GXH458780 GNL458766:GNL458780 GDP458766:GDP458780 FTT458766:FTT458780 FJX458766:FJX458780 FAB458766:FAB458780 EQF458766:EQF458780 EGJ458766:EGJ458780 DWN458766:DWN458780 DMR458766:DMR458780 DCV458766:DCV458780 CSZ458766:CSZ458780 CJD458766:CJD458780 BZH458766:BZH458780 BPL458766:BPL458780 BFP458766:BFP458780 AVT458766:AVT458780 ALX458766:ALX458780 ACB458766:ACB458780 SF458766:SF458780 IJ458766:IJ458780 WUV393230:WUV393244 WKZ393230:WKZ393244 WBD393230:WBD393244 VRH393230:VRH393244 VHL393230:VHL393244 UXP393230:UXP393244 UNT393230:UNT393244 UDX393230:UDX393244 TUB393230:TUB393244 TKF393230:TKF393244 TAJ393230:TAJ393244 SQN393230:SQN393244 SGR393230:SGR393244 RWV393230:RWV393244 RMZ393230:RMZ393244 RDD393230:RDD393244 QTH393230:QTH393244 QJL393230:QJL393244 PZP393230:PZP393244 PPT393230:PPT393244 PFX393230:PFX393244 OWB393230:OWB393244 OMF393230:OMF393244 OCJ393230:OCJ393244 NSN393230:NSN393244 NIR393230:NIR393244 MYV393230:MYV393244 MOZ393230:MOZ393244 MFD393230:MFD393244 LVH393230:LVH393244 LLL393230:LLL393244 LBP393230:LBP393244 KRT393230:KRT393244 KHX393230:KHX393244 JYB393230:JYB393244 JOF393230:JOF393244 JEJ393230:JEJ393244 IUN393230:IUN393244 IKR393230:IKR393244 IAV393230:IAV393244 HQZ393230:HQZ393244 HHD393230:HHD393244 GXH393230:GXH393244 GNL393230:GNL393244 GDP393230:GDP393244 FTT393230:FTT393244 FJX393230:FJX393244 FAB393230:FAB393244 EQF393230:EQF393244 EGJ393230:EGJ393244 DWN393230:DWN393244 DMR393230:DMR393244 DCV393230:DCV393244 CSZ393230:CSZ393244 CJD393230:CJD393244 BZH393230:BZH393244 BPL393230:BPL393244 BFP393230:BFP393244 AVT393230:AVT393244 ALX393230:ALX393244 ACB393230:ACB393244 SF393230:SF393244 IJ393230:IJ393244 WUV327694:WUV327708 WKZ327694:WKZ327708 WBD327694:WBD327708 VRH327694:VRH327708 VHL327694:VHL327708 UXP327694:UXP327708 UNT327694:UNT327708 UDX327694:UDX327708 TUB327694:TUB327708 TKF327694:TKF327708 TAJ327694:TAJ327708 SQN327694:SQN327708 SGR327694:SGR327708 RWV327694:RWV327708 RMZ327694:RMZ327708 RDD327694:RDD327708 QTH327694:QTH327708 QJL327694:QJL327708 PZP327694:PZP327708 PPT327694:PPT327708 PFX327694:PFX327708 OWB327694:OWB327708 OMF327694:OMF327708 OCJ327694:OCJ327708 NSN327694:NSN327708 NIR327694:NIR327708 MYV327694:MYV327708 MOZ327694:MOZ327708 MFD327694:MFD327708 LVH327694:LVH327708 LLL327694:LLL327708 LBP327694:LBP327708 KRT327694:KRT327708 KHX327694:KHX327708 JYB327694:JYB327708 JOF327694:JOF327708 JEJ327694:JEJ327708 IUN327694:IUN327708 IKR327694:IKR327708 IAV327694:IAV327708 HQZ327694:HQZ327708 HHD327694:HHD327708 GXH327694:GXH327708 GNL327694:GNL327708 GDP327694:GDP327708 FTT327694:FTT327708 FJX327694:FJX327708 FAB327694:FAB327708 EQF327694:EQF327708 EGJ327694:EGJ327708 DWN327694:DWN327708 DMR327694:DMR327708 DCV327694:DCV327708 CSZ327694:CSZ327708 CJD327694:CJD327708 BZH327694:BZH327708 BPL327694:BPL327708 BFP327694:BFP327708 AVT327694:AVT327708 ALX327694:ALX327708 ACB327694:ACB327708 SF327694:SF327708 IJ327694:IJ327708 WUV262158:WUV262172 WKZ262158:WKZ262172 WBD262158:WBD262172 VRH262158:VRH262172 VHL262158:VHL262172 UXP262158:UXP262172 UNT262158:UNT262172 UDX262158:UDX262172 TUB262158:TUB262172 TKF262158:TKF262172 TAJ262158:TAJ262172 SQN262158:SQN262172 SGR262158:SGR262172 RWV262158:RWV262172 RMZ262158:RMZ262172 RDD262158:RDD262172 QTH262158:QTH262172 QJL262158:QJL262172 PZP262158:PZP262172 PPT262158:PPT262172 PFX262158:PFX262172 OWB262158:OWB262172 OMF262158:OMF262172 OCJ262158:OCJ262172 NSN262158:NSN262172 NIR262158:NIR262172 MYV262158:MYV262172 MOZ262158:MOZ262172 MFD262158:MFD262172 LVH262158:LVH262172 LLL262158:LLL262172 LBP262158:LBP262172 KRT262158:KRT262172 KHX262158:KHX262172 JYB262158:JYB262172 JOF262158:JOF262172 JEJ262158:JEJ262172 IUN262158:IUN262172 IKR262158:IKR262172 IAV262158:IAV262172 HQZ262158:HQZ262172 HHD262158:HHD262172 GXH262158:GXH262172 GNL262158:GNL262172 GDP262158:GDP262172 FTT262158:FTT262172 FJX262158:FJX262172 FAB262158:FAB262172 EQF262158:EQF262172 EGJ262158:EGJ262172 DWN262158:DWN262172 DMR262158:DMR262172 DCV262158:DCV262172 CSZ262158:CSZ262172 CJD262158:CJD262172 BZH262158:BZH262172 BPL262158:BPL262172 BFP262158:BFP262172 AVT262158:AVT262172 ALX262158:ALX262172 ACB262158:ACB262172 SF262158:SF262172 IJ262158:IJ262172 WUV196622:WUV196636 WKZ196622:WKZ196636 WBD196622:WBD196636 VRH196622:VRH196636 VHL196622:VHL196636 UXP196622:UXP196636 UNT196622:UNT196636 UDX196622:UDX196636 TUB196622:TUB196636 TKF196622:TKF196636 TAJ196622:TAJ196636 SQN196622:SQN196636 SGR196622:SGR196636 RWV196622:RWV196636 RMZ196622:RMZ196636 RDD196622:RDD196636 QTH196622:QTH196636 QJL196622:QJL196636 PZP196622:PZP196636 PPT196622:PPT196636 PFX196622:PFX196636 OWB196622:OWB196636 OMF196622:OMF196636 OCJ196622:OCJ196636 NSN196622:NSN196636 NIR196622:NIR196636 MYV196622:MYV196636 MOZ196622:MOZ196636 MFD196622:MFD196636 LVH196622:LVH196636 LLL196622:LLL196636 LBP196622:LBP196636 KRT196622:KRT196636 KHX196622:KHX196636 JYB196622:JYB196636 JOF196622:JOF196636 JEJ196622:JEJ196636 IUN196622:IUN196636 IKR196622:IKR196636 IAV196622:IAV196636 HQZ196622:HQZ196636 HHD196622:HHD196636 GXH196622:GXH196636 GNL196622:GNL196636 GDP196622:GDP196636 FTT196622:FTT196636 FJX196622:FJX196636 FAB196622:FAB196636 EQF196622:EQF196636 EGJ196622:EGJ196636 DWN196622:DWN196636 DMR196622:DMR196636 DCV196622:DCV196636 CSZ196622:CSZ196636 CJD196622:CJD196636 BZH196622:BZH196636 BPL196622:BPL196636 BFP196622:BFP196636 AVT196622:AVT196636 ALX196622:ALX196636 ACB196622:ACB196636 SF196622:SF196636 IJ196622:IJ196636 WUV131086:WUV131100 WKZ131086:WKZ131100 WBD131086:WBD131100 VRH131086:VRH131100 VHL131086:VHL131100 UXP131086:UXP131100 UNT131086:UNT131100 UDX131086:UDX131100 TUB131086:TUB131100 TKF131086:TKF131100 TAJ131086:TAJ131100 SQN131086:SQN131100 SGR131086:SGR131100 RWV131086:RWV131100 RMZ131086:RMZ131100 RDD131086:RDD131100 QTH131086:QTH131100 QJL131086:QJL131100 PZP131086:PZP131100 PPT131086:PPT131100 PFX131086:PFX131100 OWB131086:OWB131100 OMF131086:OMF131100 OCJ131086:OCJ131100 NSN131086:NSN131100 NIR131086:NIR131100 MYV131086:MYV131100 MOZ131086:MOZ131100 MFD131086:MFD131100 LVH131086:LVH131100 LLL131086:LLL131100 LBP131086:LBP131100 KRT131086:KRT131100 KHX131086:KHX131100 JYB131086:JYB131100 JOF131086:JOF131100 JEJ131086:JEJ131100 IUN131086:IUN131100 IKR131086:IKR131100 IAV131086:IAV131100 HQZ131086:HQZ131100 HHD131086:HHD131100 GXH131086:GXH131100 GNL131086:GNL131100 GDP131086:GDP131100 FTT131086:FTT131100 FJX131086:FJX131100 FAB131086:FAB131100 EQF131086:EQF131100 EGJ131086:EGJ131100 DWN131086:DWN131100 DMR131086:DMR131100 DCV131086:DCV131100 CSZ131086:CSZ131100 CJD131086:CJD131100 BZH131086:BZH131100 BPL131086:BPL131100 BFP131086:BFP131100 AVT131086:AVT131100 ALX131086:ALX131100 ACB131086:ACB131100 SF131086:SF131100 IJ131086:IJ131100 WUV65550:WUV65564 WKZ65550:WKZ65564 WBD65550:WBD65564 VRH65550:VRH65564 VHL65550:VHL65564 UXP65550:UXP65564 UNT65550:UNT65564 UDX65550:UDX65564 TUB65550:TUB65564 TKF65550:TKF65564 TAJ65550:TAJ65564 SQN65550:SQN65564 SGR65550:SGR65564 RWV65550:RWV65564 RMZ65550:RMZ65564 RDD65550:RDD65564 QTH65550:QTH65564 QJL65550:QJL65564 PZP65550:PZP65564 PPT65550:PPT65564 PFX65550:PFX65564 OWB65550:OWB65564 OMF65550:OMF65564 OCJ65550:OCJ65564 NSN65550:NSN65564 NIR65550:NIR65564 MYV65550:MYV65564 MOZ65550:MOZ65564 MFD65550:MFD65564 LVH65550:LVH65564 LLL65550:LLL65564 LBP65550:LBP65564 KRT65550:KRT65564 KHX65550:KHX65564 JYB65550:JYB65564 JOF65550:JOF65564 JEJ65550:JEJ65564 IUN65550:IUN65564 IKR65550:IKR65564 IAV65550:IAV65564 HQZ65550:HQZ65564 HHD65550:HHD65564 GXH65550:GXH65564 GNL65550:GNL65564 GDP65550:GDP65564 FTT65550:FTT65564 FJX65550:FJX65564 FAB65550:FAB65564 EQF65550:EQF65564 EGJ65550:EGJ65564 DWN65550:DWN65564 DMR65550:DMR65564 DCV65550:DCV65564 CSZ65550:CSZ65564 CJD65550:CJD65564 BZH65550:BZH65564 BPL65550:BPL65564 BFP65550:BFP65564 AVT65550:AVT65564 ALX65550:ALX65564 ACB65550:ACB65564 SF65550:SF65564 IJ65550:IJ65564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SF10:SF24">
      <formula1>#REF!</formula1>
    </dataValidation>
  </dataValidations>
  <pageMargins left="0.70866141732283472" right="0.51181102362204722" top="0.74803149606299213" bottom="0.35433070866141736" header="0.31496062992125984" footer="0.31496062992125984"/>
  <pageSetup scale="47" orientation="landscape" r:id="rId1"/>
  <legacyDrawing r:id="rId2"/>
</worksheet>
</file>

<file path=xl/worksheets/sheet21.xml><?xml version="1.0" encoding="utf-8"?>
<worksheet xmlns="http://schemas.openxmlformats.org/spreadsheetml/2006/main" xmlns:r="http://schemas.openxmlformats.org/officeDocument/2006/relationships">
  <sheetPr>
    <pageSetUpPr fitToPage="1"/>
  </sheetPr>
  <dimension ref="B2:K73"/>
  <sheetViews>
    <sheetView topLeftCell="A42" zoomScaleNormal="100" workbookViewId="0">
      <selection activeCell="M35" sqref="M35"/>
    </sheetView>
  </sheetViews>
  <sheetFormatPr defaultRowHeight="12.75"/>
  <cols>
    <col min="1" max="1" width="5.42578125" style="288" customWidth="1"/>
    <col min="2" max="2" width="44.85546875" style="288" customWidth="1"/>
    <col min="3" max="11" width="12.7109375" style="288" customWidth="1"/>
    <col min="12"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90" t="s">
        <v>501</v>
      </c>
      <c r="D3" s="1291"/>
      <c r="E3" s="1292"/>
      <c r="F3" s="556"/>
      <c r="G3" s="556"/>
      <c r="H3" s="556"/>
      <c r="I3" s="556"/>
      <c r="J3" s="556"/>
      <c r="K3" s="556"/>
    </row>
    <row r="4" spans="2:11">
      <c r="B4" s="555" t="s">
        <v>481</v>
      </c>
      <c r="C4" s="1280" t="s">
        <v>498</v>
      </c>
      <c r="D4" s="1280"/>
      <c r="E4" s="1280"/>
      <c r="F4" s="556"/>
      <c r="G4" s="556"/>
      <c r="H4" s="556"/>
      <c r="I4" s="556"/>
      <c r="J4" s="556"/>
      <c r="K4" s="556"/>
    </row>
    <row r="5" spans="2:11">
      <c r="B5" s="555" t="s">
        <v>45</v>
      </c>
      <c r="C5" s="557">
        <v>2000</v>
      </c>
      <c r="D5" s="558" t="s">
        <v>13</v>
      </c>
      <c r="E5" s="549"/>
      <c r="F5" s="556"/>
      <c r="G5" s="556"/>
      <c r="H5" s="556"/>
      <c r="I5" s="556"/>
      <c r="J5" s="556"/>
      <c r="K5" s="556"/>
    </row>
    <row r="6" spans="2:11">
      <c r="B6" s="555" t="s">
        <v>482</v>
      </c>
      <c r="C6" s="557">
        <v>0</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'Bill Impact - Com RPP '!C8</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569">
        <f>'Current Tariff '!E56</f>
        <v>30.52</v>
      </c>
      <c r="E14" s="570">
        <v>1</v>
      </c>
      <c r="F14" s="571">
        <f>E14*D14</f>
        <v>30.52</v>
      </c>
      <c r="G14" s="572">
        <f>'2016 Rate Schedule (Part 1)'!E33</f>
        <v>30.52</v>
      </c>
      <c r="H14" s="573">
        <v>1</v>
      </c>
      <c r="I14" s="571">
        <f>H14*G14</f>
        <v>30.52</v>
      </c>
      <c r="J14" s="574">
        <f t="shared" ref="J14:J49" si="0">I14-F14</f>
        <v>0</v>
      </c>
      <c r="K14" s="575">
        <f>IF(ISERROR(J14/F14), "", J14/F14)</f>
        <v>0</v>
      </c>
    </row>
    <row r="15" spans="2:11">
      <c r="B15" s="536"/>
      <c r="C15" s="537"/>
      <c r="D15" s="569"/>
      <c r="E15" s="570">
        <v>1</v>
      </c>
      <c r="F15" s="571">
        <f t="shared" ref="F15:F29" si="1">E15*D15</f>
        <v>0</v>
      </c>
      <c r="G15" s="572"/>
      <c r="H15" s="573">
        <v>1</v>
      </c>
      <c r="I15" s="571">
        <f>H15*G15</f>
        <v>0</v>
      </c>
      <c r="J15" s="574">
        <f t="shared" si="0"/>
        <v>0</v>
      </c>
      <c r="K15" s="575" t="str">
        <f t="shared" ref="K15:K55" si="2">IF(ISERROR(J15/F15), "", J15/F15)</f>
        <v/>
      </c>
    </row>
    <row r="16" spans="2:11">
      <c r="B16" s="538"/>
      <c r="C16" s="537"/>
      <c r="D16" s="569"/>
      <c r="E16" s="570">
        <v>1</v>
      </c>
      <c r="F16" s="571">
        <f t="shared" si="1"/>
        <v>0</v>
      </c>
      <c r="G16" s="572"/>
      <c r="H16" s="573">
        <v>1</v>
      </c>
      <c r="I16" s="571">
        <f t="shared" ref="I16:I29" si="3">H16*G16</f>
        <v>0</v>
      </c>
      <c r="J16" s="574">
        <f t="shared" si="0"/>
        <v>0</v>
      </c>
      <c r="K16" s="575" t="str">
        <f t="shared" si="2"/>
        <v/>
      </c>
    </row>
    <row r="17" spans="2:11">
      <c r="B17" s="538"/>
      <c r="C17" s="537"/>
      <c r="D17" s="569"/>
      <c r="E17" s="570">
        <v>1</v>
      </c>
      <c r="F17" s="571">
        <f t="shared" si="1"/>
        <v>0</v>
      </c>
      <c r="G17" s="572"/>
      <c r="H17" s="573">
        <v>1</v>
      </c>
      <c r="I17" s="571">
        <f t="shared" si="3"/>
        <v>0</v>
      </c>
      <c r="J17" s="574">
        <f t="shared" si="0"/>
        <v>0</v>
      </c>
      <c r="K17" s="575" t="str">
        <f t="shared" si="2"/>
        <v/>
      </c>
    </row>
    <row r="18" spans="2:11">
      <c r="B18" s="538"/>
      <c r="C18" s="537"/>
      <c r="D18" s="569"/>
      <c r="E18" s="570">
        <v>1</v>
      </c>
      <c r="F18" s="571">
        <f t="shared" si="1"/>
        <v>0</v>
      </c>
      <c r="G18" s="572"/>
      <c r="H18" s="573">
        <v>1</v>
      </c>
      <c r="I18" s="571">
        <f t="shared" si="3"/>
        <v>0</v>
      </c>
      <c r="J18" s="574">
        <f t="shared" si="0"/>
        <v>0</v>
      </c>
      <c r="K18" s="575" t="str">
        <f t="shared" si="2"/>
        <v/>
      </c>
    </row>
    <row r="19" spans="2:11">
      <c r="B19" s="538"/>
      <c r="C19" s="537"/>
      <c r="D19" s="569"/>
      <c r="E19" s="570">
        <v>1</v>
      </c>
      <c r="F19" s="571">
        <f t="shared" si="1"/>
        <v>0</v>
      </c>
      <c r="G19" s="572"/>
      <c r="H19" s="573">
        <v>1</v>
      </c>
      <c r="I19" s="571">
        <f t="shared" si="3"/>
        <v>0</v>
      </c>
      <c r="J19" s="574">
        <f t="shared" si="0"/>
        <v>0</v>
      </c>
      <c r="K19" s="575" t="str">
        <f t="shared" si="2"/>
        <v/>
      </c>
    </row>
    <row r="20" spans="2:11">
      <c r="B20" s="536" t="s">
        <v>63</v>
      </c>
      <c r="C20" s="537" t="s">
        <v>41</v>
      </c>
      <c r="D20" s="569">
        <f>'Current Tariff '!E58</f>
        <v>9.1999999999999998E-3</v>
      </c>
      <c r="E20" s="576">
        <f>C5</f>
        <v>2000</v>
      </c>
      <c r="F20" s="571">
        <f t="shared" si="1"/>
        <v>18.399999999999999</v>
      </c>
      <c r="G20" s="572">
        <f>'2016 Rate Schedule (Part 1)'!E35</f>
        <v>1.0978938513007075E-2</v>
      </c>
      <c r="H20" s="576">
        <f>E20</f>
        <v>2000</v>
      </c>
      <c r="I20" s="571">
        <f t="shared" si="3"/>
        <v>21.957877026014149</v>
      </c>
      <c r="J20" s="574">
        <f t="shared" si="0"/>
        <v>3.5578770260141503</v>
      </c>
      <c r="K20" s="575">
        <f t="shared" si="2"/>
        <v>0.19336288184859515</v>
      </c>
    </row>
    <row r="21" spans="2:11">
      <c r="B21" s="536" t="s">
        <v>390</v>
      </c>
      <c r="C21" s="537" t="s">
        <v>489</v>
      </c>
      <c r="D21" s="569"/>
      <c r="E21" s="576">
        <f>E20</f>
        <v>2000</v>
      </c>
      <c r="F21" s="571">
        <f t="shared" si="1"/>
        <v>0</v>
      </c>
      <c r="G21" s="572">
        <f>'2016 Rate Schedule (Part 1)'!E43</f>
        <v>0.68</v>
      </c>
      <c r="H21" s="576">
        <f>H14</f>
        <v>1</v>
      </c>
      <c r="I21" s="571">
        <f t="shared" si="3"/>
        <v>0.68</v>
      </c>
      <c r="J21" s="574">
        <f t="shared" si="0"/>
        <v>0.68</v>
      </c>
      <c r="K21" s="575" t="str">
        <f t="shared" si="2"/>
        <v/>
      </c>
    </row>
    <row r="22" spans="2:11">
      <c r="B22" s="536"/>
      <c r="C22" s="537"/>
      <c r="D22" s="569"/>
      <c r="E22" s="576">
        <f t="shared" ref="E22:E29" si="4">E21</f>
        <v>2000</v>
      </c>
      <c r="F22" s="571">
        <f t="shared" si="1"/>
        <v>0</v>
      </c>
      <c r="G22" s="572"/>
      <c r="H22" s="576">
        <f t="shared" ref="H22:H29" si="5">E22</f>
        <v>2000</v>
      </c>
      <c r="I22" s="571">
        <f t="shared" si="3"/>
        <v>0</v>
      </c>
      <c r="J22" s="574">
        <f t="shared" si="0"/>
        <v>0</v>
      </c>
      <c r="K22" s="575" t="str">
        <f t="shared" si="2"/>
        <v/>
      </c>
    </row>
    <row r="23" spans="2:11">
      <c r="B23" s="538"/>
      <c r="C23" s="537"/>
      <c r="D23" s="569"/>
      <c r="E23" s="576">
        <f t="shared" si="4"/>
        <v>2000</v>
      </c>
      <c r="F23" s="571">
        <f t="shared" si="1"/>
        <v>0</v>
      </c>
      <c r="G23" s="572"/>
      <c r="H23" s="576">
        <f t="shared" si="5"/>
        <v>2000</v>
      </c>
      <c r="I23" s="571">
        <f t="shared" si="3"/>
        <v>0</v>
      </c>
      <c r="J23" s="574">
        <f t="shared" si="0"/>
        <v>0</v>
      </c>
      <c r="K23" s="575" t="str">
        <f t="shared" si="2"/>
        <v/>
      </c>
    </row>
    <row r="24" spans="2:11" ht="12" customHeight="1">
      <c r="B24" s="538"/>
      <c r="C24" s="537"/>
      <c r="D24" s="569"/>
      <c r="E24" s="576">
        <f t="shared" si="4"/>
        <v>2000</v>
      </c>
      <c r="F24" s="571">
        <f t="shared" si="1"/>
        <v>0</v>
      </c>
      <c r="G24" s="572"/>
      <c r="H24" s="576">
        <f t="shared" si="5"/>
        <v>2000</v>
      </c>
      <c r="I24" s="571">
        <f t="shared" si="3"/>
        <v>0</v>
      </c>
      <c r="J24" s="574">
        <f t="shared" si="0"/>
        <v>0</v>
      </c>
      <c r="K24" s="575" t="str">
        <f t="shared" si="2"/>
        <v/>
      </c>
    </row>
    <row r="25" spans="2:11">
      <c r="B25" s="538"/>
      <c r="C25" s="537"/>
      <c r="D25" s="569"/>
      <c r="E25" s="576">
        <f t="shared" si="4"/>
        <v>2000</v>
      </c>
      <c r="F25" s="571">
        <f t="shared" si="1"/>
        <v>0</v>
      </c>
      <c r="G25" s="572"/>
      <c r="H25" s="576">
        <f t="shared" si="5"/>
        <v>2000</v>
      </c>
      <c r="I25" s="571">
        <f t="shared" si="3"/>
        <v>0</v>
      </c>
      <c r="J25" s="574">
        <f t="shared" si="0"/>
        <v>0</v>
      </c>
      <c r="K25" s="575" t="str">
        <f t="shared" si="2"/>
        <v/>
      </c>
    </row>
    <row r="26" spans="2:11">
      <c r="B26" s="538"/>
      <c r="C26" s="537"/>
      <c r="D26" s="569"/>
      <c r="E26" s="576">
        <f t="shared" si="4"/>
        <v>2000</v>
      </c>
      <c r="F26" s="571">
        <f t="shared" si="1"/>
        <v>0</v>
      </c>
      <c r="G26" s="572"/>
      <c r="H26" s="576">
        <f t="shared" si="5"/>
        <v>2000</v>
      </c>
      <c r="I26" s="571">
        <f t="shared" si="3"/>
        <v>0</v>
      </c>
      <c r="J26" s="574">
        <f t="shared" si="0"/>
        <v>0</v>
      </c>
      <c r="K26" s="575" t="str">
        <f t="shared" si="2"/>
        <v/>
      </c>
    </row>
    <row r="27" spans="2:11">
      <c r="B27" s="538"/>
      <c r="C27" s="537"/>
      <c r="D27" s="569"/>
      <c r="E27" s="576">
        <f t="shared" si="4"/>
        <v>2000</v>
      </c>
      <c r="F27" s="571">
        <f t="shared" si="1"/>
        <v>0</v>
      </c>
      <c r="G27" s="572"/>
      <c r="H27" s="576">
        <f t="shared" si="5"/>
        <v>2000</v>
      </c>
      <c r="I27" s="571">
        <f t="shared" si="3"/>
        <v>0</v>
      </c>
      <c r="J27" s="574">
        <f t="shared" si="0"/>
        <v>0</v>
      </c>
      <c r="K27" s="575" t="str">
        <f t="shared" si="2"/>
        <v/>
      </c>
    </row>
    <row r="28" spans="2:11">
      <c r="B28" s="538"/>
      <c r="C28" s="537"/>
      <c r="D28" s="569"/>
      <c r="E28" s="576">
        <f t="shared" si="4"/>
        <v>2000</v>
      </c>
      <c r="F28" s="571">
        <f t="shared" si="1"/>
        <v>0</v>
      </c>
      <c r="G28" s="572"/>
      <c r="H28" s="576">
        <f t="shared" si="5"/>
        <v>2000</v>
      </c>
      <c r="I28" s="571">
        <f t="shared" si="3"/>
        <v>0</v>
      </c>
      <c r="J28" s="574">
        <f t="shared" si="0"/>
        <v>0</v>
      </c>
      <c r="K28" s="575" t="str">
        <f t="shared" si="2"/>
        <v/>
      </c>
    </row>
    <row r="29" spans="2:11">
      <c r="B29" s="538"/>
      <c r="C29" s="537"/>
      <c r="D29" s="569"/>
      <c r="E29" s="576">
        <f t="shared" si="4"/>
        <v>2000</v>
      </c>
      <c r="F29" s="571">
        <f t="shared" si="1"/>
        <v>0</v>
      </c>
      <c r="G29" s="572"/>
      <c r="H29" s="576">
        <f t="shared" si="5"/>
        <v>2000</v>
      </c>
      <c r="I29" s="571">
        <f t="shared" si="3"/>
        <v>0</v>
      </c>
      <c r="J29" s="574">
        <f t="shared" si="0"/>
        <v>0</v>
      </c>
      <c r="K29" s="575" t="str">
        <f t="shared" si="2"/>
        <v/>
      </c>
    </row>
    <row r="30" spans="2:11">
      <c r="B30" s="539" t="s">
        <v>464</v>
      </c>
      <c r="C30" s="540"/>
      <c r="D30" s="577"/>
      <c r="E30" s="578"/>
      <c r="F30" s="579">
        <f>SUM(F14:F29)</f>
        <v>48.92</v>
      </c>
      <c r="G30" s="580"/>
      <c r="H30" s="581"/>
      <c r="I30" s="579">
        <f>SUM(I14:I29)</f>
        <v>53.157877026014148</v>
      </c>
      <c r="J30" s="582">
        <f t="shared" si="0"/>
        <v>4.2378770260141465</v>
      </c>
      <c r="K30" s="583">
        <f>IF((F30)=0,"",(J30/F30))</f>
        <v>8.6628720891540195E-2</v>
      </c>
    </row>
    <row r="31" spans="2:11" ht="48" customHeight="1">
      <c r="B31" s="541" t="str">
        <f>'2016 Rate Schedule (Part 1)'!C16</f>
        <v>Rate Rider for Disposition of Deferral/Variance Accounts (2015) - effective until April 30, 2017</v>
      </c>
      <c r="C31" s="537" t="s">
        <v>41</v>
      </c>
      <c r="D31" s="569">
        <f>'Current Tariff '!E60</f>
        <v>2.8E-3</v>
      </c>
      <c r="E31" s="576">
        <f>C5</f>
        <v>2000</v>
      </c>
      <c r="F31" s="571">
        <f t="shared" ref="F31:F41" si="6">E31*D31</f>
        <v>5.6</v>
      </c>
      <c r="G31" s="626">
        <f>'2016 Rate Schedule (Part 1)'!E37</f>
        <v>0</v>
      </c>
      <c r="H31" s="576">
        <f>E31</f>
        <v>2000</v>
      </c>
      <c r="I31" s="571">
        <f t="shared" ref="I31:I41" si="7">H31*G31</f>
        <v>0</v>
      </c>
      <c r="J31" s="574">
        <f t="shared" si="0"/>
        <v>-5.6</v>
      </c>
      <c r="K31" s="575">
        <f t="shared" si="2"/>
        <v>-1</v>
      </c>
    </row>
    <row r="32" spans="2:11" ht="45.75" customHeight="1">
      <c r="B32" s="541" t="str">
        <f>'2016 Rate Schedule (Part 1)'!C17</f>
        <v>Rate Rider for Disposition of Global Adjustment Account (2015) - effective until April 30, 2017   Applicable only for Non-RPP Customers</v>
      </c>
      <c r="C32" s="537" t="s">
        <v>41</v>
      </c>
      <c r="D32" s="569">
        <f>'Current Tariff '!E61</f>
        <v>8.0000000000000004E-4</v>
      </c>
      <c r="E32" s="576">
        <f>E31</f>
        <v>2000</v>
      </c>
      <c r="F32" s="571">
        <f t="shared" si="6"/>
        <v>1.6</v>
      </c>
      <c r="G32" s="572">
        <f>'2016 Rate Schedule (Part 1)'!E38</f>
        <v>0</v>
      </c>
      <c r="H32" s="576">
        <f t="shared" ref="H32:H39" si="8">E32</f>
        <v>2000</v>
      </c>
      <c r="I32" s="571">
        <f t="shared" si="7"/>
        <v>0</v>
      </c>
      <c r="J32" s="574">
        <f t="shared" si="0"/>
        <v>-1.6</v>
      </c>
      <c r="K32" s="575">
        <f t="shared" si="2"/>
        <v>-1</v>
      </c>
    </row>
    <row r="33" spans="2:11" ht="51" customHeight="1">
      <c r="B33" s="541" t="str">
        <f>'2016 Rate Schedule (Part 1)'!C18</f>
        <v>Rate Rider for Disposition of Deferral/Variance Accounts (2016) - effective until December 31, 2017</v>
      </c>
      <c r="C33" s="537" t="s">
        <v>41</v>
      </c>
      <c r="D33" s="569"/>
      <c r="E33" s="576">
        <f>E32</f>
        <v>2000</v>
      </c>
      <c r="F33" s="571">
        <f t="shared" si="6"/>
        <v>0</v>
      </c>
      <c r="G33" s="572">
        <f>'2016 Rate Schedule (Part 1)'!E39</f>
        <v>-5.0000000000000001E-3</v>
      </c>
      <c r="H33" s="576">
        <f t="shared" si="8"/>
        <v>2000</v>
      </c>
      <c r="I33" s="571">
        <f t="shared" si="7"/>
        <v>-10</v>
      </c>
      <c r="J33" s="574">
        <f t="shared" si="0"/>
        <v>-10</v>
      </c>
      <c r="K33" s="575" t="str">
        <f t="shared" si="2"/>
        <v/>
      </c>
    </row>
    <row r="34" spans="2:11" ht="52.5" customHeight="1">
      <c r="B34" s="541" t="str">
        <f>'2016 Rate Schedule (Part 1)'!C19</f>
        <v>Rate Rider for Disposition of Global Adjustment Account (2016) - effective until December 31, 2017  Applicable only for Non-RPP Customers</v>
      </c>
      <c r="C34" s="537" t="s">
        <v>41</v>
      </c>
      <c r="D34" s="569"/>
      <c r="E34" s="576">
        <f>E33</f>
        <v>2000</v>
      </c>
      <c r="F34" s="571">
        <f t="shared" si="6"/>
        <v>0</v>
      </c>
      <c r="G34" s="572">
        <f>'2016 Rate Schedule (Part 1)'!E40</f>
        <v>6.0000000000000001E-3</v>
      </c>
      <c r="H34" s="576">
        <f t="shared" si="8"/>
        <v>2000</v>
      </c>
      <c r="I34" s="571">
        <f t="shared" si="7"/>
        <v>12</v>
      </c>
      <c r="J34" s="574">
        <f t="shared" si="0"/>
        <v>12</v>
      </c>
      <c r="K34" s="575" t="str">
        <f t="shared" si="2"/>
        <v/>
      </c>
    </row>
    <row r="35" spans="2:11" ht="52.5" customHeight="1">
      <c r="B35" s="541" t="str">
        <f>'2016 Rate Schedule (Part 1)'!C20</f>
        <v>Rate Rider for Disposition of Group 2 Accounts (2016) - effective until December 31, 2017</v>
      </c>
      <c r="C35" s="537" t="s">
        <v>489</v>
      </c>
      <c r="D35" s="569"/>
      <c r="E35" s="576">
        <f>E34</f>
        <v>2000</v>
      </c>
      <c r="F35" s="571"/>
      <c r="G35" s="572">
        <f>'2016 Rate Schedule (Part 1)'!E41</f>
        <v>0</v>
      </c>
      <c r="H35" s="576">
        <f t="shared" si="8"/>
        <v>2000</v>
      </c>
      <c r="I35" s="571">
        <f t="shared" si="7"/>
        <v>0</v>
      </c>
      <c r="J35" s="574">
        <f t="shared" si="0"/>
        <v>0</v>
      </c>
      <c r="K35" s="575" t="str">
        <f t="shared" si="2"/>
        <v/>
      </c>
    </row>
    <row r="36" spans="2:11" ht="44.25" customHeight="1">
      <c r="B36" s="541" t="str">
        <f>'2016 Rate Schedule (Part 1)'!C21</f>
        <v>Rate Rider for Disposition of Account 1568 (LRAM) - effective until December 31, 2017</v>
      </c>
      <c r="C36" s="537" t="s">
        <v>41</v>
      </c>
      <c r="D36" s="569"/>
      <c r="E36" s="576">
        <f>E35</f>
        <v>2000</v>
      </c>
      <c r="F36" s="571"/>
      <c r="G36" s="572">
        <f>'2016 Rate Schedule (Part 1)'!E42</f>
        <v>1E-3</v>
      </c>
      <c r="H36" s="576">
        <f>C5</f>
        <v>2000</v>
      </c>
      <c r="I36" s="571">
        <f t="shared" si="7"/>
        <v>2</v>
      </c>
      <c r="J36" s="574">
        <f t="shared" si="0"/>
        <v>2</v>
      </c>
      <c r="K36" s="575" t="str">
        <f t="shared" si="2"/>
        <v/>
      </c>
    </row>
    <row r="37" spans="2:11" ht="34.5" customHeight="1">
      <c r="B37" s="541" t="s">
        <v>757</v>
      </c>
      <c r="C37" s="537"/>
      <c r="D37" s="569"/>
      <c r="E37" s="576"/>
      <c r="F37" s="571"/>
      <c r="G37" s="572">
        <f>'2016 Rate Schedule (Part 1)'!E44</f>
        <v>0</v>
      </c>
      <c r="H37" s="576">
        <f>C5</f>
        <v>2000</v>
      </c>
      <c r="I37" s="571">
        <f t="shared" si="7"/>
        <v>0</v>
      </c>
      <c r="J37" s="574">
        <f t="shared" si="0"/>
        <v>0</v>
      </c>
      <c r="K37" s="575" t="str">
        <f t="shared" si="2"/>
        <v/>
      </c>
    </row>
    <row r="38" spans="2:11" ht="34.5" customHeight="1">
      <c r="B38" s="541"/>
      <c r="C38" s="537"/>
      <c r="D38" s="569"/>
      <c r="E38" s="576"/>
      <c r="F38" s="571"/>
      <c r="G38" s="572"/>
      <c r="H38" s="576"/>
      <c r="I38" s="571"/>
      <c r="J38" s="574"/>
      <c r="K38" s="575"/>
    </row>
    <row r="39" spans="2:11" ht="27.75" customHeight="1">
      <c r="B39" s="542" t="s">
        <v>465</v>
      </c>
      <c r="C39" s="537" t="s">
        <v>41</v>
      </c>
      <c r="D39" s="569">
        <f>'Current Tariff '!E59</f>
        <v>2.2000000000000001E-3</v>
      </c>
      <c r="E39" s="576">
        <f>E34</f>
        <v>2000</v>
      </c>
      <c r="F39" s="571">
        <f t="shared" si="6"/>
        <v>4.4000000000000004</v>
      </c>
      <c r="G39" s="572">
        <f>'2016 Rate Schedule (Part 1)'!E36</f>
        <v>4.4936643184716098E-3</v>
      </c>
      <c r="H39" s="576">
        <f t="shared" si="8"/>
        <v>2000</v>
      </c>
      <c r="I39" s="571">
        <f t="shared" si="7"/>
        <v>8.9873286369432197</v>
      </c>
      <c r="J39" s="574">
        <f t="shared" si="0"/>
        <v>4.5873286369432194</v>
      </c>
      <c r="K39" s="575">
        <f t="shared" si="2"/>
        <v>1.042574690214368</v>
      </c>
    </row>
    <row r="40" spans="2:11" ht="24.75" customHeight="1">
      <c r="B40" s="542" t="s">
        <v>466</v>
      </c>
      <c r="C40" s="537" t="s">
        <v>41</v>
      </c>
      <c r="D40" s="584">
        <f>IF((C5*12&gt;=150000), 0, IF(C4="RPP",(D51*0.64+D52*0.18+D53*0.18),IF(C4="Non-RPP (Retailer)",D54,D55)))</f>
        <v>0.113</v>
      </c>
      <c r="E40" s="585">
        <f>IF(D40=0, 0, $C5*C7-C5)</f>
        <v>159.40000000000009</v>
      </c>
      <c r="F40" s="571">
        <f t="shared" si="6"/>
        <v>18.012200000000011</v>
      </c>
      <c r="G40" s="586">
        <f>IF((C5*12&gt;=150000), 0, IF(C4="RPP",(G51*0.64+G52*0.18+G53*0.18),IF(C4="Non-RPP (Retailer)",G54,G55)))</f>
        <v>0.113</v>
      </c>
      <c r="H40" s="585">
        <f>IF(G40=0, 0, C5*C8-C5)</f>
        <v>163.80000000000018</v>
      </c>
      <c r="I40" s="571">
        <f t="shared" si="7"/>
        <v>18.509400000000021</v>
      </c>
      <c r="J40" s="574">
        <f t="shared" si="0"/>
        <v>0.49720000000001008</v>
      </c>
      <c r="K40" s="575">
        <f t="shared" si="2"/>
        <v>2.760351317440456E-2</v>
      </c>
    </row>
    <row r="41" spans="2:11" ht="24" customHeight="1">
      <c r="B41" s="542" t="s">
        <v>467</v>
      </c>
      <c r="C41" s="537" t="s">
        <v>489</v>
      </c>
      <c r="D41" s="584">
        <v>0.79</v>
      </c>
      <c r="E41" s="570">
        <v>1</v>
      </c>
      <c r="F41" s="571">
        <f t="shared" si="6"/>
        <v>0.79</v>
      </c>
      <c r="G41" s="584">
        <v>0.79</v>
      </c>
      <c r="H41" s="570">
        <v>1</v>
      </c>
      <c r="I41" s="571">
        <f t="shared" si="7"/>
        <v>0.79</v>
      </c>
      <c r="J41" s="574">
        <f t="shared" si="0"/>
        <v>0</v>
      </c>
      <c r="K41" s="575">
        <f t="shared" si="2"/>
        <v>0</v>
      </c>
    </row>
    <row r="42" spans="2:11" ht="25.5">
      <c r="B42" s="543" t="s">
        <v>468</v>
      </c>
      <c r="C42" s="544"/>
      <c r="D42" s="587"/>
      <c r="E42" s="578"/>
      <c r="F42" s="588">
        <f>SUM(F31:F41)+F30</f>
        <v>79.322200000000009</v>
      </c>
      <c r="G42" s="578"/>
      <c r="H42" s="581"/>
      <c r="I42" s="588">
        <f>SUM(I31:I41)+I30</f>
        <v>85.444605662957386</v>
      </c>
      <c r="J42" s="582">
        <f t="shared" si="0"/>
        <v>6.1224056629573766</v>
      </c>
      <c r="K42" s="583">
        <f>IF((F42)=0,"",(J42/F42))</f>
        <v>7.7184012331445367E-2</v>
      </c>
    </row>
    <row r="43" spans="2:11" ht="32.25" customHeight="1">
      <c r="B43" s="545" t="s">
        <v>392</v>
      </c>
      <c r="C43" s="546" t="s">
        <v>41</v>
      </c>
      <c r="D43" s="572">
        <f>'Current Tariff '!E62</f>
        <v>7.4999999999999997E-3</v>
      </c>
      <c r="E43" s="585">
        <f>IF($C6&gt;0, $C6, $C5*$C7)</f>
        <v>2159.4</v>
      </c>
      <c r="F43" s="571">
        <f>E43*D43</f>
        <v>16.195499999999999</v>
      </c>
      <c r="G43" s="572">
        <f>'2016 Rate Schedule (Part 1)'!E45</f>
        <v>6.7000000000000002E-3</v>
      </c>
      <c r="H43" s="585">
        <f>IF($C6&gt;0, $C6, $C5*$C8)</f>
        <v>2163.8000000000002</v>
      </c>
      <c r="I43" s="571">
        <f>H43*G43</f>
        <v>14.497460000000002</v>
      </c>
      <c r="J43" s="574">
        <f t="shared" si="0"/>
        <v>-1.6980399999999971</v>
      </c>
      <c r="K43" s="575">
        <f t="shared" si="2"/>
        <v>-0.10484640795282622</v>
      </c>
    </row>
    <row r="44" spans="2:11">
      <c r="B44" s="547" t="s">
        <v>393</v>
      </c>
      <c r="C44" s="546" t="s">
        <v>41</v>
      </c>
      <c r="D44" s="572">
        <f>'Current Tariff '!E63</f>
        <v>5.4000000000000003E-3</v>
      </c>
      <c r="E44" s="585">
        <f>E43</f>
        <v>2159.4</v>
      </c>
      <c r="F44" s="571">
        <f>E44*D44</f>
        <v>11.660760000000002</v>
      </c>
      <c r="G44" s="572">
        <f>'2016 Rate Schedule (Part 1)'!E46</f>
        <v>5.5999999999999999E-3</v>
      </c>
      <c r="H44" s="585">
        <f>H43</f>
        <v>2163.8000000000002</v>
      </c>
      <c r="I44" s="571">
        <f>H44*G44</f>
        <v>12.117280000000001</v>
      </c>
      <c r="J44" s="574">
        <f t="shared" si="0"/>
        <v>0.45651999999999937</v>
      </c>
      <c r="K44" s="575">
        <f t="shared" si="2"/>
        <v>3.9150106854098643E-2</v>
      </c>
    </row>
    <row r="45" spans="2:11">
      <c r="B45" s="543" t="s">
        <v>469</v>
      </c>
      <c r="C45" s="540"/>
      <c r="D45" s="589"/>
      <c r="E45" s="578"/>
      <c r="F45" s="588">
        <f>SUM(F42:F44)</f>
        <v>107.17846</v>
      </c>
      <c r="G45" s="590"/>
      <c r="H45" s="591"/>
      <c r="I45" s="588">
        <f>SUM(I42:I44)</f>
        <v>112.05934566295738</v>
      </c>
      <c r="J45" s="582">
        <f t="shared" si="0"/>
        <v>4.8808856629573825</v>
      </c>
      <c r="K45" s="583">
        <f>IF((F45)=0,"",(J45/F45))</f>
        <v>4.5539800282233783E-2</v>
      </c>
    </row>
    <row r="46" spans="2:11" ht="64.5" customHeight="1">
      <c r="B46" s="548" t="s">
        <v>394</v>
      </c>
      <c r="C46" s="537" t="s">
        <v>41</v>
      </c>
      <c r="D46" s="592">
        <f>'Current Tariff '!E67</f>
        <v>3.5999999999999999E-3</v>
      </c>
      <c r="E46" s="585">
        <f>C5*C7</f>
        <v>2159.4</v>
      </c>
      <c r="F46" s="593">
        <f t="shared" ref="F46:F53" si="9">E46*D46</f>
        <v>7.7738399999999999</v>
      </c>
      <c r="G46" s="594">
        <f>'2016 Rate Schedule (Part 1)'!E47</f>
        <v>3.5999999999999999E-3</v>
      </c>
      <c r="H46" s="585">
        <f>C5*C8</f>
        <v>2163.8000000000002</v>
      </c>
      <c r="I46" s="593">
        <f t="shared" ref="I46:I53" si="10">H46*G46</f>
        <v>7.7896800000000006</v>
      </c>
      <c r="J46" s="574">
        <f t="shared" si="0"/>
        <v>1.5840000000000742E-2</v>
      </c>
      <c r="K46" s="575">
        <f t="shared" si="2"/>
        <v>2.0376030378809885E-3</v>
      </c>
    </row>
    <row r="47" spans="2:11">
      <c r="B47" s="548" t="s">
        <v>395</v>
      </c>
      <c r="C47" s="537" t="s">
        <v>41</v>
      </c>
      <c r="D47" s="592">
        <f>'Current Tariff '!E68</f>
        <v>2.0999999999999999E-3</v>
      </c>
      <c r="E47" s="585">
        <f>C5*C7</f>
        <v>2159.4</v>
      </c>
      <c r="F47" s="593">
        <f t="shared" si="9"/>
        <v>4.5347400000000002</v>
      </c>
      <c r="G47" s="594">
        <f>'2016 Rate Schedule (Part 1)'!E48</f>
        <v>2.0999999999999999E-3</v>
      </c>
      <c r="H47" s="585">
        <f>C5*C8</f>
        <v>2163.8000000000002</v>
      </c>
      <c r="I47" s="593">
        <f t="shared" si="10"/>
        <v>4.5439800000000004</v>
      </c>
      <c r="J47" s="574">
        <f t="shared" si="0"/>
        <v>9.240000000000137E-3</v>
      </c>
      <c r="K47" s="575">
        <f t="shared" si="2"/>
        <v>2.037603037880923E-3</v>
      </c>
    </row>
    <row r="48" spans="2:11">
      <c r="B48" s="536" t="s">
        <v>396</v>
      </c>
      <c r="C48" s="537" t="s">
        <v>489</v>
      </c>
      <c r="D48" s="592">
        <f>'Current Tariff '!E69</f>
        <v>0.25</v>
      </c>
      <c r="E48" s="570">
        <v>1</v>
      </c>
      <c r="F48" s="593">
        <f t="shared" si="9"/>
        <v>0.25</v>
      </c>
      <c r="G48" s="594">
        <f>'2016 Rate Schedule (Part 1)'!E49</f>
        <v>0.25</v>
      </c>
      <c r="H48" s="573">
        <v>1</v>
      </c>
      <c r="I48" s="593">
        <f t="shared" si="10"/>
        <v>0.25</v>
      </c>
      <c r="J48" s="574">
        <f t="shared" si="0"/>
        <v>0</v>
      </c>
      <c r="K48" s="575">
        <f t="shared" si="2"/>
        <v>0</v>
      </c>
    </row>
    <row r="49" spans="2:11">
      <c r="B49" s="536" t="s">
        <v>397</v>
      </c>
      <c r="C49" s="537" t="s">
        <v>41</v>
      </c>
      <c r="D49" s="592">
        <f>'Bill Impact - Com RPP '!D49</f>
        <v>7.0000000000000001E-3</v>
      </c>
      <c r="E49" s="576">
        <f>C5</f>
        <v>2000</v>
      </c>
      <c r="F49" s="593">
        <f t="shared" si="9"/>
        <v>14</v>
      </c>
      <c r="G49" s="595">
        <f>D49</f>
        <v>7.0000000000000001E-3</v>
      </c>
      <c r="H49" s="895">
        <f>C5</f>
        <v>2000</v>
      </c>
      <c r="I49" s="595">
        <f>G49*H49</f>
        <v>14</v>
      </c>
      <c r="J49" s="595">
        <f t="shared" si="0"/>
        <v>0</v>
      </c>
      <c r="K49" s="575">
        <f t="shared" si="2"/>
        <v>0</v>
      </c>
    </row>
    <row r="50" spans="2:11" ht="25.5">
      <c r="B50" s="548" t="s">
        <v>470</v>
      </c>
      <c r="C50" s="537" t="s">
        <v>41</v>
      </c>
      <c r="D50" s="860">
        <f>G50</f>
        <v>0</v>
      </c>
      <c r="E50" s="585">
        <f>E46</f>
        <v>2159.4</v>
      </c>
      <c r="F50" s="595">
        <f>D50*E50</f>
        <v>0</v>
      </c>
      <c r="G50" s="594">
        <f>'2016 Rate Schedule (Part 1)'!E50</f>
        <v>0</v>
      </c>
      <c r="H50" s="585">
        <f>C5*C8</f>
        <v>2163.8000000000002</v>
      </c>
      <c r="I50" s="593">
        <f>H50*G50</f>
        <v>0</v>
      </c>
      <c r="J50" s="574">
        <f t="shared" ref="J50:J55" si="11">I50-F50</f>
        <v>0</v>
      </c>
      <c r="K50" s="575" t="str">
        <f t="shared" si="2"/>
        <v/>
      </c>
    </row>
    <row r="51" spans="2:11" ht="12.75" hidden="1" customHeight="1">
      <c r="B51" s="542" t="s">
        <v>471</v>
      </c>
      <c r="C51" s="537" t="s">
        <v>41</v>
      </c>
      <c r="D51" s="596">
        <v>0.08</v>
      </c>
      <c r="E51" s="597">
        <f>IF(AND(C5*12&gt;=150000),0.64*C5*C7,0.64*C5)</f>
        <v>1280</v>
      </c>
      <c r="F51" s="593">
        <f t="shared" si="9"/>
        <v>102.4</v>
      </c>
      <c r="G51" s="596">
        <v>0.08</v>
      </c>
      <c r="H51" s="597">
        <f>IF(AND(C5*12&gt;=150000),0.64*C5*C8,0.64*C5)</f>
        <v>1280</v>
      </c>
      <c r="I51" s="593">
        <f t="shared" si="10"/>
        <v>102.4</v>
      </c>
      <c r="J51" s="574">
        <f t="shared" si="11"/>
        <v>0</v>
      </c>
      <c r="K51" s="575">
        <f t="shared" si="2"/>
        <v>0</v>
      </c>
    </row>
    <row r="52" spans="2:11" ht="63.75" hidden="1" customHeight="1">
      <c r="B52" s="542" t="s">
        <v>472</v>
      </c>
      <c r="C52" s="537" t="s">
        <v>41</v>
      </c>
      <c r="D52" s="596">
        <v>0.122</v>
      </c>
      <c r="E52" s="597">
        <f>IF(AND(C5*12&gt;=150000),0.18*C5*C7,0.18*C5)</f>
        <v>360</v>
      </c>
      <c r="F52" s="593">
        <f t="shared" si="9"/>
        <v>43.92</v>
      </c>
      <c r="G52" s="596">
        <v>0.122</v>
      </c>
      <c r="H52" s="597">
        <f>IF(AND(C5*12&gt;=150000),0.18*C5*C8,0.18*C5)</f>
        <v>360</v>
      </c>
      <c r="I52" s="593">
        <f t="shared" si="10"/>
        <v>43.92</v>
      </c>
      <c r="J52" s="574">
        <f t="shared" si="11"/>
        <v>0</v>
      </c>
      <c r="K52" s="575">
        <f t="shared" si="2"/>
        <v>0</v>
      </c>
    </row>
    <row r="53" spans="2:11" ht="12.75" hidden="1" customHeight="1">
      <c r="B53" s="549" t="s">
        <v>473</v>
      </c>
      <c r="C53" s="537" t="s">
        <v>41</v>
      </c>
      <c r="D53" s="596">
        <v>0.161</v>
      </c>
      <c r="E53" s="597">
        <f>IF(AND(C5*12&gt;=150000),0.18*C5*C7,0.18*C5)</f>
        <v>360</v>
      </c>
      <c r="F53" s="593">
        <f t="shared" si="9"/>
        <v>57.96</v>
      </c>
      <c r="G53" s="596">
        <v>0.161</v>
      </c>
      <c r="H53" s="597">
        <f>IF(AND(C5*12&gt;=150000),0.18*C5*C8,0.18*C5)</f>
        <v>360</v>
      </c>
      <c r="I53" s="593">
        <f t="shared" si="10"/>
        <v>57.96</v>
      </c>
      <c r="J53" s="574">
        <f t="shared" si="11"/>
        <v>0</v>
      </c>
      <c r="K53" s="575">
        <f t="shared" si="2"/>
        <v>0</v>
      </c>
    </row>
    <row r="54" spans="2:11" ht="12.75" customHeight="1" thickBot="1">
      <c r="B54" s="542" t="s">
        <v>474</v>
      </c>
      <c r="C54" s="537" t="s">
        <v>41</v>
      </c>
      <c r="D54" s="596">
        <v>0.113</v>
      </c>
      <c r="E54" s="597">
        <f>IF(AND(C5*12&gt;=150000),C5*C7,C5)</f>
        <v>2000</v>
      </c>
      <c r="F54" s="593">
        <f>E54*D54</f>
        <v>226</v>
      </c>
      <c r="G54" s="596">
        <f>D54</f>
        <v>0.113</v>
      </c>
      <c r="H54" s="597">
        <f>IF(AND(C5*12&gt;=150000),C5*C8,C5)</f>
        <v>2000</v>
      </c>
      <c r="I54" s="593">
        <f>H54*G54</f>
        <v>226</v>
      </c>
      <c r="J54" s="574">
        <f t="shared" si="11"/>
        <v>0</v>
      </c>
      <c r="K54" s="575">
        <f t="shared" si="2"/>
        <v>0</v>
      </c>
    </row>
    <row r="55" spans="2:11" ht="13.5" hidden="1" customHeight="1" thickBot="1">
      <c r="B55" s="542" t="s">
        <v>475</v>
      </c>
      <c r="C55" s="537"/>
      <c r="D55" s="592">
        <f>0.0906</f>
        <v>9.06E-2</v>
      </c>
      <c r="E55" s="598">
        <f>IF(AND(C5*12&gt;=150000),C5*C7,C5)</f>
        <v>2000</v>
      </c>
      <c r="F55" s="593">
        <f>E55*D55</f>
        <v>181.2</v>
      </c>
      <c r="G55" s="592">
        <f>0.0906</f>
        <v>9.06E-2</v>
      </c>
      <c r="H55" s="598">
        <f>IF(AND(C5*12&gt;=150000),C5*C8,C5)</f>
        <v>2000</v>
      </c>
      <c r="I55" s="593">
        <f>H55*G55</f>
        <v>181.2</v>
      </c>
      <c r="J55" s="574">
        <f t="shared" si="11"/>
        <v>0</v>
      </c>
      <c r="K55" s="575">
        <f t="shared" si="2"/>
        <v>0</v>
      </c>
    </row>
    <row r="56" spans="2:11" ht="13.5" thickBot="1">
      <c r="B56" s="550"/>
      <c r="C56" s="551"/>
      <c r="D56" s="599"/>
      <c r="E56" s="600"/>
      <c r="F56" s="601"/>
      <c r="G56" s="599"/>
      <c r="H56" s="602"/>
      <c r="I56" s="601"/>
      <c r="J56" s="603"/>
      <c r="K56" s="604"/>
    </row>
    <row r="57" spans="2:11">
      <c r="B57" s="552" t="s">
        <v>476</v>
      </c>
      <c r="C57" s="536"/>
      <c r="D57" s="605"/>
      <c r="E57" s="606"/>
      <c r="F57" s="607">
        <f>SUM(F54,F45,F46:F50)</f>
        <v>359.73703999999998</v>
      </c>
      <c r="G57" s="608"/>
      <c r="H57" s="608"/>
      <c r="I57" s="607">
        <f>SUM(I54,I45,I46:I50)</f>
        <v>364.64300566295736</v>
      </c>
      <c r="J57" s="609">
        <f>I57-F57</f>
        <v>4.9059656629573851</v>
      </c>
      <c r="K57" s="610">
        <f>IF((F57)=0,"",(J57/F57))</f>
        <v>1.3637643938353931E-2</v>
      </c>
    </row>
    <row r="58" spans="2:11">
      <c r="B58" s="553" t="s">
        <v>398</v>
      </c>
      <c r="C58" s="536"/>
      <c r="D58" s="605">
        <v>0.13</v>
      </c>
      <c r="E58" s="611"/>
      <c r="F58" s="612">
        <f>F57*D58</f>
        <v>46.765815199999999</v>
      </c>
      <c r="G58" s="613">
        <v>0.13</v>
      </c>
      <c r="H58" s="614"/>
      <c r="I58" s="612">
        <f>I57*G58</f>
        <v>47.403590736184462</v>
      </c>
      <c r="J58" s="615">
        <f>I58-F58</f>
        <v>0.63777553618446348</v>
      </c>
      <c r="K58" s="616">
        <f>IF((F58)=0,"",(J58/F58))</f>
        <v>1.3637643938354004E-2</v>
      </c>
    </row>
    <row r="59" spans="2:11">
      <c r="B59" s="554" t="s">
        <v>478</v>
      </c>
      <c r="C59" s="536"/>
      <c r="D59" s="617"/>
      <c r="E59" s="611"/>
      <c r="F59" s="612">
        <f>F57+F58</f>
        <v>406.5028552</v>
      </c>
      <c r="G59" s="614"/>
      <c r="H59" s="614"/>
      <c r="I59" s="612">
        <f>I57+I58</f>
        <v>412.04659639914183</v>
      </c>
      <c r="J59" s="615">
        <f>I59-F59</f>
        <v>5.5437411991418344</v>
      </c>
      <c r="K59" s="616">
        <f>IF((F59)=0,"",(J59/F59))</f>
        <v>1.3637643938353903E-2</v>
      </c>
    </row>
    <row r="60" spans="2:11" ht="12.75" customHeight="1">
      <c r="B60" s="1278" t="s">
        <v>479</v>
      </c>
      <c r="C60" s="1278"/>
      <c r="D60" s="617"/>
      <c r="E60" s="611"/>
      <c r="F60" s="618"/>
      <c r="G60" s="595"/>
      <c r="H60" s="595"/>
      <c r="I60" s="595"/>
      <c r="J60" s="595"/>
      <c r="K60" s="619"/>
    </row>
    <row r="61" spans="2:11" ht="13.5" customHeight="1" thickBot="1">
      <c r="B61" s="1279" t="s">
        <v>477</v>
      </c>
      <c r="C61" s="1279"/>
      <c r="D61" s="620"/>
      <c r="E61" s="622"/>
      <c r="F61" s="622">
        <f>F59+F60</f>
        <v>406.5028552</v>
      </c>
      <c r="G61" s="623"/>
      <c r="H61" s="623"/>
      <c r="I61" s="622">
        <f>I59+I60</f>
        <v>412.04659639914183</v>
      </c>
      <c r="J61" s="624">
        <f>I61-F61</f>
        <v>5.5437411991418344</v>
      </c>
      <c r="K61" s="625">
        <f>IF((F61)=0,"",(J61/F61))</f>
        <v>1.3637643938353903E-2</v>
      </c>
    </row>
    <row r="62" spans="2:11" ht="13.5" thickBot="1">
      <c r="B62" s="550"/>
      <c r="C62" s="551"/>
      <c r="D62" s="599"/>
      <c r="E62" s="600"/>
      <c r="F62" s="601"/>
      <c r="G62" s="599"/>
      <c r="H62" s="602"/>
      <c r="I62" s="601"/>
      <c r="J62" s="603"/>
      <c r="K62" s="604"/>
    </row>
    <row r="64" spans="2:11">
      <c r="E64" s="288" t="s">
        <v>769</v>
      </c>
      <c r="F64" s="622">
        <f>'[4]App.2-W_Bill Impacts'!H488</f>
        <v>343.30369539999992</v>
      </c>
      <c r="G64" s="623"/>
      <c r="H64" s="623"/>
      <c r="I64" s="622">
        <f>'[4]App.2-W_Bill Impacts'!K488</f>
        <v>341.23600244897256</v>
      </c>
      <c r="J64" s="624">
        <f>'[4]App.2-W_Bill Impacts'!L488</f>
        <v>-2.0676929510273681</v>
      </c>
      <c r="K64" s="625">
        <f>'[4]App.2-W_Bill Impacts'!M488</f>
        <v>-6.0229265770594103E-3</v>
      </c>
    </row>
    <row r="65" spans="2:2">
      <c r="B65" s="288" t="s">
        <v>394</v>
      </c>
    </row>
    <row r="66" spans="2:2">
      <c r="B66" s="288" t="s">
        <v>395</v>
      </c>
    </row>
    <row r="67" spans="2:2">
      <c r="B67" s="288" t="s">
        <v>396</v>
      </c>
    </row>
    <row r="68" spans="2:2">
      <c r="B68" s="288" t="s">
        <v>397</v>
      </c>
    </row>
    <row r="69" spans="2:2">
      <c r="B69" s="288" t="s">
        <v>470</v>
      </c>
    </row>
    <row r="70" spans="2:2">
      <c r="B70" s="288" t="s">
        <v>471</v>
      </c>
    </row>
    <row r="71" spans="2:2">
      <c r="B71" s="288" t="s">
        <v>472</v>
      </c>
    </row>
    <row r="72" spans="2:2">
      <c r="B72" s="288" t="s">
        <v>473</v>
      </c>
    </row>
    <row r="73" spans="2:2">
      <c r="B73" s="288" t="s">
        <v>474</v>
      </c>
    </row>
  </sheetData>
  <mergeCells count="10">
    <mergeCell ref="B60:C60"/>
    <mergeCell ref="B61:C61"/>
    <mergeCell ref="C3:E3"/>
    <mergeCell ref="C4:E4"/>
    <mergeCell ref="D11:F11"/>
    <mergeCell ref="G11:I11"/>
    <mergeCell ref="J11:K11"/>
    <mergeCell ref="C12:C13"/>
    <mergeCell ref="J12:J13"/>
    <mergeCell ref="K12:K13"/>
  </mergeCells>
  <dataValidations count="3">
    <dataValidation type="list" allowBlank="1" showInputMessage="1" showErrorMessage="1" prompt="Select Charge Unit - monthly, per kWh, per kW" sqref="C43:C44 C31:C41 C46:C56 C14:C29 C62">
      <formula1>"Monthly, per kWh, per kW"</formula1>
    </dataValidation>
    <dataValidation type="list" allowBlank="1" showInputMessage="1" showErrorMessage="1" prompt="Select Charge Unit (monthly, per kWh, per kW)" sqref="II10:II24 WUU983058:WUU983065 WKY983058:WKY983065 WBC983058:WBC983065 VRG983058:VRG983065 VHK983058:VHK983065 UXO983058:UXO983065 UNS983058:UNS983065 UDW983058:UDW983065 TUA983058:TUA983065 TKE983058:TKE983065 TAI983058:TAI983065 SQM983058:SQM983065 SGQ983058:SGQ983065 RWU983058:RWU983065 RMY983058:RMY983065 RDC983058:RDC983065 QTG983058:QTG983065 QJK983058:QJK983065 PZO983058:PZO983065 PPS983058:PPS983065 PFW983058:PFW983065 OWA983058:OWA983065 OME983058:OME983065 OCI983058:OCI983065 NSM983058:NSM983065 NIQ983058:NIQ983065 MYU983058:MYU983065 MOY983058:MOY983065 MFC983058:MFC983065 LVG983058:LVG983065 LLK983058:LLK983065 LBO983058:LBO983065 KRS983058:KRS983065 KHW983058:KHW983065 JYA983058:JYA983065 JOE983058:JOE983065 JEI983058:JEI983065 IUM983058:IUM983065 IKQ983058:IKQ983065 IAU983058:IAU983065 HQY983058:HQY983065 HHC983058:HHC983065 GXG983058:GXG983065 GNK983058:GNK983065 GDO983058:GDO983065 FTS983058:FTS983065 FJW983058:FJW983065 FAA983058:FAA983065 EQE983058:EQE983065 EGI983058:EGI983065 DWM983058:DWM983065 DMQ983058:DMQ983065 DCU983058:DCU983065 CSY983058:CSY983065 CJC983058:CJC983065 BZG983058:BZG983065 BPK983058:BPK983065 BFO983058:BFO983065 AVS983058:AVS983065 ALW983058:ALW983065 ACA983058:ACA983065 SE983058:SE983065 II983058:II983065 WUU917522:WUU917529 WKY917522:WKY917529 WBC917522:WBC917529 VRG917522:VRG917529 VHK917522:VHK917529 UXO917522:UXO917529 UNS917522:UNS917529 UDW917522:UDW917529 TUA917522:TUA917529 TKE917522:TKE917529 TAI917522:TAI917529 SQM917522:SQM917529 SGQ917522:SGQ917529 RWU917522:RWU917529 RMY917522:RMY917529 RDC917522:RDC917529 QTG917522:QTG917529 QJK917522:QJK917529 PZO917522:PZO917529 PPS917522:PPS917529 PFW917522:PFW917529 OWA917522:OWA917529 OME917522:OME917529 OCI917522:OCI917529 NSM917522:NSM917529 NIQ917522:NIQ917529 MYU917522:MYU917529 MOY917522:MOY917529 MFC917522:MFC917529 LVG917522:LVG917529 LLK917522:LLK917529 LBO917522:LBO917529 KRS917522:KRS917529 KHW917522:KHW917529 JYA917522:JYA917529 JOE917522:JOE917529 JEI917522:JEI917529 IUM917522:IUM917529 IKQ917522:IKQ917529 IAU917522:IAU917529 HQY917522:HQY917529 HHC917522:HHC917529 GXG917522:GXG917529 GNK917522:GNK917529 GDO917522:GDO917529 FTS917522:FTS917529 FJW917522:FJW917529 FAA917522:FAA917529 EQE917522:EQE917529 EGI917522:EGI917529 DWM917522:DWM917529 DMQ917522:DMQ917529 DCU917522:DCU917529 CSY917522:CSY917529 CJC917522:CJC917529 BZG917522:BZG917529 BPK917522:BPK917529 BFO917522:BFO917529 AVS917522:AVS917529 ALW917522:ALW917529 ACA917522:ACA917529 SE917522:SE917529 II917522:II917529 WUU851986:WUU851993 WKY851986:WKY851993 WBC851986:WBC851993 VRG851986:VRG851993 VHK851986:VHK851993 UXO851986:UXO851993 UNS851986:UNS851993 UDW851986:UDW851993 TUA851986:TUA851993 TKE851986:TKE851993 TAI851986:TAI851993 SQM851986:SQM851993 SGQ851986:SGQ851993 RWU851986:RWU851993 RMY851986:RMY851993 RDC851986:RDC851993 QTG851986:QTG851993 QJK851986:QJK851993 PZO851986:PZO851993 PPS851986:PPS851993 PFW851986:PFW851993 OWA851986:OWA851993 OME851986:OME851993 OCI851986:OCI851993 NSM851986:NSM851993 NIQ851986:NIQ851993 MYU851986:MYU851993 MOY851986:MOY851993 MFC851986:MFC851993 LVG851986:LVG851993 LLK851986:LLK851993 LBO851986:LBO851993 KRS851986:KRS851993 KHW851986:KHW851993 JYA851986:JYA851993 JOE851986:JOE851993 JEI851986:JEI851993 IUM851986:IUM851993 IKQ851986:IKQ851993 IAU851986:IAU851993 HQY851986:HQY851993 HHC851986:HHC851993 GXG851986:GXG851993 GNK851986:GNK851993 GDO851986:GDO851993 FTS851986:FTS851993 FJW851986:FJW851993 FAA851986:FAA851993 EQE851986:EQE851993 EGI851986:EGI851993 DWM851986:DWM851993 DMQ851986:DMQ851993 DCU851986:DCU851993 CSY851986:CSY851993 CJC851986:CJC851993 BZG851986:BZG851993 BPK851986:BPK851993 BFO851986:BFO851993 AVS851986:AVS851993 ALW851986:ALW851993 ACA851986:ACA851993 SE851986:SE851993 II851986:II851993 WUU786450:WUU786457 WKY786450:WKY786457 WBC786450:WBC786457 VRG786450:VRG786457 VHK786450:VHK786457 UXO786450:UXO786457 UNS786450:UNS786457 UDW786450:UDW786457 TUA786450:TUA786457 TKE786450:TKE786457 TAI786450:TAI786457 SQM786450:SQM786457 SGQ786450:SGQ786457 RWU786450:RWU786457 RMY786450:RMY786457 RDC786450:RDC786457 QTG786450:QTG786457 QJK786450:QJK786457 PZO786450:PZO786457 PPS786450:PPS786457 PFW786450:PFW786457 OWA786450:OWA786457 OME786450:OME786457 OCI786450:OCI786457 NSM786450:NSM786457 NIQ786450:NIQ786457 MYU786450:MYU786457 MOY786450:MOY786457 MFC786450:MFC786457 LVG786450:LVG786457 LLK786450:LLK786457 LBO786450:LBO786457 KRS786450:KRS786457 KHW786450:KHW786457 JYA786450:JYA786457 JOE786450:JOE786457 JEI786450:JEI786457 IUM786450:IUM786457 IKQ786450:IKQ786457 IAU786450:IAU786457 HQY786450:HQY786457 HHC786450:HHC786457 GXG786450:GXG786457 GNK786450:GNK786457 GDO786450:GDO786457 FTS786450:FTS786457 FJW786450:FJW786457 FAA786450:FAA786457 EQE786450:EQE786457 EGI786450:EGI786457 DWM786450:DWM786457 DMQ786450:DMQ786457 DCU786450:DCU786457 CSY786450:CSY786457 CJC786450:CJC786457 BZG786450:BZG786457 BPK786450:BPK786457 BFO786450:BFO786457 AVS786450:AVS786457 ALW786450:ALW786457 ACA786450:ACA786457 SE786450:SE786457 II786450:II786457 WUU720914:WUU720921 WKY720914:WKY720921 WBC720914:WBC720921 VRG720914:VRG720921 VHK720914:VHK720921 UXO720914:UXO720921 UNS720914:UNS720921 UDW720914:UDW720921 TUA720914:TUA720921 TKE720914:TKE720921 TAI720914:TAI720921 SQM720914:SQM720921 SGQ720914:SGQ720921 RWU720914:RWU720921 RMY720914:RMY720921 RDC720914:RDC720921 QTG720914:QTG720921 QJK720914:QJK720921 PZO720914:PZO720921 PPS720914:PPS720921 PFW720914:PFW720921 OWA720914:OWA720921 OME720914:OME720921 OCI720914:OCI720921 NSM720914:NSM720921 NIQ720914:NIQ720921 MYU720914:MYU720921 MOY720914:MOY720921 MFC720914:MFC720921 LVG720914:LVG720921 LLK720914:LLK720921 LBO720914:LBO720921 KRS720914:KRS720921 KHW720914:KHW720921 JYA720914:JYA720921 JOE720914:JOE720921 JEI720914:JEI720921 IUM720914:IUM720921 IKQ720914:IKQ720921 IAU720914:IAU720921 HQY720914:HQY720921 HHC720914:HHC720921 GXG720914:GXG720921 GNK720914:GNK720921 GDO720914:GDO720921 FTS720914:FTS720921 FJW720914:FJW720921 FAA720914:FAA720921 EQE720914:EQE720921 EGI720914:EGI720921 DWM720914:DWM720921 DMQ720914:DMQ720921 DCU720914:DCU720921 CSY720914:CSY720921 CJC720914:CJC720921 BZG720914:BZG720921 BPK720914:BPK720921 BFO720914:BFO720921 AVS720914:AVS720921 ALW720914:ALW720921 ACA720914:ACA720921 SE720914:SE720921 II720914:II720921 WUU655378:WUU655385 WKY655378:WKY655385 WBC655378:WBC655385 VRG655378:VRG655385 VHK655378:VHK655385 UXO655378:UXO655385 UNS655378:UNS655385 UDW655378:UDW655385 TUA655378:TUA655385 TKE655378:TKE655385 TAI655378:TAI655385 SQM655378:SQM655385 SGQ655378:SGQ655385 RWU655378:RWU655385 RMY655378:RMY655385 RDC655378:RDC655385 QTG655378:QTG655385 QJK655378:QJK655385 PZO655378:PZO655385 PPS655378:PPS655385 PFW655378:PFW655385 OWA655378:OWA655385 OME655378:OME655385 OCI655378:OCI655385 NSM655378:NSM655385 NIQ655378:NIQ655385 MYU655378:MYU655385 MOY655378:MOY655385 MFC655378:MFC655385 LVG655378:LVG655385 LLK655378:LLK655385 LBO655378:LBO655385 KRS655378:KRS655385 KHW655378:KHW655385 JYA655378:JYA655385 JOE655378:JOE655385 JEI655378:JEI655385 IUM655378:IUM655385 IKQ655378:IKQ655385 IAU655378:IAU655385 HQY655378:HQY655385 HHC655378:HHC655385 GXG655378:GXG655385 GNK655378:GNK655385 GDO655378:GDO655385 FTS655378:FTS655385 FJW655378:FJW655385 FAA655378:FAA655385 EQE655378:EQE655385 EGI655378:EGI655385 DWM655378:DWM655385 DMQ655378:DMQ655385 DCU655378:DCU655385 CSY655378:CSY655385 CJC655378:CJC655385 BZG655378:BZG655385 BPK655378:BPK655385 BFO655378:BFO655385 AVS655378:AVS655385 ALW655378:ALW655385 ACA655378:ACA655385 SE655378:SE655385 II655378:II655385 WUU589842:WUU589849 WKY589842:WKY589849 WBC589842:WBC589849 VRG589842:VRG589849 VHK589842:VHK589849 UXO589842:UXO589849 UNS589842:UNS589849 UDW589842:UDW589849 TUA589842:TUA589849 TKE589842:TKE589849 TAI589842:TAI589849 SQM589842:SQM589849 SGQ589842:SGQ589849 RWU589842:RWU589849 RMY589842:RMY589849 RDC589842:RDC589849 QTG589842:QTG589849 QJK589842:QJK589849 PZO589842:PZO589849 PPS589842:PPS589849 PFW589842:PFW589849 OWA589842:OWA589849 OME589842:OME589849 OCI589842:OCI589849 NSM589842:NSM589849 NIQ589842:NIQ589849 MYU589842:MYU589849 MOY589842:MOY589849 MFC589842:MFC589849 LVG589842:LVG589849 LLK589842:LLK589849 LBO589842:LBO589849 KRS589842:KRS589849 KHW589842:KHW589849 JYA589842:JYA589849 JOE589842:JOE589849 JEI589842:JEI589849 IUM589842:IUM589849 IKQ589842:IKQ589849 IAU589842:IAU589849 HQY589842:HQY589849 HHC589842:HHC589849 GXG589842:GXG589849 GNK589842:GNK589849 GDO589842:GDO589849 FTS589842:FTS589849 FJW589842:FJW589849 FAA589842:FAA589849 EQE589842:EQE589849 EGI589842:EGI589849 DWM589842:DWM589849 DMQ589842:DMQ589849 DCU589842:DCU589849 CSY589842:CSY589849 CJC589842:CJC589849 BZG589842:BZG589849 BPK589842:BPK589849 BFO589842:BFO589849 AVS589842:AVS589849 ALW589842:ALW589849 ACA589842:ACA589849 SE589842:SE589849 II589842:II589849 WUU524306:WUU524313 WKY524306:WKY524313 WBC524306:WBC524313 VRG524306:VRG524313 VHK524306:VHK524313 UXO524306:UXO524313 UNS524306:UNS524313 UDW524306:UDW524313 TUA524306:TUA524313 TKE524306:TKE524313 TAI524306:TAI524313 SQM524306:SQM524313 SGQ524306:SGQ524313 RWU524306:RWU524313 RMY524306:RMY524313 RDC524306:RDC524313 QTG524306:QTG524313 QJK524306:QJK524313 PZO524306:PZO524313 PPS524306:PPS524313 PFW524306:PFW524313 OWA524306:OWA524313 OME524306:OME524313 OCI524306:OCI524313 NSM524306:NSM524313 NIQ524306:NIQ524313 MYU524306:MYU524313 MOY524306:MOY524313 MFC524306:MFC524313 LVG524306:LVG524313 LLK524306:LLK524313 LBO524306:LBO524313 KRS524306:KRS524313 KHW524306:KHW524313 JYA524306:JYA524313 JOE524306:JOE524313 JEI524306:JEI524313 IUM524306:IUM524313 IKQ524306:IKQ524313 IAU524306:IAU524313 HQY524306:HQY524313 HHC524306:HHC524313 GXG524306:GXG524313 GNK524306:GNK524313 GDO524306:GDO524313 FTS524306:FTS524313 FJW524306:FJW524313 FAA524306:FAA524313 EQE524306:EQE524313 EGI524306:EGI524313 DWM524306:DWM524313 DMQ524306:DMQ524313 DCU524306:DCU524313 CSY524306:CSY524313 CJC524306:CJC524313 BZG524306:BZG524313 BPK524306:BPK524313 BFO524306:BFO524313 AVS524306:AVS524313 ALW524306:ALW524313 ACA524306:ACA524313 SE524306:SE524313 II524306:II524313 WUU458770:WUU458777 WKY458770:WKY458777 WBC458770:WBC458777 VRG458770:VRG458777 VHK458770:VHK458777 UXO458770:UXO458777 UNS458770:UNS458777 UDW458770:UDW458777 TUA458770:TUA458777 TKE458770:TKE458777 TAI458770:TAI458777 SQM458770:SQM458777 SGQ458770:SGQ458777 RWU458770:RWU458777 RMY458770:RMY458777 RDC458770:RDC458777 QTG458770:QTG458777 QJK458770:QJK458777 PZO458770:PZO458777 PPS458770:PPS458777 PFW458770:PFW458777 OWA458770:OWA458777 OME458770:OME458777 OCI458770:OCI458777 NSM458770:NSM458777 NIQ458770:NIQ458777 MYU458770:MYU458777 MOY458770:MOY458777 MFC458770:MFC458777 LVG458770:LVG458777 LLK458770:LLK458777 LBO458770:LBO458777 KRS458770:KRS458777 KHW458770:KHW458777 JYA458770:JYA458777 JOE458770:JOE458777 JEI458770:JEI458777 IUM458770:IUM458777 IKQ458770:IKQ458777 IAU458770:IAU458777 HQY458770:HQY458777 HHC458770:HHC458777 GXG458770:GXG458777 GNK458770:GNK458777 GDO458770:GDO458777 FTS458770:FTS458777 FJW458770:FJW458777 FAA458770:FAA458777 EQE458770:EQE458777 EGI458770:EGI458777 DWM458770:DWM458777 DMQ458770:DMQ458777 DCU458770:DCU458777 CSY458770:CSY458777 CJC458770:CJC458777 BZG458770:BZG458777 BPK458770:BPK458777 BFO458770:BFO458777 AVS458770:AVS458777 ALW458770:ALW458777 ACA458770:ACA458777 SE458770:SE458777 II458770:II458777 WUU393234:WUU393241 WKY393234:WKY393241 WBC393234:WBC393241 VRG393234:VRG393241 VHK393234:VHK393241 UXO393234:UXO393241 UNS393234:UNS393241 UDW393234:UDW393241 TUA393234:TUA393241 TKE393234:TKE393241 TAI393234:TAI393241 SQM393234:SQM393241 SGQ393234:SGQ393241 RWU393234:RWU393241 RMY393234:RMY393241 RDC393234:RDC393241 QTG393234:QTG393241 QJK393234:QJK393241 PZO393234:PZO393241 PPS393234:PPS393241 PFW393234:PFW393241 OWA393234:OWA393241 OME393234:OME393241 OCI393234:OCI393241 NSM393234:NSM393241 NIQ393234:NIQ393241 MYU393234:MYU393241 MOY393234:MOY393241 MFC393234:MFC393241 LVG393234:LVG393241 LLK393234:LLK393241 LBO393234:LBO393241 KRS393234:KRS393241 KHW393234:KHW393241 JYA393234:JYA393241 JOE393234:JOE393241 JEI393234:JEI393241 IUM393234:IUM393241 IKQ393234:IKQ393241 IAU393234:IAU393241 HQY393234:HQY393241 HHC393234:HHC393241 GXG393234:GXG393241 GNK393234:GNK393241 GDO393234:GDO393241 FTS393234:FTS393241 FJW393234:FJW393241 FAA393234:FAA393241 EQE393234:EQE393241 EGI393234:EGI393241 DWM393234:DWM393241 DMQ393234:DMQ393241 DCU393234:DCU393241 CSY393234:CSY393241 CJC393234:CJC393241 BZG393234:BZG393241 BPK393234:BPK393241 BFO393234:BFO393241 AVS393234:AVS393241 ALW393234:ALW393241 ACA393234:ACA393241 SE393234:SE393241 II393234:II393241 WUU327698:WUU327705 WKY327698:WKY327705 WBC327698:WBC327705 VRG327698:VRG327705 VHK327698:VHK327705 UXO327698:UXO327705 UNS327698:UNS327705 UDW327698:UDW327705 TUA327698:TUA327705 TKE327698:TKE327705 TAI327698:TAI327705 SQM327698:SQM327705 SGQ327698:SGQ327705 RWU327698:RWU327705 RMY327698:RMY327705 RDC327698:RDC327705 QTG327698:QTG327705 QJK327698:QJK327705 PZO327698:PZO327705 PPS327698:PPS327705 PFW327698:PFW327705 OWA327698:OWA327705 OME327698:OME327705 OCI327698:OCI327705 NSM327698:NSM327705 NIQ327698:NIQ327705 MYU327698:MYU327705 MOY327698:MOY327705 MFC327698:MFC327705 LVG327698:LVG327705 LLK327698:LLK327705 LBO327698:LBO327705 KRS327698:KRS327705 KHW327698:KHW327705 JYA327698:JYA327705 JOE327698:JOE327705 JEI327698:JEI327705 IUM327698:IUM327705 IKQ327698:IKQ327705 IAU327698:IAU327705 HQY327698:HQY327705 HHC327698:HHC327705 GXG327698:GXG327705 GNK327698:GNK327705 GDO327698:GDO327705 FTS327698:FTS327705 FJW327698:FJW327705 FAA327698:FAA327705 EQE327698:EQE327705 EGI327698:EGI327705 DWM327698:DWM327705 DMQ327698:DMQ327705 DCU327698:DCU327705 CSY327698:CSY327705 CJC327698:CJC327705 BZG327698:BZG327705 BPK327698:BPK327705 BFO327698:BFO327705 AVS327698:AVS327705 ALW327698:ALW327705 ACA327698:ACA327705 SE327698:SE327705 II327698:II327705 WUU262162:WUU262169 WKY262162:WKY262169 WBC262162:WBC262169 VRG262162:VRG262169 VHK262162:VHK262169 UXO262162:UXO262169 UNS262162:UNS262169 UDW262162:UDW262169 TUA262162:TUA262169 TKE262162:TKE262169 TAI262162:TAI262169 SQM262162:SQM262169 SGQ262162:SGQ262169 RWU262162:RWU262169 RMY262162:RMY262169 RDC262162:RDC262169 QTG262162:QTG262169 QJK262162:QJK262169 PZO262162:PZO262169 PPS262162:PPS262169 PFW262162:PFW262169 OWA262162:OWA262169 OME262162:OME262169 OCI262162:OCI262169 NSM262162:NSM262169 NIQ262162:NIQ262169 MYU262162:MYU262169 MOY262162:MOY262169 MFC262162:MFC262169 LVG262162:LVG262169 LLK262162:LLK262169 LBO262162:LBO262169 KRS262162:KRS262169 KHW262162:KHW262169 JYA262162:JYA262169 JOE262162:JOE262169 JEI262162:JEI262169 IUM262162:IUM262169 IKQ262162:IKQ262169 IAU262162:IAU262169 HQY262162:HQY262169 HHC262162:HHC262169 GXG262162:GXG262169 GNK262162:GNK262169 GDO262162:GDO262169 FTS262162:FTS262169 FJW262162:FJW262169 FAA262162:FAA262169 EQE262162:EQE262169 EGI262162:EGI262169 DWM262162:DWM262169 DMQ262162:DMQ262169 DCU262162:DCU262169 CSY262162:CSY262169 CJC262162:CJC262169 BZG262162:BZG262169 BPK262162:BPK262169 BFO262162:BFO262169 AVS262162:AVS262169 ALW262162:ALW262169 ACA262162:ACA262169 SE262162:SE262169 II262162:II262169 WUU196626:WUU196633 WKY196626:WKY196633 WBC196626:WBC196633 VRG196626:VRG196633 VHK196626:VHK196633 UXO196626:UXO196633 UNS196626:UNS196633 UDW196626:UDW196633 TUA196626:TUA196633 TKE196626:TKE196633 TAI196626:TAI196633 SQM196626:SQM196633 SGQ196626:SGQ196633 RWU196626:RWU196633 RMY196626:RMY196633 RDC196626:RDC196633 QTG196626:QTG196633 QJK196626:QJK196633 PZO196626:PZO196633 PPS196626:PPS196633 PFW196626:PFW196633 OWA196626:OWA196633 OME196626:OME196633 OCI196626:OCI196633 NSM196626:NSM196633 NIQ196626:NIQ196633 MYU196626:MYU196633 MOY196626:MOY196633 MFC196626:MFC196633 LVG196626:LVG196633 LLK196626:LLK196633 LBO196626:LBO196633 KRS196626:KRS196633 KHW196626:KHW196633 JYA196626:JYA196633 JOE196626:JOE196633 JEI196626:JEI196633 IUM196626:IUM196633 IKQ196626:IKQ196633 IAU196626:IAU196633 HQY196626:HQY196633 HHC196626:HHC196633 GXG196626:GXG196633 GNK196626:GNK196633 GDO196626:GDO196633 FTS196626:FTS196633 FJW196626:FJW196633 FAA196626:FAA196633 EQE196626:EQE196633 EGI196626:EGI196633 DWM196626:DWM196633 DMQ196626:DMQ196633 DCU196626:DCU196633 CSY196626:CSY196633 CJC196626:CJC196633 BZG196626:BZG196633 BPK196626:BPK196633 BFO196626:BFO196633 AVS196626:AVS196633 ALW196626:ALW196633 ACA196626:ACA196633 SE196626:SE196633 II196626:II196633 WUU131090:WUU131097 WKY131090:WKY131097 WBC131090:WBC131097 VRG131090:VRG131097 VHK131090:VHK131097 UXO131090:UXO131097 UNS131090:UNS131097 UDW131090:UDW131097 TUA131090:TUA131097 TKE131090:TKE131097 TAI131090:TAI131097 SQM131090:SQM131097 SGQ131090:SGQ131097 RWU131090:RWU131097 RMY131090:RMY131097 RDC131090:RDC131097 QTG131090:QTG131097 QJK131090:QJK131097 PZO131090:PZO131097 PPS131090:PPS131097 PFW131090:PFW131097 OWA131090:OWA131097 OME131090:OME131097 OCI131090:OCI131097 NSM131090:NSM131097 NIQ131090:NIQ131097 MYU131090:MYU131097 MOY131090:MOY131097 MFC131090:MFC131097 LVG131090:LVG131097 LLK131090:LLK131097 LBO131090:LBO131097 KRS131090:KRS131097 KHW131090:KHW131097 JYA131090:JYA131097 JOE131090:JOE131097 JEI131090:JEI131097 IUM131090:IUM131097 IKQ131090:IKQ131097 IAU131090:IAU131097 HQY131090:HQY131097 HHC131090:HHC131097 GXG131090:GXG131097 GNK131090:GNK131097 GDO131090:GDO131097 FTS131090:FTS131097 FJW131090:FJW131097 FAA131090:FAA131097 EQE131090:EQE131097 EGI131090:EGI131097 DWM131090:DWM131097 DMQ131090:DMQ131097 DCU131090:DCU131097 CSY131090:CSY131097 CJC131090:CJC131097 BZG131090:BZG131097 BPK131090:BPK131097 BFO131090:BFO131097 AVS131090:AVS131097 ALW131090:ALW131097 ACA131090:ACA131097 SE131090:SE131097 II131090:II131097 WUU65554:WUU65561 WKY65554:WKY65561 WBC65554:WBC65561 VRG65554:VRG65561 VHK65554:VHK65561 UXO65554:UXO65561 UNS65554:UNS65561 UDW65554:UDW65561 TUA65554:TUA65561 TKE65554:TKE65561 TAI65554:TAI65561 SQM65554:SQM65561 SGQ65554:SGQ65561 RWU65554:RWU65561 RMY65554:RMY65561 RDC65554:RDC65561 QTG65554:QTG65561 QJK65554:QJK65561 PZO65554:PZO65561 PPS65554:PPS65561 PFW65554:PFW65561 OWA65554:OWA65561 OME65554:OME65561 OCI65554:OCI65561 NSM65554:NSM65561 NIQ65554:NIQ65561 MYU65554:MYU65561 MOY65554:MOY65561 MFC65554:MFC65561 LVG65554:LVG65561 LLK65554:LLK65561 LBO65554:LBO65561 KRS65554:KRS65561 KHW65554:KHW65561 JYA65554:JYA65561 JOE65554:JOE65561 JEI65554:JEI65561 IUM65554:IUM65561 IKQ65554:IKQ65561 IAU65554:IAU65561 HQY65554:HQY65561 HHC65554:HHC65561 GXG65554:GXG65561 GNK65554:GNK65561 GDO65554:GDO65561 FTS65554:FTS65561 FJW65554:FJW65561 FAA65554:FAA65561 EQE65554:EQE65561 EGI65554:EGI65561 DWM65554:DWM65561 DMQ65554:DMQ65561 DCU65554:DCU65561 CSY65554:CSY65561 CJC65554:CJC65561 BZG65554:BZG65561 BPK65554:BPK65561 BFO65554:BFO65561 AVS65554:AVS65561 ALW65554:ALW65561 ACA65554:ACA65561 SE65554:SE65561 II65554:II65561 WUU29:WUU40 WKY29:WKY40 WBC29:WBC40 VRG29:VRG40 VHK29:VHK40 UXO29:UXO40 UNS29:UNS40 UDW29:UDW40 TUA29:TUA40 TKE29:TKE40 TAI29:TAI40 SQM29:SQM40 SGQ29:SGQ40 RWU29:RWU40 RMY29:RMY40 RDC29:RDC40 QTG29:QTG40 QJK29:QJK40 PZO29:PZO40 PPS29:PPS40 PFW29:PFW40 OWA29:OWA40 OME29:OME40 OCI29:OCI40 NSM29:NSM40 NIQ29:NIQ40 MYU29:MYU40 MOY29:MOY40 MFC29:MFC40 LVG29:LVG40 LLK29:LLK40 LBO29:LBO40 KRS29:KRS40 KHW29:KHW40 JYA29:JYA40 JOE29:JOE40 JEI29:JEI40 IUM29:IUM40 IKQ29:IKQ40 IAU29:IAU40 HQY29:HQY40 HHC29:HHC40 GXG29:GXG40 GNK29:GNK40 GDO29:GDO40 FTS29:FTS40 FJW29:FJW40 FAA29:FAA40 EQE29:EQE40 EGI29:EGI40 DWM29:DWM40 DMQ29:DMQ40 DCU29:DCU40 CSY29:CSY40 CJC29:CJC40 BZG29:BZG40 BPK29:BPK40 BFO29:BFO40 AVS29:AVS40 ALW29:ALW40 ACA29:ACA40 SE29:SE40 II29:II40 WUU983055:WUU983056 WKY983055:WKY983056 WBC983055:WBC983056 VRG983055:VRG983056 VHK983055:VHK983056 UXO983055:UXO983056 UNS983055:UNS983056 UDW983055:UDW983056 TUA983055:TUA983056 TKE983055:TKE983056 TAI983055:TAI983056 SQM983055:SQM983056 SGQ983055:SGQ983056 RWU983055:RWU983056 RMY983055:RMY983056 RDC983055:RDC983056 QTG983055:QTG983056 QJK983055:QJK983056 PZO983055:PZO983056 PPS983055:PPS983056 PFW983055:PFW983056 OWA983055:OWA983056 OME983055:OME983056 OCI983055:OCI983056 NSM983055:NSM983056 NIQ983055:NIQ983056 MYU983055:MYU983056 MOY983055:MOY983056 MFC983055:MFC983056 LVG983055:LVG983056 LLK983055:LLK983056 LBO983055:LBO983056 KRS983055:KRS983056 KHW983055:KHW983056 JYA983055:JYA983056 JOE983055:JOE983056 JEI983055:JEI983056 IUM983055:IUM983056 IKQ983055:IKQ983056 IAU983055:IAU983056 HQY983055:HQY983056 HHC983055:HHC983056 GXG983055:GXG983056 GNK983055:GNK983056 GDO983055:GDO983056 FTS983055:FTS983056 FJW983055:FJW983056 FAA983055:FAA983056 EQE983055:EQE983056 EGI983055:EGI983056 DWM983055:DWM983056 DMQ983055:DMQ983056 DCU983055:DCU983056 CSY983055:CSY983056 CJC983055:CJC983056 BZG983055:BZG983056 BPK983055:BPK983056 BFO983055:BFO983056 AVS983055:AVS983056 ALW983055:ALW983056 ACA983055:ACA983056 SE983055:SE983056 II983055:II983056 WUU917519:WUU917520 WKY917519:WKY917520 WBC917519:WBC917520 VRG917519:VRG917520 VHK917519:VHK917520 UXO917519:UXO917520 UNS917519:UNS917520 UDW917519:UDW917520 TUA917519:TUA917520 TKE917519:TKE917520 TAI917519:TAI917520 SQM917519:SQM917520 SGQ917519:SGQ917520 RWU917519:RWU917520 RMY917519:RMY917520 RDC917519:RDC917520 QTG917519:QTG917520 QJK917519:QJK917520 PZO917519:PZO917520 PPS917519:PPS917520 PFW917519:PFW917520 OWA917519:OWA917520 OME917519:OME917520 OCI917519:OCI917520 NSM917519:NSM917520 NIQ917519:NIQ917520 MYU917519:MYU917520 MOY917519:MOY917520 MFC917519:MFC917520 LVG917519:LVG917520 LLK917519:LLK917520 LBO917519:LBO917520 KRS917519:KRS917520 KHW917519:KHW917520 JYA917519:JYA917520 JOE917519:JOE917520 JEI917519:JEI917520 IUM917519:IUM917520 IKQ917519:IKQ917520 IAU917519:IAU917520 HQY917519:HQY917520 HHC917519:HHC917520 GXG917519:GXG917520 GNK917519:GNK917520 GDO917519:GDO917520 FTS917519:FTS917520 FJW917519:FJW917520 FAA917519:FAA917520 EQE917519:EQE917520 EGI917519:EGI917520 DWM917519:DWM917520 DMQ917519:DMQ917520 DCU917519:DCU917520 CSY917519:CSY917520 CJC917519:CJC917520 BZG917519:BZG917520 BPK917519:BPK917520 BFO917519:BFO917520 AVS917519:AVS917520 ALW917519:ALW917520 ACA917519:ACA917520 SE917519:SE917520 II917519:II917520 WUU851983:WUU851984 WKY851983:WKY851984 WBC851983:WBC851984 VRG851983:VRG851984 VHK851983:VHK851984 UXO851983:UXO851984 UNS851983:UNS851984 UDW851983:UDW851984 TUA851983:TUA851984 TKE851983:TKE851984 TAI851983:TAI851984 SQM851983:SQM851984 SGQ851983:SGQ851984 RWU851983:RWU851984 RMY851983:RMY851984 RDC851983:RDC851984 QTG851983:QTG851984 QJK851983:QJK851984 PZO851983:PZO851984 PPS851983:PPS851984 PFW851983:PFW851984 OWA851983:OWA851984 OME851983:OME851984 OCI851983:OCI851984 NSM851983:NSM851984 NIQ851983:NIQ851984 MYU851983:MYU851984 MOY851983:MOY851984 MFC851983:MFC851984 LVG851983:LVG851984 LLK851983:LLK851984 LBO851983:LBO851984 KRS851983:KRS851984 KHW851983:KHW851984 JYA851983:JYA851984 JOE851983:JOE851984 JEI851983:JEI851984 IUM851983:IUM851984 IKQ851983:IKQ851984 IAU851983:IAU851984 HQY851983:HQY851984 HHC851983:HHC851984 GXG851983:GXG851984 GNK851983:GNK851984 GDO851983:GDO851984 FTS851983:FTS851984 FJW851983:FJW851984 FAA851983:FAA851984 EQE851983:EQE851984 EGI851983:EGI851984 DWM851983:DWM851984 DMQ851983:DMQ851984 DCU851983:DCU851984 CSY851983:CSY851984 CJC851983:CJC851984 BZG851983:BZG851984 BPK851983:BPK851984 BFO851983:BFO851984 AVS851983:AVS851984 ALW851983:ALW851984 ACA851983:ACA851984 SE851983:SE851984 II851983:II851984 WUU786447:WUU786448 WKY786447:WKY786448 WBC786447:WBC786448 VRG786447:VRG786448 VHK786447:VHK786448 UXO786447:UXO786448 UNS786447:UNS786448 UDW786447:UDW786448 TUA786447:TUA786448 TKE786447:TKE786448 TAI786447:TAI786448 SQM786447:SQM786448 SGQ786447:SGQ786448 RWU786447:RWU786448 RMY786447:RMY786448 RDC786447:RDC786448 QTG786447:QTG786448 QJK786447:QJK786448 PZO786447:PZO786448 PPS786447:PPS786448 PFW786447:PFW786448 OWA786447:OWA786448 OME786447:OME786448 OCI786447:OCI786448 NSM786447:NSM786448 NIQ786447:NIQ786448 MYU786447:MYU786448 MOY786447:MOY786448 MFC786447:MFC786448 LVG786447:LVG786448 LLK786447:LLK786448 LBO786447:LBO786448 KRS786447:KRS786448 KHW786447:KHW786448 JYA786447:JYA786448 JOE786447:JOE786448 JEI786447:JEI786448 IUM786447:IUM786448 IKQ786447:IKQ786448 IAU786447:IAU786448 HQY786447:HQY786448 HHC786447:HHC786448 GXG786447:GXG786448 GNK786447:GNK786448 GDO786447:GDO786448 FTS786447:FTS786448 FJW786447:FJW786448 FAA786447:FAA786448 EQE786447:EQE786448 EGI786447:EGI786448 DWM786447:DWM786448 DMQ786447:DMQ786448 DCU786447:DCU786448 CSY786447:CSY786448 CJC786447:CJC786448 BZG786447:BZG786448 BPK786447:BPK786448 BFO786447:BFO786448 AVS786447:AVS786448 ALW786447:ALW786448 ACA786447:ACA786448 SE786447:SE786448 II786447:II786448 WUU720911:WUU720912 WKY720911:WKY720912 WBC720911:WBC720912 VRG720911:VRG720912 VHK720911:VHK720912 UXO720911:UXO720912 UNS720911:UNS720912 UDW720911:UDW720912 TUA720911:TUA720912 TKE720911:TKE720912 TAI720911:TAI720912 SQM720911:SQM720912 SGQ720911:SGQ720912 RWU720911:RWU720912 RMY720911:RMY720912 RDC720911:RDC720912 QTG720911:QTG720912 QJK720911:QJK720912 PZO720911:PZO720912 PPS720911:PPS720912 PFW720911:PFW720912 OWA720911:OWA720912 OME720911:OME720912 OCI720911:OCI720912 NSM720911:NSM720912 NIQ720911:NIQ720912 MYU720911:MYU720912 MOY720911:MOY720912 MFC720911:MFC720912 LVG720911:LVG720912 LLK720911:LLK720912 LBO720911:LBO720912 KRS720911:KRS720912 KHW720911:KHW720912 JYA720911:JYA720912 JOE720911:JOE720912 JEI720911:JEI720912 IUM720911:IUM720912 IKQ720911:IKQ720912 IAU720911:IAU720912 HQY720911:HQY720912 HHC720911:HHC720912 GXG720911:GXG720912 GNK720911:GNK720912 GDO720911:GDO720912 FTS720911:FTS720912 FJW720911:FJW720912 FAA720911:FAA720912 EQE720911:EQE720912 EGI720911:EGI720912 DWM720911:DWM720912 DMQ720911:DMQ720912 DCU720911:DCU720912 CSY720911:CSY720912 CJC720911:CJC720912 BZG720911:BZG720912 BPK720911:BPK720912 BFO720911:BFO720912 AVS720911:AVS720912 ALW720911:ALW720912 ACA720911:ACA720912 SE720911:SE720912 II720911:II720912 WUU655375:WUU655376 WKY655375:WKY655376 WBC655375:WBC655376 VRG655375:VRG655376 VHK655375:VHK655376 UXO655375:UXO655376 UNS655375:UNS655376 UDW655375:UDW655376 TUA655375:TUA655376 TKE655375:TKE655376 TAI655375:TAI655376 SQM655375:SQM655376 SGQ655375:SGQ655376 RWU655375:RWU655376 RMY655375:RMY655376 RDC655375:RDC655376 QTG655375:QTG655376 QJK655375:QJK655376 PZO655375:PZO655376 PPS655375:PPS655376 PFW655375:PFW655376 OWA655375:OWA655376 OME655375:OME655376 OCI655375:OCI655376 NSM655375:NSM655376 NIQ655375:NIQ655376 MYU655375:MYU655376 MOY655375:MOY655376 MFC655375:MFC655376 LVG655375:LVG655376 LLK655375:LLK655376 LBO655375:LBO655376 KRS655375:KRS655376 KHW655375:KHW655376 JYA655375:JYA655376 JOE655375:JOE655376 JEI655375:JEI655376 IUM655375:IUM655376 IKQ655375:IKQ655376 IAU655375:IAU655376 HQY655375:HQY655376 HHC655375:HHC655376 GXG655375:GXG655376 GNK655375:GNK655376 GDO655375:GDO655376 FTS655375:FTS655376 FJW655375:FJW655376 FAA655375:FAA655376 EQE655375:EQE655376 EGI655375:EGI655376 DWM655375:DWM655376 DMQ655375:DMQ655376 DCU655375:DCU655376 CSY655375:CSY655376 CJC655375:CJC655376 BZG655375:BZG655376 BPK655375:BPK655376 BFO655375:BFO655376 AVS655375:AVS655376 ALW655375:ALW655376 ACA655375:ACA655376 SE655375:SE655376 II655375:II655376 WUU589839:WUU589840 WKY589839:WKY589840 WBC589839:WBC589840 VRG589839:VRG589840 VHK589839:VHK589840 UXO589839:UXO589840 UNS589839:UNS589840 UDW589839:UDW589840 TUA589839:TUA589840 TKE589839:TKE589840 TAI589839:TAI589840 SQM589839:SQM589840 SGQ589839:SGQ589840 RWU589839:RWU589840 RMY589839:RMY589840 RDC589839:RDC589840 QTG589839:QTG589840 QJK589839:QJK589840 PZO589839:PZO589840 PPS589839:PPS589840 PFW589839:PFW589840 OWA589839:OWA589840 OME589839:OME589840 OCI589839:OCI589840 NSM589839:NSM589840 NIQ589839:NIQ589840 MYU589839:MYU589840 MOY589839:MOY589840 MFC589839:MFC589840 LVG589839:LVG589840 LLK589839:LLK589840 LBO589839:LBO589840 KRS589839:KRS589840 KHW589839:KHW589840 JYA589839:JYA589840 JOE589839:JOE589840 JEI589839:JEI589840 IUM589839:IUM589840 IKQ589839:IKQ589840 IAU589839:IAU589840 HQY589839:HQY589840 HHC589839:HHC589840 GXG589839:GXG589840 GNK589839:GNK589840 GDO589839:GDO589840 FTS589839:FTS589840 FJW589839:FJW589840 FAA589839:FAA589840 EQE589839:EQE589840 EGI589839:EGI589840 DWM589839:DWM589840 DMQ589839:DMQ589840 DCU589839:DCU589840 CSY589839:CSY589840 CJC589839:CJC589840 BZG589839:BZG589840 BPK589839:BPK589840 BFO589839:BFO589840 AVS589839:AVS589840 ALW589839:ALW589840 ACA589839:ACA589840 SE589839:SE589840 II589839:II589840 WUU524303:WUU524304 WKY524303:WKY524304 WBC524303:WBC524304 VRG524303:VRG524304 VHK524303:VHK524304 UXO524303:UXO524304 UNS524303:UNS524304 UDW524303:UDW524304 TUA524303:TUA524304 TKE524303:TKE524304 TAI524303:TAI524304 SQM524303:SQM524304 SGQ524303:SGQ524304 RWU524303:RWU524304 RMY524303:RMY524304 RDC524303:RDC524304 QTG524303:QTG524304 QJK524303:QJK524304 PZO524303:PZO524304 PPS524303:PPS524304 PFW524303:PFW524304 OWA524303:OWA524304 OME524303:OME524304 OCI524303:OCI524304 NSM524303:NSM524304 NIQ524303:NIQ524304 MYU524303:MYU524304 MOY524303:MOY524304 MFC524303:MFC524304 LVG524303:LVG524304 LLK524303:LLK524304 LBO524303:LBO524304 KRS524303:KRS524304 KHW524303:KHW524304 JYA524303:JYA524304 JOE524303:JOE524304 JEI524303:JEI524304 IUM524303:IUM524304 IKQ524303:IKQ524304 IAU524303:IAU524304 HQY524303:HQY524304 HHC524303:HHC524304 GXG524303:GXG524304 GNK524303:GNK524304 GDO524303:GDO524304 FTS524303:FTS524304 FJW524303:FJW524304 FAA524303:FAA524304 EQE524303:EQE524304 EGI524303:EGI524304 DWM524303:DWM524304 DMQ524303:DMQ524304 DCU524303:DCU524304 CSY524303:CSY524304 CJC524303:CJC524304 BZG524303:BZG524304 BPK524303:BPK524304 BFO524303:BFO524304 AVS524303:AVS524304 ALW524303:ALW524304 ACA524303:ACA524304 SE524303:SE524304 II524303:II524304 WUU458767:WUU458768 WKY458767:WKY458768 WBC458767:WBC458768 VRG458767:VRG458768 VHK458767:VHK458768 UXO458767:UXO458768 UNS458767:UNS458768 UDW458767:UDW458768 TUA458767:TUA458768 TKE458767:TKE458768 TAI458767:TAI458768 SQM458767:SQM458768 SGQ458767:SGQ458768 RWU458767:RWU458768 RMY458767:RMY458768 RDC458767:RDC458768 QTG458767:QTG458768 QJK458767:QJK458768 PZO458767:PZO458768 PPS458767:PPS458768 PFW458767:PFW458768 OWA458767:OWA458768 OME458767:OME458768 OCI458767:OCI458768 NSM458767:NSM458768 NIQ458767:NIQ458768 MYU458767:MYU458768 MOY458767:MOY458768 MFC458767:MFC458768 LVG458767:LVG458768 LLK458767:LLK458768 LBO458767:LBO458768 KRS458767:KRS458768 KHW458767:KHW458768 JYA458767:JYA458768 JOE458767:JOE458768 JEI458767:JEI458768 IUM458767:IUM458768 IKQ458767:IKQ458768 IAU458767:IAU458768 HQY458767:HQY458768 HHC458767:HHC458768 GXG458767:GXG458768 GNK458767:GNK458768 GDO458767:GDO458768 FTS458767:FTS458768 FJW458767:FJW458768 FAA458767:FAA458768 EQE458767:EQE458768 EGI458767:EGI458768 DWM458767:DWM458768 DMQ458767:DMQ458768 DCU458767:DCU458768 CSY458767:CSY458768 CJC458767:CJC458768 BZG458767:BZG458768 BPK458767:BPK458768 BFO458767:BFO458768 AVS458767:AVS458768 ALW458767:ALW458768 ACA458767:ACA458768 SE458767:SE458768 II458767:II458768 WUU393231:WUU393232 WKY393231:WKY393232 WBC393231:WBC393232 VRG393231:VRG393232 VHK393231:VHK393232 UXO393231:UXO393232 UNS393231:UNS393232 UDW393231:UDW393232 TUA393231:TUA393232 TKE393231:TKE393232 TAI393231:TAI393232 SQM393231:SQM393232 SGQ393231:SGQ393232 RWU393231:RWU393232 RMY393231:RMY393232 RDC393231:RDC393232 QTG393231:QTG393232 QJK393231:QJK393232 PZO393231:PZO393232 PPS393231:PPS393232 PFW393231:PFW393232 OWA393231:OWA393232 OME393231:OME393232 OCI393231:OCI393232 NSM393231:NSM393232 NIQ393231:NIQ393232 MYU393231:MYU393232 MOY393231:MOY393232 MFC393231:MFC393232 LVG393231:LVG393232 LLK393231:LLK393232 LBO393231:LBO393232 KRS393231:KRS393232 KHW393231:KHW393232 JYA393231:JYA393232 JOE393231:JOE393232 JEI393231:JEI393232 IUM393231:IUM393232 IKQ393231:IKQ393232 IAU393231:IAU393232 HQY393231:HQY393232 HHC393231:HHC393232 GXG393231:GXG393232 GNK393231:GNK393232 GDO393231:GDO393232 FTS393231:FTS393232 FJW393231:FJW393232 FAA393231:FAA393232 EQE393231:EQE393232 EGI393231:EGI393232 DWM393231:DWM393232 DMQ393231:DMQ393232 DCU393231:DCU393232 CSY393231:CSY393232 CJC393231:CJC393232 BZG393231:BZG393232 BPK393231:BPK393232 BFO393231:BFO393232 AVS393231:AVS393232 ALW393231:ALW393232 ACA393231:ACA393232 SE393231:SE393232 II393231:II393232 WUU327695:WUU327696 WKY327695:WKY327696 WBC327695:WBC327696 VRG327695:VRG327696 VHK327695:VHK327696 UXO327695:UXO327696 UNS327695:UNS327696 UDW327695:UDW327696 TUA327695:TUA327696 TKE327695:TKE327696 TAI327695:TAI327696 SQM327695:SQM327696 SGQ327695:SGQ327696 RWU327695:RWU327696 RMY327695:RMY327696 RDC327695:RDC327696 QTG327695:QTG327696 QJK327695:QJK327696 PZO327695:PZO327696 PPS327695:PPS327696 PFW327695:PFW327696 OWA327695:OWA327696 OME327695:OME327696 OCI327695:OCI327696 NSM327695:NSM327696 NIQ327695:NIQ327696 MYU327695:MYU327696 MOY327695:MOY327696 MFC327695:MFC327696 LVG327695:LVG327696 LLK327695:LLK327696 LBO327695:LBO327696 KRS327695:KRS327696 KHW327695:KHW327696 JYA327695:JYA327696 JOE327695:JOE327696 JEI327695:JEI327696 IUM327695:IUM327696 IKQ327695:IKQ327696 IAU327695:IAU327696 HQY327695:HQY327696 HHC327695:HHC327696 GXG327695:GXG327696 GNK327695:GNK327696 GDO327695:GDO327696 FTS327695:FTS327696 FJW327695:FJW327696 FAA327695:FAA327696 EQE327695:EQE327696 EGI327695:EGI327696 DWM327695:DWM327696 DMQ327695:DMQ327696 DCU327695:DCU327696 CSY327695:CSY327696 CJC327695:CJC327696 BZG327695:BZG327696 BPK327695:BPK327696 BFO327695:BFO327696 AVS327695:AVS327696 ALW327695:ALW327696 ACA327695:ACA327696 SE327695:SE327696 II327695:II327696 WUU262159:WUU262160 WKY262159:WKY262160 WBC262159:WBC262160 VRG262159:VRG262160 VHK262159:VHK262160 UXO262159:UXO262160 UNS262159:UNS262160 UDW262159:UDW262160 TUA262159:TUA262160 TKE262159:TKE262160 TAI262159:TAI262160 SQM262159:SQM262160 SGQ262159:SGQ262160 RWU262159:RWU262160 RMY262159:RMY262160 RDC262159:RDC262160 QTG262159:QTG262160 QJK262159:QJK262160 PZO262159:PZO262160 PPS262159:PPS262160 PFW262159:PFW262160 OWA262159:OWA262160 OME262159:OME262160 OCI262159:OCI262160 NSM262159:NSM262160 NIQ262159:NIQ262160 MYU262159:MYU262160 MOY262159:MOY262160 MFC262159:MFC262160 LVG262159:LVG262160 LLK262159:LLK262160 LBO262159:LBO262160 KRS262159:KRS262160 KHW262159:KHW262160 JYA262159:JYA262160 JOE262159:JOE262160 JEI262159:JEI262160 IUM262159:IUM262160 IKQ262159:IKQ262160 IAU262159:IAU262160 HQY262159:HQY262160 HHC262159:HHC262160 GXG262159:GXG262160 GNK262159:GNK262160 GDO262159:GDO262160 FTS262159:FTS262160 FJW262159:FJW262160 FAA262159:FAA262160 EQE262159:EQE262160 EGI262159:EGI262160 DWM262159:DWM262160 DMQ262159:DMQ262160 DCU262159:DCU262160 CSY262159:CSY262160 CJC262159:CJC262160 BZG262159:BZG262160 BPK262159:BPK262160 BFO262159:BFO262160 AVS262159:AVS262160 ALW262159:ALW262160 ACA262159:ACA262160 SE262159:SE262160 II262159:II262160 WUU196623:WUU196624 WKY196623:WKY196624 WBC196623:WBC196624 VRG196623:VRG196624 VHK196623:VHK196624 UXO196623:UXO196624 UNS196623:UNS196624 UDW196623:UDW196624 TUA196623:TUA196624 TKE196623:TKE196624 TAI196623:TAI196624 SQM196623:SQM196624 SGQ196623:SGQ196624 RWU196623:RWU196624 RMY196623:RMY196624 RDC196623:RDC196624 QTG196623:QTG196624 QJK196623:QJK196624 PZO196623:PZO196624 PPS196623:PPS196624 PFW196623:PFW196624 OWA196623:OWA196624 OME196623:OME196624 OCI196623:OCI196624 NSM196623:NSM196624 NIQ196623:NIQ196624 MYU196623:MYU196624 MOY196623:MOY196624 MFC196623:MFC196624 LVG196623:LVG196624 LLK196623:LLK196624 LBO196623:LBO196624 KRS196623:KRS196624 KHW196623:KHW196624 JYA196623:JYA196624 JOE196623:JOE196624 JEI196623:JEI196624 IUM196623:IUM196624 IKQ196623:IKQ196624 IAU196623:IAU196624 HQY196623:HQY196624 HHC196623:HHC196624 GXG196623:GXG196624 GNK196623:GNK196624 GDO196623:GDO196624 FTS196623:FTS196624 FJW196623:FJW196624 FAA196623:FAA196624 EQE196623:EQE196624 EGI196623:EGI196624 DWM196623:DWM196624 DMQ196623:DMQ196624 DCU196623:DCU196624 CSY196623:CSY196624 CJC196623:CJC196624 BZG196623:BZG196624 BPK196623:BPK196624 BFO196623:BFO196624 AVS196623:AVS196624 ALW196623:ALW196624 ACA196623:ACA196624 SE196623:SE196624 II196623:II196624 WUU131087:WUU131088 WKY131087:WKY131088 WBC131087:WBC131088 VRG131087:VRG131088 VHK131087:VHK131088 UXO131087:UXO131088 UNS131087:UNS131088 UDW131087:UDW131088 TUA131087:TUA131088 TKE131087:TKE131088 TAI131087:TAI131088 SQM131087:SQM131088 SGQ131087:SGQ131088 RWU131087:RWU131088 RMY131087:RMY131088 RDC131087:RDC131088 QTG131087:QTG131088 QJK131087:QJK131088 PZO131087:PZO131088 PPS131087:PPS131088 PFW131087:PFW131088 OWA131087:OWA131088 OME131087:OME131088 OCI131087:OCI131088 NSM131087:NSM131088 NIQ131087:NIQ131088 MYU131087:MYU131088 MOY131087:MOY131088 MFC131087:MFC131088 LVG131087:LVG131088 LLK131087:LLK131088 LBO131087:LBO131088 KRS131087:KRS131088 KHW131087:KHW131088 JYA131087:JYA131088 JOE131087:JOE131088 JEI131087:JEI131088 IUM131087:IUM131088 IKQ131087:IKQ131088 IAU131087:IAU131088 HQY131087:HQY131088 HHC131087:HHC131088 GXG131087:GXG131088 GNK131087:GNK131088 GDO131087:GDO131088 FTS131087:FTS131088 FJW131087:FJW131088 FAA131087:FAA131088 EQE131087:EQE131088 EGI131087:EGI131088 DWM131087:DWM131088 DMQ131087:DMQ131088 DCU131087:DCU131088 CSY131087:CSY131088 CJC131087:CJC131088 BZG131087:BZG131088 BPK131087:BPK131088 BFO131087:BFO131088 AVS131087:AVS131088 ALW131087:ALW131088 ACA131087:ACA131088 SE131087:SE131088 II131087:II131088 WUU65551:WUU65552 WKY65551:WKY65552 WBC65551:WBC65552 VRG65551:VRG65552 VHK65551:VHK65552 UXO65551:UXO65552 UNS65551:UNS65552 UDW65551:UDW65552 TUA65551:TUA65552 TKE65551:TKE65552 TAI65551:TAI65552 SQM65551:SQM65552 SGQ65551:SGQ65552 RWU65551:RWU65552 RMY65551:RMY65552 RDC65551:RDC65552 QTG65551:QTG65552 QJK65551:QJK65552 PZO65551:PZO65552 PPS65551:PPS65552 PFW65551:PFW65552 OWA65551:OWA65552 OME65551:OME65552 OCI65551:OCI65552 NSM65551:NSM65552 NIQ65551:NIQ65552 MYU65551:MYU65552 MOY65551:MOY65552 MFC65551:MFC65552 LVG65551:LVG65552 LLK65551:LLK65552 LBO65551:LBO65552 KRS65551:KRS65552 KHW65551:KHW65552 JYA65551:JYA65552 JOE65551:JOE65552 JEI65551:JEI65552 IUM65551:IUM65552 IKQ65551:IKQ65552 IAU65551:IAU65552 HQY65551:HQY65552 HHC65551:HHC65552 GXG65551:GXG65552 GNK65551:GNK65552 GDO65551:GDO65552 FTS65551:FTS65552 FJW65551:FJW65552 FAA65551:FAA65552 EQE65551:EQE65552 EGI65551:EGI65552 DWM65551:DWM65552 DMQ65551:DMQ65552 DCU65551:DCU65552 CSY65551:CSY65552 CJC65551:CJC65552 BZG65551:BZG65552 BPK65551:BPK65552 BFO65551:BFO65552 AVS65551:AVS65552 ALW65551:ALW65552 ACA65551:ACA65552 SE65551:SE65552 II65551:II65552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39:WUU983053 WKY983039:WKY983053 WBC983039:WBC983053 VRG983039:VRG983053 VHK983039:VHK983053 UXO983039:UXO983053 UNS983039:UNS983053 UDW983039:UDW983053 TUA983039:TUA983053 TKE983039:TKE983053 TAI983039:TAI983053 SQM983039:SQM983053 SGQ983039:SGQ983053 RWU983039:RWU983053 RMY983039:RMY983053 RDC983039:RDC983053 QTG983039:QTG983053 QJK983039:QJK983053 PZO983039:PZO983053 PPS983039:PPS983053 PFW983039:PFW983053 OWA983039:OWA983053 OME983039:OME983053 OCI983039:OCI983053 NSM983039:NSM983053 NIQ983039:NIQ983053 MYU983039:MYU983053 MOY983039:MOY983053 MFC983039:MFC983053 LVG983039:LVG983053 LLK983039:LLK983053 LBO983039:LBO983053 KRS983039:KRS983053 KHW983039:KHW983053 JYA983039:JYA983053 JOE983039:JOE983053 JEI983039:JEI983053 IUM983039:IUM983053 IKQ983039:IKQ983053 IAU983039:IAU983053 HQY983039:HQY983053 HHC983039:HHC983053 GXG983039:GXG983053 GNK983039:GNK983053 GDO983039:GDO983053 FTS983039:FTS983053 FJW983039:FJW983053 FAA983039:FAA983053 EQE983039:EQE983053 EGI983039:EGI983053 DWM983039:DWM983053 DMQ983039:DMQ983053 DCU983039:DCU983053 CSY983039:CSY983053 CJC983039:CJC983053 BZG983039:BZG983053 BPK983039:BPK983053 BFO983039:BFO983053 AVS983039:AVS983053 ALW983039:ALW983053 ACA983039:ACA983053 SE983039:SE983053 II983039:II983053 WUU917503:WUU917517 WKY917503:WKY917517 WBC917503:WBC917517 VRG917503:VRG917517 VHK917503:VHK917517 UXO917503:UXO917517 UNS917503:UNS917517 UDW917503:UDW917517 TUA917503:TUA917517 TKE917503:TKE917517 TAI917503:TAI917517 SQM917503:SQM917517 SGQ917503:SGQ917517 RWU917503:RWU917517 RMY917503:RMY917517 RDC917503:RDC917517 QTG917503:QTG917517 QJK917503:QJK917517 PZO917503:PZO917517 PPS917503:PPS917517 PFW917503:PFW917517 OWA917503:OWA917517 OME917503:OME917517 OCI917503:OCI917517 NSM917503:NSM917517 NIQ917503:NIQ917517 MYU917503:MYU917517 MOY917503:MOY917517 MFC917503:MFC917517 LVG917503:LVG917517 LLK917503:LLK917517 LBO917503:LBO917517 KRS917503:KRS917517 KHW917503:KHW917517 JYA917503:JYA917517 JOE917503:JOE917517 JEI917503:JEI917517 IUM917503:IUM917517 IKQ917503:IKQ917517 IAU917503:IAU917517 HQY917503:HQY917517 HHC917503:HHC917517 GXG917503:GXG917517 GNK917503:GNK917517 GDO917503:GDO917517 FTS917503:FTS917517 FJW917503:FJW917517 FAA917503:FAA917517 EQE917503:EQE917517 EGI917503:EGI917517 DWM917503:DWM917517 DMQ917503:DMQ917517 DCU917503:DCU917517 CSY917503:CSY917517 CJC917503:CJC917517 BZG917503:BZG917517 BPK917503:BPK917517 BFO917503:BFO917517 AVS917503:AVS917517 ALW917503:ALW917517 ACA917503:ACA917517 SE917503:SE917517 II917503:II917517 WUU851967:WUU851981 WKY851967:WKY851981 WBC851967:WBC851981 VRG851967:VRG851981 VHK851967:VHK851981 UXO851967:UXO851981 UNS851967:UNS851981 UDW851967:UDW851981 TUA851967:TUA851981 TKE851967:TKE851981 TAI851967:TAI851981 SQM851967:SQM851981 SGQ851967:SGQ851981 RWU851967:RWU851981 RMY851967:RMY851981 RDC851967:RDC851981 QTG851967:QTG851981 QJK851967:QJK851981 PZO851967:PZO851981 PPS851967:PPS851981 PFW851967:PFW851981 OWA851967:OWA851981 OME851967:OME851981 OCI851967:OCI851981 NSM851967:NSM851981 NIQ851967:NIQ851981 MYU851967:MYU851981 MOY851967:MOY851981 MFC851967:MFC851981 LVG851967:LVG851981 LLK851967:LLK851981 LBO851967:LBO851981 KRS851967:KRS851981 KHW851967:KHW851981 JYA851967:JYA851981 JOE851967:JOE851981 JEI851967:JEI851981 IUM851967:IUM851981 IKQ851967:IKQ851981 IAU851967:IAU851981 HQY851967:HQY851981 HHC851967:HHC851981 GXG851967:GXG851981 GNK851967:GNK851981 GDO851967:GDO851981 FTS851967:FTS851981 FJW851967:FJW851981 FAA851967:FAA851981 EQE851967:EQE851981 EGI851967:EGI851981 DWM851967:DWM851981 DMQ851967:DMQ851981 DCU851967:DCU851981 CSY851967:CSY851981 CJC851967:CJC851981 BZG851967:BZG851981 BPK851967:BPK851981 BFO851967:BFO851981 AVS851967:AVS851981 ALW851967:ALW851981 ACA851967:ACA851981 SE851967:SE851981 II851967:II851981 WUU786431:WUU786445 WKY786431:WKY786445 WBC786431:WBC786445 VRG786431:VRG786445 VHK786431:VHK786445 UXO786431:UXO786445 UNS786431:UNS786445 UDW786431:UDW786445 TUA786431:TUA786445 TKE786431:TKE786445 TAI786431:TAI786445 SQM786431:SQM786445 SGQ786431:SGQ786445 RWU786431:RWU786445 RMY786431:RMY786445 RDC786431:RDC786445 QTG786431:QTG786445 QJK786431:QJK786445 PZO786431:PZO786445 PPS786431:PPS786445 PFW786431:PFW786445 OWA786431:OWA786445 OME786431:OME786445 OCI786431:OCI786445 NSM786431:NSM786445 NIQ786431:NIQ786445 MYU786431:MYU786445 MOY786431:MOY786445 MFC786431:MFC786445 LVG786431:LVG786445 LLK786431:LLK786445 LBO786431:LBO786445 KRS786431:KRS786445 KHW786431:KHW786445 JYA786431:JYA786445 JOE786431:JOE786445 JEI786431:JEI786445 IUM786431:IUM786445 IKQ786431:IKQ786445 IAU786431:IAU786445 HQY786431:HQY786445 HHC786431:HHC786445 GXG786431:GXG786445 GNK786431:GNK786445 GDO786431:GDO786445 FTS786431:FTS786445 FJW786431:FJW786445 FAA786431:FAA786445 EQE786431:EQE786445 EGI786431:EGI786445 DWM786431:DWM786445 DMQ786431:DMQ786445 DCU786431:DCU786445 CSY786431:CSY786445 CJC786431:CJC786445 BZG786431:BZG786445 BPK786431:BPK786445 BFO786431:BFO786445 AVS786431:AVS786445 ALW786431:ALW786445 ACA786431:ACA786445 SE786431:SE786445 II786431:II786445 WUU720895:WUU720909 WKY720895:WKY720909 WBC720895:WBC720909 VRG720895:VRG720909 VHK720895:VHK720909 UXO720895:UXO720909 UNS720895:UNS720909 UDW720895:UDW720909 TUA720895:TUA720909 TKE720895:TKE720909 TAI720895:TAI720909 SQM720895:SQM720909 SGQ720895:SGQ720909 RWU720895:RWU720909 RMY720895:RMY720909 RDC720895:RDC720909 QTG720895:QTG720909 QJK720895:QJK720909 PZO720895:PZO720909 PPS720895:PPS720909 PFW720895:PFW720909 OWA720895:OWA720909 OME720895:OME720909 OCI720895:OCI720909 NSM720895:NSM720909 NIQ720895:NIQ720909 MYU720895:MYU720909 MOY720895:MOY720909 MFC720895:MFC720909 LVG720895:LVG720909 LLK720895:LLK720909 LBO720895:LBO720909 KRS720895:KRS720909 KHW720895:KHW720909 JYA720895:JYA720909 JOE720895:JOE720909 JEI720895:JEI720909 IUM720895:IUM720909 IKQ720895:IKQ720909 IAU720895:IAU720909 HQY720895:HQY720909 HHC720895:HHC720909 GXG720895:GXG720909 GNK720895:GNK720909 GDO720895:GDO720909 FTS720895:FTS720909 FJW720895:FJW720909 FAA720895:FAA720909 EQE720895:EQE720909 EGI720895:EGI720909 DWM720895:DWM720909 DMQ720895:DMQ720909 DCU720895:DCU720909 CSY720895:CSY720909 CJC720895:CJC720909 BZG720895:BZG720909 BPK720895:BPK720909 BFO720895:BFO720909 AVS720895:AVS720909 ALW720895:ALW720909 ACA720895:ACA720909 SE720895:SE720909 II720895:II720909 WUU655359:WUU655373 WKY655359:WKY655373 WBC655359:WBC655373 VRG655359:VRG655373 VHK655359:VHK655373 UXO655359:UXO655373 UNS655359:UNS655373 UDW655359:UDW655373 TUA655359:TUA655373 TKE655359:TKE655373 TAI655359:TAI655373 SQM655359:SQM655373 SGQ655359:SGQ655373 RWU655359:RWU655373 RMY655359:RMY655373 RDC655359:RDC655373 QTG655359:QTG655373 QJK655359:QJK655373 PZO655359:PZO655373 PPS655359:PPS655373 PFW655359:PFW655373 OWA655359:OWA655373 OME655359:OME655373 OCI655359:OCI655373 NSM655359:NSM655373 NIQ655359:NIQ655373 MYU655359:MYU655373 MOY655359:MOY655373 MFC655359:MFC655373 LVG655359:LVG655373 LLK655359:LLK655373 LBO655359:LBO655373 KRS655359:KRS655373 KHW655359:KHW655373 JYA655359:JYA655373 JOE655359:JOE655373 JEI655359:JEI655373 IUM655359:IUM655373 IKQ655359:IKQ655373 IAU655359:IAU655373 HQY655359:HQY655373 HHC655359:HHC655373 GXG655359:GXG655373 GNK655359:GNK655373 GDO655359:GDO655373 FTS655359:FTS655373 FJW655359:FJW655373 FAA655359:FAA655373 EQE655359:EQE655373 EGI655359:EGI655373 DWM655359:DWM655373 DMQ655359:DMQ655373 DCU655359:DCU655373 CSY655359:CSY655373 CJC655359:CJC655373 BZG655359:BZG655373 BPK655359:BPK655373 BFO655359:BFO655373 AVS655359:AVS655373 ALW655359:ALW655373 ACA655359:ACA655373 SE655359:SE655373 II655359:II655373 WUU589823:WUU589837 WKY589823:WKY589837 WBC589823:WBC589837 VRG589823:VRG589837 VHK589823:VHK589837 UXO589823:UXO589837 UNS589823:UNS589837 UDW589823:UDW589837 TUA589823:TUA589837 TKE589823:TKE589837 TAI589823:TAI589837 SQM589823:SQM589837 SGQ589823:SGQ589837 RWU589823:RWU589837 RMY589823:RMY589837 RDC589823:RDC589837 QTG589823:QTG589837 QJK589823:QJK589837 PZO589823:PZO589837 PPS589823:PPS589837 PFW589823:PFW589837 OWA589823:OWA589837 OME589823:OME589837 OCI589823:OCI589837 NSM589823:NSM589837 NIQ589823:NIQ589837 MYU589823:MYU589837 MOY589823:MOY589837 MFC589823:MFC589837 LVG589823:LVG589837 LLK589823:LLK589837 LBO589823:LBO589837 KRS589823:KRS589837 KHW589823:KHW589837 JYA589823:JYA589837 JOE589823:JOE589837 JEI589823:JEI589837 IUM589823:IUM589837 IKQ589823:IKQ589837 IAU589823:IAU589837 HQY589823:HQY589837 HHC589823:HHC589837 GXG589823:GXG589837 GNK589823:GNK589837 GDO589823:GDO589837 FTS589823:FTS589837 FJW589823:FJW589837 FAA589823:FAA589837 EQE589823:EQE589837 EGI589823:EGI589837 DWM589823:DWM589837 DMQ589823:DMQ589837 DCU589823:DCU589837 CSY589823:CSY589837 CJC589823:CJC589837 BZG589823:BZG589837 BPK589823:BPK589837 BFO589823:BFO589837 AVS589823:AVS589837 ALW589823:ALW589837 ACA589823:ACA589837 SE589823:SE589837 II589823:II589837 WUU524287:WUU524301 WKY524287:WKY524301 WBC524287:WBC524301 VRG524287:VRG524301 VHK524287:VHK524301 UXO524287:UXO524301 UNS524287:UNS524301 UDW524287:UDW524301 TUA524287:TUA524301 TKE524287:TKE524301 TAI524287:TAI524301 SQM524287:SQM524301 SGQ524287:SGQ524301 RWU524287:RWU524301 RMY524287:RMY524301 RDC524287:RDC524301 QTG524287:QTG524301 QJK524287:QJK524301 PZO524287:PZO524301 PPS524287:PPS524301 PFW524287:PFW524301 OWA524287:OWA524301 OME524287:OME524301 OCI524287:OCI524301 NSM524287:NSM524301 NIQ524287:NIQ524301 MYU524287:MYU524301 MOY524287:MOY524301 MFC524287:MFC524301 LVG524287:LVG524301 LLK524287:LLK524301 LBO524287:LBO524301 KRS524287:KRS524301 KHW524287:KHW524301 JYA524287:JYA524301 JOE524287:JOE524301 JEI524287:JEI524301 IUM524287:IUM524301 IKQ524287:IKQ524301 IAU524287:IAU524301 HQY524287:HQY524301 HHC524287:HHC524301 GXG524287:GXG524301 GNK524287:GNK524301 GDO524287:GDO524301 FTS524287:FTS524301 FJW524287:FJW524301 FAA524287:FAA524301 EQE524287:EQE524301 EGI524287:EGI524301 DWM524287:DWM524301 DMQ524287:DMQ524301 DCU524287:DCU524301 CSY524287:CSY524301 CJC524287:CJC524301 BZG524287:BZG524301 BPK524287:BPK524301 BFO524287:BFO524301 AVS524287:AVS524301 ALW524287:ALW524301 ACA524287:ACA524301 SE524287:SE524301 II524287:II524301 WUU458751:WUU458765 WKY458751:WKY458765 WBC458751:WBC458765 VRG458751:VRG458765 VHK458751:VHK458765 UXO458751:UXO458765 UNS458751:UNS458765 UDW458751:UDW458765 TUA458751:TUA458765 TKE458751:TKE458765 TAI458751:TAI458765 SQM458751:SQM458765 SGQ458751:SGQ458765 RWU458751:RWU458765 RMY458751:RMY458765 RDC458751:RDC458765 QTG458751:QTG458765 QJK458751:QJK458765 PZO458751:PZO458765 PPS458751:PPS458765 PFW458751:PFW458765 OWA458751:OWA458765 OME458751:OME458765 OCI458751:OCI458765 NSM458751:NSM458765 NIQ458751:NIQ458765 MYU458751:MYU458765 MOY458751:MOY458765 MFC458751:MFC458765 LVG458751:LVG458765 LLK458751:LLK458765 LBO458751:LBO458765 KRS458751:KRS458765 KHW458751:KHW458765 JYA458751:JYA458765 JOE458751:JOE458765 JEI458751:JEI458765 IUM458751:IUM458765 IKQ458751:IKQ458765 IAU458751:IAU458765 HQY458751:HQY458765 HHC458751:HHC458765 GXG458751:GXG458765 GNK458751:GNK458765 GDO458751:GDO458765 FTS458751:FTS458765 FJW458751:FJW458765 FAA458751:FAA458765 EQE458751:EQE458765 EGI458751:EGI458765 DWM458751:DWM458765 DMQ458751:DMQ458765 DCU458751:DCU458765 CSY458751:CSY458765 CJC458751:CJC458765 BZG458751:BZG458765 BPK458751:BPK458765 BFO458751:BFO458765 AVS458751:AVS458765 ALW458751:ALW458765 ACA458751:ACA458765 SE458751:SE458765 II458751:II458765 WUU393215:WUU393229 WKY393215:WKY393229 WBC393215:WBC393229 VRG393215:VRG393229 VHK393215:VHK393229 UXO393215:UXO393229 UNS393215:UNS393229 UDW393215:UDW393229 TUA393215:TUA393229 TKE393215:TKE393229 TAI393215:TAI393229 SQM393215:SQM393229 SGQ393215:SGQ393229 RWU393215:RWU393229 RMY393215:RMY393229 RDC393215:RDC393229 QTG393215:QTG393229 QJK393215:QJK393229 PZO393215:PZO393229 PPS393215:PPS393229 PFW393215:PFW393229 OWA393215:OWA393229 OME393215:OME393229 OCI393215:OCI393229 NSM393215:NSM393229 NIQ393215:NIQ393229 MYU393215:MYU393229 MOY393215:MOY393229 MFC393215:MFC393229 LVG393215:LVG393229 LLK393215:LLK393229 LBO393215:LBO393229 KRS393215:KRS393229 KHW393215:KHW393229 JYA393215:JYA393229 JOE393215:JOE393229 JEI393215:JEI393229 IUM393215:IUM393229 IKQ393215:IKQ393229 IAU393215:IAU393229 HQY393215:HQY393229 HHC393215:HHC393229 GXG393215:GXG393229 GNK393215:GNK393229 GDO393215:GDO393229 FTS393215:FTS393229 FJW393215:FJW393229 FAA393215:FAA393229 EQE393215:EQE393229 EGI393215:EGI393229 DWM393215:DWM393229 DMQ393215:DMQ393229 DCU393215:DCU393229 CSY393215:CSY393229 CJC393215:CJC393229 BZG393215:BZG393229 BPK393215:BPK393229 BFO393215:BFO393229 AVS393215:AVS393229 ALW393215:ALW393229 ACA393215:ACA393229 SE393215:SE393229 II393215:II393229 WUU327679:WUU327693 WKY327679:WKY327693 WBC327679:WBC327693 VRG327679:VRG327693 VHK327679:VHK327693 UXO327679:UXO327693 UNS327679:UNS327693 UDW327679:UDW327693 TUA327679:TUA327693 TKE327679:TKE327693 TAI327679:TAI327693 SQM327679:SQM327693 SGQ327679:SGQ327693 RWU327679:RWU327693 RMY327679:RMY327693 RDC327679:RDC327693 QTG327679:QTG327693 QJK327679:QJK327693 PZO327679:PZO327693 PPS327679:PPS327693 PFW327679:PFW327693 OWA327679:OWA327693 OME327679:OME327693 OCI327679:OCI327693 NSM327679:NSM327693 NIQ327679:NIQ327693 MYU327679:MYU327693 MOY327679:MOY327693 MFC327679:MFC327693 LVG327679:LVG327693 LLK327679:LLK327693 LBO327679:LBO327693 KRS327679:KRS327693 KHW327679:KHW327693 JYA327679:JYA327693 JOE327679:JOE327693 JEI327679:JEI327693 IUM327679:IUM327693 IKQ327679:IKQ327693 IAU327679:IAU327693 HQY327679:HQY327693 HHC327679:HHC327693 GXG327679:GXG327693 GNK327679:GNK327693 GDO327679:GDO327693 FTS327679:FTS327693 FJW327679:FJW327693 FAA327679:FAA327693 EQE327679:EQE327693 EGI327679:EGI327693 DWM327679:DWM327693 DMQ327679:DMQ327693 DCU327679:DCU327693 CSY327679:CSY327693 CJC327679:CJC327693 BZG327679:BZG327693 BPK327679:BPK327693 BFO327679:BFO327693 AVS327679:AVS327693 ALW327679:ALW327693 ACA327679:ACA327693 SE327679:SE327693 II327679:II327693 WUU262143:WUU262157 WKY262143:WKY262157 WBC262143:WBC262157 VRG262143:VRG262157 VHK262143:VHK262157 UXO262143:UXO262157 UNS262143:UNS262157 UDW262143:UDW262157 TUA262143:TUA262157 TKE262143:TKE262157 TAI262143:TAI262157 SQM262143:SQM262157 SGQ262143:SGQ262157 RWU262143:RWU262157 RMY262143:RMY262157 RDC262143:RDC262157 QTG262143:QTG262157 QJK262143:QJK262157 PZO262143:PZO262157 PPS262143:PPS262157 PFW262143:PFW262157 OWA262143:OWA262157 OME262143:OME262157 OCI262143:OCI262157 NSM262143:NSM262157 NIQ262143:NIQ262157 MYU262143:MYU262157 MOY262143:MOY262157 MFC262143:MFC262157 LVG262143:LVG262157 LLK262143:LLK262157 LBO262143:LBO262157 KRS262143:KRS262157 KHW262143:KHW262157 JYA262143:JYA262157 JOE262143:JOE262157 JEI262143:JEI262157 IUM262143:IUM262157 IKQ262143:IKQ262157 IAU262143:IAU262157 HQY262143:HQY262157 HHC262143:HHC262157 GXG262143:GXG262157 GNK262143:GNK262157 GDO262143:GDO262157 FTS262143:FTS262157 FJW262143:FJW262157 FAA262143:FAA262157 EQE262143:EQE262157 EGI262143:EGI262157 DWM262143:DWM262157 DMQ262143:DMQ262157 DCU262143:DCU262157 CSY262143:CSY262157 CJC262143:CJC262157 BZG262143:BZG262157 BPK262143:BPK262157 BFO262143:BFO262157 AVS262143:AVS262157 ALW262143:ALW262157 ACA262143:ACA262157 SE262143:SE262157 II262143:II262157 WUU196607:WUU196621 WKY196607:WKY196621 WBC196607:WBC196621 VRG196607:VRG196621 VHK196607:VHK196621 UXO196607:UXO196621 UNS196607:UNS196621 UDW196607:UDW196621 TUA196607:TUA196621 TKE196607:TKE196621 TAI196607:TAI196621 SQM196607:SQM196621 SGQ196607:SGQ196621 RWU196607:RWU196621 RMY196607:RMY196621 RDC196607:RDC196621 QTG196607:QTG196621 QJK196607:QJK196621 PZO196607:PZO196621 PPS196607:PPS196621 PFW196607:PFW196621 OWA196607:OWA196621 OME196607:OME196621 OCI196607:OCI196621 NSM196607:NSM196621 NIQ196607:NIQ196621 MYU196607:MYU196621 MOY196607:MOY196621 MFC196607:MFC196621 LVG196607:LVG196621 LLK196607:LLK196621 LBO196607:LBO196621 KRS196607:KRS196621 KHW196607:KHW196621 JYA196607:JYA196621 JOE196607:JOE196621 JEI196607:JEI196621 IUM196607:IUM196621 IKQ196607:IKQ196621 IAU196607:IAU196621 HQY196607:HQY196621 HHC196607:HHC196621 GXG196607:GXG196621 GNK196607:GNK196621 GDO196607:GDO196621 FTS196607:FTS196621 FJW196607:FJW196621 FAA196607:FAA196621 EQE196607:EQE196621 EGI196607:EGI196621 DWM196607:DWM196621 DMQ196607:DMQ196621 DCU196607:DCU196621 CSY196607:CSY196621 CJC196607:CJC196621 BZG196607:BZG196621 BPK196607:BPK196621 BFO196607:BFO196621 AVS196607:AVS196621 ALW196607:ALW196621 ACA196607:ACA196621 SE196607:SE196621 II196607:II196621 WUU131071:WUU131085 WKY131071:WKY131085 WBC131071:WBC131085 VRG131071:VRG131085 VHK131071:VHK131085 UXO131071:UXO131085 UNS131071:UNS131085 UDW131071:UDW131085 TUA131071:TUA131085 TKE131071:TKE131085 TAI131071:TAI131085 SQM131071:SQM131085 SGQ131071:SGQ131085 RWU131071:RWU131085 RMY131071:RMY131085 RDC131071:RDC131085 QTG131071:QTG131085 QJK131071:QJK131085 PZO131071:PZO131085 PPS131071:PPS131085 PFW131071:PFW131085 OWA131071:OWA131085 OME131071:OME131085 OCI131071:OCI131085 NSM131071:NSM131085 NIQ131071:NIQ131085 MYU131071:MYU131085 MOY131071:MOY131085 MFC131071:MFC131085 LVG131071:LVG131085 LLK131071:LLK131085 LBO131071:LBO131085 KRS131071:KRS131085 KHW131071:KHW131085 JYA131071:JYA131085 JOE131071:JOE131085 JEI131071:JEI131085 IUM131071:IUM131085 IKQ131071:IKQ131085 IAU131071:IAU131085 HQY131071:HQY131085 HHC131071:HHC131085 GXG131071:GXG131085 GNK131071:GNK131085 GDO131071:GDO131085 FTS131071:FTS131085 FJW131071:FJW131085 FAA131071:FAA131085 EQE131071:EQE131085 EGI131071:EGI131085 DWM131071:DWM131085 DMQ131071:DMQ131085 DCU131071:DCU131085 CSY131071:CSY131085 CJC131071:CJC131085 BZG131071:BZG131085 BPK131071:BPK131085 BFO131071:BFO131085 AVS131071:AVS131085 ALW131071:ALW131085 ACA131071:ACA131085 SE131071:SE131085 II131071:II131085 WUU65535:WUU65549 WKY65535:WKY65549 WBC65535:WBC65549 VRG65535:VRG65549 VHK65535:VHK65549 UXO65535:UXO65549 UNS65535:UNS65549 UDW65535:UDW65549 TUA65535:TUA65549 TKE65535:TKE65549 TAI65535:TAI65549 SQM65535:SQM65549 SGQ65535:SGQ65549 RWU65535:RWU65549 RMY65535:RMY65549 RDC65535:RDC65549 QTG65535:QTG65549 QJK65535:QJK65549 PZO65535:PZO65549 PPS65535:PPS65549 PFW65535:PFW65549 OWA65535:OWA65549 OME65535:OME65549 OCI65535:OCI65549 NSM65535:NSM65549 NIQ65535:NIQ65549 MYU65535:MYU65549 MOY65535:MOY65549 MFC65535:MFC65549 LVG65535:LVG65549 LLK65535:LLK65549 LBO65535:LBO65549 KRS65535:KRS65549 KHW65535:KHW65549 JYA65535:JYA65549 JOE65535:JOE65549 JEI65535:JEI65549 IUM65535:IUM65549 IKQ65535:IKQ65549 IAU65535:IAU65549 HQY65535:HQY65549 HHC65535:HHC65549 GXG65535:GXG65549 GNK65535:GNK65549 GDO65535:GDO65549 FTS65535:FTS65549 FJW65535:FJW65549 FAA65535:FAA65549 EQE65535:EQE65549 EGI65535:EGI65549 DWM65535:DWM65549 DMQ65535:DMQ65549 DCU65535:DCU65549 CSY65535:CSY65549 CJC65535:CJC65549 BZG65535:BZG65549 BPK65535:BPK65549 BFO65535:BFO65549 AVS65535:AVS65549 ALW65535:ALW65549 ACA65535:ACA65549 SE65535:SE65549 II65535:II65549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SE10:SE24">
      <formula1>#REF!</formula1>
    </dataValidation>
    <dataValidation type="list" allowBlank="1" showInputMessage="1" showErrorMessage="1" sqref="IJ10:IJ24 WUV983058:WUV983065 WKZ983058:WKZ983065 WBD983058:WBD983065 VRH983058:VRH983065 VHL983058:VHL983065 UXP983058:UXP983065 UNT983058:UNT983065 UDX983058:UDX983065 TUB983058:TUB983065 TKF983058:TKF983065 TAJ983058:TAJ983065 SQN983058:SQN983065 SGR983058:SGR983065 RWV983058:RWV983065 RMZ983058:RMZ983065 RDD983058:RDD983065 QTH983058:QTH983065 QJL983058:QJL983065 PZP983058:PZP983065 PPT983058:PPT983065 PFX983058:PFX983065 OWB983058:OWB983065 OMF983058:OMF983065 OCJ983058:OCJ983065 NSN983058:NSN983065 NIR983058:NIR983065 MYV983058:MYV983065 MOZ983058:MOZ983065 MFD983058:MFD983065 LVH983058:LVH983065 LLL983058:LLL983065 LBP983058:LBP983065 KRT983058:KRT983065 KHX983058:KHX983065 JYB983058:JYB983065 JOF983058:JOF983065 JEJ983058:JEJ983065 IUN983058:IUN983065 IKR983058:IKR983065 IAV983058:IAV983065 HQZ983058:HQZ983065 HHD983058:HHD983065 GXH983058:GXH983065 GNL983058:GNL983065 GDP983058:GDP983065 FTT983058:FTT983065 FJX983058:FJX983065 FAB983058:FAB983065 EQF983058:EQF983065 EGJ983058:EGJ983065 DWN983058:DWN983065 DMR983058:DMR983065 DCV983058:DCV983065 CSZ983058:CSZ983065 CJD983058:CJD983065 BZH983058:BZH983065 BPL983058:BPL983065 BFP983058:BFP983065 AVT983058:AVT983065 ALX983058:ALX983065 ACB983058:ACB983065 SF983058:SF983065 IJ983058:IJ983065 WUV917522:WUV917529 WKZ917522:WKZ917529 WBD917522:WBD917529 VRH917522:VRH917529 VHL917522:VHL917529 UXP917522:UXP917529 UNT917522:UNT917529 UDX917522:UDX917529 TUB917522:TUB917529 TKF917522:TKF917529 TAJ917522:TAJ917529 SQN917522:SQN917529 SGR917522:SGR917529 RWV917522:RWV917529 RMZ917522:RMZ917529 RDD917522:RDD917529 QTH917522:QTH917529 QJL917522:QJL917529 PZP917522:PZP917529 PPT917522:PPT917529 PFX917522:PFX917529 OWB917522:OWB917529 OMF917522:OMF917529 OCJ917522:OCJ917529 NSN917522:NSN917529 NIR917522:NIR917529 MYV917522:MYV917529 MOZ917522:MOZ917529 MFD917522:MFD917529 LVH917522:LVH917529 LLL917522:LLL917529 LBP917522:LBP917529 KRT917522:KRT917529 KHX917522:KHX917529 JYB917522:JYB917529 JOF917522:JOF917529 JEJ917522:JEJ917529 IUN917522:IUN917529 IKR917522:IKR917529 IAV917522:IAV917529 HQZ917522:HQZ917529 HHD917522:HHD917529 GXH917522:GXH917529 GNL917522:GNL917529 GDP917522:GDP917529 FTT917522:FTT917529 FJX917522:FJX917529 FAB917522:FAB917529 EQF917522:EQF917529 EGJ917522:EGJ917529 DWN917522:DWN917529 DMR917522:DMR917529 DCV917522:DCV917529 CSZ917522:CSZ917529 CJD917522:CJD917529 BZH917522:BZH917529 BPL917522:BPL917529 BFP917522:BFP917529 AVT917522:AVT917529 ALX917522:ALX917529 ACB917522:ACB917529 SF917522:SF917529 IJ917522:IJ917529 WUV851986:WUV851993 WKZ851986:WKZ851993 WBD851986:WBD851993 VRH851986:VRH851993 VHL851986:VHL851993 UXP851986:UXP851993 UNT851986:UNT851993 UDX851986:UDX851993 TUB851986:TUB851993 TKF851986:TKF851993 TAJ851986:TAJ851993 SQN851986:SQN851993 SGR851986:SGR851993 RWV851986:RWV851993 RMZ851986:RMZ851993 RDD851986:RDD851993 QTH851986:QTH851993 QJL851986:QJL851993 PZP851986:PZP851993 PPT851986:PPT851993 PFX851986:PFX851993 OWB851986:OWB851993 OMF851986:OMF851993 OCJ851986:OCJ851993 NSN851986:NSN851993 NIR851986:NIR851993 MYV851986:MYV851993 MOZ851986:MOZ851993 MFD851986:MFD851993 LVH851986:LVH851993 LLL851986:LLL851993 LBP851986:LBP851993 KRT851986:KRT851993 KHX851986:KHX851993 JYB851986:JYB851993 JOF851986:JOF851993 JEJ851986:JEJ851993 IUN851986:IUN851993 IKR851986:IKR851993 IAV851986:IAV851993 HQZ851986:HQZ851993 HHD851986:HHD851993 GXH851986:GXH851993 GNL851986:GNL851993 GDP851986:GDP851993 FTT851986:FTT851993 FJX851986:FJX851993 FAB851986:FAB851993 EQF851986:EQF851993 EGJ851986:EGJ851993 DWN851986:DWN851993 DMR851986:DMR851993 DCV851986:DCV851993 CSZ851986:CSZ851993 CJD851986:CJD851993 BZH851986:BZH851993 BPL851986:BPL851993 BFP851986:BFP851993 AVT851986:AVT851993 ALX851986:ALX851993 ACB851986:ACB851993 SF851986:SF851993 IJ851986:IJ851993 WUV786450:WUV786457 WKZ786450:WKZ786457 WBD786450:WBD786457 VRH786450:VRH786457 VHL786450:VHL786457 UXP786450:UXP786457 UNT786450:UNT786457 UDX786450:UDX786457 TUB786450:TUB786457 TKF786450:TKF786457 TAJ786450:TAJ786457 SQN786450:SQN786457 SGR786450:SGR786457 RWV786450:RWV786457 RMZ786450:RMZ786457 RDD786450:RDD786457 QTH786450:QTH786457 QJL786450:QJL786457 PZP786450:PZP786457 PPT786450:PPT786457 PFX786450:PFX786457 OWB786450:OWB786457 OMF786450:OMF786457 OCJ786450:OCJ786457 NSN786450:NSN786457 NIR786450:NIR786457 MYV786450:MYV786457 MOZ786450:MOZ786457 MFD786450:MFD786457 LVH786450:LVH786457 LLL786450:LLL786457 LBP786450:LBP786457 KRT786450:KRT786457 KHX786450:KHX786457 JYB786450:JYB786457 JOF786450:JOF786457 JEJ786450:JEJ786457 IUN786450:IUN786457 IKR786450:IKR786457 IAV786450:IAV786457 HQZ786450:HQZ786457 HHD786450:HHD786457 GXH786450:GXH786457 GNL786450:GNL786457 GDP786450:GDP786457 FTT786450:FTT786457 FJX786450:FJX786457 FAB786450:FAB786457 EQF786450:EQF786457 EGJ786450:EGJ786457 DWN786450:DWN786457 DMR786450:DMR786457 DCV786450:DCV786457 CSZ786450:CSZ786457 CJD786450:CJD786457 BZH786450:BZH786457 BPL786450:BPL786457 BFP786450:BFP786457 AVT786450:AVT786457 ALX786450:ALX786457 ACB786450:ACB786457 SF786450:SF786457 IJ786450:IJ786457 WUV720914:WUV720921 WKZ720914:WKZ720921 WBD720914:WBD720921 VRH720914:VRH720921 VHL720914:VHL720921 UXP720914:UXP720921 UNT720914:UNT720921 UDX720914:UDX720921 TUB720914:TUB720921 TKF720914:TKF720921 TAJ720914:TAJ720921 SQN720914:SQN720921 SGR720914:SGR720921 RWV720914:RWV720921 RMZ720914:RMZ720921 RDD720914:RDD720921 QTH720914:QTH720921 QJL720914:QJL720921 PZP720914:PZP720921 PPT720914:PPT720921 PFX720914:PFX720921 OWB720914:OWB720921 OMF720914:OMF720921 OCJ720914:OCJ720921 NSN720914:NSN720921 NIR720914:NIR720921 MYV720914:MYV720921 MOZ720914:MOZ720921 MFD720914:MFD720921 LVH720914:LVH720921 LLL720914:LLL720921 LBP720914:LBP720921 KRT720914:KRT720921 KHX720914:KHX720921 JYB720914:JYB720921 JOF720914:JOF720921 JEJ720914:JEJ720921 IUN720914:IUN720921 IKR720914:IKR720921 IAV720914:IAV720921 HQZ720914:HQZ720921 HHD720914:HHD720921 GXH720914:GXH720921 GNL720914:GNL720921 GDP720914:GDP720921 FTT720914:FTT720921 FJX720914:FJX720921 FAB720914:FAB720921 EQF720914:EQF720921 EGJ720914:EGJ720921 DWN720914:DWN720921 DMR720914:DMR720921 DCV720914:DCV720921 CSZ720914:CSZ720921 CJD720914:CJD720921 BZH720914:BZH720921 BPL720914:BPL720921 BFP720914:BFP720921 AVT720914:AVT720921 ALX720914:ALX720921 ACB720914:ACB720921 SF720914:SF720921 IJ720914:IJ720921 WUV655378:WUV655385 WKZ655378:WKZ655385 WBD655378:WBD655385 VRH655378:VRH655385 VHL655378:VHL655385 UXP655378:UXP655385 UNT655378:UNT655385 UDX655378:UDX655385 TUB655378:TUB655385 TKF655378:TKF655385 TAJ655378:TAJ655385 SQN655378:SQN655385 SGR655378:SGR655385 RWV655378:RWV655385 RMZ655378:RMZ655385 RDD655378:RDD655385 QTH655378:QTH655385 QJL655378:QJL655385 PZP655378:PZP655385 PPT655378:PPT655385 PFX655378:PFX655385 OWB655378:OWB655385 OMF655378:OMF655385 OCJ655378:OCJ655385 NSN655378:NSN655385 NIR655378:NIR655385 MYV655378:MYV655385 MOZ655378:MOZ655385 MFD655378:MFD655385 LVH655378:LVH655385 LLL655378:LLL655385 LBP655378:LBP655385 KRT655378:KRT655385 KHX655378:KHX655385 JYB655378:JYB655385 JOF655378:JOF655385 JEJ655378:JEJ655385 IUN655378:IUN655385 IKR655378:IKR655385 IAV655378:IAV655385 HQZ655378:HQZ655385 HHD655378:HHD655385 GXH655378:GXH655385 GNL655378:GNL655385 GDP655378:GDP655385 FTT655378:FTT655385 FJX655378:FJX655385 FAB655378:FAB655385 EQF655378:EQF655385 EGJ655378:EGJ655385 DWN655378:DWN655385 DMR655378:DMR655385 DCV655378:DCV655385 CSZ655378:CSZ655385 CJD655378:CJD655385 BZH655378:BZH655385 BPL655378:BPL655385 BFP655378:BFP655385 AVT655378:AVT655385 ALX655378:ALX655385 ACB655378:ACB655385 SF655378:SF655385 IJ655378:IJ655385 WUV589842:WUV589849 WKZ589842:WKZ589849 WBD589842:WBD589849 VRH589842:VRH589849 VHL589842:VHL589849 UXP589842:UXP589849 UNT589842:UNT589849 UDX589842:UDX589849 TUB589842:TUB589849 TKF589842:TKF589849 TAJ589842:TAJ589849 SQN589842:SQN589849 SGR589842:SGR589849 RWV589842:RWV589849 RMZ589842:RMZ589849 RDD589842:RDD589849 QTH589842:QTH589849 QJL589842:QJL589849 PZP589842:PZP589849 PPT589842:PPT589849 PFX589842:PFX589849 OWB589842:OWB589849 OMF589842:OMF589849 OCJ589842:OCJ589849 NSN589842:NSN589849 NIR589842:NIR589849 MYV589842:MYV589849 MOZ589842:MOZ589849 MFD589842:MFD589849 LVH589842:LVH589849 LLL589842:LLL589849 LBP589842:LBP589849 KRT589842:KRT589849 KHX589842:KHX589849 JYB589842:JYB589849 JOF589842:JOF589849 JEJ589842:JEJ589849 IUN589842:IUN589849 IKR589842:IKR589849 IAV589842:IAV589849 HQZ589842:HQZ589849 HHD589842:HHD589849 GXH589842:GXH589849 GNL589842:GNL589849 GDP589842:GDP589849 FTT589842:FTT589849 FJX589842:FJX589849 FAB589842:FAB589849 EQF589842:EQF589849 EGJ589842:EGJ589849 DWN589842:DWN589849 DMR589842:DMR589849 DCV589842:DCV589849 CSZ589842:CSZ589849 CJD589842:CJD589849 BZH589842:BZH589849 BPL589842:BPL589849 BFP589842:BFP589849 AVT589842:AVT589849 ALX589842:ALX589849 ACB589842:ACB589849 SF589842:SF589849 IJ589842:IJ589849 WUV524306:WUV524313 WKZ524306:WKZ524313 WBD524306:WBD524313 VRH524306:VRH524313 VHL524306:VHL524313 UXP524306:UXP524313 UNT524306:UNT524313 UDX524306:UDX524313 TUB524306:TUB524313 TKF524306:TKF524313 TAJ524306:TAJ524313 SQN524306:SQN524313 SGR524306:SGR524313 RWV524306:RWV524313 RMZ524306:RMZ524313 RDD524306:RDD524313 QTH524306:QTH524313 QJL524306:QJL524313 PZP524306:PZP524313 PPT524306:PPT524313 PFX524306:PFX524313 OWB524306:OWB524313 OMF524306:OMF524313 OCJ524306:OCJ524313 NSN524306:NSN524313 NIR524306:NIR524313 MYV524306:MYV524313 MOZ524306:MOZ524313 MFD524306:MFD524313 LVH524306:LVH524313 LLL524306:LLL524313 LBP524306:LBP524313 KRT524306:KRT524313 KHX524306:KHX524313 JYB524306:JYB524313 JOF524306:JOF524313 JEJ524306:JEJ524313 IUN524306:IUN524313 IKR524306:IKR524313 IAV524306:IAV524313 HQZ524306:HQZ524313 HHD524306:HHD524313 GXH524306:GXH524313 GNL524306:GNL524313 GDP524306:GDP524313 FTT524306:FTT524313 FJX524306:FJX524313 FAB524306:FAB524313 EQF524306:EQF524313 EGJ524306:EGJ524313 DWN524306:DWN524313 DMR524306:DMR524313 DCV524306:DCV524313 CSZ524306:CSZ524313 CJD524306:CJD524313 BZH524306:BZH524313 BPL524306:BPL524313 BFP524306:BFP524313 AVT524306:AVT524313 ALX524306:ALX524313 ACB524306:ACB524313 SF524306:SF524313 IJ524306:IJ524313 WUV458770:WUV458777 WKZ458770:WKZ458777 WBD458770:WBD458777 VRH458770:VRH458777 VHL458770:VHL458777 UXP458770:UXP458777 UNT458770:UNT458777 UDX458770:UDX458777 TUB458770:TUB458777 TKF458770:TKF458777 TAJ458770:TAJ458777 SQN458770:SQN458777 SGR458770:SGR458777 RWV458770:RWV458777 RMZ458770:RMZ458777 RDD458770:RDD458777 QTH458770:QTH458777 QJL458770:QJL458777 PZP458770:PZP458777 PPT458770:PPT458777 PFX458770:PFX458777 OWB458770:OWB458777 OMF458770:OMF458777 OCJ458770:OCJ458777 NSN458770:NSN458777 NIR458770:NIR458777 MYV458770:MYV458777 MOZ458770:MOZ458777 MFD458770:MFD458777 LVH458770:LVH458777 LLL458770:LLL458777 LBP458770:LBP458777 KRT458770:KRT458777 KHX458770:KHX458777 JYB458770:JYB458777 JOF458770:JOF458777 JEJ458770:JEJ458777 IUN458770:IUN458777 IKR458770:IKR458777 IAV458770:IAV458777 HQZ458770:HQZ458777 HHD458770:HHD458777 GXH458770:GXH458777 GNL458770:GNL458777 GDP458770:GDP458777 FTT458770:FTT458777 FJX458770:FJX458777 FAB458770:FAB458777 EQF458770:EQF458777 EGJ458770:EGJ458777 DWN458770:DWN458777 DMR458770:DMR458777 DCV458770:DCV458777 CSZ458770:CSZ458777 CJD458770:CJD458777 BZH458770:BZH458777 BPL458770:BPL458777 BFP458770:BFP458777 AVT458770:AVT458777 ALX458770:ALX458777 ACB458770:ACB458777 SF458770:SF458777 IJ458770:IJ458777 WUV393234:WUV393241 WKZ393234:WKZ393241 WBD393234:WBD393241 VRH393234:VRH393241 VHL393234:VHL393241 UXP393234:UXP393241 UNT393234:UNT393241 UDX393234:UDX393241 TUB393234:TUB393241 TKF393234:TKF393241 TAJ393234:TAJ393241 SQN393234:SQN393241 SGR393234:SGR393241 RWV393234:RWV393241 RMZ393234:RMZ393241 RDD393234:RDD393241 QTH393234:QTH393241 QJL393234:QJL393241 PZP393234:PZP393241 PPT393234:PPT393241 PFX393234:PFX393241 OWB393234:OWB393241 OMF393234:OMF393241 OCJ393234:OCJ393241 NSN393234:NSN393241 NIR393234:NIR393241 MYV393234:MYV393241 MOZ393234:MOZ393241 MFD393234:MFD393241 LVH393234:LVH393241 LLL393234:LLL393241 LBP393234:LBP393241 KRT393234:KRT393241 KHX393234:KHX393241 JYB393234:JYB393241 JOF393234:JOF393241 JEJ393234:JEJ393241 IUN393234:IUN393241 IKR393234:IKR393241 IAV393234:IAV393241 HQZ393234:HQZ393241 HHD393234:HHD393241 GXH393234:GXH393241 GNL393234:GNL393241 GDP393234:GDP393241 FTT393234:FTT393241 FJX393234:FJX393241 FAB393234:FAB393241 EQF393234:EQF393241 EGJ393234:EGJ393241 DWN393234:DWN393241 DMR393234:DMR393241 DCV393234:DCV393241 CSZ393234:CSZ393241 CJD393234:CJD393241 BZH393234:BZH393241 BPL393234:BPL393241 BFP393234:BFP393241 AVT393234:AVT393241 ALX393234:ALX393241 ACB393234:ACB393241 SF393234:SF393241 IJ393234:IJ393241 WUV327698:WUV327705 WKZ327698:WKZ327705 WBD327698:WBD327705 VRH327698:VRH327705 VHL327698:VHL327705 UXP327698:UXP327705 UNT327698:UNT327705 UDX327698:UDX327705 TUB327698:TUB327705 TKF327698:TKF327705 TAJ327698:TAJ327705 SQN327698:SQN327705 SGR327698:SGR327705 RWV327698:RWV327705 RMZ327698:RMZ327705 RDD327698:RDD327705 QTH327698:QTH327705 QJL327698:QJL327705 PZP327698:PZP327705 PPT327698:PPT327705 PFX327698:PFX327705 OWB327698:OWB327705 OMF327698:OMF327705 OCJ327698:OCJ327705 NSN327698:NSN327705 NIR327698:NIR327705 MYV327698:MYV327705 MOZ327698:MOZ327705 MFD327698:MFD327705 LVH327698:LVH327705 LLL327698:LLL327705 LBP327698:LBP327705 KRT327698:KRT327705 KHX327698:KHX327705 JYB327698:JYB327705 JOF327698:JOF327705 JEJ327698:JEJ327705 IUN327698:IUN327705 IKR327698:IKR327705 IAV327698:IAV327705 HQZ327698:HQZ327705 HHD327698:HHD327705 GXH327698:GXH327705 GNL327698:GNL327705 GDP327698:GDP327705 FTT327698:FTT327705 FJX327698:FJX327705 FAB327698:FAB327705 EQF327698:EQF327705 EGJ327698:EGJ327705 DWN327698:DWN327705 DMR327698:DMR327705 DCV327698:DCV327705 CSZ327698:CSZ327705 CJD327698:CJD327705 BZH327698:BZH327705 BPL327698:BPL327705 BFP327698:BFP327705 AVT327698:AVT327705 ALX327698:ALX327705 ACB327698:ACB327705 SF327698:SF327705 IJ327698:IJ327705 WUV262162:WUV262169 WKZ262162:WKZ262169 WBD262162:WBD262169 VRH262162:VRH262169 VHL262162:VHL262169 UXP262162:UXP262169 UNT262162:UNT262169 UDX262162:UDX262169 TUB262162:TUB262169 TKF262162:TKF262169 TAJ262162:TAJ262169 SQN262162:SQN262169 SGR262162:SGR262169 RWV262162:RWV262169 RMZ262162:RMZ262169 RDD262162:RDD262169 QTH262162:QTH262169 QJL262162:QJL262169 PZP262162:PZP262169 PPT262162:PPT262169 PFX262162:PFX262169 OWB262162:OWB262169 OMF262162:OMF262169 OCJ262162:OCJ262169 NSN262162:NSN262169 NIR262162:NIR262169 MYV262162:MYV262169 MOZ262162:MOZ262169 MFD262162:MFD262169 LVH262162:LVH262169 LLL262162:LLL262169 LBP262162:LBP262169 KRT262162:KRT262169 KHX262162:KHX262169 JYB262162:JYB262169 JOF262162:JOF262169 JEJ262162:JEJ262169 IUN262162:IUN262169 IKR262162:IKR262169 IAV262162:IAV262169 HQZ262162:HQZ262169 HHD262162:HHD262169 GXH262162:GXH262169 GNL262162:GNL262169 GDP262162:GDP262169 FTT262162:FTT262169 FJX262162:FJX262169 FAB262162:FAB262169 EQF262162:EQF262169 EGJ262162:EGJ262169 DWN262162:DWN262169 DMR262162:DMR262169 DCV262162:DCV262169 CSZ262162:CSZ262169 CJD262162:CJD262169 BZH262162:BZH262169 BPL262162:BPL262169 BFP262162:BFP262169 AVT262162:AVT262169 ALX262162:ALX262169 ACB262162:ACB262169 SF262162:SF262169 IJ262162:IJ262169 WUV196626:WUV196633 WKZ196626:WKZ196633 WBD196626:WBD196633 VRH196626:VRH196633 VHL196626:VHL196633 UXP196626:UXP196633 UNT196626:UNT196633 UDX196626:UDX196633 TUB196626:TUB196633 TKF196626:TKF196633 TAJ196626:TAJ196633 SQN196626:SQN196633 SGR196626:SGR196633 RWV196626:RWV196633 RMZ196626:RMZ196633 RDD196626:RDD196633 QTH196626:QTH196633 QJL196626:QJL196633 PZP196626:PZP196633 PPT196626:PPT196633 PFX196626:PFX196633 OWB196626:OWB196633 OMF196626:OMF196633 OCJ196626:OCJ196633 NSN196626:NSN196633 NIR196626:NIR196633 MYV196626:MYV196633 MOZ196626:MOZ196633 MFD196626:MFD196633 LVH196626:LVH196633 LLL196626:LLL196633 LBP196626:LBP196633 KRT196626:KRT196633 KHX196626:KHX196633 JYB196626:JYB196633 JOF196626:JOF196633 JEJ196626:JEJ196633 IUN196626:IUN196633 IKR196626:IKR196633 IAV196626:IAV196633 HQZ196626:HQZ196633 HHD196626:HHD196633 GXH196626:GXH196633 GNL196626:GNL196633 GDP196626:GDP196633 FTT196626:FTT196633 FJX196626:FJX196633 FAB196626:FAB196633 EQF196626:EQF196633 EGJ196626:EGJ196633 DWN196626:DWN196633 DMR196626:DMR196633 DCV196626:DCV196633 CSZ196626:CSZ196633 CJD196626:CJD196633 BZH196626:BZH196633 BPL196626:BPL196633 BFP196626:BFP196633 AVT196626:AVT196633 ALX196626:ALX196633 ACB196626:ACB196633 SF196626:SF196633 IJ196626:IJ196633 WUV131090:WUV131097 WKZ131090:WKZ131097 WBD131090:WBD131097 VRH131090:VRH131097 VHL131090:VHL131097 UXP131090:UXP131097 UNT131090:UNT131097 UDX131090:UDX131097 TUB131090:TUB131097 TKF131090:TKF131097 TAJ131090:TAJ131097 SQN131090:SQN131097 SGR131090:SGR131097 RWV131090:RWV131097 RMZ131090:RMZ131097 RDD131090:RDD131097 QTH131090:QTH131097 QJL131090:QJL131097 PZP131090:PZP131097 PPT131090:PPT131097 PFX131090:PFX131097 OWB131090:OWB131097 OMF131090:OMF131097 OCJ131090:OCJ131097 NSN131090:NSN131097 NIR131090:NIR131097 MYV131090:MYV131097 MOZ131090:MOZ131097 MFD131090:MFD131097 LVH131090:LVH131097 LLL131090:LLL131097 LBP131090:LBP131097 KRT131090:KRT131097 KHX131090:KHX131097 JYB131090:JYB131097 JOF131090:JOF131097 JEJ131090:JEJ131097 IUN131090:IUN131097 IKR131090:IKR131097 IAV131090:IAV131097 HQZ131090:HQZ131097 HHD131090:HHD131097 GXH131090:GXH131097 GNL131090:GNL131097 GDP131090:GDP131097 FTT131090:FTT131097 FJX131090:FJX131097 FAB131090:FAB131097 EQF131090:EQF131097 EGJ131090:EGJ131097 DWN131090:DWN131097 DMR131090:DMR131097 DCV131090:DCV131097 CSZ131090:CSZ131097 CJD131090:CJD131097 BZH131090:BZH131097 BPL131090:BPL131097 BFP131090:BFP131097 AVT131090:AVT131097 ALX131090:ALX131097 ACB131090:ACB131097 SF131090:SF131097 IJ131090:IJ131097 WUV65554:WUV65561 WKZ65554:WKZ65561 WBD65554:WBD65561 VRH65554:VRH65561 VHL65554:VHL65561 UXP65554:UXP65561 UNT65554:UNT65561 UDX65554:UDX65561 TUB65554:TUB65561 TKF65554:TKF65561 TAJ65554:TAJ65561 SQN65554:SQN65561 SGR65554:SGR65561 RWV65554:RWV65561 RMZ65554:RMZ65561 RDD65554:RDD65561 QTH65554:QTH65561 QJL65554:QJL65561 PZP65554:PZP65561 PPT65554:PPT65561 PFX65554:PFX65561 OWB65554:OWB65561 OMF65554:OMF65561 OCJ65554:OCJ65561 NSN65554:NSN65561 NIR65554:NIR65561 MYV65554:MYV65561 MOZ65554:MOZ65561 MFD65554:MFD65561 LVH65554:LVH65561 LLL65554:LLL65561 LBP65554:LBP65561 KRT65554:KRT65561 KHX65554:KHX65561 JYB65554:JYB65561 JOF65554:JOF65561 JEJ65554:JEJ65561 IUN65554:IUN65561 IKR65554:IKR65561 IAV65554:IAV65561 HQZ65554:HQZ65561 HHD65554:HHD65561 GXH65554:GXH65561 GNL65554:GNL65561 GDP65554:GDP65561 FTT65554:FTT65561 FJX65554:FJX65561 FAB65554:FAB65561 EQF65554:EQF65561 EGJ65554:EGJ65561 DWN65554:DWN65561 DMR65554:DMR65561 DCV65554:DCV65561 CSZ65554:CSZ65561 CJD65554:CJD65561 BZH65554:BZH65561 BPL65554:BPL65561 BFP65554:BFP65561 AVT65554:AVT65561 ALX65554:ALX65561 ACB65554:ACB65561 SF65554:SF65561 IJ65554:IJ65561 WUV29:WUV40 WKZ29:WKZ40 WBD29:WBD40 VRH29:VRH40 VHL29:VHL40 UXP29:UXP40 UNT29:UNT40 UDX29:UDX40 TUB29:TUB40 TKF29:TKF40 TAJ29:TAJ40 SQN29:SQN40 SGR29:SGR40 RWV29:RWV40 RMZ29:RMZ40 RDD29:RDD40 QTH29:QTH40 QJL29:QJL40 PZP29:PZP40 PPT29:PPT40 PFX29:PFX40 OWB29:OWB40 OMF29:OMF40 OCJ29:OCJ40 NSN29:NSN40 NIR29:NIR40 MYV29:MYV40 MOZ29:MOZ40 MFD29:MFD40 LVH29:LVH40 LLL29:LLL40 LBP29:LBP40 KRT29:KRT40 KHX29:KHX40 JYB29:JYB40 JOF29:JOF40 JEJ29:JEJ40 IUN29:IUN40 IKR29:IKR40 IAV29:IAV40 HQZ29:HQZ40 HHD29:HHD40 GXH29:GXH40 GNL29:GNL40 GDP29:GDP40 FTT29:FTT40 FJX29:FJX40 FAB29:FAB40 EQF29:EQF40 EGJ29:EGJ40 DWN29:DWN40 DMR29:DMR40 DCV29:DCV40 CSZ29:CSZ40 CJD29:CJD40 BZH29:BZH40 BPL29:BPL40 BFP29:BFP40 AVT29:AVT40 ALX29:ALX40 ACB29:ACB40 SF29:SF40 IJ29:IJ40 WUV983055:WUV983056 WKZ983055:WKZ983056 WBD983055:WBD983056 VRH983055:VRH983056 VHL983055:VHL983056 UXP983055:UXP983056 UNT983055:UNT983056 UDX983055:UDX983056 TUB983055:TUB983056 TKF983055:TKF983056 TAJ983055:TAJ983056 SQN983055:SQN983056 SGR983055:SGR983056 RWV983055:RWV983056 RMZ983055:RMZ983056 RDD983055:RDD983056 QTH983055:QTH983056 QJL983055:QJL983056 PZP983055:PZP983056 PPT983055:PPT983056 PFX983055:PFX983056 OWB983055:OWB983056 OMF983055:OMF983056 OCJ983055:OCJ983056 NSN983055:NSN983056 NIR983055:NIR983056 MYV983055:MYV983056 MOZ983055:MOZ983056 MFD983055:MFD983056 LVH983055:LVH983056 LLL983055:LLL983056 LBP983055:LBP983056 KRT983055:KRT983056 KHX983055:KHX983056 JYB983055:JYB983056 JOF983055:JOF983056 JEJ983055:JEJ983056 IUN983055:IUN983056 IKR983055:IKR983056 IAV983055:IAV983056 HQZ983055:HQZ983056 HHD983055:HHD983056 GXH983055:GXH983056 GNL983055:GNL983056 GDP983055:GDP983056 FTT983055:FTT983056 FJX983055:FJX983056 FAB983055:FAB983056 EQF983055:EQF983056 EGJ983055:EGJ983056 DWN983055:DWN983056 DMR983055:DMR983056 DCV983055:DCV983056 CSZ983055:CSZ983056 CJD983055:CJD983056 BZH983055:BZH983056 BPL983055:BPL983056 BFP983055:BFP983056 AVT983055:AVT983056 ALX983055:ALX983056 ACB983055:ACB983056 SF983055:SF983056 IJ983055:IJ983056 WUV917519:WUV917520 WKZ917519:WKZ917520 WBD917519:WBD917520 VRH917519:VRH917520 VHL917519:VHL917520 UXP917519:UXP917520 UNT917519:UNT917520 UDX917519:UDX917520 TUB917519:TUB917520 TKF917519:TKF917520 TAJ917519:TAJ917520 SQN917519:SQN917520 SGR917519:SGR917520 RWV917519:RWV917520 RMZ917519:RMZ917520 RDD917519:RDD917520 QTH917519:QTH917520 QJL917519:QJL917520 PZP917519:PZP917520 PPT917519:PPT917520 PFX917519:PFX917520 OWB917519:OWB917520 OMF917519:OMF917520 OCJ917519:OCJ917520 NSN917519:NSN917520 NIR917519:NIR917520 MYV917519:MYV917520 MOZ917519:MOZ917520 MFD917519:MFD917520 LVH917519:LVH917520 LLL917519:LLL917520 LBP917519:LBP917520 KRT917519:KRT917520 KHX917519:KHX917520 JYB917519:JYB917520 JOF917519:JOF917520 JEJ917519:JEJ917520 IUN917519:IUN917520 IKR917519:IKR917520 IAV917519:IAV917520 HQZ917519:HQZ917520 HHD917519:HHD917520 GXH917519:GXH917520 GNL917519:GNL917520 GDP917519:GDP917520 FTT917519:FTT917520 FJX917519:FJX917520 FAB917519:FAB917520 EQF917519:EQF917520 EGJ917519:EGJ917520 DWN917519:DWN917520 DMR917519:DMR917520 DCV917519:DCV917520 CSZ917519:CSZ917520 CJD917519:CJD917520 BZH917519:BZH917520 BPL917519:BPL917520 BFP917519:BFP917520 AVT917519:AVT917520 ALX917519:ALX917520 ACB917519:ACB917520 SF917519:SF917520 IJ917519:IJ917520 WUV851983:WUV851984 WKZ851983:WKZ851984 WBD851983:WBD851984 VRH851983:VRH851984 VHL851983:VHL851984 UXP851983:UXP851984 UNT851983:UNT851984 UDX851983:UDX851984 TUB851983:TUB851984 TKF851983:TKF851984 TAJ851983:TAJ851984 SQN851983:SQN851984 SGR851983:SGR851984 RWV851983:RWV851984 RMZ851983:RMZ851984 RDD851983:RDD851984 QTH851983:QTH851984 QJL851983:QJL851984 PZP851983:PZP851984 PPT851983:PPT851984 PFX851983:PFX851984 OWB851983:OWB851984 OMF851983:OMF851984 OCJ851983:OCJ851984 NSN851983:NSN851984 NIR851983:NIR851984 MYV851983:MYV851984 MOZ851983:MOZ851984 MFD851983:MFD851984 LVH851983:LVH851984 LLL851983:LLL851984 LBP851983:LBP851984 KRT851983:KRT851984 KHX851983:KHX851984 JYB851983:JYB851984 JOF851983:JOF851984 JEJ851983:JEJ851984 IUN851983:IUN851984 IKR851983:IKR851984 IAV851983:IAV851984 HQZ851983:HQZ851984 HHD851983:HHD851984 GXH851983:GXH851984 GNL851983:GNL851984 GDP851983:GDP851984 FTT851983:FTT851984 FJX851983:FJX851984 FAB851983:FAB851984 EQF851983:EQF851984 EGJ851983:EGJ851984 DWN851983:DWN851984 DMR851983:DMR851984 DCV851983:DCV851984 CSZ851983:CSZ851984 CJD851983:CJD851984 BZH851983:BZH851984 BPL851983:BPL851984 BFP851983:BFP851984 AVT851983:AVT851984 ALX851983:ALX851984 ACB851983:ACB851984 SF851983:SF851984 IJ851983:IJ851984 WUV786447:WUV786448 WKZ786447:WKZ786448 WBD786447:WBD786448 VRH786447:VRH786448 VHL786447:VHL786448 UXP786447:UXP786448 UNT786447:UNT786448 UDX786447:UDX786448 TUB786447:TUB786448 TKF786447:TKF786448 TAJ786447:TAJ786448 SQN786447:SQN786448 SGR786447:SGR786448 RWV786447:RWV786448 RMZ786447:RMZ786448 RDD786447:RDD786448 QTH786447:QTH786448 QJL786447:QJL786448 PZP786447:PZP786448 PPT786447:PPT786448 PFX786447:PFX786448 OWB786447:OWB786448 OMF786447:OMF786448 OCJ786447:OCJ786448 NSN786447:NSN786448 NIR786447:NIR786448 MYV786447:MYV786448 MOZ786447:MOZ786448 MFD786447:MFD786448 LVH786447:LVH786448 LLL786447:LLL786448 LBP786447:LBP786448 KRT786447:KRT786448 KHX786447:KHX786448 JYB786447:JYB786448 JOF786447:JOF786448 JEJ786447:JEJ786448 IUN786447:IUN786448 IKR786447:IKR786448 IAV786447:IAV786448 HQZ786447:HQZ786448 HHD786447:HHD786448 GXH786447:GXH786448 GNL786447:GNL786448 GDP786447:GDP786448 FTT786447:FTT786448 FJX786447:FJX786448 FAB786447:FAB786448 EQF786447:EQF786448 EGJ786447:EGJ786448 DWN786447:DWN786448 DMR786447:DMR786448 DCV786447:DCV786448 CSZ786447:CSZ786448 CJD786447:CJD786448 BZH786447:BZH786448 BPL786447:BPL786448 BFP786447:BFP786448 AVT786447:AVT786448 ALX786447:ALX786448 ACB786447:ACB786448 SF786447:SF786448 IJ786447:IJ786448 WUV720911:WUV720912 WKZ720911:WKZ720912 WBD720911:WBD720912 VRH720911:VRH720912 VHL720911:VHL720912 UXP720911:UXP720912 UNT720911:UNT720912 UDX720911:UDX720912 TUB720911:TUB720912 TKF720911:TKF720912 TAJ720911:TAJ720912 SQN720911:SQN720912 SGR720911:SGR720912 RWV720911:RWV720912 RMZ720911:RMZ720912 RDD720911:RDD720912 QTH720911:QTH720912 QJL720911:QJL720912 PZP720911:PZP720912 PPT720911:PPT720912 PFX720911:PFX720912 OWB720911:OWB720912 OMF720911:OMF720912 OCJ720911:OCJ720912 NSN720911:NSN720912 NIR720911:NIR720912 MYV720911:MYV720912 MOZ720911:MOZ720912 MFD720911:MFD720912 LVH720911:LVH720912 LLL720911:LLL720912 LBP720911:LBP720912 KRT720911:KRT720912 KHX720911:KHX720912 JYB720911:JYB720912 JOF720911:JOF720912 JEJ720911:JEJ720912 IUN720911:IUN720912 IKR720911:IKR720912 IAV720911:IAV720912 HQZ720911:HQZ720912 HHD720911:HHD720912 GXH720911:GXH720912 GNL720911:GNL720912 GDP720911:GDP720912 FTT720911:FTT720912 FJX720911:FJX720912 FAB720911:FAB720912 EQF720911:EQF720912 EGJ720911:EGJ720912 DWN720911:DWN720912 DMR720911:DMR720912 DCV720911:DCV720912 CSZ720911:CSZ720912 CJD720911:CJD720912 BZH720911:BZH720912 BPL720911:BPL720912 BFP720911:BFP720912 AVT720911:AVT720912 ALX720911:ALX720912 ACB720911:ACB720912 SF720911:SF720912 IJ720911:IJ720912 WUV655375:WUV655376 WKZ655375:WKZ655376 WBD655375:WBD655376 VRH655375:VRH655376 VHL655375:VHL655376 UXP655375:UXP655376 UNT655375:UNT655376 UDX655375:UDX655376 TUB655375:TUB655376 TKF655375:TKF655376 TAJ655375:TAJ655376 SQN655375:SQN655376 SGR655375:SGR655376 RWV655375:RWV655376 RMZ655375:RMZ655376 RDD655375:RDD655376 QTH655375:QTH655376 QJL655375:QJL655376 PZP655375:PZP655376 PPT655375:PPT655376 PFX655375:PFX655376 OWB655375:OWB655376 OMF655375:OMF655376 OCJ655375:OCJ655376 NSN655375:NSN655376 NIR655375:NIR655376 MYV655375:MYV655376 MOZ655375:MOZ655376 MFD655375:MFD655376 LVH655375:LVH655376 LLL655375:LLL655376 LBP655375:LBP655376 KRT655375:KRT655376 KHX655375:KHX655376 JYB655375:JYB655376 JOF655375:JOF655376 JEJ655375:JEJ655376 IUN655375:IUN655376 IKR655375:IKR655376 IAV655375:IAV655376 HQZ655375:HQZ655376 HHD655375:HHD655376 GXH655375:GXH655376 GNL655375:GNL655376 GDP655375:GDP655376 FTT655375:FTT655376 FJX655375:FJX655376 FAB655375:FAB655376 EQF655375:EQF655376 EGJ655375:EGJ655376 DWN655375:DWN655376 DMR655375:DMR655376 DCV655375:DCV655376 CSZ655375:CSZ655376 CJD655375:CJD655376 BZH655375:BZH655376 BPL655375:BPL655376 BFP655375:BFP655376 AVT655375:AVT655376 ALX655375:ALX655376 ACB655375:ACB655376 SF655375:SF655376 IJ655375:IJ655376 WUV589839:WUV589840 WKZ589839:WKZ589840 WBD589839:WBD589840 VRH589839:VRH589840 VHL589839:VHL589840 UXP589839:UXP589840 UNT589839:UNT589840 UDX589839:UDX589840 TUB589839:TUB589840 TKF589839:TKF589840 TAJ589839:TAJ589840 SQN589839:SQN589840 SGR589839:SGR589840 RWV589839:RWV589840 RMZ589839:RMZ589840 RDD589839:RDD589840 QTH589839:QTH589840 QJL589839:QJL589840 PZP589839:PZP589840 PPT589839:PPT589840 PFX589839:PFX589840 OWB589839:OWB589840 OMF589839:OMF589840 OCJ589839:OCJ589840 NSN589839:NSN589840 NIR589839:NIR589840 MYV589839:MYV589840 MOZ589839:MOZ589840 MFD589839:MFD589840 LVH589839:LVH589840 LLL589839:LLL589840 LBP589839:LBP589840 KRT589839:KRT589840 KHX589839:KHX589840 JYB589839:JYB589840 JOF589839:JOF589840 JEJ589839:JEJ589840 IUN589839:IUN589840 IKR589839:IKR589840 IAV589839:IAV589840 HQZ589839:HQZ589840 HHD589839:HHD589840 GXH589839:GXH589840 GNL589839:GNL589840 GDP589839:GDP589840 FTT589839:FTT589840 FJX589839:FJX589840 FAB589839:FAB589840 EQF589839:EQF589840 EGJ589839:EGJ589840 DWN589839:DWN589840 DMR589839:DMR589840 DCV589839:DCV589840 CSZ589839:CSZ589840 CJD589839:CJD589840 BZH589839:BZH589840 BPL589839:BPL589840 BFP589839:BFP589840 AVT589839:AVT589840 ALX589839:ALX589840 ACB589839:ACB589840 SF589839:SF589840 IJ589839:IJ589840 WUV524303:WUV524304 WKZ524303:WKZ524304 WBD524303:WBD524304 VRH524303:VRH524304 VHL524303:VHL524304 UXP524303:UXP524304 UNT524303:UNT524304 UDX524303:UDX524304 TUB524303:TUB524304 TKF524303:TKF524304 TAJ524303:TAJ524304 SQN524303:SQN524304 SGR524303:SGR524304 RWV524303:RWV524304 RMZ524303:RMZ524304 RDD524303:RDD524304 QTH524303:QTH524304 QJL524303:QJL524304 PZP524303:PZP524304 PPT524303:PPT524304 PFX524303:PFX524304 OWB524303:OWB524304 OMF524303:OMF524304 OCJ524303:OCJ524304 NSN524303:NSN524304 NIR524303:NIR524304 MYV524303:MYV524304 MOZ524303:MOZ524304 MFD524303:MFD524304 LVH524303:LVH524304 LLL524303:LLL524304 LBP524303:LBP524304 KRT524303:KRT524304 KHX524303:KHX524304 JYB524303:JYB524304 JOF524303:JOF524304 JEJ524303:JEJ524304 IUN524303:IUN524304 IKR524303:IKR524304 IAV524303:IAV524304 HQZ524303:HQZ524304 HHD524303:HHD524304 GXH524303:GXH524304 GNL524303:GNL524304 GDP524303:GDP524304 FTT524303:FTT524304 FJX524303:FJX524304 FAB524303:FAB524304 EQF524303:EQF524304 EGJ524303:EGJ524304 DWN524303:DWN524304 DMR524303:DMR524304 DCV524303:DCV524304 CSZ524303:CSZ524304 CJD524303:CJD524304 BZH524303:BZH524304 BPL524303:BPL524304 BFP524303:BFP524304 AVT524303:AVT524304 ALX524303:ALX524304 ACB524303:ACB524304 SF524303:SF524304 IJ524303:IJ524304 WUV458767:WUV458768 WKZ458767:WKZ458768 WBD458767:WBD458768 VRH458767:VRH458768 VHL458767:VHL458768 UXP458767:UXP458768 UNT458767:UNT458768 UDX458767:UDX458768 TUB458767:TUB458768 TKF458767:TKF458768 TAJ458767:TAJ458768 SQN458767:SQN458768 SGR458767:SGR458768 RWV458767:RWV458768 RMZ458767:RMZ458768 RDD458767:RDD458768 QTH458767:QTH458768 QJL458767:QJL458768 PZP458767:PZP458768 PPT458767:PPT458768 PFX458767:PFX458768 OWB458767:OWB458768 OMF458767:OMF458768 OCJ458767:OCJ458768 NSN458767:NSN458768 NIR458767:NIR458768 MYV458767:MYV458768 MOZ458767:MOZ458768 MFD458767:MFD458768 LVH458767:LVH458768 LLL458767:LLL458768 LBP458767:LBP458768 KRT458767:KRT458768 KHX458767:KHX458768 JYB458767:JYB458768 JOF458767:JOF458768 JEJ458767:JEJ458768 IUN458767:IUN458768 IKR458767:IKR458768 IAV458767:IAV458768 HQZ458767:HQZ458768 HHD458767:HHD458768 GXH458767:GXH458768 GNL458767:GNL458768 GDP458767:GDP458768 FTT458767:FTT458768 FJX458767:FJX458768 FAB458767:FAB458768 EQF458767:EQF458768 EGJ458767:EGJ458768 DWN458767:DWN458768 DMR458767:DMR458768 DCV458767:DCV458768 CSZ458767:CSZ458768 CJD458767:CJD458768 BZH458767:BZH458768 BPL458767:BPL458768 BFP458767:BFP458768 AVT458767:AVT458768 ALX458767:ALX458768 ACB458767:ACB458768 SF458767:SF458768 IJ458767:IJ458768 WUV393231:WUV393232 WKZ393231:WKZ393232 WBD393231:WBD393232 VRH393231:VRH393232 VHL393231:VHL393232 UXP393231:UXP393232 UNT393231:UNT393232 UDX393231:UDX393232 TUB393231:TUB393232 TKF393231:TKF393232 TAJ393231:TAJ393232 SQN393231:SQN393232 SGR393231:SGR393232 RWV393231:RWV393232 RMZ393231:RMZ393232 RDD393231:RDD393232 QTH393231:QTH393232 QJL393231:QJL393232 PZP393231:PZP393232 PPT393231:PPT393232 PFX393231:PFX393232 OWB393231:OWB393232 OMF393231:OMF393232 OCJ393231:OCJ393232 NSN393231:NSN393232 NIR393231:NIR393232 MYV393231:MYV393232 MOZ393231:MOZ393232 MFD393231:MFD393232 LVH393231:LVH393232 LLL393231:LLL393232 LBP393231:LBP393232 KRT393231:KRT393232 KHX393231:KHX393232 JYB393231:JYB393232 JOF393231:JOF393232 JEJ393231:JEJ393232 IUN393231:IUN393232 IKR393231:IKR393232 IAV393231:IAV393232 HQZ393231:HQZ393232 HHD393231:HHD393232 GXH393231:GXH393232 GNL393231:GNL393232 GDP393231:GDP393232 FTT393231:FTT393232 FJX393231:FJX393232 FAB393231:FAB393232 EQF393231:EQF393232 EGJ393231:EGJ393232 DWN393231:DWN393232 DMR393231:DMR393232 DCV393231:DCV393232 CSZ393231:CSZ393232 CJD393231:CJD393232 BZH393231:BZH393232 BPL393231:BPL393232 BFP393231:BFP393232 AVT393231:AVT393232 ALX393231:ALX393232 ACB393231:ACB393232 SF393231:SF393232 IJ393231:IJ393232 WUV327695:WUV327696 WKZ327695:WKZ327696 WBD327695:WBD327696 VRH327695:VRH327696 VHL327695:VHL327696 UXP327695:UXP327696 UNT327695:UNT327696 UDX327695:UDX327696 TUB327695:TUB327696 TKF327695:TKF327696 TAJ327695:TAJ327696 SQN327695:SQN327696 SGR327695:SGR327696 RWV327695:RWV327696 RMZ327695:RMZ327696 RDD327695:RDD327696 QTH327695:QTH327696 QJL327695:QJL327696 PZP327695:PZP327696 PPT327695:PPT327696 PFX327695:PFX327696 OWB327695:OWB327696 OMF327695:OMF327696 OCJ327695:OCJ327696 NSN327695:NSN327696 NIR327695:NIR327696 MYV327695:MYV327696 MOZ327695:MOZ327696 MFD327695:MFD327696 LVH327695:LVH327696 LLL327695:LLL327696 LBP327695:LBP327696 KRT327695:KRT327696 KHX327695:KHX327696 JYB327695:JYB327696 JOF327695:JOF327696 JEJ327695:JEJ327696 IUN327695:IUN327696 IKR327695:IKR327696 IAV327695:IAV327696 HQZ327695:HQZ327696 HHD327695:HHD327696 GXH327695:GXH327696 GNL327695:GNL327696 GDP327695:GDP327696 FTT327695:FTT327696 FJX327695:FJX327696 FAB327695:FAB327696 EQF327695:EQF327696 EGJ327695:EGJ327696 DWN327695:DWN327696 DMR327695:DMR327696 DCV327695:DCV327696 CSZ327695:CSZ327696 CJD327695:CJD327696 BZH327695:BZH327696 BPL327695:BPL327696 BFP327695:BFP327696 AVT327695:AVT327696 ALX327695:ALX327696 ACB327695:ACB327696 SF327695:SF327696 IJ327695:IJ327696 WUV262159:WUV262160 WKZ262159:WKZ262160 WBD262159:WBD262160 VRH262159:VRH262160 VHL262159:VHL262160 UXP262159:UXP262160 UNT262159:UNT262160 UDX262159:UDX262160 TUB262159:TUB262160 TKF262159:TKF262160 TAJ262159:TAJ262160 SQN262159:SQN262160 SGR262159:SGR262160 RWV262159:RWV262160 RMZ262159:RMZ262160 RDD262159:RDD262160 QTH262159:QTH262160 QJL262159:QJL262160 PZP262159:PZP262160 PPT262159:PPT262160 PFX262159:PFX262160 OWB262159:OWB262160 OMF262159:OMF262160 OCJ262159:OCJ262160 NSN262159:NSN262160 NIR262159:NIR262160 MYV262159:MYV262160 MOZ262159:MOZ262160 MFD262159:MFD262160 LVH262159:LVH262160 LLL262159:LLL262160 LBP262159:LBP262160 KRT262159:KRT262160 KHX262159:KHX262160 JYB262159:JYB262160 JOF262159:JOF262160 JEJ262159:JEJ262160 IUN262159:IUN262160 IKR262159:IKR262160 IAV262159:IAV262160 HQZ262159:HQZ262160 HHD262159:HHD262160 GXH262159:GXH262160 GNL262159:GNL262160 GDP262159:GDP262160 FTT262159:FTT262160 FJX262159:FJX262160 FAB262159:FAB262160 EQF262159:EQF262160 EGJ262159:EGJ262160 DWN262159:DWN262160 DMR262159:DMR262160 DCV262159:DCV262160 CSZ262159:CSZ262160 CJD262159:CJD262160 BZH262159:BZH262160 BPL262159:BPL262160 BFP262159:BFP262160 AVT262159:AVT262160 ALX262159:ALX262160 ACB262159:ACB262160 SF262159:SF262160 IJ262159:IJ262160 WUV196623:WUV196624 WKZ196623:WKZ196624 WBD196623:WBD196624 VRH196623:VRH196624 VHL196623:VHL196624 UXP196623:UXP196624 UNT196623:UNT196624 UDX196623:UDX196624 TUB196623:TUB196624 TKF196623:TKF196624 TAJ196623:TAJ196624 SQN196623:SQN196624 SGR196623:SGR196624 RWV196623:RWV196624 RMZ196623:RMZ196624 RDD196623:RDD196624 QTH196623:QTH196624 QJL196623:QJL196624 PZP196623:PZP196624 PPT196623:PPT196624 PFX196623:PFX196624 OWB196623:OWB196624 OMF196623:OMF196624 OCJ196623:OCJ196624 NSN196623:NSN196624 NIR196623:NIR196624 MYV196623:MYV196624 MOZ196623:MOZ196624 MFD196623:MFD196624 LVH196623:LVH196624 LLL196623:LLL196624 LBP196623:LBP196624 KRT196623:KRT196624 KHX196623:KHX196624 JYB196623:JYB196624 JOF196623:JOF196624 JEJ196623:JEJ196624 IUN196623:IUN196624 IKR196623:IKR196624 IAV196623:IAV196624 HQZ196623:HQZ196624 HHD196623:HHD196624 GXH196623:GXH196624 GNL196623:GNL196624 GDP196623:GDP196624 FTT196623:FTT196624 FJX196623:FJX196624 FAB196623:FAB196624 EQF196623:EQF196624 EGJ196623:EGJ196624 DWN196623:DWN196624 DMR196623:DMR196624 DCV196623:DCV196624 CSZ196623:CSZ196624 CJD196623:CJD196624 BZH196623:BZH196624 BPL196623:BPL196624 BFP196623:BFP196624 AVT196623:AVT196624 ALX196623:ALX196624 ACB196623:ACB196624 SF196623:SF196624 IJ196623:IJ196624 WUV131087:WUV131088 WKZ131087:WKZ131088 WBD131087:WBD131088 VRH131087:VRH131088 VHL131087:VHL131088 UXP131087:UXP131088 UNT131087:UNT131088 UDX131087:UDX131088 TUB131087:TUB131088 TKF131087:TKF131088 TAJ131087:TAJ131088 SQN131087:SQN131088 SGR131087:SGR131088 RWV131087:RWV131088 RMZ131087:RMZ131088 RDD131087:RDD131088 QTH131087:QTH131088 QJL131087:QJL131088 PZP131087:PZP131088 PPT131087:PPT131088 PFX131087:PFX131088 OWB131087:OWB131088 OMF131087:OMF131088 OCJ131087:OCJ131088 NSN131087:NSN131088 NIR131087:NIR131088 MYV131087:MYV131088 MOZ131087:MOZ131088 MFD131087:MFD131088 LVH131087:LVH131088 LLL131087:LLL131088 LBP131087:LBP131088 KRT131087:KRT131088 KHX131087:KHX131088 JYB131087:JYB131088 JOF131087:JOF131088 JEJ131087:JEJ131088 IUN131087:IUN131088 IKR131087:IKR131088 IAV131087:IAV131088 HQZ131087:HQZ131088 HHD131087:HHD131088 GXH131087:GXH131088 GNL131087:GNL131088 GDP131087:GDP131088 FTT131087:FTT131088 FJX131087:FJX131088 FAB131087:FAB131088 EQF131087:EQF131088 EGJ131087:EGJ131088 DWN131087:DWN131088 DMR131087:DMR131088 DCV131087:DCV131088 CSZ131087:CSZ131088 CJD131087:CJD131088 BZH131087:BZH131088 BPL131087:BPL131088 BFP131087:BFP131088 AVT131087:AVT131088 ALX131087:ALX131088 ACB131087:ACB131088 SF131087:SF131088 IJ131087:IJ131088 WUV65551:WUV65552 WKZ65551:WKZ65552 WBD65551:WBD65552 VRH65551:VRH65552 VHL65551:VHL65552 UXP65551:UXP65552 UNT65551:UNT65552 UDX65551:UDX65552 TUB65551:TUB65552 TKF65551:TKF65552 TAJ65551:TAJ65552 SQN65551:SQN65552 SGR65551:SGR65552 RWV65551:RWV65552 RMZ65551:RMZ65552 RDD65551:RDD65552 QTH65551:QTH65552 QJL65551:QJL65552 PZP65551:PZP65552 PPT65551:PPT65552 PFX65551:PFX65552 OWB65551:OWB65552 OMF65551:OMF65552 OCJ65551:OCJ65552 NSN65551:NSN65552 NIR65551:NIR65552 MYV65551:MYV65552 MOZ65551:MOZ65552 MFD65551:MFD65552 LVH65551:LVH65552 LLL65551:LLL65552 LBP65551:LBP65552 KRT65551:KRT65552 KHX65551:KHX65552 JYB65551:JYB65552 JOF65551:JOF65552 JEJ65551:JEJ65552 IUN65551:IUN65552 IKR65551:IKR65552 IAV65551:IAV65552 HQZ65551:HQZ65552 HHD65551:HHD65552 GXH65551:GXH65552 GNL65551:GNL65552 GDP65551:GDP65552 FTT65551:FTT65552 FJX65551:FJX65552 FAB65551:FAB65552 EQF65551:EQF65552 EGJ65551:EGJ65552 DWN65551:DWN65552 DMR65551:DMR65552 DCV65551:DCV65552 CSZ65551:CSZ65552 CJD65551:CJD65552 BZH65551:BZH65552 BPL65551:BPL65552 BFP65551:BFP65552 AVT65551:AVT65552 ALX65551:ALX65552 ACB65551:ACB65552 SF65551:SF65552 IJ65551:IJ65552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39:WUV983053 WKZ983039:WKZ983053 WBD983039:WBD983053 VRH983039:VRH983053 VHL983039:VHL983053 UXP983039:UXP983053 UNT983039:UNT983053 UDX983039:UDX983053 TUB983039:TUB983053 TKF983039:TKF983053 TAJ983039:TAJ983053 SQN983039:SQN983053 SGR983039:SGR983053 RWV983039:RWV983053 RMZ983039:RMZ983053 RDD983039:RDD983053 QTH983039:QTH983053 QJL983039:QJL983053 PZP983039:PZP983053 PPT983039:PPT983053 PFX983039:PFX983053 OWB983039:OWB983053 OMF983039:OMF983053 OCJ983039:OCJ983053 NSN983039:NSN983053 NIR983039:NIR983053 MYV983039:MYV983053 MOZ983039:MOZ983053 MFD983039:MFD983053 LVH983039:LVH983053 LLL983039:LLL983053 LBP983039:LBP983053 KRT983039:KRT983053 KHX983039:KHX983053 JYB983039:JYB983053 JOF983039:JOF983053 JEJ983039:JEJ983053 IUN983039:IUN983053 IKR983039:IKR983053 IAV983039:IAV983053 HQZ983039:HQZ983053 HHD983039:HHD983053 GXH983039:GXH983053 GNL983039:GNL983053 GDP983039:GDP983053 FTT983039:FTT983053 FJX983039:FJX983053 FAB983039:FAB983053 EQF983039:EQF983053 EGJ983039:EGJ983053 DWN983039:DWN983053 DMR983039:DMR983053 DCV983039:DCV983053 CSZ983039:CSZ983053 CJD983039:CJD983053 BZH983039:BZH983053 BPL983039:BPL983053 BFP983039:BFP983053 AVT983039:AVT983053 ALX983039:ALX983053 ACB983039:ACB983053 SF983039:SF983053 IJ983039:IJ983053 WUV917503:WUV917517 WKZ917503:WKZ917517 WBD917503:WBD917517 VRH917503:VRH917517 VHL917503:VHL917517 UXP917503:UXP917517 UNT917503:UNT917517 UDX917503:UDX917517 TUB917503:TUB917517 TKF917503:TKF917517 TAJ917503:TAJ917517 SQN917503:SQN917517 SGR917503:SGR917517 RWV917503:RWV917517 RMZ917503:RMZ917517 RDD917503:RDD917517 QTH917503:QTH917517 QJL917503:QJL917517 PZP917503:PZP917517 PPT917503:PPT917517 PFX917503:PFX917517 OWB917503:OWB917517 OMF917503:OMF917517 OCJ917503:OCJ917517 NSN917503:NSN917517 NIR917503:NIR917517 MYV917503:MYV917517 MOZ917503:MOZ917517 MFD917503:MFD917517 LVH917503:LVH917517 LLL917503:LLL917517 LBP917503:LBP917517 KRT917503:KRT917517 KHX917503:KHX917517 JYB917503:JYB917517 JOF917503:JOF917517 JEJ917503:JEJ917517 IUN917503:IUN917517 IKR917503:IKR917517 IAV917503:IAV917517 HQZ917503:HQZ917517 HHD917503:HHD917517 GXH917503:GXH917517 GNL917503:GNL917517 GDP917503:GDP917517 FTT917503:FTT917517 FJX917503:FJX917517 FAB917503:FAB917517 EQF917503:EQF917517 EGJ917503:EGJ917517 DWN917503:DWN917517 DMR917503:DMR917517 DCV917503:DCV917517 CSZ917503:CSZ917517 CJD917503:CJD917517 BZH917503:BZH917517 BPL917503:BPL917517 BFP917503:BFP917517 AVT917503:AVT917517 ALX917503:ALX917517 ACB917503:ACB917517 SF917503:SF917517 IJ917503:IJ917517 WUV851967:WUV851981 WKZ851967:WKZ851981 WBD851967:WBD851981 VRH851967:VRH851981 VHL851967:VHL851981 UXP851967:UXP851981 UNT851967:UNT851981 UDX851967:UDX851981 TUB851967:TUB851981 TKF851967:TKF851981 TAJ851967:TAJ851981 SQN851967:SQN851981 SGR851967:SGR851981 RWV851967:RWV851981 RMZ851967:RMZ851981 RDD851967:RDD851981 QTH851967:QTH851981 QJL851967:QJL851981 PZP851967:PZP851981 PPT851967:PPT851981 PFX851967:PFX851981 OWB851967:OWB851981 OMF851967:OMF851981 OCJ851967:OCJ851981 NSN851967:NSN851981 NIR851967:NIR851981 MYV851967:MYV851981 MOZ851967:MOZ851981 MFD851967:MFD851981 LVH851967:LVH851981 LLL851967:LLL851981 LBP851967:LBP851981 KRT851967:KRT851981 KHX851967:KHX851981 JYB851967:JYB851981 JOF851967:JOF851981 JEJ851967:JEJ851981 IUN851967:IUN851981 IKR851967:IKR851981 IAV851967:IAV851981 HQZ851967:HQZ851981 HHD851967:HHD851981 GXH851967:GXH851981 GNL851967:GNL851981 GDP851967:GDP851981 FTT851967:FTT851981 FJX851967:FJX851981 FAB851967:FAB851981 EQF851967:EQF851981 EGJ851967:EGJ851981 DWN851967:DWN851981 DMR851967:DMR851981 DCV851967:DCV851981 CSZ851967:CSZ851981 CJD851967:CJD851981 BZH851967:BZH851981 BPL851967:BPL851981 BFP851967:BFP851981 AVT851967:AVT851981 ALX851967:ALX851981 ACB851967:ACB851981 SF851967:SF851981 IJ851967:IJ851981 WUV786431:WUV786445 WKZ786431:WKZ786445 WBD786431:WBD786445 VRH786431:VRH786445 VHL786431:VHL786445 UXP786431:UXP786445 UNT786431:UNT786445 UDX786431:UDX786445 TUB786431:TUB786445 TKF786431:TKF786445 TAJ786431:TAJ786445 SQN786431:SQN786445 SGR786431:SGR786445 RWV786431:RWV786445 RMZ786431:RMZ786445 RDD786431:RDD786445 QTH786431:QTH786445 QJL786431:QJL786445 PZP786431:PZP786445 PPT786431:PPT786445 PFX786431:PFX786445 OWB786431:OWB786445 OMF786431:OMF786445 OCJ786431:OCJ786445 NSN786431:NSN786445 NIR786431:NIR786445 MYV786431:MYV786445 MOZ786431:MOZ786445 MFD786431:MFD786445 LVH786431:LVH786445 LLL786431:LLL786445 LBP786431:LBP786445 KRT786431:KRT786445 KHX786431:KHX786445 JYB786431:JYB786445 JOF786431:JOF786445 JEJ786431:JEJ786445 IUN786431:IUN786445 IKR786431:IKR786445 IAV786431:IAV786445 HQZ786431:HQZ786445 HHD786431:HHD786445 GXH786431:GXH786445 GNL786431:GNL786445 GDP786431:GDP786445 FTT786431:FTT786445 FJX786431:FJX786445 FAB786431:FAB786445 EQF786431:EQF786445 EGJ786431:EGJ786445 DWN786431:DWN786445 DMR786431:DMR786445 DCV786431:DCV786445 CSZ786431:CSZ786445 CJD786431:CJD786445 BZH786431:BZH786445 BPL786431:BPL786445 BFP786431:BFP786445 AVT786431:AVT786445 ALX786431:ALX786445 ACB786431:ACB786445 SF786431:SF786445 IJ786431:IJ786445 WUV720895:WUV720909 WKZ720895:WKZ720909 WBD720895:WBD720909 VRH720895:VRH720909 VHL720895:VHL720909 UXP720895:UXP720909 UNT720895:UNT720909 UDX720895:UDX720909 TUB720895:TUB720909 TKF720895:TKF720909 TAJ720895:TAJ720909 SQN720895:SQN720909 SGR720895:SGR720909 RWV720895:RWV720909 RMZ720895:RMZ720909 RDD720895:RDD720909 QTH720895:QTH720909 QJL720895:QJL720909 PZP720895:PZP720909 PPT720895:PPT720909 PFX720895:PFX720909 OWB720895:OWB720909 OMF720895:OMF720909 OCJ720895:OCJ720909 NSN720895:NSN720909 NIR720895:NIR720909 MYV720895:MYV720909 MOZ720895:MOZ720909 MFD720895:MFD720909 LVH720895:LVH720909 LLL720895:LLL720909 LBP720895:LBP720909 KRT720895:KRT720909 KHX720895:KHX720909 JYB720895:JYB720909 JOF720895:JOF720909 JEJ720895:JEJ720909 IUN720895:IUN720909 IKR720895:IKR720909 IAV720895:IAV720909 HQZ720895:HQZ720909 HHD720895:HHD720909 GXH720895:GXH720909 GNL720895:GNL720909 GDP720895:GDP720909 FTT720895:FTT720909 FJX720895:FJX720909 FAB720895:FAB720909 EQF720895:EQF720909 EGJ720895:EGJ720909 DWN720895:DWN720909 DMR720895:DMR720909 DCV720895:DCV720909 CSZ720895:CSZ720909 CJD720895:CJD720909 BZH720895:BZH720909 BPL720895:BPL720909 BFP720895:BFP720909 AVT720895:AVT720909 ALX720895:ALX720909 ACB720895:ACB720909 SF720895:SF720909 IJ720895:IJ720909 WUV655359:WUV655373 WKZ655359:WKZ655373 WBD655359:WBD655373 VRH655359:VRH655373 VHL655359:VHL655373 UXP655359:UXP655373 UNT655359:UNT655373 UDX655359:UDX655373 TUB655359:TUB655373 TKF655359:TKF655373 TAJ655359:TAJ655373 SQN655359:SQN655373 SGR655359:SGR655373 RWV655359:RWV655373 RMZ655359:RMZ655373 RDD655359:RDD655373 QTH655359:QTH655373 QJL655359:QJL655373 PZP655359:PZP655373 PPT655359:PPT655373 PFX655359:PFX655373 OWB655359:OWB655373 OMF655359:OMF655373 OCJ655359:OCJ655373 NSN655359:NSN655373 NIR655359:NIR655373 MYV655359:MYV655373 MOZ655359:MOZ655373 MFD655359:MFD655373 LVH655359:LVH655373 LLL655359:LLL655373 LBP655359:LBP655373 KRT655359:KRT655373 KHX655359:KHX655373 JYB655359:JYB655373 JOF655359:JOF655373 JEJ655359:JEJ655373 IUN655359:IUN655373 IKR655359:IKR655373 IAV655359:IAV655373 HQZ655359:HQZ655373 HHD655359:HHD655373 GXH655359:GXH655373 GNL655359:GNL655373 GDP655359:GDP655373 FTT655359:FTT655373 FJX655359:FJX655373 FAB655359:FAB655373 EQF655359:EQF655373 EGJ655359:EGJ655373 DWN655359:DWN655373 DMR655359:DMR655373 DCV655359:DCV655373 CSZ655359:CSZ655373 CJD655359:CJD655373 BZH655359:BZH655373 BPL655359:BPL655373 BFP655359:BFP655373 AVT655359:AVT655373 ALX655359:ALX655373 ACB655359:ACB655373 SF655359:SF655373 IJ655359:IJ655373 WUV589823:WUV589837 WKZ589823:WKZ589837 WBD589823:WBD589837 VRH589823:VRH589837 VHL589823:VHL589837 UXP589823:UXP589837 UNT589823:UNT589837 UDX589823:UDX589837 TUB589823:TUB589837 TKF589823:TKF589837 TAJ589823:TAJ589837 SQN589823:SQN589837 SGR589823:SGR589837 RWV589823:RWV589837 RMZ589823:RMZ589837 RDD589823:RDD589837 QTH589823:QTH589837 QJL589823:QJL589837 PZP589823:PZP589837 PPT589823:PPT589837 PFX589823:PFX589837 OWB589823:OWB589837 OMF589823:OMF589837 OCJ589823:OCJ589837 NSN589823:NSN589837 NIR589823:NIR589837 MYV589823:MYV589837 MOZ589823:MOZ589837 MFD589823:MFD589837 LVH589823:LVH589837 LLL589823:LLL589837 LBP589823:LBP589837 KRT589823:KRT589837 KHX589823:KHX589837 JYB589823:JYB589837 JOF589823:JOF589837 JEJ589823:JEJ589837 IUN589823:IUN589837 IKR589823:IKR589837 IAV589823:IAV589837 HQZ589823:HQZ589837 HHD589823:HHD589837 GXH589823:GXH589837 GNL589823:GNL589837 GDP589823:GDP589837 FTT589823:FTT589837 FJX589823:FJX589837 FAB589823:FAB589837 EQF589823:EQF589837 EGJ589823:EGJ589837 DWN589823:DWN589837 DMR589823:DMR589837 DCV589823:DCV589837 CSZ589823:CSZ589837 CJD589823:CJD589837 BZH589823:BZH589837 BPL589823:BPL589837 BFP589823:BFP589837 AVT589823:AVT589837 ALX589823:ALX589837 ACB589823:ACB589837 SF589823:SF589837 IJ589823:IJ589837 WUV524287:WUV524301 WKZ524287:WKZ524301 WBD524287:WBD524301 VRH524287:VRH524301 VHL524287:VHL524301 UXP524287:UXP524301 UNT524287:UNT524301 UDX524287:UDX524301 TUB524287:TUB524301 TKF524287:TKF524301 TAJ524287:TAJ524301 SQN524287:SQN524301 SGR524287:SGR524301 RWV524287:RWV524301 RMZ524287:RMZ524301 RDD524287:RDD524301 QTH524287:QTH524301 QJL524287:QJL524301 PZP524287:PZP524301 PPT524287:PPT524301 PFX524287:PFX524301 OWB524287:OWB524301 OMF524287:OMF524301 OCJ524287:OCJ524301 NSN524287:NSN524301 NIR524287:NIR524301 MYV524287:MYV524301 MOZ524287:MOZ524301 MFD524287:MFD524301 LVH524287:LVH524301 LLL524287:LLL524301 LBP524287:LBP524301 KRT524287:KRT524301 KHX524287:KHX524301 JYB524287:JYB524301 JOF524287:JOF524301 JEJ524287:JEJ524301 IUN524287:IUN524301 IKR524287:IKR524301 IAV524287:IAV524301 HQZ524287:HQZ524301 HHD524287:HHD524301 GXH524287:GXH524301 GNL524287:GNL524301 GDP524287:GDP524301 FTT524287:FTT524301 FJX524287:FJX524301 FAB524287:FAB524301 EQF524287:EQF524301 EGJ524287:EGJ524301 DWN524287:DWN524301 DMR524287:DMR524301 DCV524287:DCV524301 CSZ524287:CSZ524301 CJD524287:CJD524301 BZH524287:BZH524301 BPL524287:BPL524301 BFP524287:BFP524301 AVT524287:AVT524301 ALX524287:ALX524301 ACB524287:ACB524301 SF524287:SF524301 IJ524287:IJ524301 WUV458751:WUV458765 WKZ458751:WKZ458765 WBD458751:WBD458765 VRH458751:VRH458765 VHL458751:VHL458765 UXP458751:UXP458765 UNT458751:UNT458765 UDX458751:UDX458765 TUB458751:TUB458765 TKF458751:TKF458765 TAJ458751:TAJ458765 SQN458751:SQN458765 SGR458751:SGR458765 RWV458751:RWV458765 RMZ458751:RMZ458765 RDD458751:RDD458765 QTH458751:QTH458765 QJL458751:QJL458765 PZP458751:PZP458765 PPT458751:PPT458765 PFX458751:PFX458765 OWB458751:OWB458765 OMF458751:OMF458765 OCJ458751:OCJ458765 NSN458751:NSN458765 NIR458751:NIR458765 MYV458751:MYV458765 MOZ458751:MOZ458765 MFD458751:MFD458765 LVH458751:LVH458765 LLL458751:LLL458765 LBP458751:LBP458765 KRT458751:KRT458765 KHX458751:KHX458765 JYB458751:JYB458765 JOF458751:JOF458765 JEJ458751:JEJ458765 IUN458751:IUN458765 IKR458751:IKR458765 IAV458751:IAV458765 HQZ458751:HQZ458765 HHD458751:HHD458765 GXH458751:GXH458765 GNL458751:GNL458765 GDP458751:GDP458765 FTT458751:FTT458765 FJX458751:FJX458765 FAB458751:FAB458765 EQF458751:EQF458765 EGJ458751:EGJ458765 DWN458751:DWN458765 DMR458751:DMR458765 DCV458751:DCV458765 CSZ458751:CSZ458765 CJD458751:CJD458765 BZH458751:BZH458765 BPL458751:BPL458765 BFP458751:BFP458765 AVT458751:AVT458765 ALX458751:ALX458765 ACB458751:ACB458765 SF458751:SF458765 IJ458751:IJ458765 WUV393215:WUV393229 WKZ393215:WKZ393229 WBD393215:WBD393229 VRH393215:VRH393229 VHL393215:VHL393229 UXP393215:UXP393229 UNT393215:UNT393229 UDX393215:UDX393229 TUB393215:TUB393229 TKF393215:TKF393229 TAJ393215:TAJ393229 SQN393215:SQN393229 SGR393215:SGR393229 RWV393215:RWV393229 RMZ393215:RMZ393229 RDD393215:RDD393229 QTH393215:QTH393229 QJL393215:QJL393229 PZP393215:PZP393229 PPT393215:PPT393229 PFX393215:PFX393229 OWB393215:OWB393229 OMF393215:OMF393229 OCJ393215:OCJ393229 NSN393215:NSN393229 NIR393215:NIR393229 MYV393215:MYV393229 MOZ393215:MOZ393229 MFD393215:MFD393229 LVH393215:LVH393229 LLL393215:LLL393229 LBP393215:LBP393229 KRT393215:KRT393229 KHX393215:KHX393229 JYB393215:JYB393229 JOF393215:JOF393229 JEJ393215:JEJ393229 IUN393215:IUN393229 IKR393215:IKR393229 IAV393215:IAV393229 HQZ393215:HQZ393229 HHD393215:HHD393229 GXH393215:GXH393229 GNL393215:GNL393229 GDP393215:GDP393229 FTT393215:FTT393229 FJX393215:FJX393229 FAB393215:FAB393229 EQF393215:EQF393229 EGJ393215:EGJ393229 DWN393215:DWN393229 DMR393215:DMR393229 DCV393215:DCV393229 CSZ393215:CSZ393229 CJD393215:CJD393229 BZH393215:BZH393229 BPL393215:BPL393229 BFP393215:BFP393229 AVT393215:AVT393229 ALX393215:ALX393229 ACB393215:ACB393229 SF393215:SF393229 IJ393215:IJ393229 WUV327679:WUV327693 WKZ327679:WKZ327693 WBD327679:WBD327693 VRH327679:VRH327693 VHL327679:VHL327693 UXP327679:UXP327693 UNT327679:UNT327693 UDX327679:UDX327693 TUB327679:TUB327693 TKF327679:TKF327693 TAJ327679:TAJ327693 SQN327679:SQN327693 SGR327679:SGR327693 RWV327679:RWV327693 RMZ327679:RMZ327693 RDD327679:RDD327693 QTH327679:QTH327693 QJL327679:QJL327693 PZP327679:PZP327693 PPT327679:PPT327693 PFX327679:PFX327693 OWB327679:OWB327693 OMF327679:OMF327693 OCJ327679:OCJ327693 NSN327679:NSN327693 NIR327679:NIR327693 MYV327679:MYV327693 MOZ327679:MOZ327693 MFD327679:MFD327693 LVH327679:LVH327693 LLL327679:LLL327693 LBP327679:LBP327693 KRT327679:KRT327693 KHX327679:KHX327693 JYB327679:JYB327693 JOF327679:JOF327693 JEJ327679:JEJ327693 IUN327679:IUN327693 IKR327679:IKR327693 IAV327679:IAV327693 HQZ327679:HQZ327693 HHD327679:HHD327693 GXH327679:GXH327693 GNL327679:GNL327693 GDP327679:GDP327693 FTT327679:FTT327693 FJX327679:FJX327693 FAB327679:FAB327693 EQF327679:EQF327693 EGJ327679:EGJ327693 DWN327679:DWN327693 DMR327679:DMR327693 DCV327679:DCV327693 CSZ327679:CSZ327693 CJD327679:CJD327693 BZH327679:BZH327693 BPL327679:BPL327693 BFP327679:BFP327693 AVT327679:AVT327693 ALX327679:ALX327693 ACB327679:ACB327693 SF327679:SF327693 IJ327679:IJ327693 WUV262143:WUV262157 WKZ262143:WKZ262157 WBD262143:WBD262157 VRH262143:VRH262157 VHL262143:VHL262157 UXP262143:UXP262157 UNT262143:UNT262157 UDX262143:UDX262157 TUB262143:TUB262157 TKF262143:TKF262157 TAJ262143:TAJ262157 SQN262143:SQN262157 SGR262143:SGR262157 RWV262143:RWV262157 RMZ262143:RMZ262157 RDD262143:RDD262157 QTH262143:QTH262157 QJL262143:QJL262157 PZP262143:PZP262157 PPT262143:PPT262157 PFX262143:PFX262157 OWB262143:OWB262157 OMF262143:OMF262157 OCJ262143:OCJ262157 NSN262143:NSN262157 NIR262143:NIR262157 MYV262143:MYV262157 MOZ262143:MOZ262157 MFD262143:MFD262157 LVH262143:LVH262157 LLL262143:LLL262157 LBP262143:LBP262157 KRT262143:KRT262157 KHX262143:KHX262157 JYB262143:JYB262157 JOF262143:JOF262157 JEJ262143:JEJ262157 IUN262143:IUN262157 IKR262143:IKR262157 IAV262143:IAV262157 HQZ262143:HQZ262157 HHD262143:HHD262157 GXH262143:GXH262157 GNL262143:GNL262157 GDP262143:GDP262157 FTT262143:FTT262157 FJX262143:FJX262157 FAB262143:FAB262157 EQF262143:EQF262157 EGJ262143:EGJ262157 DWN262143:DWN262157 DMR262143:DMR262157 DCV262143:DCV262157 CSZ262143:CSZ262157 CJD262143:CJD262157 BZH262143:BZH262157 BPL262143:BPL262157 BFP262143:BFP262157 AVT262143:AVT262157 ALX262143:ALX262157 ACB262143:ACB262157 SF262143:SF262157 IJ262143:IJ262157 WUV196607:WUV196621 WKZ196607:WKZ196621 WBD196607:WBD196621 VRH196607:VRH196621 VHL196607:VHL196621 UXP196607:UXP196621 UNT196607:UNT196621 UDX196607:UDX196621 TUB196607:TUB196621 TKF196607:TKF196621 TAJ196607:TAJ196621 SQN196607:SQN196621 SGR196607:SGR196621 RWV196607:RWV196621 RMZ196607:RMZ196621 RDD196607:RDD196621 QTH196607:QTH196621 QJL196607:QJL196621 PZP196607:PZP196621 PPT196607:PPT196621 PFX196607:PFX196621 OWB196607:OWB196621 OMF196607:OMF196621 OCJ196607:OCJ196621 NSN196607:NSN196621 NIR196607:NIR196621 MYV196607:MYV196621 MOZ196607:MOZ196621 MFD196607:MFD196621 LVH196607:LVH196621 LLL196607:LLL196621 LBP196607:LBP196621 KRT196607:KRT196621 KHX196607:KHX196621 JYB196607:JYB196621 JOF196607:JOF196621 JEJ196607:JEJ196621 IUN196607:IUN196621 IKR196607:IKR196621 IAV196607:IAV196621 HQZ196607:HQZ196621 HHD196607:HHD196621 GXH196607:GXH196621 GNL196607:GNL196621 GDP196607:GDP196621 FTT196607:FTT196621 FJX196607:FJX196621 FAB196607:FAB196621 EQF196607:EQF196621 EGJ196607:EGJ196621 DWN196607:DWN196621 DMR196607:DMR196621 DCV196607:DCV196621 CSZ196607:CSZ196621 CJD196607:CJD196621 BZH196607:BZH196621 BPL196607:BPL196621 BFP196607:BFP196621 AVT196607:AVT196621 ALX196607:ALX196621 ACB196607:ACB196621 SF196607:SF196621 IJ196607:IJ196621 WUV131071:WUV131085 WKZ131071:WKZ131085 WBD131071:WBD131085 VRH131071:VRH131085 VHL131071:VHL131085 UXP131071:UXP131085 UNT131071:UNT131085 UDX131071:UDX131085 TUB131071:TUB131085 TKF131071:TKF131085 TAJ131071:TAJ131085 SQN131071:SQN131085 SGR131071:SGR131085 RWV131071:RWV131085 RMZ131071:RMZ131085 RDD131071:RDD131085 QTH131071:QTH131085 QJL131071:QJL131085 PZP131071:PZP131085 PPT131071:PPT131085 PFX131071:PFX131085 OWB131071:OWB131085 OMF131071:OMF131085 OCJ131071:OCJ131085 NSN131071:NSN131085 NIR131071:NIR131085 MYV131071:MYV131085 MOZ131071:MOZ131085 MFD131071:MFD131085 LVH131071:LVH131085 LLL131071:LLL131085 LBP131071:LBP131085 KRT131071:KRT131085 KHX131071:KHX131085 JYB131071:JYB131085 JOF131071:JOF131085 JEJ131071:JEJ131085 IUN131071:IUN131085 IKR131071:IKR131085 IAV131071:IAV131085 HQZ131071:HQZ131085 HHD131071:HHD131085 GXH131071:GXH131085 GNL131071:GNL131085 GDP131071:GDP131085 FTT131071:FTT131085 FJX131071:FJX131085 FAB131071:FAB131085 EQF131071:EQF131085 EGJ131071:EGJ131085 DWN131071:DWN131085 DMR131071:DMR131085 DCV131071:DCV131085 CSZ131071:CSZ131085 CJD131071:CJD131085 BZH131071:BZH131085 BPL131071:BPL131085 BFP131071:BFP131085 AVT131071:AVT131085 ALX131071:ALX131085 ACB131071:ACB131085 SF131071:SF131085 IJ131071:IJ131085 WUV65535:WUV65549 WKZ65535:WKZ65549 WBD65535:WBD65549 VRH65535:VRH65549 VHL65535:VHL65549 UXP65535:UXP65549 UNT65535:UNT65549 UDX65535:UDX65549 TUB65535:TUB65549 TKF65535:TKF65549 TAJ65535:TAJ65549 SQN65535:SQN65549 SGR65535:SGR65549 RWV65535:RWV65549 RMZ65535:RMZ65549 RDD65535:RDD65549 QTH65535:QTH65549 QJL65535:QJL65549 PZP65535:PZP65549 PPT65535:PPT65549 PFX65535:PFX65549 OWB65535:OWB65549 OMF65535:OMF65549 OCJ65535:OCJ65549 NSN65535:NSN65549 NIR65535:NIR65549 MYV65535:MYV65549 MOZ65535:MOZ65549 MFD65535:MFD65549 LVH65535:LVH65549 LLL65535:LLL65549 LBP65535:LBP65549 KRT65535:KRT65549 KHX65535:KHX65549 JYB65535:JYB65549 JOF65535:JOF65549 JEJ65535:JEJ65549 IUN65535:IUN65549 IKR65535:IKR65549 IAV65535:IAV65549 HQZ65535:HQZ65549 HHD65535:HHD65549 GXH65535:GXH65549 GNL65535:GNL65549 GDP65535:GDP65549 FTT65535:FTT65549 FJX65535:FJX65549 FAB65535:FAB65549 EQF65535:EQF65549 EGJ65535:EGJ65549 DWN65535:DWN65549 DMR65535:DMR65549 DCV65535:DCV65549 CSZ65535:CSZ65549 CJD65535:CJD65549 BZH65535:BZH65549 BPL65535:BPL65549 BFP65535:BFP65549 AVT65535:AVT65549 ALX65535:ALX65549 ACB65535:ACB65549 SF65535:SF65549 IJ65535:IJ65549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SF10:SF24">
      <formula1>#REF!</formula1>
    </dataValidation>
  </dataValidations>
  <pageMargins left="0.70866141732283472" right="0.51181102362204722" top="0.74803149606299213" bottom="0.35433070866141736" header="0.31496062992125984" footer="0.31496062992125984"/>
  <pageSetup scale="43" orientation="landscape" r:id="rId1"/>
  <legacyDrawing r:id="rId2"/>
</worksheet>
</file>

<file path=xl/worksheets/sheet22.xml><?xml version="1.0" encoding="utf-8"?>
<worksheet xmlns="http://schemas.openxmlformats.org/spreadsheetml/2006/main" xmlns:r="http://schemas.openxmlformats.org/officeDocument/2006/relationships">
  <sheetPr>
    <pageSetUpPr fitToPage="1"/>
  </sheetPr>
  <dimension ref="B2:M67"/>
  <sheetViews>
    <sheetView topLeftCell="A40" zoomScaleNormal="100" workbookViewId="0">
      <selection activeCell="A36" sqref="A36:XFD36"/>
    </sheetView>
  </sheetViews>
  <sheetFormatPr defaultRowHeight="12.75"/>
  <cols>
    <col min="1" max="1" width="5.42578125" style="288" customWidth="1"/>
    <col min="2" max="2" width="40.28515625" style="288" customWidth="1"/>
    <col min="3" max="3" width="9.140625" style="288"/>
    <col min="4" max="4" width="11" style="288" bestFit="1" customWidth="1"/>
    <col min="5" max="6" width="12.5703125" style="288" bestFit="1" customWidth="1"/>
    <col min="7" max="7" width="11" style="288" bestFit="1" customWidth="1"/>
    <col min="8" max="10" width="12.5703125" style="288" bestFit="1" customWidth="1"/>
    <col min="11" max="12" width="9.140625" style="288"/>
    <col min="13" max="13" width="10.5703125" style="288" bestFit="1" customWidth="1"/>
    <col min="14"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80" t="s">
        <v>506</v>
      </c>
      <c r="D3" s="1280"/>
      <c r="E3" s="1280"/>
      <c r="F3" s="556"/>
      <c r="G3" s="556"/>
      <c r="H3" s="556"/>
      <c r="I3" s="556"/>
      <c r="J3" s="556"/>
      <c r="K3" s="556"/>
    </row>
    <row r="4" spans="2:11">
      <c r="B4" s="555" t="s">
        <v>481</v>
      </c>
      <c r="C4" s="1280" t="s">
        <v>507</v>
      </c>
      <c r="D4" s="1280"/>
      <c r="E4" s="1280"/>
      <c r="F4" s="556"/>
      <c r="G4" s="556"/>
      <c r="H4" s="556"/>
      <c r="I4" s="556"/>
      <c r="J4" s="556"/>
      <c r="K4" s="556"/>
    </row>
    <row r="5" spans="2:11">
      <c r="B5" s="555" t="s">
        <v>45</v>
      </c>
      <c r="C5" s="557">
        <v>147135</v>
      </c>
      <c r="D5" s="558" t="s">
        <v>13</v>
      </c>
      <c r="E5" s="549" t="s">
        <v>583</v>
      </c>
      <c r="F5" s="556"/>
      <c r="G5" s="556"/>
      <c r="H5" s="556"/>
      <c r="I5" s="556"/>
      <c r="J5" s="556"/>
      <c r="K5" s="556"/>
    </row>
    <row r="6" spans="2:11">
      <c r="B6" s="555" t="s">
        <v>482</v>
      </c>
      <c r="C6" s="557">
        <v>297</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'Bill Impact - Com Non RPP'!C8</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569">
        <f>'Current Tariff '!E87</f>
        <v>290.85000000000002</v>
      </c>
      <c r="E14" s="570">
        <v>1</v>
      </c>
      <c r="F14" s="571">
        <f>E14*D14</f>
        <v>290.85000000000002</v>
      </c>
      <c r="G14" s="572">
        <f>'2016 Rate Schedule (Part 1)'!E54</f>
        <v>290.85000000000002</v>
      </c>
      <c r="H14" s="573">
        <v>1</v>
      </c>
      <c r="I14" s="571">
        <f>H14*G14</f>
        <v>290.85000000000002</v>
      </c>
      <c r="J14" s="574">
        <f t="shared" ref="J14:J50" si="0">I14-F14</f>
        <v>0</v>
      </c>
      <c r="K14" s="575">
        <f>IF(ISERROR(J14/F14), "", J14/F14)</f>
        <v>0</v>
      </c>
    </row>
    <row r="15" spans="2:11">
      <c r="B15" s="536" t="s">
        <v>389</v>
      </c>
      <c r="C15" s="537"/>
      <c r="D15" s="569"/>
      <c r="E15" s="570">
        <v>1</v>
      </c>
      <c r="F15" s="571">
        <f t="shared" ref="F15:F29" si="1">E15*D15</f>
        <v>0</v>
      </c>
      <c r="G15" s="572"/>
      <c r="H15" s="573">
        <v>1</v>
      </c>
      <c r="I15" s="571">
        <f>H15*G15</f>
        <v>0</v>
      </c>
      <c r="J15" s="574">
        <f t="shared" si="0"/>
        <v>0</v>
      </c>
      <c r="K15" s="575" t="str">
        <f t="shared" ref="K15:K55" si="2">IF(ISERROR(J15/F15), "", J15/F15)</f>
        <v/>
      </c>
    </row>
    <row r="16" spans="2:11">
      <c r="B16" s="538"/>
      <c r="C16" s="537"/>
      <c r="D16" s="569"/>
      <c r="E16" s="570">
        <v>1</v>
      </c>
      <c r="F16" s="571">
        <f t="shared" si="1"/>
        <v>0</v>
      </c>
      <c r="G16" s="572"/>
      <c r="H16" s="573">
        <v>1</v>
      </c>
      <c r="I16" s="571">
        <f t="shared" ref="I16:I29" si="3">H16*G16</f>
        <v>0</v>
      </c>
      <c r="J16" s="574">
        <f t="shared" si="0"/>
        <v>0</v>
      </c>
      <c r="K16" s="575" t="str">
        <f t="shared" si="2"/>
        <v/>
      </c>
    </row>
    <row r="17" spans="2:11">
      <c r="B17" s="538"/>
      <c r="C17" s="537"/>
      <c r="D17" s="569"/>
      <c r="E17" s="570">
        <v>1</v>
      </c>
      <c r="F17" s="571">
        <f t="shared" si="1"/>
        <v>0</v>
      </c>
      <c r="G17" s="572"/>
      <c r="H17" s="573">
        <v>1</v>
      </c>
      <c r="I17" s="571">
        <f t="shared" si="3"/>
        <v>0</v>
      </c>
      <c r="J17" s="574">
        <f t="shared" si="0"/>
        <v>0</v>
      </c>
      <c r="K17" s="575" t="str">
        <f t="shared" si="2"/>
        <v/>
      </c>
    </row>
    <row r="18" spans="2:11">
      <c r="B18" s="538"/>
      <c r="C18" s="537"/>
      <c r="D18" s="569"/>
      <c r="E18" s="570">
        <v>1</v>
      </c>
      <c r="F18" s="571">
        <f t="shared" si="1"/>
        <v>0</v>
      </c>
      <c r="G18" s="572"/>
      <c r="H18" s="573">
        <v>1</v>
      </c>
      <c r="I18" s="571">
        <f t="shared" si="3"/>
        <v>0</v>
      </c>
      <c r="J18" s="574">
        <f t="shared" si="0"/>
        <v>0</v>
      </c>
      <c r="K18" s="575" t="str">
        <f t="shared" si="2"/>
        <v/>
      </c>
    </row>
    <row r="19" spans="2:11">
      <c r="B19" s="538"/>
      <c r="C19" s="537"/>
      <c r="D19" s="569"/>
      <c r="E19" s="570">
        <v>1</v>
      </c>
      <c r="F19" s="571">
        <f t="shared" si="1"/>
        <v>0</v>
      </c>
      <c r="G19" s="572"/>
      <c r="H19" s="573">
        <v>1</v>
      </c>
      <c r="I19" s="571">
        <f t="shared" si="3"/>
        <v>0</v>
      </c>
      <c r="J19" s="574">
        <f t="shared" si="0"/>
        <v>0</v>
      </c>
      <c r="K19" s="575" t="str">
        <f t="shared" si="2"/>
        <v/>
      </c>
    </row>
    <row r="20" spans="2:11">
      <c r="B20" s="536" t="s">
        <v>63</v>
      </c>
      <c r="C20" s="537" t="s">
        <v>20</v>
      </c>
      <c r="D20" s="569">
        <f>'Current Tariff '!E88</f>
        <v>1.9538</v>
      </c>
      <c r="E20" s="576">
        <f>C6</f>
        <v>297</v>
      </c>
      <c r="F20" s="571">
        <f t="shared" si="1"/>
        <v>580.27859999999998</v>
      </c>
      <c r="G20" s="572">
        <f>'2016 Rate Schedule (Part 1)'!E55</f>
        <v>2.239351965463007</v>
      </c>
      <c r="H20" s="576">
        <f>E20</f>
        <v>297</v>
      </c>
      <c r="I20" s="571">
        <f t="shared" si="3"/>
        <v>665.08753374251307</v>
      </c>
      <c r="J20" s="574">
        <f t="shared" si="0"/>
        <v>84.808933742513091</v>
      </c>
      <c r="K20" s="575">
        <f t="shared" si="2"/>
        <v>0.14615209615262925</v>
      </c>
    </row>
    <row r="21" spans="2:11">
      <c r="B21" s="536" t="s">
        <v>390</v>
      </c>
      <c r="C21" s="537"/>
      <c r="D21" s="569"/>
      <c r="E21" s="576">
        <f>E20</f>
        <v>297</v>
      </c>
      <c r="F21" s="571">
        <f t="shared" si="1"/>
        <v>0</v>
      </c>
      <c r="G21" s="572"/>
      <c r="H21" s="576">
        <f t="shared" ref="H21:H29" si="4">E21</f>
        <v>297</v>
      </c>
      <c r="I21" s="571">
        <f t="shared" si="3"/>
        <v>0</v>
      </c>
      <c r="J21" s="574">
        <f t="shared" si="0"/>
        <v>0</v>
      </c>
      <c r="K21" s="575" t="str">
        <f t="shared" si="2"/>
        <v/>
      </c>
    </row>
    <row r="22" spans="2:11">
      <c r="B22" s="536"/>
      <c r="C22" s="537"/>
      <c r="D22" s="569"/>
      <c r="E22" s="576">
        <f t="shared" ref="E22:E29" si="5">E21</f>
        <v>297</v>
      </c>
      <c r="F22" s="571">
        <f t="shared" si="1"/>
        <v>0</v>
      </c>
      <c r="G22" s="572"/>
      <c r="H22" s="576">
        <f t="shared" si="4"/>
        <v>297</v>
      </c>
      <c r="I22" s="571">
        <f t="shared" si="3"/>
        <v>0</v>
      </c>
      <c r="J22" s="574">
        <f t="shared" si="0"/>
        <v>0</v>
      </c>
      <c r="K22" s="575" t="str">
        <f t="shared" si="2"/>
        <v/>
      </c>
    </row>
    <row r="23" spans="2:11">
      <c r="B23" s="538"/>
      <c r="C23" s="537"/>
      <c r="D23" s="569"/>
      <c r="E23" s="576">
        <f t="shared" si="5"/>
        <v>297</v>
      </c>
      <c r="F23" s="571">
        <f t="shared" si="1"/>
        <v>0</v>
      </c>
      <c r="G23" s="572"/>
      <c r="H23" s="576">
        <f t="shared" si="4"/>
        <v>297</v>
      </c>
      <c r="I23" s="571">
        <f t="shared" si="3"/>
        <v>0</v>
      </c>
      <c r="J23" s="574">
        <f t="shared" si="0"/>
        <v>0</v>
      </c>
      <c r="K23" s="575" t="str">
        <f t="shared" si="2"/>
        <v/>
      </c>
    </row>
    <row r="24" spans="2:11" ht="12" customHeight="1">
      <c r="B24" s="538"/>
      <c r="C24" s="537"/>
      <c r="D24" s="569"/>
      <c r="E24" s="576">
        <f t="shared" si="5"/>
        <v>297</v>
      </c>
      <c r="F24" s="571">
        <f t="shared" si="1"/>
        <v>0</v>
      </c>
      <c r="G24" s="572"/>
      <c r="H24" s="576">
        <f t="shared" si="4"/>
        <v>297</v>
      </c>
      <c r="I24" s="571">
        <f t="shared" si="3"/>
        <v>0</v>
      </c>
      <c r="J24" s="574">
        <f t="shared" si="0"/>
        <v>0</v>
      </c>
      <c r="K24" s="575" t="str">
        <f t="shared" si="2"/>
        <v/>
      </c>
    </row>
    <row r="25" spans="2:11">
      <c r="B25" s="538"/>
      <c r="C25" s="537"/>
      <c r="D25" s="569"/>
      <c r="E25" s="576">
        <f t="shared" si="5"/>
        <v>297</v>
      </c>
      <c r="F25" s="571">
        <f t="shared" si="1"/>
        <v>0</v>
      </c>
      <c r="G25" s="572"/>
      <c r="H25" s="576">
        <f t="shared" si="4"/>
        <v>297</v>
      </c>
      <c r="I25" s="571">
        <f t="shared" si="3"/>
        <v>0</v>
      </c>
      <c r="J25" s="574">
        <f t="shared" si="0"/>
        <v>0</v>
      </c>
      <c r="K25" s="575" t="str">
        <f t="shared" si="2"/>
        <v/>
      </c>
    </row>
    <row r="26" spans="2:11">
      <c r="B26" s="538"/>
      <c r="C26" s="537"/>
      <c r="D26" s="569"/>
      <c r="E26" s="576">
        <f t="shared" si="5"/>
        <v>297</v>
      </c>
      <c r="F26" s="571">
        <f t="shared" si="1"/>
        <v>0</v>
      </c>
      <c r="G26" s="572"/>
      <c r="H26" s="576">
        <f t="shared" si="4"/>
        <v>297</v>
      </c>
      <c r="I26" s="571">
        <f t="shared" si="3"/>
        <v>0</v>
      </c>
      <c r="J26" s="574">
        <f t="shared" si="0"/>
        <v>0</v>
      </c>
      <c r="K26" s="575" t="str">
        <f t="shared" si="2"/>
        <v/>
      </c>
    </row>
    <row r="27" spans="2:11">
      <c r="B27" s="538"/>
      <c r="C27" s="537"/>
      <c r="D27" s="569"/>
      <c r="E27" s="576">
        <f t="shared" si="5"/>
        <v>297</v>
      </c>
      <c r="F27" s="571">
        <f t="shared" si="1"/>
        <v>0</v>
      </c>
      <c r="G27" s="572"/>
      <c r="H27" s="576">
        <f t="shared" si="4"/>
        <v>297</v>
      </c>
      <c r="I27" s="571">
        <f t="shared" si="3"/>
        <v>0</v>
      </c>
      <c r="J27" s="574">
        <f t="shared" si="0"/>
        <v>0</v>
      </c>
      <c r="K27" s="575" t="str">
        <f t="shared" si="2"/>
        <v/>
      </c>
    </row>
    <row r="28" spans="2:11">
      <c r="B28" s="538"/>
      <c r="C28" s="537"/>
      <c r="D28" s="569"/>
      <c r="E28" s="576">
        <f t="shared" si="5"/>
        <v>297</v>
      </c>
      <c r="F28" s="571">
        <f t="shared" si="1"/>
        <v>0</v>
      </c>
      <c r="G28" s="572"/>
      <c r="H28" s="576">
        <f t="shared" si="4"/>
        <v>297</v>
      </c>
      <c r="I28" s="571">
        <f t="shared" si="3"/>
        <v>0</v>
      </c>
      <c r="J28" s="574">
        <f t="shared" si="0"/>
        <v>0</v>
      </c>
      <c r="K28" s="575" t="str">
        <f t="shared" si="2"/>
        <v/>
      </c>
    </row>
    <row r="29" spans="2:11">
      <c r="B29" s="538"/>
      <c r="C29" s="537"/>
      <c r="D29" s="569"/>
      <c r="E29" s="576">
        <f t="shared" si="5"/>
        <v>297</v>
      </c>
      <c r="F29" s="571">
        <f t="shared" si="1"/>
        <v>0</v>
      </c>
      <c r="G29" s="572"/>
      <c r="H29" s="576">
        <f t="shared" si="4"/>
        <v>297</v>
      </c>
      <c r="I29" s="571">
        <f t="shared" si="3"/>
        <v>0</v>
      </c>
      <c r="J29" s="574">
        <f t="shared" si="0"/>
        <v>0</v>
      </c>
      <c r="K29" s="575" t="str">
        <f t="shared" si="2"/>
        <v/>
      </c>
    </row>
    <row r="30" spans="2:11">
      <c r="B30" s="539" t="s">
        <v>464</v>
      </c>
      <c r="C30" s="540"/>
      <c r="D30" s="577"/>
      <c r="E30" s="578"/>
      <c r="F30" s="579">
        <f>SUM(F14:F29)</f>
        <v>871.12860000000001</v>
      </c>
      <c r="G30" s="580"/>
      <c r="H30" s="581"/>
      <c r="I30" s="579">
        <f>SUM(I14:I29)</f>
        <v>955.9375337425131</v>
      </c>
      <c r="J30" s="582">
        <f t="shared" si="0"/>
        <v>84.808933742513091</v>
      </c>
      <c r="K30" s="583">
        <f>IF((F30)=0,"",(J30/F30))</f>
        <v>9.735523979182073E-2</v>
      </c>
    </row>
    <row r="31" spans="2:11" ht="48" customHeight="1">
      <c r="B31" s="541" t="str">
        <f>'Bill Impact - Com Non RPP'!B31</f>
        <v>Rate Rider for Disposition of Deferral/Variance Accounts (2015) - effective until April 30, 2017</v>
      </c>
      <c r="C31" s="537" t="s">
        <v>20</v>
      </c>
      <c r="D31" s="569">
        <f>'Current Tariff '!E90</f>
        <v>0.85019999999999996</v>
      </c>
      <c r="E31" s="576">
        <f>E20</f>
        <v>297</v>
      </c>
      <c r="F31" s="571">
        <f t="shared" ref="F31:F41" si="6">E31*D31</f>
        <v>252.5094</v>
      </c>
      <c r="G31" s="626">
        <f>'2016 Rate Schedule (Part 1)'!E57</f>
        <v>0</v>
      </c>
      <c r="H31" s="576">
        <f>E31</f>
        <v>297</v>
      </c>
      <c r="I31" s="571">
        <f t="shared" ref="I31:I41" si="7">H31*G31</f>
        <v>0</v>
      </c>
      <c r="J31" s="574">
        <f t="shared" si="0"/>
        <v>-252.5094</v>
      </c>
      <c r="K31" s="575">
        <f t="shared" si="2"/>
        <v>-1</v>
      </c>
    </row>
    <row r="32" spans="2:11" ht="45.75" customHeight="1">
      <c r="B32" s="541" t="str">
        <f>'Bill Impact - Com Non RPP'!B32</f>
        <v>Rate Rider for Disposition of Global Adjustment Account (2015) - effective until April 30, 2017   Applicable only for Non-RPP Customers</v>
      </c>
      <c r="C32" s="537" t="s">
        <v>20</v>
      </c>
      <c r="D32" s="569">
        <f>'Current Tariff '!E91</f>
        <v>0.2356</v>
      </c>
      <c r="E32" s="576">
        <f>E31</f>
        <v>297</v>
      </c>
      <c r="F32" s="571">
        <f t="shared" si="6"/>
        <v>69.973200000000006</v>
      </c>
      <c r="G32" s="572">
        <f>'2016 Rate Schedule (Part 1)'!E58</f>
        <v>0</v>
      </c>
      <c r="H32" s="576">
        <f t="shared" ref="H32:H39" si="8">E32</f>
        <v>297</v>
      </c>
      <c r="I32" s="571">
        <f t="shared" si="7"/>
        <v>0</v>
      </c>
      <c r="J32" s="574">
        <f t="shared" si="0"/>
        <v>-69.973200000000006</v>
      </c>
      <c r="K32" s="575">
        <f t="shared" si="2"/>
        <v>-1</v>
      </c>
    </row>
    <row r="33" spans="2:11" ht="51" customHeight="1">
      <c r="B33" s="541" t="str">
        <f>'Bill Impact - Com Non RPP'!B33</f>
        <v>Rate Rider for Disposition of Deferral/Variance Accounts (2016) - effective until December 31, 2017</v>
      </c>
      <c r="C33" s="537" t="s">
        <v>20</v>
      </c>
      <c r="D33" s="569"/>
      <c r="E33" s="576">
        <f>E32</f>
        <v>297</v>
      </c>
      <c r="F33" s="571">
        <f t="shared" si="6"/>
        <v>0</v>
      </c>
      <c r="G33" s="572">
        <f>'2016 Rate Schedule (Part 1)'!E59</f>
        <v>-1.7126999999999999</v>
      </c>
      <c r="H33" s="576">
        <f t="shared" si="8"/>
        <v>297</v>
      </c>
      <c r="I33" s="571">
        <f t="shared" si="7"/>
        <v>-508.67189999999999</v>
      </c>
      <c r="J33" s="574">
        <f t="shared" si="0"/>
        <v>-508.67189999999999</v>
      </c>
      <c r="K33" s="575" t="str">
        <f t="shared" si="2"/>
        <v/>
      </c>
    </row>
    <row r="34" spans="2:11" ht="52.5" customHeight="1">
      <c r="B34" s="541" t="str">
        <f>'Bill Impact - Com Non RPP'!B34</f>
        <v>Rate Rider for Disposition of Global Adjustment Account (2016) - effective until December 31, 2017  Applicable only for Non-RPP Customers</v>
      </c>
      <c r="C34" s="537" t="s">
        <v>41</v>
      </c>
      <c r="D34" s="569"/>
      <c r="E34" s="576">
        <f>E33</f>
        <v>297</v>
      </c>
      <c r="F34" s="571">
        <f t="shared" si="6"/>
        <v>0</v>
      </c>
      <c r="G34" s="572">
        <f>'2016 Rate Schedule (Part 1)'!E60</f>
        <v>6.0000000000000001E-3</v>
      </c>
      <c r="H34" s="576">
        <f>C5</f>
        <v>147135</v>
      </c>
      <c r="I34" s="571">
        <f t="shared" si="7"/>
        <v>882.81000000000006</v>
      </c>
      <c r="J34" s="574">
        <f t="shared" si="0"/>
        <v>882.81000000000006</v>
      </c>
      <c r="K34" s="575" t="str">
        <f t="shared" si="2"/>
        <v/>
      </c>
    </row>
    <row r="35" spans="2:11" ht="52.5" customHeight="1">
      <c r="B35" s="541" t="str">
        <f>'Bill Impact - Com Non RPP'!B35</f>
        <v>Rate Rider for Disposition of Group 2 Accounts (2016) - effective until December 31, 2017</v>
      </c>
      <c r="C35" s="537" t="s">
        <v>20</v>
      </c>
      <c r="D35" s="569"/>
      <c r="E35" s="576">
        <f>E34</f>
        <v>297</v>
      </c>
      <c r="F35" s="571"/>
      <c r="G35" s="572">
        <f>'2016 Rate Schedule (Part 1)'!E61</f>
        <v>-1.1999999999999999E-3</v>
      </c>
      <c r="H35" s="576">
        <f>H20</f>
        <v>297</v>
      </c>
      <c r="I35" s="571">
        <f t="shared" si="7"/>
        <v>-0.35639999999999999</v>
      </c>
      <c r="J35" s="574">
        <f t="shared" si="0"/>
        <v>-0.35639999999999999</v>
      </c>
      <c r="K35" s="575" t="str">
        <f t="shared" si="2"/>
        <v/>
      </c>
    </row>
    <row r="36" spans="2:11" ht="52.5" customHeight="1">
      <c r="B36" s="541" t="str">
        <f>'Bill Impact - Com Non RPP'!B36</f>
        <v>Rate Rider for Disposition of Account 1568 (LRAM) - effective until December 31, 2017</v>
      </c>
      <c r="C36" s="537" t="s">
        <v>20</v>
      </c>
      <c r="D36" s="569"/>
      <c r="E36" s="576">
        <f>E35</f>
        <v>297</v>
      </c>
      <c r="F36" s="571"/>
      <c r="G36" s="572">
        <f>'2016 Rate Schedule (Part 1)'!E62</f>
        <v>5.5800000000000002E-2</v>
      </c>
      <c r="H36" s="576">
        <f>H20</f>
        <v>297</v>
      </c>
      <c r="I36" s="571">
        <f t="shared" si="7"/>
        <v>16.572600000000001</v>
      </c>
      <c r="J36" s="574">
        <f t="shared" si="0"/>
        <v>16.572600000000001</v>
      </c>
      <c r="K36" s="575" t="str">
        <f t="shared" si="2"/>
        <v/>
      </c>
    </row>
    <row r="37" spans="2:11" ht="34.5" customHeight="1">
      <c r="B37" s="541" t="s">
        <v>757</v>
      </c>
      <c r="C37" s="537" t="s">
        <v>20</v>
      </c>
      <c r="D37" s="569"/>
      <c r="E37" s="576"/>
      <c r="F37" s="571"/>
      <c r="G37" s="572">
        <f>'2016 Rate Schedule (Part 1)'!E63</f>
        <v>0</v>
      </c>
      <c r="H37" s="576">
        <f>H21</f>
        <v>297</v>
      </c>
      <c r="I37" s="571">
        <f>H37*G37</f>
        <v>0</v>
      </c>
      <c r="J37" s="574">
        <f>I37-F37</f>
        <v>0</v>
      </c>
      <c r="K37" s="575"/>
    </row>
    <row r="38" spans="2:11" ht="34.5" customHeight="1">
      <c r="B38" s="541"/>
      <c r="C38" s="537"/>
      <c r="D38" s="569"/>
      <c r="E38" s="576"/>
      <c r="F38" s="571"/>
      <c r="G38" s="572"/>
      <c r="H38" s="576"/>
      <c r="I38" s="571"/>
      <c r="J38" s="574"/>
      <c r="K38" s="575"/>
    </row>
    <row r="39" spans="2:11" ht="27.75" customHeight="1">
      <c r="B39" s="542" t="s">
        <v>465</v>
      </c>
      <c r="C39" s="537" t="s">
        <v>20</v>
      </c>
      <c r="D39" s="569">
        <f>'Current Tariff '!E89</f>
        <v>0.8135</v>
      </c>
      <c r="E39" s="576">
        <f>E34</f>
        <v>297</v>
      </c>
      <c r="F39" s="571">
        <f t="shared" si="6"/>
        <v>241.6095</v>
      </c>
      <c r="G39" s="572">
        <f>'Low Voltage Rates'!E8</f>
        <v>1.6712439414846383</v>
      </c>
      <c r="H39" s="576">
        <f t="shared" si="8"/>
        <v>297</v>
      </c>
      <c r="I39" s="571">
        <f t="shared" si="7"/>
        <v>496.35945062093759</v>
      </c>
      <c r="J39" s="574">
        <f t="shared" si="0"/>
        <v>254.7499506209376</v>
      </c>
      <c r="K39" s="575">
        <f t="shared" si="2"/>
        <v>1.0543871438041037</v>
      </c>
    </row>
    <row r="40" spans="2:11" ht="24.75" customHeight="1">
      <c r="B40" s="542" t="s">
        <v>466</v>
      </c>
      <c r="C40" s="537" t="s">
        <v>20</v>
      </c>
      <c r="D40" s="584">
        <f>IF((C5*12&gt;=150000), 0, IF(C4="RPP",(D51*0.64+D52*0.18+D53*0.18),IF(C4="Non-RPP (Retailer)",D54,D55)))</f>
        <v>0</v>
      </c>
      <c r="E40" s="585">
        <f>IF(D40=0, 0, $C5*C7-C5)</f>
        <v>0</v>
      </c>
      <c r="F40" s="571">
        <f t="shared" si="6"/>
        <v>0</v>
      </c>
      <c r="G40" s="586">
        <f>IF((C5*12&gt;=150000), 0, IF(C4="RPP",(G51*0.64+G52*0.18+G53*0.18),IF(C4="Non-RPP (Retailer)",G54,G55)))</f>
        <v>0</v>
      </c>
      <c r="H40" s="585">
        <f>IF(G40=0, 0, C5*C8-C5)</f>
        <v>0</v>
      </c>
      <c r="I40" s="571">
        <f t="shared" si="7"/>
        <v>0</v>
      </c>
      <c r="J40" s="574">
        <f t="shared" si="0"/>
        <v>0</v>
      </c>
      <c r="K40" s="575" t="str">
        <f t="shared" si="2"/>
        <v/>
      </c>
    </row>
    <row r="41" spans="2:11" ht="24" customHeight="1">
      <c r="B41" s="542" t="s">
        <v>467</v>
      </c>
      <c r="C41" s="537" t="s">
        <v>489</v>
      </c>
      <c r="D41" s="584"/>
      <c r="E41" s="570">
        <v>1</v>
      </c>
      <c r="F41" s="571">
        <f t="shared" si="6"/>
        <v>0</v>
      </c>
      <c r="G41" s="584"/>
      <c r="H41" s="570">
        <v>1</v>
      </c>
      <c r="I41" s="571">
        <f t="shared" si="7"/>
        <v>0</v>
      </c>
      <c r="J41" s="574">
        <f t="shared" si="0"/>
        <v>0</v>
      </c>
      <c r="K41" s="575" t="str">
        <f t="shared" si="2"/>
        <v/>
      </c>
    </row>
    <row r="42" spans="2:11" ht="25.5">
      <c r="B42" s="543" t="s">
        <v>468</v>
      </c>
      <c r="C42" s="544"/>
      <c r="D42" s="587"/>
      <c r="E42" s="578"/>
      <c r="F42" s="588">
        <f>SUM(F31:F41)+F30</f>
        <v>1435.2206999999999</v>
      </c>
      <c r="G42" s="578"/>
      <c r="H42" s="581"/>
      <c r="I42" s="588">
        <f>SUM(I31:I41)+I30</f>
        <v>1842.6512843634507</v>
      </c>
      <c r="J42" s="582">
        <f t="shared" si="0"/>
        <v>407.43058436345086</v>
      </c>
      <c r="K42" s="583">
        <f>IF((F42)=0,"",(J42/F42))</f>
        <v>0.28388009200497938</v>
      </c>
    </row>
    <row r="43" spans="2:11" ht="64.5" customHeight="1">
      <c r="B43" s="545" t="s">
        <v>392</v>
      </c>
      <c r="C43" s="546" t="s">
        <v>20</v>
      </c>
      <c r="D43" s="572">
        <f>'Current Tariff '!E92</f>
        <v>3.1307820872122973</v>
      </c>
      <c r="E43" s="585">
        <f>IF($C6&gt;0, $C6, $C5*$C7)</f>
        <v>297</v>
      </c>
      <c r="F43" s="571">
        <f>E43*D43</f>
        <v>929.84227990205227</v>
      </c>
      <c r="G43" s="572">
        <f>'2016 Rate Schedule (Part 1)'!E64</f>
        <v>2.7968999999999999</v>
      </c>
      <c r="H43" s="585">
        <f>IF($C6&gt;0, $C6, $C5*$C8)</f>
        <v>297</v>
      </c>
      <c r="I43" s="571">
        <f>H43*G43</f>
        <v>830.67930000000001</v>
      </c>
      <c r="J43" s="574">
        <f t="shared" si="0"/>
        <v>-99.162979902052257</v>
      </c>
      <c r="K43" s="575">
        <f t="shared" si="2"/>
        <v>-0.10664494618646281</v>
      </c>
    </row>
    <row r="44" spans="2:11">
      <c r="B44" s="547" t="s">
        <v>393</v>
      </c>
      <c r="C44" s="546" t="s">
        <v>20</v>
      </c>
      <c r="D44" s="572">
        <f>'Current Tariff '!E93</f>
        <v>2.1617952949765717</v>
      </c>
      <c r="E44" s="585">
        <f>E43</f>
        <v>297</v>
      </c>
      <c r="F44" s="571">
        <f>E44*D44</f>
        <v>642.05320260804183</v>
      </c>
      <c r="G44" s="572">
        <f>'2016 Rate Schedule (Part 1)'!E65</f>
        <v>2.2303999999999999</v>
      </c>
      <c r="H44" s="585">
        <f>H43</f>
        <v>297</v>
      </c>
      <c r="I44" s="571">
        <f>H44*G44</f>
        <v>662.42880000000002</v>
      </c>
      <c r="J44" s="574">
        <f t="shared" si="0"/>
        <v>20.375597391958195</v>
      </c>
      <c r="K44" s="575">
        <f t="shared" si="2"/>
        <v>3.1735060753831347E-2</v>
      </c>
    </row>
    <row r="45" spans="2:11" ht="25.5">
      <c r="B45" s="543" t="s">
        <v>469</v>
      </c>
      <c r="C45" s="540"/>
      <c r="D45" s="589"/>
      <c r="E45" s="578"/>
      <c r="F45" s="588">
        <f>SUM(F42:F44)</f>
        <v>3007.1161825100939</v>
      </c>
      <c r="G45" s="590"/>
      <c r="H45" s="591"/>
      <c r="I45" s="588">
        <f>SUM(I42:I44)</f>
        <v>3335.7593843634509</v>
      </c>
      <c r="J45" s="582">
        <f t="shared" si="0"/>
        <v>328.64320185335691</v>
      </c>
      <c r="K45" s="583">
        <f>IF((F45)=0,"",(J45/F45))</f>
        <v>0.1092884949922462</v>
      </c>
    </row>
    <row r="46" spans="2:11" ht="39.75" customHeight="1">
      <c r="B46" s="548" t="s">
        <v>394</v>
      </c>
      <c r="C46" s="537" t="s">
        <v>41</v>
      </c>
      <c r="D46" s="592">
        <f>'Current Tariff '!E99</f>
        <v>3.5999999999999999E-3</v>
      </c>
      <c r="E46" s="585">
        <f>C5*C7</f>
        <v>158861.65950000001</v>
      </c>
      <c r="F46" s="593">
        <f t="shared" ref="F46:F53" si="9">E46*D46</f>
        <v>571.90197420000004</v>
      </c>
      <c r="G46" s="594">
        <f>'2016 Rate Schedule (Part 1)'!E68</f>
        <v>3.5999999999999999E-3</v>
      </c>
      <c r="H46" s="585">
        <f>C5*C8</f>
        <v>159185.35650000002</v>
      </c>
      <c r="I46" s="593">
        <f t="shared" ref="I46:I53" si="10">H46*G46</f>
        <v>573.06728340000006</v>
      </c>
      <c r="J46" s="574">
        <f t="shared" si="0"/>
        <v>1.1653092000000242</v>
      </c>
      <c r="K46" s="575">
        <f t="shared" si="2"/>
        <v>2.0376030378809352E-3</v>
      </c>
    </row>
    <row r="47" spans="2:11">
      <c r="B47" s="548" t="s">
        <v>395</v>
      </c>
      <c r="C47" s="537" t="s">
        <v>41</v>
      </c>
      <c r="D47" s="592">
        <f>'Current Tariff '!E100</f>
        <v>2.0999999999999999E-3</v>
      </c>
      <c r="E47" s="585">
        <f>C5*C7</f>
        <v>158861.65950000001</v>
      </c>
      <c r="F47" s="593">
        <f t="shared" si="9"/>
        <v>333.60948495000002</v>
      </c>
      <c r="G47" s="594">
        <f>'2016 Rate Schedule (Part 1)'!E69</f>
        <v>2.0999999999999999E-3</v>
      </c>
      <c r="H47" s="585">
        <f>C5*C8</f>
        <v>159185.35650000002</v>
      </c>
      <c r="I47" s="593">
        <f t="shared" si="10"/>
        <v>334.28924865000005</v>
      </c>
      <c r="J47" s="574">
        <f t="shared" si="0"/>
        <v>0.67976370000002362</v>
      </c>
      <c r="K47" s="575">
        <f t="shared" si="2"/>
        <v>2.0376030378809634E-3</v>
      </c>
    </row>
    <row r="48" spans="2:11">
      <c r="B48" s="536" t="s">
        <v>396</v>
      </c>
      <c r="C48" s="537" t="s">
        <v>489</v>
      </c>
      <c r="D48" s="592">
        <f>'Current Tariff '!E101</f>
        <v>0.25</v>
      </c>
      <c r="E48" s="570">
        <v>1</v>
      </c>
      <c r="F48" s="593">
        <f t="shared" si="9"/>
        <v>0.25</v>
      </c>
      <c r="G48" s="594">
        <f>'2016 Rate Schedule (Part 1)'!E70</f>
        <v>0.25</v>
      </c>
      <c r="H48" s="573">
        <v>1</v>
      </c>
      <c r="I48" s="593">
        <f t="shared" si="10"/>
        <v>0.25</v>
      </c>
      <c r="J48" s="574">
        <f t="shared" si="0"/>
        <v>0</v>
      </c>
      <c r="K48" s="575">
        <f t="shared" si="2"/>
        <v>0</v>
      </c>
    </row>
    <row r="49" spans="2:13">
      <c r="B49" s="536" t="s">
        <v>397</v>
      </c>
      <c r="C49" s="537" t="s">
        <v>41</v>
      </c>
      <c r="D49" s="592">
        <v>7.0000000000000001E-3</v>
      </c>
      <c r="E49" s="576">
        <f>C5</f>
        <v>147135</v>
      </c>
      <c r="F49" s="593">
        <f t="shared" si="9"/>
        <v>1029.9449999999999</v>
      </c>
      <c r="G49" s="860">
        <f>D49</f>
        <v>7.0000000000000001E-3</v>
      </c>
      <c r="H49" s="585">
        <f>C5</f>
        <v>147135</v>
      </c>
      <c r="I49" s="593">
        <f t="shared" si="10"/>
        <v>1029.9449999999999</v>
      </c>
      <c r="J49" s="574">
        <f t="shared" si="0"/>
        <v>0</v>
      </c>
      <c r="K49" s="575">
        <f t="shared" si="2"/>
        <v>0</v>
      </c>
    </row>
    <row r="50" spans="2:13" ht="36" customHeight="1">
      <c r="B50" s="548" t="s">
        <v>470</v>
      </c>
      <c r="C50" s="537" t="s">
        <v>41</v>
      </c>
      <c r="D50" s="860">
        <f>G50</f>
        <v>0</v>
      </c>
      <c r="E50" s="585">
        <f>E46</f>
        <v>158861.65950000001</v>
      </c>
      <c r="F50" s="595">
        <f t="shared" si="9"/>
        <v>0</v>
      </c>
      <c r="G50" s="594">
        <f>'2016 Rate Schedule (Part 1)'!E71</f>
        <v>0</v>
      </c>
      <c r="H50" s="585">
        <f>C5*C8</f>
        <v>159185.35650000002</v>
      </c>
      <c r="I50" s="593">
        <f>H50*G50</f>
        <v>0</v>
      </c>
      <c r="J50" s="574">
        <f t="shared" si="0"/>
        <v>0</v>
      </c>
      <c r="K50" s="575" t="str">
        <f t="shared" si="2"/>
        <v/>
      </c>
    </row>
    <row r="51" spans="2:13" ht="12.75" hidden="1" customHeight="1">
      <c r="B51" s="542" t="s">
        <v>471</v>
      </c>
      <c r="C51" s="537" t="s">
        <v>41</v>
      </c>
      <c r="D51" s="596">
        <v>0.08</v>
      </c>
      <c r="E51" s="597">
        <f>IF(AND(C5*12&gt;=150000),0.64*C5*C7,0.64*C5)</f>
        <v>101671.46208000001</v>
      </c>
      <c r="F51" s="593">
        <f t="shared" si="9"/>
        <v>8133.7169664000012</v>
      </c>
      <c r="G51" s="596">
        <v>0.08</v>
      </c>
      <c r="H51" s="597">
        <f>IF(AND(C5*12&gt;=150000),0.64*C5*C8,0.64*C5)</f>
        <v>101878.62816000002</v>
      </c>
      <c r="I51" s="593">
        <f t="shared" si="10"/>
        <v>8150.2902528000022</v>
      </c>
      <c r="J51" s="574">
        <f>I51-F51</f>
        <v>16.573286400001052</v>
      </c>
      <c r="K51" s="575">
        <f t="shared" si="2"/>
        <v>2.0376030378810219E-3</v>
      </c>
    </row>
    <row r="52" spans="2:13" ht="63.75" hidden="1" customHeight="1">
      <c r="B52" s="542" t="s">
        <v>472</v>
      </c>
      <c r="C52" s="537" t="s">
        <v>41</v>
      </c>
      <c r="D52" s="596">
        <v>0.122</v>
      </c>
      <c r="E52" s="597">
        <f>IF(AND(C5*12&gt;=150000),0.18*C5*C7,0.18*C5)</f>
        <v>28595.098710000002</v>
      </c>
      <c r="F52" s="593">
        <f t="shared" si="9"/>
        <v>3488.6020426200002</v>
      </c>
      <c r="G52" s="596">
        <v>0.122</v>
      </c>
      <c r="H52" s="597">
        <f>IF(AND(C5*12&gt;=150000),0.18*C5*C8,0.18*C5)</f>
        <v>28653.364170000001</v>
      </c>
      <c r="I52" s="593">
        <f t="shared" si="10"/>
        <v>3495.7104287400002</v>
      </c>
      <c r="J52" s="574">
        <f>I52-F52</f>
        <v>7.1083861199999774</v>
      </c>
      <c r="K52" s="575">
        <f t="shared" si="2"/>
        <v>2.0376030378808862E-3</v>
      </c>
    </row>
    <row r="53" spans="2:13" ht="14.25" hidden="1" customHeight="1">
      <c r="B53" s="549" t="s">
        <v>473</v>
      </c>
      <c r="C53" s="537" t="s">
        <v>41</v>
      </c>
      <c r="D53" s="596">
        <v>0.161</v>
      </c>
      <c r="E53" s="597">
        <f>IF(AND(C5*12&gt;=150000),0.18*C5*C7,0.18*C5)</f>
        <v>28595.098710000002</v>
      </c>
      <c r="F53" s="593">
        <f t="shared" si="9"/>
        <v>4603.8108923100008</v>
      </c>
      <c r="G53" s="596">
        <v>0.161</v>
      </c>
      <c r="H53" s="597">
        <f>IF(AND(C5*12&gt;=150000),0.18*C5*C8,0.18*C5)</f>
        <v>28653.364170000001</v>
      </c>
      <c r="I53" s="593">
        <f t="shared" si="10"/>
        <v>4613.1916313700003</v>
      </c>
      <c r="J53" s="574">
        <f>I53-F53</f>
        <v>9.3807390599995415</v>
      </c>
      <c r="K53" s="575">
        <f t="shared" si="2"/>
        <v>2.0376030378807929E-3</v>
      </c>
    </row>
    <row r="54" spans="2:13" ht="12.75" hidden="1" customHeight="1">
      <c r="B54" s="542" t="s">
        <v>474</v>
      </c>
      <c r="C54" s="537"/>
      <c r="D54" s="596">
        <v>8.5999999999999993E-2</v>
      </c>
      <c r="E54" s="597">
        <f>IF(AND(C5*12&gt;=150000),C5*C7,C5)</f>
        <v>158861.65950000001</v>
      </c>
      <c r="F54" s="593">
        <f>E54*D54</f>
        <v>13662.102717</v>
      </c>
      <c r="G54" s="596">
        <v>8.5999999999999993E-2</v>
      </c>
      <c r="H54" s="597">
        <f>IF(AND(C5*12&gt;=150000),C5*C8,C5)</f>
        <v>159185.35650000002</v>
      </c>
      <c r="I54" s="593">
        <f>H54*G54</f>
        <v>13689.940659000002</v>
      </c>
      <c r="J54" s="574">
        <f>I54-F54</f>
        <v>27.837942000001931</v>
      </c>
      <c r="K54" s="575">
        <f t="shared" si="2"/>
        <v>2.0376030378810341E-3</v>
      </c>
    </row>
    <row r="55" spans="2:13" ht="13.5" customHeight="1" thickBot="1">
      <c r="B55" s="542" t="s">
        <v>475</v>
      </c>
      <c r="C55" s="537" t="s">
        <v>41</v>
      </c>
      <c r="D55" s="592">
        <v>0.113</v>
      </c>
      <c r="E55" s="598">
        <f>IF(AND(C5*12&gt;=150000),C5*C7,C5)</f>
        <v>158861.65950000001</v>
      </c>
      <c r="F55" s="593">
        <f>E55*D55</f>
        <v>17951.367523500001</v>
      </c>
      <c r="G55" s="592">
        <f>D55</f>
        <v>0.113</v>
      </c>
      <c r="H55" s="598">
        <f>IF(AND(C5*12&gt;=150000),C5*C8,C5)</f>
        <v>159185.35650000002</v>
      </c>
      <c r="I55" s="593">
        <f>H55*G55</f>
        <v>17987.945284500001</v>
      </c>
      <c r="J55" s="574">
        <f>I55-F55</f>
        <v>36.577761000000464</v>
      </c>
      <c r="K55" s="575">
        <f t="shared" si="2"/>
        <v>2.0376030378809187E-3</v>
      </c>
    </row>
    <row r="56" spans="2:13" ht="13.5" thickBot="1">
      <c r="B56" s="550"/>
      <c r="C56" s="551"/>
      <c r="D56" s="599"/>
      <c r="E56" s="600"/>
      <c r="F56" s="601"/>
      <c r="G56" s="599"/>
      <c r="H56" s="602"/>
      <c r="I56" s="601"/>
      <c r="J56" s="603"/>
      <c r="K56" s="604"/>
    </row>
    <row r="57" spans="2:13">
      <c r="B57" s="552" t="s">
        <v>476</v>
      </c>
      <c r="C57" s="536"/>
      <c r="D57" s="605"/>
      <c r="E57" s="606"/>
      <c r="F57" s="607">
        <f>SUM(F55,F45:F50)</f>
        <v>22894.190165160093</v>
      </c>
      <c r="G57" s="608"/>
      <c r="H57" s="608"/>
      <c r="I57" s="607">
        <f>SUM(I55,I45:I50)</f>
        <v>23261.256200913449</v>
      </c>
      <c r="J57" s="609">
        <f>I57-F57</f>
        <v>367.06603575335612</v>
      </c>
      <c r="K57" s="610">
        <f>IF((F57)=0,"",(J57/F57))</f>
        <v>1.6033152214833511E-2</v>
      </c>
      <c r="M57" s="896">
        <f>D58*F57</f>
        <v>2976.2447214708122</v>
      </c>
    </row>
    <row r="58" spans="2:13">
      <c r="B58" s="553" t="s">
        <v>398</v>
      </c>
      <c r="C58" s="536"/>
      <c r="D58" s="605">
        <v>0.13</v>
      </c>
      <c r="E58" s="611"/>
      <c r="F58" s="612">
        <f>F57*D58</f>
        <v>2976.2447214708122</v>
      </c>
      <c r="G58" s="613">
        <v>0.13</v>
      </c>
      <c r="H58" s="614"/>
      <c r="I58" s="612">
        <f>I57*G58</f>
        <v>3023.9633061187483</v>
      </c>
      <c r="J58" s="615">
        <f>I58-F58</f>
        <v>47.718584647936041</v>
      </c>
      <c r="K58" s="616">
        <f>IF((F58)=0,"",(J58/F58))</f>
        <v>1.6033152214833424E-2</v>
      </c>
    </row>
    <row r="59" spans="2:13">
      <c r="B59" s="554" t="s">
        <v>478</v>
      </c>
      <c r="C59" s="536"/>
      <c r="D59" s="617"/>
      <c r="E59" s="611"/>
      <c r="F59" s="612">
        <f>F57+F58</f>
        <v>25870.434886630905</v>
      </c>
      <c r="G59" s="614"/>
      <c r="H59" s="614"/>
      <c r="I59" s="612">
        <f>I57+I58</f>
        <v>26285.219507032198</v>
      </c>
      <c r="J59" s="615">
        <f>I59-F59</f>
        <v>414.78462040129307</v>
      </c>
      <c r="K59" s="616">
        <f>IF((F59)=0,"",(J59/F59))</f>
        <v>1.6033152214833535E-2</v>
      </c>
    </row>
    <row r="60" spans="2:13" ht="12.75" customHeight="1">
      <c r="B60" s="1278" t="s">
        <v>479</v>
      </c>
      <c r="C60" s="1278"/>
      <c r="D60" s="617"/>
      <c r="E60" s="611"/>
      <c r="F60" s="697"/>
      <c r="G60" s="595"/>
      <c r="H60" s="595"/>
      <c r="I60" s="595"/>
      <c r="J60" s="595"/>
      <c r="K60" s="619"/>
    </row>
    <row r="61" spans="2:13" ht="13.5" customHeight="1" thickBot="1">
      <c r="B61" s="1279" t="s">
        <v>477</v>
      </c>
      <c r="C61" s="1279"/>
      <c r="D61" s="620"/>
      <c r="E61" s="621"/>
      <c r="F61" s="622">
        <f>F59+F60</f>
        <v>25870.434886630905</v>
      </c>
      <c r="G61" s="623"/>
      <c r="H61" s="623"/>
      <c r="I61" s="622">
        <f>I59+I60</f>
        <v>26285.219507032198</v>
      </c>
      <c r="J61" s="624">
        <f>I61-F61</f>
        <v>414.78462040129307</v>
      </c>
      <c r="K61" s="625">
        <f>IF((F61)=0,"",(J61/F61))</f>
        <v>1.6033152214833535E-2</v>
      </c>
    </row>
    <row r="62" spans="2:13" ht="13.5" thickBot="1">
      <c r="B62" s="550"/>
      <c r="C62" s="551"/>
      <c r="D62" s="599"/>
      <c r="E62" s="600"/>
      <c r="F62" s="601"/>
      <c r="G62" s="599"/>
      <c r="H62" s="602"/>
      <c r="I62" s="601"/>
      <c r="J62" s="603"/>
      <c r="K62" s="604"/>
    </row>
    <row r="64" spans="2:13">
      <c r="E64" s="288" t="s">
        <v>769</v>
      </c>
      <c r="F64" s="622">
        <f>'[4]App.2-W_Bill Impacts'!H564</f>
        <v>22046.793604125407</v>
      </c>
      <c r="G64" s="623"/>
      <c r="H64" s="623"/>
      <c r="I64" s="622">
        <f>'[4]App.2-W_Bill Impacts'!K564</f>
        <v>21947.664393808867</v>
      </c>
      <c r="J64" s="624">
        <f>'[4]App.2-W_Bill Impacts'!L564</f>
        <v>-99.129210316539684</v>
      </c>
      <c r="K64" s="625">
        <f>'[4]App.2-W_Bill Impacts'!M564</f>
        <v>-4.4963096265386443E-3</v>
      </c>
    </row>
    <row r="66" ht="12.75" customHeight="1"/>
    <row r="67" ht="12.75" customHeight="1"/>
  </sheetData>
  <mergeCells count="10">
    <mergeCell ref="B60:C60"/>
    <mergeCell ref="B61:C61"/>
    <mergeCell ref="C3:E3"/>
    <mergeCell ref="C4:E4"/>
    <mergeCell ref="D11:F11"/>
    <mergeCell ref="G11:I11"/>
    <mergeCell ref="J11:K11"/>
    <mergeCell ref="C12:C13"/>
    <mergeCell ref="J12:J13"/>
    <mergeCell ref="K12:K13"/>
  </mergeCells>
  <dataValidations count="3">
    <dataValidation type="list" allowBlank="1" showInputMessage="1" showErrorMessage="1" prompt="Select Charge Unit - monthly, per kWh, per kW" sqref="C43:C44 C31:C41 C46:C56 C14:C29 C62">
      <formula1>"Monthly, per kWh, per kW"</formula1>
    </dataValidation>
    <dataValidation type="list" allowBlank="1" showInputMessage="1" showErrorMessage="1" prompt="Select Charge Unit (monthly, per kWh, per kW)" sqref="II10:II24 WUU983073:WUU983080 WKY983073:WKY983080 WBC983073:WBC983080 VRG983073:VRG983080 VHK983073:VHK983080 UXO983073:UXO983080 UNS983073:UNS983080 UDW983073:UDW983080 TUA983073:TUA983080 TKE983073:TKE983080 TAI983073:TAI983080 SQM983073:SQM983080 SGQ983073:SGQ983080 RWU983073:RWU983080 RMY983073:RMY983080 RDC983073:RDC983080 QTG983073:QTG983080 QJK983073:QJK983080 PZO983073:PZO983080 PPS983073:PPS983080 PFW983073:PFW983080 OWA983073:OWA983080 OME983073:OME983080 OCI983073:OCI983080 NSM983073:NSM983080 NIQ983073:NIQ983080 MYU983073:MYU983080 MOY983073:MOY983080 MFC983073:MFC983080 LVG983073:LVG983080 LLK983073:LLK983080 LBO983073:LBO983080 KRS983073:KRS983080 KHW983073:KHW983080 JYA983073:JYA983080 JOE983073:JOE983080 JEI983073:JEI983080 IUM983073:IUM983080 IKQ983073:IKQ983080 IAU983073:IAU983080 HQY983073:HQY983080 HHC983073:HHC983080 GXG983073:GXG983080 GNK983073:GNK983080 GDO983073:GDO983080 FTS983073:FTS983080 FJW983073:FJW983080 FAA983073:FAA983080 EQE983073:EQE983080 EGI983073:EGI983080 DWM983073:DWM983080 DMQ983073:DMQ983080 DCU983073:DCU983080 CSY983073:CSY983080 CJC983073:CJC983080 BZG983073:BZG983080 BPK983073:BPK983080 BFO983073:BFO983080 AVS983073:AVS983080 ALW983073:ALW983080 ACA983073:ACA983080 SE983073:SE983080 II983073:II983080 WUU917537:WUU917544 WKY917537:WKY917544 WBC917537:WBC917544 VRG917537:VRG917544 VHK917537:VHK917544 UXO917537:UXO917544 UNS917537:UNS917544 UDW917537:UDW917544 TUA917537:TUA917544 TKE917537:TKE917544 TAI917537:TAI917544 SQM917537:SQM917544 SGQ917537:SGQ917544 RWU917537:RWU917544 RMY917537:RMY917544 RDC917537:RDC917544 QTG917537:QTG917544 QJK917537:QJK917544 PZO917537:PZO917544 PPS917537:PPS917544 PFW917537:PFW917544 OWA917537:OWA917544 OME917537:OME917544 OCI917537:OCI917544 NSM917537:NSM917544 NIQ917537:NIQ917544 MYU917537:MYU917544 MOY917537:MOY917544 MFC917537:MFC917544 LVG917537:LVG917544 LLK917537:LLK917544 LBO917537:LBO917544 KRS917537:KRS917544 KHW917537:KHW917544 JYA917537:JYA917544 JOE917537:JOE917544 JEI917537:JEI917544 IUM917537:IUM917544 IKQ917537:IKQ917544 IAU917537:IAU917544 HQY917537:HQY917544 HHC917537:HHC917544 GXG917537:GXG917544 GNK917537:GNK917544 GDO917537:GDO917544 FTS917537:FTS917544 FJW917537:FJW917544 FAA917537:FAA917544 EQE917537:EQE917544 EGI917537:EGI917544 DWM917537:DWM917544 DMQ917537:DMQ917544 DCU917537:DCU917544 CSY917537:CSY917544 CJC917537:CJC917544 BZG917537:BZG917544 BPK917537:BPK917544 BFO917537:BFO917544 AVS917537:AVS917544 ALW917537:ALW917544 ACA917537:ACA917544 SE917537:SE917544 II917537:II917544 WUU852001:WUU852008 WKY852001:WKY852008 WBC852001:WBC852008 VRG852001:VRG852008 VHK852001:VHK852008 UXO852001:UXO852008 UNS852001:UNS852008 UDW852001:UDW852008 TUA852001:TUA852008 TKE852001:TKE852008 TAI852001:TAI852008 SQM852001:SQM852008 SGQ852001:SGQ852008 RWU852001:RWU852008 RMY852001:RMY852008 RDC852001:RDC852008 QTG852001:QTG852008 QJK852001:QJK852008 PZO852001:PZO852008 PPS852001:PPS852008 PFW852001:PFW852008 OWA852001:OWA852008 OME852001:OME852008 OCI852001:OCI852008 NSM852001:NSM852008 NIQ852001:NIQ852008 MYU852001:MYU852008 MOY852001:MOY852008 MFC852001:MFC852008 LVG852001:LVG852008 LLK852001:LLK852008 LBO852001:LBO852008 KRS852001:KRS852008 KHW852001:KHW852008 JYA852001:JYA852008 JOE852001:JOE852008 JEI852001:JEI852008 IUM852001:IUM852008 IKQ852001:IKQ852008 IAU852001:IAU852008 HQY852001:HQY852008 HHC852001:HHC852008 GXG852001:GXG852008 GNK852001:GNK852008 GDO852001:GDO852008 FTS852001:FTS852008 FJW852001:FJW852008 FAA852001:FAA852008 EQE852001:EQE852008 EGI852001:EGI852008 DWM852001:DWM852008 DMQ852001:DMQ852008 DCU852001:DCU852008 CSY852001:CSY852008 CJC852001:CJC852008 BZG852001:BZG852008 BPK852001:BPK852008 BFO852001:BFO852008 AVS852001:AVS852008 ALW852001:ALW852008 ACA852001:ACA852008 SE852001:SE852008 II852001:II852008 WUU786465:WUU786472 WKY786465:WKY786472 WBC786465:WBC786472 VRG786465:VRG786472 VHK786465:VHK786472 UXO786465:UXO786472 UNS786465:UNS786472 UDW786465:UDW786472 TUA786465:TUA786472 TKE786465:TKE786472 TAI786465:TAI786472 SQM786465:SQM786472 SGQ786465:SGQ786472 RWU786465:RWU786472 RMY786465:RMY786472 RDC786465:RDC786472 QTG786465:QTG786472 QJK786465:QJK786472 PZO786465:PZO786472 PPS786465:PPS786472 PFW786465:PFW786472 OWA786465:OWA786472 OME786465:OME786472 OCI786465:OCI786472 NSM786465:NSM786472 NIQ786465:NIQ786472 MYU786465:MYU786472 MOY786465:MOY786472 MFC786465:MFC786472 LVG786465:LVG786472 LLK786465:LLK786472 LBO786465:LBO786472 KRS786465:KRS786472 KHW786465:KHW786472 JYA786465:JYA786472 JOE786465:JOE786472 JEI786465:JEI786472 IUM786465:IUM786472 IKQ786465:IKQ786472 IAU786465:IAU786472 HQY786465:HQY786472 HHC786465:HHC786472 GXG786465:GXG786472 GNK786465:GNK786472 GDO786465:GDO786472 FTS786465:FTS786472 FJW786465:FJW786472 FAA786465:FAA786472 EQE786465:EQE786472 EGI786465:EGI786472 DWM786465:DWM786472 DMQ786465:DMQ786472 DCU786465:DCU786472 CSY786465:CSY786472 CJC786465:CJC786472 BZG786465:BZG786472 BPK786465:BPK786472 BFO786465:BFO786472 AVS786465:AVS786472 ALW786465:ALW786472 ACA786465:ACA786472 SE786465:SE786472 II786465:II786472 WUU720929:WUU720936 WKY720929:WKY720936 WBC720929:WBC720936 VRG720929:VRG720936 VHK720929:VHK720936 UXO720929:UXO720936 UNS720929:UNS720936 UDW720929:UDW720936 TUA720929:TUA720936 TKE720929:TKE720936 TAI720929:TAI720936 SQM720929:SQM720936 SGQ720929:SGQ720936 RWU720929:RWU720936 RMY720929:RMY720936 RDC720929:RDC720936 QTG720929:QTG720936 QJK720929:QJK720936 PZO720929:PZO720936 PPS720929:PPS720936 PFW720929:PFW720936 OWA720929:OWA720936 OME720929:OME720936 OCI720929:OCI720936 NSM720929:NSM720936 NIQ720929:NIQ720936 MYU720929:MYU720936 MOY720929:MOY720936 MFC720929:MFC720936 LVG720929:LVG720936 LLK720929:LLK720936 LBO720929:LBO720936 KRS720929:KRS720936 KHW720929:KHW720936 JYA720929:JYA720936 JOE720929:JOE720936 JEI720929:JEI720936 IUM720929:IUM720936 IKQ720929:IKQ720936 IAU720929:IAU720936 HQY720929:HQY720936 HHC720929:HHC720936 GXG720929:GXG720936 GNK720929:GNK720936 GDO720929:GDO720936 FTS720929:FTS720936 FJW720929:FJW720936 FAA720929:FAA720936 EQE720929:EQE720936 EGI720929:EGI720936 DWM720929:DWM720936 DMQ720929:DMQ720936 DCU720929:DCU720936 CSY720929:CSY720936 CJC720929:CJC720936 BZG720929:BZG720936 BPK720929:BPK720936 BFO720929:BFO720936 AVS720929:AVS720936 ALW720929:ALW720936 ACA720929:ACA720936 SE720929:SE720936 II720929:II720936 WUU655393:WUU655400 WKY655393:WKY655400 WBC655393:WBC655400 VRG655393:VRG655400 VHK655393:VHK655400 UXO655393:UXO655400 UNS655393:UNS655400 UDW655393:UDW655400 TUA655393:TUA655400 TKE655393:TKE655400 TAI655393:TAI655400 SQM655393:SQM655400 SGQ655393:SGQ655400 RWU655393:RWU655400 RMY655393:RMY655400 RDC655393:RDC655400 QTG655393:QTG655400 QJK655393:QJK655400 PZO655393:PZO655400 PPS655393:PPS655400 PFW655393:PFW655400 OWA655393:OWA655400 OME655393:OME655400 OCI655393:OCI655400 NSM655393:NSM655400 NIQ655393:NIQ655400 MYU655393:MYU655400 MOY655393:MOY655400 MFC655393:MFC655400 LVG655393:LVG655400 LLK655393:LLK655400 LBO655393:LBO655400 KRS655393:KRS655400 KHW655393:KHW655400 JYA655393:JYA655400 JOE655393:JOE655400 JEI655393:JEI655400 IUM655393:IUM655400 IKQ655393:IKQ655400 IAU655393:IAU655400 HQY655393:HQY655400 HHC655393:HHC655400 GXG655393:GXG655400 GNK655393:GNK655400 GDO655393:GDO655400 FTS655393:FTS655400 FJW655393:FJW655400 FAA655393:FAA655400 EQE655393:EQE655400 EGI655393:EGI655400 DWM655393:DWM655400 DMQ655393:DMQ655400 DCU655393:DCU655400 CSY655393:CSY655400 CJC655393:CJC655400 BZG655393:BZG655400 BPK655393:BPK655400 BFO655393:BFO655400 AVS655393:AVS655400 ALW655393:ALW655400 ACA655393:ACA655400 SE655393:SE655400 II655393:II655400 WUU589857:WUU589864 WKY589857:WKY589864 WBC589857:WBC589864 VRG589857:VRG589864 VHK589857:VHK589864 UXO589857:UXO589864 UNS589857:UNS589864 UDW589857:UDW589864 TUA589857:TUA589864 TKE589857:TKE589864 TAI589857:TAI589864 SQM589857:SQM589864 SGQ589857:SGQ589864 RWU589857:RWU589864 RMY589857:RMY589864 RDC589857:RDC589864 QTG589857:QTG589864 QJK589857:QJK589864 PZO589857:PZO589864 PPS589857:PPS589864 PFW589857:PFW589864 OWA589857:OWA589864 OME589857:OME589864 OCI589857:OCI589864 NSM589857:NSM589864 NIQ589857:NIQ589864 MYU589857:MYU589864 MOY589857:MOY589864 MFC589857:MFC589864 LVG589857:LVG589864 LLK589857:LLK589864 LBO589857:LBO589864 KRS589857:KRS589864 KHW589857:KHW589864 JYA589857:JYA589864 JOE589857:JOE589864 JEI589857:JEI589864 IUM589857:IUM589864 IKQ589857:IKQ589864 IAU589857:IAU589864 HQY589857:HQY589864 HHC589857:HHC589864 GXG589857:GXG589864 GNK589857:GNK589864 GDO589857:GDO589864 FTS589857:FTS589864 FJW589857:FJW589864 FAA589857:FAA589864 EQE589857:EQE589864 EGI589857:EGI589864 DWM589857:DWM589864 DMQ589857:DMQ589864 DCU589857:DCU589864 CSY589857:CSY589864 CJC589857:CJC589864 BZG589857:BZG589864 BPK589857:BPK589864 BFO589857:BFO589864 AVS589857:AVS589864 ALW589857:ALW589864 ACA589857:ACA589864 SE589857:SE589864 II589857:II589864 WUU524321:WUU524328 WKY524321:WKY524328 WBC524321:WBC524328 VRG524321:VRG524328 VHK524321:VHK524328 UXO524321:UXO524328 UNS524321:UNS524328 UDW524321:UDW524328 TUA524321:TUA524328 TKE524321:TKE524328 TAI524321:TAI524328 SQM524321:SQM524328 SGQ524321:SGQ524328 RWU524321:RWU524328 RMY524321:RMY524328 RDC524321:RDC524328 QTG524321:QTG524328 QJK524321:QJK524328 PZO524321:PZO524328 PPS524321:PPS524328 PFW524321:PFW524328 OWA524321:OWA524328 OME524321:OME524328 OCI524321:OCI524328 NSM524321:NSM524328 NIQ524321:NIQ524328 MYU524321:MYU524328 MOY524321:MOY524328 MFC524321:MFC524328 LVG524321:LVG524328 LLK524321:LLK524328 LBO524321:LBO524328 KRS524321:KRS524328 KHW524321:KHW524328 JYA524321:JYA524328 JOE524321:JOE524328 JEI524321:JEI524328 IUM524321:IUM524328 IKQ524321:IKQ524328 IAU524321:IAU524328 HQY524321:HQY524328 HHC524321:HHC524328 GXG524321:GXG524328 GNK524321:GNK524328 GDO524321:GDO524328 FTS524321:FTS524328 FJW524321:FJW524328 FAA524321:FAA524328 EQE524321:EQE524328 EGI524321:EGI524328 DWM524321:DWM524328 DMQ524321:DMQ524328 DCU524321:DCU524328 CSY524321:CSY524328 CJC524321:CJC524328 BZG524321:BZG524328 BPK524321:BPK524328 BFO524321:BFO524328 AVS524321:AVS524328 ALW524321:ALW524328 ACA524321:ACA524328 SE524321:SE524328 II524321:II524328 WUU458785:WUU458792 WKY458785:WKY458792 WBC458785:WBC458792 VRG458785:VRG458792 VHK458785:VHK458792 UXO458785:UXO458792 UNS458785:UNS458792 UDW458785:UDW458792 TUA458785:TUA458792 TKE458785:TKE458792 TAI458785:TAI458792 SQM458785:SQM458792 SGQ458785:SGQ458792 RWU458785:RWU458792 RMY458785:RMY458792 RDC458785:RDC458792 QTG458785:QTG458792 QJK458785:QJK458792 PZO458785:PZO458792 PPS458785:PPS458792 PFW458785:PFW458792 OWA458785:OWA458792 OME458785:OME458792 OCI458785:OCI458792 NSM458785:NSM458792 NIQ458785:NIQ458792 MYU458785:MYU458792 MOY458785:MOY458792 MFC458785:MFC458792 LVG458785:LVG458792 LLK458785:LLK458792 LBO458785:LBO458792 KRS458785:KRS458792 KHW458785:KHW458792 JYA458785:JYA458792 JOE458785:JOE458792 JEI458785:JEI458792 IUM458785:IUM458792 IKQ458785:IKQ458792 IAU458785:IAU458792 HQY458785:HQY458792 HHC458785:HHC458792 GXG458785:GXG458792 GNK458785:GNK458792 GDO458785:GDO458792 FTS458785:FTS458792 FJW458785:FJW458792 FAA458785:FAA458792 EQE458785:EQE458792 EGI458785:EGI458792 DWM458785:DWM458792 DMQ458785:DMQ458792 DCU458785:DCU458792 CSY458785:CSY458792 CJC458785:CJC458792 BZG458785:BZG458792 BPK458785:BPK458792 BFO458785:BFO458792 AVS458785:AVS458792 ALW458785:ALW458792 ACA458785:ACA458792 SE458785:SE458792 II458785:II458792 WUU393249:WUU393256 WKY393249:WKY393256 WBC393249:WBC393256 VRG393249:VRG393256 VHK393249:VHK393256 UXO393249:UXO393256 UNS393249:UNS393256 UDW393249:UDW393256 TUA393249:TUA393256 TKE393249:TKE393256 TAI393249:TAI393256 SQM393249:SQM393256 SGQ393249:SGQ393256 RWU393249:RWU393256 RMY393249:RMY393256 RDC393249:RDC393256 QTG393249:QTG393256 QJK393249:QJK393256 PZO393249:PZO393256 PPS393249:PPS393256 PFW393249:PFW393256 OWA393249:OWA393256 OME393249:OME393256 OCI393249:OCI393256 NSM393249:NSM393256 NIQ393249:NIQ393256 MYU393249:MYU393256 MOY393249:MOY393256 MFC393249:MFC393256 LVG393249:LVG393256 LLK393249:LLK393256 LBO393249:LBO393256 KRS393249:KRS393256 KHW393249:KHW393256 JYA393249:JYA393256 JOE393249:JOE393256 JEI393249:JEI393256 IUM393249:IUM393256 IKQ393249:IKQ393256 IAU393249:IAU393256 HQY393249:HQY393256 HHC393249:HHC393256 GXG393249:GXG393256 GNK393249:GNK393256 GDO393249:GDO393256 FTS393249:FTS393256 FJW393249:FJW393256 FAA393249:FAA393256 EQE393249:EQE393256 EGI393249:EGI393256 DWM393249:DWM393256 DMQ393249:DMQ393256 DCU393249:DCU393256 CSY393249:CSY393256 CJC393249:CJC393256 BZG393249:BZG393256 BPK393249:BPK393256 BFO393249:BFO393256 AVS393249:AVS393256 ALW393249:ALW393256 ACA393249:ACA393256 SE393249:SE393256 II393249:II393256 WUU327713:WUU327720 WKY327713:WKY327720 WBC327713:WBC327720 VRG327713:VRG327720 VHK327713:VHK327720 UXO327713:UXO327720 UNS327713:UNS327720 UDW327713:UDW327720 TUA327713:TUA327720 TKE327713:TKE327720 TAI327713:TAI327720 SQM327713:SQM327720 SGQ327713:SGQ327720 RWU327713:RWU327720 RMY327713:RMY327720 RDC327713:RDC327720 QTG327713:QTG327720 QJK327713:QJK327720 PZO327713:PZO327720 PPS327713:PPS327720 PFW327713:PFW327720 OWA327713:OWA327720 OME327713:OME327720 OCI327713:OCI327720 NSM327713:NSM327720 NIQ327713:NIQ327720 MYU327713:MYU327720 MOY327713:MOY327720 MFC327713:MFC327720 LVG327713:LVG327720 LLK327713:LLK327720 LBO327713:LBO327720 KRS327713:KRS327720 KHW327713:KHW327720 JYA327713:JYA327720 JOE327713:JOE327720 JEI327713:JEI327720 IUM327713:IUM327720 IKQ327713:IKQ327720 IAU327713:IAU327720 HQY327713:HQY327720 HHC327713:HHC327720 GXG327713:GXG327720 GNK327713:GNK327720 GDO327713:GDO327720 FTS327713:FTS327720 FJW327713:FJW327720 FAA327713:FAA327720 EQE327713:EQE327720 EGI327713:EGI327720 DWM327713:DWM327720 DMQ327713:DMQ327720 DCU327713:DCU327720 CSY327713:CSY327720 CJC327713:CJC327720 BZG327713:BZG327720 BPK327713:BPK327720 BFO327713:BFO327720 AVS327713:AVS327720 ALW327713:ALW327720 ACA327713:ACA327720 SE327713:SE327720 II327713:II327720 WUU262177:WUU262184 WKY262177:WKY262184 WBC262177:WBC262184 VRG262177:VRG262184 VHK262177:VHK262184 UXO262177:UXO262184 UNS262177:UNS262184 UDW262177:UDW262184 TUA262177:TUA262184 TKE262177:TKE262184 TAI262177:TAI262184 SQM262177:SQM262184 SGQ262177:SGQ262184 RWU262177:RWU262184 RMY262177:RMY262184 RDC262177:RDC262184 QTG262177:QTG262184 QJK262177:QJK262184 PZO262177:PZO262184 PPS262177:PPS262184 PFW262177:PFW262184 OWA262177:OWA262184 OME262177:OME262184 OCI262177:OCI262184 NSM262177:NSM262184 NIQ262177:NIQ262184 MYU262177:MYU262184 MOY262177:MOY262184 MFC262177:MFC262184 LVG262177:LVG262184 LLK262177:LLK262184 LBO262177:LBO262184 KRS262177:KRS262184 KHW262177:KHW262184 JYA262177:JYA262184 JOE262177:JOE262184 JEI262177:JEI262184 IUM262177:IUM262184 IKQ262177:IKQ262184 IAU262177:IAU262184 HQY262177:HQY262184 HHC262177:HHC262184 GXG262177:GXG262184 GNK262177:GNK262184 GDO262177:GDO262184 FTS262177:FTS262184 FJW262177:FJW262184 FAA262177:FAA262184 EQE262177:EQE262184 EGI262177:EGI262184 DWM262177:DWM262184 DMQ262177:DMQ262184 DCU262177:DCU262184 CSY262177:CSY262184 CJC262177:CJC262184 BZG262177:BZG262184 BPK262177:BPK262184 BFO262177:BFO262184 AVS262177:AVS262184 ALW262177:ALW262184 ACA262177:ACA262184 SE262177:SE262184 II262177:II262184 WUU196641:WUU196648 WKY196641:WKY196648 WBC196641:WBC196648 VRG196641:VRG196648 VHK196641:VHK196648 UXO196641:UXO196648 UNS196641:UNS196648 UDW196641:UDW196648 TUA196641:TUA196648 TKE196641:TKE196648 TAI196641:TAI196648 SQM196641:SQM196648 SGQ196641:SGQ196648 RWU196641:RWU196648 RMY196641:RMY196648 RDC196641:RDC196648 QTG196641:QTG196648 QJK196641:QJK196648 PZO196641:PZO196648 PPS196641:PPS196648 PFW196641:PFW196648 OWA196641:OWA196648 OME196641:OME196648 OCI196641:OCI196648 NSM196641:NSM196648 NIQ196641:NIQ196648 MYU196641:MYU196648 MOY196641:MOY196648 MFC196641:MFC196648 LVG196641:LVG196648 LLK196641:LLK196648 LBO196641:LBO196648 KRS196641:KRS196648 KHW196641:KHW196648 JYA196641:JYA196648 JOE196641:JOE196648 JEI196641:JEI196648 IUM196641:IUM196648 IKQ196641:IKQ196648 IAU196641:IAU196648 HQY196641:HQY196648 HHC196641:HHC196648 GXG196641:GXG196648 GNK196641:GNK196648 GDO196641:GDO196648 FTS196641:FTS196648 FJW196641:FJW196648 FAA196641:FAA196648 EQE196641:EQE196648 EGI196641:EGI196648 DWM196641:DWM196648 DMQ196641:DMQ196648 DCU196641:DCU196648 CSY196641:CSY196648 CJC196641:CJC196648 BZG196641:BZG196648 BPK196641:BPK196648 BFO196641:BFO196648 AVS196641:AVS196648 ALW196641:ALW196648 ACA196641:ACA196648 SE196641:SE196648 II196641:II196648 WUU131105:WUU131112 WKY131105:WKY131112 WBC131105:WBC131112 VRG131105:VRG131112 VHK131105:VHK131112 UXO131105:UXO131112 UNS131105:UNS131112 UDW131105:UDW131112 TUA131105:TUA131112 TKE131105:TKE131112 TAI131105:TAI131112 SQM131105:SQM131112 SGQ131105:SGQ131112 RWU131105:RWU131112 RMY131105:RMY131112 RDC131105:RDC131112 QTG131105:QTG131112 QJK131105:QJK131112 PZO131105:PZO131112 PPS131105:PPS131112 PFW131105:PFW131112 OWA131105:OWA131112 OME131105:OME131112 OCI131105:OCI131112 NSM131105:NSM131112 NIQ131105:NIQ131112 MYU131105:MYU131112 MOY131105:MOY131112 MFC131105:MFC131112 LVG131105:LVG131112 LLK131105:LLK131112 LBO131105:LBO131112 KRS131105:KRS131112 KHW131105:KHW131112 JYA131105:JYA131112 JOE131105:JOE131112 JEI131105:JEI131112 IUM131105:IUM131112 IKQ131105:IKQ131112 IAU131105:IAU131112 HQY131105:HQY131112 HHC131105:HHC131112 GXG131105:GXG131112 GNK131105:GNK131112 GDO131105:GDO131112 FTS131105:FTS131112 FJW131105:FJW131112 FAA131105:FAA131112 EQE131105:EQE131112 EGI131105:EGI131112 DWM131105:DWM131112 DMQ131105:DMQ131112 DCU131105:DCU131112 CSY131105:CSY131112 CJC131105:CJC131112 BZG131105:BZG131112 BPK131105:BPK131112 BFO131105:BFO131112 AVS131105:AVS131112 ALW131105:ALW131112 ACA131105:ACA131112 SE131105:SE131112 II131105:II131112 WUU65569:WUU65576 WKY65569:WKY65576 WBC65569:WBC65576 VRG65569:VRG65576 VHK65569:VHK65576 UXO65569:UXO65576 UNS65569:UNS65576 UDW65569:UDW65576 TUA65569:TUA65576 TKE65569:TKE65576 TAI65569:TAI65576 SQM65569:SQM65576 SGQ65569:SGQ65576 RWU65569:RWU65576 RMY65569:RMY65576 RDC65569:RDC65576 QTG65569:QTG65576 QJK65569:QJK65576 PZO65569:PZO65576 PPS65569:PPS65576 PFW65569:PFW65576 OWA65569:OWA65576 OME65569:OME65576 OCI65569:OCI65576 NSM65569:NSM65576 NIQ65569:NIQ65576 MYU65569:MYU65576 MOY65569:MOY65576 MFC65569:MFC65576 LVG65569:LVG65576 LLK65569:LLK65576 LBO65569:LBO65576 KRS65569:KRS65576 KHW65569:KHW65576 JYA65569:JYA65576 JOE65569:JOE65576 JEI65569:JEI65576 IUM65569:IUM65576 IKQ65569:IKQ65576 IAU65569:IAU65576 HQY65569:HQY65576 HHC65569:HHC65576 GXG65569:GXG65576 GNK65569:GNK65576 GDO65569:GDO65576 FTS65569:FTS65576 FJW65569:FJW65576 FAA65569:FAA65576 EQE65569:EQE65576 EGI65569:EGI65576 DWM65569:DWM65576 DMQ65569:DMQ65576 DCU65569:DCU65576 CSY65569:CSY65576 CJC65569:CJC65576 BZG65569:BZG65576 BPK65569:BPK65576 BFO65569:BFO65576 AVS65569:AVS65576 ALW65569:ALW65576 ACA65569:ACA65576 SE65569:SE65576 II65569:II65576 WUU29:WUU40 WKY29:WKY40 WBC29:WBC40 VRG29:VRG40 VHK29:VHK40 UXO29:UXO40 UNS29:UNS40 UDW29:UDW40 TUA29:TUA40 TKE29:TKE40 TAI29:TAI40 SQM29:SQM40 SGQ29:SGQ40 RWU29:RWU40 RMY29:RMY40 RDC29:RDC40 QTG29:QTG40 QJK29:QJK40 PZO29:PZO40 PPS29:PPS40 PFW29:PFW40 OWA29:OWA40 OME29:OME40 OCI29:OCI40 NSM29:NSM40 NIQ29:NIQ40 MYU29:MYU40 MOY29:MOY40 MFC29:MFC40 LVG29:LVG40 LLK29:LLK40 LBO29:LBO40 KRS29:KRS40 KHW29:KHW40 JYA29:JYA40 JOE29:JOE40 JEI29:JEI40 IUM29:IUM40 IKQ29:IKQ40 IAU29:IAU40 HQY29:HQY40 HHC29:HHC40 GXG29:GXG40 GNK29:GNK40 GDO29:GDO40 FTS29:FTS40 FJW29:FJW40 FAA29:FAA40 EQE29:EQE40 EGI29:EGI40 DWM29:DWM40 DMQ29:DMQ40 DCU29:DCU40 CSY29:CSY40 CJC29:CJC40 BZG29:BZG40 BPK29:BPK40 BFO29:BFO40 AVS29:AVS40 ALW29:ALW40 ACA29:ACA40 SE29:SE40 II29:II40 WUU983070:WUU983071 WKY983070:WKY983071 WBC983070:WBC983071 VRG983070:VRG983071 VHK983070:VHK983071 UXO983070:UXO983071 UNS983070:UNS983071 UDW983070:UDW983071 TUA983070:TUA983071 TKE983070:TKE983071 TAI983070:TAI983071 SQM983070:SQM983071 SGQ983070:SGQ983071 RWU983070:RWU983071 RMY983070:RMY983071 RDC983070:RDC983071 QTG983070:QTG983071 QJK983070:QJK983071 PZO983070:PZO983071 PPS983070:PPS983071 PFW983070:PFW983071 OWA983070:OWA983071 OME983070:OME983071 OCI983070:OCI983071 NSM983070:NSM983071 NIQ983070:NIQ983071 MYU983070:MYU983071 MOY983070:MOY983071 MFC983070:MFC983071 LVG983070:LVG983071 LLK983070:LLK983071 LBO983070:LBO983071 KRS983070:KRS983071 KHW983070:KHW983071 JYA983070:JYA983071 JOE983070:JOE983071 JEI983070:JEI983071 IUM983070:IUM983071 IKQ983070:IKQ983071 IAU983070:IAU983071 HQY983070:HQY983071 HHC983070:HHC983071 GXG983070:GXG983071 GNK983070:GNK983071 GDO983070:GDO983071 FTS983070:FTS983071 FJW983070:FJW983071 FAA983070:FAA983071 EQE983070:EQE983071 EGI983070:EGI983071 DWM983070:DWM983071 DMQ983070:DMQ983071 DCU983070:DCU983071 CSY983070:CSY983071 CJC983070:CJC983071 BZG983070:BZG983071 BPK983070:BPK983071 BFO983070:BFO983071 AVS983070:AVS983071 ALW983070:ALW983071 ACA983070:ACA983071 SE983070:SE983071 II983070:II983071 WUU917534:WUU917535 WKY917534:WKY917535 WBC917534:WBC917535 VRG917534:VRG917535 VHK917534:VHK917535 UXO917534:UXO917535 UNS917534:UNS917535 UDW917534:UDW917535 TUA917534:TUA917535 TKE917534:TKE917535 TAI917534:TAI917535 SQM917534:SQM917535 SGQ917534:SGQ917535 RWU917534:RWU917535 RMY917534:RMY917535 RDC917534:RDC917535 QTG917534:QTG917535 QJK917534:QJK917535 PZO917534:PZO917535 PPS917534:PPS917535 PFW917534:PFW917535 OWA917534:OWA917535 OME917534:OME917535 OCI917534:OCI917535 NSM917534:NSM917535 NIQ917534:NIQ917535 MYU917534:MYU917535 MOY917534:MOY917535 MFC917534:MFC917535 LVG917534:LVG917535 LLK917534:LLK917535 LBO917534:LBO917535 KRS917534:KRS917535 KHW917534:KHW917535 JYA917534:JYA917535 JOE917534:JOE917535 JEI917534:JEI917535 IUM917534:IUM917535 IKQ917534:IKQ917535 IAU917534:IAU917535 HQY917534:HQY917535 HHC917534:HHC917535 GXG917534:GXG917535 GNK917534:GNK917535 GDO917534:GDO917535 FTS917534:FTS917535 FJW917534:FJW917535 FAA917534:FAA917535 EQE917534:EQE917535 EGI917534:EGI917535 DWM917534:DWM917535 DMQ917534:DMQ917535 DCU917534:DCU917535 CSY917534:CSY917535 CJC917534:CJC917535 BZG917534:BZG917535 BPK917534:BPK917535 BFO917534:BFO917535 AVS917534:AVS917535 ALW917534:ALW917535 ACA917534:ACA917535 SE917534:SE917535 II917534:II917535 WUU851998:WUU851999 WKY851998:WKY851999 WBC851998:WBC851999 VRG851998:VRG851999 VHK851998:VHK851999 UXO851998:UXO851999 UNS851998:UNS851999 UDW851998:UDW851999 TUA851998:TUA851999 TKE851998:TKE851999 TAI851998:TAI851999 SQM851998:SQM851999 SGQ851998:SGQ851999 RWU851998:RWU851999 RMY851998:RMY851999 RDC851998:RDC851999 QTG851998:QTG851999 QJK851998:QJK851999 PZO851998:PZO851999 PPS851998:PPS851999 PFW851998:PFW851999 OWA851998:OWA851999 OME851998:OME851999 OCI851998:OCI851999 NSM851998:NSM851999 NIQ851998:NIQ851999 MYU851998:MYU851999 MOY851998:MOY851999 MFC851998:MFC851999 LVG851998:LVG851999 LLK851998:LLK851999 LBO851998:LBO851999 KRS851998:KRS851999 KHW851998:KHW851999 JYA851998:JYA851999 JOE851998:JOE851999 JEI851998:JEI851999 IUM851998:IUM851999 IKQ851998:IKQ851999 IAU851998:IAU851999 HQY851998:HQY851999 HHC851998:HHC851999 GXG851998:GXG851999 GNK851998:GNK851999 GDO851998:GDO851999 FTS851998:FTS851999 FJW851998:FJW851999 FAA851998:FAA851999 EQE851998:EQE851999 EGI851998:EGI851999 DWM851998:DWM851999 DMQ851998:DMQ851999 DCU851998:DCU851999 CSY851998:CSY851999 CJC851998:CJC851999 BZG851998:BZG851999 BPK851998:BPK851999 BFO851998:BFO851999 AVS851998:AVS851999 ALW851998:ALW851999 ACA851998:ACA851999 SE851998:SE851999 II851998:II851999 WUU786462:WUU786463 WKY786462:WKY786463 WBC786462:WBC786463 VRG786462:VRG786463 VHK786462:VHK786463 UXO786462:UXO786463 UNS786462:UNS786463 UDW786462:UDW786463 TUA786462:TUA786463 TKE786462:TKE786463 TAI786462:TAI786463 SQM786462:SQM786463 SGQ786462:SGQ786463 RWU786462:RWU786463 RMY786462:RMY786463 RDC786462:RDC786463 QTG786462:QTG786463 QJK786462:QJK786463 PZO786462:PZO786463 PPS786462:PPS786463 PFW786462:PFW786463 OWA786462:OWA786463 OME786462:OME786463 OCI786462:OCI786463 NSM786462:NSM786463 NIQ786462:NIQ786463 MYU786462:MYU786463 MOY786462:MOY786463 MFC786462:MFC786463 LVG786462:LVG786463 LLK786462:LLK786463 LBO786462:LBO786463 KRS786462:KRS786463 KHW786462:KHW786463 JYA786462:JYA786463 JOE786462:JOE786463 JEI786462:JEI786463 IUM786462:IUM786463 IKQ786462:IKQ786463 IAU786462:IAU786463 HQY786462:HQY786463 HHC786462:HHC786463 GXG786462:GXG786463 GNK786462:GNK786463 GDO786462:GDO786463 FTS786462:FTS786463 FJW786462:FJW786463 FAA786462:FAA786463 EQE786462:EQE786463 EGI786462:EGI786463 DWM786462:DWM786463 DMQ786462:DMQ786463 DCU786462:DCU786463 CSY786462:CSY786463 CJC786462:CJC786463 BZG786462:BZG786463 BPK786462:BPK786463 BFO786462:BFO786463 AVS786462:AVS786463 ALW786462:ALW786463 ACA786462:ACA786463 SE786462:SE786463 II786462:II786463 WUU720926:WUU720927 WKY720926:WKY720927 WBC720926:WBC720927 VRG720926:VRG720927 VHK720926:VHK720927 UXO720926:UXO720927 UNS720926:UNS720927 UDW720926:UDW720927 TUA720926:TUA720927 TKE720926:TKE720927 TAI720926:TAI720927 SQM720926:SQM720927 SGQ720926:SGQ720927 RWU720926:RWU720927 RMY720926:RMY720927 RDC720926:RDC720927 QTG720926:QTG720927 QJK720926:QJK720927 PZO720926:PZO720927 PPS720926:PPS720927 PFW720926:PFW720927 OWA720926:OWA720927 OME720926:OME720927 OCI720926:OCI720927 NSM720926:NSM720927 NIQ720926:NIQ720927 MYU720926:MYU720927 MOY720926:MOY720927 MFC720926:MFC720927 LVG720926:LVG720927 LLK720926:LLK720927 LBO720926:LBO720927 KRS720926:KRS720927 KHW720926:KHW720927 JYA720926:JYA720927 JOE720926:JOE720927 JEI720926:JEI720927 IUM720926:IUM720927 IKQ720926:IKQ720927 IAU720926:IAU720927 HQY720926:HQY720927 HHC720926:HHC720927 GXG720926:GXG720927 GNK720926:GNK720927 GDO720926:GDO720927 FTS720926:FTS720927 FJW720926:FJW720927 FAA720926:FAA720927 EQE720926:EQE720927 EGI720926:EGI720927 DWM720926:DWM720927 DMQ720926:DMQ720927 DCU720926:DCU720927 CSY720926:CSY720927 CJC720926:CJC720927 BZG720926:BZG720927 BPK720926:BPK720927 BFO720926:BFO720927 AVS720926:AVS720927 ALW720926:ALW720927 ACA720926:ACA720927 SE720926:SE720927 II720926:II720927 WUU655390:WUU655391 WKY655390:WKY655391 WBC655390:WBC655391 VRG655390:VRG655391 VHK655390:VHK655391 UXO655390:UXO655391 UNS655390:UNS655391 UDW655390:UDW655391 TUA655390:TUA655391 TKE655390:TKE655391 TAI655390:TAI655391 SQM655390:SQM655391 SGQ655390:SGQ655391 RWU655390:RWU655391 RMY655390:RMY655391 RDC655390:RDC655391 QTG655390:QTG655391 QJK655390:QJK655391 PZO655390:PZO655391 PPS655390:PPS655391 PFW655390:PFW655391 OWA655390:OWA655391 OME655390:OME655391 OCI655390:OCI655391 NSM655390:NSM655391 NIQ655390:NIQ655391 MYU655390:MYU655391 MOY655390:MOY655391 MFC655390:MFC655391 LVG655390:LVG655391 LLK655390:LLK655391 LBO655390:LBO655391 KRS655390:KRS655391 KHW655390:KHW655391 JYA655390:JYA655391 JOE655390:JOE655391 JEI655390:JEI655391 IUM655390:IUM655391 IKQ655390:IKQ655391 IAU655390:IAU655391 HQY655390:HQY655391 HHC655390:HHC655391 GXG655390:GXG655391 GNK655390:GNK655391 GDO655390:GDO655391 FTS655390:FTS655391 FJW655390:FJW655391 FAA655390:FAA655391 EQE655390:EQE655391 EGI655390:EGI655391 DWM655390:DWM655391 DMQ655390:DMQ655391 DCU655390:DCU655391 CSY655390:CSY655391 CJC655390:CJC655391 BZG655390:BZG655391 BPK655390:BPK655391 BFO655390:BFO655391 AVS655390:AVS655391 ALW655390:ALW655391 ACA655390:ACA655391 SE655390:SE655391 II655390:II655391 WUU589854:WUU589855 WKY589854:WKY589855 WBC589854:WBC589855 VRG589854:VRG589855 VHK589854:VHK589855 UXO589854:UXO589855 UNS589854:UNS589855 UDW589854:UDW589855 TUA589854:TUA589855 TKE589854:TKE589855 TAI589854:TAI589855 SQM589854:SQM589855 SGQ589854:SGQ589855 RWU589854:RWU589855 RMY589854:RMY589855 RDC589854:RDC589855 QTG589854:QTG589855 QJK589854:QJK589855 PZO589854:PZO589855 PPS589854:PPS589855 PFW589854:PFW589855 OWA589854:OWA589855 OME589854:OME589855 OCI589854:OCI589855 NSM589854:NSM589855 NIQ589854:NIQ589855 MYU589854:MYU589855 MOY589854:MOY589855 MFC589854:MFC589855 LVG589854:LVG589855 LLK589854:LLK589855 LBO589854:LBO589855 KRS589854:KRS589855 KHW589854:KHW589855 JYA589854:JYA589855 JOE589854:JOE589855 JEI589854:JEI589855 IUM589854:IUM589855 IKQ589854:IKQ589855 IAU589854:IAU589855 HQY589854:HQY589855 HHC589854:HHC589855 GXG589854:GXG589855 GNK589854:GNK589855 GDO589854:GDO589855 FTS589854:FTS589855 FJW589854:FJW589855 FAA589854:FAA589855 EQE589854:EQE589855 EGI589854:EGI589855 DWM589854:DWM589855 DMQ589854:DMQ589855 DCU589854:DCU589855 CSY589854:CSY589855 CJC589854:CJC589855 BZG589854:BZG589855 BPK589854:BPK589855 BFO589854:BFO589855 AVS589854:AVS589855 ALW589854:ALW589855 ACA589854:ACA589855 SE589854:SE589855 II589854:II589855 WUU524318:WUU524319 WKY524318:WKY524319 WBC524318:WBC524319 VRG524318:VRG524319 VHK524318:VHK524319 UXO524318:UXO524319 UNS524318:UNS524319 UDW524318:UDW524319 TUA524318:TUA524319 TKE524318:TKE524319 TAI524318:TAI524319 SQM524318:SQM524319 SGQ524318:SGQ524319 RWU524318:RWU524319 RMY524318:RMY524319 RDC524318:RDC524319 QTG524318:QTG524319 QJK524318:QJK524319 PZO524318:PZO524319 PPS524318:PPS524319 PFW524318:PFW524319 OWA524318:OWA524319 OME524318:OME524319 OCI524318:OCI524319 NSM524318:NSM524319 NIQ524318:NIQ524319 MYU524318:MYU524319 MOY524318:MOY524319 MFC524318:MFC524319 LVG524318:LVG524319 LLK524318:LLK524319 LBO524318:LBO524319 KRS524318:KRS524319 KHW524318:KHW524319 JYA524318:JYA524319 JOE524318:JOE524319 JEI524318:JEI524319 IUM524318:IUM524319 IKQ524318:IKQ524319 IAU524318:IAU524319 HQY524318:HQY524319 HHC524318:HHC524319 GXG524318:GXG524319 GNK524318:GNK524319 GDO524318:GDO524319 FTS524318:FTS524319 FJW524318:FJW524319 FAA524318:FAA524319 EQE524318:EQE524319 EGI524318:EGI524319 DWM524318:DWM524319 DMQ524318:DMQ524319 DCU524318:DCU524319 CSY524318:CSY524319 CJC524318:CJC524319 BZG524318:BZG524319 BPK524318:BPK524319 BFO524318:BFO524319 AVS524318:AVS524319 ALW524318:ALW524319 ACA524318:ACA524319 SE524318:SE524319 II524318:II524319 WUU458782:WUU458783 WKY458782:WKY458783 WBC458782:WBC458783 VRG458782:VRG458783 VHK458782:VHK458783 UXO458782:UXO458783 UNS458782:UNS458783 UDW458782:UDW458783 TUA458782:TUA458783 TKE458782:TKE458783 TAI458782:TAI458783 SQM458782:SQM458783 SGQ458782:SGQ458783 RWU458782:RWU458783 RMY458782:RMY458783 RDC458782:RDC458783 QTG458782:QTG458783 QJK458782:QJK458783 PZO458782:PZO458783 PPS458782:PPS458783 PFW458782:PFW458783 OWA458782:OWA458783 OME458782:OME458783 OCI458782:OCI458783 NSM458782:NSM458783 NIQ458782:NIQ458783 MYU458782:MYU458783 MOY458782:MOY458783 MFC458782:MFC458783 LVG458782:LVG458783 LLK458782:LLK458783 LBO458782:LBO458783 KRS458782:KRS458783 KHW458782:KHW458783 JYA458782:JYA458783 JOE458782:JOE458783 JEI458782:JEI458783 IUM458782:IUM458783 IKQ458782:IKQ458783 IAU458782:IAU458783 HQY458782:HQY458783 HHC458782:HHC458783 GXG458782:GXG458783 GNK458782:GNK458783 GDO458782:GDO458783 FTS458782:FTS458783 FJW458782:FJW458783 FAA458782:FAA458783 EQE458782:EQE458783 EGI458782:EGI458783 DWM458782:DWM458783 DMQ458782:DMQ458783 DCU458782:DCU458783 CSY458782:CSY458783 CJC458782:CJC458783 BZG458782:BZG458783 BPK458782:BPK458783 BFO458782:BFO458783 AVS458782:AVS458783 ALW458782:ALW458783 ACA458782:ACA458783 SE458782:SE458783 II458782:II458783 WUU393246:WUU393247 WKY393246:WKY393247 WBC393246:WBC393247 VRG393246:VRG393247 VHK393246:VHK393247 UXO393246:UXO393247 UNS393246:UNS393247 UDW393246:UDW393247 TUA393246:TUA393247 TKE393246:TKE393247 TAI393246:TAI393247 SQM393246:SQM393247 SGQ393246:SGQ393247 RWU393246:RWU393247 RMY393246:RMY393247 RDC393246:RDC393247 QTG393246:QTG393247 QJK393246:QJK393247 PZO393246:PZO393247 PPS393246:PPS393247 PFW393246:PFW393247 OWA393246:OWA393247 OME393246:OME393247 OCI393246:OCI393247 NSM393246:NSM393247 NIQ393246:NIQ393247 MYU393246:MYU393247 MOY393246:MOY393247 MFC393246:MFC393247 LVG393246:LVG393247 LLK393246:LLK393247 LBO393246:LBO393247 KRS393246:KRS393247 KHW393246:KHW393247 JYA393246:JYA393247 JOE393246:JOE393247 JEI393246:JEI393247 IUM393246:IUM393247 IKQ393246:IKQ393247 IAU393246:IAU393247 HQY393246:HQY393247 HHC393246:HHC393247 GXG393246:GXG393247 GNK393246:GNK393247 GDO393246:GDO393247 FTS393246:FTS393247 FJW393246:FJW393247 FAA393246:FAA393247 EQE393246:EQE393247 EGI393246:EGI393247 DWM393246:DWM393247 DMQ393246:DMQ393247 DCU393246:DCU393247 CSY393246:CSY393247 CJC393246:CJC393247 BZG393246:BZG393247 BPK393246:BPK393247 BFO393246:BFO393247 AVS393246:AVS393247 ALW393246:ALW393247 ACA393246:ACA393247 SE393246:SE393247 II393246:II393247 WUU327710:WUU327711 WKY327710:WKY327711 WBC327710:WBC327711 VRG327710:VRG327711 VHK327710:VHK327711 UXO327710:UXO327711 UNS327710:UNS327711 UDW327710:UDW327711 TUA327710:TUA327711 TKE327710:TKE327711 TAI327710:TAI327711 SQM327710:SQM327711 SGQ327710:SGQ327711 RWU327710:RWU327711 RMY327710:RMY327711 RDC327710:RDC327711 QTG327710:QTG327711 QJK327710:QJK327711 PZO327710:PZO327711 PPS327710:PPS327711 PFW327710:PFW327711 OWA327710:OWA327711 OME327710:OME327711 OCI327710:OCI327711 NSM327710:NSM327711 NIQ327710:NIQ327711 MYU327710:MYU327711 MOY327710:MOY327711 MFC327710:MFC327711 LVG327710:LVG327711 LLK327710:LLK327711 LBO327710:LBO327711 KRS327710:KRS327711 KHW327710:KHW327711 JYA327710:JYA327711 JOE327710:JOE327711 JEI327710:JEI327711 IUM327710:IUM327711 IKQ327710:IKQ327711 IAU327710:IAU327711 HQY327710:HQY327711 HHC327710:HHC327711 GXG327710:GXG327711 GNK327710:GNK327711 GDO327710:GDO327711 FTS327710:FTS327711 FJW327710:FJW327711 FAA327710:FAA327711 EQE327710:EQE327711 EGI327710:EGI327711 DWM327710:DWM327711 DMQ327710:DMQ327711 DCU327710:DCU327711 CSY327710:CSY327711 CJC327710:CJC327711 BZG327710:BZG327711 BPK327710:BPK327711 BFO327710:BFO327711 AVS327710:AVS327711 ALW327710:ALW327711 ACA327710:ACA327711 SE327710:SE327711 II327710:II327711 WUU262174:WUU262175 WKY262174:WKY262175 WBC262174:WBC262175 VRG262174:VRG262175 VHK262174:VHK262175 UXO262174:UXO262175 UNS262174:UNS262175 UDW262174:UDW262175 TUA262174:TUA262175 TKE262174:TKE262175 TAI262174:TAI262175 SQM262174:SQM262175 SGQ262174:SGQ262175 RWU262174:RWU262175 RMY262174:RMY262175 RDC262174:RDC262175 QTG262174:QTG262175 QJK262174:QJK262175 PZO262174:PZO262175 PPS262174:PPS262175 PFW262174:PFW262175 OWA262174:OWA262175 OME262174:OME262175 OCI262174:OCI262175 NSM262174:NSM262175 NIQ262174:NIQ262175 MYU262174:MYU262175 MOY262174:MOY262175 MFC262174:MFC262175 LVG262174:LVG262175 LLK262174:LLK262175 LBO262174:LBO262175 KRS262174:KRS262175 KHW262174:KHW262175 JYA262174:JYA262175 JOE262174:JOE262175 JEI262174:JEI262175 IUM262174:IUM262175 IKQ262174:IKQ262175 IAU262174:IAU262175 HQY262174:HQY262175 HHC262174:HHC262175 GXG262174:GXG262175 GNK262174:GNK262175 GDO262174:GDO262175 FTS262174:FTS262175 FJW262174:FJW262175 FAA262174:FAA262175 EQE262174:EQE262175 EGI262174:EGI262175 DWM262174:DWM262175 DMQ262174:DMQ262175 DCU262174:DCU262175 CSY262174:CSY262175 CJC262174:CJC262175 BZG262174:BZG262175 BPK262174:BPK262175 BFO262174:BFO262175 AVS262174:AVS262175 ALW262174:ALW262175 ACA262174:ACA262175 SE262174:SE262175 II262174:II262175 WUU196638:WUU196639 WKY196638:WKY196639 WBC196638:WBC196639 VRG196638:VRG196639 VHK196638:VHK196639 UXO196638:UXO196639 UNS196638:UNS196639 UDW196638:UDW196639 TUA196638:TUA196639 TKE196638:TKE196639 TAI196638:TAI196639 SQM196638:SQM196639 SGQ196638:SGQ196639 RWU196638:RWU196639 RMY196638:RMY196639 RDC196638:RDC196639 QTG196638:QTG196639 QJK196638:QJK196639 PZO196638:PZO196639 PPS196638:PPS196639 PFW196638:PFW196639 OWA196638:OWA196639 OME196638:OME196639 OCI196638:OCI196639 NSM196638:NSM196639 NIQ196638:NIQ196639 MYU196638:MYU196639 MOY196638:MOY196639 MFC196638:MFC196639 LVG196638:LVG196639 LLK196638:LLK196639 LBO196638:LBO196639 KRS196638:KRS196639 KHW196638:KHW196639 JYA196638:JYA196639 JOE196638:JOE196639 JEI196638:JEI196639 IUM196638:IUM196639 IKQ196638:IKQ196639 IAU196638:IAU196639 HQY196638:HQY196639 HHC196638:HHC196639 GXG196638:GXG196639 GNK196638:GNK196639 GDO196638:GDO196639 FTS196638:FTS196639 FJW196638:FJW196639 FAA196638:FAA196639 EQE196638:EQE196639 EGI196638:EGI196639 DWM196638:DWM196639 DMQ196638:DMQ196639 DCU196638:DCU196639 CSY196638:CSY196639 CJC196638:CJC196639 BZG196638:BZG196639 BPK196638:BPK196639 BFO196638:BFO196639 AVS196638:AVS196639 ALW196638:ALW196639 ACA196638:ACA196639 SE196638:SE196639 II196638:II196639 WUU131102:WUU131103 WKY131102:WKY131103 WBC131102:WBC131103 VRG131102:VRG131103 VHK131102:VHK131103 UXO131102:UXO131103 UNS131102:UNS131103 UDW131102:UDW131103 TUA131102:TUA131103 TKE131102:TKE131103 TAI131102:TAI131103 SQM131102:SQM131103 SGQ131102:SGQ131103 RWU131102:RWU131103 RMY131102:RMY131103 RDC131102:RDC131103 QTG131102:QTG131103 QJK131102:QJK131103 PZO131102:PZO131103 PPS131102:PPS131103 PFW131102:PFW131103 OWA131102:OWA131103 OME131102:OME131103 OCI131102:OCI131103 NSM131102:NSM131103 NIQ131102:NIQ131103 MYU131102:MYU131103 MOY131102:MOY131103 MFC131102:MFC131103 LVG131102:LVG131103 LLK131102:LLK131103 LBO131102:LBO131103 KRS131102:KRS131103 KHW131102:KHW131103 JYA131102:JYA131103 JOE131102:JOE131103 JEI131102:JEI131103 IUM131102:IUM131103 IKQ131102:IKQ131103 IAU131102:IAU131103 HQY131102:HQY131103 HHC131102:HHC131103 GXG131102:GXG131103 GNK131102:GNK131103 GDO131102:GDO131103 FTS131102:FTS131103 FJW131102:FJW131103 FAA131102:FAA131103 EQE131102:EQE131103 EGI131102:EGI131103 DWM131102:DWM131103 DMQ131102:DMQ131103 DCU131102:DCU131103 CSY131102:CSY131103 CJC131102:CJC131103 BZG131102:BZG131103 BPK131102:BPK131103 BFO131102:BFO131103 AVS131102:AVS131103 ALW131102:ALW131103 ACA131102:ACA131103 SE131102:SE131103 II131102:II131103 WUU65566:WUU65567 WKY65566:WKY65567 WBC65566:WBC65567 VRG65566:VRG65567 VHK65566:VHK65567 UXO65566:UXO65567 UNS65566:UNS65567 UDW65566:UDW65567 TUA65566:TUA65567 TKE65566:TKE65567 TAI65566:TAI65567 SQM65566:SQM65567 SGQ65566:SGQ65567 RWU65566:RWU65567 RMY65566:RMY65567 RDC65566:RDC65567 QTG65566:QTG65567 QJK65566:QJK65567 PZO65566:PZO65567 PPS65566:PPS65567 PFW65566:PFW65567 OWA65566:OWA65567 OME65566:OME65567 OCI65566:OCI65567 NSM65566:NSM65567 NIQ65566:NIQ65567 MYU65566:MYU65567 MOY65566:MOY65567 MFC65566:MFC65567 LVG65566:LVG65567 LLK65566:LLK65567 LBO65566:LBO65567 KRS65566:KRS65567 KHW65566:KHW65567 JYA65566:JYA65567 JOE65566:JOE65567 JEI65566:JEI65567 IUM65566:IUM65567 IKQ65566:IKQ65567 IAU65566:IAU65567 HQY65566:HQY65567 HHC65566:HHC65567 GXG65566:GXG65567 GNK65566:GNK65567 GDO65566:GDO65567 FTS65566:FTS65567 FJW65566:FJW65567 FAA65566:FAA65567 EQE65566:EQE65567 EGI65566:EGI65567 DWM65566:DWM65567 DMQ65566:DMQ65567 DCU65566:DCU65567 CSY65566:CSY65567 CJC65566:CJC65567 BZG65566:BZG65567 BPK65566:BPK65567 BFO65566:BFO65567 AVS65566:AVS65567 ALW65566:ALW65567 ACA65566:ACA65567 SE65566:SE65567 II65566:II65567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54:WUU983068 WKY983054:WKY983068 WBC983054:WBC983068 VRG983054:VRG983068 VHK983054:VHK983068 UXO983054:UXO983068 UNS983054:UNS983068 UDW983054:UDW983068 TUA983054:TUA983068 TKE983054:TKE983068 TAI983054:TAI983068 SQM983054:SQM983068 SGQ983054:SGQ983068 RWU983054:RWU983068 RMY983054:RMY983068 RDC983054:RDC983068 QTG983054:QTG983068 QJK983054:QJK983068 PZO983054:PZO983068 PPS983054:PPS983068 PFW983054:PFW983068 OWA983054:OWA983068 OME983054:OME983068 OCI983054:OCI983068 NSM983054:NSM983068 NIQ983054:NIQ983068 MYU983054:MYU983068 MOY983054:MOY983068 MFC983054:MFC983068 LVG983054:LVG983068 LLK983054:LLK983068 LBO983054:LBO983068 KRS983054:KRS983068 KHW983054:KHW983068 JYA983054:JYA983068 JOE983054:JOE983068 JEI983054:JEI983068 IUM983054:IUM983068 IKQ983054:IKQ983068 IAU983054:IAU983068 HQY983054:HQY983068 HHC983054:HHC983068 GXG983054:GXG983068 GNK983054:GNK983068 GDO983054:GDO983068 FTS983054:FTS983068 FJW983054:FJW983068 FAA983054:FAA983068 EQE983054:EQE983068 EGI983054:EGI983068 DWM983054:DWM983068 DMQ983054:DMQ983068 DCU983054:DCU983068 CSY983054:CSY983068 CJC983054:CJC983068 BZG983054:BZG983068 BPK983054:BPK983068 BFO983054:BFO983068 AVS983054:AVS983068 ALW983054:ALW983068 ACA983054:ACA983068 SE983054:SE983068 II983054:II983068 WUU917518:WUU917532 WKY917518:WKY917532 WBC917518:WBC917532 VRG917518:VRG917532 VHK917518:VHK917532 UXO917518:UXO917532 UNS917518:UNS917532 UDW917518:UDW917532 TUA917518:TUA917532 TKE917518:TKE917532 TAI917518:TAI917532 SQM917518:SQM917532 SGQ917518:SGQ917532 RWU917518:RWU917532 RMY917518:RMY917532 RDC917518:RDC917532 QTG917518:QTG917532 QJK917518:QJK917532 PZO917518:PZO917532 PPS917518:PPS917532 PFW917518:PFW917532 OWA917518:OWA917532 OME917518:OME917532 OCI917518:OCI917532 NSM917518:NSM917532 NIQ917518:NIQ917532 MYU917518:MYU917532 MOY917518:MOY917532 MFC917518:MFC917532 LVG917518:LVG917532 LLK917518:LLK917532 LBO917518:LBO917532 KRS917518:KRS917532 KHW917518:KHW917532 JYA917518:JYA917532 JOE917518:JOE917532 JEI917518:JEI917532 IUM917518:IUM917532 IKQ917518:IKQ917532 IAU917518:IAU917532 HQY917518:HQY917532 HHC917518:HHC917532 GXG917518:GXG917532 GNK917518:GNK917532 GDO917518:GDO917532 FTS917518:FTS917532 FJW917518:FJW917532 FAA917518:FAA917532 EQE917518:EQE917532 EGI917518:EGI917532 DWM917518:DWM917532 DMQ917518:DMQ917532 DCU917518:DCU917532 CSY917518:CSY917532 CJC917518:CJC917532 BZG917518:BZG917532 BPK917518:BPK917532 BFO917518:BFO917532 AVS917518:AVS917532 ALW917518:ALW917532 ACA917518:ACA917532 SE917518:SE917532 II917518:II917532 WUU851982:WUU851996 WKY851982:WKY851996 WBC851982:WBC851996 VRG851982:VRG851996 VHK851982:VHK851996 UXO851982:UXO851996 UNS851982:UNS851996 UDW851982:UDW851996 TUA851982:TUA851996 TKE851982:TKE851996 TAI851982:TAI851996 SQM851982:SQM851996 SGQ851982:SGQ851996 RWU851982:RWU851996 RMY851982:RMY851996 RDC851982:RDC851996 QTG851982:QTG851996 QJK851982:QJK851996 PZO851982:PZO851996 PPS851982:PPS851996 PFW851982:PFW851996 OWA851982:OWA851996 OME851982:OME851996 OCI851982:OCI851996 NSM851982:NSM851996 NIQ851982:NIQ851996 MYU851982:MYU851996 MOY851982:MOY851996 MFC851982:MFC851996 LVG851982:LVG851996 LLK851982:LLK851996 LBO851982:LBO851996 KRS851982:KRS851996 KHW851982:KHW851996 JYA851982:JYA851996 JOE851982:JOE851996 JEI851982:JEI851996 IUM851982:IUM851996 IKQ851982:IKQ851996 IAU851982:IAU851996 HQY851982:HQY851996 HHC851982:HHC851996 GXG851982:GXG851996 GNK851982:GNK851996 GDO851982:GDO851996 FTS851982:FTS851996 FJW851982:FJW851996 FAA851982:FAA851996 EQE851982:EQE851996 EGI851982:EGI851996 DWM851982:DWM851996 DMQ851982:DMQ851996 DCU851982:DCU851996 CSY851982:CSY851996 CJC851982:CJC851996 BZG851982:BZG851996 BPK851982:BPK851996 BFO851982:BFO851996 AVS851982:AVS851996 ALW851982:ALW851996 ACA851982:ACA851996 SE851982:SE851996 II851982:II851996 WUU786446:WUU786460 WKY786446:WKY786460 WBC786446:WBC786460 VRG786446:VRG786460 VHK786446:VHK786460 UXO786446:UXO786460 UNS786446:UNS786460 UDW786446:UDW786460 TUA786446:TUA786460 TKE786446:TKE786460 TAI786446:TAI786460 SQM786446:SQM786460 SGQ786446:SGQ786460 RWU786446:RWU786460 RMY786446:RMY786460 RDC786446:RDC786460 QTG786446:QTG786460 QJK786446:QJK786460 PZO786446:PZO786460 PPS786446:PPS786460 PFW786446:PFW786460 OWA786446:OWA786460 OME786446:OME786460 OCI786446:OCI786460 NSM786446:NSM786460 NIQ786446:NIQ786460 MYU786446:MYU786460 MOY786446:MOY786460 MFC786446:MFC786460 LVG786446:LVG786460 LLK786446:LLK786460 LBO786446:LBO786460 KRS786446:KRS786460 KHW786446:KHW786460 JYA786446:JYA786460 JOE786446:JOE786460 JEI786446:JEI786460 IUM786446:IUM786460 IKQ786446:IKQ786460 IAU786446:IAU786460 HQY786446:HQY786460 HHC786446:HHC786460 GXG786446:GXG786460 GNK786446:GNK786460 GDO786446:GDO786460 FTS786446:FTS786460 FJW786446:FJW786460 FAA786446:FAA786460 EQE786446:EQE786460 EGI786446:EGI786460 DWM786446:DWM786460 DMQ786446:DMQ786460 DCU786446:DCU786460 CSY786446:CSY786460 CJC786446:CJC786460 BZG786446:BZG786460 BPK786446:BPK786460 BFO786446:BFO786460 AVS786446:AVS786460 ALW786446:ALW786460 ACA786446:ACA786460 SE786446:SE786460 II786446:II786460 WUU720910:WUU720924 WKY720910:WKY720924 WBC720910:WBC720924 VRG720910:VRG720924 VHK720910:VHK720924 UXO720910:UXO720924 UNS720910:UNS720924 UDW720910:UDW720924 TUA720910:TUA720924 TKE720910:TKE720924 TAI720910:TAI720924 SQM720910:SQM720924 SGQ720910:SGQ720924 RWU720910:RWU720924 RMY720910:RMY720924 RDC720910:RDC720924 QTG720910:QTG720924 QJK720910:QJK720924 PZO720910:PZO720924 PPS720910:PPS720924 PFW720910:PFW720924 OWA720910:OWA720924 OME720910:OME720924 OCI720910:OCI720924 NSM720910:NSM720924 NIQ720910:NIQ720924 MYU720910:MYU720924 MOY720910:MOY720924 MFC720910:MFC720924 LVG720910:LVG720924 LLK720910:LLK720924 LBO720910:LBO720924 KRS720910:KRS720924 KHW720910:KHW720924 JYA720910:JYA720924 JOE720910:JOE720924 JEI720910:JEI720924 IUM720910:IUM720924 IKQ720910:IKQ720924 IAU720910:IAU720924 HQY720910:HQY720924 HHC720910:HHC720924 GXG720910:GXG720924 GNK720910:GNK720924 GDO720910:GDO720924 FTS720910:FTS720924 FJW720910:FJW720924 FAA720910:FAA720924 EQE720910:EQE720924 EGI720910:EGI720924 DWM720910:DWM720924 DMQ720910:DMQ720924 DCU720910:DCU720924 CSY720910:CSY720924 CJC720910:CJC720924 BZG720910:BZG720924 BPK720910:BPK720924 BFO720910:BFO720924 AVS720910:AVS720924 ALW720910:ALW720924 ACA720910:ACA720924 SE720910:SE720924 II720910:II720924 WUU655374:WUU655388 WKY655374:WKY655388 WBC655374:WBC655388 VRG655374:VRG655388 VHK655374:VHK655388 UXO655374:UXO655388 UNS655374:UNS655388 UDW655374:UDW655388 TUA655374:TUA655388 TKE655374:TKE655388 TAI655374:TAI655388 SQM655374:SQM655388 SGQ655374:SGQ655388 RWU655374:RWU655388 RMY655374:RMY655388 RDC655374:RDC655388 QTG655374:QTG655388 QJK655374:QJK655388 PZO655374:PZO655388 PPS655374:PPS655388 PFW655374:PFW655388 OWA655374:OWA655388 OME655374:OME655388 OCI655374:OCI655388 NSM655374:NSM655388 NIQ655374:NIQ655388 MYU655374:MYU655388 MOY655374:MOY655388 MFC655374:MFC655388 LVG655374:LVG655388 LLK655374:LLK655388 LBO655374:LBO655388 KRS655374:KRS655388 KHW655374:KHW655388 JYA655374:JYA655388 JOE655374:JOE655388 JEI655374:JEI655388 IUM655374:IUM655388 IKQ655374:IKQ655388 IAU655374:IAU655388 HQY655374:HQY655388 HHC655374:HHC655388 GXG655374:GXG655388 GNK655374:GNK655388 GDO655374:GDO655388 FTS655374:FTS655388 FJW655374:FJW655388 FAA655374:FAA655388 EQE655374:EQE655388 EGI655374:EGI655388 DWM655374:DWM655388 DMQ655374:DMQ655388 DCU655374:DCU655388 CSY655374:CSY655388 CJC655374:CJC655388 BZG655374:BZG655388 BPK655374:BPK655388 BFO655374:BFO655388 AVS655374:AVS655388 ALW655374:ALW655388 ACA655374:ACA655388 SE655374:SE655388 II655374:II655388 WUU589838:WUU589852 WKY589838:WKY589852 WBC589838:WBC589852 VRG589838:VRG589852 VHK589838:VHK589852 UXO589838:UXO589852 UNS589838:UNS589852 UDW589838:UDW589852 TUA589838:TUA589852 TKE589838:TKE589852 TAI589838:TAI589852 SQM589838:SQM589852 SGQ589838:SGQ589852 RWU589838:RWU589852 RMY589838:RMY589852 RDC589838:RDC589852 QTG589838:QTG589852 QJK589838:QJK589852 PZO589838:PZO589852 PPS589838:PPS589852 PFW589838:PFW589852 OWA589838:OWA589852 OME589838:OME589852 OCI589838:OCI589852 NSM589838:NSM589852 NIQ589838:NIQ589852 MYU589838:MYU589852 MOY589838:MOY589852 MFC589838:MFC589852 LVG589838:LVG589852 LLK589838:LLK589852 LBO589838:LBO589852 KRS589838:KRS589852 KHW589838:KHW589852 JYA589838:JYA589852 JOE589838:JOE589852 JEI589838:JEI589852 IUM589838:IUM589852 IKQ589838:IKQ589852 IAU589838:IAU589852 HQY589838:HQY589852 HHC589838:HHC589852 GXG589838:GXG589852 GNK589838:GNK589852 GDO589838:GDO589852 FTS589838:FTS589852 FJW589838:FJW589852 FAA589838:FAA589852 EQE589838:EQE589852 EGI589838:EGI589852 DWM589838:DWM589852 DMQ589838:DMQ589852 DCU589838:DCU589852 CSY589838:CSY589852 CJC589838:CJC589852 BZG589838:BZG589852 BPK589838:BPK589852 BFO589838:BFO589852 AVS589838:AVS589852 ALW589838:ALW589852 ACA589838:ACA589852 SE589838:SE589852 II589838:II589852 WUU524302:WUU524316 WKY524302:WKY524316 WBC524302:WBC524316 VRG524302:VRG524316 VHK524302:VHK524316 UXO524302:UXO524316 UNS524302:UNS524316 UDW524302:UDW524316 TUA524302:TUA524316 TKE524302:TKE524316 TAI524302:TAI524316 SQM524302:SQM524316 SGQ524302:SGQ524316 RWU524302:RWU524316 RMY524302:RMY524316 RDC524302:RDC524316 QTG524302:QTG524316 QJK524302:QJK524316 PZO524302:PZO524316 PPS524302:PPS524316 PFW524302:PFW524316 OWA524302:OWA524316 OME524302:OME524316 OCI524302:OCI524316 NSM524302:NSM524316 NIQ524302:NIQ524316 MYU524302:MYU524316 MOY524302:MOY524316 MFC524302:MFC524316 LVG524302:LVG524316 LLK524302:LLK524316 LBO524302:LBO524316 KRS524302:KRS524316 KHW524302:KHW524316 JYA524302:JYA524316 JOE524302:JOE524316 JEI524302:JEI524316 IUM524302:IUM524316 IKQ524302:IKQ524316 IAU524302:IAU524316 HQY524302:HQY524316 HHC524302:HHC524316 GXG524302:GXG524316 GNK524302:GNK524316 GDO524302:GDO524316 FTS524302:FTS524316 FJW524302:FJW524316 FAA524302:FAA524316 EQE524302:EQE524316 EGI524302:EGI524316 DWM524302:DWM524316 DMQ524302:DMQ524316 DCU524302:DCU524316 CSY524302:CSY524316 CJC524302:CJC524316 BZG524302:BZG524316 BPK524302:BPK524316 BFO524302:BFO524316 AVS524302:AVS524316 ALW524302:ALW524316 ACA524302:ACA524316 SE524302:SE524316 II524302:II524316 WUU458766:WUU458780 WKY458766:WKY458780 WBC458766:WBC458780 VRG458766:VRG458780 VHK458766:VHK458780 UXO458766:UXO458780 UNS458766:UNS458780 UDW458766:UDW458780 TUA458766:TUA458780 TKE458766:TKE458780 TAI458766:TAI458780 SQM458766:SQM458780 SGQ458766:SGQ458780 RWU458766:RWU458780 RMY458766:RMY458780 RDC458766:RDC458780 QTG458766:QTG458780 QJK458766:QJK458780 PZO458766:PZO458780 PPS458766:PPS458780 PFW458766:PFW458780 OWA458766:OWA458780 OME458766:OME458780 OCI458766:OCI458780 NSM458766:NSM458780 NIQ458766:NIQ458780 MYU458766:MYU458780 MOY458766:MOY458780 MFC458766:MFC458780 LVG458766:LVG458780 LLK458766:LLK458780 LBO458766:LBO458780 KRS458766:KRS458780 KHW458766:KHW458780 JYA458766:JYA458780 JOE458766:JOE458780 JEI458766:JEI458780 IUM458766:IUM458780 IKQ458766:IKQ458780 IAU458766:IAU458780 HQY458766:HQY458780 HHC458766:HHC458780 GXG458766:GXG458780 GNK458766:GNK458780 GDO458766:GDO458780 FTS458766:FTS458780 FJW458766:FJW458780 FAA458766:FAA458780 EQE458766:EQE458780 EGI458766:EGI458780 DWM458766:DWM458780 DMQ458766:DMQ458780 DCU458766:DCU458780 CSY458766:CSY458780 CJC458766:CJC458780 BZG458766:BZG458780 BPK458766:BPK458780 BFO458766:BFO458780 AVS458766:AVS458780 ALW458766:ALW458780 ACA458766:ACA458780 SE458766:SE458780 II458766:II458780 WUU393230:WUU393244 WKY393230:WKY393244 WBC393230:WBC393244 VRG393230:VRG393244 VHK393230:VHK393244 UXO393230:UXO393244 UNS393230:UNS393244 UDW393230:UDW393244 TUA393230:TUA393244 TKE393230:TKE393244 TAI393230:TAI393244 SQM393230:SQM393244 SGQ393230:SGQ393244 RWU393230:RWU393244 RMY393230:RMY393244 RDC393230:RDC393244 QTG393230:QTG393244 QJK393230:QJK393244 PZO393230:PZO393244 PPS393230:PPS393244 PFW393230:PFW393244 OWA393230:OWA393244 OME393230:OME393244 OCI393230:OCI393244 NSM393230:NSM393244 NIQ393230:NIQ393244 MYU393230:MYU393244 MOY393230:MOY393244 MFC393230:MFC393244 LVG393230:LVG393244 LLK393230:LLK393244 LBO393230:LBO393244 KRS393230:KRS393244 KHW393230:KHW393244 JYA393230:JYA393244 JOE393230:JOE393244 JEI393230:JEI393244 IUM393230:IUM393244 IKQ393230:IKQ393244 IAU393230:IAU393244 HQY393230:HQY393244 HHC393230:HHC393244 GXG393230:GXG393244 GNK393230:GNK393244 GDO393230:GDO393244 FTS393230:FTS393244 FJW393230:FJW393244 FAA393230:FAA393244 EQE393230:EQE393244 EGI393230:EGI393244 DWM393230:DWM393244 DMQ393230:DMQ393244 DCU393230:DCU393244 CSY393230:CSY393244 CJC393230:CJC393244 BZG393230:BZG393244 BPK393230:BPK393244 BFO393230:BFO393244 AVS393230:AVS393244 ALW393230:ALW393244 ACA393230:ACA393244 SE393230:SE393244 II393230:II393244 WUU327694:WUU327708 WKY327694:WKY327708 WBC327694:WBC327708 VRG327694:VRG327708 VHK327694:VHK327708 UXO327694:UXO327708 UNS327694:UNS327708 UDW327694:UDW327708 TUA327694:TUA327708 TKE327694:TKE327708 TAI327694:TAI327708 SQM327694:SQM327708 SGQ327694:SGQ327708 RWU327694:RWU327708 RMY327694:RMY327708 RDC327694:RDC327708 QTG327694:QTG327708 QJK327694:QJK327708 PZO327694:PZO327708 PPS327694:PPS327708 PFW327694:PFW327708 OWA327694:OWA327708 OME327694:OME327708 OCI327694:OCI327708 NSM327694:NSM327708 NIQ327694:NIQ327708 MYU327694:MYU327708 MOY327694:MOY327708 MFC327694:MFC327708 LVG327694:LVG327708 LLK327694:LLK327708 LBO327694:LBO327708 KRS327694:KRS327708 KHW327694:KHW327708 JYA327694:JYA327708 JOE327694:JOE327708 JEI327694:JEI327708 IUM327694:IUM327708 IKQ327694:IKQ327708 IAU327694:IAU327708 HQY327694:HQY327708 HHC327694:HHC327708 GXG327694:GXG327708 GNK327694:GNK327708 GDO327694:GDO327708 FTS327694:FTS327708 FJW327694:FJW327708 FAA327694:FAA327708 EQE327694:EQE327708 EGI327694:EGI327708 DWM327694:DWM327708 DMQ327694:DMQ327708 DCU327694:DCU327708 CSY327694:CSY327708 CJC327694:CJC327708 BZG327694:BZG327708 BPK327694:BPK327708 BFO327694:BFO327708 AVS327694:AVS327708 ALW327694:ALW327708 ACA327694:ACA327708 SE327694:SE327708 II327694:II327708 WUU262158:WUU262172 WKY262158:WKY262172 WBC262158:WBC262172 VRG262158:VRG262172 VHK262158:VHK262172 UXO262158:UXO262172 UNS262158:UNS262172 UDW262158:UDW262172 TUA262158:TUA262172 TKE262158:TKE262172 TAI262158:TAI262172 SQM262158:SQM262172 SGQ262158:SGQ262172 RWU262158:RWU262172 RMY262158:RMY262172 RDC262158:RDC262172 QTG262158:QTG262172 QJK262158:QJK262172 PZO262158:PZO262172 PPS262158:PPS262172 PFW262158:PFW262172 OWA262158:OWA262172 OME262158:OME262172 OCI262158:OCI262172 NSM262158:NSM262172 NIQ262158:NIQ262172 MYU262158:MYU262172 MOY262158:MOY262172 MFC262158:MFC262172 LVG262158:LVG262172 LLK262158:LLK262172 LBO262158:LBO262172 KRS262158:KRS262172 KHW262158:KHW262172 JYA262158:JYA262172 JOE262158:JOE262172 JEI262158:JEI262172 IUM262158:IUM262172 IKQ262158:IKQ262172 IAU262158:IAU262172 HQY262158:HQY262172 HHC262158:HHC262172 GXG262158:GXG262172 GNK262158:GNK262172 GDO262158:GDO262172 FTS262158:FTS262172 FJW262158:FJW262172 FAA262158:FAA262172 EQE262158:EQE262172 EGI262158:EGI262172 DWM262158:DWM262172 DMQ262158:DMQ262172 DCU262158:DCU262172 CSY262158:CSY262172 CJC262158:CJC262172 BZG262158:BZG262172 BPK262158:BPK262172 BFO262158:BFO262172 AVS262158:AVS262172 ALW262158:ALW262172 ACA262158:ACA262172 SE262158:SE262172 II262158:II262172 WUU196622:WUU196636 WKY196622:WKY196636 WBC196622:WBC196636 VRG196622:VRG196636 VHK196622:VHK196636 UXO196622:UXO196636 UNS196622:UNS196636 UDW196622:UDW196636 TUA196622:TUA196636 TKE196622:TKE196636 TAI196622:TAI196636 SQM196622:SQM196636 SGQ196622:SGQ196636 RWU196622:RWU196636 RMY196622:RMY196636 RDC196622:RDC196636 QTG196622:QTG196636 QJK196622:QJK196636 PZO196622:PZO196636 PPS196622:PPS196636 PFW196622:PFW196636 OWA196622:OWA196636 OME196622:OME196636 OCI196622:OCI196636 NSM196622:NSM196636 NIQ196622:NIQ196636 MYU196622:MYU196636 MOY196622:MOY196636 MFC196622:MFC196636 LVG196622:LVG196636 LLK196622:LLK196636 LBO196622:LBO196636 KRS196622:KRS196636 KHW196622:KHW196636 JYA196622:JYA196636 JOE196622:JOE196636 JEI196622:JEI196636 IUM196622:IUM196636 IKQ196622:IKQ196636 IAU196622:IAU196636 HQY196622:HQY196636 HHC196622:HHC196636 GXG196622:GXG196636 GNK196622:GNK196636 GDO196622:GDO196636 FTS196622:FTS196636 FJW196622:FJW196636 FAA196622:FAA196636 EQE196622:EQE196636 EGI196622:EGI196636 DWM196622:DWM196636 DMQ196622:DMQ196636 DCU196622:DCU196636 CSY196622:CSY196636 CJC196622:CJC196636 BZG196622:BZG196636 BPK196622:BPK196636 BFO196622:BFO196636 AVS196622:AVS196636 ALW196622:ALW196636 ACA196622:ACA196636 SE196622:SE196636 II196622:II196636 WUU131086:WUU131100 WKY131086:WKY131100 WBC131086:WBC131100 VRG131086:VRG131100 VHK131086:VHK131100 UXO131086:UXO131100 UNS131086:UNS131100 UDW131086:UDW131100 TUA131086:TUA131100 TKE131086:TKE131100 TAI131086:TAI131100 SQM131086:SQM131100 SGQ131086:SGQ131100 RWU131086:RWU131100 RMY131086:RMY131100 RDC131086:RDC131100 QTG131086:QTG131100 QJK131086:QJK131100 PZO131086:PZO131100 PPS131086:PPS131100 PFW131086:PFW131100 OWA131086:OWA131100 OME131086:OME131100 OCI131086:OCI131100 NSM131086:NSM131100 NIQ131086:NIQ131100 MYU131086:MYU131100 MOY131086:MOY131100 MFC131086:MFC131100 LVG131086:LVG131100 LLK131086:LLK131100 LBO131086:LBO131100 KRS131086:KRS131100 KHW131086:KHW131100 JYA131086:JYA131100 JOE131086:JOE131100 JEI131086:JEI131100 IUM131086:IUM131100 IKQ131086:IKQ131100 IAU131086:IAU131100 HQY131086:HQY131100 HHC131086:HHC131100 GXG131086:GXG131100 GNK131086:GNK131100 GDO131086:GDO131100 FTS131086:FTS131100 FJW131086:FJW131100 FAA131086:FAA131100 EQE131086:EQE131100 EGI131086:EGI131100 DWM131086:DWM131100 DMQ131086:DMQ131100 DCU131086:DCU131100 CSY131086:CSY131100 CJC131086:CJC131100 BZG131086:BZG131100 BPK131086:BPK131100 BFO131086:BFO131100 AVS131086:AVS131100 ALW131086:ALW131100 ACA131086:ACA131100 SE131086:SE131100 II131086:II131100 WUU65550:WUU65564 WKY65550:WKY65564 WBC65550:WBC65564 VRG65550:VRG65564 VHK65550:VHK65564 UXO65550:UXO65564 UNS65550:UNS65564 UDW65550:UDW65564 TUA65550:TUA65564 TKE65550:TKE65564 TAI65550:TAI65564 SQM65550:SQM65564 SGQ65550:SGQ65564 RWU65550:RWU65564 RMY65550:RMY65564 RDC65550:RDC65564 QTG65550:QTG65564 QJK65550:QJK65564 PZO65550:PZO65564 PPS65550:PPS65564 PFW65550:PFW65564 OWA65550:OWA65564 OME65550:OME65564 OCI65550:OCI65564 NSM65550:NSM65564 NIQ65550:NIQ65564 MYU65550:MYU65564 MOY65550:MOY65564 MFC65550:MFC65564 LVG65550:LVG65564 LLK65550:LLK65564 LBO65550:LBO65564 KRS65550:KRS65564 KHW65550:KHW65564 JYA65550:JYA65564 JOE65550:JOE65564 JEI65550:JEI65564 IUM65550:IUM65564 IKQ65550:IKQ65564 IAU65550:IAU65564 HQY65550:HQY65564 HHC65550:HHC65564 GXG65550:GXG65564 GNK65550:GNK65564 GDO65550:GDO65564 FTS65550:FTS65564 FJW65550:FJW65564 FAA65550:FAA65564 EQE65550:EQE65564 EGI65550:EGI65564 DWM65550:DWM65564 DMQ65550:DMQ65564 DCU65550:DCU65564 CSY65550:CSY65564 CJC65550:CJC65564 BZG65550:BZG65564 BPK65550:BPK65564 BFO65550:BFO65564 AVS65550:AVS65564 ALW65550:ALW65564 ACA65550:ACA65564 SE65550:SE65564 II65550:II65564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SE10:SE24">
      <formula1>#REF!</formula1>
    </dataValidation>
    <dataValidation type="list" allowBlank="1" showInputMessage="1" showErrorMessage="1" sqref="IJ10:IJ24 WUV983073:WUV983080 WKZ983073:WKZ983080 WBD983073:WBD983080 VRH983073:VRH983080 VHL983073:VHL983080 UXP983073:UXP983080 UNT983073:UNT983080 UDX983073:UDX983080 TUB983073:TUB983080 TKF983073:TKF983080 TAJ983073:TAJ983080 SQN983073:SQN983080 SGR983073:SGR983080 RWV983073:RWV983080 RMZ983073:RMZ983080 RDD983073:RDD983080 QTH983073:QTH983080 QJL983073:QJL983080 PZP983073:PZP983080 PPT983073:PPT983080 PFX983073:PFX983080 OWB983073:OWB983080 OMF983073:OMF983080 OCJ983073:OCJ983080 NSN983073:NSN983080 NIR983073:NIR983080 MYV983073:MYV983080 MOZ983073:MOZ983080 MFD983073:MFD983080 LVH983073:LVH983080 LLL983073:LLL983080 LBP983073:LBP983080 KRT983073:KRT983080 KHX983073:KHX983080 JYB983073:JYB983080 JOF983073:JOF983080 JEJ983073:JEJ983080 IUN983073:IUN983080 IKR983073:IKR983080 IAV983073:IAV983080 HQZ983073:HQZ983080 HHD983073:HHD983080 GXH983073:GXH983080 GNL983073:GNL983080 GDP983073:GDP983080 FTT983073:FTT983080 FJX983073:FJX983080 FAB983073:FAB983080 EQF983073:EQF983080 EGJ983073:EGJ983080 DWN983073:DWN983080 DMR983073:DMR983080 DCV983073:DCV983080 CSZ983073:CSZ983080 CJD983073:CJD983080 BZH983073:BZH983080 BPL983073:BPL983080 BFP983073:BFP983080 AVT983073:AVT983080 ALX983073:ALX983080 ACB983073:ACB983080 SF983073:SF983080 IJ983073:IJ983080 WUV917537:WUV917544 WKZ917537:WKZ917544 WBD917537:WBD917544 VRH917537:VRH917544 VHL917537:VHL917544 UXP917537:UXP917544 UNT917537:UNT917544 UDX917537:UDX917544 TUB917537:TUB917544 TKF917537:TKF917544 TAJ917537:TAJ917544 SQN917537:SQN917544 SGR917537:SGR917544 RWV917537:RWV917544 RMZ917537:RMZ917544 RDD917537:RDD917544 QTH917537:QTH917544 QJL917537:QJL917544 PZP917537:PZP917544 PPT917537:PPT917544 PFX917537:PFX917544 OWB917537:OWB917544 OMF917537:OMF917544 OCJ917537:OCJ917544 NSN917537:NSN917544 NIR917537:NIR917544 MYV917537:MYV917544 MOZ917537:MOZ917544 MFD917537:MFD917544 LVH917537:LVH917544 LLL917537:LLL917544 LBP917537:LBP917544 KRT917537:KRT917544 KHX917537:KHX917544 JYB917537:JYB917544 JOF917537:JOF917544 JEJ917537:JEJ917544 IUN917537:IUN917544 IKR917537:IKR917544 IAV917537:IAV917544 HQZ917537:HQZ917544 HHD917537:HHD917544 GXH917537:GXH917544 GNL917537:GNL917544 GDP917537:GDP917544 FTT917537:FTT917544 FJX917537:FJX917544 FAB917537:FAB917544 EQF917537:EQF917544 EGJ917537:EGJ917544 DWN917537:DWN917544 DMR917537:DMR917544 DCV917537:DCV917544 CSZ917537:CSZ917544 CJD917537:CJD917544 BZH917537:BZH917544 BPL917537:BPL917544 BFP917537:BFP917544 AVT917537:AVT917544 ALX917537:ALX917544 ACB917537:ACB917544 SF917537:SF917544 IJ917537:IJ917544 WUV852001:WUV852008 WKZ852001:WKZ852008 WBD852001:WBD852008 VRH852001:VRH852008 VHL852001:VHL852008 UXP852001:UXP852008 UNT852001:UNT852008 UDX852001:UDX852008 TUB852001:TUB852008 TKF852001:TKF852008 TAJ852001:TAJ852008 SQN852001:SQN852008 SGR852001:SGR852008 RWV852001:RWV852008 RMZ852001:RMZ852008 RDD852001:RDD852008 QTH852001:QTH852008 QJL852001:QJL852008 PZP852001:PZP852008 PPT852001:PPT852008 PFX852001:PFX852008 OWB852001:OWB852008 OMF852001:OMF852008 OCJ852001:OCJ852008 NSN852001:NSN852008 NIR852001:NIR852008 MYV852001:MYV852008 MOZ852001:MOZ852008 MFD852001:MFD852008 LVH852001:LVH852008 LLL852001:LLL852008 LBP852001:LBP852008 KRT852001:KRT852008 KHX852001:KHX852008 JYB852001:JYB852008 JOF852001:JOF852008 JEJ852001:JEJ852008 IUN852001:IUN852008 IKR852001:IKR852008 IAV852001:IAV852008 HQZ852001:HQZ852008 HHD852001:HHD852008 GXH852001:GXH852008 GNL852001:GNL852008 GDP852001:GDP852008 FTT852001:FTT852008 FJX852001:FJX852008 FAB852001:FAB852008 EQF852001:EQF852008 EGJ852001:EGJ852008 DWN852001:DWN852008 DMR852001:DMR852008 DCV852001:DCV852008 CSZ852001:CSZ852008 CJD852001:CJD852008 BZH852001:BZH852008 BPL852001:BPL852008 BFP852001:BFP852008 AVT852001:AVT852008 ALX852001:ALX852008 ACB852001:ACB852008 SF852001:SF852008 IJ852001:IJ852008 WUV786465:WUV786472 WKZ786465:WKZ786472 WBD786465:WBD786472 VRH786465:VRH786472 VHL786465:VHL786472 UXP786465:UXP786472 UNT786465:UNT786472 UDX786465:UDX786472 TUB786465:TUB786472 TKF786465:TKF786472 TAJ786465:TAJ786472 SQN786465:SQN786472 SGR786465:SGR786472 RWV786465:RWV786472 RMZ786465:RMZ786472 RDD786465:RDD786472 QTH786465:QTH786472 QJL786465:QJL786472 PZP786465:PZP786472 PPT786465:PPT786472 PFX786465:PFX786472 OWB786465:OWB786472 OMF786465:OMF786472 OCJ786465:OCJ786472 NSN786465:NSN786472 NIR786465:NIR786472 MYV786465:MYV786472 MOZ786465:MOZ786472 MFD786465:MFD786472 LVH786465:LVH786472 LLL786465:LLL786472 LBP786465:LBP786472 KRT786465:KRT786472 KHX786465:KHX786472 JYB786465:JYB786472 JOF786465:JOF786472 JEJ786465:JEJ786472 IUN786465:IUN786472 IKR786465:IKR786472 IAV786465:IAV786472 HQZ786465:HQZ786472 HHD786465:HHD786472 GXH786465:GXH786472 GNL786465:GNL786472 GDP786465:GDP786472 FTT786465:FTT786472 FJX786465:FJX786472 FAB786465:FAB786472 EQF786465:EQF786472 EGJ786465:EGJ786472 DWN786465:DWN786472 DMR786465:DMR786472 DCV786465:DCV786472 CSZ786465:CSZ786472 CJD786465:CJD786472 BZH786465:BZH786472 BPL786465:BPL786472 BFP786465:BFP786472 AVT786465:AVT786472 ALX786465:ALX786472 ACB786465:ACB786472 SF786465:SF786472 IJ786465:IJ786472 WUV720929:WUV720936 WKZ720929:WKZ720936 WBD720929:WBD720936 VRH720929:VRH720936 VHL720929:VHL720936 UXP720929:UXP720936 UNT720929:UNT720936 UDX720929:UDX720936 TUB720929:TUB720936 TKF720929:TKF720936 TAJ720929:TAJ720936 SQN720929:SQN720936 SGR720929:SGR720936 RWV720929:RWV720936 RMZ720929:RMZ720936 RDD720929:RDD720936 QTH720929:QTH720936 QJL720929:QJL720936 PZP720929:PZP720936 PPT720929:PPT720936 PFX720929:PFX720936 OWB720929:OWB720936 OMF720929:OMF720936 OCJ720929:OCJ720936 NSN720929:NSN720936 NIR720929:NIR720936 MYV720929:MYV720936 MOZ720929:MOZ720936 MFD720929:MFD720936 LVH720929:LVH720936 LLL720929:LLL720936 LBP720929:LBP720936 KRT720929:KRT720936 KHX720929:KHX720936 JYB720929:JYB720936 JOF720929:JOF720936 JEJ720929:JEJ720936 IUN720929:IUN720936 IKR720929:IKR720936 IAV720929:IAV720936 HQZ720929:HQZ720936 HHD720929:HHD720936 GXH720929:GXH720936 GNL720929:GNL720936 GDP720929:GDP720936 FTT720929:FTT720936 FJX720929:FJX720936 FAB720929:FAB720936 EQF720929:EQF720936 EGJ720929:EGJ720936 DWN720929:DWN720936 DMR720929:DMR720936 DCV720929:DCV720936 CSZ720929:CSZ720936 CJD720929:CJD720936 BZH720929:BZH720936 BPL720929:BPL720936 BFP720929:BFP720936 AVT720929:AVT720936 ALX720929:ALX720936 ACB720929:ACB720936 SF720929:SF720936 IJ720929:IJ720936 WUV655393:WUV655400 WKZ655393:WKZ655400 WBD655393:WBD655400 VRH655393:VRH655400 VHL655393:VHL655400 UXP655393:UXP655400 UNT655393:UNT655400 UDX655393:UDX655400 TUB655393:TUB655400 TKF655393:TKF655400 TAJ655393:TAJ655400 SQN655393:SQN655400 SGR655393:SGR655400 RWV655393:RWV655400 RMZ655393:RMZ655400 RDD655393:RDD655400 QTH655393:QTH655400 QJL655393:QJL655400 PZP655393:PZP655400 PPT655393:PPT655400 PFX655393:PFX655400 OWB655393:OWB655400 OMF655393:OMF655400 OCJ655393:OCJ655400 NSN655393:NSN655400 NIR655393:NIR655400 MYV655393:MYV655400 MOZ655393:MOZ655400 MFD655393:MFD655400 LVH655393:LVH655400 LLL655393:LLL655400 LBP655393:LBP655400 KRT655393:KRT655400 KHX655393:KHX655400 JYB655393:JYB655400 JOF655393:JOF655400 JEJ655393:JEJ655400 IUN655393:IUN655400 IKR655393:IKR655400 IAV655393:IAV655400 HQZ655393:HQZ655400 HHD655393:HHD655400 GXH655393:GXH655400 GNL655393:GNL655400 GDP655393:GDP655400 FTT655393:FTT655400 FJX655393:FJX655400 FAB655393:FAB655400 EQF655393:EQF655400 EGJ655393:EGJ655400 DWN655393:DWN655400 DMR655393:DMR655400 DCV655393:DCV655400 CSZ655393:CSZ655400 CJD655393:CJD655400 BZH655393:BZH655400 BPL655393:BPL655400 BFP655393:BFP655400 AVT655393:AVT655400 ALX655393:ALX655400 ACB655393:ACB655400 SF655393:SF655400 IJ655393:IJ655400 WUV589857:WUV589864 WKZ589857:WKZ589864 WBD589857:WBD589864 VRH589857:VRH589864 VHL589857:VHL589864 UXP589857:UXP589864 UNT589857:UNT589864 UDX589857:UDX589864 TUB589857:TUB589864 TKF589857:TKF589864 TAJ589857:TAJ589864 SQN589857:SQN589864 SGR589857:SGR589864 RWV589857:RWV589864 RMZ589857:RMZ589864 RDD589857:RDD589864 QTH589857:QTH589864 QJL589857:QJL589864 PZP589857:PZP589864 PPT589857:PPT589864 PFX589857:PFX589864 OWB589857:OWB589864 OMF589857:OMF589864 OCJ589857:OCJ589864 NSN589857:NSN589864 NIR589857:NIR589864 MYV589857:MYV589864 MOZ589857:MOZ589864 MFD589857:MFD589864 LVH589857:LVH589864 LLL589857:LLL589864 LBP589857:LBP589864 KRT589857:KRT589864 KHX589857:KHX589864 JYB589857:JYB589864 JOF589857:JOF589864 JEJ589857:JEJ589864 IUN589857:IUN589864 IKR589857:IKR589864 IAV589857:IAV589864 HQZ589857:HQZ589864 HHD589857:HHD589864 GXH589857:GXH589864 GNL589857:GNL589864 GDP589857:GDP589864 FTT589857:FTT589864 FJX589857:FJX589864 FAB589857:FAB589864 EQF589857:EQF589864 EGJ589857:EGJ589864 DWN589857:DWN589864 DMR589857:DMR589864 DCV589857:DCV589864 CSZ589857:CSZ589864 CJD589857:CJD589864 BZH589857:BZH589864 BPL589857:BPL589864 BFP589857:BFP589864 AVT589857:AVT589864 ALX589857:ALX589864 ACB589857:ACB589864 SF589857:SF589864 IJ589857:IJ589864 WUV524321:WUV524328 WKZ524321:WKZ524328 WBD524321:WBD524328 VRH524321:VRH524328 VHL524321:VHL524328 UXP524321:UXP524328 UNT524321:UNT524328 UDX524321:UDX524328 TUB524321:TUB524328 TKF524321:TKF524328 TAJ524321:TAJ524328 SQN524321:SQN524328 SGR524321:SGR524328 RWV524321:RWV524328 RMZ524321:RMZ524328 RDD524321:RDD524328 QTH524321:QTH524328 QJL524321:QJL524328 PZP524321:PZP524328 PPT524321:PPT524328 PFX524321:PFX524328 OWB524321:OWB524328 OMF524321:OMF524328 OCJ524321:OCJ524328 NSN524321:NSN524328 NIR524321:NIR524328 MYV524321:MYV524328 MOZ524321:MOZ524328 MFD524321:MFD524328 LVH524321:LVH524328 LLL524321:LLL524328 LBP524321:LBP524328 KRT524321:KRT524328 KHX524321:KHX524328 JYB524321:JYB524328 JOF524321:JOF524328 JEJ524321:JEJ524328 IUN524321:IUN524328 IKR524321:IKR524328 IAV524321:IAV524328 HQZ524321:HQZ524328 HHD524321:HHD524328 GXH524321:GXH524328 GNL524321:GNL524328 GDP524321:GDP524328 FTT524321:FTT524328 FJX524321:FJX524328 FAB524321:FAB524328 EQF524321:EQF524328 EGJ524321:EGJ524328 DWN524321:DWN524328 DMR524321:DMR524328 DCV524321:DCV524328 CSZ524321:CSZ524328 CJD524321:CJD524328 BZH524321:BZH524328 BPL524321:BPL524328 BFP524321:BFP524328 AVT524321:AVT524328 ALX524321:ALX524328 ACB524321:ACB524328 SF524321:SF524328 IJ524321:IJ524328 WUV458785:WUV458792 WKZ458785:WKZ458792 WBD458785:WBD458792 VRH458785:VRH458792 VHL458785:VHL458792 UXP458785:UXP458792 UNT458785:UNT458792 UDX458785:UDX458792 TUB458785:TUB458792 TKF458785:TKF458792 TAJ458785:TAJ458792 SQN458785:SQN458792 SGR458785:SGR458792 RWV458785:RWV458792 RMZ458785:RMZ458792 RDD458785:RDD458792 QTH458785:QTH458792 QJL458785:QJL458792 PZP458785:PZP458792 PPT458785:PPT458792 PFX458785:PFX458792 OWB458785:OWB458792 OMF458785:OMF458792 OCJ458785:OCJ458792 NSN458785:NSN458792 NIR458785:NIR458792 MYV458785:MYV458792 MOZ458785:MOZ458792 MFD458785:MFD458792 LVH458785:LVH458792 LLL458785:LLL458792 LBP458785:LBP458792 KRT458785:KRT458792 KHX458785:KHX458792 JYB458785:JYB458792 JOF458785:JOF458792 JEJ458785:JEJ458792 IUN458785:IUN458792 IKR458785:IKR458792 IAV458785:IAV458792 HQZ458785:HQZ458792 HHD458785:HHD458792 GXH458785:GXH458792 GNL458785:GNL458792 GDP458785:GDP458792 FTT458785:FTT458792 FJX458785:FJX458792 FAB458785:FAB458792 EQF458785:EQF458792 EGJ458785:EGJ458792 DWN458785:DWN458792 DMR458785:DMR458792 DCV458785:DCV458792 CSZ458785:CSZ458792 CJD458785:CJD458792 BZH458785:BZH458792 BPL458785:BPL458792 BFP458785:BFP458792 AVT458785:AVT458792 ALX458785:ALX458792 ACB458785:ACB458792 SF458785:SF458792 IJ458785:IJ458792 WUV393249:WUV393256 WKZ393249:WKZ393256 WBD393249:WBD393256 VRH393249:VRH393256 VHL393249:VHL393256 UXP393249:UXP393256 UNT393249:UNT393256 UDX393249:UDX393256 TUB393249:TUB393256 TKF393249:TKF393256 TAJ393249:TAJ393256 SQN393249:SQN393256 SGR393249:SGR393256 RWV393249:RWV393256 RMZ393249:RMZ393256 RDD393249:RDD393256 QTH393249:QTH393256 QJL393249:QJL393256 PZP393249:PZP393256 PPT393249:PPT393256 PFX393249:PFX393256 OWB393249:OWB393256 OMF393249:OMF393256 OCJ393249:OCJ393256 NSN393249:NSN393256 NIR393249:NIR393256 MYV393249:MYV393256 MOZ393249:MOZ393256 MFD393249:MFD393256 LVH393249:LVH393256 LLL393249:LLL393256 LBP393249:LBP393256 KRT393249:KRT393256 KHX393249:KHX393256 JYB393249:JYB393256 JOF393249:JOF393256 JEJ393249:JEJ393256 IUN393249:IUN393256 IKR393249:IKR393256 IAV393249:IAV393256 HQZ393249:HQZ393256 HHD393249:HHD393256 GXH393249:GXH393256 GNL393249:GNL393256 GDP393249:GDP393256 FTT393249:FTT393256 FJX393249:FJX393256 FAB393249:FAB393256 EQF393249:EQF393256 EGJ393249:EGJ393256 DWN393249:DWN393256 DMR393249:DMR393256 DCV393249:DCV393256 CSZ393249:CSZ393256 CJD393249:CJD393256 BZH393249:BZH393256 BPL393249:BPL393256 BFP393249:BFP393256 AVT393249:AVT393256 ALX393249:ALX393256 ACB393249:ACB393256 SF393249:SF393256 IJ393249:IJ393256 WUV327713:WUV327720 WKZ327713:WKZ327720 WBD327713:WBD327720 VRH327713:VRH327720 VHL327713:VHL327720 UXP327713:UXP327720 UNT327713:UNT327720 UDX327713:UDX327720 TUB327713:TUB327720 TKF327713:TKF327720 TAJ327713:TAJ327720 SQN327713:SQN327720 SGR327713:SGR327720 RWV327713:RWV327720 RMZ327713:RMZ327720 RDD327713:RDD327720 QTH327713:QTH327720 QJL327713:QJL327720 PZP327713:PZP327720 PPT327713:PPT327720 PFX327713:PFX327720 OWB327713:OWB327720 OMF327713:OMF327720 OCJ327713:OCJ327720 NSN327713:NSN327720 NIR327713:NIR327720 MYV327713:MYV327720 MOZ327713:MOZ327720 MFD327713:MFD327720 LVH327713:LVH327720 LLL327713:LLL327720 LBP327713:LBP327720 KRT327713:KRT327720 KHX327713:KHX327720 JYB327713:JYB327720 JOF327713:JOF327720 JEJ327713:JEJ327720 IUN327713:IUN327720 IKR327713:IKR327720 IAV327713:IAV327720 HQZ327713:HQZ327720 HHD327713:HHD327720 GXH327713:GXH327720 GNL327713:GNL327720 GDP327713:GDP327720 FTT327713:FTT327720 FJX327713:FJX327720 FAB327713:FAB327720 EQF327713:EQF327720 EGJ327713:EGJ327720 DWN327713:DWN327720 DMR327713:DMR327720 DCV327713:DCV327720 CSZ327713:CSZ327720 CJD327713:CJD327720 BZH327713:BZH327720 BPL327713:BPL327720 BFP327713:BFP327720 AVT327713:AVT327720 ALX327713:ALX327720 ACB327713:ACB327720 SF327713:SF327720 IJ327713:IJ327720 WUV262177:WUV262184 WKZ262177:WKZ262184 WBD262177:WBD262184 VRH262177:VRH262184 VHL262177:VHL262184 UXP262177:UXP262184 UNT262177:UNT262184 UDX262177:UDX262184 TUB262177:TUB262184 TKF262177:TKF262184 TAJ262177:TAJ262184 SQN262177:SQN262184 SGR262177:SGR262184 RWV262177:RWV262184 RMZ262177:RMZ262184 RDD262177:RDD262184 QTH262177:QTH262184 QJL262177:QJL262184 PZP262177:PZP262184 PPT262177:PPT262184 PFX262177:PFX262184 OWB262177:OWB262184 OMF262177:OMF262184 OCJ262177:OCJ262184 NSN262177:NSN262184 NIR262177:NIR262184 MYV262177:MYV262184 MOZ262177:MOZ262184 MFD262177:MFD262184 LVH262177:LVH262184 LLL262177:LLL262184 LBP262177:LBP262184 KRT262177:KRT262184 KHX262177:KHX262184 JYB262177:JYB262184 JOF262177:JOF262184 JEJ262177:JEJ262184 IUN262177:IUN262184 IKR262177:IKR262184 IAV262177:IAV262184 HQZ262177:HQZ262184 HHD262177:HHD262184 GXH262177:GXH262184 GNL262177:GNL262184 GDP262177:GDP262184 FTT262177:FTT262184 FJX262177:FJX262184 FAB262177:FAB262184 EQF262177:EQF262184 EGJ262177:EGJ262184 DWN262177:DWN262184 DMR262177:DMR262184 DCV262177:DCV262184 CSZ262177:CSZ262184 CJD262177:CJD262184 BZH262177:BZH262184 BPL262177:BPL262184 BFP262177:BFP262184 AVT262177:AVT262184 ALX262177:ALX262184 ACB262177:ACB262184 SF262177:SF262184 IJ262177:IJ262184 WUV196641:WUV196648 WKZ196641:WKZ196648 WBD196641:WBD196648 VRH196641:VRH196648 VHL196641:VHL196648 UXP196641:UXP196648 UNT196641:UNT196648 UDX196641:UDX196648 TUB196641:TUB196648 TKF196641:TKF196648 TAJ196641:TAJ196648 SQN196641:SQN196648 SGR196641:SGR196648 RWV196641:RWV196648 RMZ196641:RMZ196648 RDD196641:RDD196648 QTH196641:QTH196648 QJL196641:QJL196648 PZP196641:PZP196648 PPT196641:PPT196648 PFX196641:PFX196648 OWB196641:OWB196648 OMF196641:OMF196648 OCJ196641:OCJ196648 NSN196641:NSN196648 NIR196641:NIR196648 MYV196641:MYV196648 MOZ196641:MOZ196648 MFD196641:MFD196648 LVH196641:LVH196648 LLL196641:LLL196648 LBP196641:LBP196648 KRT196641:KRT196648 KHX196641:KHX196648 JYB196641:JYB196648 JOF196641:JOF196648 JEJ196641:JEJ196648 IUN196641:IUN196648 IKR196641:IKR196648 IAV196641:IAV196648 HQZ196641:HQZ196648 HHD196641:HHD196648 GXH196641:GXH196648 GNL196641:GNL196648 GDP196641:GDP196648 FTT196641:FTT196648 FJX196641:FJX196648 FAB196641:FAB196648 EQF196641:EQF196648 EGJ196641:EGJ196648 DWN196641:DWN196648 DMR196641:DMR196648 DCV196641:DCV196648 CSZ196641:CSZ196648 CJD196641:CJD196648 BZH196641:BZH196648 BPL196641:BPL196648 BFP196641:BFP196648 AVT196641:AVT196648 ALX196641:ALX196648 ACB196641:ACB196648 SF196641:SF196648 IJ196641:IJ196648 WUV131105:WUV131112 WKZ131105:WKZ131112 WBD131105:WBD131112 VRH131105:VRH131112 VHL131105:VHL131112 UXP131105:UXP131112 UNT131105:UNT131112 UDX131105:UDX131112 TUB131105:TUB131112 TKF131105:TKF131112 TAJ131105:TAJ131112 SQN131105:SQN131112 SGR131105:SGR131112 RWV131105:RWV131112 RMZ131105:RMZ131112 RDD131105:RDD131112 QTH131105:QTH131112 QJL131105:QJL131112 PZP131105:PZP131112 PPT131105:PPT131112 PFX131105:PFX131112 OWB131105:OWB131112 OMF131105:OMF131112 OCJ131105:OCJ131112 NSN131105:NSN131112 NIR131105:NIR131112 MYV131105:MYV131112 MOZ131105:MOZ131112 MFD131105:MFD131112 LVH131105:LVH131112 LLL131105:LLL131112 LBP131105:LBP131112 KRT131105:KRT131112 KHX131105:KHX131112 JYB131105:JYB131112 JOF131105:JOF131112 JEJ131105:JEJ131112 IUN131105:IUN131112 IKR131105:IKR131112 IAV131105:IAV131112 HQZ131105:HQZ131112 HHD131105:HHD131112 GXH131105:GXH131112 GNL131105:GNL131112 GDP131105:GDP131112 FTT131105:FTT131112 FJX131105:FJX131112 FAB131105:FAB131112 EQF131105:EQF131112 EGJ131105:EGJ131112 DWN131105:DWN131112 DMR131105:DMR131112 DCV131105:DCV131112 CSZ131105:CSZ131112 CJD131105:CJD131112 BZH131105:BZH131112 BPL131105:BPL131112 BFP131105:BFP131112 AVT131105:AVT131112 ALX131105:ALX131112 ACB131105:ACB131112 SF131105:SF131112 IJ131105:IJ131112 WUV65569:WUV65576 WKZ65569:WKZ65576 WBD65569:WBD65576 VRH65569:VRH65576 VHL65569:VHL65576 UXP65569:UXP65576 UNT65569:UNT65576 UDX65569:UDX65576 TUB65569:TUB65576 TKF65569:TKF65576 TAJ65569:TAJ65576 SQN65569:SQN65576 SGR65569:SGR65576 RWV65569:RWV65576 RMZ65569:RMZ65576 RDD65569:RDD65576 QTH65569:QTH65576 QJL65569:QJL65576 PZP65569:PZP65576 PPT65569:PPT65576 PFX65569:PFX65576 OWB65569:OWB65576 OMF65569:OMF65576 OCJ65569:OCJ65576 NSN65569:NSN65576 NIR65569:NIR65576 MYV65569:MYV65576 MOZ65569:MOZ65576 MFD65569:MFD65576 LVH65569:LVH65576 LLL65569:LLL65576 LBP65569:LBP65576 KRT65569:KRT65576 KHX65569:KHX65576 JYB65569:JYB65576 JOF65569:JOF65576 JEJ65569:JEJ65576 IUN65569:IUN65576 IKR65569:IKR65576 IAV65569:IAV65576 HQZ65569:HQZ65576 HHD65569:HHD65576 GXH65569:GXH65576 GNL65569:GNL65576 GDP65569:GDP65576 FTT65569:FTT65576 FJX65569:FJX65576 FAB65569:FAB65576 EQF65569:EQF65576 EGJ65569:EGJ65576 DWN65569:DWN65576 DMR65569:DMR65576 DCV65569:DCV65576 CSZ65569:CSZ65576 CJD65569:CJD65576 BZH65569:BZH65576 BPL65569:BPL65576 BFP65569:BFP65576 AVT65569:AVT65576 ALX65569:ALX65576 ACB65569:ACB65576 SF65569:SF65576 IJ65569:IJ65576 WUV29:WUV40 WKZ29:WKZ40 WBD29:WBD40 VRH29:VRH40 VHL29:VHL40 UXP29:UXP40 UNT29:UNT40 UDX29:UDX40 TUB29:TUB40 TKF29:TKF40 TAJ29:TAJ40 SQN29:SQN40 SGR29:SGR40 RWV29:RWV40 RMZ29:RMZ40 RDD29:RDD40 QTH29:QTH40 QJL29:QJL40 PZP29:PZP40 PPT29:PPT40 PFX29:PFX40 OWB29:OWB40 OMF29:OMF40 OCJ29:OCJ40 NSN29:NSN40 NIR29:NIR40 MYV29:MYV40 MOZ29:MOZ40 MFD29:MFD40 LVH29:LVH40 LLL29:LLL40 LBP29:LBP40 KRT29:KRT40 KHX29:KHX40 JYB29:JYB40 JOF29:JOF40 JEJ29:JEJ40 IUN29:IUN40 IKR29:IKR40 IAV29:IAV40 HQZ29:HQZ40 HHD29:HHD40 GXH29:GXH40 GNL29:GNL40 GDP29:GDP40 FTT29:FTT40 FJX29:FJX40 FAB29:FAB40 EQF29:EQF40 EGJ29:EGJ40 DWN29:DWN40 DMR29:DMR40 DCV29:DCV40 CSZ29:CSZ40 CJD29:CJD40 BZH29:BZH40 BPL29:BPL40 BFP29:BFP40 AVT29:AVT40 ALX29:ALX40 ACB29:ACB40 SF29:SF40 IJ29:IJ40 WUV983070:WUV983071 WKZ983070:WKZ983071 WBD983070:WBD983071 VRH983070:VRH983071 VHL983070:VHL983071 UXP983070:UXP983071 UNT983070:UNT983071 UDX983070:UDX983071 TUB983070:TUB983071 TKF983070:TKF983071 TAJ983070:TAJ983071 SQN983070:SQN983071 SGR983070:SGR983071 RWV983070:RWV983071 RMZ983070:RMZ983071 RDD983070:RDD983071 QTH983070:QTH983071 QJL983070:QJL983071 PZP983070:PZP983071 PPT983070:PPT983071 PFX983070:PFX983071 OWB983070:OWB983071 OMF983070:OMF983071 OCJ983070:OCJ983071 NSN983070:NSN983071 NIR983070:NIR983071 MYV983070:MYV983071 MOZ983070:MOZ983071 MFD983070:MFD983071 LVH983070:LVH983071 LLL983070:LLL983071 LBP983070:LBP983071 KRT983070:KRT983071 KHX983070:KHX983071 JYB983070:JYB983071 JOF983070:JOF983071 JEJ983070:JEJ983071 IUN983070:IUN983071 IKR983070:IKR983071 IAV983070:IAV983071 HQZ983070:HQZ983071 HHD983070:HHD983071 GXH983070:GXH983071 GNL983070:GNL983071 GDP983070:GDP983071 FTT983070:FTT983071 FJX983070:FJX983071 FAB983070:FAB983071 EQF983070:EQF983071 EGJ983070:EGJ983071 DWN983070:DWN983071 DMR983070:DMR983071 DCV983070:DCV983071 CSZ983070:CSZ983071 CJD983070:CJD983071 BZH983070:BZH983071 BPL983070:BPL983071 BFP983070:BFP983071 AVT983070:AVT983071 ALX983070:ALX983071 ACB983070:ACB983071 SF983070:SF983071 IJ983070:IJ983071 WUV917534:WUV917535 WKZ917534:WKZ917535 WBD917534:WBD917535 VRH917534:VRH917535 VHL917534:VHL917535 UXP917534:UXP917535 UNT917534:UNT917535 UDX917534:UDX917535 TUB917534:TUB917535 TKF917534:TKF917535 TAJ917534:TAJ917535 SQN917534:SQN917535 SGR917534:SGR917535 RWV917534:RWV917535 RMZ917534:RMZ917535 RDD917534:RDD917535 QTH917534:QTH917535 QJL917534:QJL917535 PZP917534:PZP917535 PPT917534:PPT917535 PFX917534:PFX917535 OWB917534:OWB917535 OMF917534:OMF917535 OCJ917534:OCJ917535 NSN917534:NSN917535 NIR917534:NIR917535 MYV917534:MYV917535 MOZ917534:MOZ917535 MFD917534:MFD917535 LVH917534:LVH917535 LLL917534:LLL917535 LBP917534:LBP917535 KRT917534:KRT917535 KHX917534:KHX917535 JYB917534:JYB917535 JOF917534:JOF917535 JEJ917534:JEJ917535 IUN917534:IUN917535 IKR917534:IKR917535 IAV917534:IAV917535 HQZ917534:HQZ917535 HHD917534:HHD917535 GXH917534:GXH917535 GNL917534:GNL917535 GDP917534:GDP917535 FTT917534:FTT917535 FJX917534:FJX917535 FAB917534:FAB917535 EQF917534:EQF917535 EGJ917534:EGJ917535 DWN917534:DWN917535 DMR917534:DMR917535 DCV917534:DCV917535 CSZ917534:CSZ917535 CJD917534:CJD917535 BZH917534:BZH917535 BPL917534:BPL917535 BFP917534:BFP917535 AVT917534:AVT917535 ALX917534:ALX917535 ACB917534:ACB917535 SF917534:SF917535 IJ917534:IJ917535 WUV851998:WUV851999 WKZ851998:WKZ851999 WBD851998:WBD851999 VRH851998:VRH851999 VHL851998:VHL851999 UXP851998:UXP851999 UNT851998:UNT851999 UDX851998:UDX851999 TUB851998:TUB851999 TKF851998:TKF851999 TAJ851998:TAJ851999 SQN851998:SQN851999 SGR851998:SGR851999 RWV851998:RWV851999 RMZ851998:RMZ851999 RDD851998:RDD851999 QTH851998:QTH851999 QJL851998:QJL851999 PZP851998:PZP851999 PPT851998:PPT851999 PFX851998:PFX851999 OWB851998:OWB851999 OMF851998:OMF851999 OCJ851998:OCJ851999 NSN851998:NSN851999 NIR851998:NIR851999 MYV851998:MYV851999 MOZ851998:MOZ851999 MFD851998:MFD851999 LVH851998:LVH851999 LLL851998:LLL851999 LBP851998:LBP851999 KRT851998:KRT851999 KHX851998:KHX851999 JYB851998:JYB851999 JOF851998:JOF851999 JEJ851998:JEJ851999 IUN851998:IUN851999 IKR851998:IKR851999 IAV851998:IAV851999 HQZ851998:HQZ851999 HHD851998:HHD851999 GXH851998:GXH851999 GNL851998:GNL851999 GDP851998:GDP851999 FTT851998:FTT851999 FJX851998:FJX851999 FAB851998:FAB851999 EQF851998:EQF851999 EGJ851998:EGJ851999 DWN851998:DWN851999 DMR851998:DMR851999 DCV851998:DCV851999 CSZ851998:CSZ851999 CJD851998:CJD851999 BZH851998:BZH851999 BPL851998:BPL851999 BFP851998:BFP851999 AVT851998:AVT851999 ALX851998:ALX851999 ACB851998:ACB851999 SF851998:SF851999 IJ851998:IJ851999 WUV786462:WUV786463 WKZ786462:WKZ786463 WBD786462:WBD786463 VRH786462:VRH786463 VHL786462:VHL786463 UXP786462:UXP786463 UNT786462:UNT786463 UDX786462:UDX786463 TUB786462:TUB786463 TKF786462:TKF786463 TAJ786462:TAJ786463 SQN786462:SQN786463 SGR786462:SGR786463 RWV786462:RWV786463 RMZ786462:RMZ786463 RDD786462:RDD786463 QTH786462:QTH786463 QJL786462:QJL786463 PZP786462:PZP786463 PPT786462:PPT786463 PFX786462:PFX786463 OWB786462:OWB786463 OMF786462:OMF786463 OCJ786462:OCJ786463 NSN786462:NSN786463 NIR786462:NIR786463 MYV786462:MYV786463 MOZ786462:MOZ786463 MFD786462:MFD786463 LVH786462:LVH786463 LLL786462:LLL786463 LBP786462:LBP786463 KRT786462:KRT786463 KHX786462:KHX786463 JYB786462:JYB786463 JOF786462:JOF786463 JEJ786462:JEJ786463 IUN786462:IUN786463 IKR786462:IKR786463 IAV786462:IAV786463 HQZ786462:HQZ786463 HHD786462:HHD786463 GXH786462:GXH786463 GNL786462:GNL786463 GDP786462:GDP786463 FTT786462:FTT786463 FJX786462:FJX786463 FAB786462:FAB786463 EQF786462:EQF786463 EGJ786462:EGJ786463 DWN786462:DWN786463 DMR786462:DMR786463 DCV786462:DCV786463 CSZ786462:CSZ786463 CJD786462:CJD786463 BZH786462:BZH786463 BPL786462:BPL786463 BFP786462:BFP786463 AVT786462:AVT786463 ALX786462:ALX786463 ACB786462:ACB786463 SF786462:SF786463 IJ786462:IJ786463 WUV720926:WUV720927 WKZ720926:WKZ720927 WBD720926:WBD720927 VRH720926:VRH720927 VHL720926:VHL720927 UXP720926:UXP720927 UNT720926:UNT720927 UDX720926:UDX720927 TUB720926:TUB720927 TKF720926:TKF720927 TAJ720926:TAJ720927 SQN720926:SQN720927 SGR720926:SGR720927 RWV720926:RWV720927 RMZ720926:RMZ720927 RDD720926:RDD720927 QTH720926:QTH720927 QJL720926:QJL720927 PZP720926:PZP720927 PPT720926:PPT720927 PFX720926:PFX720927 OWB720926:OWB720927 OMF720926:OMF720927 OCJ720926:OCJ720927 NSN720926:NSN720927 NIR720926:NIR720927 MYV720926:MYV720927 MOZ720926:MOZ720927 MFD720926:MFD720927 LVH720926:LVH720927 LLL720926:LLL720927 LBP720926:LBP720927 KRT720926:KRT720927 KHX720926:KHX720927 JYB720926:JYB720927 JOF720926:JOF720927 JEJ720926:JEJ720927 IUN720926:IUN720927 IKR720926:IKR720927 IAV720926:IAV720927 HQZ720926:HQZ720927 HHD720926:HHD720927 GXH720926:GXH720927 GNL720926:GNL720927 GDP720926:GDP720927 FTT720926:FTT720927 FJX720926:FJX720927 FAB720926:FAB720927 EQF720926:EQF720927 EGJ720926:EGJ720927 DWN720926:DWN720927 DMR720926:DMR720927 DCV720926:DCV720927 CSZ720926:CSZ720927 CJD720926:CJD720927 BZH720926:BZH720927 BPL720926:BPL720927 BFP720926:BFP720927 AVT720926:AVT720927 ALX720926:ALX720927 ACB720926:ACB720927 SF720926:SF720927 IJ720926:IJ720927 WUV655390:WUV655391 WKZ655390:WKZ655391 WBD655390:WBD655391 VRH655390:VRH655391 VHL655390:VHL655391 UXP655390:UXP655391 UNT655390:UNT655391 UDX655390:UDX655391 TUB655390:TUB655391 TKF655390:TKF655391 TAJ655390:TAJ655391 SQN655390:SQN655391 SGR655390:SGR655391 RWV655390:RWV655391 RMZ655390:RMZ655391 RDD655390:RDD655391 QTH655390:QTH655391 QJL655390:QJL655391 PZP655390:PZP655391 PPT655390:PPT655391 PFX655390:PFX655391 OWB655390:OWB655391 OMF655390:OMF655391 OCJ655390:OCJ655391 NSN655390:NSN655391 NIR655390:NIR655391 MYV655390:MYV655391 MOZ655390:MOZ655391 MFD655390:MFD655391 LVH655390:LVH655391 LLL655390:LLL655391 LBP655390:LBP655391 KRT655390:KRT655391 KHX655390:KHX655391 JYB655390:JYB655391 JOF655390:JOF655391 JEJ655390:JEJ655391 IUN655390:IUN655391 IKR655390:IKR655391 IAV655390:IAV655391 HQZ655390:HQZ655391 HHD655390:HHD655391 GXH655390:GXH655391 GNL655390:GNL655391 GDP655390:GDP655391 FTT655390:FTT655391 FJX655390:FJX655391 FAB655390:FAB655391 EQF655390:EQF655391 EGJ655390:EGJ655391 DWN655390:DWN655391 DMR655390:DMR655391 DCV655390:DCV655391 CSZ655390:CSZ655391 CJD655390:CJD655391 BZH655390:BZH655391 BPL655390:BPL655391 BFP655390:BFP655391 AVT655390:AVT655391 ALX655390:ALX655391 ACB655390:ACB655391 SF655390:SF655391 IJ655390:IJ655391 WUV589854:WUV589855 WKZ589854:WKZ589855 WBD589854:WBD589855 VRH589854:VRH589855 VHL589854:VHL589855 UXP589854:UXP589855 UNT589854:UNT589855 UDX589854:UDX589855 TUB589854:TUB589855 TKF589854:TKF589855 TAJ589854:TAJ589855 SQN589854:SQN589855 SGR589854:SGR589855 RWV589854:RWV589855 RMZ589854:RMZ589855 RDD589854:RDD589855 QTH589854:QTH589855 QJL589854:QJL589855 PZP589854:PZP589855 PPT589854:PPT589855 PFX589854:PFX589855 OWB589854:OWB589855 OMF589854:OMF589855 OCJ589854:OCJ589855 NSN589854:NSN589855 NIR589854:NIR589855 MYV589854:MYV589855 MOZ589854:MOZ589855 MFD589854:MFD589855 LVH589854:LVH589855 LLL589854:LLL589855 LBP589854:LBP589855 KRT589854:KRT589855 KHX589854:KHX589855 JYB589854:JYB589855 JOF589854:JOF589855 JEJ589854:JEJ589855 IUN589854:IUN589855 IKR589854:IKR589855 IAV589854:IAV589855 HQZ589854:HQZ589855 HHD589854:HHD589855 GXH589854:GXH589855 GNL589854:GNL589855 GDP589854:GDP589855 FTT589854:FTT589855 FJX589854:FJX589855 FAB589854:FAB589855 EQF589854:EQF589855 EGJ589854:EGJ589855 DWN589854:DWN589855 DMR589854:DMR589855 DCV589854:DCV589855 CSZ589854:CSZ589855 CJD589854:CJD589855 BZH589854:BZH589855 BPL589854:BPL589855 BFP589854:BFP589855 AVT589854:AVT589855 ALX589854:ALX589855 ACB589854:ACB589855 SF589854:SF589855 IJ589854:IJ589855 WUV524318:WUV524319 WKZ524318:WKZ524319 WBD524318:WBD524319 VRH524318:VRH524319 VHL524318:VHL524319 UXP524318:UXP524319 UNT524318:UNT524319 UDX524318:UDX524319 TUB524318:TUB524319 TKF524318:TKF524319 TAJ524318:TAJ524319 SQN524318:SQN524319 SGR524318:SGR524319 RWV524318:RWV524319 RMZ524318:RMZ524319 RDD524318:RDD524319 QTH524318:QTH524319 QJL524318:QJL524319 PZP524318:PZP524319 PPT524318:PPT524319 PFX524318:PFX524319 OWB524318:OWB524319 OMF524318:OMF524319 OCJ524318:OCJ524319 NSN524318:NSN524319 NIR524318:NIR524319 MYV524318:MYV524319 MOZ524318:MOZ524319 MFD524318:MFD524319 LVH524318:LVH524319 LLL524318:LLL524319 LBP524318:LBP524319 KRT524318:KRT524319 KHX524318:KHX524319 JYB524318:JYB524319 JOF524318:JOF524319 JEJ524318:JEJ524319 IUN524318:IUN524319 IKR524318:IKR524319 IAV524318:IAV524319 HQZ524318:HQZ524319 HHD524318:HHD524319 GXH524318:GXH524319 GNL524318:GNL524319 GDP524318:GDP524319 FTT524318:FTT524319 FJX524318:FJX524319 FAB524318:FAB524319 EQF524318:EQF524319 EGJ524318:EGJ524319 DWN524318:DWN524319 DMR524318:DMR524319 DCV524318:DCV524319 CSZ524318:CSZ524319 CJD524318:CJD524319 BZH524318:BZH524319 BPL524318:BPL524319 BFP524318:BFP524319 AVT524318:AVT524319 ALX524318:ALX524319 ACB524318:ACB524319 SF524318:SF524319 IJ524318:IJ524319 WUV458782:WUV458783 WKZ458782:WKZ458783 WBD458782:WBD458783 VRH458782:VRH458783 VHL458782:VHL458783 UXP458782:UXP458783 UNT458782:UNT458783 UDX458782:UDX458783 TUB458782:TUB458783 TKF458782:TKF458783 TAJ458782:TAJ458783 SQN458782:SQN458783 SGR458782:SGR458783 RWV458782:RWV458783 RMZ458782:RMZ458783 RDD458782:RDD458783 QTH458782:QTH458783 QJL458782:QJL458783 PZP458782:PZP458783 PPT458782:PPT458783 PFX458782:PFX458783 OWB458782:OWB458783 OMF458782:OMF458783 OCJ458782:OCJ458783 NSN458782:NSN458783 NIR458782:NIR458783 MYV458782:MYV458783 MOZ458782:MOZ458783 MFD458782:MFD458783 LVH458782:LVH458783 LLL458782:LLL458783 LBP458782:LBP458783 KRT458782:KRT458783 KHX458782:KHX458783 JYB458782:JYB458783 JOF458782:JOF458783 JEJ458782:JEJ458783 IUN458782:IUN458783 IKR458782:IKR458783 IAV458782:IAV458783 HQZ458782:HQZ458783 HHD458782:HHD458783 GXH458782:GXH458783 GNL458782:GNL458783 GDP458782:GDP458783 FTT458782:FTT458783 FJX458782:FJX458783 FAB458782:FAB458783 EQF458782:EQF458783 EGJ458782:EGJ458783 DWN458782:DWN458783 DMR458782:DMR458783 DCV458782:DCV458783 CSZ458782:CSZ458783 CJD458782:CJD458783 BZH458782:BZH458783 BPL458782:BPL458783 BFP458782:BFP458783 AVT458782:AVT458783 ALX458782:ALX458783 ACB458782:ACB458783 SF458782:SF458783 IJ458782:IJ458783 WUV393246:WUV393247 WKZ393246:WKZ393247 WBD393246:WBD393247 VRH393246:VRH393247 VHL393246:VHL393247 UXP393246:UXP393247 UNT393246:UNT393247 UDX393246:UDX393247 TUB393246:TUB393247 TKF393246:TKF393247 TAJ393246:TAJ393247 SQN393246:SQN393247 SGR393246:SGR393247 RWV393246:RWV393247 RMZ393246:RMZ393247 RDD393246:RDD393247 QTH393246:QTH393247 QJL393246:QJL393247 PZP393246:PZP393247 PPT393246:PPT393247 PFX393246:PFX393247 OWB393246:OWB393247 OMF393246:OMF393247 OCJ393246:OCJ393247 NSN393246:NSN393247 NIR393246:NIR393247 MYV393246:MYV393247 MOZ393246:MOZ393247 MFD393246:MFD393247 LVH393246:LVH393247 LLL393246:LLL393247 LBP393246:LBP393247 KRT393246:KRT393247 KHX393246:KHX393247 JYB393246:JYB393247 JOF393246:JOF393247 JEJ393246:JEJ393247 IUN393246:IUN393247 IKR393246:IKR393247 IAV393246:IAV393247 HQZ393246:HQZ393247 HHD393246:HHD393247 GXH393246:GXH393247 GNL393246:GNL393247 GDP393246:GDP393247 FTT393246:FTT393247 FJX393246:FJX393247 FAB393246:FAB393247 EQF393246:EQF393247 EGJ393246:EGJ393247 DWN393246:DWN393247 DMR393246:DMR393247 DCV393246:DCV393247 CSZ393246:CSZ393247 CJD393246:CJD393247 BZH393246:BZH393247 BPL393246:BPL393247 BFP393246:BFP393247 AVT393246:AVT393247 ALX393246:ALX393247 ACB393246:ACB393247 SF393246:SF393247 IJ393246:IJ393247 WUV327710:WUV327711 WKZ327710:WKZ327711 WBD327710:WBD327711 VRH327710:VRH327711 VHL327710:VHL327711 UXP327710:UXP327711 UNT327710:UNT327711 UDX327710:UDX327711 TUB327710:TUB327711 TKF327710:TKF327711 TAJ327710:TAJ327711 SQN327710:SQN327711 SGR327710:SGR327711 RWV327710:RWV327711 RMZ327710:RMZ327711 RDD327710:RDD327711 QTH327710:QTH327711 QJL327710:QJL327711 PZP327710:PZP327711 PPT327710:PPT327711 PFX327710:PFX327711 OWB327710:OWB327711 OMF327710:OMF327711 OCJ327710:OCJ327711 NSN327710:NSN327711 NIR327710:NIR327711 MYV327710:MYV327711 MOZ327710:MOZ327711 MFD327710:MFD327711 LVH327710:LVH327711 LLL327710:LLL327711 LBP327710:LBP327711 KRT327710:KRT327711 KHX327710:KHX327711 JYB327710:JYB327711 JOF327710:JOF327711 JEJ327710:JEJ327711 IUN327710:IUN327711 IKR327710:IKR327711 IAV327710:IAV327711 HQZ327710:HQZ327711 HHD327710:HHD327711 GXH327710:GXH327711 GNL327710:GNL327711 GDP327710:GDP327711 FTT327710:FTT327711 FJX327710:FJX327711 FAB327710:FAB327711 EQF327710:EQF327711 EGJ327710:EGJ327711 DWN327710:DWN327711 DMR327710:DMR327711 DCV327710:DCV327711 CSZ327710:CSZ327711 CJD327710:CJD327711 BZH327710:BZH327711 BPL327710:BPL327711 BFP327710:BFP327711 AVT327710:AVT327711 ALX327710:ALX327711 ACB327710:ACB327711 SF327710:SF327711 IJ327710:IJ327711 WUV262174:WUV262175 WKZ262174:WKZ262175 WBD262174:WBD262175 VRH262174:VRH262175 VHL262174:VHL262175 UXP262174:UXP262175 UNT262174:UNT262175 UDX262174:UDX262175 TUB262174:TUB262175 TKF262174:TKF262175 TAJ262174:TAJ262175 SQN262174:SQN262175 SGR262174:SGR262175 RWV262174:RWV262175 RMZ262174:RMZ262175 RDD262174:RDD262175 QTH262174:QTH262175 QJL262174:QJL262175 PZP262174:PZP262175 PPT262174:PPT262175 PFX262174:PFX262175 OWB262174:OWB262175 OMF262174:OMF262175 OCJ262174:OCJ262175 NSN262174:NSN262175 NIR262174:NIR262175 MYV262174:MYV262175 MOZ262174:MOZ262175 MFD262174:MFD262175 LVH262174:LVH262175 LLL262174:LLL262175 LBP262174:LBP262175 KRT262174:KRT262175 KHX262174:KHX262175 JYB262174:JYB262175 JOF262174:JOF262175 JEJ262174:JEJ262175 IUN262174:IUN262175 IKR262174:IKR262175 IAV262174:IAV262175 HQZ262174:HQZ262175 HHD262174:HHD262175 GXH262174:GXH262175 GNL262174:GNL262175 GDP262174:GDP262175 FTT262174:FTT262175 FJX262174:FJX262175 FAB262174:FAB262175 EQF262174:EQF262175 EGJ262174:EGJ262175 DWN262174:DWN262175 DMR262174:DMR262175 DCV262174:DCV262175 CSZ262174:CSZ262175 CJD262174:CJD262175 BZH262174:BZH262175 BPL262174:BPL262175 BFP262174:BFP262175 AVT262174:AVT262175 ALX262174:ALX262175 ACB262174:ACB262175 SF262174:SF262175 IJ262174:IJ262175 WUV196638:WUV196639 WKZ196638:WKZ196639 WBD196638:WBD196639 VRH196638:VRH196639 VHL196638:VHL196639 UXP196638:UXP196639 UNT196638:UNT196639 UDX196638:UDX196639 TUB196638:TUB196639 TKF196638:TKF196639 TAJ196638:TAJ196639 SQN196638:SQN196639 SGR196638:SGR196639 RWV196638:RWV196639 RMZ196638:RMZ196639 RDD196638:RDD196639 QTH196638:QTH196639 QJL196638:QJL196639 PZP196638:PZP196639 PPT196638:PPT196639 PFX196638:PFX196639 OWB196638:OWB196639 OMF196638:OMF196639 OCJ196638:OCJ196639 NSN196638:NSN196639 NIR196638:NIR196639 MYV196638:MYV196639 MOZ196638:MOZ196639 MFD196638:MFD196639 LVH196638:LVH196639 LLL196638:LLL196639 LBP196638:LBP196639 KRT196638:KRT196639 KHX196638:KHX196639 JYB196638:JYB196639 JOF196638:JOF196639 JEJ196638:JEJ196639 IUN196638:IUN196639 IKR196638:IKR196639 IAV196638:IAV196639 HQZ196638:HQZ196639 HHD196638:HHD196639 GXH196638:GXH196639 GNL196638:GNL196639 GDP196638:GDP196639 FTT196638:FTT196639 FJX196638:FJX196639 FAB196638:FAB196639 EQF196638:EQF196639 EGJ196638:EGJ196639 DWN196638:DWN196639 DMR196638:DMR196639 DCV196638:DCV196639 CSZ196638:CSZ196639 CJD196638:CJD196639 BZH196638:BZH196639 BPL196638:BPL196639 BFP196638:BFP196639 AVT196638:AVT196639 ALX196638:ALX196639 ACB196638:ACB196639 SF196638:SF196639 IJ196638:IJ196639 WUV131102:WUV131103 WKZ131102:WKZ131103 WBD131102:WBD131103 VRH131102:VRH131103 VHL131102:VHL131103 UXP131102:UXP131103 UNT131102:UNT131103 UDX131102:UDX131103 TUB131102:TUB131103 TKF131102:TKF131103 TAJ131102:TAJ131103 SQN131102:SQN131103 SGR131102:SGR131103 RWV131102:RWV131103 RMZ131102:RMZ131103 RDD131102:RDD131103 QTH131102:QTH131103 QJL131102:QJL131103 PZP131102:PZP131103 PPT131102:PPT131103 PFX131102:PFX131103 OWB131102:OWB131103 OMF131102:OMF131103 OCJ131102:OCJ131103 NSN131102:NSN131103 NIR131102:NIR131103 MYV131102:MYV131103 MOZ131102:MOZ131103 MFD131102:MFD131103 LVH131102:LVH131103 LLL131102:LLL131103 LBP131102:LBP131103 KRT131102:KRT131103 KHX131102:KHX131103 JYB131102:JYB131103 JOF131102:JOF131103 JEJ131102:JEJ131103 IUN131102:IUN131103 IKR131102:IKR131103 IAV131102:IAV131103 HQZ131102:HQZ131103 HHD131102:HHD131103 GXH131102:GXH131103 GNL131102:GNL131103 GDP131102:GDP131103 FTT131102:FTT131103 FJX131102:FJX131103 FAB131102:FAB131103 EQF131102:EQF131103 EGJ131102:EGJ131103 DWN131102:DWN131103 DMR131102:DMR131103 DCV131102:DCV131103 CSZ131102:CSZ131103 CJD131102:CJD131103 BZH131102:BZH131103 BPL131102:BPL131103 BFP131102:BFP131103 AVT131102:AVT131103 ALX131102:ALX131103 ACB131102:ACB131103 SF131102:SF131103 IJ131102:IJ131103 WUV65566:WUV65567 WKZ65566:WKZ65567 WBD65566:WBD65567 VRH65566:VRH65567 VHL65566:VHL65567 UXP65566:UXP65567 UNT65566:UNT65567 UDX65566:UDX65567 TUB65566:TUB65567 TKF65566:TKF65567 TAJ65566:TAJ65567 SQN65566:SQN65567 SGR65566:SGR65567 RWV65566:RWV65567 RMZ65566:RMZ65567 RDD65566:RDD65567 QTH65566:QTH65567 QJL65566:QJL65567 PZP65566:PZP65567 PPT65566:PPT65567 PFX65566:PFX65567 OWB65566:OWB65567 OMF65566:OMF65567 OCJ65566:OCJ65567 NSN65566:NSN65567 NIR65566:NIR65567 MYV65566:MYV65567 MOZ65566:MOZ65567 MFD65566:MFD65567 LVH65566:LVH65567 LLL65566:LLL65567 LBP65566:LBP65567 KRT65566:KRT65567 KHX65566:KHX65567 JYB65566:JYB65567 JOF65566:JOF65567 JEJ65566:JEJ65567 IUN65566:IUN65567 IKR65566:IKR65567 IAV65566:IAV65567 HQZ65566:HQZ65567 HHD65566:HHD65567 GXH65566:GXH65567 GNL65566:GNL65567 GDP65566:GDP65567 FTT65566:FTT65567 FJX65566:FJX65567 FAB65566:FAB65567 EQF65566:EQF65567 EGJ65566:EGJ65567 DWN65566:DWN65567 DMR65566:DMR65567 DCV65566:DCV65567 CSZ65566:CSZ65567 CJD65566:CJD65567 BZH65566:BZH65567 BPL65566:BPL65567 BFP65566:BFP65567 AVT65566:AVT65567 ALX65566:ALX65567 ACB65566:ACB65567 SF65566:SF65567 IJ65566:IJ65567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54:WUV983068 WKZ983054:WKZ983068 WBD983054:WBD983068 VRH983054:VRH983068 VHL983054:VHL983068 UXP983054:UXP983068 UNT983054:UNT983068 UDX983054:UDX983068 TUB983054:TUB983068 TKF983054:TKF983068 TAJ983054:TAJ983068 SQN983054:SQN983068 SGR983054:SGR983068 RWV983054:RWV983068 RMZ983054:RMZ983068 RDD983054:RDD983068 QTH983054:QTH983068 QJL983054:QJL983068 PZP983054:PZP983068 PPT983054:PPT983068 PFX983054:PFX983068 OWB983054:OWB983068 OMF983054:OMF983068 OCJ983054:OCJ983068 NSN983054:NSN983068 NIR983054:NIR983068 MYV983054:MYV983068 MOZ983054:MOZ983068 MFD983054:MFD983068 LVH983054:LVH983068 LLL983054:LLL983068 LBP983054:LBP983068 KRT983054:KRT983068 KHX983054:KHX983068 JYB983054:JYB983068 JOF983054:JOF983068 JEJ983054:JEJ983068 IUN983054:IUN983068 IKR983054:IKR983068 IAV983054:IAV983068 HQZ983054:HQZ983068 HHD983054:HHD983068 GXH983054:GXH983068 GNL983054:GNL983068 GDP983054:GDP983068 FTT983054:FTT983068 FJX983054:FJX983068 FAB983054:FAB983068 EQF983054:EQF983068 EGJ983054:EGJ983068 DWN983054:DWN983068 DMR983054:DMR983068 DCV983054:DCV983068 CSZ983054:CSZ983068 CJD983054:CJD983068 BZH983054:BZH983068 BPL983054:BPL983068 BFP983054:BFP983068 AVT983054:AVT983068 ALX983054:ALX983068 ACB983054:ACB983068 SF983054:SF983068 IJ983054:IJ983068 WUV917518:WUV917532 WKZ917518:WKZ917532 WBD917518:WBD917532 VRH917518:VRH917532 VHL917518:VHL917532 UXP917518:UXP917532 UNT917518:UNT917532 UDX917518:UDX917532 TUB917518:TUB917532 TKF917518:TKF917532 TAJ917518:TAJ917532 SQN917518:SQN917532 SGR917518:SGR917532 RWV917518:RWV917532 RMZ917518:RMZ917532 RDD917518:RDD917532 QTH917518:QTH917532 QJL917518:QJL917532 PZP917518:PZP917532 PPT917518:PPT917532 PFX917518:PFX917532 OWB917518:OWB917532 OMF917518:OMF917532 OCJ917518:OCJ917532 NSN917518:NSN917532 NIR917518:NIR917532 MYV917518:MYV917532 MOZ917518:MOZ917532 MFD917518:MFD917532 LVH917518:LVH917532 LLL917518:LLL917532 LBP917518:LBP917532 KRT917518:KRT917532 KHX917518:KHX917532 JYB917518:JYB917532 JOF917518:JOF917532 JEJ917518:JEJ917532 IUN917518:IUN917532 IKR917518:IKR917532 IAV917518:IAV917532 HQZ917518:HQZ917532 HHD917518:HHD917532 GXH917518:GXH917532 GNL917518:GNL917532 GDP917518:GDP917532 FTT917518:FTT917532 FJX917518:FJX917532 FAB917518:FAB917532 EQF917518:EQF917532 EGJ917518:EGJ917532 DWN917518:DWN917532 DMR917518:DMR917532 DCV917518:DCV917532 CSZ917518:CSZ917532 CJD917518:CJD917532 BZH917518:BZH917532 BPL917518:BPL917532 BFP917518:BFP917532 AVT917518:AVT917532 ALX917518:ALX917532 ACB917518:ACB917532 SF917518:SF917532 IJ917518:IJ917532 WUV851982:WUV851996 WKZ851982:WKZ851996 WBD851982:WBD851996 VRH851982:VRH851996 VHL851982:VHL851996 UXP851982:UXP851996 UNT851982:UNT851996 UDX851982:UDX851996 TUB851982:TUB851996 TKF851982:TKF851996 TAJ851982:TAJ851996 SQN851982:SQN851996 SGR851982:SGR851996 RWV851982:RWV851996 RMZ851982:RMZ851996 RDD851982:RDD851996 QTH851982:QTH851996 QJL851982:QJL851996 PZP851982:PZP851996 PPT851982:PPT851996 PFX851982:PFX851996 OWB851982:OWB851996 OMF851982:OMF851996 OCJ851982:OCJ851996 NSN851982:NSN851996 NIR851982:NIR851996 MYV851982:MYV851996 MOZ851982:MOZ851996 MFD851982:MFD851996 LVH851982:LVH851996 LLL851982:LLL851996 LBP851982:LBP851996 KRT851982:KRT851996 KHX851982:KHX851996 JYB851982:JYB851996 JOF851982:JOF851996 JEJ851982:JEJ851996 IUN851982:IUN851996 IKR851982:IKR851996 IAV851982:IAV851996 HQZ851982:HQZ851996 HHD851982:HHD851996 GXH851982:GXH851996 GNL851982:GNL851996 GDP851982:GDP851996 FTT851982:FTT851996 FJX851982:FJX851996 FAB851982:FAB851996 EQF851982:EQF851996 EGJ851982:EGJ851996 DWN851982:DWN851996 DMR851982:DMR851996 DCV851982:DCV851996 CSZ851982:CSZ851996 CJD851982:CJD851996 BZH851982:BZH851996 BPL851982:BPL851996 BFP851982:BFP851996 AVT851982:AVT851996 ALX851982:ALX851996 ACB851982:ACB851996 SF851982:SF851996 IJ851982:IJ851996 WUV786446:WUV786460 WKZ786446:WKZ786460 WBD786446:WBD786460 VRH786446:VRH786460 VHL786446:VHL786460 UXP786446:UXP786460 UNT786446:UNT786460 UDX786446:UDX786460 TUB786446:TUB786460 TKF786446:TKF786460 TAJ786446:TAJ786460 SQN786446:SQN786460 SGR786446:SGR786460 RWV786446:RWV786460 RMZ786446:RMZ786460 RDD786446:RDD786460 QTH786446:QTH786460 QJL786446:QJL786460 PZP786446:PZP786460 PPT786446:PPT786460 PFX786446:PFX786460 OWB786446:OWB786460 OMF786446:OMF786460 OCJ786446:OCJ786460 NSN786446:NSN786460 NIR786446:NIR786460 MYV786446:MYV786460 MOZ786446:MOZ786460 MFD786446:MFD786460 LVH786446:LVH786460 LLL786446:LLL786460 LBP786446:LBP786460 KRT786446:KRT786460 KHX786446:KHX786460 JYB786446:JYB786460 JOF786446:JOF786460 JEJ786446:JEJ786460 IUN786446:IUN786460 IKR786446:IKR786460 IAV786446:IAV786460 HQZ786446:HQZ786460 HHD786446:HHD786460 GXH786446:GXH786460 GNL786446:GNL786460 GDP786446:GDP786460 FTT786446:FTT786460 FJX786446:FJX786460 FAB786446:FAB786460 EQF786446:EQF786460 EGJ786446:EGJ786460 DWN786446:DWN786460 DMR786446:DMR786460 DCV786446:DCV786460 CSZ786446:CSZ786460 CJD786446:CJD786460 BZH786446:BZH786460 BPL786446:BPL786460 BFP786446:BFP786460 AVT786446:AVT786460 ALX786446:ALX786460 ACB786446:ACB786460 SF786446:SF786460 IJ786446:IJ786460 WUV720910:WUV720924 WKZ720910:WKZ720924 WBD720910:WBD720924 VRH720910:VRH720924 VHL720910:VHL720924 UXP720910:UXP720924 UNT720910:UNT720924 UDX720910:UDX720924 TUB720910:TUB720924 TKF720910:TKF720924 TAJ720910:TAJ720924 SQN720910:SQN720924 SGR720910:SGR720924 RWV720910:RWV720924 RMZ720910:RMZ720924 RDD720910:RDD720924 QTH720910:QTH720924 QJL720910:QJL720924 PZP720910:PZP720924 PPT720910:PPT720924 PFX720910:PFX720924 OWB720910:OWB720924 OMF720910:OMF720924 OCJ720910:OCJ720924 NSN720910:NSN720924 NIR720910:NIR720924 MYV720910:MYV720924 MOZ720910:MOZ720924 MFD720910:MFD720924 LVH720910:LVH720924 LLL720910:LLL720924 LBP720910:LBP720924 KRT720910:KRT720924 KHX720910:KHX720924 JYB720910:JYB720924 JOF720910:JOF720924 JEJ720910:JEJ720924 IUN720910:IUN720924 IKR720910:IKR720924 IAV720910:IAV720924 HQZ720910:HQZ720924 HHD720910:HHD720924 GXH720910:GXH720924 GNL720910:GNL720924 GDP720910:GDP720924 FTT720910:FTT720924 FJX720910:FJX720924 FAB720910:FAB720924 EQF720910:EQF720924 EGJ720910:EGJ720924 DWN720910:DWN720924 DMR720910:DMR720924 DCV720910:DCV720924 CSZ720910:CSZ720924 CJD720910:CJD720924 BZH720910:BZH720924 BPL720910:BPL720924 BFP720910:BFP720924 AVT720910:AVT720924 ALX720910:ALX720924 ACB720910:ACB720924 SF720910:SF720924 IJ720910:IJ720924 WUV655374:WUV655388 WKZ655374:WKZ655388 WBD655374:WBD655388 VRH655374:VRH655388 VHL655374:VHL655388 UXP655374:UXP655388 UNT655374:UNT655388 UDX655374:UDX655388 TUB655374:TUB655388 TKF655374:TKF655388 TAJ655374:TAJ655388 SQN655374:SQN655388 SGR655374:SGR655388 RWV655374:RWV655388 RMZ655374:RMZ655388 RDD655374:RDD655388 QTH655374:QTH655388 QJL655374:QJL655388 PZP655374:PZP655388 PPT655374:PPT655388 PFX655374:PFX655388 OWB655374:OWB655388 OMF655374:OMF655388 OCJ655374:OCJ655388 NSN655374:NSN655388 NIR655374:NIR655388 MYV655374:MYV655388 MOZ655374:MOZ655388 MFD655374:MFD655388 LVH655374:LVH655388 LLL655374:LLL655388 LBP655374:LBP655388 KRT655374:KRT655388 KHX655374:KHX655388 JYB655374:JYB655388 JOF655374:JOF655388 JEJ655374:JEJ655388 IUN655374:IUN655388 IKR655374:IKR655388 IAV655374:IAV655388 HQZ655374:HQZ655388 HHD655374:HHD655388 GXH655374:GXH655388 GNL655374:GNL655388 GDP655374:GDP655388 FTT655374:FTT655388 FJX655374:FJX655388 FAB655374:FAB655388 EQF655374:EQF655388 EGJ655374:EGJ655388 DWN655374:DWN655388 DMR655374:DMR655388 DCV655374:DCV655388 CSZ655374:CSZ655388 CJD655374:CJD655388 BZH655374:BZH655388 BPL655374:BPL655388 BFP655374:BFP655388 AVT655374:AVT655388 ALX655374:ALX655388 ACB655374:ACB655388 SF655374:SF655388 IJ655374:IJ655388 WUV589838:WUV589852 WKZ589838:WKZ589852 WBD589838:WBD589852 VRH589838:VRH589852 VHL589838:VHL589852 UXP589838:UXP589852 UNT589838:UNT589852 UDX589838:UDX589852 TUB589838:TUB589852 TKF589838:TKF589852 TAJ589838:TAJ589852 SQN589838:SQN589852 SGR589838:SGR589852 RWV589838:RWV589852 RMZ589838:RMZ589852 RDD589838:RDD589852 QTH589838:QTH589852 QJL589838:QJL589852 PZP589838:PZP589852 PPT589838:PPT589852 PFX589838:PFX589852 OWB589838:OWB589852 OMF589838:OMF589852 OCJ589838:OCJ589852 NSN589838:NSN589852 NIR589838:NIR589852 MYV589838:MYV589852 MOZ589838:MOZ589852 MFD589838:MFD589852 LVH589838:LVH589852 LLL589838:LLL589852 LBP589838:LBP589852 KRT589838:KRT589852 KHX589838:KHX589852 JYB589838:JYB589852 JOF589838:JOF589852 JEJ589838:JEJ589852 IUN589838:IUN589852 IKR589838:IKR589852 IAV589838:IAV589852 HQZ589838:HQZ589852 HHD589838:HHD589852 GXH589838:GXH589852 GNL589838:GNL589852 GDP589838:GDP589852 FTT589838:FTT589852 FJX589838:FJX589852 FAB589838:FAB589852 EQF589838:EQF589852 EGJ589838:EGJ589852 DWN589838:DWN589852 DMR589838:DMR589852 DCV589838:DCV589852 CSZ589838:CSZ589852 CJD589838:CJD589852 BZH589838:BZH589852 BPL589838:BPL589852 BFP589838:BFP589852 AVT589838:AVT589852 ALX589838:ALX589852 ACB589838:ACB589852 SF589838:SF589852 IJ589838:IJ589852 WUV524302:WUV524316 WKZ524302:WKZ524316 WBD524302:WBD524316 VRH524302:VRH524316 VHL524302:VHL524316 UXP524302:UXP524316 UNT524302:UNT524316 UDX524302:UDX524316 TUB524302:TUB524316 TKF524302:TKF524316 TAJ524302:TAJ524316 SQN524302:SQN524316 SGR524302:SGR524316 RWV524302:RWV524316 RMZ524302:RMZ524316 RDD524302:RDD524316 QTH524302:QTH524316 QJL524302:QJL524316 PZP524302:PZP524316 PPT524302:PPT524316 PFX524302:PFX524316 OWB524302:OWB524316 OMF524302:OMF524316 OCJ524302:OCJ524316 NSN524302:NSN524316 NIR524302:NIR524316 MYV524302:MYV524316 MOZ524302:MOZ524316 MFD524302:MFD524316 LVH524302:LVH524316 LLL524302:LLL524316 LBP524302:LBP524316 KRT524302:KRT524316 KHX524302:KHX524316 JYB524302:JYB524316 JOF524302:JOF524316 JEJ524302:JEJ524316 IUN524302:IUN524316 IKR524302:IKR524316 IAV524302:IAV524316 HQZ524302:HQZ524316 HHD524302:HHD524316 GXH524302:GXH524316 GNL524302:GNL524316 GDP524302:GDP524316 FTT524302:FTT524316 FJX524302:FJX524316 FAB524302:FAB524316 EQF524302:EQF524316 EGJ524302:EGJ524316 DWN524302:DWN524316 DMR524302:DMR524316 DCV524302:DCV524316 CSZ524302:CSZ524316 CJD524302:CJD524316 BZH524302:BZH524316 BPL524302:BPL524316 BFP524302:BFP524316 AVT524302:AVT524316 ALX524302:ALX524316 ACB524302:ACB524316 SF524302:SF524316 IJ524302:IJ524316 WUV458766:WUV458780 WKZ458766:WKZ458780 WBD458766:WBD458780 VRH458766:VRH458780 VHL458766:VHL458780 UXP458766:UXP458780 UNT458766:UNT458780 UDX458766:UDX458780 TUB458766:TUB458780 TKF458766:TKF458780 TAJ458766:TAJ458780 SQN458766:SQN458780 SGR458766:SGR458780 RWV458766:RWV458780 RMZ458766:RMZ458780 RDD458766:RDD458780 QTH458766:QTH458780 QJL458766:QJL458780 PZP458766:PZP458780 PPT458766:PPT458780 PFX458766:PFX458780 OWB458766:OWB458780 OMF458766:OMF458780 OCJ458766:OCJ458780 NSN458766:NSN458780 NIR458766:NIR458780 MYV458766:MYV458780 MOZ458766:MOZ458780 MFD458766:MFD458780 LVH458766:LVH458780 LLL458766:LLL458780 LBP458766:LBP458780 KRT458766:KRT458780 KHX458766:KHX458780 JYB458766:JYB458780 JOF458766:JOF458780 JEJ458766:JEJ458780 IUN458766:IUN458780 IKR458766:IKR458780 IAV458766:IAV458780 HQZ458766:HQZ458780 HHD458766:HHD458780 GXH458766:GXH458780 GNL458766:GNL458780 GDP458766:GDP458780 FTT458766:FTT458780 FJX458766:FJX458780 FAB458766:FAB458780 EQF458766:EQF458780 EGJ458766:EGJ458780 DWN458766:DWN458780 DMR458766:DMR458780 DCV458766:DCV458780 CSZ458766:CSZ458780 CJD458766:CJD458780 BZH458766:BZH458780 BPL458766:BPL458780 BFP458766:BFP458780 AVT458766:AVT458780 ALX458766:ALX458780 ACB458766:ACB458780 SF458766:SF458780 IJ458766:IJ458780 WUV393230:WUV393244 WKZ393230:WKZ393244 WBD393230:WBD393244 VRH393230:VRH393244 VHL393230:VHL393244 UXP393230:UXP393244 UNT393230:UNT393244 UDX393230:UDX393244 TUB393230:TUB393244 TKF393230:TKF393244 TAJ393230:TAJ393244 SQN393230:SQN393244 SGR393230:SGR393244 RWV393230:RWV393244 RMZ393230:RMZ393244 RDD393230:RDD393244 QTH393230:QTH393244 QJL393230:QJL393244 PZP393230:PZP393244 PPT393230:PPT393244 PFX393230:PFX393244 OWB393230:OWB393244 OMF393230:OMF393244 OCJ393230:OCJ393244 NSN393230:NSN393244 NIR393230:NIR393244 MYV393230:MYV393244 MOZ393230:MOZ393244 MFD393230:MFD393244 LVH393230:LVH393244 LLL393230:LLL393244 LBP393230:LBP393244 KRT393230:KRT393244 KHX393230:KHX393244 JYB393230:JYB393244 JOF393230:JOF393244 JEJ393230:JEJ393244 IUN393230:IUN393244 IKR393230:IKR393244 IAV393230:IAV393244 HQZ393230:HQZ393244 HHD393230:HHD393244 GXH393230:GXH393244 GNL393230:GNL393244 GDP393230:GDP393244 FTT393230:FTT393244 FJX393230:FJX393244 FAB393230:FAB393244 EQF393230:EQF393244 EGJ393230:EGJ393244 DWN393230:DWN393244 DMR393230:DMR393244 DCV393230:DCV393244 CSZ393230:CSZ393244 CJD393230:CJD393244 BZH393230:BZH393244 BPL393230:BPL393244 BFP393230:BFP393244 AVT393230:AVT393244 ALX393230:ALX393244 ACB393230:ACB393244 SF393230:SF393244 IJ393230:IJ393244 WUV327694:WUV327708 WKZ327694:WKZ327708 WBD327694:WBD327708 VRH327694:VRH327708 VHL327694:VHL327708 UXP327694:UXP327708 UNT327694:UNT327708 UDX327694:UDX327708 TUB327694:TUB327708 TKF327694:TKF327708 TAJ327694:TAJ327708 SQN327694:SQN327708 SGR327694:SGR327708 RWV327694:RWV327708 RMZ327694:RMZ327708 RDD327694:RDD327708 QTH327694:QTH327708 QJL327694:QJL327708 PZP327694:PZP327708 PPT327694:PPT327708 PFX327694:PFX327708 OWB327694:OWB327708 OMF327694:OMF327708 OCJ327694:OCJ327708 NSN327694:NSN327708 NIR327694:NIR327708 MYV327694:MYV327708 MOZ327694:MOZ327708 MFD327694:MFD327708 LVH327694:LVH327708 LLL327694:LLL327708 LBP327694:LBP327708 KRT327694:KRT327708 KHX327694:KHX327708 JYB327694:JYB327708 JOF327694:JOF327708 JEJ327694:JEJ327708 IUN327694:IUN327708 IKR327694:IKR327708 IAV327694:IAV327708 HQZ327694:HQZ327708 HHD327694:HHD327708 GXH327694:GXH327708 GNL327694:GNL327708 GDP327694:GDP327708 FTT327694:FTT327708 FJX327694:FJX327708 FAB327694:FAB327708 EQF327694:EQF327708 EGJ327694:EGJ327708 DWN327694:DWN327708 DMR327694:DMR327708 DCV327694:DCV327708 CSZ327694:CSZ327708 CJD327694:CJD327708 BZH327694:BZH327708 BPL327694:BPL327708 BFP327694:BFP327708 AVT327694:AVT327708 ALX327694:ALX327708 ACB327694:ACB327708 SF327694:SF327708 IJ327694:IJ327708 WUV262158:WUV262172 WKZ262158:WKZ262172 WBD262158:WBD262172 VRH262158:VRH262172 VHL262158:VHL262172 UXP262158:UXP262172 UNT262158:UNT262172 UDX262158:UDX262172 TUB262158:TUB262172 TKF262158:TKF262172 TAJ262158:TAJ262172 SQN262158:SQN262172 SGR262158:SGR262172 RWV262158:RWV262172 RMZ262158:RMZ262172 RDD262158:RDD262172 QTH262158:QTH262172 QJL262158:QJL262172 PZP262158:PZP262172 PPT262158:PPT262172 PFX262158:PFX262172 OWB262158:OWB262172 OMF262158:OMF262172 OCJ262158:OCJ262172 NSN262158:NSN262172 NIR262158:NIR262172 MYV262158:MYV262172 MOZ262158:MOZ262172 MFD262158:MFD262172 LVH262158:LVH262172 LLL262158:LLL262172 LBP262158:LBP262172 KRT262158:KRT262172 KHX262158:KHX262172 JYB262158:JYB262172 JOF262158:JOF262172 JEJ262158:JEJ262172 IUN262158:IUN262172 IKR262158:IKR262172 IAV262158:IAV262172 HQZ262158:HQZ262172 HHD262158:HHD262172 GXH262158:GXH262172 GNL262158:GNL262172 GDP262158:GDP262172 FTT262158:FTT262172 FJX262158:FJX262172 FAB262158:FAB262172 EQF262158:EQF262172 EGJ262158:EGJ262172 DWN262158:DWN262172 DMR262158:DMR262172 DCV262158:DCV262172 CSZ262158:CSZ262172 CJD262158:CJD262172 BZH262158:BZH262172 BPL262158:BPL262172 BFP262158:BFP262172 AVT262158:AVT262172 ALX262158:ALX262172 ACB262158:ACB262172 SF262158:SF262172 IJ262158:IJ262172 WUV196622:WUV196636 WKZ196622:WKZ196636 WBD196622:WBD196636 VRH196622:VRH196636 VHL196622:VHL196636 UXP196622:UXP196636 UNT196622:UNT196636 UDX196622:UDX196636 TUB196622:TUB196636 TKF196622:TKF196636 TAJ196622:TAJ196636 SQN196622:SQN196636 SGR196622:SGR196636 RWV196622:RWV196636 RMZ196622:RMZ196636 RDD196622:RDD196636 QTH196622:QTH196636 QJL196622:QJL196636 PZP196622:PZP196636 PPT196622:PPT196636 PFX196622:PFX196636 OWB196622:OWB196636 OMF196622:OMF196636 OCJ196622:OCJ196636 NSN196622:NSN196636 NIR196622:NIR196636 MYV196622:MYV196636 MOZ196622:MOZ196636 MFD196622:MFD196636 LVH196622:LVH196636 LLL196622:LLL196636 LBP196622:LBP196636 KRT196622:KRT196636 KHX196622:KHX196636 JYB196622:JYB196636 JOF196622:JOF196636 JEJ196622:JEJ196636 IUN196622:IUN196636 IKR196622:IKR196636 IAV196622:IAV196636 HQZ196622:HQZ196636 HHD196622:HHD196636 GXH196622:GXH196636 GNL196622:GNL196636 GDP196622:GDP196636 FTT196622:FTT196636 FJX196622:FJX196636 FAB196622:FAB196636 EQF196622:EQF196636 EGJ196622:EGJ196636 DWN196622:DWN196636 DMR196622:DMR196636 DCV196622:DCV196636 CSZ196622:CSZ196636 CJD196622:CJD196636 BZH196622:BZH196636 BPL196622:BPL196636 BFP196622:BFP196636 AVT196622:AVT196636 ALX196622:ALX196636 ACB196622:ACB196636 SF196622:SF196636 IJ196622:IJ196636 WUV131086:WUV131100 WKZ131086:WKZ131100 WBD131086:WBD131100 VRH131086:VRH131100 VHL131086:VHL131100 UXP131086:UXP131100 UNT131086:UNT131100 UDX131086:UDX131100 TUB131086:TUB131100 TKF131086:TKF131100 TAJ131086:TAJ131100 SQN131086:SQN131100 SGR131086:SGR131100 RWV131086:RWV131100 RMZ131086:RMZ131100 RDD131086:RDD131100 QTH131086:QTH131100 QJL131086:QJL131100 PZP131086:PZP131100 PPT131086:PPT131100 PFX131086:PFX131100 OWB131086:OWB131100 OMF131086:OMF131100 OCJ131086:OCJ131100 NSN131086:NSN131100 NIR131086:NIR131100 MYV131086:MYV131100 MOZ131086:MOZ131100 MFD131086:MFD131100 LVH131086:LVH131100 LLL131086:LLL131100 LBP131086:LBP131100 KRT131086:KRT131100 KHX131086:KHX131100 JYB131086:JYB131100 JOF131086:JOF131100 JEJ131086:JEJ131100 IUN131086:IUN131100 IKR131086:IKR131100 IAV131086:IAV131100 HQZ131086:HQZ131100 HHD131086:HHD131100 GXH131086:GXH131100 GNL131086:GNL131100 GDP131086:GDP131100 FTT131086:FTT131100 FJX131086:FJX131100 FAB131086:FAB131100 EQF131086:EQF131100 EGJ131086:EGJ131100 DWN131086:DWN131100 DMR131086:DMR131100 DCV131086:DCV131100 CSZ131086:CSZ131100 CJD131086:CJD131100 BZH131086:BZH131100 BPL131086:BPL131100 BFP131086:BFP131100 AVT131086:AVT131100 ALX131086:ALX131100 ACB131086:ACB131100 SF131086:SF131100 IJ131086:IJ131100 WUV65550:WUV65564 WKZ65550:WKZ65564 WBD65550:WBD65564 VRH65550:VRH65564 VHL65550:VHL65564 UXP65550:UXP65564 UNT65550:UNT65564 UDX65550:UDX65564 TUB65550:TUB65564 TKF65550:TKF65564 TAJ65550:TAJ65564 SQN65550:SQN65564 SGR65550:SGR65564 RWV65550:RWV65564 RMZ65550:RMZ65564 RDD65550:RDD65564 QTH65550:QTH65564 QJL65550:QJL65564 PZP65550:PZP65564 PPT65550:PPT65564 PFX65550:PFX65564 OWB65550:OWB65564 OMF65550:OMF65564 OCJ65550:OCJ65564 NSN65550:NSN65564 NIR65550:NIR65564 MYV65550:MYV65564 MOZ65550:MOZ65564 MFD65550:MFD65564 LVH65550:LVH65564 LLL65550:LLL65564 LBP65550:LBP65564 KRT65550:KRT65564 KHX65550:KHX65564 JYB65550:JYB65564 JOF65550:JOF65564 JEJ65550:JEJ65564 IUN65550:IUN65564 IKR65550:IKR65564 IAV65550:IAV65564 HQZ65550:HQZ65564 HHD65550:HHD65564 GXH65550:GXH65564 GNL65550:GNL65564 GDP65550:GDP65564 FTT65550:FTT65564 FJX65550:FJX65564 FAB65550:FAB65564 EQF65550:EQF65564 EGJ65550:EGJ65564 DWN65550:DWN65564 DMR65550:DMR65564 DCV65550:DCV65564 CSZ65550:CSZ65564 CJD65550:CJD65564 BZH65550:BZH65564 BPL65550:BPL65564 BFP65550:BFP65564 AVT65550:AVT65564 ALX65550:ALX65564 ACB65550:ACB65564 SF65550:SF65564 IJ65550:IJ65564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SF10:SF24">
      <formula1>#REF!</formula1>
    </dataValidation>
  </dataValidations>
  <pageMargins left="0.70866141732283472" right="0.51181102362204722" top="0.74803149606299213" bottom="0.35433070866141736" header="0.31496062992125984" footer="0.31496062992125984"/>
  <pageSetup scale="46" orientation="landscape" r:id="rId1"/>
  <legacyDrawing r:id="rId2"/>
</worksheet>
</file>

<file path=xl/worksheets/sheet23.xml><?xml version="1.0" encoding="utf-8"?>
<worksheet xmlns="http://schemas.openxmlformats.org/spreadsheetml/2006/main" xmlns:r="http://schemas.openxmlformats.org/officeDocument/2006/relationships">
  <sheetPr>
    <pageSetUpPr fitToPage="1"/>
  </sheetPr>
  <dimension ref="B2:K67"/>
  <sheetViews>
    <sheetView topLeftCell="B1" zoomScale="110" zoomScaleNormal="110" workbookViewId="0">
      <selection activeCell="E46" sqref="E46"/>
    </sheetView>
  </sheetViews>
  <sheetFormatPr defaultRowHeight="12.75"/>
  <cols>
    <col min="1" max="1" width="5.42578125" style="288" customWidth="1"/>
    <col min="2" max="2" width="35.28515625" style="288" bestFit="1" customWidth="1"/>
    <col min="3" max="3" width="9.140625" style="288"/>
    <col min="4" max="4" width="11" style="288" bestFit="1" customWidth="1"/>
    <col min="5" max="5" width="11.5703125" style="288" bestFit="1" customWidth="1"/>
    <col min="6" max="6" width="12.5703125" style="288" bestFit="1" customWidth="1"/>
    <col min="7" max="7" width="11" style="288" bestFit="1" customWidth="1"/>
    <col min="8" max="10" width="12.5703125" style="288" bestFit="1" customWidth="1"/>
    <col min="11"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80" t="s">
        <v>112</v>
      </c>
      <c r="D3" s="1280"/>
      <c r="E3" s="1280"/>
      <c r="F3" s="556"/>
      <c r="G3" s="556"/>
      <c r="H3" s="556"/>
      <c r="I3" s="556"/>
      <c r="J3" s="556"/>
      <c r="K3" s="556"/>
    </row>
    <row r="4" spans="2:11">
      <c r="B4" s="555" t="s">
        <v>481</v>
      </c>
      <c r="C4" s="1280" t="s">
        <v>507</v>
      </c>
      <c r="D4" s="1280"/>
      <c r="E4" s="1280"/>
      <c r="F4" s="556"/>
      <c r="G4" s="556"/>
      <c r="H4" s="556"/>
      <c r="I4" s="556"/>
      <c r="J4" s="556"/>
      <c r="K4" s="556"/>
    </row>
    <row r="5" spans="2:11">
      <c r="B5" s="555" t="s">
        <v>45</v>
      </c>
      <c r="C5" s="557">
        <v>22825</v>
      </c>
      <c r="D5" s="558" t="s">
        <v>13</v>
      </c>
      <c r="E5" s="549"/>
      <c r="F5" s="556"/>
      <c r="G5" s="556"/>
      <c r="H5" s="556"/>
      <c r="I5" s="556"/>
      <c r="J5" s="556"/>
      <c r="K5" s="556"/>
    </row>
    <row r="6" spans="2:11">
      <c r="B6" s="555" t="s">
        <v>482</v>
      </c>
      <c r="C6" s="557">
        <v>62</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'Bill Impact - Ind Non RPP'!C8</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569">
        <f>'Current Tariff '!E177</f>
        <v>3.44</v>
      </c>
      <c r="E14" s="570">
        <v>690</v>
      </c>
      <c r="F14" s="571">
        <f>E14*D14</f>
        <v>2373.6</v>
      </c>
      <c r="G14" s="572">
        <f>'2016 Rate Schedule (Part 1)'!E75</f>
        <v>3.337666449426091</v>
      </c>
      <c r="H14" s="573">
        <f>E14</f>
        <v>690</v>
      </c>
      <c r="I14" s="571">
        <f>H14*G14</f>
        <v>2302.9898501040029</v>
      </c>
      <c r="J14" s="574">
        <f t="shared" ref="J14:J50" si="0">I14-F14</f>
        <v>-70.610149895996983</v>
      </c>
      <c r="K14" s="575">
        <f>IF(ISERROR(J14/F14), "", J14/F14)</f>
        <v>-2.9748125166833918E-2</v>
      </c>
    </row>
    <row r="15" spans="2:11">
      <c r="B15" s="536" t="s">
        <v>389</v>
      </c>
      <c r="C15" s="537"/>
      <c r="D15" s="569"/>
      <c r="E15" s="570">
        <v>1</v>
      </c>
      <c r="F15" s="571">
        <f t="shared" ref="F15:F29" si="1">E15*D15</f>
        <v>0</v>
      </c>
      <c r="G15" s="572"/>
      <c r="H15" s="573">
        <v>1</v>
      </c>
      <c r="I15" s="571">
        <f>H15*G15</f>
        <v>0</v>
      </c>
      <c r="J15" s="574">
        <f t="shared" si="0"/>
        <v>0</v>
      </c>
      <c r="K15" s="575" t="str">
        <f t="shared" ref="K15:K55" si="2">IF(ISERROR(J15/F15), "", J15/F15)</f>
        <v/>
      </c>
    </row>
    <row r="16" spans="2:11">
      <c r="B16" s="538"/>
      <c r="C16" s="537"/>
      <c r="D16" s="569"/>
      <c r="E16" s="570">
        <v>1</v>
      </c>
      <c r="F16" s="571">
        <f t="shared" si="1"/>
        <v>0</v>
      </c>
      <c r="G16" s="572"/>
      <c r="H16" s="573">
        <v>1</v>
      </c>
      <c r="I16" s="571">
        <f t="shared" ref="I16:I29" si="3">H16*G16</f>
        <v>0</v>
      </c>
      <c r="J16" s="574">
        <f t="shared" si="0"/>
        <v>0</v>
      </c>
      <c r="K16" s="575" t="str">
        <f t="shared" si="2"/>
        <v/>
      </c>
    </row>
    <row r="17" spans="2:11">
      <c r="B17" s="538"/>
      <c r="C17" s="537"/>
      <c r="D17" s="569"/>
      <c r="E17" s="570">
        <v>1</v>
      </c>
      <c r="F17" s="571">
        <f t="shared" si="1"/>
        <v>0</v>
      </c>
      <c r="G17" s="572"/>
      <c r="H17" s="573">
        <v>1</v>
      </c>
      <c r="I17" s="571">
        <f t="shared" si="3"/>
        <v>0</v>
      </c>
      <c r="J17" s="574">
        <f t="shared" si="0"/>
        <v>0</v>
      </c>
      <c r="K17" s="575" t="str">
        <f t="shared" si="2"/>
        <v/>
      </c>
    </row>
    <row r="18" spans="2:11">
      <c r="B18" s="538"/>
      <c r="C18" s="537"/>
      <c r="D18" s="569"/>
      <c r="E18" s="570">
        <v>1</v>
      </c>
      <c r="F18" s="571">
        <f t="shared" si="1"/>
        <v>0</v>
      </c>
      <c r="G18" s="572"/>
      <c r="H18" s="573">
        <v>1</v>
      </c>
      <c r="I18" s="571">
        <f t="shared" si="3"/>
        <v>0</v>
      </c>
      <c r="J18" s="574">
        <f t="shared" si="0"/>
        <v>0</v>
      </c>
      <c r="K18" s="575" t="str">
        <f t="shared" si="2"/>
        <v/>
      </c>
    </row>
    <row r="19" spans="2:11">
      <c r="B19" s="538"/>
      <c r="C19" s="537"/>
      <c r="D19" s="569"/>
      <c r="E19" s="570">
        <v>1</v>
      </c>
      <c r="F19" s="571">
        <f t="shared" si="1"/>
        <v>0</v>
      </c>
      <c r="G19" s="572"/>
      <c r="H19" s="573">
        <v>1</v>
      </c>
      <c r="I19" s="571">
        <f t="shared" si="3"/>
        <v>0</v>
      </c>
      <c r="J19" s="574">
        <f t="shared" si="0"/>
        <v>0</v>
      </c>
      <c r="K19" s="575" t="str">
        <f t="shared" si="2"/>
        <v/>
      </c>
    </row>
    <row r="20" spans="2:11">
      <c r="B20" s="536" t="s">
        <v>63</v>
      </c>
      <c r="C20" s="537" t="s">
        <v>20</v>
      </c>
      <c r="D20" s="569">
        <f>'Current Tariff '!E178</f>
        <v>13.133800000000001</v>
      </c>
      <c r="E20" s="576">
        <f>C6</f>
        <v>62</v>
      </c>
      <c r="F20" s="571">
        <f t="shared" si="1"/>
        <v>814.29560000000004</v>
      </c>
      <c r="G20" s="572">
        <f>'2016 Rate Schedule (Part 1)'!E76</f>
        <v>12.743094073683837</v>
      </c>
      <c r="H20" s="576">
        <f>E20</f>
        <v>62</v>
      </c>
      <c r="I20" s="571">
        <f t="shared" si="3"/>
        <v>790.07183256839789</v>
      </c>
      <c r="J20" s="574">
        <f t="shared" si="0"/>
        <v>-24.223767431602141</v>
      </c>
      <c r="K20" s="575">
        <f t="shared" si="2"/>
        <v>-2.9748125166833936E-2</v>
      </c>
    </row>
    <row r="21" spans="2:11">
      <c r="B21" s="536" t="s">
        <v>390</v>
      </c>
      <c r="C21" s="537"/>
      <c r="D21" s="569"/>
      <c r="E21" s="576">
        <f>E20</f>
        <v>62</v>
      </c>
      <c r="F21" s="571">
        <f t="shared" si="1"/>
        <v>0</v>
      </c>
      <c r="G21" s="572"/>
      <c r="H21" s="576">
        <f t="shared" ref="H21:H29" si="4">E21</f>
        <v>62</v>
      </c>
      <c r="I21" s="571">
        <f t="shared" si="3"/>
        <v>0</v>
      </c>
      <c r="J21" s="574">
        <f t="shared" si="0"/>
        <v>0</v>
      </c>
      <c r="K21" s="575" t="str">
        <f t="shared" si="2"/>
        <v/>
      </c>
    </row>
    <row r="22" spans="2:11">
      <c r="B22" s="536"/>
      <c r="C22" s="537"/>
      <c r="D22" s="569"/>
      <c r="E22" s="576">
        <f t="shared" ref="E22:E29" si="5">E21</f>
        <v>62</v>
      </c>
      <c r="F22" s="571">
        <f t="shared" si="1"/>
        <v>0</v>
      </c>
      <c r="G22" s="572"/>
      <c r="H22" s="576">
        <f t="shared" si="4"/>
        <v>62</v>
      </c>
      <c r="I22" s="571">
        <f t="shared" si="3"/>
        <v>0</v>
      </c>
      <c r="J22" s="574">
        <f t="shared" si="0"/>
        <v>0</v>
      </c>
      <c r="K22" s="575" t="str">
        <f t="shared" si="2"/>
        <v/>
      </c>
    </row>
    <row r="23" spans="2:11">
      <c r="B23" s="538"/>
      <c r="C23" s="537"/>
      <c r="D23" s="569"/>
      <c r="E23" s="576">
        <f t="shared" si="5"/>
        <v>62</v>
      </c>
      <c r="F23" s="571">
        <f t="shared" si="1"/>
        <v>0</v>
      </c>
      <c r="G23" s="572"/>
      <c r="H23" s="576">
        <f t="shared" si="4"/>
        <v>62</v>
      </c>
      <c r="I23" s="571">
        <f t="shared" si="3"/>
        <v>0</v>
      </c>
      <c r="J23" s="574">
        <f t="shared" si="0"/>
        <v>0</v>
      </c>
      <c r="K23" s="575" t="str">
        <f t="shared" si="2"/>
        <v/>
      </c>
    </row>
    <row r="24" spans="2:11" ht="12" customHeight="1">
      <c r="B24" s="538"/>
      <c r="C24" s="537"/>
      <c r="D24" s="569"/>
      <c r="E24" s="576">
        <f t="shared" si="5"/>
        <v>62</v>
      </c>
      <c r="F24" s="571">
        <f t="shared" si="1"/>
        <v>0</v>
      </c>
      <c r="G24" s="572"/>
      <c r="H24" s="576">
        <f t="shared" si="4"/>
        <v>62</v>
      </c>
      <c r="I24" s="571">
        <f t="shared" si="3"/>
        <v>0</v>
      </c>
      <c r="J24" s="574">
        <f t="shared" si="0"/>
        <v>0</v>
      </c>
      <c r="K24" s="575" t="str">
        <f t="shared" si="2"/>
        <v/>
      </c>
    </row>
    <row r="25" spans="2:11">
      <c r="B25" s="538"/>
      <c r="C25" s="537"/>
      <c r="D25" s="569"/>
      <c r="E25" s="576">
        <f t="shared" si="5"/>
        <v>62</v>
      </c>
      <c r="F25" s="571">
        <f t="shared" si="1"/>
        <v>0</v>
      </c>
      <c r="G25" s="572"/>
      <c r="H25" s="576">
        <f t="shared" si="4"/>
        <v>62</v>
      </c>
      <c r="I25" s="571">
        <f t="shared" si="3"/>
        <v>0</v>
      </c>
      <c r="J25" s="574">
        <f t="shared" si="0"/>
        <v>0</v>
      </c>
      <c r="K25" s="575" t="str">
        <f t="shared" si="2"/>
        <v/>
      </c>
    </row>
    <row r="26" spans="2:11">
      <c r="B26" s="538"/>
      <c r="C26" s="537"/>
      <c r="D26" s="569"/>
      <c r="E26" s="576">
        <f t="shared" si="5"/>
        <v>62</v>
      </c>
      <c r="F26" s="571">
        <f t="shared" si="1"/>
        <v>0</v>
      </c>
      <c r="G26" s="572"/>
      <c r="H26" s="576">
        <f t="shared" si="4"/>
        <v>62</v>
      </c>
      <c r="I26" s="571">
        <f t="shared" si="3"/>
        <v>0</v>
      </c>
      <c r="J26" s="574">
        <f t="shared" si="0"/>
        <v>0</v>
      </c>
      <c r="K26" s="575" t="str">
        <f t="shared" si="2"/>
        <v/>
      </c>
    </row>
    <row r="27" spans="2:11">
      <c r="B27" s="538"/>
      <c r="C27" s="537"/>
      <c r="D27" s="569"/>
      <c r="E27" s="576">
        <f t="shared" si="5"/>
        <v>62</v>
      </c>
      <c r="F27" s="571">
        <f t="shared" si="1"/>
        <v>0</v>
      </c>
      <c r="G27" s="572"/>
      <c r="H27" s="576">
        <f t="shared" si="4"/>
        <v>62</v>
      </c>
      <c r="I27" s="571">
        <f t="shared" si="3"/>
        <v>0</v>
      </c>
      <c r="J27" s="574">
        <f t="shared" si="0"/>
        <v>0</v>
      </c>
      <c r="K27" s="575" t="str">
        <f t="shared" si="2"/>
        <v/>
      </c>
    </row>
    <row r="28" spans="2:11">
      <c r="B28" s="538"/>
      <c r="C28" s="537"/>
      <c r="D28" s="569"/>
      <c r="E28" s="576">
        <f t="shared" si="5"/>
        <v>62</v>
      </c>
      <c r="F28" s="571">
        <f t="shared" si="1"/>
        <v>0</v>
      </c>
      <c r="G28" s="572"/>
      <c r="H28" s="576">
        <f t="shared" si="4"/>
        <v>62</v>
      </c>
      <c r="I28" s="571">
        <f t="shared" si="3"/>
        <v>0</v>
      </c>
      <c r="J28" s="574">
        <f t="shared" si="0"/>
        <v>0</v>
      </c>
      <c r="K28" s="575" t="str">
        <f t="shared" si="2"/>
        <v/>
      </c>
    </row>
    <row r="29" spans="2:11">
      <c r="B29" s="538"/>
      <c r="C29" s="537"/>
      <c r="D29" s="569"/>
      <c r="E29" s="576">
        <f t="shared" si="5"/>
        <v>62</v>
      </c>
      <c r="F29" s="571">
        <f t="shared" si="1"/>
        <v>0</v>
      </c>
      <c r="G29" s="572"/>
      <c r="H29" s="576">
        <f t="shared" si="4"/>
        <v>62</v>
      </c>
      <c r="I29" s="571">
        <f t="shared" si="3"/>
        <v>0</v>
      </c>
      <c r="J29" s="574">
        <f t="shared" si="0"/>
        <v>0</v>
      </c>
      <c r="K29" s="575" t="str">
        <f t="shared" si="2"/>
        <v/>
      </c>
    </row>
    <row r="30" spans="2:11">
      <c r="B30" s="539" t="s">
        <v>464</v>
      </c>
      <c r="C30" s="540"/>
      <c r="D30" s="577"/>
      <c r="E30" s="578"/>
      <c r="F30" s="579">
        <f>SUM(F14:F29)</f>
        <v>3187.8955999999998</v>
      </c>
      <c r="G30" s="580"/>
      <c r="H30" s="581"/>
      <c r="I30" s="579">
        <f>SUM(I14:I29)</f>
        <v>3093.0616826724008</v>
      </c>
      <c r="J30" s="582">
        <f t="shared" si="0"/>
        <v>-94.833917327599011</v>
      </c>
      <c r="K30" s="583">
        <f>IF((F30)=0,"",(J30/F30))</f>
        <v>-2.9748125166833887E-2</v>
      </c>
    </row>
    <row r="31" spans="2:11" ht="48" customHeight="1">
      <c r="B31" s="541" t="s">
        <v>491</v>
      </c>
      <c r="C31" s="537" t="s">
        <v>20</v>
      </c>
      <c r="D31" s="569">
        <f>'Current Tariff '!E180</f>
        <v>1.0618000000000001</v>
      </c>
      <c r="E31" s="576">
        <f>E20</f>
        <v>62</v>
      </c>
      <c r="F31" s="571">
        <f t="shared" ref="F31:F41" si="6">E31*D31</f>
        <v>65.831600000000009</v>
      </c>
      <c r="G31" s="626">
        <f>'2016 Rate Schedule (Part 1)'!E78</f>
        <v>0</v>
      </c>
      <c r="H31" s="576">
        <f>E31</f>
        <v>62</v>
      </c>
      <c r="I31" s="571">
        <f t="shared" ref="I31:I41" si="7">H31*G31</f>
        <v>0</v>
      </c>
      <c r="J31" s="574">
        <f t="shared" si="0"/>
        <v>-65.831600000000009</v>
      </c>
      <c r="K31" s="575">
        <f t="shared" si="2"/>
        <v>-1</v>
      </c>
    </row>
    <row r="32" spans="2:11" ht="51" customHeight="1">
      <c r="B32" s="541" t="s">
        <v>493</v>
      </c>
      <c r="C32" s="537" t="s">
        <v>20</v>
      </c>
      <c r="D32" s="569">
        <f>'Current Tariff '!E181</f>
        <v>0.29330000000000001</v>
      </c>
      <c r="E32" s="576">
        <f>E33</f>
        <v>62</v>
      </c>
      <c r="F32" s="571">
        <f>E32*D32</f>
        <v>18.1846</v>
      </c>
      <c r="G32" s="626">
        <f>'2016 Rate Schedule (Part 1)'!E79</f>
        <v>0</v>
      </c>
      <c r="H32" s="576">
        <f>E32</f>
        <v>62</v>
      </c>
      <c r="I32" s="571">
        <f>H32*G32</f>
        <v>0</v>
      </c>
      <c r="J32" s="574">
        <f>I32-F32</f>
        <v>-18.1846</v>
      </c>
      <c r="K32" s="575">
        <f>IF(ISERROR(J32/F32), "", J32/F32)</f>
        <v>-1</v>
      </c>
    </row>
    <row r="33" spans="2:11" ht="45.75" customHeight="1">
      <c r="B33" s="541" t="s">
        <v>492</v>
      </c>
      <c r="C33" s="537" t="s">
        <v>20</v>
      </c>
      <c r="D33" s="569"/>
      <c r="E33" s="576">
        <f>E31</f>
        <v>62</v>
      </c>
      <c r="F33" s="571">
        <f t="shared" si="6"/>
        <v>0</v>
      </c>
      <c r="G33" s="572">
        <f>'2016 Rate Schedule (Part 1)'!E80</f>
        <v>-1.8512999999999999</v>
      </c>
      <c r="H33" s="576">
        <f t="shared" ref="H33:H39" si="8">E33</f>
        <v>62</v>
      </c>
      <c r="I33" s="571">
        <f t="shared" si="7"/>
        <v>-114.78059999999999</v>
      </c>
      <c r="J33" s="574">
        <f t="shared" si="0"/>
        <v>-114.78059999999999</v>
      </c>
      <c r="K33" s="575" t="str">
        <f t="shared" si="2"/>
        <v/>
      </c>
    </row>
    <row r="34" spans="2:11" ht="52.5" customHeight="1">
      <c r="B34" s="541" t="s">
        <v>490</v>
      </c>
      <c r="C34" s="537" t="s">
        <v>41</v>
      </c>
      <c r="D34" s="569"/>
      <c r="E34" s="576">
        <f>E32</f>
        <v>62</v>
      </c>
      <c r="F34" s="571">
        <f t="shared" si="6"/>
        <v>0</v>
      </c>
      <c r="G34" s="572">
        <f>'2016 Rate Schedule (Part 1)'!E81</f>
        <v>6.0000000000000001E-3</v>
      </c>
      <c r="H34" s="576">
        <f>C5</f>
        <v>22825</v>
      </c>
      <c r="I34" s="571">
        <f t="shared" si="7"/>
        <v>136.95000000000002</v>
      </c>
      <c r="J34" s="574">
        <f t="shared" si="0"/>
        <v>136.95000000000002</v>
      </c>
      <c r="K34" s="575" t="str">
        <f t="shared" si="2"/>
        <v/>
      </c>
    </row>
    <row r="35" spans="2:11" ht="52.5" customHeight="1">
      <c r="B35" s="541" t="s">
        <v>494</v>
      </c>
      <c r="C35" s="537" t="s">
        <v>20</v>
      </c>
      <c r="D35" s="569"/>
      <c r="E35" s="576">
        <f>E34</f>
        <v>62</v>
      </c>
      <c r="F35" s="571"/>
      <c r="G35" s="572">
        <f>'2016 Rate Schedule (Part 1)'!E82</f>
        <v>0.4798</v>
      </c>
      <c r="H35" s="576">
        <f>H20</f>
        <v>62</v>
      </c>
      <c r="I35" s="571">
        <f t="shared" si="7"/>
        <v>29.747599999999998</v>
      </c>
      <c r="J35" s="574">
        <f t="shared" si="0"/>
        <v>29.747599999999998</v>
      </c>
      <c r="K35" s="575" t="str">
        <f t="shared" si="2"/>
        <v/>
      </c>
    </row>
    <row r="36" spans="2:11" ht="67.5" customHeight="1">
      <c r="B36" s="541" t="s">
        <v>495</v>
      </c>
      <c r="C36" s="537" t="s">
        <v>20</v>
      </c>
      <c r="D36" s="569"/>
      <c r="E36" s="576">
        <f>E35</f>
        <v>62</v>
      </c>
      <c r="F36" s="571"/>
      <c r="G36" s="572"/>
      <c r="H36" s="576">
        <f>H20</f>
        <v>62</v>
      </c>
      <c r="I36" s="571">
        <f t="shared" si="7"/>
        <v>0</v>
      </c>
      <c r="J36" s="574">
        <f t="shared" si="0"/>
        <v>0</v>
      </c>
      <c r="K36" s="575" t="str">
        <f t="shared" si="2"/>
        <v/>
      </c>
    </row>
    <row r="37" spans="2:11" ht="34.5" customHeight="1">
      <c r="B37" s="541" t="s">
        <v>757</v>
      </c>
      <c r="C37" s="537"/>
      <c r="D37" s="569"/>
      <c r="E37" s="576"/>
      <c r="F37" s="571"/>
      <c r="G37" s="572">
        <f>'2016 Rate Schedule (Part 1)'!E83</f>
        <v>0</v>
      </c>
      <c r="H37" s="576">
        <f>H36</f>
        <v>62</v>
      </c>
      <c r="I37" s="571">
        <f>H37*G37</f>
        <v>0</v>
      </c>
      <c r="J37" s="574">
        <f>I37-F37</f>
        <v>0</v>
      </c>
      <c r="K37" s="575"/>
    </row>
    <row r="38" spans="2:11" ht="34.5" customHeight="1">
      <c r="B38" s="541"/>
      <c r="C38" s="537"/>
      <c r="D38" s="569"/>
      <c r="E38" s="576"/>
      <c r="F38" s="571"/>
      <c r="G38" s="572"/>
      <c r="H38" s="576"/>
      <c r="I38" s="571"/>
      <c r="J38" s="574"/>
      <c r="K38" s="575"/>
    </row>
    <row r="39" spans="2:11" ht="27.75" customHeight="1">
      <c r="B39" s="542" t="s">
        <v>465</v>
      </c>
      <c r="C39" s="537" t="s">
        <v>20</v>
      </c>
      <c r="D39" s="569">
        <f>'Current Tariff '!E179</f>
        <v>0.62890000000000001</v>
      </c>
      <c r="E39" s="576">
        <f>E34</f>
        <v>62</v>
      </c>
      <c r="F39" s="571">
        <f t="shared" si="6"/>
        <v>38.991799999999998</v>
      </c>
      <c r="G39" s="572">
        <f>'2016 Rate Schedule (Part 1)'!E77</f>
        <v>1.2789792375696041</v>
      </c>
      <c r="H39" s="576">
        <f t="shared" si="8"/>
        <v>62</v>
      </c>
      <c r="I39" s="571">
        <f t="shared" si="7"/>
        <v>79.296712729315459</v>
      </c>
      <c r="J39" s="574">
        <f t="shared" si="0"/>
        <v>40.304912729315461</v>
      </c>
      <c r="K39" s="575">
        <f t="shared" si="2"/>
        <v>1.0336766378909275</v>
      </c>
    </row>
    <row r="40" spans="2:11" ht="24.75" customHeight="1">
      <c r="B40" s="542" t="s">
        <v>466</v>
      </c>
      <c r="C40" s="537" t="s">
        <v>41</v>
      </c>
      <c r="D40" s="584">
        <f>IF((C5*12&gt;=150000), 0, IF(C4="RPP",(D51*0.64+D52*0.18+D53*0.18),IF(C4="Non-RPP (Retailer)",D54,D55)))</f>
        <v>0</v>
      </c>
      <c r="E40" s="585">
        <f>IF(D40=0, 0, $C5*C7-C5)</f>
        <v>0</v>
      </c>
      <c r="F40" s="571">
        <f t="shared" si="6"/>
        <v>0</v>
      </c>
      <c r="G40" s="586">
        <f>IF((C5*12&gt;=150000), 0, IF(C4="RPP",(G51*0.64+G52*0.18+G53*0.18),IF(C4="Non-RPP (Retailer)",G54,G55)))</f>
        <v>0</v>
      </c>
      <c r="H40" s="585">
        <f>IF(G40=0, 0, C5*C8-C5)</f>
        <v>0</v>
      </c>
      <c r="I40" s="571">
        <f t="shared" si="7"/>
        <v>0</v>
      </c>
      <c r="J40" s="574">
        <f t="shared" si="0"/>
        <v>0</v>
      </c>
      <c r="K40" s="575" t="str">
        <f t="shared" si="2"/>
        <v/>
      </c>
    </row>
    <row r="41" spans="2:11" ht="24" customHeight="1">
      <c r="B41" s="542" t="s">
        <v>467</v>
      </c>
      <c r="C41" s="537"/>
      <c r="D41" s="584"/>
      <c r="E41" s="570"/>
      <c r="F41" s="571">
        <f t="shared" si="6"/>
        <v>0</v>
      </c>
      <c r="G41" s="584"/>
      <c r="H41" s="570"/>
      <c r="I41" s="571">
        <f t="shared" si="7"/>
        <v>0</v>
      </c>
      <c r="J41" s="574">
        <f t="shared" si="0"/>
        <v>0</v>
      </c>
      <c r="K41" s="575" t="str">
        <f t="shared" si="2"/>
        <v/>
      </c>
    </row>
    <row r="42" spans="2:11" ht="25.5">
      <c r="B42" s="543" t="s">
        <v>468</v>
      </c>
      <c r="C42" s="544"/>
      <c r="D42" s="587"/>
      <c r="E42" s="578"/>
      <c r="F42" s="588">
        <f>SUM(F31:F41)+F30</f>
        <v>3310.9035999999996</v>
      </c>
      <c r="G42" s="578"/>
      <c r="H42" s="581"/>
      <c r="I42" s="588">
        <f>SUM(I31:I41)+I30</f>
        <v>3224.2753954017162</v>
      </c>
      <c r="J42" s="582">
        <f t="shared" si="0"/>
        <v>-86.628204598283446</v>
      </c>
      <c r="K42" s="583">
        <f>IF((F42)=0,"",(J42/F42))</f>
        <v>-2.6164520343716274E-2</v>
      </c>
    </row>
    <row r="43" spans="2:11" ht="64.5" customHeight="1">
      <c r="B43" s="545" t="s">
        <v>392</v>
      </c>
      <c r="C43" s="546" t="s">
        <v>20</v>
      </c>
      <c r="D43" s="572">
        <f>'Current Tariff '!E182</f>
        <v>2.3611</v>
      </c>
      <c r="E43" s="585">
        <f>IF($C6&gt;0, $C6, $C5*$C7)</f>
        <v>62</v>
      </c>
      <c r="F43" s="571">
        <f>E43*D43</f>
        <v>146.38820000000001</v>
      </c>
      <c r="G43" s="572">
        <f>'2016 Rate Schedule (Part 1)'!E84</f>
        <v>2.1093000000000002</v>
      </c>
      <c r="H43" s="585">
        <f>IF($C6&gt;0, $C6, $C5*$C8)</f>
        <v>62</v>
      </c>
      <c r="I43" s="571">
        <f>H43*G43</f>
        <v>130.7766</v>
      </c>
      <c r="J43" s="574">
        <f t="shared" si="0"/>
        <v>-15.61160000000001</v>
      </c>
      <c r="K43" s="575">
        <f t="shared" si="2"/>
        <v>-0.10664520774215414</v>
      </c>
    </row>
    <row r="44" spans="2:11" ht="25.5">
      <c r="B44" s="547" t="s">
        <v>393</v>
      </c>
      <c r="C44" s="546" t="s">
        <v>20</v>
      </c>
      <c r="D44" s="572">
        <f>'Current Tariff '!E183</f>
        <v>1.6714</v>
      </c>
      <c r="E44" s="585">
        <f>E43</f>
        <v>62</v>
      </c>
      <c r="F44" s="571">
        <f>E44*D44</f>
        <v>103.6268</v>
      </c>
      <c r="G44" s="572">
        <f>'2016 Rate Schedule (Part 1)'!E85</f>
        <v>1.7243999999999999</v>
      </c>
      <c r="H44" s="585">
        <f>H43</f>
        <v>62</v>
      </c>
      <c r="I44" s="571">
        <f>H44*G44</f>
        <v>106.91279999999999</v>
      </c>
      <c r="J44" s="574">
        <f t="shared" si="0"/>
        <v>3.2859999999999872</v>
      </c>
      <c r="K44" s="575">
        <f t="shared" si="2"/>
        <v>3.1709943759722262E-2</v>
      </c>
    </row>
    <row r="45" spans="2:11" ht="25.5">
      <c r="B45" s="543" t="s">
        <v>469</v>
      </c>
      <c r="C45" s="540"/>
      <c r="D45" s="589"/>
      <c r="E45" s="578"/>
      <c r="F45" s="588">
        <f>SUM(F42:F44)</f>
        <v>3560.9185999999995</v>
      </c>
      <c r="G45" s="590"/>
      <c r="H45" s="591"/>
      <c r="I45" s="588">
        <f>SUM(I42:I44)</f>
        <v>3461.9647954017164</v>
      </c>
      <c r="J45" s="582">
        <f t="shared" si="0"/>
        <v>-98.953804598283114</v>
      </c>
      <c r="K45" s="583">
        <f>IF((F45)=0,"",(J45/F45))</f>
        <v>-2.7788842069651109E-2</v>
      </c>
    </row>
    <row r="46" spans="2:11" ht="39.75" customHeight="1">
      <c r="B46" s="548" t="s">
        <v>394</v>
      </c>
      <c r="C46" s="537" t="s">
        <v>41</v>
      </c>
      <c r="D46" s="592">
        <f>'Current Tariff '!E187</f>
        <v>3.5999999999999999E-3</v>
      </c>
      <c r="E46" s="585">
        <f>C5*C7</f>
        <v>24644.152500000004</v>
      </c>
      <c r="F46" s="593">
        <f t="shared" ref="F46:F53" si="9">E46*D46</f>
        <v>88.718949000000009</v>
      </c>
      <c r="G46" s="594">
        <f>'2016 Rate Schedule (Part 1)'!E86</f>
        <v>3.5999999999999999E-3</v>
      </c>
      <c r="H46" s="585">
        <f>C5*C8</f>
        <v>24694.3675</v>
      </c>
      <c r="I46" s="593">
        <f t="shared" ref="I46:I53" si="10">H46*G46</f>
        <v>88.899722999999994</v>
      </c>
      <c r="J46" s="574">
        <f t="shared" si="0"/>
        <v>0.18077399999998534</v>
      </c>
      <c r="K46" s="575">
        <f t="shared" si="2"/>
        <v>2.0376030378807274E-3</v>
      </c>
    </row>
    <row r="47" spans="2:11" ht="25.5">
      <c r="B47" s="548" t="s">
        <v>395</v>
      </c>
      <c r="C47" s="537" t="s">
        <v>41</v>
      </c>
      <c r="D47" s="592">
        <f>'Current Tariff '!E188</f>
        <v>2.0999999999999999E-3</v>
      </c>
      <c r="E47" s="585">
        <f>C5*C7</f>
        <v>24644.152500000004</v>
      </c>
      <c r="F47" s="593">
        <f t="shared" si="9"/>
        <v>51.752720250000003</v>
      </c>
      <c r="G47" s="594">
        <f>'2016 Rate Schedule (Part 1)'!E87</f>
        <v>2.0999999999999999E-3</v>
      </c>
      <c r="H47" s="585">
        <f>C5*C8</f>
        <v>24694.3675</v>
      </c>
      <c r="I47" s="593">
        <f t="shared" si="10"/>
        <v>51.858171749999997</v>
      </c>
      <c r="J47" s="574">
        <f t="shared" si="0"/>
        <v>0.10545149999999381</v>
      </c>
      <c r="K47" s="575">
        <f t="shared" si="2"/>
        <v>2.037603037880773E-3</v>
      </c>
    </row>
    <row r="48" spans="2:11">
      <c r="B48" s="536" t="s">
        <v>396</v>
      </c>
      <c r="C48" s="537" t="s">
        <v>489</v>
      </c>
      <c r="D48" s="592">
        <f>'Current Tariff '!E189</f>
        <v>0.25</v>
      </c>
      <c r="E48" s="570">
        <f>E14</f>
        <v>690</v>
      </c>
      <c r="F48" s="593">
        <f t="shared" si="9"/>
        <v>172.5</v>
      </c>
      <c r="G48" s="594">
        <f>'2016 Rate Schedule (Part 1)'!E88</f>
        <v>0.25</v>
      </c>
      <c r="H48" s="573">
        <f>E14</f>
        <v>690</v>
      </c>
      <c r="I48" s="593">
        <f t="shared" si="10"/>
        <v>172.5</v>
      </c>
      <c r="J48" s="574">
        <f t="shared" si="0"/>
        <v>0</v>
      </c>
      <c r="K48" s="575">
        <f t="shared" si="2"/>
        <v>0</v>
      </c>
    </row>
    <row r="49" spans="2:11">
      <c r="B49" s="536" t="s">
        <v>397</v>
      </c>
      <c r="C49" s="537" t="s">
        <v>41</v>
      </c>
      <c r="D49" s="592">
        <v>7.0000000000000001E-3</v>
      </c>
      <c r="E49" s="576">
        <f>C5</f>
        <v>22825</v>
      </c>
      <c r="F49" s="593">
        <f t="shared" si="9"/>
        <v>159.77500000000001</v>
      </c>
      <c r="G49" s="595">
        <f>D49</f>
        <v>7.0000000000000001E-3</v>
      </c>
      <c r="H49" s="585">
        <f>C5</f>
        <v>22825</v>
      </c>
      <c r="I49" s="593">
        <f t="shared" si="10"/>
        <v>159.77500000000001</v>
      </c>
      <c r="J49" s="574">
        <f t="shared" si="0"/>
        <v>0</v>
      </c>
      <c r="K49" s="575">
        <f t="shared" si="2"/>
        <v>0</v>
      </c>
    </row>
    <row r="50" spans="2:11" ht="36" customHeight="1">
      <c r="B50" s="548" t="s">
        <v>470</v>
      </c>
      <c r="C50" s="537" t="s">
        <v>41</v>
      </c>
      <c r="D50" s="595">
        <f>G50</f>
        <v>0</v>
      </c>
      <c r="E50" s="585">
        <f>E46</f>
        <v>24644.152500000004</v>
      </c>
      <c r="F50" s="595">
        <f t="shared" si="9"/>
        <v>0</v>
      </c>
      <c r="G50" s="594">
        <f>'2016 Rate Schedule (Part 1)'!E89</f>
        <v>0</v>
      </c>
      <c r="H50" s="585">
        <f>C5*C8</f>
        <v>24694.3675</v>
      </c>
      <c r="I50" s="593">
        <f>H50*G50</f>
        <v>0</v>
      </c>
      <c r="J50" s="574">
        <f t="shared" si="0"/>
        <v>0</v>
      </c>
      <c r="K50" s="575" t="str">
        <f t="shared" si="2"/>
        <v/>
      </c>
    </row>
    <row r="51" spans="2:11" ht="12.75" hidden="1" customHeight="1">
      <c r="B51" s="542" t="s">
        <v>471</v>
      </c>
      <c r="C51" s="537" t="s">
        <v>41</v>
      </c>
      <c r="D51" s="596">
        <v>0.08</v>
      </c>
      <c r="E51" s="597">
        <f>IF(AND(C5*12&gt;=150000),0.64*C5*C7,0.64*C5)</f>
        <v>15772.257600000001</v>
      </c>
      <c r="F51" s="593">
        <f t="shared" si="9"/>
        <v>1261.780608</v>
      </c>
      <c r="G51" s="596">
        <v>0.08</v>
      </c>
      <c r="H51" s="597">
        <f>IF(AND(C5*12&gt;=150000),0.64*C5*C8,0.64*C5)</f>
        <v>15804.395200000001</v>
      </c>
      <c r="I51" s="593">
        <f t="shared" si="10"/>
        <v>1264.3516160000001</v>
      </c>
      <c r="J51" s="574">
        <f>I51-F51</f>
        <v>2.5710080000001199</v>
      </c>
      <c r="K51" s="575">
        <f t="shared" si="2"/>
        <v>2.0376030378809877E-3</v>
      </c>
    </row>
    <row r="52" spans="2:11" ht="63.75" hidden="1" customHeight="1">
      <c r="B52" s="542" t="s">
        <v>472</v>
      </c>
      <c r="C52" s="537" t="s">
        <v>41</v>
      </c>
      <c r="D52" s="596">
        <v>0.122</v>
      </c>
      <c r="E52" s="597">
        <f>IF(AND(C5*12&gt;=150000),0.18*C5*C7,0.18*C5)</f>
        <v>4435.9474500000006</v>
      </c>
      <c r="F52" s="593">
        <f t="shared" si="9"/>
        <v>541.18558890000008</v>
      </c>
      <c r="G52" s="596">
        <v>0.122</v>
      </c>
      <c r="H52" s="597">
        <f>IF(AND(C5*12&gt;=150000),0.18*C5*C8,0.18*C5)</f>
        <v>4444.9861500000006</v>
      </c>
      <c r="I52" s="593">
        <f t="shared" si="10"/>
        <v>542.28831030000003</v>
      </c>
      <c r="J52" s="574">
        <f>I52-F52</f>
        <v>1.1027213999999503</v>
      </c>
      <c r="K52" s="575">
        <f t="shared" si="2"/>
        <v>2.0376030378808007E-3</v>
      </c>
    </row>
    <row r="53" spans="2:11" ht="14.25" hidden="1" customHeight="1">
      <c r="B53" s="549" t="s">
        <v>473</v>
      </c>
      <c r="C53" s="537" t="s">
        <v>41</v>
      </c>
      <c r="D53" s="596">
        <v>0.161</v>
      </c>
      <c r="E53" s="597">
        <f>IF(AND(C5*12&gt;=150000),0.18*C5*C7,0.18*C5)</f>
        <v>4435.9474500000006</v>
      </c>
      <c r="F53" s="593">
        <f t="shared" si="9"/>
        <v>714.18753945000014</v>
      </c>
      <c r="G53" s="596">
        <v>0.161</v>
      </c>
      <c r="H53" s="597">
        <f>IF(AND(C5*12&gt;=150000),0.18*C5*C8,0.18*C5)</f>
        <v>4444.9861500000006</v>
      </c>
      <c r="I53" s="593">
        <f t="shared" si="10"/>
        <v>715.64277015000016</v>
      </c>
      <c r="J53" s="574">
        <f>I53-F53</f>
        <v>1.4552307000000155</v>
      </c>
      <c r="K53" s="575">
        <f t="shared" si="2"/>
        <v>2.0376030378809144E-3</v>
      </c>
    </row>
    <row r="54" spans="2:11" ht="12.75" hidden="1" customHeight="1">
      <c r="B54" s="542" t="s">
        <v>474</v>
      </c>
      <c r="C54" s="537"/>
      <c r="D54" s="596">
        <v>8.5999999999999993E-2</v>
      </c>
      <c r="E54" s="597">
        <f>IF(AND(C5*12&gt;=150000),C5*C7,C5)</f>
        <v>24644.152500000004</v>
      </c>
      <c r="F54" s="593">
        <f>E54*D54</f>
        <v>2119.3971150000002</v>
      </c>
      <c r="G54" s="596">
        <v>8.5999999999999993E-2</v>
      </c>
      <c r="H54" s="597">
        <f>IF(AND(C5*12&gt;=150000),C5*C8,C5)</f>
        <v>24694.3675</v>
      </c>
      <c r="I54" s="593">
        <f>H54*G54</f>
        <v>2123.7156049999999</v>
      </c>
      <c r="J54" s="574">
        <f>I54-F54</f>
        <v>4.318489999999656</v>
      </c>
      <c r="K54" s="575">
        <f t="shared" si="2"/>
        <v>2.0376030378807305E-3</v>
      </c>
    </row>
    <row r="55" spans="2:11" ht="13.5" customHeight="1" thickBot="1">
      <c r="B55" s="542" t="s">
        <v>475</v>
      </c>
      <c r="C55" s="537" t="s">
        <v>41</v>
      </c>
      <c r="D55" s="592">
        <v>0.113</v>
      </c>
      <c r="E55" s="598">
        <f>IF(AND(C5*12&gt;=150000),C5*C7,C5)</f>
        <v>24644.152500000004</v>
      </c>
      <c r="F55" s="593">
        <f>E55*D55</f>
        <v>2784.7892325000007</v>
      </c>
      <c r="G55" s="592">
        <f>D55</f>
        <v>0.113</v>
      </c>
      <c r="H55" s="598">
        <f>IF(AND(C5*12&gt;=150000),C5*C8,C5)</f>
        <v>24694.3675</v>
      </c>
      <c r="I55" s="593">
        <f>H55*G55</f>
        <v>2790.4635275000001</v>
      </c>
      <c r="J55" s="574">
        <f>I55-F55</f>
        <v>5.6742949999993471</v>
      </c>
      <c r="K55" s="575">
        <f t="shared" si="2"/>
        <v>2.0376030378806581E-3</v>
      </c>
    </row>
    <row r="56" spans="2:11" ht="13.5" thickBot="1">
      <c r="B56" s="550"/>
      <c r="C56" s="551"/>
      <c r="D56" s="599"/>
      <c r="E56" s="600"/>
      <c r="F56" s="601"/>
      <c r="G56" s="599"/>
      <c r="H56" s="602"/>
      <c r="I56" s="601"/>
      <c r="J56" s="603"/>
      <c r="K56" s="604"/>
    </row>
    <row r="57" spans="2:11">
      <c r="B57" s="552" t="s">
        <v>476</v>
      </c>
      <c r="C57" s="536"/>
      <c r="D57" s="605"/>
      <c r="E57" s="606"/>
      <c r="F57" s="607">
        <f>SUM(F55,F45:F50)</f>
        <v>6818.4545017499995</v>
      </c>
      <c r="G57" s="608"/>
      <c r="H57" s="608"/>
      <c r="I57" s="607">
        <f>SUM(I55,I45:I50)</f>
        <v>6725.4612176517167</v>
      </c>
      <c r="J57" s="609">
        <f>I57-F57</f>
        <v>-92.993284098282857</v>
      </c>
      <c r="K57" s="610">
        <f>IF((F57)=0,"",(J57/F57))</f>
        <v>-1.3638469549722088E-2</v>
      </c>
    </row>
    <row r="58" spans="2:11">
      <c r="B58" s="553" t="s">
        <v>398</v>
      </c>
      <c r="C58" s="536"/>
      <c r="D58" s="605">
        <v>0.13</v>
      </c>
      <c r="E58" s="611"/>
      <c r="F58" s="612">
        <f>F57*D58</f>
        <v>886.3990852275</v>
      </c>
      <c r="G58" s="613">
        <v>0.13</v>
      </c>
      <c r="H58" s="614"/>
      <c r="I58" s="612">
        <f>I57*G58</f>
        <v>874.30995829472317</v>
      </c>
      <c r="J58" s="615">
        <f>I58-F58</f>
        <v>-12.089126932776821</v>
      </c>
      <c r="K58" s="616">
        <f>IF((F58)=0,"",(J58/F58))</f>
        <v>-1.3638469549722143E-2</v>
      </c>
    </row>
    <row r="59" spans="2:11">
      <c r="B59" s="554" t="s">
        <v>478</v>
      </c>
      <c r="C59" s="536"/>
      <c r="D59" s="617"/>
      <c r="E59" s="611"/>
      <c r="F59" s="612">
        <f>F57+F58</f>
        <v>7704.8535869774996</v>
      </c>
      <c r="G59" s="614"/>
      <c r="H59" s="614"/>
      <c r="I59" s="612">
        <f>I57+I58</f>
        <v>7599.7711759464401</v>
      </c>
      <c r="J59" s="615">
        <f>I59-F59</f>
        <v>-105.08241103105956</v>
      </c>
      <c r="K59" s="616">
        <f>IF((F59)=0,"",(J59/F59))</f>
        <v>-1.3638469549722079E-2</v>
      </c>
    </row>
    <row r="60" spans="2:11" ht="12.75" customHeight="1">
      <c r="B60" s="1278" t="s">
        <v>479</v>
      </c>
      <c r="C60" s="1278"/>
      <c r="D60" s="617"/>
      <c r="E60" s="611"/>
      <c r="F60" s="697"/>
      <c r="G60" s="595"/>
      <c r="H60" s="595"/>
      <c r="I60" s="595"/>
      <c r="J60" s="595"/>
      <c r="K60" s="619"/>
    </row>
    <row r="61" spans="2:11" ht="13.5" customHeight="1" thickBot="1">
      <c r="B61" s="1279" t="s">
        <v>477</v>
      </c>
      <c r="C61" s="1279"/>
      <c r="D61" s="620"/>
      <c r="E61" s="621"/>
      <c r="F61" s="622">
        <f>F59+F60</f>
        <v>7704.8535869774996</v>
      </c>
      <c r="G61" s="623"/>
      <c r="H61" s="623"/>
      <c r="I61" s="622">
        <f>I59+I60</f>
        <v>7599.7711759464401</v>
      </c>
      <c r="J61" s="624">
        <f>I61-F61</f>
        <v>-105.08241103105956</v>
      </c>
      <c r="K61" s="625">
        <f>IF((F61)=0,"",(J61/F61))</f>
        <v>-1.3638469549722079E-2</v>
      </c>
    </row>
    <row r="62" spans="2:11" ht="13.5" thickBot="1">
      <c r="B62" s="550"/>
      <c r="C62" s="551"/>
      <c r="D62" s="599"/>
      <c r="E62" s="600"/>
      <c r="F62" s="601"/>
      <c r="G62" s="599"/>
      <c r="H62" s="602"/>
      <c r="I62" s="601"/>
      <c r="J62" s="603"/>
      <c r="K62" s="604"/>
    </row>
    <row r="64" spans="2:11">
      <c r="E64" s="288" t="s">
        <v>769</v>
      </c>
      <c r="F64" s="622">
        <f>'[4]App.2-W_Bill Impacts'!H634</f>
        <v>7111.6934804549983</v>
      </c>
      <c r="G64" s="623"/>
      <c r="H64" s="623"/>
      <c r="I64" s="622">
        <f>'[4]App.2-W_Bill Impacts'!K634</f>
        <v>8849.6557845132229</v>
      </c>
      <c r="J64" s="624">
        <f>'[4]App.2-W_Bill Impacts'!L634</f>
        <v>1737.9623040582246</v>
      </c>
      <c r="K64" s="625">
        <f>'[4]App.2-W_Bill Impacts'!M634</f>
        <v>0.24438093526311988</v>
      </c>
    </row>
    <row r="66" ht="12.75" customHeight="1"/>
    <row r="67" ht="12.75" customHeight="1"/>
  </sheetData>
  <mergeCells count="10">
    <mergeCell ref="B60:C60"/>
    <mergeCell ref="B61:C61"/>
    <mergeCell ref="C3:E3"/>
    <mergeCell ref="C4:E4"/>
    <mergeCell ref="D11:F11"/>
    <mergeCell ref="G11:I11"/>
    <mergeCell ref="J11:K11"/>
    <mergeCell ref="C12:C13"/>
    <mergeCell ref="J12:J13"/>
    <mergeCell ref="K12:K13"/>
  </mergeCells>
  <dataValidations count="3">
    <dataValidation type="list" allowBlank="1" showInputMessage="1" showErrorMessage="1" prompt="Select Charge Unit - monthly, per kWh, per kW" sqref="C43:C44 C62 C46:C56 C14:C29 C31:C41">
      <formula1>"Monthly, per kWh, per kW"</formula1>
    </dataValidation>
    <dataValidation type="list" allowBlank="1" showInputMessage="1" showErrorMessage="1" prompt="Select Charge Unit (monthly, per kWh, per kW)" sqref="II10:II24 WUU983073:WUU983080 WKY983073:WKY983080 WBC983073:WBC983080 VRG983073:VRG983080 VHK983073:VHK983080 UXO983073:UXO983080 UNS983073:UNS983080 UDW983073:UDW983080 TUA983073:TUA983080 TKE983073:TKE983080 TAI983073:TAI983080 SQM983073:SQM983080 SGQ983073:SGQ983080 RWU983073:RWU983080 RMY983073:RMY983080 RDC983073:RDC983080 QTG983073:QTG983080 QJK983073:QJK983080 PZO983073:PZO983080 PPS983073:PPS983080 PFW983073:PFW983080 OWA983073:OWA983080 OME983073:OME983080 OCI983073:OCI983080 NSM983073:NSM983080 NIQ983073:NIQ983080 MYU983073:MYU983080 MOY983073:MOY983080 MFC983073:MFC983080 LVG983073:LVG983080 LLK983073:LLK983080 LBO983073:LBO983080 KRS983073:KRS983080 KHW983073:KHW983080 JYA983073:JYA983080 JOE983073:JOE983080 JEI983073:JEI983080 IUM983073:IUM983080 IKQ983073:IKQ983080 IAU983073:IAU983080 HQY983073:HQY983080 HHC983073:HHC983080 GXG983073:GXG983080 GNK983073:GNK983080 GDO983073:GDO983080 FTS983073:FTS983080 FJW983073:FJW983080 FAA983073:FAA983080 EQE983073:EQE983080 EGI983073:EGI983080 DWM983073:DWM983080 DMQ983073:DMQ983080 DCU983073:DCU983080 CSY983073:CSY983080 CJC983073:CJC983080 BZG983073:BZG983080 BPK983073:BPK983080 BFO983073:BFO983080 AVS983073:AVS983080 ALW983073:ALW983080 ACA983073:ACA983080 SE983073:SE983080 II983073:II983080 WUU917537:WUU917544 WKY917537:WKY917544 WBC917537:WBC917544 VRG917537:VRG917544 VHK917537:VHK917544 UXO917537:UXO917544 UNS917537:UNS917544 UDW917537:UDW917544 TUA917537:TUA917544 TKE917537:TKE917544 TAI917537:TAI917544 SQM917537:SQM917544 SGQ917537:SGQ917544 RWU917537:RWU917544 RMY917537:RMY917544 RDC917537:RDC917544 QTG917537:QTG917544 QJK917537:QJK917544 PZO917537:PZO917544 PPS917537:PPS917544 PFW917537:PFW917544 OWA917537:OWA917544 OME917537:OME917544 OCI917537:OCI917544 NSM917537:NSM917544 NIQ917537:NIQ917544 MYU917537:MYU917544 MOY917537:MOY917544 MFC917537:MFC917544 LVG917537:LVG917544 LLK917537:LLK917544 LBO917537:LBO917544 KRS917537:KRS917544 KHW917537:KHW917544 JYA917537:JYA917544 JOE917537:JOE917544 JEI917537:JEI917544 IUM917537:IUM917544 IKQ917537:IKQ917544 IAU917537:IAU917544 HQY917537:HQY917544 HHC917537:HHC917544 GXG917537:GXG917544 GNK917537:GNK917544 GDO917537:GDO917544 FTS917537:FTS917544 FJW917537:FJW917544 FAA917537:FAA917544 EQE917537:EQE917544 EGI917537:EGI917544 DWM917537:DWM917544 DMQ917537:DMQ917544 DCU917537:DCU917544 CSY917537:CSY917544 CJC917537:CJC917544 BZG917537:BZG917544 BPK917537:BPK917544 BFO917537:BFO917544 AVS917537:AVS917544 ALW917537:ALW917544 ACA917537:ACA917544 SE917537:SE917544 II917537:II917544 WUU852001:WUU852008 WKY852001:WKY852008 WBC852001:WBC852008 VRG852001:VRG852008 VHK852001:VHK852008 UXO852001:UXO852008 UNS852001:UNS852008 UDW852001:UDW852008 TUA852001:TUA852008 TKE852001:TKE852008 TAI852001:TAI852008 SQM852001:SQM852008 SGQ852001:SGQ852008 RWU852001:RWU852008 RMY852001:RMY852008 RDC852001:RDC852008 QTG852001:QTG852008 QJK852001:QJK852008 PZO852001:PZO852008 PPS852001:PPS852008 PFW852001:PFW852008 OWA852001:OWA852008 OME852001:OME852008 OCI852001:OCI852008 NSM852001:NSM852008 NIQ852001:NIQ852008 MYU852001:MYU852008 MOY852001:MOY852008 MFC852001:MFC852008 LVG852001:LVG852008 LLK852001:LLK852008 LBO852001:LBO852008 KRS852001:KRS852008 KHW852001:KHW852008 JYA852001:JYA852008 JOE852001:JOE852008 JEI852001:JEI852008 IUM852001:IUM852008 IKQ852001:IKQ852008 IAU852001:IAU852008 HQY852001:HQY852008 HHC852001:HHC852008 GXG852001:GXG852008 GNK852001:GNK852008 GDO852001:GDO852008 FTS852001:FTS852008 FJW852001:FJW852008 FAA852001:FAA852008 EQE852001:EQE852008 EGI852001:EGI852008 DWM852001:DWM852008 DMQ852001:DMQ852008 DCU852001:DCU852008 CSY852001:CSY852008 CJC852001:CJC852008 BZG852001:BZG852008 BPK852001:BPK852008 BFO852001:BFO852008 AVS852001:AVS852008 ALW852001:ALW852008 ACA852001:ACA852008 SE852001:SE852008 II852001:II852008 WUU786465:WUU786472 WKY786465:WKY786472 WBC786465:WBC786472 VRG786465:VRG786472 VHK786465:VHK786472 UXO786465:UXO786472 UNS786465:UNS786472 UDW786465:UDW786472 TUA786465:TUA786472 TKE786465:TKE786472 TAI786465:TAI786472 SQM786465:SQM786472 SGQ786465:SGQ786472 RWU786465:RWU786472 RMY786465:RMY786472 RDC786465:RDC786472 QTG786465:QTG786472 QJK786465:QJK786472 PZO786465:PZO786472 PPS786465:PPS786472 PFW786465:PFW786472 OWA786465:OWA786472 OME786465:OME786472 OCI786465:OCI786472 NSM786465:NSM786472 NIQ786465:NIQ786472 MYU786465:MYU786472 MOY786465:MOY786472 MFC786465:MFC786472 LVG786465:LVG786472 LLK786465:LLK786472 LBO786465:LBO786472 KRS786465:KRS786472 KHW786465:KHW786472 JYA786465:JYA786472 JOE786465:JOE786472 JEI786465:JEI786472 IUM786465:IUM786472 IKQ786465:IKQ786472 IAU786465:IAU786472 HQY786465:HQY786472 HHC786465:HHC786472 GXG786465:GXG786472 GNK786465:GNK786472 GDO786465:GDO786472 FTS786465:FTS786472 FJW786465:FJW786472 FAA786465:FAA786472 EQE786465:EQE786472 EGI786465:EGI786472 DWM786465:DWM786472 DMQ786465:DMQ786472 DCU786465:DCU786472 CSY786465:CSY786472 CJC786465:CJC786472 BZG786465:BZG786472 BPK786465:BPK786472 BFO786465:BFO786472 AVS786465:AVS786472 ALW786465:ALW786472 ACA786465:ACA786472 SE786465:SE786472 II786465:II786472 WUU720929:WUU720936 WKY720929:WKY720936 WBC720929:WBC720936 VRG720929:VRG720936 VHK720929:VHK720936 UXO720929:UXO720936 UNS720929:UNS720936 UDW720929:UDW720936 TUA720929:TUA720936 TKE720929:TKE720936 TAI720929:TAI720936 SQM720929:SQM720936 SGQ720929:SGQ720936 RWU720929:RWU720936 RMY720929:RMY720936 RDC720929:RDC720936 QTG720929:QTG720936 QJK720929:QJK720936 PZO720929:PZO720936 PPS720929:PPS720936 PFW720929:PFW720936 OWA720929:OWA720936 OME720929:OME720936 OCI720929:OCI720936 NSM720929:NSM720936 NIQ720929:NIQ720936 MYU720929:MYU720936 MOY720929:MOY720936 MFC720929:MFC720936 LVG720929:LVG720936 LLK720929:LLK720936 LBO720929:LBO720936 KRS720929:KRS720936 KHW720929:KHW720936 JYA720929:JYA720936 JOE720929:JOE720936 JEI720929:JEI720936 IUM720929:IUM720936 IKQ720929:IKQ720936 IAU720929:IAU720936 HQY720929:HQY720936 HHC720929:HHC720936 GXG720929:GXG720936 GNK720929:GNK720936 GDO720929:GDO720936 FTS720929:FTS720936 FJW720929:FJW720936 FAA720929:FAA720936 EQE720929:EQE720936 EGI720929:EGI720936 DWM720929:DWM720936 DMQ720929:DMQ720936 DCU720929:DCU720936 CSY720929:CSY720936 CJC720929:CJC720936 BZG720929:BZG720936 BPK720929:BPK720936 BFO720929:BFO720936 AVS720929:AVS720936 ALW720929:ALW720936 ACA720929:ACA720936 SE720929:SE720936 II720929:II720936 WUU655393:WUU655400 WKY655393:WKY655400 WBC655393:WBC655400 VRG655393:VRG655400 VHK655393:VHK655400 UXO655393:UXO655400 UNS655393:UNS655400 UDW655393:UDW655400 TUA655393:TUA655400 TKE655393:TKE655400 TAI655393:TAI655400 SQM655393:SQM655400 SGQ655393:SGQ655400 RWU655393:RWU655400 RMY655393:RMY655400 RDC655393:RDC655400 QTG655393:QTG655400 QJK655393:QJK655400 PZO655393:PZO655400 PPS655393:PPS655400 PFW655393:PFW655400 OWA655393:OWA655400 OME655393:OME655400 OCI655393:OCI655400 NSM655393:NSM655400 NIQ655393:NIQ655400 MYU655393:MYU655400 MOY655393:MOY655400 MFC655393:MFC655400 LVG655393:LVG655400 LLK655393:LLK655400 LBO655393:LBO655400 KRS655393:KRS655400 KHW655393:KHW655400 JYA655393:JYA655400 JOE655393:JOE655400 JEI655393:JEI655400 IUM655393:IUM655400 IKQ655393:IKQ655400 IAU655393:IAU655400 HQY655393:HQY655400 HHC655393:HHC655400 GXG655393:GXG655400 GNK655393:GNK655400 GDO655393:GDO655400 FTS655393:FTS655400 FJW655393:FJW655400 FAA655393:FAA655400 EQE655393:EQE655400 EGI655393:EGI655400 DWM655393:DWM655400 DMQ655393:DMQ655400 DCU655393:DCU655400 CSY655393:CSY655400 CJC655393:CJC655400 BZG655393:BZG655400 BPK655393:BPK655400 BFO655393:BFO655400 AVS655393:AVS655400 ALW655393:ALW655400 ACA655393:ACA655400 SE655393:SE655400 II655393:II655400 WUU589857:WUU589864 WKY589857:WKY589864 WBC589857:WBC589864 VRG589857:VRG589864 VHK589857:VHK589864 UXO589857:UXO589864 UNS589857:UNS589864 UDW589857:UDW589864 TUA589857:TUA589864 TKE589857:TKE589864 TAI589857:TAI589864 SQM589857:SQM589864 SGQ589857:SGQ589864 RWU589857:RWU589864 RMY589857:RMY589864 RDC589857:RDC589864 QTG589857:QTG589864 QJK589857:QJK589864 PZO589857:PZO589864 PPS589857:PPS589864 PFW589857:PFW589864 OWA589857:OWA589864 OME589857:OME589864 OCI589857:OCI589864 NSM589857:NSM589864 NIQ589857:NIQ589864 MYU589857:MYU589864 MOY589857:MOY589864 MFC589857:MFC589864 LVG589857:LVG589864 LLK589857:LLK589864 LBO589857:LBO589864 KRS589857:KRS589864 KHW589857:KHW589864 JYA589857:JYA589864 JOE589857:JOE589864 JEI589857:JEI589864 IUM589857:IUM589864 IKQ589857:IKQ589864 IAU589857:IAU589864 HQY589857:HQY589864 HHC589857:HHC589864 GXG589857:GXG589864 GNK589857:GNK589864 GDO589857:GDO589864 FTS589857:FTS589864 FJW589857:FJW589864 FAA589857:FAA589864 EQE589857:EQE589864 EGI589857:EGI589864 DWM589857:DWM589864 DMQ589857:DMQ589864 DCU589857:DCU589864 CSY589857:CSY589864 CJC589857:CJC589864 BZG589857:BZG589864 BPK589857:BPK589864 BFO589857:BFO589864 AVS589857:AVS589864 ALW589857:ALW589864 ACA589857:ACA589864 SE589857:SE589864 II589857:II589864 WUU524321:WUU524328 WKY524321:WKY524328 WBC524321:WBC524328 VRG524321:VRG524328 VHK524321:VHK524328 UXO524321:UXO524328 UNS524321:UNS524328 UDW524321:UDW524328 TUA524321:TUA524328 TKE524321:TKE524328 TAI524321:TAI524328 SQM524321:SQM524328 SGQ524321:SGQ524328 RWU524321:RWU524328 RMY524321:RMY524328 RDC524321:RDC524328 QTG524321:QTG524328 QJK524321:QJK524328 PZO524321:PZO524328 PPS524321:PPS524328 PFW524321:PFW524328 OWA524321:OWA524328 OME524321:OME524328 OCI524321:OCI524328 NSM524321:NSM524328 NIQ524321:NIQ524328 MYU524321:MYU524328 MOY524321:MOY524328 MFC524321:MFC524328 LVG524321:LVG524328 LLK524321:LLK524328 LBO524321:LBO524328 KRS524321:KRS524328 KHW524321:KHW524328 JYA524321:JYA524328 JOE524321:JOE524328 JEI524321:JEI524328 IUM524321:IUM524328 IKQ524321:IKQ524328 IAU524321:IAU524328 HQY524321:HQY524328 HHC524321:HHC524328 GXG524321:GXG524328 GNK524321:GNK524328 GDO524321:GDO524328 FTS524321:FTS524328 FJW524321:FJW524328 FAA524321:FAA524328 EQE524321:EQE524328 EGI524321:EGI524328 DWM524321:DWM524328 DMQ524321:DMQ524328 DCU524321:DCU524328 CSY524321:CSY524328 CJC524321:CJC524328 BZG524321:BZG524328 BPK524321:BPK524328 BFO524321:BFO524328 AVS524321:AVS524328 ALW524321:ALW524328 ACA524321:ACA524328 SE524321:SE524328 II524321:II524328 WUU458785:WUU458792 WKY458785:WKY458792 WBC458785:WBC458792 VRG458785:VRG458792 VHK458785:VHK458792 UXO458785:UXO458792 UNS458785:UNS458792 UDW458785:UDW458792 TUA458785:TUA458792 TKE458785:TKE458792 TAI458785:TAI458792 SQM458785:SQM458792 SGQ458785:SGQ458792 RWU458785:RWU458792 RMY458785:RMY458792 RDC458785:RDC458792 QTG458785:QTG458792 QJK458785:QJK458792 PZO458785:PZO458792 PPS458785:PPS458792 PFW458785:PFW458792 OWA458785:OWA458792 OME458785:OME458792 OCI458785:OCI458792 NSM458785:NSM458792 NIQ458785:NIQ458792 MYU458785:MYU458792 MOY458785:MOY458792 MFC458785:MFC458792 LVG458785:LVG458792 LLK458785:LLK458792 LBO458785:LBO458792 KRS458785:KRS458792 KHW458785:KHW458792 JYA458785:JYA458792 JOE458785:JOE458792 JEI458785:JEI458792 IUM458785:IUM458792 IKQ458785:IKQ458792 IAU458785:IAU458792 HQY458785:HQY458792 HHC458785:HHC458792 GXG458785:GXG458792 GNK458785:GNK458792 GDO458785:GDO458792 FTS458785:FTS458792 FJW458785:FJW458792 FAA458785:FAA458792 EQE458785:EQE458792 EGI458785:EGI458792 DWM458785:DWM458792 DMQ458785:DMQ458792 DCU458785:DCU458792 CSY458785:CSY458792 CJC458785:CJC458792 BZG458785:BZG458792 BPK458785:BPK458792 BFO458785:BFO458792 AVS458785:AVS458792 ALW458785:ALW458792 ACA458785:ACA458792 SE458785:SE458792 II458785:II458792 WUU393249:WUU393256 WKY393249:WKY393256 WBC393249:WBC393256 VRG393249:VRG393256 VHK393249:VHK393256 UXO393249:UXO393256 UNS393249:UNS393256 UDW393249:UDW393256 TUA393249:TUA393256 TKE393249:TKE393256 TAI393249:TAI393256 SQM393249:SQM393256 SGQ393249:SGQ393256 RWU393249:RWU393256 RMY393249:RMY393256 RDC393249:RDC393256 QTG393249:QTG393256 QJK393249:QJK393256 PZO393249:PZO393256 PPS393249:PPS393256 PFW393249:PFW393256 OWA393249:OWA393256 OME393249:OME393256 OCI393249:OCI393256 NSM393249:NSM393256 NIQ393249:NIQ393256 MYU393249:MYU393256 MOY393249:MOY393256 MFC393249:MFC393256 LVG393249:LVG393256 LLK393249:LLK393256 LBO393249:LBO393256 KRS393249:KRS393256 KHW393249:KHW393256 JYA393249:JYA393256 JOE393249:JOE393256 JEI393249:JEI393256 IUM393249:IUM393256 IKQ393249:IKQ393256 IAU393249:IAU393256 HQY393249:HQY393256 HHC393249:HHC393256 GXG393249:GXG393256 GNK393249:GNK393256 GDO393249:GDO393256 FTS393249:FTS393256 FJW393249:FJW393256 FAA393249:FAA393256 EQE393249:EQE393256 EGI393249:EGI393256 DWM393249:DWM393256 DMQ393249:DMQ393256 DCU393249:DCU393256 CSY393249:CSY393256 CJC393249:CJC393256 BZG393249:BZG393256 BPK393249:BPK393256 BFO393249:BFO393256 AVS393249:AVS393256 ALW393249:ALW393256 ACA393249:ACA393256 SE393249:SE393256 II393249:II393256 WUU327713:WUU327720 WKY327713:WKY327720 WBC327713:WBC327720 VRG327713:VRG327720 VHK327713:VHK327720 UXO327713:UXO327720 UNS327713:UNS327720 UDW327713:UDW327720 TUA327713:TUA327720 TKE327713:TKE327720 TAI327713:TAI327720 SQM327713:SQM327720 SGQ327713:SGQ327720 RWU327713:RWU327720 RMY327713:RMY327720 RDC327713:RDC327720 QTG327713:QTG327720 QJK327713:QJK327720 PZO327713:PZO327720 PPS327713:PPS327720 PFW327713:PFW327720 OWA327713:OWA327720 OME327713:OME327720 OCI327713:OCI327720 NSM327713:NSM327720 NIQ327713:NIQ327720 MYU327713:MYU327720 MOY327713:MOY327720 MFC327713:MFC327720 LVG327713:LVG327720 LLK327713:LLK327720 LBO327713:LBO327720 KRS327713:KRS327720 KHW327713:KHW327720 JYA327713:JYA327720 JOE327713:JOE327720 JEI327713:JEI327720 IUM327713:IUM327720 IKQ327713:IKQ327720 IAU327713:IAU327720 HQY327713:HQY327720 HHC327713:HHC327720 GXG327713:GXG327720 GNK327713:GNK327720 GDO327713:GDO327720 FTS327713:FTS327720 FJW327713:FJW327720 FAA327713:FAA327720 EQE327713:EQE327720 EGI327713:EGI327720 DWM327713:DWM327720 DMQ327713:DMQ327720 DCU327713:DCU327720 CSY327713:CSY327720 CJC327713:CJC327720 BZG327713:BZG327720 BPK327713:BPK327720 BFO327713:BFO327720 AVS327713:AVS327720 ALW327713:ALW327720 ACA327713:ACA327720 SE327713:SE327720 II327713:II327720 WUU262177:WUU262184 WKY262177:WKY262184 WBC262177:WBC262184 VRG262177:VRG262184 VHK262177:VHK262184 UXO262177:UXO262184 UNS262177:UNS262184 UDW262177:UDW262184 TUA262177:TUA262184 TKE262177:TKE262184 TAI262177:TAI262184 SQM262177:SQM262184 SGQ262177:SGQ262184 RWU262177:RWU262184 RMY262177:RMY262184 RDC262177:RDC262184 QTG262177:QTG262184 QJK262177:QJK262184 PZO262177:PZO262184 PPS262177:PPS262184 PFW262177:PFW262184 OWA262177:OWA262184 OME262177:OME262184 OCI262177:OCI262184 NSM262177:NSM262184 NIQ262177:NIQ262184 MYU262177:MYU262184 MOY262177:MOY262184 MFC262177:MFC262184 LVG262177:LVG262184 LLK262177:LLK262184 LBO262177:LBO262184 KRS262177:KRS262184 KHW262177:KHW262184 JYA262177:JYA262184 JOE262177:JOE262184 JEI262177:JEI262184 IUM262177:IUM262184 IKQ262177:IKQ262184 IAU262177:IAU262184 HQY262177:HQY262184 HHC262177:HHC262184 GXG262177:GXG262184 GNK262177:GNK262184 GDO262177:GDO262184 FTS262177:FTS262184 FJW262177:FJW262184 FAA262177:FAA262184 EQE262177:EQE262184 EGI262177:EGI262184 DWM262177:DWM262184 DMQ262177:DMQ262184 DCU262177:DCU262184 CSY262177:CSY262184 CJC262177:CJC262184 BZG262177:BZG262184 BPK262177:BPK262184 BFO262177:BFO262184 AVS262177:AVS262184 ALW262177:ALW262184 ACA262177:ACA262184 SE262177:SE262184 II262177:II262184 WUU196641:WUU196648 WKY196641:WKY196648 WBC196641:WBC196648 VRG196641:VRG196648 VHK196641:VHK196648 UXO196641:UXO196648 UNS196641:UNS196648 UDW196641:UDW196648 TUA196641:TUA196648 TKE196641:TKE196648 TAI196641:TAI196648 SQM196641:SQM196648 SGQ196641:SGQ196648 RWU196641:RWU196648 RMY196641:RMY196648 RDC196641:RDC196648 QTG196641:QTG196648 QJK196641:QJK196648 PZO196641:PZO196648 PPS196641:PPS196648 PFW196641:PFW196648 OWA196641:OWA196648 OME196641:OME196648 OCI196641:OCI196648 NSM196641:NSM196648 NIQ196641:NIQ196648 MYU196641:MYU196648 MOY196641:MOY196648 MFC196641:MFC196648 LVG196641:LVG196648 LLK196641:LLK196648 LBO196641:LBO196648 KRS196641:KRS196648 KHW196641:KHW196648 JYA196641:JYA196648 JOE196641:JOE196648 JEI196641:JEI196648 IUM196641:IUM196648 IKQ196641:IKQ196648 IAU196641:IAU196648 HQY196641:HQY196648 HHC196641:HHC196648 GXG196641:GXG196648 GNK196641:GNK196648 GDO196641:GDO196648 FTS196641:FTS196648 FJW196641:FJW196648 FAA196641:FAA196648 EQE196641:EQE196648 EGI196641:EGI196648 DWM196641:DWM196648 DMQ196641:DMQ196648 DCU196641:DCU196648 CSY196641:CSY196648 CJC196641:CJC196648 BZG196641:BZG196648 BPK196641:BPK196648 BFO196641:BFO196648 AVS196641:AVS196648 ALW196641:ALW196648 ACA196641:ACA196648 SE196641:SE196648 II196641:II196648 WUU131105:WUU131112 WKY131105:WKY131112 WBC131105:WBC131112 VRG131105:VRG131112 VHK131105:VHK131112 UXO131105:UXO131112 UNS131105:UNS131112 UDW131105:UDW131112 TUA131105:TUA131112 TKE131105:TKE131112 TAI131105:TAI131112 SQM131105:SQM131112 SGQ131105:SGQ131112 RWU131105:RWU131112 RMY131105:RMY131112 RDC131105:RDC131112 QTG131105:QTG131112 QJK131105:QJK131112 PZO131105:PZO131112 PPS131105:PPS131112 PFW131105:PFW131112 OWA131105:OWA131112 OME131105:OME131112 OCI131105:OCI131112 NSM131105:NSM131112 NIQ131105:NIQ131112 MYU131105:MYU131112 MOY131105:MOY131112 MFC131105:MFC131112 LVG131105:LVG131112 LLK131105:LLK131112 LBO131105:LBO131112 KRS131105:KRS131112 KHW131105:KHW131112 JYA131105:JYA131112 JOE131105:JOE131112 JEI131105:JEI131112 IUM131105:IUM131112 IKQ131105:IKQ131112 IAU131105:IAU131112 HQY131105:HQY131112 HHC131105:HHC131112 GXG131105:GXG131112 GNK131105:GNK131112 GDO131105:GDO131112 FTS131105:FTS131112 FJW131105:FJW131112 FAA131105:FAA131112 EQE131105:EQE131112 EGI131105:EGI131112 DWM131105:DWM131112 DMQ131105:DMQ131112 DCU131105:DCU131112 CSY131105:CSY131112 CJC131105:CJC131112 BZG131105:BZG131112 BPK131105:BPK131112 BFO131105:BFO131112 AVS131105:AVS131112 ALW131105:ALW131112 ACA131105:ACA131112 SE131105:SE131112 II131105:II131112 WUU65569:WUU65576 WKY65569:WKY65576 WBC65569:WBC65576 VRG65569:VRG65576 VHK65569:VHK65576 UXO65569:UXO65576 UNS65569:UNS65576 UDW65569:UDW65576 TUA65569:TUA65576 TKE65569:TKE65576 TAI65569:TAI65576 SQM65569:SQM65576 SGQ65569:SGQ65576 RWU65569:RWU65576 RMY65569:RMY65576 RDC65569:RDC65576 QTG65569:QTG65576 QJK65569:QJK65576 PZO65569:PZO65576 PPS65569:PPS65576 PFW65569:PFW65576 OWA65569:OWA65576 OME65569:OME65576 OCI65569:OCI65576 NSM65569:NSM65576 NIQ65569:NIQ65576 MYU65569:MYU65576 MOY65569:MOY65576 MFC65569:MFC65576 LVG65569:LVG65576 LLK65569:LLK65576 LBO65569:LBO65576 KRS65569:KRS65576 KHW65569:KHW65576 JYA65569:JYA65576 JOE65569:JOE65576 JEI65569:JEI65576 IUM65569:IUM65576 IKQ65569:IKQ65576 IAU65569:IAU65576 HQY65569:HQY65576 HHC65569:HHC65576 GXG65569:GXG65576 GNK65569:GNK65576 GDO65569:GDO65576 FTS65569:FTS65576 FJW65569:FJW65576 FAA65569:FAA65576 EQE65569:EQE65576 EGI65569:EGI65576 DWM65569:DWM65576 DMQ65569:DMQ65576 DCU65569:DCU65576 CSY65569:CSY65576 CJC65569:CJC65576 BZG65569:BZG65576 BPK65569:BPK65576 BFO65569:BFO65576 AVS65569:AVS65576 ALW65569:ALW65576 ACA65569:ACA65576 SE65569:SE65576 II65569:II65576 SE10:SE24 WUU983070:WUU983071 WKY983070:WKY983071 WBC983070:WBC983071 VRG983070:VRG983071 VHK983070:VHK983071 UXO983070:UXO983071 UNS983070:UNS983071 UDW983070:UDW983071 TUA983070:TUA983071 TKE983070:TKE983071 TAI983070:TAI983071 SQM983070:SQM983071 SGQ983070:SGQ983071 RWU983070:RWU983071 RMY983070:RMY983071 RDC983070:RDC983071 QTG983070:QTG983071 QJK983070:QJK983071 PZO983070:PZO983071 PPS983070:PPS983071 PFW983070:PFW983071 OWA983070:OWA983071 OME983070:OME983071 OCI983070:OCI983071 NSM983070:NSM983071 NIQ983070:NIQ983071 MYU983070:MYU983071 MOY983070:MOY983071 MFC983070:MFC983071 LVG983070:LVG983071 LLK983070:LLK983071 LBO983070:LBO983071 KRS983070:KRS983071 KHW983070:KHW983071 JYA983070:JYA983071 JOE983070:JOE983071 JEI983070:JEI983071 IUM983070:IUM983071 IKQ983070:IKQ983071 IAU983070:IAU983071 HQY983070:HQY983071 HHC983070:HHC983071 GXG983070:GXG983071 GNK983070:GNK983071 GDO983070:GDO983071 FTS983070:FTS983071 FJW983070:FJW983071 FAA983070:FAA983071 EQE983070:EQE983071 EGI983070:EGI983071 DWM983070:DWM983071 DMQ983070:DMQ983071 DCU983070:DCU983071 CSY983070:CSY983071 CJC983070:CJC983071 BZG983070:BZG983071 BPK983070:BPK983071 BFO983070:BFO983071 AVS983070:AVS983071 ALW983070:ALW983071 ACA983070:ACA983071 SE983070:SE983071 II983070:II983071 WUU917534:WUU917535 WKY917534:WKY917535 WBC917534:WBC917535 VRG917534:VRG917535 VHK917534:VHK917535 UXO917534:UXO917535 UNS917534:UNS917535 UDW917534:UDW917535 TUA917534:TUA917535 TKE917534:TKE917535 TAI917534:TAI917535 SQM917534:SQM917535 SGQ917534:SGQ917535 RWU917534:RWU917535 RMY917534:RMY917535 RDC917534:RDC917535 QTG917534:QTG917535 QJK917534:QJK917535 PZO917534:PZO917535 PPS917534:PPS917535 PFW917534:PFW917535 OWA917534:OWA917535 OME917534:OME917535 OCI917534:OCI917535 NSM917534:NSM917535 NIQ917534:NIQ917535 MYU917534:MYU917535 MOY917534:MOY917535 MFC917534:MFC917535 LVG917534:LVG917535 LLK917534:LLK917535 LBO917534:LBO917535 KRS917534:KRS917535 KHW917534:KHW917535 JYA917534:JYA917535 JOE917534:JOE917535 JEI917534:JEI917535 IUM917534:IUM917535 IKQ917534:IKQ917535 IAU917534:IAU917535 HQY917534:HQY917535 HHC917534:HHC917535 GXG917534:GXG917535 GNK917534:GNK917535 GDO917534:GDO917535 FTS917534:FTS917535 FJW917534:FJW917535 FAA917534:FAA917535 EQE917534:EQE917535 EGI917534:EGI917535 DWM917534:DWM917535 DMQ917534:DMQ917535 DCU917534:DCU917535 CSY917534:CSY917535 CJC917534:CJC917535 BZG917534:BZG917535 BPK917534:BPK917535 BFO917534:BFO917535 AVS917534:AVS917535 ALW917534:ALW917535 ACA917534:ACA917535 SE917534:SE917535 II917534:II917535 WUU851998:WUU851999 WKY851998:WKY851999 WBC851998:WBC851999 VRG851998:VRG851999 VHK851998:VHK851999 UXO851998:UXO851999 UNS851998:UNS851999 UDW851998:UDW851999 TUA851998:TUA851999 TKE851998:TKE851999 TAI851998:TAI851999 SQM851998:SQM851999 SGQ851998:SGQ851999 RWU851998:RWU851999 RMY851998:RMY851999 RDC851998:RDC851999 QTG851998:QTG851999 QJK851998:QJK851999 PZO851998:PZO851999 PPS851998:PPS851999 PFW851998:PFW851999 OWA851998:OWA851999 OME851998:OME851999 OCI851998:OCI851999 NSM851998:NSM851999 NIQ851998:NIQ851999 MYU851998:MYU851999 MOY851998:MOY851999 MFC851998:MFC851999 LVG851998:LVG851999 LLK851998:LLK851999 LBO851998:LBO851999 KRS851998:KRS851999 KHW851998:KHW851999 JYA851998:JYA851999 JOE851998:JOE851999 JEI851998:JEI851999 IUM851998:IUM851999 IKQ851998:IKQ851999 IAU851998:IAU851999 HQY851998:HQY851999 HHC851998:HHC851999 GXG851998:GXG851999 GNK851998:GNK851999 GDO851998:GDO851999 FTS851998:FTS851999 FJW851998:FJW851999 FAA851998:FAA851999 EQE851998:EQE851999 EGI851998:EGI851999 DWM851998:DWM851999 DMQ851998:DMQ851999 DCU851998:DCU851999 CSY851998:CSY851999 CJC851998:CJC851999 BZG851998:BZG851999 BPK851998:BPK851999 BFO851998:BFO851999 AVS851998:AVS851999 ALW851998:ALW851999 ACA851998:ACA851999 SE851998:SE851999 II851998:II851999 WUU786462:WUU786463 WKY786462:WKY786463 WBC786462:WBC786463 VRG786462:VRG786463 VHK786462:VHK786463 UXO786462:UXO786463 UNS786462:UNS786463 UDW786462:UDW786463 TUA786462:TUA786463 TKE786462:TKE786463 TAI786462:TAI786463 SQM786462:SQM786463 SGQ786462:SGQ786463 RWU786462:RWU786463 RMY786462:RMY786463 RDC786462:RDC786463 QTG786462:QTG786463 QJK786462:QJK786463 PZO786462:PZO786463 PPS786462:PPS786463 PFW786462:PFW786463 OWA786462:OWA786463 OME786462:OME786463 OCI786462:OCI786463 NSM786462:NSM786463 NIQ786462:NIQ786463 MYU786462:MYU786463 MOY786462:MOY786463 MFC786462:MFC786463 LVG786462:LVG786463 LLK786462:LLK786463 LBO786462:LBO786463 KRS786462:KRS786463 KHW786462:KHW786463 JYA786462:JYA786463 JOE786462:JOE786463 JEI786462:JEI786463 IUM786462:IUM786463 IKQ786462:IKQ786463 IAU786462:IAU786463 HQY786462:HQY786463 HHC786462:HHC786463 GXG786462:GXG786463 GNK786462:GNK786463 GDO786462:GDO786463 FTS786462:FTS786463 FJW786462:FJW786463 FAA786462:FAA786463 EQE786462:EQE786463 EGI786462:EGI786463 DWM786462:DWM786463 DMQ786462:DMQ786463 DCU786462:DCU786463 CSY786462:CSY786463 CJC786462:CJC786463 BZG786462:BZG786463 BPK786462:BPK786463 BFO786462:BFO786463 AVS786462:AVS786463 ALW786462:ALW786463 ACA786462:ACA786463 SE786462:SE786463 II786462:II786463 WUU720926:WUU720927 WKY720926:WKY720927 WBC720926:WBC720927 VRG720926:VRG720927 VHK720926:VHK720927 UXO720926:UXO720927 UNS720926:UNS720927 UDW720926:UDW720927 TUA720926:TUA720927 TKE720926:TKE720927 TAI720926:TAI720927 SQM720926:SQM720927 SGQ720926:SGQ720927 RWU720926:RWU720927 RMY720926:RMY720927 RDC720926:RDC720927 QTG720926:QTG720927 QJK720926:QJK720927 PZO720926:PZO720927 PPS720926:PPS720927 PFW720926:PFW720927 OWA720926:OWA720927 OME720926:OME720927 OCI720926:OCI720927 NSM720926:NSM720927 NIQ720926:NIQ720927 MYU720926:MYU720927 MOY720926:MOY720927 MFC720926:MFC720927 LVG720926:LVG720927 LLK720926:LLK720927 LBO720926:LBO720927 KRS720926:KRS720927 KHW720926:KHW720927 JYA720926:JYA720927 JOE720926:JOE720927 JEI720926:JEI720927 IUM720926:IUM720927 IKQ720926:IKQ720927 IAU720926:IAU720927 HQY720926:HQY720927 HHC720926:HHC720927 GXG720926:GXG720927 GNK720926:GNK720927 GDO720926:GDO720927 FTS720926:FTS720927 FJW720926:FJW720927 FAA720926:FAA720927 EQE720926:EQE720927 EGI720926:EGI720927 DWM720926:DWM720927 DMQ720926:DMQ720927 DCU720926:DCU720927 CSY720926:CSY720927 CJC720926:CJC720927 BZG720926:BZG720927 BPK720926:BPK720927 BFO720926:BFO720927 AVS720926:AVS720927 ALW720926:ALW720927 ACA720926:ACA720927 SE720926:SE720927 II720926:II720927 WUU655390:WUU655391 WKY655390:WKY655391 WBC655390:WBC655391 VRG655390:VRG655391 VHK655390:VHK655391 UXO655390:UXO655391 UNS655390:UNS655391 UDW655390:UDW655391 TUA655390:TUA655391 TKE655390:TKE655391 TAI655390:TAI655391 SQM655390:SQM655391 SGQ655390:SGQ655391 RWU655390:RWU655391 RMY655390:RMY655391 RDC655390:RDC655391 QTG655390:QTG655391 QJK655390:QJK655391 PZO655390:PZO655391 PPS655390:PPS655391 PFW655390:PFW655391 OWA655390:OWA655391 OME655390:OME655391 OCI655390:OCI655391 NSM655390:NSM655391 NIQ655390:NIQ655391 MYU655390:MYU655391 MOY655390:MOY655391 MFC655390:MFC655391 LVG655390:LVG655391 LLK655390:LLK655391 LBO655390:LBO655391 KRS655390:KRS655391 KHW655390:KHW655391 JYA655390:JYA655391 JOE655390:JOE655391 JEI655390:JEI655391 IUM655390:IUM655391 IKQ655390:IKQ655391 IAU655390:IAU655391 HQY655390:HQY655391 HHC655390:HHC655391 GXG655390:GXG655391 GNK655390:GNK655391 GDO655390:GDO655391 FTS655390:FTS655391 FJW655390:FJW655391 FAA655390:FAA655391 EQE655390:EQE655391 EGI655390:EGI655391 DWM655390:DWM655391 DMQ655390:DMQ655391 DCU655390:DCU655391 CSY655390:CSY655391 CJC655390:CJC655391 BZG655390:BZG655391 BPK655390:BPK655391 BFO655390:BFO655391 AVS655390:AVS655391 ALW655390:ALW655391 ACA655390:ACA655391 SE655390:SE655391 II655390:II655391 WUU589854:WUU589855 WKY589854:WKY589855 WBC589854:WBC589855 VRG589854:VRG589855 VHK589854:VHK589855 UXO589854:UXO589855 UNS589854:UNS589855 UDW589854:UDW589855 TUA589854:TUA589855 TKE589854:TKE589855 TAI589854:TAI589855 SQM589854:SQM589855 SGQ589854:SGQ589855 RWU589854:RWU589855 RMY589854:RMY589855 RDC589854:RDC589855 QTG589854:QTG589855 QJK589854:QJK589855 PZO589854:PZO589855 PPS589854:PPS589855 PFW589854:PFW589855 OWA589854:OWA589855 OME589854:OME589855 OCI589854:OCI589855 NSM589854:NSM589855 NIQ589854:NIQ589855 MYU589854:MYU589855 MOY589854:MOY589855 MFC589854:MFC589855 LVG589854:LVG589855 LLK589854:LLK589855 LBO589854:LBO589855 KRS589854:KRS589855 KHW589854:KHW589855 JYA589854:JYA589855 JOE589854:JOE589855 JEI589854:JEI589855 IUM589854:IUM589855 IKQ589854:IKQ589855 IAU589854:IAU589855 HQY589854:HQY589855 HHC589854:HHC589855 GXG589854:GXG589855 GNK589854:GNK589855 GDO589854:GDO589855 FTS589854:FTS589855 FJW589854:FJW589855 FAA589854:FAA589855 EQE589854:EQE589855 EGI589854:EGI589855 DWM589854:DWM589855 DMQ589854:DMQ589855 DCU589854:DCU589855 CSY589854:CSY589855 CJC589854:CJC589855 BZG589854:BZG589855 BPK589854:BPK589855 BFO589854:BFO589855 AVS589854:AVS589855 ALW589854:ALW589855 ACA589854:ACA589855 SE589854:SE589855 II589854:II589855 WUU524318:WUU524319 WKY524318:WKY524319 WBC524318:WBC524319 VRG524318:VRG524319 VHK524318:VHK524319 UXO524318:UXO524319 UNS524318:UNS524319 UDW524318:UDW524319 TUA524318:TUA524319 TKE524318:TKE524319 TAI524318:TAI524319 SQM524318:SQM524319 SGQ524318:SGQ524319 RWU524318:RWU524319 RMY524318:RMY524319 RDC524318:RDC524319 QTG524318:QTG524319 QJK524318:QJK524319 PZO524318:PZO524319 PPS524318:PPS524319 PFW524318:PFW524319 OWA524318:OWA524319 OME524318:OME524319 OCI524318:OCI524319 NSM524318:NSM524319 NIQ524318:NIQ524319 MYU524318:MYU524319 MOY524318:MOY524319 MFC524318:MFC524319 LVG524318:LVG524319 LLK524318:LLK524319 LBO524318:LBO524319 KRS524318:KRS524319 KHW524318:KHW524319 JYA524318:JYA524319 JOE524318:JOE524319 JEI524318:JEI524319 IUM524318:IUM524319 IKQ524318:IKQ524319 IAU524318:IAU524319 HQY524318:HQY524319 HHC524318:HHC524319 GXG524318:GXG524319 GNK524318:GNK524319 GDO524318:GDO524319 FTS524318:FTS524319 FJW524318:FJW524319 FAA524318:FAA524319 EQE524318:EQE524319 EGI524318:EGI524319 DWM524318:DWM524319 DMQ524318:DMQ524319 DCU524318:DCU524319 CSY524318:CSY524319 CJC524318:CJC524319 BZG524318:BZG524319 BPK524318:BPK524319 BFO524318:BFO524319 AVS524318:AVS524319 ALW524318:ALW524319 ACA524318:ACA524319 SE524318:SE524319 II524318:II524319 WUU458782:WUU458783 WKY458782:WKY458783 WBC458782:WBC458783 VRG458782:VRG458783 VHK458782:VHK458783 UXO458782:UXO458783 UNS458782:UNS458783 UDW458782:UDW458783 TUA458782:TUA458783 TKE458782:TKE458783 TAI458782:TAI458783 SQM458782:SQM458783 SGQ458782:SGQ458783 RWU458782:RWU458783 RMY458782:RMY458783 RDC458782:RDC458783 QTG458782:QTG458783 QJK458782:QJK458783 PZO458782:PZO458783 PPS458782:PPS458783 PFW458782:PFW458783 OWA458782:OWA458783 OME458782:OME458783 OCI458782:OCI458783 NSM458782:NSM458783 NIQ458782:NIQ458783 MYU458782:MYU458783 MOY458782:MOY458783 MFC458782:MFC458783 LVG458782:LVG458783 LLK458782:LLK458783 LBO458782:LBO458783 KRS458782:KRS458783 KHW458782:KHW458783 JYA458782:JYA458783 JOE458782:JOE458783 JEI458782:JEI458783 IUM458782:IUM458783 IKQ458782:IKQ458783 IAU458782:IAU458783 HQY458782:HQY458783 HHC458782:HHC458783 GXG458782:GXG458783 GNK458782:GNK458783 GDO458782:GDO458783 FTS458782:FTS458783 FJW458782:FJW458783 FAA458782:FAA458783 EQE458782:EQE458783 EGI458782:EGI458783 DWM458782:DWM458783 DMQ458782:DMQ458783 DCU458782:DCU458783 CSY458782:CSY458783 CJC458782:CJC458783 BZG458782:BZG458783 BPK458782:BPK458783 BFO458782:BFO458783 AVS458782:AVS458783 ALW458782:ALW458783 ACA458782:ACA458783 SE458782:SE458783 II458782:II458783 WUU393246:WUU393247 WKY393246:WKY393247 WBC393246:WBC393247 VRG393246:VRG393247 VHK393246:VHK393247 UXO393246:UXO393247 UNS393246:UNS393247 UDW393246:UDW393247 TUA393246:TUA393247 TKE393246:TKE393247 TAI393246:TAI393247 SQM393246:SQM393247 SGQ393246:SGQ393247 RWU393246:RWU393247 RMY393246:RMY393247 RDC393246:RDC393247 QTG393246:QTG393247 QJK393246:QJK393247 PZO393246:PZO393247 PPS393246:PPS393247 PFW393246:PFW393247 OWA393246:OWA393247 OME393246:OME393247 OCI393246:OCI393247 NSM393246:NSM393247 NIQ393246:NIQ393247 MYU393246:MYU393247 MOY393246:MOY393247 MFC393246:MFC393247 LVG393246:LVG393247 LLK393246:LLK393247 LBO393246:LBO393247 KRS393246:KRS393247 KHW393246:KHW393247 JYA393246:JYA393247 JOE393246:JOE393247 JEI393246:JEI393247 IUM393246:IUM393247 IKQ393246:IKQ393247 IAU393246:IAU393247 HQY393246:HQY393247 HHC393246:HHC393247 GXG393246:GXG393247 GNK393246:GNK393247 GDO393246:GDO393247 FTS393246:FTS393247 FJW393246:FJW393247 FAA393246:FAA393247 EQE393246:EQE393247 EGI393246:EGI393247 DWM393246:DWM393247 DMQ393246:DMQ393247 DCU393246:DCU393247 CSY393246:CSY393247 CJC393246:CJC393247 BZG393246:BZG393247 BPK393246:BPK393247 BFO393246:BFO393247 AVS393246:AVS393247 ALW393246:ALW393247 ACA393246:ACA393247 SE393246:SE393247 II393246:II393247 WUU327710:WUU327711 WKY327710:WKY327711 WBC327710:WBC327711 VRG327710:VRG327711 VHK327710:VHK327711 UXO327710:UXO327711 UNS327710:UNS327711 UDW327710:UDW327711 TUA327710:TUA327711 TKE327710:TKE327711 TAI327710:TAI327711 SQM327710:SQM327711 SGQ327710:SGQ327711 RWU327710:RWU327711 RMY327710:RMY327711 RDC327710:RDC327711 QTG327710:QTG327711 QJK327710:QJK327711 PZO327710:PZO327711 PPS327710:PPS327711 PFW327710:PFW327711 OWA327710:OWA327711 OME327710:OME327711 OCI327710:OCI327711 NSM327710:NSM327711 NIQ327710:NIQ327711 MYU327710:MYU327711 MOY327710:MOY327711 MFC327710:MFC327711 LVG327710:LVG327711 LLK327710:LLK327711 LBO327710:LBO327711 KRS327710:KRS327711 KHW327710:KHW327711 JYA327710:JYA327711 JOE327710:JOE327711 JEI327710:JEI327711 IUM327710:IUM327711 IKQ327710:IKQ327711 IAU327710:IAU327711 HQY327710:HQY327711 HHC327710:HHC327711 GXG327710:GXG327711 GNK327710:GNK327711 GDO327710:GDO327711 FTS327710:FTS327711 FJW327710:FJW327711 FAA327710:FAA327711 EQE327710:EQE327711 EGI327710:EGI327711 DWM327710:DWM327711 DMQ327710:DMQ327711 DCU327710:DCU327711 CSY327710:CSY327711 CJC327710:CJC327711 BZG327710:BZG327711 BPK327710:BPK327711 BFO327710:BFO327711 AVS327710:AVS327711 ALW327710:ALW327711 ACA327710:ACA327711 SE327710:SE327711 II327710:II327711 WUU262174:WUU262175 WKY262174:WKY262175 WBC262174:WBC262175 VRG262174:VRG262175 VHK262174:VHK262175 UXO262174:UXO262175 UNS262174:UNS262175 UDW262174:UDW262175 TUA262174:TUA262175 TKE262174:TKE262175 TAI262174:TAI262175 SQM262174:SQM262175 SGQ262174:SGQ262175 RWU262174:RWU262175 RMY262174:RMY262175 RDC262174:RDC262175 QTG262174:QTG262175 QJK262174:QJK262175 PZO262174:PZO262175 PPS262174:PPS262175 PFW262174:PFW262175 OWA262174:OWA262175 OME262174:OME262175 OCI262174:OCI262175 NSM262174:NSM262175 NIQ262174:NIQ262175 MYU262174:MYU262175 MOY262174:MOY262175 MFC262174:MFC262175 LVG262174:LVG262175 LLK262174:LLK262175 LBO262174:LBO262175 KRS262174:KRS262175 KHW262174:KHW262175 JYA262174:JYA262175 JOE262174:JOE262175 JEI262174:JEI262175 IUM262174:IUM262175 IKQ262174:IKQ262175 IAU262174:IAU262175 HQY262174:HQY262175 HHC262174:HHC262175 GXG262174:GXG262175 GNK262174:GNK262175 GDO262174:GDO262175 FTS262174:FTS262175 FJW262174:FJW262175 FAA262174:FAA262175 EQE262174:EQE262175 EGI262174:EGI262175 DWM262174:DWM262175 DMQ262174:DMQ262175 DCU262174:DCU262175 CSY262174:CSY262175 CJC262174:CJC262175 BZG262174:BZG262175 BPK262174:BPK262175 BFO262174:BFO262175 AVS262174:AVS262175 ALW262174:ALW262175 ACA262174:ACA262175 SE262174:SE262175 II262174:II262175 WUU196638:WUU196639 WKY196638:WKY196639 WBC196638:WBC196639 VRG196638:VRG196639 VHK196638:VHK196639 UXO196638:UXO196639 UNS196638:UNS196639 UDW196638:UDW196639 TUA196638:TUA196639 TKE196638:TKE196639 TAI196638:TAI196639 SQM196638:SQM196639 SGQ196638:SGQ196639 RWU196638:RWU196639 RMY196638:RMY196639 RDC196638:RDC196639 QTG196638:QTG196639 QJK196638:QJK196639 PZO196638:PZO196639 PPS196638:PPS196639 PFW196638:PFW196639 OWA196638:OWA196639 OME196638:OME196639 OCI196638:OCI196639 NSM196638:NSM196639 NIQ196638:NIQ196639 MYU196638:MYU196639 MOY196638:MOY196639 MFC196638:MFC196639 LVG196638:LVG196639 LLK196638:LLK196639 LBO196638:LBO196639 KRS196638:KRS196639 KHW196638:KHW196639 JYA196638:JYA196639 JOE196638:JOE196639 JEI196638:JEI196639 IUM196638:IUM196639 IKQ196638:IKQ196639 IAU196638:IAU196639 HQY196638:HQY196639 HHC196638:HHC196639 GXG196638:GXG196639 GNK196638:GNK196639 GDO196638:GDO196639 FTS196638:FTS196639 FJW196638:FJW196639 FAA196638:FAA196639 EQE196638:EQE196639 EGI196638:EGI196639 DWM196638:DWM196639 DMQ196638:DMQ196639 DCU196638:DCU196639 CSY196638:CSY196639 CJC196638:CJC196639 BZG196638:BZG196639 BPK196638:BPK196639 BFO196638:BFO196639 AVS196638:AVS196639 ALW196638:ALW196639 ACA196638:ACA196639 SE196638:SE196639 II196638:II196639 WUU131102:WUU131103 WKY131102:WKY131103 WBC131102:WBC131103 VRG131102:VRG131103 VHK131102:VHK131103 UXO131102:UXO131103 UNS131102:UNS131103 UDW131102:UDW131103 TUA131102:TUA131103 TKE131102:TKE131103 TAI131102:TAI131103 SQM131102:SQM131103 SGQ131102:SGQ131103 RWU131102:RWU131103 RMY131102:RMY131103 RDC131102:RDC131103 QTG131102:QTG131103 QJK131102:QJK131103 PZO131102:PZO131103 PPS131102:PPS131103 PFW131102:PFW131103 OWA131102:OWA131103 OME131102:OME131103 OCI131102:OCI131103 NSM131102:NSM131103 NIQ131102:NIQ131103 MYU131102:MYU131103 MOY131102:MOY131103 MFC131102:MFC131103 LVG131102:LVG131103 LLK131102:LLK131103 LBO131102:LBO131103 KRS131102:KRS131103 KHW131102:KHW131103 JYA131102:JYA131103 JOE131102:JOE131103 JEI131102:JEI131103 IUM131102:IUM131103 IKQ131102:IKQ131103 IAU131102:IAU131103 HQY131102:HQY131103 HHC131102:HHC131103 GXG131102:GXG131103 GNK131102:GNK131103 GDO131102:GDO131103 FTS131102:FTS131103 FJW131102:FJW131103 FAA131102:FAA131103 EQE131102:EQE131103 EGI131102:EGI131103 DWM131102:DWM131103 DMQ131102:DMQ131103 DCU131102:DCU131103 CSY131102:CSY131103 CJC131102:CJC131103 BZG131102:BZG131103 BPK131102:BPK131103 BFO131102:BFO131103 AVS131102:AVS131103 ALW131102:ALW131103 ACA131102:ACA131103 SE131102:SE131103 II131102:II131103 WUU65566:WUU65567 WKY65566:WKY65567 WBC65566:WBC65567 VRG65566:VRG65567 VHK65566:VHK65567 UXO65566:UXO65567 UNS65566:UNS65567 UDW65566:UDW65567 TUA65566:TUA65567 TKE65566:TKE65567 TAI65566:TAI65567 SQM65566:SQM65567 SGQ65566:SGQ65567 RWU65566:RWU65567 RMY65566:RMY65567 RDC65566:RDC65567 QTG65566:QTG65567 QJK65566:QJK65567 PZO65566:PZO65567 PPS65566:PPS65567 PFW65566:PFW65567 OWA65566:OWA65567 OME65566:OME65567 OCI65566:OCI65567 NSM65566:NSM65567 NIQ65566:NIQ65567 MYU65566:MYU65567 MOY65566:MOY65567 MFC65566:MFC65567 LVG65566:LVG65567 LLK65566:LLK65567 LBO65566:LBO65567 KRS65566:KRS65567 KHW65566:KHW65567 JYA65566:JYA65567 JOE65566:JOE65567 JEI65566:JEI65567 IUM65566:IUM65567 IKQ65566:IKQ65567 IAU65566:IAU65567 HQY65566:HQY65567 HHC65566:HHC65567 GXG65566:GXG65567 GNK65566:GNK65567 GDO65566:GDO65567 FTS65566:FTS65567 FJW65566:FJW65567 FAA65566:FAA65567 EQE65566:EQE65567 EGI65566:EGI65567 DWM65566:DWM65567 DMQ65566:DMQ65567 DCU65566:DCU65567 CSY65566:CSY65567 CJC65566:CJC65567 BZG65566:BZG65567 BPK65566:BPK65567 BFO65566:BFO65567 AVS65566:AVS65567 ALW65566:ALW65567 ACA65566:ACA65567 SE65566:SE65567 II65566:II65567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54:WUU983068 WKY983054:WKY983068 WBC983054:WBC983068 VRG983054:VRG983068 VHK983054:VHK983068 UXO983054:UXO983068 UNS983054:UNS983068 UDW983054:UDW983068 TUA983054:TUA983068 TKE983054:TKE983068 TAI983054:TAI983068 SQM983054:SQM983068 SGQ983054:SGQ983068 RWU983054:RWU983068 RMY983054:RMY983068 RDC983054:RDC983068 QTG983054:QTG983068 QJK983054:QJK983068 PZO983054:PZO983068 PPS983054:PPS983068 PFW983054:PFW983068 OWA983054:OWA983068 OME983054:OME983068 OCI983054:OCI983068 NSM983054:NSM983068 NIQ983054:NIQ983068 MYU983054:MYU983068 MOY983054:MOY983068 MFC983054:MFC983068 LVG983054:LVG983068 LLK983054:LLK983068 LBO983054:LBO983068 KRS983054:KRS983068 KHW983054:KHW983068 JYA983054:JYA983068 JOE983054:JOE983068 JEI983054:JEI983068 IUM983054:IUM983068 IKQ983054:IKQ983068 IAU983054:IAU983068 HQY983054:HQY983068 HHC983054:HHC983068 GXG983054:GXG983068 GNK983054:GNK983068 GDO983054:GDO983068 FTS983054:FTS983068 FJW983054:FJW983068 FAA983054:FAA983068 EQE983054:EQE983068 EGI983054:EGI983068 DWM983054:DWM983068 DMQ983054:DMQ983068 DCU983054:DCU983068 CSY983054:CSY983068 CJC983054:CJC983068 BZG983054:BZG983068 BPK983054:BPK983068 BFO983054:BFO983068 AVS983054:AVS983068 ALW983054:ALW983068 ACA983054:ACA983068 SE983054:SE983068 II983054:II983068 WUU917518:WUU917532 WKY917518:WKY917532 WBC917518:WBC917532 VRG917518:VRG917532 VHK917518:VHK917532 UXO917518:UXO917532 UNS917518:UNS917532 UDW917518:UDW917532 TUA917518:TUA917532 TKE917518:TKE917532 TAI917518:TAI917532 SQM917518:SQM917532 SGQ917518:SGQ917532 RWU917518:RWU917532 RMY917518:RMY917532 RDC917518:RDC917532 QTG917518:QTG917532 QJK917518:QJK917532 PZO917518:PZO917532 PPS917518:PPS917532 PFW917518:PFW917532 OWA917518:OWA917532 OME917518:OME917532 OCI917518:OCI917532 NSM917518:NSM917532 NIQ917518:NIQ917532 MYU917518:MYU917532 MOY917518:MOY917532 MFC917518:MFC917532 LVG917518:LVG917532 LLK917518:LLK917532 LBO917518:LBO917532 KRS917518:KRS917532 KHW917518:KHW917532 JYA917518:JYA917532 JOE917518:JOE917532 JEI917518:JEI917532 IUM917518:IUM917532 IKQ917518:IKQ917532 IAU917518:IAU917532 HQY917518:HQY917532 HHC917518:HHC917532 GXG917518:GXG917532 GNK917518:GNK917532 GDO917518:GDO917532 FTS917518:FTS917532 FJW917518:FJW917532 FAA917518:FAA917532 EQE917518:EQE917532 EGI917518:EGI917532 DWM917518:DWM917532 DMQ917518:DMQ917532 DCU917518:DCU917532 CSY917518:CSY917532 CJC917518:CJC917532 BZG917518:BZG917532 BPK917518:BPK917532 BFO917518:BFO917532 AVS917518:AVS917532 ALW917518:ALW917532 ACA917518:ACA917532 SE917518:SE917532 II917518:II917532 WUU851982:WUU851996 WKY851982:WKY851996 WBC851982:WBC851996 VRG851982:VRG851996 VHK851982:VHK851996 UXO851982:UXO851996 UNS851982:UNS851996 UDW851982:UDW851996 TUA851982:TUA851996 TKE851982:TKE851996 TAI851982:TAI851996 SQM851982:SQM851996 SGQ851982:SGQ851996 RWU851982:RWU851996 RMY851982:RMY851996 RDC851982:RDC851996 QTG851982:QTG851996 QJK851982:QJK851996 PZO851982:PZO851996 PPS851982:PPS851996 PFW851982:PFW851996 OWA851982:OWA851996 OME851982:OME851996 OCI851982:OCI851996 NSM851982:NSM851996 NIQ851982:NIQ851996 MYU851982:MYU851996 MOY851982:MOY851996 MFC851982:MFC851996 LVG851982:LVG851996 LLK851982:LLK851996 LBO851982:LBO851996 KRS851982:KRS851996 KHW851982:KHW851996 JYA851982:JYA851996 JOE851982:JOE851996 JEI851982:JEI851996 IUM851982:IUM851996 IKQ851982:IKQ851996 IAU851982:IAU851996 HQY851982:HQY851996 HHC851982:HHC851996 GXG851982:GXG851996 GNK851982:GNK851996 GDO851982:GDO851996 FTS851982:FTS851996 FJW851982:FJW851996 FAA851982:FAA851996 EQE851982:EQE851996 EGI851982:EGI851996 DWM851982:DWM851996 DMQ851982:DMQ851996 DCU851982:DCU851996 CSY851982:CSY851996 CJC851982:CJC851996 BZG851982:BZG851996 BPK851982:BPK851996 BFO851982:BFO851996 AVS851982:AVS851996 ALW851982:ALW851996 ACA851982:ACA851996 SE851982:SE851996 II851982:II851996 WUU786446:WUU786460 WKY786446:WKY786460 WBC786446:WBC786460 VRG786446:VRG786460 VHK786446:VHK786460 UXO786446:UXO786460 UNS786446:UNS786460 UDW786446:UDW786460 TUA786446:TUA786460 TKE786446:TKE786460 TAI786446:TAI786460 SQM786446:SQM786460 SGQ786446:SGQ786460 RWU786446:RWU786460 RMY786446:RMY786460 RDC786446:RDC786460 QTG786446:QTG786460 QJK786446:QJK786460 PZO786446:PZO786460 PPS786446:PPS786460 PFW786446:PFW786460 OWA786446:OWA786460 OME786446:OME786460 OCI786446:OCI786460 NSM786446:NSM786460 NIQ786446:NIQ786460 MYU786446:MYU786460 MOY786446:MOY786460 MFC786446:MFC786460 LVG786446:LVG786460 LLK786446:LLK786460 LBO786446:LBO786460 KRS786446:KRS786460 KHW786446:KHW786460 JYA786446:JYA786460 JOE786446:JOE786460 JEI786446:JEI786460 IUM786446:IUM786460 IKQ786446:IKQ786460 IAU786446:IAU786460 HQY786446:HQY786460 HHC786446:HHC786460 GXG786446:GXG786460 GNK786446:GNK786460 GDO786446:GDO786460 FTS786446:FTS786460 FJW786446:FJW786460 FAA786446:FAA786460 EQE786446:EQE786460 EGI786446:EGI786460 DWM786446:DWM786460 DMQ786446:DMQ786460 DCU786446:DCU786460 CSY786446:CSY786460 CJC786446:CJC786460 BZG786446:BZG786460 BPK786446:BPK786460 BFO786446:BFO786460 AVS786446:AVS786460 ALW786446:ALW786460 ACA786446:ACA786460 SE786446:SE786460 II786446:II786460 WUU720910:WUU720924 WKY720910:WKY720924 WBC720910:WBC720924 VRG720910:VRG720924 VHK720910:VHK720924 UXO720910:UXO720924 UNS720910:UNS720924 UDW720910:UDW720924 TUA720910:TUA720924 TKE720910:TKE720924 TAI720910:TAI720924 SQM720910:SQM720924 SGQ720910:SGQ720924 RWU720910:RWU720924 RMY720910:RMY720924 RDC720910:RDC720924 QTG720910:QTG720924 QJK720910:QJK720924 PZO720910:PZO720924 PPS720910:PPS720924 PFW720910:PFW720924 OWA720910:OWA720924 OME720910:OME720924 OCI720910:OCI720924 NSM720910:NSM720924 NIQ720910:NIQ720924 MYU720910:MYU720924 MOY720910:MOY720924 MFC720910:MFC720924 LVG720910:LVG720924 LLK720910:LLK720924 LBO720910:LBO720924 KRS720910:KRS720924 KHW720910:KHW720924 JYA720910:JYA720924 JOE720910:JOE720924 JEI720910:JEI720924 IUM720910:IUM720924 IKQ720910:IKQ720924 IAU720910:IAU720924 HQY720910:HQY720924 HHC720910:HHC720924 GXG720910:GXG720924 GNK720910:GNK720924 GDO720910:GDO720924 FTS720910:FTS720924 FJW720910:FJW720924 FAA720910:FAA720924 EQE720910:EQE720924 EGI720910:EGI720924 DWM720910:DWM720924 DMQ720910:DMQ720924 DCU720910:DCU720924 CSY720910:CSY720924 CJC720910:CJC720924 BZG720910:BZG720924 BPK720910:BPK720924 BFO720910:BFO720924 AVS720910:AVS720924 ALW720910:ALW720924 ACA720910:ACA720924 SE720910:SE720924 II720910:II720924 WUU655374:WUU655388 WKY655374:WKY655388 WBC655374:WBC655388 VRG655374:VRG655388 VHK655374:VHK655388 UXO655374:UXO655388 UNS655374:UNS655388 UDW655374:UDW655388 TUA655374:TUA655388 TKE655374:TKE655388 TAI655374:TAI655388 SQM655374:SQM655388 SGQ655374:SGQ655388 RWU655374:RWU655388 RMY655374:RMY655388 RDC655374:RDC655388 QTG655374:QTG655388 QJK655374:QJK655388 PZO655374:PZO655388 PPS655374:PPS655388 PFW655374:PFW655388 OWA655374:OWA655388 OME655374:OME655388 OCI655374:OCI655388 NSM655374:NSM655388 NIQ655374:NIQ655388 MYU655374:MYU655388 MOY655374:MOY655388 MFC655374:MFC655388 LVG655374:LVG655388 LLK655374:LLK655388 LBO655374:LBO655388 KRS655374:KRS655388 KHW655374:KHW655388 JYA655374:JYA655388 JOE655374:JOE655388 JEI655374:JEI655388 IUM655374:IUM655388 IKQ655374:IKQ655388 IAU655374:IAU655388 HQY655374:HQY655388 HHC655374:HHC655388 GXG655374:GXG655388 GNK655374:GNK655388 GDO655374:GDO655388 FTS655374:FTS655388 FJW655374:FJW655388 FAA655374:FAA655388 EQE655374:EQE655388 EGI655374:EGI655388 DWM655374:DWM655388 DMQ655374:DMQ655388 DCU655374:DCU655388 CSY655374:CSY655388 CJC655374:CJC655388 BZG655374:BZG655388 BPK655374:BPK655388 BFO655374:BFO655388 AVS655374:AVS655388 ALW655374:ALW655388 ACA655374:ACA655388 SE655374:SE655388 II655374:II655388 WUU589838:WUU589852 WKY589838:WKY589852 WBC589838:WBC589852 VRG589838:VRG589852 VHK589838:VHK589852 UXO589838:UXO589852 UNS589838:UNS589852 UDW589838:UDW589852 TUA589838:TUA589852 TKE589838:TKE589852 TAI589838:TAI589852 SQM589838:SQM589852 SGQ589838:SGQ589852 RWU589838:RWU589852 RMY589838:RMY589852 RDC589838:RDC589852 QTG589838:QTG589852 QJK589838:QJK589852 PZO589838:PZO589852 PPS589838:PPS589852 PFW589838:PFW589852 OWA589838:OWA589852 OME589838:OME589852 OCI589838:OCI589852 NSM589838:NSM589852 NIQ589838:NIQ589852 MYU589838:MYU589852 MOY589838:MOY589852 MFC589838:MFC589852 LVG589838:LVG589852 LLK589838:LLK589852 LBO589838:LBO589852 KRS589838:KRS589852 KHW589838:KHW589852 JYA589838:JYA589852 JOE589838:JOE589852 JEI589838:JEI589852 IUM589838:IUM589852 IKQ589838:IKQ589852 IAU589838:IAU589852 HQY589838:HQY589852 HHC589838:HHC589852 GXG589838:GXG589852 GNK589838:GNK589852 GDO589838:GDO589852 FTS589838:FTS589852 FJW589838:FJW589852 FAA589838:FAA589852 EQE589838:EQE589852 EGI589838:EGI589852 DWM589838:DWM589852 DMQ589838:DMQ589852 DCU589838:DCU589852 CSY589838:CSY589852 CJC589838:CJC589852 BZG589838:BZG589852 BPK589838:BPK589852 BFO589838:BFO589852 AVS589838:AVS589852 ALW589838:ALW589852 ACA589838:ACA589852 SE589838:SE589852 II589838:II589852 WUU524302:WUU524316 WKY524302:WKY524316 WBC524302:WBC524316 VRG524302:VRG524316 VHK524302:VHK524316 UXO524302:UXO524316 UNS524302:UNS524316 UDW524302:UDW524316 TUA524302:TUA524316 TKE524302:TKE524316 TAI524302:TAI524316 SQM524302:SQM524316 SGQ524302:SGQ524316 RWU524302:RWU524316 RMY524302:RMY524316 RDC524302:RDC524316 QTG524302:QTG524316 QJK524302:QJK524316 PZO524302:PZO524316 PPS524302:PPS524316 PFW524302:PFW524316 OWA524302:OWA524316 OME524302:OME524316 OCI524302:OCI524316 NSM524302:NSM524316 NIQ524302:NIQ524316 MYU524302:MYU524316 MOY524302:MOY524316 MFC524302:MFC524316 LVG524302:LVG524316 LLK524302:LLK524316 LBO524302:LBO524316 KRS524302:KRS524316 KHW524302:KHW524316 JYA524302:JYA524316 JOE524302:JOE524316 JEI524302:JEI524316 IUM524302:IUM524316 IKQ524302:IKQ524316 IAU524302:IAU524316 HQY524302:HQY524316 HHC524302:HHC524316 GXG524302:GXG524316 GNK524302:GNK524316 GDO524302:GDO524316 FTS524302:FTS524316 FJW524302:FJW524316 FAA524302:FAA524316 EQE524302:EQE524316 EGI524302:EGI524316 DWM524302:DWM524316 DMQ524302:DMQ524316 DCU524302:DCU524316 CSY524302:CSY524316 CJC524302:CJC524316 BZG524302:BZG524316 BPK524302:BPK524316 BFO524302:BFO524316 AVS524302:AVS524316 ALW524302:ALW524316 ACA524302:ACA524316 SE524302:SE524316 II524302:II524316 WUU458766:WUU458780 WKY458766:WKY458780 WBC458766:WBC458780 VRG458766:VRG458780 VHK458766:VHK458780 UXO458766:UXO458780 UNS458766:UNS458780 UDW458766:UDW458780 TUA458766:TUA458780 TKE458766:TKE458780 TAI458766:TAI458780 SQM458766:SQM458780 SGQ458766:SGQ458780 RWU458766:RWU458780 RMY458766:RMY458780 RDC458766:RDC458780 QTG458766:QTG458780 QJK458766:QJK458780 PZO458766:PZO458780 PPS458766:PPS458780 PFW458766:PFW458780 OWA458766:OWA458780 OME458766:OME458780 OCI458766:OCI458780 NSM458766:NSM458780 NIQ458766:NIQ458780 MYU458766:MYU458780 MOY458766:MOY458780 MFC458766:MFC458780 LVG458766:LVG458780 LLK458766:LLK458780 LBO458766:LBO458780 KRS458766:KRS458780 KHW458766:KHW458780 JYA458766:JYA458780 JOE458766:JOE458780 JEI458766:JEI458780 IUM458766:IUM458780 IKQ458766:IKQ458780 IAU458766:IAU458780 HQY458766:HQY458780 HHC458766:HHC458780 GXG458766:GXG458780 GNK458766:GNK458780 GDO458766:GDO458780 FTS458766:FTS458780 FJW458766:FJW458780 FAA458766:FAA458780 EQE458766:EQE458780 EGI458766:EGI458780 DWM458766:DWM458780 DMQ458766:DMQ458780 DCU458766:DCU458780 CSY458766:CSY458780 CJC458766:CJC458780 BZG458766:BZG458780 BPK458766:BPK458780 BFO458766:BFO458780 AVS458766:AVS458780 ALW458766:ALW458780 ACA458766:ACA458780 SE458766:SE458780 II458766:II458780 WUU393230:WUU393244 WKY393230:WKY393244 WBC393230:WBC393244 VRG393230:VRG393244 VHK393230:VHK393244 UXO393230:UXO393244 UNS393230:UNS393244 UDW393230:UDW393244 TUA393230:TUA393244 TKE393230:TKE393244 TAI393230:TAI393244 SQM393230:SQM393244 SGQ393230:SGQ393244 RWU393230:RWU393244 RMY393230:RMY393244 RDC393230:RDC393244 QTG393230:QTG393244 QJK393230:QJK393244 PZO393230:PZO393244 PPS393230:PPS393244 PFW393230:PFW393244 OWA393230:OWA393244 OME393230:OME393244 OCI393230:OCI393244 NSM393230:NSM393244 NIQ393230:NIQ393244 MYU393230:MYU393244 MOY393230:MOY393244 MFC393230:MFC393244 LVG393230:LVG393244 LLK393230:LLK393244 LBO393230:LBO393244 KRS393230:KRS393244 KHW393230:KHW393244 JYA393230:JYA393244 JOE393230:JOE393244 JEI393230:JEI393244 IUM393230:IUM393244 IKQ393230:IKQ393244 IAU393230:IAU393244 HQY393230:HQY393244 HHC393230:HHC393244 GXG393230:GXG393244 GNK393230:GNK393244 GDO393230:GDO393244 FTS393230:FTS393244 FJW393230:FJW393244 FAA393230:FAA393244 EQE393230:EQE393244 EGI393230:EGI393244 DWM393230:DWM393244 DMQ393230:DMQ393244 DCU393230:DCU393244 CSY393230:CSY393244 CJC393230:CJC393244 BZG393230:BZG393244 BPK393230:BPK393244 BFO393230:BFO393244 AVS393230:AVS393244 ALW393230:ALW393244 ACA393230:ACA393244 SE393230:SE393244 II393230:II393244 WUU327694:WUU327708 WKY327694:WKY327708 WBC327694:WBC327708 VRG327694:VRG327708 VHK327694:VHK327708 UXO327694:UXO327708 UNS327694:UNS327708 UDW327694:UDW327708 TUA327694:TUA327708 TKE327694:TKE327708 TAI327694:TAI327708 SQM327694:SQM327708 SGQ327694:SGQ327708 RWU327694:RWU327708 RMY327694:RMY327708 RDC327694:RDC327708 QTG327694:QTG327708 QJK327694:QJK327708 PZO327694:PZO327708 PPS327694:PPS327708 PFW327694:PFW327708 OWA327694:OWA327708 OME327694:OME327708 OCI327694:OCI327708 NSM327694:NSM327708 NIQ327694:NIQ327708 MYU327694:MYU327708 MOY327694:MOY327708 MFC327694:MFC327708 LVG327694:LVG327708 LLK327694:LLK327708 LBO327694:LBO327708 KRS327694:KRS327708 KHW327694:KHW327708 JYA327694:JYA327708 JOE327694:JOE327708 JEI327694:JEI327708 IUM327694:IUM327708 IKQ327694:IKQ327708 IAU327694:IAU327708 HQY327694:HQY327708 HHC327694:HHC327708 GXG327694:GXG327708 GNK327694:GNK327708 GDO327694:GDO327708 FTS327694:FTS327708 FJW327694:FJW327708 FAA327694:FAA327708 EQE327694:EQE327708 EGI327694:EGI327708 DWM327694:DWM327708 DMQ327694:DMQ327708 DCU327694:DCU327708 CSY327694:CSY327708 CJC327694:CJC327708 BZG327694:BZG327708 BPK327694:BPK327708 BFO327694:BFO327708 AVS327694:AVS327708 ALW327694:ALW327708 ACA327694:ACA327708 SE327694:SE327708 II327694:II327708 WUU262158:WUU262172 WKY262158:WKY262172 WBC262158:WBC262172 VRG262158:VRG262172 VHK262158:VHK262172 UXO262158:UXO262172 UNS262158:UNS262172 UDW262158:UDW262172 TUA262158:TUA262172 TKE262158:TKE262172 TAI262158:TAI262172 SQM262158:SQM262172 SGQ262158:SGQ262172 RWU262158:RWU262172 RMY262158:RMY262172 RDC262158:RDC262172 QTG262158:QTG262172 QJK262158:QJK262172 PZO262158:PZO262172 PPS262158:PPS262172 PFW262158:PFW262172 OWA262158:OWA262172 OME262158:OME262172 OCI262158:OCI262172 NSM262158:NSM262172 NIQ262158:NIQ262172 MYU262158:MYU262172 MOY262158:MOY262172 MFC262158:MFC262172 LVG262158:LVG262172 LLK262158:LLK262172 LBO262158:LBO262172 KRS262158:KRS262172 KHW262158:KHW262172 JYA262158:JYA262172 JOE262158:JOE262172 JEI262158:JEI262172 IUM262158:IUM262172 IKQ262158:IKQ262172 IAU262158:IAU262172 HQY262158:HQY262172 HHC262158:HHC262172 GXG262158:GXG262172 GNK262158:GNK262172 GDO262158:GDO262172 FTS262158:FTS262172 FJW262158:FJW262172 FAA262158:FAA262172 EQE262158:EQE262172 EGI262158:EGI262172 DWM262158:DWM262172 DMQ262158:DMQ262172 DCU262158:DCU262172 CSY262158:CSY262172 CJC262158:CJC262172 BZG262158:BZG262172 BPK262158:BPK262172 BFO262158:BFO262172 AVS262158:AVS262172 ALW262158:ALW262172 ACA262158:ACA262172 SE262158:SE262172 II262158:II262172 WUU196622:WUU196636 WKY196622:WKY196636 WBC196622:WBC196636 VRG196622:VRG196636 VHK196622:VHK196636 UXO196622:UXO196636 UNS196622:UNS196636 UDW196622:UDW196636 TUA196622:TUA196636 TKE196622:TKE196636 TAI196622:TAI196636 SQM196622:SQM196636 SGQ196622:SGQ196636 RWU196622:RWU196636 RMY196622:RMY196636 RDC196622:RDC196636 QTG196622:QTG196636 QJK196622:QJK196636 PZO196622:PZO196636 PPS196622:PPS196636 PFW196622:PFW196636 OWA196622:OWA196636 OME196622:OME196636 OCI196622:OCI196636 NSM196622:NSM196636 NIQ196622:NIQ196636 MYU196622:MYU196636 MOY196622:MOY196636 MFC196622:MFC196636 LVG196622:LVG196636 LLK196622:LLK196636 LBO196622:LBO196636 KRS196622:KRS196636 KHW196622:KHW196636 JYA196622:JYA196636 JOE196622:JOE196636 JEI196622:JEI196636 IUM196622:IUM196636 IKQ196622:IKQ196636 IAU196622:IAU196636 HQY196622:HQY196636 HHC196622:HHC196636 GXG196622:GXG196636 GNK196622:GNK196636 GDO196622:GDO196636 FTS196622:FTS196636 FJW196622:FJW196636 FAA196622:FAA196636 EQE196622:EQE196636 EGI196622:EGI196636 DWM196622:DWM196636 DMQ196622:DMQ196636 DCU196622:DCU196636 CSY196622:CSY196636 CJC196622:CJC196636 BZG196622:BZG196636 BPK196622:BPK196636 BFO196622:BFO196636 AVS196622:AVS196636 ALW196622:ALW196636 ACA196622:ACA196636 SE196622:SE196636 II196622:II196636 WUU131086:WUU131100 WKY131086:WKY131100 WBC131086:WBC131100 VRG131086:VRG131100 VHK131086:VHK131100 UXO131086:UXO131100 UNS131086:UNS131100 UDW131086:UDW131100 TUA131086:TUA131100 TKE131086:TKE131100 TAI131086:TAI131100 SQM131086:SQM131100 SGQ131086:SGQ131100 RWU131086:RWU131100 RMY131086:RMY131100 RDC131086:RDC131100 QTG131086:QTG131100 QJK131086:QJK131100 PZO131086:PZO131100 PPS131086:PPS131100 PFW131086:PFW131100 OWA131086:OWA131100 OME131086:OME131100 OCI131086:OCI131100 NSM131086:NSM131100 NIQ131086:NIQ131100 MYU131086:MYU131100 MOY131086:MOY131100 MFC131086:MFC131100 LVG131086:LVG131100 LLK131086:LLK131100 LBO131086:LBO131100 KRS131086:KRS131100 KHW131086:KHW131100 JYA131086:JYA131100 JOE131086:JOE131100 JEI131086:JEI131100 IUM131086:IUM131100 IKQ131086:IKQ131100 IAU131086:IAU131100 HQY131086:HQY131100 HHC131086:HHC131100 GXG131086:GXG131100 GNK131086:GNK131100 GDO131086:GDO131100 FTS131086:FTS131100 FJW131086:FJW131100 FAA131086:FAA131100 EQE131086:EQE131100 EGI131086:EGI131100 DWM131086:DWM131100 DMQ131086:DMQ131100 DCU131086:DCU131100 CSY131086:CSY131100 CJC131086:CJC131100 BZG131086:BZG131100 BPK131086:BPK131100 BFO131086:BFO131100 AVS131086:AVS131100 ALW131086:ALW131100 ACA131086:ACA131100 SE131086:SE131100 II131086:II131100 WUU65550:WUU65564 WKY65550:WKY65564 WBC65550:WBC65564 VRG65550:VRG65564 VHK65550:VHK65564 UXO65550:UXO65564 UNS65550:UNS65564 UDW65550:UDW65564 TUA65550:TUA65564 TKE65550:TKE65564 TAI65550:TAI65564 SQM65550:SQM65564 SGQ65550:SGQ65564 RWU65550:RWU65564 RMY65550:RMY65564 RDC65550:RDC65564 QTG65550:QTG65564 QJK65550:QJK65564 PZO65550:PZO65564 PPS65550:PPS65564 PFW65550:PFW65564 OWA65550:OWA65564 OME65550:OME65564 OCI65550:OCI65564 NSM65550:NSM65564 NIQ65550:NIQ65564 MYU65550:MYU65564 MOY65550:MOY65564 MFC65550:MFC65564 LVG65550:LVG65564 LLK65550:LLK65564 LBO65550:LBO65564 KRS65550:KRS65564 KHW65550:KHW65564 JYA65550:JYA65564 JOE65550:JOE65564 JEI65550:JEI65564 IUM65550:IUM65564 IKQ65550:IKQ65564 IAU65550:IAU65564 HQY65550:HQY65564 HHC65550:HHC65564 GXG65550:GXG65564 GNK65550:GNK65564 GDO65550:GDO65564 FTS65550:FTS65564 FJW65550:FJW65564 FAA65550:FAA65564 EQE65550:EQE65564 EGI65550:EGI65564 DWM65550:DWM65564 DMQ65550:DMQ65564 DCU65550:DCU65564 CSY65550:CSY65564 CJC65550:CJC65564 BZG65550:BZG65564 BPK65550:BPK65564 BFO65550:BFO65564 AVS65550:AVS65564 ALW65550:ALW65564 ACA65550:ACA65564 SE65550:SE65564 II65550:II65564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WUU29:WUU40 II29:II40 SE29:SE40 ACA29:ACA40 ALW29:ALW40 AVS29:AVS40 BFO29:BFO40 BPK29:BPK40 BZG29:BZG40 CJC29:CJC40 CSY29:CSY40 DCU29:DCU40 DMQ29:DMQ40 DWM29:DWM40 EGI29:EGI40 EQE29:EQE40 FAA29:FAA40 FJW29:FJW40 FTS29:FTS40 GDO29:GDO40 GNK29:GNK40 GXG29:GXG40 HHC29:HHC40 HQY29:HQY40 IAU29:IAU40 IKQ29:IKQ40 IUM29:IUM40 JEI29:JEI40 JOE29:JOE40 JYA29:JYA40 KHW29:KHW40 KRS29:KRS40 LBO29:LBO40 LLK29:LLK40 LVG29:LVG40 MFC29:MFC40 MOY29:MOY40 MYU29:MYU40 NIQ29:NIQ40 NSM29:NSM40 OCI29:OCI40 OME29:OME40 OWA29:OWA40 PFW29:PFW40 PPS29:PPS40 PZO29:PZO40 QJK29:QJK40 QTG29:QTG40 RDC29:RDC40 RMY29:RMY40 RWU29:RWU40 SGQ29:SGQ40 SQM29:SQM40 TAI29:TAI40 TKE29:TKE40 TUA29:TUA40 UDW29:UDW40 UNS29:UNS40 UXO29:UXO40 VHK29:VHK40 VRG29:VRG40 WBC29:WBC40 WKY29:WKY40">
      <formula1>#REF!</formula1>
    </dataValidation>
    <dataValidation type="list" allowBlank="1" showInputMessage="1" showErrorMessage="1" sqref="IJ10:IJ24 WUV983073:WUV983080 WKZ983073:WKZ983080 WBD983073:WBD983080 VRH983073:VRH983080 VHL983073:VHL983080 UXP983073:UXP983080 UNT983073:UNT983080 UDX983073:UDX983080 TUB983073:TUB983080 TKF983073:TKF983080 TAJ983073:TAJ983080 SQN983073:SQN983080 SGR983073:SGR983080 RWV983073:RWV983080 RMZ983073:RMZ983080 RDD983073:RDD983080 QTH983073:QTH983080 QJL983073:QJL983080 PZP983073:PZP983080 PPT983073:PPT983080 PFX983073:PFX983080 OWB983073:OWB983080 OMF983073:OMF983080 OCJ983073:OCJ983080 NSN983073:NSN983080 NIR983073:NIR983080 MYV983073:MYV983080 MOZ983073:MOZ983080 MFD983073:MFD983080 LVH983073:LVH983080 LLL983073:LLL983080 LBP983073:LBP983080 KRT983073:KRT983080 KHX983073:KHX983080 JYB983073:JYB983080 JOF983073:JOF983080 JEJ983073:JEJ983080 IUN983073:IUN983080 IKR983073:IKR983080 IAV983073:IAV983080 HQZ983073:HQZ983080 HHD983073:HHD983080 GXH983073:GXH983080 GNL983073:GNL983080 GDP983073:GDP983080 FTT983073:FTT983080 FJX983073:FJX983080 FAB983073:FAB983080 EQF983073:EQF983080 EGJ983073:EGJ983080 DWN983073:DWN983080 DMR983073:DMR983080 DCV983073:DCV983080 CSZ983073:CSZ983080 CJD983073:CJD983080 BZH983073:BZH983080 BPL983073:BPL983080 BFP983073:BFP983080 AVT983073:AVT983080 ALX983073:ALX983080 ACB983073:ACB983080 SF983073:SF983080 IJ983073:IJ983080 WUV917537:WUV917544 WKZ917537:WKZ917544 WBD917537:WBD917544 VRH917537:VRH917544 VHL917537:VHL917544 UXP917537:UXP917544 UNT917537:UNT917544 UDX917537:UDX917544 TUB917537:TUB917544 TKF917537:TKF917544 TAJ917537:TAJ917544 SQN917537:SQN917544 SGR917537:SGR917544 RWV917537:RWV917544 RMZ917537:RMZ917544 RDD917537:RDD917544 QTH917537:QTH917544 QJL917537:QJL917544 PZP917537:PZP917544 PPT917537:PPT917544 PFX917537:PFX917544 OWB917537:OWB917544 OMF917537:OMF917544 OCJ917537:OCJ917544 NSN917537:NSN917544 NIR917537:NIR917544 MYV917537:MYV917544 MOZ917537:MOZ917544 MFD917537:MFD917544 LVH917537:LVH917544 LLL917537:LLL917544 LBP917537:LBP917544 KRT917537:KRT917544 KHX917537:KHX917544 JYB917537:JYB917544 JOF917537:JOF917544 JEJ917537:JEJ917544 IUN917537:IUN917544 IKR917537:IKR917544 IAV917537:IAV917544 HQZ917537:HQZ917544 HHD917537:HHD917544 GXH917537:GXH917544 GNL917537:GNL917544 GDP917537:GDP917544 FTT917537:FTT917544 FJX917537:FJX917544 FAB917537:FAB917544 EQF917537:EQF917544 EGJ917537:EGJ917544 DWN917537:DWN917544 DMR917537:DMR917544 DCV917537:DCV917544 CSZ917537:CSZ917544 CJD917537:CJD917544 BZH917537:BZH917544 BPL917537:BPL917544 BFP917537:BFP917544 AVT917537:AVT917544 ALX917537:ALX917544 ACB917537:ACB917544 SF917537:SF917544 IJ917537:IJ917544 WUV852001:WUV852008 WKZ852001:WKZ852008 WBD852001:WBD852008 VRH852001:VRH852008 VHL852001:VHL852008 UXP852001:UXP852008 UNT852001:UNT852008 UDX852001:UDX852008 TUB852001:TUB852008 TKF852001:TKF852008 TAJ852001:TAJ852008 SQN852001:SQN852008 SGR852001:SGR852008 RWV852001:RWV852008 RMZ852001:RMZ852008 RDD852001:RDD852008 QTH852001:QTH852008 QJL852001:QJL852008 PZP852001:PZP852008 PPT852001:PPT852008 PFX852001:PFX852008 OWB852001:OWB852008 OMF852001:OMF852008 OCJ852001:OCJ852008 NSN852001:NSN852008 NIR852001:NIR852008 MYV852001:MYV852008 MOZ852001:MOZ852008 MFD852001:MFD852008 LVH852001:LVH852008 LLL852001:LLL852008 LBP852001:LBP852008 KRT852001:KRT852008 KHX852001:KHX852008 JYB852001:JYB852008 JOF852001:JOF852008 JEJ852001:JEJ852008 IUN852001:IUN852008 IKR852001:IKR852008 IAV852001:IAV852008 HQZ852001:HQZ852008 HHD852001:HHD852008 GXH852001:GXH852008 GNL852001:GNL852008 GDP852001:GDP852008 FTT852001:FTT852008 FJX852001:FJX852008 FAB852001:FAB852008 EQF852001:EQF852008 EGJ852001:EGJ852008 DWN852001:DWN852008 DMR852001:DMR852008 DCV852001:DCV852008 CSZ852001:CSZ852008 CJD852001:CJD852008 BZH852001:BZH852008 BPL852001:BPL852008 BFP852001:BFP852008 AVT852001:AVT852008 ALX852001:ALX852008 ACB852001:ACB852008 SF852001:SF852008 IJ852001:IJ852008 WUV786465:WUV786472 WKZ786465:WKZ786472 WBD786465:WBD786472 VRH786465:VRH786472 VHL786465:VHL786472 UXP786465:UXP786472 UNT786465:UNT786472 UDX786465:UDX786472 TUB786465:TUB786472 TKF786465:TKF786472 TAJ786465:TAJ786472 SQN786465:SQN786472 SGR786465:SGR786472 RWV786465:RWV786472 RMZ786465:RMZ786472 RDD786465:RDD786472 QTH786465:QTH786472 QJL786465:QJL786472 PZP786465:PZP786472 PPT786465:PPT786472 PFX786465:PFX786472 OWB786465:OWB786472 OMF786465:OMF786472 OCJ786465:OCJ786472 NSN786465:NSN786472 NIR786465:NIR786472 MYV786465:MYV786472 MOZ786465:MOZ786472 MFD786465:MFD786472 LVH786465:LVH786472 LLL786465:LLL786472 LBP786465:LBP786472 KRT786465:KRT786472 KHX786465:KHX786472 JYB786465:JYB786472 JOF786465:JOF786472 JEJ786465:JEJ786472 IUN786465:IUN786472 IKR786465:IKR786472 IAV786465:IAV786472 HQZ786465:HQZ786472 HHD786465:HHD786472 GXH786465:GXH786472 GNL786465:GNL786472 GDP786465:GDP786472 FTT786465:FTT786472 FJX786465:FJX786472 FAB786465:FAB786472 EQF786465:EQF786472 EGJ786465:EGJ786472 DWN786465:DWN786472 DMR786465:DMR786472 DCV786465:DCV786472 CSZ786465:CSZ786472 CJD786465:CJD786472 BZH786465:BZH786472 BPL786465:BPL786472 BFP786465:BFP786472 AVT786465:AVT786472 ALX786465:ALX786472 ACB786465:ACB786472 SF786465:SF786472 IJ786465:IJ786472 WUV720929:WUV720936 WKZ720929:WKZ720936 WBD720929:WBD720936 VRH720929:VRH720936 VHL720929:VHL720936 UXP720929:UXP720936 UNT720929:UNT720936 UDX720929:UDX720936 TUB720929:TUB720936 TKF720929:TKF720936 TAJ720929:TAJ720936 SQN720929:SQN720936 SGR720929:SGR720936 RWV720929:RWV720936 RMZ720929:RMZ720936 RDD720929:RDD720936 QTH720929:QTH720936 QJL720929:QJL720936 PZP720929:PZP720936 PPT720929:PPT720936 PFX720929:PFX720936 OWB720929:OWB720936 OMF720929:OMF720936 OCJ720929:OCJ720936 NSN720929:NSN720936 NIR720929:NIR720936 MYV720929:MYV720936 MOZ720929:MOZ720936 MFD720929:MFD720936 LVH720929:LVH720936 LLL720929:LLL720936 LBP720929:LBP720936 KRT720929:KRT720936 KHX720929:KHX720936 JYB720929:JYB720936 JOF720929:JOF720936 JEJ720929:JEJ720936 IUN720929:IUN720936 IKR720929:IKR720936 IAV720929:IAV720936 HQZ720929:HQZ720936 HHD720929:HHD720936 GXH720929:GXH720936 GNL720929:GNL720936 GDP720929:GDP720936 FTT720929:FTT720936 FJX720929:FJX720936 FAB720929:FAB720936 EQF720929:EQF720936 EGJ720929:EGJ720936 DWN720929:DWN720936 DMR720929:DMR720936 DCV720929:DCV720936 CSZ720929:CSZ720936 CJD720929:CJD720936 BZH720929:BZH720936 BPL720929:BPL720936 BFP720929:BFP720936 AVT720929:AVT720936 ALX720929:ALX720936 ACB720929:ACB720936 SF720929:SF720936 IJ720929:IJ720936 WUV655393:WUV655400 WKZ655393:WKZ655400 WBD655393:WBD655400 VRH655393:VRH655400 VHL655393:VHL655400 UXP655393:UXP655400 UNT655393:UNT655400 UDX655393:UDX655400 TUB655393:TUB655400 TKF655393:TKF655400 TAJ655393:TAJ655400 SQN655393:SQN655400 SGR655393:SGR655400 RWV655393:RWV655400 RMZ655393:RMZ655400 RDD655393:RDD655400 QTH655393:QTH655400 QJL655393:QJL655400 PZP655393:PZP655400 PPT655393:PPT655400 PFX655393:PFX655400 OWB655393:OWB655400 OMF655393:OMF655400 OCJ655393:OCJ655400 NSN655393:NSN655400 NIR655393:NIR655400 MYV655393:MYV655400 MOZ655393:MOZ655400 MFD655393:MFD655400 LVH655393:LVH655400 LLL655393:LLL655400 LBP655393:LBP655400 KRT655393:KRT655400 KHX655393:KHX655400 JYB655393:JYB655400 JOF655393:JOF655400 JEJ655393:JEJ655400 IUN655393:IUN655400 IKR655393:IKR655400 IAV655393:IAV655400 HQZ655393:HQZ655400 HHD655393:HHD655400 GXH655393:GXH655400 GNL655393:GNL655400 GDP655393:GDP655400 FTT655393:FTT655400 FJX655393:FJX655400 FAB655393:FAB655400 EQF655393:EQF655400 EGJ655393:EGJ655400 DWN655393:DWN655400 DMR655393:DMR655400 DCV655393:DCV655400 CSZ655393:CSZ655400 CJD655393:CJD655400 BZH655393:BZH655400 BPL655393:BPL655400 BFP655393:BFP655400 AVT655393:AVT655400 ALX655393:ALX655400 ACB655393:ACB655400 SF655393:SF655400 IJ655393:IJ655400 WUV589857:WUV589864 WKZ589857:WKZ589864 WBD589857:WBD589864 VRH589857:VRH589864 VHL589857:VHL589864 UXP589857:UXP589864 UNT589857:UNT589864 UDX589857:UDX589864 TUB589857:TUB589864 TKF589857:TKF589864 TAJ589857:TAJ589864 SQN589857:SQN589864 SGR589857:SGR589864 RWV589857:RWV589864 RMZ589857:RMZ589864 RDD589857:RDD589864 QTH589857:QTH589864 QJL589857:QJL589864 PZP589857:PZP589864 PPT589857:PPT589864 PFX589857:PFX589864 OWB589857:OWB589864 OMF589857:OMF589864 OCJ589857:OCJ589864 NSN589857:NSN589864 NIR589857:NIR589864 MYV589857:MYV589864 MOZ589857:MOZ589864 MFD589857:MFD589864 LVH589857:LVH589864 LLL589857:LLL589864 LBP589857:LBP589864 KRT589857:KRT589864 KHX589857:KHX589864 JYB589857:JYB589864 JOF589857:JOF589864 JEJ589857:JEJ589864 IUN589857:IUN589864 IKR589857:IKR589864 IAV589857:IAV589864 HQZ589857:HQZ589864 HHD589857:HHD589864 GXH589857:GXH589864 GNL589857:GNL589864 GDP589857:GDP589864 FTT589857:FTT589864 FJX589857:FJX589864 FAB589857:FAB589864 EQF589857:EQF589864 EGJ589857:EGJ589864 DWN589857:DWN589864 DMR589857:DMR589864 DCV589857:DCV589864 CSZ589857:CSZ589864 CJD589857:CJD589864 BZH589857:BZH589864 BPL589857:BPL589864 BFP589857:BFP589864 AVT589857:AVT589864 ALX589857:ALX589864 ACB589857:ACB589864 SF589857:SF589864 IJ589857:IJ589864 WUV524321:WUV524328 WKZ524321:WKZ524328 WBD524321:WBD524328 VRH524321:VRH524328 VHL524321:VHL524328 UXP524321:UXP524328 UNT524321:UNT524328 UDX524321:UDX524328 TUB524321:TUB524328 TKF524321:TKF524328 TAJ524321:TAJ524328 SQN524321:SQN524328 SGR524321:SGR524328 RWV524321:RWV524328 RMZ524321:RMZ524328 RDD524321:RDD524328 QTH524321:QTH524328 QJL524321:QJL524328 PZP524321:PZP524328 PPT524321:PPT524328 PFX524321:PFX524328 OWB524321:OWB524328 OMF524321:OMF524328 OCJ524321:OCJ524328 NSN524321:NSN524328 NIR524321:NIR524328 MYV524321:MYV524328 MOZ524321:MOZ524328 MFD524321:MFD524328 LVH524321:LVH524328 LLL524321:LLL524328 LBP524321:LBP524328 KRT524321:KRT524328 KHX524321:KHX524328 JYB524321:JYB524328 JOF524321:JOF524328 JEJ524321:JEJ524328 IUN524321:IUN524328 IKR524321:IKR524328 IAV524321:IAV524328 HQZ524321:HQZ524328 HHD524321:HHD524328 GXH524321:GXH524328 GNL524321:GNL524328 GDP524321:GDP524328 FTT524321:FTT524328 FJX524321:FJX524328 FAB524321:FAB524328 EQF524321:EQF524328 EGJ524321:EGJ524328 DWN524321:DWN524328 DMR524321:DMR524328 DCV524321:DCV524328 CSZ524321:CSZ524328 CJD524321:CJD524328 BZH524321:BZH524328 BPL524321:BPL524328 BFP524321:BFP524328 AVT524321:AVT524328 ALX524321:ALX524328 ACB524321:ACB524328 SF524321:SF524328 IJ524321:IJ524328 WUV458785:WUV458792 WKZ458785:WKZ458792 WBD458785:WBD458792 VRH458785:VRH458792 VHL458785:VHL458792 UXP458785:UXP458792 UNT458785:UNT458792 UDX458785:UDX458792 TUB458785:TUB458792 TKF458785:TKF458792 TAJ458785:TAJ458792 SQN458785:SQN458792 SGR458785:SGR458792 RWV458785:RWV458792 RMZ458785:RMZ458792 RDD458785:RDD458792 QTH458785:QTH458792 QJL458785:QJL458792 PZP458785:PZP458792 PPT458785:PPT458792 PFX458785:PFX458792 OWB458785:OWB458792 OMF458785:OMF458792 OCJ458785:OCJ458792 NSN458785:NSN458792 NIR458785:NIR458792 MYV458785:MYV458792 MOZ458785:MOZ458792 MFD458785:MFD458792 LVH458785:LVH458792 LLL458785:LLL458792 LBP458785:LBP458792 KRT458785:KRT458792 KHX458785:KHX458792 JYB458785:JYB458792 JOF458785:JOF458792 JEJ458785:JEJ458792 IUN458785:IUN458792 IKR458785:IKR458792 IAV458785:IAV458792 HQZ458785:HQZ458792 HHD458785:HHD458792 GXH458785:GXH458792 GNL458785:GNL458792 GDP458785:GDP458792 FTT458785:FTT458792 FJX458785:FJX458792 FAB458785:FAB458792 EQF458785:EQF458792 EGJ458785:EGJ458792 DWN458785:DWN458792 DMR458785:DMR458792 DCV458785:DCV458792 CSZ458785:CSZ458792 CJD458785:CJD458792 BZH458785:BZH458792 BPL458785:BPL458792 BFP458785:BFP458792 AVT458785:AVT458792 ALX458785:ALX458792 ACB458785:ACB458792 SF458785:SF458792 IJ458785:IJ458792 WUV393249:WUV393256 WKZ393249:WKZ393256 WBD393249:WBD393256 VRH393249:VRH393256 VHL393249:VHL393256 UXP393249:UXP393256 UNT393249:UNT393256 UDX393249:UDX393256 TUB393249:TUB393256 TKF393249:TKF393256 TAJ393249:TAJ393256 SQN393249:SQN393256 SGR393249:SGR393256 RWV393249:RWV393256 RMZ393249:RMZ393256 RDD393249:RDD393256 QTH393249:QTH393256 QJL393249:QJL393256 PZP393249:PZP393256 PPT393249:PPT393256 PFX393249:PFX393256 OWB393249:OWB393256 OMF393249:OMF393256 OCJ393249:OCJ393256 NSN393249:NSN393256 NIR393249:NIR393256 MYV393249:MYV393256 MOZ393249:MOZ393256 MFD393249:MFD393256 LVH393249:LVH393256 LLL393249:LLL393256 LBP393249:LBP393256 KRT393249:KRT393256 KHX393249:KHX393256 JYB393249:JYB393256 JOF393249:JOF393256 JEJ393249:JEJ393256 IUN393249:IUN393256 IKR393249:IKR393256 IAV393249:IAV393256 HQZ393249:HQZ393256 HHD393249:HHD393256 GXH393249:GXH393256 GNL393249:GNL393256 GDP393249:GDP393256 FTT393249:FTT393256 FJX393249:FJX393256 FAB393249:FAB393256 EQF393249:EQF393256 EGJ393249:EGJ393256 DWN393249:DWN393256 DMR393249:DMR393256 DCV393249:DCV393256 CSZ393249:CSZ393256 CJD393249:CJD393256 BZH393249:BZH393256 BPL393249:BPL393256 BFP393249:BFP393256 AVT393249:AVT393256 ALX393249:ALX393256 ACB393249:ACB393256 SF393249:SF393256 IJ393249:IJ393256 WUV327713:WUV327720 WKZ327713:WKZ327720 WBD327713:WBD327720 VRH327713:VRH327720 VHL327713:VHL327720 UXP327713:UXP327720 UNT327713:UNT327720 UDX327713:UDX327720 TUB327713:TUB327720 TKF327713:TKF327720 TAJ327713:TAJ327720 SQN327713:SQN327720 SGR327713:SGR327720 RWV327713:RWV327720 RMZ327713:RMZ327720 RDD327713:RDD327720 QTH327713:QTH327720 QJL327713:QJL327720 PZP327713:PZP327720 PPT327713:PPT327720 PFX327713:PFX327720 OWB327713:OWB327720 OMF327713:OMF327720 OCJ327713:OCJ327720 NSN327713:NSN327720 NIR327713:NIR327720 MYV327713:MYV327720 MOZ327713:MOZ327720 MFD327713:MFD327720 LVH327713:LVH327720 LLL327713:LLL327720 LBP327713:LBP327720 KRT327713:KRT327720 KHX327713:KHX327720 JYB327713:JYB327720 JOF327713:JOF327720 JEJ327713:JEJ327720 IUN327713:IUN327720 IKR327713:IKR327720 IAV327713:IAV327720 HQZ327713:HQZ327720 HHD327713:HHD327720 GXH327713:GXH327720 GNL327713:GNL327720 GDP327713:GDP327720 FTT327713:FTT327720 FJX327713:FJX327720 FAB327713:FAB327720 EQF327713:EQF327720 EGJ327713:EGJ327720 DWN327713:DWN327720 DMR327713:DMR327720 DCV327713:DCV327720 CSZ327713:CSZ327720 CJD327713:CJD327720 BZH327713:BZH327720 BPL327713:BPL327720 BFP327713:BFP327720 AVT327713:AVT327720 ALX327713:ALX327720 ACB327713:ACB327720 SF327713:SF327720 IJ327713:IJ327720 WUV262177:WUV262184 WKZ262177:WKZ262184 WBD262177:WBD262184 VRH262177:VRH262184 VHL262177:VHL262184 UXP262177:UXP262184 UNT262177:UNT262184 UDX262177:UDX262184 TUB262177:TUB262184 TKF262177:TKF262184 TAJ262177:TAJ262184 SQN262177:SQN262184 SGR262177:SGR262184 RWV262177:RWV262184 RMZ262177:RMZ262184 RDD262177:RDD262184 QTH262177:QTH262184 QJL262177:QJL262184 PZP262177:PZP262184 PPT262177:PPT262184 PFX262177:PFX262184 OWB262177:OWB262184 OMF262177:OMF262184 OCJ262177:OCJ262184 NSN262177:NSN262184 NIR262177:NIR262184 MYV262177:MYV262184 MOZ262177:MOZ262184 MFD262177:MFD262184 LVH262177:LVH262184 LLL262177:LLL262184 LBP262177:LBP262184 KRT262177:KRT262184 KHX262177:KHX262184 JYB262177:JYB262184 JOF262177:JOF262184 JEJ262177:JEJ262184 IUN262177:IUN262184 IKR262177:IKR262184 IAV262177:IAV262184 HQZ262177:HQZ262184 HHD262177:HHD262184 GXH262177:GXH262184 GNL262177:GNL262184 GDP262177:GDP262184 FTT262177:FTT262184 FJX262177:FJX262184 FAB262177:FAB262184 EQF262177:EQF262184 EGJ262177:EGJ262184 DWN262177:DWN262184 DMR262177:DMR262184 DCV262177:DCV262184 CSZ262177:CSZ262184 CJD262177:CJD262184 BZH262177:BZH262184 BPL262177:BPL262184 BFP262177:BFP262184 AVT262177:AVT262184 ALX262177:ALX262184 ACB262177:ACB262184 SF262177:SF262184 IJ262177:IJ262184 WUV196641:WUV196648 WKZ196641:WKZ196648 WBD196641:WBD196648 VRH196641:VRH196648 VHL196641:VHL196648 UXP196641:UXP196648 UNT196641:UNT196648 UDX196641:UDX196648 TUB196641:TUB196648 TKF196641:TKF196648 TAJ196641:TAJ196648 SQN196641:SQN196648 SGR196641:SGR196648 RWV196641:RWV196648 RMZ196641:RMZ196648 RDD196641:RDD196648 QTH196641:QTH196648 QJL196641:QJL196648 PZP196641:PZP196648 PPT196641:PPT196648 PFX196641:PFX196648 OWB196641:OWB196648 OMF196641:OMF196648 OCJ196641:OCJ196648 NSN196641:NSN196648 NIR196641:NIR196648 MYV196641:MYV196648 MOZ196641:MOZ196648 MFD196641:MFD196648 LVH196641:LVH196648 LLL196641:LLL196648 LBP196641:LBP196648 KRT196641:KRT196648 KHX196641:KHX196648 JYB196641:JYB196648 JOF196641:JOF196648 JEJ196641:JEJ196648 IUN196641:IUN196648 IKR196641:IKR196648 IAV196641:IAV196648 HQZ196641:HQZ196648 HHD196641:HHD196648 GXH196641:GXH196648 GNL196641:GNL196648 GDP196641:GDP196648 FTT196641:FTT196648 FJX196641:FJX196648 FAB196641:FAB196648 EQF196641:EQF196648 EGJ196641:EGJ196648 DWN196641:DWN196648 DMR196641:DMR196648 DCV196641:DCV196648 CSZ196641:CSZ196648 CJD196641:CJD196648 BZH196641:BZH196648 BPL196641:BPL196648 BFP196641:BFP196648 AVT196641:AVT196648 ALX196641:ALX196648 ACB196641:ACB196648 SF196641:SF196648 IJ196641:IJ196648 WUV131105:WUV131112 WKZ131105:WKZ131112 WBD131105:WBD131112 VRH131105:VRH131112 VHL131105:VHL131112 UXP131105:UXP131112 UNT131105:UNT131112 UDX131105:UDX131112 TUB131105:TUB131112 TKF131105:TKF131112 TAJ131105:TAJ131112 SQN131105:SQN131112 SGR131105:SGR131112 RWV131105:RWV131112 RMZ131105:RMZ131112 RDD131105:RDD131112 QTH131105:QTH131112 QJL131105:QJL131112 PZP131105:PZP131112 PPT131105:PPT131112 PFX131105:PFX131112 OWB131105:OWB131112 OMF131105:OMF131112 OCJ131105:OCJ131112 NSN131105:NSN131112 NIR131105:NIR131112 MYV131105:MYV131112 MOZ131105:MOZ131112 MFD131105:MFD131112 LVH131105:LVH131112 LLL131105:LLL131112 LBP131105:LBP131112 KRT131105:KRT131112 KHX131105:KHX131112 JYB131105:JYB131112 JOF131105:JOF131112 JEJ131105:JEJ131112 IUN131105:IUN131112 IKR131105:IKR131112 IAV131105:IAV131112 HQZ131105:HQZ131112 HHD131105:HHD131112 GXH131105:GXH131112 GNL131105:GNL131112 GDP131105:GDP131112 FTT131105:FTT131112 FJX131105:FJX131112 FAB131105:FAB131112 EQF131105:EQF131112 EGJ131105:EGJ131112 DWN131105:DWN131112 DMR131105:DMR131112 DCV131105:DCV131112 CSZ131105:CSZ131112 CJD131105:CJD131112 BZH131105:BZH131112 BPL131105:BPL131112 BFP131105:BFP131112 AVT131105:AVT131112 ALX131105:ALX131112 ACB131105:ACB131112 SF131105:SF131112 IJ131105:IJ131112 WUV65569:WUV65576 WKZ65569:WKZ65576 WBD65569:WBD65576 VRH65569:VRH65576 VHL65569:VHL65576 UXP65569:UXP65576 UNT65569:UNT65576 UDX65569:UDX65576 TUB65569:TUB65576 TKF65569:TKF65576 TAJ65569:TAJ65576 SQN65569:SQN65576 SGR65569:SGR65576 RWV65569:RWV65576 RMZ65569:RMZ65576 RDD65569:RDD65576 QTH65569:QTH65576 QJL65569:QJL65576 PZP65569:PZP65576 PPT65569:PPT65576 PFX65569:PFX65576 OWB65569:OWB65576 OMF65569:OMF65576 OCJ65569:OCJ65576 NSN65569:NSN65576 NIR65569:NIR65576 MYV65569:MYV65576 MOZ65569:MOZ65576 MFD65569:MFD65576 LVH65569:LVH65576 LLL65569:LLL65576 LBP65569:LBP65576 KRT65569:KRT65576 KHX65569:KHX65576 JYB65569:JYB65576 JOF65569:JOF65576 JEJ65569:JEJ65576 IUN65569:IUN65576 IKR65569:IKR65576 IAV65569:IAV65576 HQZ65569:HQZ65576 HHD65569:HHD65576 GXH65569:GXH65576 GNL65569:GNL65576 GDP65569:GDP65576 FTT65569:FTT65576 FJX65569:FJX65576 FAB65569:FAB65576 EQF65569:EQF65576 EGJ65569:EGJ65576 DWN65569:DWN65576 DMR65569:DMR65576 DCV65569:DCV65576 CSZ65569:CSZ65576 CJD65569:CJD65576 BZH65569:BZH65576 BPL65569:BPL65576 BFP65569:BFP65576 AVT65569:AVT65576 ALX65569:ALX65576 ACB65569:ACB65576 SF65569:SF65576 IJ65569:IJ65576 SF10:SF24 WUV983070:WUV983071 WKZ983070:WKZ983071 WBD983070:WBD983071 VRH983070:VRH983071 VHL983070:VHL983071 UXP983070:UXP983071 UNT983070:UNT983071 UDX983070:UDX983071 TUB983070:TUB983071 TKF983070:TKF983071 TAJ983070:TAJ983071 SQN983070:SQN983071 SGR983070:SGR983071 RWV983070:RWV983071 RMZ983070:RMZ983071 RDD983070:RDD983071 QTH983070:QTH983071 QJL983070:QJL983071 PZP983070:PZP983071 PPT983070:PPT983071 PFX983070:PFX983071 OWB983070:OWB983071 OMF983070:OMF983071 OCJ983070:OCJ983071 NSN983070:NSN983071 NIR983070:NIR983071 MYV983070:MYV983071 MOZ983070:MOZ983071 MFD983070:MFD983071 LVH983070:LVH983071 LLL983070:LLL983071 LBP983070:LBP983071 KRT983070:KRT983071 KHX983070:KHX983071 JYB983070:JYB983071 JOF983070:JOF983071 JEJ983070:JEJ983071 IUN983070:IUN983071 IKR983070:IKR983071 IAV983070:IAV983071 HQZ983070:HQZ983071 HHD983070:HHD983071 GXH983070:GXH983071 GNL983070:GNL983071 GDP983070:GDP983071 FTT983070:FTT983071 FJX983070:FJX983071 FAB983070:FAB983071 EQF983070:EQF983071 EGJ983070:EGJ983071 DWN983070:DWN983071 DMR983070:DMR983071 DCV983070:DCV983071 CSZ983070:CSZ983071 CJD983070:CJD983071 BZH983070:BZH983071 BPL983070:BPL983071 BFP983070:BFP983071 AVT983070:AVT983071 ALX983070:ALX983071 ACB983070:ACB983071 SF983070:SF983071 IJ983070:IJ983071 WUV917534:WUV917535 WKZ917534:WKZ917535 WBD917534:WBD917535 VRH917534:VRH917535 VHL917534:VHL917535 UXP917534:UXP917535 UNT917534:UNT917535 UDX917534:UDX917535 TUB917534:TUB917535 TKF917534:TKF917535 TAJ917534:TAJ917535 SQN917534:SQN917535 SGR917534:SGR917535 RWV917534:RWV917535 RMZ917534:RMZ917535 RDD917534:RDD917535 QTH917534:QTH917535 QJL917534:QJL917535 PZP917534:PZP917535 PPT917534:PPT917535 PFX917534:PFX917535 OWB917534:OWB917535 OMF917534:OMF917535 OCJ917534:OCJ917535 NSN917534:NSN917535 NIR917534:NIR917535 MYV917534:MYV917535 MOZ917534:MOZ917535 MFD917534:MFD917535 LVH917534:LVH917535 LLL917534:LLL917535 LBP917534:LBP917535 KRT917534:KRT917535 KHX917534:KHX917535 JYB917534:JYB917535 JOF917534:JOF917535 JEJ917534:JEJ917535 IUN917534:IUN917535 IKR917534:IKR917535 IAV917534:IAV917535 HQZ917534:HQZ917535 HHD917534:HHD917535 GXH917534:GXH917535 GNL917534:GNL917535 GDP917534:GDP917535 FTT917534:FTT917535 FJX917534:FJX917535 FAB917534:FAB917535 EQF917534:EQF917535 EGJ917534:EGJ917535 DWN917534:DWN917535 DMR917534:DMR917535 DCV917534:DCV917535 CSZ917534:CSZ917535 CJD917534:CJD917535 BZH917534:BZH917535 BPL917534:BPL917535 BFP917534:BFP917535 AVT917534:AVT917535 ALX917534:ALX917535 ACB917534:ACB917535 SF917534:SF917535 IJ917534:IJ917535 WUV851998:WUV851999 WKZ851998:WKZ851999 WBD851998:WBD851999 VRH851998:VRH851999 VHL851998:VHL851999 UXP851998:UXP851999 UNT851998:UNT851999 UDX851998:UDX851999 TUB851998:TUB851999 TKF851998:TKF851999 TAJ851998:TAJ851999 SQN851998:SQN851999 SGR851998:SGR851999 RWV851998:RWV851999 RMZ851998:RMZ851999 RDD851998:RDD851999 QTH851998:QTH851999 QJL851998:QJL851999 PZP851998:PZP851999 PPT851998:PPT851999 PFX851998:PFX851999 OWB851998:OWB851999 OMF851998:OMF851999 OCJ851998:OCJ851999 NSN851998:NSN851999 NIR851998:NIR851999 MYV851998:MYV851999 MOZ851998:MOZ851999 MFD851998:MFD851999 LVH851998:LVH851999 LLL851998:LLL851999 LBP851998:LBP851999 KRT851998:KRT851999 KHX851998:KHX851999 JYB851998:JYB851999 JOF851998:JOF851999 JEJ851998:JEJ851999 IUN851998:IUN851999 IKR851998:IKR851999 IAV851998:IAV851999 HQZ851998:HQZ851999 HHD851998:HHD851999 GXH851998:GXH851999 GNL851998:GNL851999 GDP851998:GDP851999 FTT851998:FTT851999 FJX851998:FJX851999 FAB851998:FAB851999 EQF851998:EQF851999 EGJ851998:EGJ851999 DWN851998:DWN851999 DMR851998:DMR851999 DCV851998:DCV851999 CSZ851998:CSZ851999 CJD851998:CJD851999 BZH851998:BZH851999 BPL851998:BPL851999 BFP851998:BFP851999 AVT851998:AVT851999 ALX851998:ALX851999 ACB851998:ACB851999 SF851998:SF851999 IJ851998:IJ851999 WUV786462:WUV786463 WKZ786462:WKZ786463 WBD786462:WBD786463 VRH786462:VRH786463 VHL786462:VHL786463 UXP786462:UXP786463 UNT786462:UNT786463 UDX786462:UDX786463 TUB786462:TUB786463 TKF786462:TKF786463 TAJ786462:TAJ786463 SQN786462:SQN786463 SGR786462:SGR786463 RWV786462:RWV786463 RMZ786462:RMZ786463 RDD786462:RDD786463 QTH786462:QTH786463 QJL786462:QJL786463 PZP786462:PZP786463 PPT786462:PPT786463 PFX786462:PFX786463 OWB786462:OWB786463 OMF786462:OMF786463 OCJ786462:OCJ786463 NSN786462:NSN786463 NIR786462:NIR786463 MYV786462:MYV786463 MOZ786462:MOZ786463 MFD786462:MFD786463 LVH786462:LVH786463 LLL786462:LLL786463 LBP786462:LBP786463 KRT786462:KRT786463 KHX786462:KHX786463 JYB786462:JYB786463 JOF786462:JOF786463 JEJ786462:JEJ786463 IUN786462:IUN786463 IKR786462:IKR786463 IAV786462:IAV786463 HQZ786462:HQZ786463 HHD786462:HHD786463 GXH786462:GXH786463 GNL786462:GNL786463 GDP786462:GDP786463 FTT786462:FTT786463 FJX786462:FJX786463 FAB786462:FAB786463 EQF786462:EQF786463 EGJ786462:EGJ786463 DWN786462:DWN786463 DMR786462:DMR786463 DCV786462:DCV786463 CSZ786462:CSZ786463 CJD786462:CJD786463 BZH786462:BZH786463 BPL786462:BPL786463 BFP786462:BFP786463 AVT786462:AVT786463 ALX786462:ALX786463 ACB786462:ACB786463 SF786462:SF786463 IJ786462:IJ786463 WUV720926:WUV720927 WKZ720926:WKZ720927 WBD720926:WBD720927 VRH720926:VRH720927 VHL720926:VHL720927 UXP720926:UXP720927 UNT720926:UNT720927 UDX720926:UDX720927 TUB720926:TUB720927 TKF720926:TKF720927 TAJ720926:TAJ720927 SQN720926:SQN720927 SGR720926:SGR720927 RWV720926:RWV720927 RMZ720926:RMZ720927 RDD720926:RDD720927 QTH720926:QTH720927 QJL720926:QJL720927 PZP720926:PZP720927 PPT720926:PPT720927 PFX720926:PFX720927 OWB720926:OWB720927 OMF720926:OMF720927 OCJ720926:OCJ720927 NSN720926:NSN720927 NIR720926:NIR720927 MYV720926:MYV720927 MOZ720926:MOZ720927 MFD720926:MFD720927 LVH720926:LVH720927 LLL720926:LLL720927 LBP720926:LBP720927 KRT720926:KRT720927 KHX720926:KHX720927 JYB720926:JYB720927 JOF720926:JOF720927 JEJ720926:JEJ720927 IUN720926:IUN720927 IKR720926:IKR720927 IAV720926:IAV720927 HQZ720926:HQZ720927 HHD720926:HHD720927 GXH720926:GXH720927 GNL720926:GNL720927 GDP720926:GDP720927 FTT720926:FTT720927 FJX720926:FJX720927 FAB720926:FAB720927 EQF720926:EQF720927 EGJ720926:EGJ720927 DWN720926:DWN720927 DMR720926:DMR720927 DCV720926:DCV720927 CSZ720926:CSZ720927 CJD720926:CJD720927 BZH720926:BZH720927 BPL720926:BPL720927 BFP720926:BFP720927 AVT720926:AVT720927 ALX720926:ALX720927 ACB720926:ACB720927 SF720926:SF720927 IJ720926:IJ720927 WUV655390:WUV655391 WKZ655390:WKZ655391 WBD655390:WBD655391 VRH655390:VRH655391 VHL655390:VHL655391 UXP655390:UXP655391 UNT655390:UNT655391 UDX655390:UDX655391 TUB655390:TUB655391 TKF655390:TKF655391 TAJ655390:TAJ655391 SQN655390:SQN655391 SGR655390:SGR655391 RWV655390:RWV655391 RMZ655390:RMZ655391 RDD655390:RDD655391 QTH655390:QTH655391 QJL655390:QJL655391 PZP655390:PZP655391 PPT655390:PPT655391 PFX655390:PFX655391 OWB655390:OWB655391 OMF655390:OMF655391 OCJ655390:OCJ655391 NSN655390:NSN655391 NIR655390:NIR655391 MYV655390:MYV655391 MOZ655390:MOZ655391 MFD655390:MFD655391 LVH655390:LVH655391 LLL655390:LLL655391 LBP655390:LBP655391 KRT655390:KRT655391 KHX655390:KHX655391 JYB655390:JYB655391 JOF655390:JOF655391 JEJ655390:JEJ655391 IUN655390:IUN655391 IKR655390:IKR655391 IAV655390:IAV655391 HQZ655390:HQZ655391 HHD655390:HHD655391 GXH655390:GXH655391 GNL655390:GNL655391 GDP655390:GDP655391 FTT655390:FTT655391 FJX655390:FJX655391 FAB655390:FAB655391 EQF655390:EQF655391 EGJ655390:EGJ655391 DWN655390:DWN655391 DMR655390:DMR655391 DCV655390:DCV655391 CSZ655390:CSZ655391 CJD655390:CJD655391 BZH655390:BZH655391 BPL655390:BPL655391 BFP655390:BFP655391 AVT655390:AVT655391 ALX655390:ALX655391 ACB655390:ACB655391 SF655390:SF655391 IJ655390:IJ655391 WUV589854:WUV589855 WKZ589854:WKZ589855 WBD589854:WBD589855 VRH589854:VRH589855 VHL589854:VHL589855 UXP589854:UXP589855 UNT589854:UNT589855 UDX589854:UDX589855 TUB589854:TUB589855 TKF589854:TKF589855 TAJ589854:TAJ589855 SQN589854:SQN589855 SGR589854:SGR589855 RWV589854:RWV589855 RMZ589854:RMZ589855 RDD589854:RDD589855 QTH589854:QTH589855 QJL589854:QJL589855 PZP589854:PZP589855 PPT589854:PPT589855 PFX589854:PFX589855 OWB589854:OWB589855 OMF589854:OMF589855 OCJ589854:OCJ589855 NSN589854:NSN589855 NIR589854:NIR589855 MYV589854:MYV589855 MOZ589854:MOZ589855 MFD589854:MFD589855 LVH589854:LVH589855 LLL589854:LLL589855 LBP589854:LBP589855 KRT589854:KRT589855 KHX589854:KHX589855 JYB589854:JYB589855 JOF589854:JOF589855 JEJ589854:JEJ589855 IUN589854:IUN589855 IKR589854:IKR589855 IAV589854:IAV589855 HQZ589854:HQZ589855 HHD589854:HHD589855 GXH589854:GXH589855 GNL589854:GNL589855 GDP589854:GDP589855 FTT589854:FTT589855 FJX589854:FJX589855 FAB589854:FAB589855 EQF589854:EQF589855 EGJ589854:EGJ589855 DWN589854:DWN589855 DMR589854:DMR589855 DCV589854:DCV589855 CSZ589854:CSZ589855 CJD589854:CJD589855 BZH589854:BZH589855 BPL589854:BPL589855 BFP589854:BFP589855 AVT589854:AVT589855 ALX589854:ALX589855 ACB589854:ACB589855 SF589854:SF589855 IJ589854:IJ589855 WUV524318:WUV524319 WKZ524318:WKZ524319 WBD524318:WBD524319 VRH524318:VRH524319 VHL524318:VHL524319 UXP524318:UXP524319 UNT524318:UNT524319 UDX524318:UDX524319 TUB524318:TUB524319 TKF524318:TKF524319 TAJ524318:TAJ524319 SQN524318:SQN524319 SGR524318:SGR524319 RWV524318:RWV524319 RMZ524318:RMZ524319 RDD524318:RDD524319 QTH524318:QTH524319 QJL524318:QJL524319 PZP524318:PZP524319 PPT524318:PPT524319 PFX524318:PFX524319 OWB524318:OWB524319 OMF524318:OMF524319 OCJ524318:OCJ524319 NSN524318:NSN524319 NIR524318:NIR524319 MYV524318:MYV524319 MOZ524318:MOZ524319 MFD524318:MFD524319 LVH524318:LVH524319 LLL524318:LLL524319 LBP524318:LBP524319 KRT524318:KRT524319 KHX524318:KHX524319 JYB524318:JYB524319 JOF524318:JOF524319 JEJ524318:JEJ524319 IUN524318:IUN524319 IKR524318:IKR524319 IAV524318:IAV524319 HQZ524318:HQZ524319 HHD524318:HHD524319 GXH524318:GXH524319 GNL524318:GNL524319 GDP524318:GDP524319 FTT524318:FTT524319 FJX524318:FJX524319 FAB524318:FAB524319 EQF524318:EQF524319 EGJ524318:EGJ524319 DWN524318:DWN524319 DMR524318:DMR524319 DCV524318:DCV524319 CSZ524318:CSZ524319 CJD524318:CJD524319 BZH524318:BZH524319 BPL524318:BPL524319 BFP524318:BFP524319 AVT524318:AVT524319 ALX524318:ALX524319 ACB524318:ACB524319 SF524318:SF524319 IJ524318:IJ524319 WUV458782:WUV458783 WKZ458782:WKZ458783 WBD458782:WBD458783 VRH458782:VRH458783 VHL458782:VHL458783 UXP458782:UXP458783 UNT458782:UNT458783 UDX458782:UDX458783 TUB458782:TUB458783 TKF458782:TKF458783 TAJ458782:TAJ458783 SQN458782:SQN458783 SGR458782:SGR458783 RWV458782:RWV458783 RMZ458782:RMZ458783 RDD458782:RDD458783 QTH458782:QTH458783 QJL458782:QJL458783 PZP458782:PZP458783 PPT458782:PPT458783 PFX458782:PFX458783 OWB458782:OWB458783 OMF458782:OMF458783 OCJ458782:OCJ458783 NSN458782:NSN458783 NIR458782:NIR458783 MYV458782:MYV458783 MOZ458782:MOZ458783 MFD458782:MFD458783 LVH458782:LVH458783 LLL458782:LLL458783 LBP458782:LBP458783 KRT458782:KRT458783 KHX458782:KHX458783 JYB458782:JYB458783 JOF458782:JOF458783 JEJ458782:JEJ458783 IUN458782:IUN458783 IKR458782:IKR458783 IAV458782:IAV458783 HQZ458782:HQZ458783 HHD458782:HHD458783 GXH458782:GXH458783 GNL458782:GNL458783 GDP458782:GDP458783 FTT458782:FTT458783 FJX458782:FJX458783 FAB458782:FAB458783 EQF458782:EQF458783 EGJ458782:EGJ458783 DWN458782:DWN458783 DMR458782:DMR458783 DCV458782:DCV458783 CSZ458782:CSZ458783 CJD458782:CJD458783 BZH458782:BZH458783 BPL458782:BPL458783 BFP458782:BFP458783 AVT458782:AVT458783 ALX458782:ALX458783 ACB458782:ACB458783 SF458782:SF458783 IJ458782:IJ458783 WUV393246:WUV393247 WKZ393246:WKZ393247 WBD393246:WBD393247 VRH393246:VRH393247 VHL393246:VHL393247 UXP393246:UXP393247 UNT393246:UNT393247 UDX393246:UDX393247 TUB393246:TUB393247 TKF393246:TKF393247 TAJ393246:TAJ393247 SQN393246:SQN393247 SGR393246:SGR393247 RWV393246:RWV393247 RMZ393246:RMZ393247 RDD393246:RDD393247 QTH393246:QTH393247 QJL393246:QJL393247 PZP393246:PZP393247 PPT393246:PPT393247 PFX393246:PFX393247 OWB393246:OWB393247 OMF393246:OMF393247 OCJ393246:OCJ393247 NSN393246:NSN393247 NIR393246:NIR393247 MYV393246:MYV393247 MOZ393246:MOZ393247 MFD393246:MFD393247 LVH393246:LVH393247 LLL393246:LLL393247 LBP393246:LBP393247 KRT393246:KRT393247 KHX393246:KHX393247 JYB393246:JYB393247 JOF393246:JOF393247 JEJ393246:JEJ393247 IUN393246:IUN393247 IKR393246:IKR393247 IAV393246:IAV393247 HQZ393246:HQZ393247 HHD393246:HHD393247 GXH393246:GXH393247 GNL393246:GNL393247 GDP393246:GDP393247 FTT393246:FTT393247 FJX393246:FJX393247 FAB393246:FAB393247 EQF393246:EQF393247 EGJ393246:EGJ393247 DWN393246:DWN393247 DMR393246:DMR393247 DCV393246:DCV393247 CSZ393246:CSZ393247 CJD393246:CJD393247 BZH393246:BZH393247 BPL393246:BPL393247 BFP393246:BFP393247 AVT393246:AVT393247 ALX393246:ALX393247 ACB393246:ACB393247 SF393246:SF393247 IJ393246:IJ393247 WUV327710:WUV327711 WKZ327710:WKZ327711 WBD327710:WBD327711 VRH327710:VRH327711 VHL327710:VHL327711 UXP327710:UXP327711 UNT327710:UNT327711 UDX327710:UDX327711 TUB327710:TUB327711 TKF327710:TKF327711 TAJ327710:TAJ327711 SQN327710:SQN327711 SGR327710:SGR327711 RWV327710:RWV327711 RMZ327710:RMZ327711 RDD327710:RDD327711 QTH327710:QTH327711 QJL327710:QJL327711 PZP327710:PZP327711 PPT327710:PPT327711 PFX327710:PFX327711 OWB327710:OWB327711 OMF327710:OMF327711 OCJ327710:OCJ327711 NSN327710:NSN327711 NIR327710:NIR327711 MYV327710:MYV327711 MOZ327710:MOZ327711 MFD327710:MFD327711 LVH327710:LVH327711 LLL327710:LLL327711 LBP327710:LBP327711 KRT327710:KRT327711 KHX327710:KHX327711 JYB327710:JYB327711 JOF327710:JOF327711 JEJ327710:JEJ327711 IUN327710:IUN327711 IKR327710:IKR327711 IAV327710:IAV327711 HQZ327710:HQZ327711 HHD327710:HHD327711 GXH327710:GXH327711 GNL327710:GNL327711 GDP327710:GDP327711 FTT327710:FTT327711 FJX327710:FJX327711 FAB327710:FAB327711 EQF327710:EQF327711 EGJ327710:EGJ327711 DWN327710:DWN327711 DMR327710:DMR327711 DCV327710:DCV327711 CSZ327710:CSZ327711 CJD327710:CJD327711 BZH327710:BZH327711 BPL327710:BPL327711 BFP327710:BFP327711 AVT327710:AVT327711 ALX327710:ALX327711 ACB327710:ACB327711 SF327710:SF327711 IJ327710:IJ327711 WUV262174:WUV262175 WKZ262174:WKZ262175 WBD262174:WBD262175 VRH262174:VRH262175 VHL262174:VHL262175 UXP262174:UXP262175 UNT262174:UNT262175 UDX262174:UDX262175 TUB262174:TUB262175 TKF262174:TKF262175 TAJ262174:TAJ262175 SQN262174:SQN262175 SGR262174:SGR262175 RWV262174:RWV262175 RMZ262174:RMZ262175 RDD262174:RDD262175 QTH262174:QTH262175 QJL262174:QJL262175 PZP262174:PZP262175 PPT262174:PPT262175 PFX262174:PFX262175 OWB262174:OWB262175 OMF262174:OMF262175 OCJ262174:OCJ262175 NSN262174:NSN262175 NIR262174:NIR262175 MYV262174:MYV262175 MOZ262174:MOZ262175 MFD262174:MFD262175 LVH262174:LVH262175 LLL262174:LLL262175 LBP262174:LBP262175 KRT262174:KRT262175 KHX262174:KHX262175 JYB262174:JYB262175 JOF262174:JOF262175 JEJ262174:JEJ262175 IUN262174:IUN262175 IKR262174:IKR262175 IAV262174:IAV262175 HQZ262174:HQZ262175 HHD262174:HHD262175 GXH262174:GXH262175 GNL262174:GNL262175 GDP262174:GDP262175 FTT262174:FTT262175 FJX262174:FJX262175 FAB262174:FAB262175 EQF262174:EQF262175 EGJ262174:EGJ262175 DWN262174:DWN262175 DMR262174:DMR262175 DCV262174:DCV262175 CSZ262174:CSZ262175 CJD262174:CJD262175 BZH262174:BZH262175 BPL262174:BPL262175 BFP262174:BFP262175 AVT262174:AVT262175 ALX262174:ALX262175 ACB262174:ACB262175 SF262174:SF262175 IJ262174:IJ262175 WUV196638:WUV196639 WKZ196638:WKZ196639 WBD196638:WBD196639 VRH196638:VRH196639 VHL196638:VHL196639 UXP196638:UXP196639 UNT196638:UNT196639 UDX196638:UDX196639 TUB196638:TUB196639 TKF196638:TKF196639 TAJ196638:TAJ196639 SQN196638:SQN196639 SGR196638:SGR196639 RWV196638:RWV196639 RMZ196638:RMZ196639 RDD196638:RDD196639 QTH196638:QTH196639 QJL196638:QJL196639 PZP196638:PZP196639 PPT196638:PPT196639 PFX196638:PFX196639 OWB196638:OWB196639 OMF196638:OMF196639 OCJ196638:OCJ196639 NSN196638:NSN196639 NIR196638:NIR196639 MYV196638:MYV196639 MOZ196638:MOZ196639 MFD196638:MFD196639 LVH196638:LVH196639 LLL196638:LLL196639 LBP196638:LBP196639 KRT196638:KRT196639 KHX196638:KHX196639 JYB196638:JYB196639 JOF196638:JOF196639 JEJ196638:JEJ196639 IUN196638:IUN196639 IKR196638:IKR196639 IAV196638:IAV196639 HQZ196638:HQZ196639 HHD196638:HHD196639 GXH196638:GXH196639 GNL196638:GNL196639 GDP196638:GDP196639 FTT196638:FTT196639 FJX196638:FJX196639 FAB196638:FAB196639 EQF196638:EQF196639 EGJ196638:EGJ196639 DWN196638:DWN196639 DMR196638:DMR196639 DCV196638:DCV196639 CSZ196638:CSZ196639 CJD196638:CJD196639 BZH196638:BZH196639 BPL196638:BPL196639 BFP196638:BFP196639 AVT196638:AVT196639 ALX196638:ALX196639 ACB196638:ACB196639 SF196638:SF196639 IJ196638:IJ196639 WUV131102:WUV131103 WKZ131102:WKZ131103 WBD131102:WBD131103 VRH131102:VRH131103 VHL131102:VHL131103 UXP131102:UXP131103 UNT131102:UNT131103 UDX131102:UDX131103 TUB131102:TUB131103 TKF131102:TKF131103 TAJ131102:TAJ131103 SQN131102:SQN131103 SGR131102:SGR131103 RWV131102:RWV131103 RMZ131102:RMZ131103 RDD131102:RDD131103 QTH131102:QTH131103 QJL131102:QJL131103 PZP131102:PZP131103 PPT131102:PPT131103 PFX131102:PFX131103 OWB131102:OWB131103 OMF131102:OMF131103 OCJ131102:OCJ131103 NSN131102:NSN131103 NIR131102:NIR131103 MYV131102:MYV131103 MOZ131102:MOZ131103 MFD131102:MFD131103 LVH131102:LVH131103 LLL131102:LLL131103 LBP131102:LBP131103 KRT131102:KRT131103 KHX131102:KHX131103 JYB131102:JYB131103 JOF131102:JOF131103 JEJ131102:JEJ131103 IUN131102:IUN131103 IKR131102:IKR131103 IAV131102:IAV131103 HQZ131102:HQZ131103 HHD131102:HHD131103 GXH131102:GXH131103 GNL131102:GNL131103 GDP131102:GDP131103 FTT131102:FTT131103 FJX131102:FJX131103 FAB131102:FAB131103 EQF131102:EQF131103 EGJ131102:EGJ131103 DWN131102:DWN131103 DMR131102:DMR131103 DCV131102:DCV131103 CSZ131102:CSZ131103 CJD131102:CJD131103 BZH131102:BZH131103 BPL131102:BPL131103 BFP131102:BFP131103 AVT131102:AVT131103 ALX131102:ALX131103 ACB131102:ACB131103 SF131102:SF131103 IJ131102:IJ131103 WUV65566:WUV65567 WKZ65566:WKZ65567 WBD65566:WBD65567 VRH65566:VRH65567 VHL65566:VHL65567 UXP65566:UXP65567 UNT65566:UNT65567 UDX65566:UDX65567 TUB65566:TUB65567 TKF65566:TKF65567 TAJ65566:TAJ65567 SQN65566:SQN65567 SGR65566:SGR65567 RWV65566:RWV65567 RMZ65566:RMZ65567 RDD65566:RDD65567 QTH65566:QTH65567 QJL65566:QJL65567 PZP65566:PZP65567 PPT65566:PPT65567 PFX65566:PFX65567 OWB65566:OWB65567 OMF65566:OMF65567 OCJ65566:OCJ65567 NSN65566:NSN65567 NIR65566:NIR65567 MYV65566:MYV65567 MOZ65566:MOZ65567 MFD65566:MFD65567 LVH65566:LVH65567 LLL65566:LLL65567 LBP65566:LBP65567 KRT65566:KRT65567 KHX65566:KHX65567 JYB65566:JYB65567 JOF65566:JOF65567 JEJ65566:JEJ65567 IUN65566:IUN65567 IKR65566:IKR65567 IAV65566:IAV65567 HQZ65566:HQZ65567 HHD65566:HHD65567 GXH65566:GXH65567 GNL65566:GNL65567 GDP65566:GDP65567 FTT65566:FTT65567 FJX65566:FJX65567 FAB65566:FAB65567 EQF65566:EQF65567 EGJ65566:EGJ65567 DWN65566:DWN65567 DMR65566:DMR65567 DCV65566:DCV65567 CSZ65566:CSZ65567 CJD65566:CJD65567 BZH65566:BZH65567 BPL65566:BPL65567 BFP65566:BFP65567 AVT65566:AVT65567 ALX65566:ALX65567 ACB65566:ACB65567 SF65566:SF65567 IJ65566:IJ65567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54:WUV983068 WKZ983054:WKZ983068 WBD983054:WBD983068 VRH983054:VRH983068 VHL983054:VHL983068 UXP983054:UXP983068 UNT983054:UNT983068 UDX983054:UDX983068 TUB983054:TUB983068 TKF983054:TKF983068 TAJ983054:TAJ983068 SQN983054:SQN983068 SGR983054:SGR983068 RWV983054:RWV983068 RMZ983054:RMZ983068 RDD983054:RDD983068 QTH983054:QTH983068 QJL983054:QJL983068 PZP983054:PZP983068 PPT983054:PPT983068 PFX983054:PFX983068 OWB983054:OWB983068 OMF983054:OMF983068 OCJ983054:OCJ983068 NSN983054:NSN983068 NIR983054:NIR983068 MYV983054:MYV983068 MOZ983054:MOZ983068 MFD983054:MFD983068 LVH983054:LVH983068 LLL983054:LLL983068 LBP983054:LBP983068 KRT983054:KRT983068 KHX983054:KHX983068 JYB983054:JYB983068 JOF983054:JOF983068 JEJ983054:JEJ983068 IUN983054:IUN983068 IKR983054:IKR983068 IAV983054:IAV983068 HQZ983054:HQZ983068 HHD983054:HHD983068 GXH983054:GXH983068 GNL983054:GNL983068 GDP983054:GDP983068 FTT983054:FTT983068 FJX983054:FJX983068 FAB983054:FAB983068 EQF983054:EQF983068 EGJ983054:EGJ983068 DWN983054:DWN983068 DMR983054:DMR983068 DCV983054:DCV983068 CSZ983054:CSZ983068 CJD983054:CJD983068 BZH983054:BZH983068 BPL983054:BPL983068 BFP983054:BFP983068 AVT983054:AVT983068 ALX983054:ALX983068 ACB983054:ACB983068 SF983054:SF983068 IJ983054:IJ983068 WUV917518:WUV917532 WKZ917518:WKZ917532 WBD917518:WBD917532 VRH917518:VRH917532 VHL917518:VHL917532 UXP917518:UXP917532 UNT917518:UNT917532 UDX917518:UDX917532 TUB917518:TUB917532 TKF917518:TKF917532 TAJ917518:TAJ917532 SQN917518:SQN917532 SGR917518:SGR917532 RWV917518:RWV917532 RMZ917518:RMZ917532 RDD917518:RDD917532 QTH917518:QTH917532 QJL917518:QJL917532 PZP917518:PZP917532 PPT917518:PPT917532 PFX917518:PFX917532 OWB917518:OWB917532 OMF917518:OMF917532 OCJ917518:OCJ917532 NSN917518:NSN917532 NIR917518:NIR917532 MYV917518:MYV917532 MOZ917518:MOZ917532 MFD917518:MFD917532 LVH917518:LVH917532 LLL917518:LLL917532 LBP917518:LBP917532 KRT917518:KRT917532 KHX917518:KHX917532 JYB917518:JYB917532 JOF917518:JOF917532 JEJ917518:JEJ917532 IUN917518:IUN917532 IKR917518:IKR917532 IAV917518:IAV917532 HQZ917518:HQZ917532 HHD917518:HHD917532 GXH917518:GXH917532 GNL917518:GNL917532 GDP917518:GDP917532 FTT917518:FTT917532 FJX917518:FJX917532 FAB917518:FAB917532 EQF917518:EQF917532 EGJ917518:EGJ917532 DWN917518:DWN917532 DMR917518:DMR917532 DCV917518:DCV917532 CSZ917518:CSZ917532 CJD917518:CJD917532 BZH917518:BZH917532 BPL917518:BPL917532 BFP917518:BFP917532 AVT917518:AVT917532 ALX917518:ALX917532 ACB917518:ACB917532 SF917518:SF917532 IJ917518:IJ917532 WUV851982:WUV851996 WKZ851982:WKZ851996 WBD851982:WBD851996 VRH851982:VRH851996 VHL851982:VHL851996 UXP851982:UXP851996 UNT851982:UNT851996 UDX851982:UDX851996 TUB851982:TUB851996 TKF851982:TKF851996 TAJ851982:TAJ851996 SQN851982:SQN851996 SGR851982:SGR851996 RWV851982:RWV851996 RMZ851982:RMZ851996 RDD851982:RDD851996 QTH851982:QTH851996 QJL851982:QJL851996 PZP851982:PZP851996 PPT851982:PPT851996 PFX851982:PFX851996 OWB851982:OWB851996 OMF851982:OMF851996 OCJ851982:OCJ851996 NSN851982:NSN851996 NIR851982:NIR851996 MYV851982:MYV851996 MOZ851982:MOZ851996 MFD851982:MFD851996 LVH851982:LVH851996 LLL851982:LLL851996 LBP851982:LBP851996 KRT851982:KRT851996 KHX851982:KHX851996 JYB851982:JYB851996 JOF851982:JOF851996 JEJ851982:JEJ851996 IUN851982:IUN851996 IKR851982:IKR851996 IAV851982:IAV851996 HQZ851982:HQZ851996 HHD851982:HHD851996 GXH851982:GXH851996 GNL851982:GNL851996 GDP851982:GDP851996 FTT851982:FTT851996 FJX851982:FJX851996 FAB851982:FAB851996 EQF851982:EQF851996 EGJ851982:EGJ851996 DWN851982:DWN851996 DMR851982:DMR851996 DCV851982:DCV851996 CSZ851982:CSZ851996 CJD851982:CJD851996 BZH851982:BZH851996 BPL851982:BPL851996 BFP851982:BFP851996 AVT851982:AVT851996 ALX851982:ALX851996 ACB851982:ACB851996 SF851982:SF851996 IJ851982:IJ851996 WUV786446:WUV786460 WKZ786446:WKZ786460 WBD786446:WBD786460 VRH786446:VRH786460 VHL786446:VHL786460 UXP786446:UXP786460 UNT786446:UNT786460 UDX786446:UDX786460 TUB786446:TUB786460 TKF786446:TKF786460 TAJ786446:TAJ786460 SQN786446:SQN786460 SGR786446:SGR786460 RWV786446:RWV786460 RMZ786446:RMZ786460 RDD786446:RDD786460 QTH786446:QTH786460 QJL786446:QJL786460 PZP786446:PZP786460 PPT786446:PPT786460 PFX786446:PFX786460 OWB786446:OWB786460 OMF786446:OMF786460 OCJ786446:OCJ786460 NSN786446:NSN786460 NIR786446:NIR786460 MYV786446:MYV786460 MOZ786446:MOZ786460 MFD786446:MFD786460 LVH786446:LVH786460 LLL786446:LLL786460 LBP786446:LBP786460 KRT786446:KRT786460 KHX786446:KHX786460 JYB786446:JYB786460 JOF786446:JOF786460 JEJ786446:JEJ786460 IUN786446:IUN786460 IKR786446:IKR786460 IAV786446:IAV786460 HQZ786446:HQZ786460 HHD786446:HHD786460 GXH786446:GXH786460 GNL786446:GNL786460 GDP786446:GDP786460 FTT786446:FTT786460 FJX786446:FJX786460 FAB786446:FAB786460 EQF786446:EQF786460 EGJ786446:EGJ786460 DWN786446:DWN786460 DMR786446:DMR786460 DCV786446:DCV786460 CSZ786446:CSZ786460 CJD786446:CJD786460 BZH786446:BZH786460 BPL786446:BPL786460 BFP786446:BFP786460 AVT786446:AVT786460 ALX786446:ALX786460 ACB786446:ACB786460 SF786446:SF786460 IJ786446:IJ786460 WUV720910:WUV720924 WKZ720910:WKZ720924 WBD720910:WBD720924 VRH720910:VRH720924 VHL720910:VHL720924 UXP720910:UXP720924 UNT720910:UNT720924 UDX720910:UDX720924 TUB720910:TUB720924 TKF720910:TKF720924 TAJ720910:TAJ720924 SQN720910:SQN720924 SGR720910:SGR720924 RWV720910:RWV720924 RMZ720910:RMZ720924 RDD720910:RDD720924 QTH720910:QTH720924 QJL720910:QJL720924 PZP720910:PZP720924 PPT720910:PPT720924 PFX720910:PFX720924 OWB720910:OWB720924 OMF720910:OMF720924 OCJ720910:OCJ720924 NSN720910:NSN720924 NIR720910:NIR720924 MYV720910:MYV720924 MOZ720910:MOZ720924 MFD720910:MFD720924 LVH720910:LVH720924 LLL720910:LLL720924 LBP720910:LBP720924 KRT720910:KRT720924 KHX720910:KHX720924 JYB720910:JYB720924 JOF720910:JOF720924 JEJ720910:JEJ720924 IUN720910:IUN720924 IKR720910:IKR720924 IAV720910:IAV720924 HQZ720910:HQZ720924 HHD720910:HHD720924 GXH720910:GXH720924 GNL720910:GNL720924 GDP720910:GDP720924 FTT720910:FTT720924 FJX720910:FJX720924 FAB720910:FAB720924 EQF720910:EQF720924 EGJ720910:EGJ720924 DWN720910:DWN720924 DMR720910:DMR720924 DCV720910:DCV720924 CSZ720910:CSZ720924 CJD720910:CJD720924 BZH720910:BZH720924 BPL720910:BPL720924 BFP720910:BFP720924 AVT720910:AVT720924 ALX720910:ALX720924 ACB720910:ACB720924 SF720910:SF720924 IJ720910:IJ720924 WUV655374:WUV655388 WKZ655374:WKZ655388 WBD655374:WBD655388 VRH655374:VRH655388 VHL655374:VHL655388 UXP655374:UXP655388 UNT655374:UNT655388 UDX655374:UDX655388 TUB655374:TUB655388 TKF655374:TKF655388 TAJ655374:TAJ655388 SQN655374:SQN655388 SGR655374:SGR655388 RWV655374:RWV655388 RMZ655374:RMZ655388 RDD655374:RDD655388 QTH655374:QTH655388 QJL655374:QJL655388 PZP655374:PZP655388 PPT655374:PPT655388 PFX655374:PFX655388 OWB655374:OWB655388 OMF655374:OMF655388 OCJ655374:OCJ655388 NSN655374:NSN655388 NIR655374:NIR655388 MYV655374:MYV655388 MOZ655374:MOZ655388 MFD655374:MFD655388 LVH655374:LVH655388 LLL655374:LLL655388 LBP655374:LBP655388 KRT655374:KRT655388 KHX655374:KHX655388 JYB655374:JYB655388 JOF655374:JOF655388 JEJ655374:JEJ655388 IUN655374:IUN655388 IKR655374:IKR655388 IAV655374:IAV655388 HQZ655374:HQZ655388 HHD655374:HHD655388 GXH655374:GXH655388 GNL655374:GNL655388 GDP655374:GDP655388 FTT655374:FTT655388 FJX655374:FJX655388 FAB655374:FAB655388 EQF655374:EQF655388 EGJ655374:EGJ655388 DWN655374:DWN655388 DMR655374:DMR655388 DCV655374:DCV655388 CSZ655374:CSZ655388 CJD655374:CJD655388 BZH655374:BZH655388 BPL655374:BPL655388 BFP655374:BFP655388 AVT655374:AVT655388 ALX655374:ALX655388 ACB655374:ACB655388 SF655374:SF655388 IJ655374:IJ655388 WUV589838:WUV589852 WKZ589838:WKZ589852 WBD589838:WBD589852 VRH589838:VRH589852 VHL589838:VHL589852 UXP589838:UXP589852 UNT589838:UNT589852 UDX589838:UDX589852 TUB589838:TUB589852 TKF589838:TKF589852 TAJ589838:TAJ589852 SQN589838:SQN589852 SGR589838:SGR589852 RWV589838:RWV589852 RMZ589838:RMZ589852 RDD589838:RDD589852 QTH589838:QTH589852 QJL589838:QJL589852 PZP589838:PZP589852 PPT589838:PPT589852 PFX589838:PFX589852 OWB589838:OWB589852 OMF589838:OMF589852 OCJ589838:OCJ589852 NSN589838:NSN589852 NIR589838:NIR589852 MYV589838:MYV589852 MOZ589838:MOZ589852 MFD589838:MFD589852 LVH589838:LVH589852 LLL589838:LLL589852 LBP589838:LBP589852 KRT589838:KRT589852 KHX589838:KHX589852 JYB589838:JYB589852 JOF589838:JOF589852 JEJ589838:JEJ589852 IUN589838:IUN589852 IKR589838:IKR589852 IAV589838:IAV589852 HQZ589838:HQZ589852 HHD589838:HHD589852 GXH589838:GXH589852 GNL589838:GNL589852 GDP589838:GDP589852 FTT589838:FTT589852 FJX589838:FJX589852 FAB589838:FAB589852 EQF589838:EQF589852 EGJ589838:EGJ589852 DWN589838:DWN589852 DMR589838:DMR589852 DCV589838:DCV589852 CSZ589838:CSZ589852 CJD589838:CJD589852 BZH589838:BZH589852 BPL589838:BPL589852 BFP589838:BFP589852 AVT589838:AVT589852 ALX589838:ALX589852 ACB589838:ACB589852 SF589838:SF589852 IJ589838:IJ589852 WUV524302:WUV524316 WKZ524302:WKZ524316 WBD524302:WBD524316 VRH524302:VRH524316 VHL524302:VHL524316 UXP524302:UXP524316 UNT524302:UNT524316 UDX524302:UDX524316 TUB524302:TUB524316 TKF524302:TKF524316 TAJ524302:TAJ524316 SQN524302:SQN524316 SGR524302:SGR524316 RWV524302:RWV524316 RMZ524302:RMZ524316 RDD524302:RDD524316 QTH524302:QTH524316 QJL524302:QJL524316 PZP524302:PZP524316 PPT524302:PPT524316 PFX524302:PFX524316 OWB524302:OWB524316 OMF524302:OMF524316 OCJ524302:OCJ524316 NSN524302:NSN524316 NIR524302:NIR524316 MYV524302:MYV524316 MOZ524302:MOZ524316 MFD524302:MFD524316 LVH524302:LVH524316 LLL524302:LLL524316 LBP524302:LBP524316 KRT524302:KRT524316 KHX524302:KHX524316 JYB524302:JYB524316 JOF524302:JOF524316 JEJ524302:JEJ524316 IUN524302:IUN524316 IKR524302:IKR524316 IAV524302:IAV524316 HQZ524302:HQZ524316 HHD524302:HHD524316 GXH524302:GXH524316 GNL524302:GNL524316 GDP524302:GDP524316 FTT524302:FTT524316 FJX524302:FJX524316 FAB524302:FAB524316 EQF524302:EQF524316 EGJ524302:EGJ524316 DWN524302:DWN524316 DMR524302:DMR524316 DCV524302:DCV524316 CSZ524302:CSZ524316 CJD524302:CJD524316 BZH524302:BZH524316 BPL524302:BPL524316 BFP524302:BFP524316 AVT524302:AVT524316 ALX524302:ALX524316 ACB524302:ACB524316 SF524302:SF524316 IJ524302:IJ524316 WUV458766:WUV458780 WKZ458766:WKZ458780 WBD458766:WBD458780 VRH458766:VRH458780 VHL458766:VHL458780 UXP458766:UXP458780 UNT458766:UNT458780 UDX458766:UDX458780 TUB458766:TUB458780 TKF458766:TKF458780 TAJ458766:TAJ458780 SQN458766:SQN458780 SGR458766:SGR458780 RWV458766:RWV458780 RMZ458766:RMZ458780 RDD458766:RDD458780 QTH458766:QTH458780 QJL458766:QJL458780 PZP458766:PZP458780 PPT458766:PPT458780 PFX458766:PFX458780 OWB458766:OWB458780 OMF458766:OMF458780 OCJ458766:OCJ458780 NSN458766:NSN458780 NIR458766:NIR458780 MYV458766:MYV458780 MOZ458766:MOZ458780 MFD458766:MFD458780 LVH458766:LVH458780 LLL458766:LLL458780 LBP458766:LBP458780 KRT458766:KRT458780 KHX458766:KHX458780 JYB458766:JYB458780 JOF458766:JOF458780 JEJ458766:JEJ458780 IUN458766:IUN458780 IKR458766:IKR458780 IAV458766:IAV458780 HQZ458766:HQZ458780 HHD458766:HHD458780 GXH458766:GXH458780 GNL458766:GNL458780 GDP458766:GDP458780 FTT458766:FTT458780 FJX458766:FJX458780 FAB458766:FAB458780 EQF458766:EQF458780 EGJ458766:EGJ458780 DWN458766:DWN458780 DMR458766:DMR458780 DCV458766:DCV458780 CSZ458766:CSZ458780 CJD458766:CJD458780 BZH458766:BZH458780 BPL458766:BPL458780 BFP458766:BFP458780 AVT458766:AVT458780 ALX458766:ALX458780 ACB458766:ACB458780 SF458766:SF458780 IJ458766:IJ458780 WUV393230:WUV393244 WKZ393230:WKZ393244 WBD393230:WBD393244 VRH393230:VRH393244 VHL393230:VHL393244 UXP393230:UXP393244 UNT393230:UNT393244 UDX393230:UDX393244 TUB393230:TUB393244 TKF393230:TKF393244 TAJ393230:TAJ393244 SQN393230:SQN393244 SGR393230:SGR393244 RWV393230:RWV393244 RMZ393230:RMZ393244 RDD393230:RDD393244 QTH393230:QTH393244 QJL393230:QJL393244 PZP393230:PZP393244 PPT393230:PPT393244 PFX393230:PFX393244 OWB393230:OWB393244 OMF393230:OMF393244 OCJ393230:OCJ393244 NSN393230:NSN393244 NIR393230:NIR393244 MYV393230:MYV393244 MOZ393230:MOZ393244 MFD393230:MFD393244 LVH393230:LVH393244 LLL393230:LLL393244 LBP393230:LBP393244 KRT393230:KRT393244 KHX393230:KHX393244 JYB393230:JYB393244 JOF393230:JOF393244 JEJ393230:JEJ393244 IUN393230:IUN393244 IKR393230:IKR393244 IAV393230:IAV393244 HQZ393230:HQZ393244 HHD393230:HHD393244 GXH393230:GXH393244 GNL393230:GNL393244 GDP393230:GDP393244 FTT393230:FTT393244 FJX393230:FJX393244 FAB393230:FAB393244 EQF393230:EQF393244 EGJ393230:EGJ393244 DWN393230:DWN393244 DMR393230:DMR393244 DCV393230:DCV393244 CSZ393230:CSZ393244 CJD393230:CJD393244 BZH393230:BZH393244 BPL393230:BPL393244 BFP393230:BFP393244 AVT393230:AVT393244 ALX393230:ALX393244 ACB393230:ACB393244 SF393230:SF393244 IJ393230:IJ393244 WUV327694:WUV327708 WKZ327694:WKZ327708 WBD327694:WBD327708 VRH327694:VRH327708 VHL327694:VHL327708 UXP327694:UXP327708 UNT327694:UNT327708 UDX327694:UDX327708 TUB327694:TUB327708 TKF327694:TKF327708 TAJ327694:TAJ327708 SQN327694:SQN327708 SGR327694:SGR327708 RWV327694:RWV327708 RMZ327694:RMZ327708 RDD327694:RDD327708 QTH327694:QTH327708 QJL327694:QJL327708 PZP327694:PZP327708 PPT327694:PPT327708 PFX327694:PFX327708 OWB327694:OWB327708 OMF327694:OMF327708 OCJ327694:OCJ327708 NSN327694:NSN327708 NIR327694:NIR327708 MYV327694:MYV327708 MOZ327694:MOZ327708 MFD327694:MFD327708 LVH327694:LVH327708 LLL327694:LLL327708 LBP327694:LBP327708 KRT327694:KRT327708 KHX327694:KHX327708 JYB327694:JYB327708 JOF327694:JOF327708 JEJ327694:JEJ327708 IUN327694:IUN327708 IKR327694:IKR327708 IAV327694:IAV327708 HQZ327694:HQZ327708 HHD327694:HHD327708 GXH327694:GXH327708 GNL327694:GNL327708 GDP327694:GDP327708 FTT327694:FTT327708 FJX327694:FJX327708 FAB327694:FAB327708 EQF327694:EQF327708 EGJ327694:EGJ327708 DWN327694:DWN327708 DMR327694:DMR327708 DCV327694:DCV327708 CSZ327694:CSZ327708 CJD327694:CJD327708 BZH327694:BZH327708 BPL327694:BPL327708 BFP327694:BFP327708 AVT327694:AVT327708 ALX327694:ALX327708 ACB327694:ACB327708 SF327694:SF327708 IJ327694:IJ327708 WUV262158:WUV262172 WKZ262158:WKZ262172 WBD262158:WBD262172 VRH262158:VRH262172 VHL262158:VHL262172 UXP262158:UXP262172 UNT262158:UNT262172 UDX262158:UDX262172 TUB262158:TUB262172 TKF262158:TKF262172 TAJ262158:TAJ262172 SQN262158:SQN262172 SGR262158:SGR262172 RWV262158:RWV262172 RMZ262158:RMZ262172 RDD262158:RDD262172 QTH262158:QTH262172 QJL262158:QJL262172 PZP262158:PZP262172 PPT262158:PPT262172 PFX262158:PFX262172 OWB262158:OWB262172 OMF262158:OMF262172 OCJ262158:OCJ262172 NSN262158:NSN262172 NIR262158:NIR262172 MYV262158:MYV262172 MOZ262158:MOZ262172 MFD262158:MFD262172 LVH262158:LVH262172 LLL262158:LLL262172 LBP262158:LBP262172 KRT262158:KRT262172 KHX262158:KHX262172 JYB262158:JYB262172 JOF262158:JOF262172 JEJ262158:JEJ262172 IUN262158:IUN262172 IKR262158:IKR262172 IAV262158:IAV262172 HQZ262158:HQZ262172 HHD262158:HHD262172 GXH262158:GXH262172 GNL262158:GNL262172 GDP262158:GDP262172 FTT262158:FTT262172 FJX262158:FJX262172 FAB262158:FAB262172 EQF262158:EQF262172 EGJ262158:EGJ262172 DWN262158:DWN262172 DMR262158:DMR262172 DCV262158:DCV262172 CSZ262158:CSZ262172 CJD262158:CJD262172 BZH262158:BZH262172 BPL262158:BPL262172 BFP262158:BFP262172 AVT262158:AVT262172 ALX262158:ALX262172 ACB262158:ACB262172 SF262158:SF262172 IJ262158:IJ262172 WUV196622:WUV196636 WKZ196622:WKZ196636 WBD196622:WBD196636 VRH196622:VRH196636 VHL196622:VHL196636 UXP196622:UXP196636 UNT196622:UNT196636 UDX196622:UDX196636 TUB196622:TUB196636 TKF196622:TKF196636 TAJ196622:TAJ196636 SQN196622:SQN196636 SGR196622:SGR196636 RWV196622:RWV196636 RMZ196622:RMZ196636 RDD196622:RDD196636 QTH196622:QTH196636 QJL196622:QJL196636 PZP196622:PZP196636 PPT196622:PPT196636 PFX196622:PFX196636 OWB196622:OWB196636 OMF196622:OMF196636 OCJ196622:OCJ196636 NSN196622:NSN196636 NIR196622:NIR196636 MYV196622:MYV196636 MOZ196622:MOZ196636 MFD196622:MFD196636 LVH196622:LVH196636 LLL196622:LLL196636 LBP196622:LBP196636 KRT196622:KRT196636 KHX196622:KHX196636 JYB196622:JYB196636 JOF196622:JOF196636 JEJ196622:JEJ196636 IUN196622:IUN196636 IKR196622:IKR196636 IAV196622:IAV196636 HQZ196622:HQZ196636 HHD196622:HHD196636 GXH196622:GXH196636 GNL196622:GNL196636 GDP196622:GDP196636 FTT196622:FTT196636 FJX196622:FJX196636 FAB196622:FAB196636 EQF196622:EQF196636 EGJ196622:EGJ196636 DWN196622:DWN196636 DMR196622:DMR196636 DCV196622:DCV196636 CSZ196622:CSZ196636 CJD196622:CJD196636 BZH196622:BZH196636 BPL196622:BPL196636 BFP196622:BFP196636 AVT196622:AVT196636 ALX196622:ALX196636 ACB196622:ACB196636 SF196622:SF196636 IJ196622:IJ196636 WUV131086:WUV131100 WKZ131086:WKZ131100 WBD131086:WBD131100 VRH131086:VRH131100 VHL131086:VHL131100 UXP131086:UXP131100 UNT131086:UNT131100 UDX131086:UDX131100 TUB131086:TUB131100 TKF131086:TKF131100 TAJ131086:TAJ131100 SQN131086:SQN131100 SGR131086:SGR131100 RWV131086:RWV131100 RMZ131086:RMZ131100 RDD131086:RDD131100 QTH131086:QTH131100 QJL131086:QJL131100 PZP131086:PZP131100 PPT131086:PPT131100 PFX131086:PFX131100 OWB131086:OWB131100 OMF131086:OMF131100 OCJ131086:OCJ131100 NSN131086:NSN131100 NIR131086:NIR131100 MYV131086:MYV131100 MOZ131086:MOZ131100 MFD131086:MFD131100 LVH131086:LVH131100 LLL131086:LLL131100 LBP131086:LBP131100 KRT131086:KRT131100 KHX131086:KHX131100 JYB131086:JYB131100 JOF131086:JOF131100 JEJ131086:JEJ131100 IUN131086:IUN131100 IKR131086:IKR131100 IAV131086:IAV131100 HQZ131086:HQZ131100 HHD131086:HHD131100 GXH131086:GXH131100 GNL131086:GNL131100 GDP131086:GDP131100 FTT131086:FTT131100 FJX131086:FJX131100 FAB131086:FAB131100 EQF131086:EQF131100 EGJ131086:EGJ131100 DWN131086:DWN131100 DMR131086:DMR131100 DCV131086:DCV131100 CSZ131086:CSZ131100 CJD131086:CJD131100 BZH131086:BZH131100 BPL131086:BPL131100 BFP131086:BFP131100 AVT131086:AVT131100 ALX131086:ALX131100 ACB131086:ACB131100 SF131086:SF131100 IJ131086:IJ131100 WUV65550:WUV65564 WKZ65550:WKZ65564 WBD65550:WBD65564 VRH65550:VRH65564 VHL65550:VHL65564 UXP65550:UXP65564 UNT65550:UNT65564 UDX65550:UDX65564 TUB65550:TUB65564 TKF65550:TKF65564 TAJ65550:TAJ65564 SQN65550:SQN65564 SGR65550:SGR65564 RWV65550:RWV65564 RMZ65550:RMZ65564 RDD65550:RDD65564 QTH65550:QTH65564 QJL65550:QJL65564 PZP65550:PZP65564 PPT65550:PPT65564 PFX65550:PFX65564 OWB65550:OWB65564 OMF65550:OMF65564 OCJ65550:OCJ65564 NSN65550:NSN65564 NIR65550:NIR65564 MYV65550:MYV65564 MOZ65550:MOZ65564 MFD65550:MFD65564 LVH65550:LVH65564 LLL65550:LLL65564 LBP65550:LBP65564 KRT65550:KRT65564 KHX65550:KHX65564 JYB65550:JYB65564 JOF65550:JOF65564 JEJ65550:JEJ65564 IUN65550:IUN65564 IKR65550:IKR65564 IAV65550:IAV65564 HQZ65550:HQZ65564 HHD65550:HHD65564 GXH65550:GXH65564 GNL65550:GNL65564 GDP65550:GDP65564 FTT65550:FTT65564 FJX65550:FJX65564 FAB65550:FAB65564 EQF65550:EQF65564 EGJ65550:EGJ65564 DWN65550:DWN65564 DMR65550:DMR65564 DCV65550:DCV65564 CSZ65550:CSZ65564 CJD65550:CJD65564 BZH65550:BZH65564 BPL65550:BPL65564 BFP65550:BFP65564 AVT65550:AVT65564 ALX65550:ALX65564 ACB65550:ACB65564 SF65550:SF65564 IJ65550:IJ65564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WUV29:WUV40 IJ29:IJ40 SF29:SF40 ACB29:ACB40 ALX29:ALX40 AVT29:AVT40 BFP29:BFP40 BPL29:BPL40 BZH29:BZH40 CJD29:CJD40 CSZ29:CSZ40 DCV29:DCV40 DMR29:DMR40 DWN29:DWN40 EGJ29:EGJ40 EQF29:EQF40 FAB29:FAB40 FJX29:FJX40 FTT29:FTT40 GDP29:GDP40 GNL29:GNL40 GXH29:GXH40 HHD29:HHD40 HQZ29:HQZ40 IAV29:IAV40 IKR29:IKR40 IUN29:IUN40 JEJ29:JEJ40 JOF29:JOF40 JYB29:JYB40 KHX29:KHX40 KRT29:KRT40 LBP29:LBP40 LLL29:LLL40 LVH29:LVH40 MFD29:MFD40 MOZ29:MOZ40 MYV29:MYV40 NIR29:NIR40 NSN29:NSN40 OCJ29:OCJ40 OMF29:OMF40 OWB29:OWB40 PFX29:PFX40 PPT29:PPT40 PZP29:PZP40 QJL29:QJL40 QTH29:QTH40 RDD29:RDD40 RMZ29:RMZ40 RWV29:RWV40 SGR29:SGR40 SQN29:SQN40 TAJ29:TAJ40 TKF29:TKF40 TUB29:TUB40 UDX29:UDX40 UNT29:UNT40 UXP29:UXP40 VHL29:VHL40 VRH29:VRH40 WBD29:WBD40 WKZ29:WKZ40">
      <formula1>#REF!</formula1>
    </dataValidation>
  </dataValidations>
  <pageMargins left="0.70866141732283472" right="0.51181102362204722" top="0.74803149606299213" bottom="0.35433070866141736" header="0.31496062992125984" footer="0.31496062992125984"/>
  <pageSetup scale="45" orientation="landscape" r:id="rId1"/>
  <legacyDrawing r:id="rId2"/>
</worksheet>
</file>

<file path=xl/worksheets/sheet24.xml><?xml version="1.0" encoding="utf-8"?>
<worksheet xmlns="http://schemas.openxmlformats.org/spreadsheetml/2006/main" xmlns:r="http://schemas.openxmlformats.org/officeDocument/2006/relationships">
  <dimension ref="A1:R753"/>
  <sheetViews>
    <sheetView topLeftCell="A68" zoomScaleNormal="100" workbookViewId="0">
      <selection activeCell="C81" sqref="C81"/>
    </sheetView>
  </sheetViews>
  <sheetFormatPr defaultRowHeight="12.75"/>
  <cols>
    <col min="2" max="2" width="1.5703125" customWidth="1"/>
    <col min="3" max="3" width="18.5703125" customWidth="1"/>
    <col min="4" max="4" width="15.85546875" customWidth="1"/>
    <col min="5" max="5" width="1.28515625" customWidth="1"/>
    <col min="6" max="6" width="34" customWidth="1"/>
    <col min="7" max="7" width="11" bestFit="1" customWidth="1"/>
    <col min="8" max="8" width="9.7109375" bestFit="1" customWidth="1"/>
    <col min="9" max="9" width="15.5703125" bestFit="1" customWidth="1"/>
    <col min="10" max="10" width="11" bestFit="1" customWidth="1"/>
    <col min="11" max="11" width="12.7109375" bestFit="1" customWidth="1"/>
    <col min="12" max="12" width="15.5703125" bestFit="1" customWidth="1"/>
    <col min="13" max="13" width="15.140625" bestFit="1" customWidth="1"/>
    <col min="14" max="14" width="13.42578125" bestFit="1" customWidth="1"/>
    <col min="15" max="15" width="14" bestFit="1" customWidth="1"/>
    <col min="16" max="16" width="1.5703125" customWidth="1"/>
  </cols>
  <sheetData>
    <row r="1" spans="1:16">
      <c r="A1" s="6"/>
      <c r="B1" s="1308" t="str">
        <f>+'Revenue Input'!A1</f>
        <v>RSL EB-2015-0100</v>
      </c>
      <c r="C1" s="1308"/>
      <c r="D1" s="1308"/>
      <c r="E1" s="1308"/>
      <c r="F1" s="1308"/>
      <c r="G1" s="1308"/>
      <c r="H1" s="1308"/>
      <c r="I1" s="1308"/>
      <c r="J1" s="1308"/>
      <c r="K1" s="1308"/>
      <c r="L1" s="1308"/>
      <c r="M1" s="1308"/>
      <c r="N1" s="1308"/>
      <c r="O1" s="1308"/>
    </row>
    <row r="2" spans="1:16">
      <c r="A2" s="6"/>
      <c r="B2" s="1309"/>
      <c r="C2" s="1309"/>
      <c r="D2" s="1309"/>
      <c r="E2" s="1309"/>
      <c r="F2" s="1309"/>
      <c r="G2" s="1309"/>
      <c r="H2" s="1309"/>
      <c r="I2" s="1309"/>
      <c r="J2" s="1309"/>
      <c r="K2" s="1309"/>
      <c r="L2" s="1309"/>
      <c r="M2" s="1309"/>
      <c r="N2" s="1309"/>
      <c r="O2" s="1309"/>
    </row>
    <row r="3" spans="1:16">
      <c r="A3" s="6"/>
      <c r="B3" s="1309"/>
      <c r="C3" s="1309"/>
      <c r="D3" s="1309"/>
      <c r="E3" s="1309"/>
      <c r="F3" s="1309"/>
      <c r="G3" s="1309"/>
      <c r="H3" s="1309"/>
      <c r="I3" s="1309"/>
      <c r="J3" s="1309"/>
      <c r="K3" s="1309"/>
      <c r="L3" s="1309"/>
      <c r="M3" s="1309"/>
      <c r="N3" s="1309"/>
      <c r="O3" s="1309"/>
    </row>
    <row r="4" spans="1:16">
      <c r="A4" s="6"/>
      <c r="B4" s="6"/>
      <c r="C4" s="1310"/>
      <c r="D4" s="1310"/>
      <c r="E4" s="1310"/>
      <c r="F4" s="1310"/>
      <c r="G4" s="1310"/>
      <c r="H4" s="1310"/>
      <c r="I4" s="1310"/>
      <c r="J4" s="1310"/>
      <c r="K4" s="1310"/>
      <c r="L4" s="1310"/>
      <c r="M4" s="1310"/>
      <c r="N4" s="1310"/>
      <c r="O4" s="1310"/>
    </row>
    <row r="5" spans="1:16" ht="20.25">
      <c r="A5" s="6"/>
      <c r="B5" s="6"/>
      <c r="C5" s="1312" t="s">
        <v>93</v>
      </c>
      <c r="D5" s="1312"/>
      <c r="E5" s="1312"/>
      <c r="F5" s="1312"/>
      <c r="G5" s="1312"/>
      <c r="H5" s="1312"/>
      <c r="I5" s="1312"/>
      <c r="J5" s="1312"/>
      <c r="K5" s="1312"/>
      <c r="L5" s="1312"/>
      <c r="M5" s="1312"/>
      <c r="N5" s="1312"/>
      <c r="O5" s="1312"/>
    </row>
    <row r="6" spans="1:16" ht="18">
      <c r="A6" s="6"/>
      <c r="B6" s="6"/>
      <c r="C6" s="1311"/>
      <c r="D6" s="1311"/>
      <c r="E6" s="1311"/>
      <c r="F6" s="1311"/>
      <c r="G6" s="1311"/>
      <c r="H6" s="1311"/>
      <c r="I6" s="1311"/>
      <c r="J6" s="1311"/>
      <c r="K6" s="1311"/>
      <c r="L6" s="1311"/>
      <c r="M6" s="1311"/>
      <c r="N6" s="1311"/>
      <c r="O6" s="1311"/>
    </row>
    <row r="7" spans="1:16" ht="18" customHeight="1" thickBot="1">
      <c r="A7" s="6"/>
      <c r="B7" s="1310"/>
      <c r="C7" s="1310"/>
      <c r="D7" s="1310"/>
      <c r="E7" s="1310"/>
      <c r="F7" s="1310"/>
      <c r="G7" s="1310"/>
      <c r="H7" s="1310"/>
      <c r="I7" s="1310"/>
      <c r="J7" s="1310"/>
      <c r="K7" s="1310"/>
      <c r="L7" s="1310"/>
      <c r="M7" s="1310"/>
      <c r="N7" s="1310"/>
      <c r="O7" s="1310"/>
    </row>
    <row r="8" spans="1:16" ht="21.75" customHeight="1">
      <c r="B8" s="40"/>
      <c r="C8" s="1297" t="s">
        <v>40</v>
      </c>
      <c r="D8" s="1297"/>
      <c r="E8" s="1297"/>
      <c r="F8" s="1297"/>
      <c r="G8" s="1297"/>
      <c r="H8" s="1297"/>
      <c r="I8" s="1297"/>
      <c r="J8" s="1297"/>
      <c r="K8" s="1297"/>
      <c r="L8" s="1297"/>
      <c r="M8" s="1297"/>
      <c r="N8" s="1297"/>
      <c r="O8" s="1297"/>
      <c r="P8" s="30"/>
    </row>
    <row r="9" spans="1:16" ht="21.75" customHeight="1" thickBot="1">
      <c r="B9" s="38"/>
      <c r="C9" s="1298"/>
      <c r="D9" s="1298"/>
      <c r="E9" s="1298"/>
      <c r="F9" s="1298"/>
      <c r="G9" s="1298"/>
      <c r="H9" s="1298"/>
      <c r="I9" s="1298"/>
      <c r="J9" s="1298"/>
      <c r="K9" s="1298"/>
      <c r="L9" s="1298"/>
      <c r="M9" s="1298"/>
      <c r="N9" s="1298"/>
      <c r="O9" s="1298"/>
      <c r="P9" s="31"/>
    </row>
    <row r="10" spans="1:16" ht="21.75" customHeight="1" thickBot="1">
      <c r="B10" s="38"/>
      <c r="C10" s="39"/>
      <c r="D10" s="39"/>
      <c r="E10" s="12"/>
      <c r="F10" s="17"/>
      <c r="G10" s="1302" t="s">
        <v>103</v>
      </c>
      <c r="H10" s="1303"/>
      <c r="I10" s="1304"/>
      <c r="J10" s="1302" t="s">
        <v>117</v>
      </c>
      <c r="K10" s="1303"/>
      <c r="L10" s="1304"/>
      <c r="M10" s="1302" t="s">
        <v>48</v>
      </c>
      <c r="N10" s="1303"/>
      <c r="O10" s="1304"/>
      <c r="P10" s="31"/>
    </row>
    <row r="11" spans="1:16" ht="26.25" thickBot="1">
      <c r="B11" s="38"/>
      <c r="C11" s="12"/>
      <c r="D11" s="12"/>
      <c r="E11" s="14"/>
      <c r="F11" s="18"/>
      <c r="G11" s="80" t="s">
        <v>42</v>
      </c>
      <c r="H11" s="55" t="s">
        <v>43</v>
      </c>
      <c r="I11" s="56" t="s">
        <v>44</v>
      </c>
      <c r="J11" s="80" t="s">
        <v>42</v>
      </c>
      <c r="K11" s="55" t="s">
        <v>43</v>
      </c>
      <c r="L11" s="56" t="s">
        <v>44</v>
      </c>
      <c r="M11" s="82" t="s">
        <v>49</v>
      </c>
      <c r="N11" s="83" t="s">
        <v>50</v>
      </c>
      <c r="O11" s="84" t="s">
        <v>51</v>
      </c>
      <c r="P11" s="31"/>
    </row>
    <row r="12" spans="1:16" ht="21.75" customHeight="1" thickBot="1">
      <c r="B12" s="38"/>
      <c r="C12" s="1305" t="s">
        <v>45</v>
      </c>
      <c r="D12" s="1306"/>
      <c r="E12" s="12"/>
      <c r="F12" s="64" t="s">
        <v>46</v>
      </c>
      <c r="G12" s="74"/>
      <c r="H12" s="75"/>
      <c r="I12" s="76">
        <f>+'2015 Existing Rates'!$C$6</f>
        <v>13.19</v>
      </c>
      <c r="J12" s="74"/>
      <c r="K12" s="75"/>
      <c r="L12" s="79" t="e">
        <f>#REF!</f>
        <v>#REF!</v>
      </c>
      <c r="M12" s="88" t="e">
        <f t="shared" ref="M12:M17" si="0">+L12-I12</f>
        <v>#REF!</v>
      </c>
      <c r="N12" s="89" t="e">
        <f t="shared" ref="N12:N22" si="1">+M12/I12</f>
        <v>#REF!</v>
      </c>
      <c r="O12" s="90" t="e">
        <f>L12/L25</f>
        <v>#REF!</v>
      </c>
      <c r="P12" s="31"/>
    </row>
    <row r="13" spans="1:16" ht="21.75" customHeight="1" thickBot="1">
      <c r="B13" s="38"/>
      <c r="C13" s="34">
        <v>100</v>
      </c>
      <c r="D13" s="35" t="s">
        <v>13</v>
      </c>
      <c r="E13" s="12"/>
      <c r="F13" s="65" t="s">
        <v>47</v>
      </c>
      <c r="G13" s="68">
        <f>+C13</f>
        <v>100</v>
      </c>
      <c r="H13" s="62">
        <f>'2015 Existing Rates'!$B$66</f>
        <v>0</v>
      </c>
      <c r="I13" s="77">
        <f>+G13*H13</f>
        <v>0</v>
      </c>
      <c r="J13" s="68">
        <f>+C13</f>
        <v>100</v>
      </c>
      <c r="K13" s="61" t="e">
        <f>#REF!</f>
        <v>#REF!</v>
      </c>
      <c r="L13" s="81" t="e">
        <f>+J13*K13</f>
        <v>#REF!</v>
      </c>
      <c r="M13" s="91" t="e">
        <f t="shared" si="0"/>
        <v>#REF!</v>
      </c>
      <c r="N13" s="89" t="e">
        <f t="shared" si="1"/>
        <v>#REF!</v>
      </c>
      <c r="O13" s="92" t="e">
        <f>L13/L25</f>
        <v>#REF!</v>
      </c>
      <c r="P13" s="31"/>
    </row>
    <row r="14" spans="1:16" ht="21.75" customHeight="1" thickBot="1">
      <c r="B14" s="38"/>
      <c r="C14" s="120"/>
      <c r="D14" s="121"/>
      <c r="E14" s="12"/>
      <c r="F14" s="65" t="s">
        <v>119</v>
      </c>
      <c r="G14" s="68">
        <f>G13</f>
        <v>100</v>
      </c>
      <c r="H14" s="62">
        <f>'2015 Existing Rates'!$B$29</f>
        <v>0</v>
      </c>
      <c r="I14" s="77">
        <f>+G14*H14</f>
        <v>0</v>
      </c>
      <c r="J14" s="68">
        <f>J13</f>
        <v>100</v>
      </c>
      <c r="K14" s="61" t="e">
        <f>#REF!</f>
        <v>#REF!</v>
      </c>
      <c r="L14" s="81" t="e">
        <f>+J14*K14</f>
        <v>#REF!</v>
      </c>
      <c r="M14" s="91" t="e">
        <f t="shared" si="0"/>
        <v>#REF!</v>
      </c>
      <c r="N14" s="89" t="e">
        <f t="shared" si="1"/>
        <v>#REF!</v>
      </c>
      <c r="O14" s="92" t="e">
        <f>L14/L25</f>
        <v>#REF!</v>
      </c>
      <c r="P14" s="31"/>
    </row>
    <row r="15" spans="1:16" ht="21.75" customHeight="1" thickBot="1">
      <c r="B15" s="38"/>
      <c r="C15" s="28"/>
      <c r="D15" s="29"/>
      <c r="E15" s="12"/>
      <c r="F15" s="65" t="s">
        <v>85</v>
      </c>
      <c r="G15" s="87"/>
      <c r="H15" s="86"/>
      <c r="I15" s="77">
        <f>'2015 Existing Rates'!$B$41</f>
        <v>0</v>
      </c>
      <c r="J15" s="87"/>
      <c r="K15" s="86"/>
      <c r="L15" s="81" t="e">
        <f>#REF!</f>
        <v>#REF!</v>
      </c>
      <c r="M15" s="91" t="e">
        <f t="shared" si="0"/>
        <v>#REF!</v>
      </c>
      <c r="N15" s="89" t="e">
        <f t="shared" si="1"/>
        <v>#REF!</v>
      </c>
      <c r="O15" s="92" t="e">
        <f>L15/L25</f>
        <v>#REF!</v>
      </c>
      <c r="P15" s="31"/>
    </row>
    <row r="16" spans="1:16" ht="21.75" customHeight="1" thickBot="1">
      <c r="B16" s="38"/>
      <c r="C16" s="28"/>
      <c r="D16" s="29"/>
      <c r="E16" s="12"/>
      <c r="F16" s="65" t="s">
        <v>83</v>
      </c>
      <c r="G16" s="68">
        <f>C13</f>
        <v>100</v>
      </c>
      <c r="H16" s="62"/>
      <c r="I16" s="73">
        <f>+G16*H16</f>
        <v>0</v>
      </c>
      <c r="J16" s="68">
        <f>C13</f>
        <v>100</v>
      </c>
      <c r="K16" s="61" t="e">
        <f>#REF!</f>
        <v>#REF!</v>
      </c>
      <c r="L16" s="81" t="e">
        <f>J16*K16</f>
        <v>#REF!</v>
      </c>
      <c r="M16" s="91" t="e">
        <f t="shared" si="0"/>
        <v>#REF!</v>
      </c>
      <c r="N16" s="89">
        <v>0</v>
      </c>
      <c r="O16" s="92" t="e">
        <f>L16/L25</f>
        <v>#REF!</v>
      </c>
      <c r="P16" s="31"/>
    </row>
    <row r="17" spans="2:16" ht="21.75" customHeight="1" thickBot="1">
      <c r="B17" s="38"/>
      <c r="C17" s="12"/>
      <c r="D17" s="12"/>
      <c r="E17" s="12"/>
      <c r="F17" s="66" t="s">
        <v>118</v>
      </c>
      <c r="G17" s="93">
        <f>+C13</f>
        <v>100</v>
      </c>
      <c r="H17" s="94">
        <f>+'2015 Existing Rates'!$B$17</f>
        <v>0</v>
      </c>
      <c r="I17" s="95">
        <f>+G17*H17</f>
        <v>0</v>
      </c>
      <c r="J17" s="93">
        <f>+C13</f>
        <v>100</v>
      </c>
      <c r="K17" s="94" t="e">
        <f>#REF!</f>
        <v>#REF!</v>
      </c>
      <c r="L17" s="95" t="e">
        <f>+J17*K17</f>
        <v>#REF!</v>
      </c>
      <c r="M17" s="91" t="e">
        <f t="shared" si="0"/>
        <v>#REF!</v>
      </c>
      <c r="N17" s="89" t="e">
        <f t="shared" si="1"/>
        <v>#REF!</v>
      </c>
      <c r="O17" s="92" t="e">
        <f>L17/L25</f>
        <v>#REF!</v>
      </c>
      <c r="P17" s="31"/>
    </row>
    <row r="18" spans="2:16" ht="21.75" customHeight="1" thickBot="1">
      <c r="B18" s="38"/>
      <c r="C18" s="12"/>
      <c r="D18" s="12"/>
      <c r="E18" s="12"/>
      <c r="F18" s="164" t="s">
        <v>120</v>
      </c>
      <c r="G18" s="1293"/>
      <c r="H18" s="1294"/>
      <c r="I18" s="165">
        <f>SUM(I12:I17)</f>
        <v>13.19</v>
      </c>
      <c r="J18" s="1293"/>
      <c r="K18" s="1294"/>
      <c r="L18" s="165" t="e">
        <f>SUM(L12:L17)</f>
        <v>#REF!</v>
      </c>
      <c r="M18" s="168" t="e">
        <f>SUM(M12:M17)</f>
        <v>#REF!</v>
      </c>
      <c r="N18" s="169" t="e">
        <f t="shared" si="1"/>
        <v>#REF!</v>
      </c>
      <c r="O18" s="170" t="e">
        <f>L18/L25</f>
        <v>#REF!</v>
      </c>
      <c r="P18" s="31"/>
    </row>
    <row r="19" spans="2:16" ht="21.75" customHeight="1" thickBot="1">
      <c r="B19" s="38"/>
      <c r="C19" s="12"/>
      <c r="D19" s="12"/>
      <c r="E19" s="12"/>
      <c r="F19" s="65" t="s">
        <v>121</v>
      </c>
      <c r="G19" s="122" t="e">
        <f>C13*#REF!</f>
        <v>#REF!</v>
      </c>
      <c r="H19" s="123" t="e">
        <f>#REF!</f>
        <v>#REF!</v>
      </c>
      <c r="I19" s="77" t="e">
        <f>+G19*H19</f>
        <v>#REF!</v>
      </c>
      <c r="J19" s="122" t="e">
        <f>'BILL IMPACTS'!C13*#REF!</f>
        <v>#REF!</v>
      </c>
      <c r="K19" s="123" t="e">
        <f>#REF!</f>
        <v>#REF!</v>
      </c>
      <c r="L19" s="77" t="e">
        <f>+J19*K19</f>
        <v>#REF!</v>
      </c>
      <c r="M19" s="124" t="e">
        <f>+L19-I19</f>
        <v>#REF!</v>
      </c>
      <c r="N19" s="89" t="e">
        <f t="shared" si="1"/>
        <v>#REF!</v>
      </c>
      <c r="O19" s="90" t="e">
        <f>L19/L25</f>
        <v>#REF!</v>
      </c>
      <c r="P19" s="31"/>
    </row>
    <row r="20" spans="2:16" ht="21.75" customHeight="1" thickBot="1">
      <c r="B20" s="38"/>
      <c r="C20" s="12"/>
      <c r="D20" s="12"/>
      <c r="E20" s="12"/>
      <c r="F20" s="164" t="s">
        <v>122</v>
      </c>
      <c r="G20" s="1293"/>
      <c r="H20" s="1294"/>
      <c r="I20" s="165" t="e">
        <f>I18+I19</f>
        <v>#REF!</v>
      </c>
      <c r="J20" s="1293"/>
      <c r="K20" s="1294"/>
      <c r="L20" s="165" t="e">
        <f>L18+L19</f>
        <v>#REF!</v>
      </c>
      <c r="M20" s="168" t="e">
        <f>+M18+M19</f>
        <v>#REF!</v>
      </c>
      <c r="N20" s="169" t="e">
        <f t="shared" ref="N20:N25" si="2">+M20/I20</f>
        <v>#REF!</v>
      </c>
      <c r="O20" s="171" t="e">
        <f>L20/L25</f>
        <v>#REF!</v>
      </c>
      <c r="P20" s="31"/>
    </row>
    <row r="21" spans="2:16" ht="21.75" customHeight="1" thickBot="1">
      <c r="B21" s="38"/>
      <c r="C21" s="12"/>
      <c r="D21" s="12"/>
      <c r="E21" s="12"/>
      <c r="F21" s="67" t="s">
        <v>52</v>
      </c>
      <c r="G21" s="69" t="e">
        <f>+#REF!*C13</f>
        <v>#REF!</v>
      </c>
      <c r="H21" s="70" t="e">
        <f>#REF!+#REF!</f>
        <v>#REF!</v>
      </c>
      <c r="I21" s="71" t="e">
        <f>+G21*H21</f>
        <v>#REF!</v>
      </c>
      <c r="J21" s="69" t="e">
        <f>J19</f>
        <v>#REF!</v>
      </c>
      <c r="K21" s="70" t="e">
        <f>#REF!+#REF!</f>
        <v>#REF!</v>
      </c>
      <c r="L21" s="98" t="e">
        <f>+J21*K21</f>
        <v>#REF!</v>
      </c>
      <c r="M21" s="158" t="e">
        <f>+L21-I21</f>
        <v>#REF!</v>
      </c>
      <c r="N21" s="89" t="e">
        <f t="shared" si="1"/>
        <v>#REF!</v>
      </c>
      <c r="O21" s="115" t="e">
        <f>L21/L25</f>
        <v>#REF!</v>
      </c>
      <c r="P21" s="31"/>
    </row>
    <row r="22" spans="2:16" ht="21.75" customHeight="1" thickBot="1">
      <c r="B22" s="38"/>
      <c r="C22" s="12"/>
      <c r="D22" s="12"/>
      <c r="E22" s="12"/>
      <c r="F22" s="65" t="s">
        <v>53</v>
      </c>
      <c r="G22" s="78" t="e">
        <f>+#REF!*C13</f>
        <v>#REF!</v>
      </c>
      <c r="H22" s="72" t="e">
        <f>#REF!</f>
        <v>#REF!</v>
      </c>
      <c r="I22" s="73" t="e">
        <f>+G22*H22</f>
        <v>#REF!</v>
      </c>
      <c r="J22" s="78" t="e">
        <f>J21</f>
        <v>#REF!</v>
      </c>
      <c r="K22" s="72" t="e">
        <f>#REF!</f>
        <v>#REF!</v>
      </c>
      <c r="L22" s="95" t="e">
        <f>+J22*K22</f>
        <v>#REF!</v>
      </c>
      <c r="M22" s="159" t="e">
        <f>+L22-I22</f>
        <v>#REF!</v>
      </c>
      <c r="N22" s="89" t="e">
        <f t="shared" si="1"/>
        <v>#REF!</v>
      </c>
      <c r="O22" s="102" t="e">
        <f>L22/L25</f>
        <v>#REF!</v>
      </c>
      <c r="P22" s="31"/>
    </row>
    <row r="23" spans="2:16" ht="21.75" customHeight="1" thickBot="1">
      <c r="B23" s="38"/>
      <c r="C23" s="12"/>
      <c r="D23" s="12"/>
      <c r="E23" s="12"/>
      <c r="F23" s="164" t="s">
        <v>102</v>
      </c>
      <c r="G23" s="1293"/>
      <c r="H23" s="1294"/>
      <c r="I23" s="165" t="e">
        <f>SUM(I20:I22)</f>
        <v>#REF!</v>
      </c>
      <c r="J23" s="1293"/>
      <c r="K23" s="1294"/>
      <c r="L23" s="165" t="e">
        <f>SUM(L20:L22)</f>
        <v>#REF!</v>
      </c>
      <c r="M23" s="165" t="e">
        <f>SUM(M20:M22)</f>
        <v>#REF!</v>
      </c>
      <c r="N23" s="169" t="e">
        <f>+M23/I23</f>
        <v>#REF!</v>
      </c>
      <c r="O23" s="171" t="e">
        <f>L23/L25</f>
        <v>#REF!</v>
      </c>
      <c r="P23" s="117"/>
    </row>
    <row r="24" spans="2:16" ht="21.75" customHeight="1" thickBot="1">
      <c r="B24" s="38"/>
      <c r="C24" s="12"/>
      <c r="D24" s="12"/>
      <c r="E24" s="12"/>
      <c r="F24" s="111" t="s">
        <v>173</v>
      </c>
      <c r="G24" s="112"/>
      <c r="H24" s="116">
        <v>0.13</v>
      </c>
      <c r="I24" s="113" t="e">
        <f>I23*H24</f>
        <v>#REF!</v>
      </c>
      <c r="J24" s="112"/>
      <c r="K24" s="116">
        <v>0.13</v>
      </c>
      <c r="L24" s="114" t="e">
        <f>L23*K24</f>
        <v>#REF!</v>
      </c>
      <c r="M24" s="96" t="e">
        <f>+L24-I24</f>
        <v>#REF!</v>
      </c>
      <c r="N24" s="100" t="e">
        <f t="shared" si="2"/>
        <v>#REF!</v>
      </c>
      <c r="O24" s="102" t="e">
        <f>L24/L25</f>
        <v>#REF!</v>
      </c>
      <c r="P24" s="31"/>
    </row>
    <row r="25" spans="2:16" s="129" customFormat="1" ht="21.75" customHeight="1" thickBot="1">
      <c r="B25" s="125"/>
      <c r="C25" s="126"/>
      <c r="D25" s="126"/>
      <c r="E25" s="127"/>
      <c r="F25" s="166" t="s">
        <v>54</v>
      </c>
      <c r="G25" s="1295"/>
      <c r="H25" s="1296"/>
      <c r="I25" s="167" t="e">
        <f>I23+I24</f>
        <v>#REF!</v>
      </c>
      <c r="J25" s="1295"/>
      <c r="K25" s="1296"/>
      <c r="L25" s="167" t="e">
        <f>L23+L24</f>
        <v>#REF!</v>
      </c>
      <c r="M25" s="167" t="e">
        <f>M23+M24</f>
        <v>#REF!</v>
      </c>
      <c r="N25" s="172" t="e">
        <f t="shared" si="2"/>
        <v>#REF!</v>
      </c>
      <c r="O25" s="173" t="e">
        <f>O23+O24</f>
        <v>#REF!</v>
      </c>
      <c r="P25" s="128"/>
    </row>
    <row r="26" spans="2:16" ht="9.75" customHeight="1" thickBot="1">
      <c r="B26" s="32"/>
      <c r="C26" s="1307"/>
      <c r="D26" s="1307"/>
      <c r="E26" s="1307"/>
      <c r="F26" s="1307"/>
      <c r="G26" s="1307"/>
      <c r="H26" s="1307"/>
      <c r="I26" s="1307"/>
      <c r="J26" s="1307"/>
      <c r="K26" s="1307"/>
      <c r="L26" s="1307"/>
      <c r="M26" s="1307"/>
      <c r="N26" s="1307"/>
      <c r="O26" s="1307"/>
      <c r="P26" s="33"/>
    </row>
    <row r="27" spans="2:16" ht="18" customHeight="1" thickBot="1"/>
    <row r="28" spans="2:16" ht="21.75" customHeight="1">
      <c r="B28" s="40"/>
      <c r="C28" s="1297" t="s">
        <v>40</v>
      </c>
      <c r="D28" s="1297"/>
      <c r="E28" s="1297"/>
      <c r="F28" s="1297"/>
      <c r="G28" s="1297"/>
      <c r="H28" s="1297"/>
      <c r="I28" s="1297"/>
      <c r="J28" s="1297"/>
      <c r="K28" s="1297"/>
      <c r="L28" s="1297"/>
      <c r="M28" s="1297"/>
      <c r="N28" s="1297"/>
      <c r="O28" s="1297"/>
      <c r="P28" s="30"/>
    </row>
    <row r="29" spans="2:16" ht="21.75" customHeight="1" thickBot="1">
      <c r="B29" s="38"/>
      <c r="C29" s="1298"/>
      <c r="D29" s="1298"/>
      <c r="E29" s="1298"/>
      <c r="F29" s="1298"/>
      <c r="G29" s="1298"/>
      <c r="H29" s="1298"/>
      <c r="I29" s="1298"/>
      <c r="J29" s="1298"/>
      <c r="K29" s="1298"/>
      <c r="L29" s="1298"/>
      <c r="M29" s="1298"/>
      <c r="N29" s="1298"/>
      <c r="O29" s="1298"/>
      <c r="P29" s="31"/>
    </row>
    <row r="30" spans="2:16" ht="21.75" customHeight="1" thickBot="1">
      <c r="B30" s="38"/>
      <c r="C30" s="39"/>
      <c r="D30" s="39"/>
      <c r="E30" s="12"/>
      <c r="F30" s="17"/>
      <c r="G30" s="1302" t="s">
        <v>103</v>
      </c>
      <c r="H30" s="1303"/>
      <c r="I30" s="1304"/>
      <c r="J30" s="1302" t="s">
        <v>117</v>
      </c>
      <c r="K30" s="1303"/>
      <c r="L30" s="1304"/>
      <c r="M30" s="1302" t="s">
        <v>48</v>
      </c>
      <c r="N30" s="1303"/>
      <c r="O30" s="1304"/>
      <c r="P30" s="31"/>
    </row>
    <row r="31" spans="2:16" ht="26.25" thickBot="1">
      <c r="B31" s="38"/>
      <c r="C31" s="12"/>
      <c r="D31" s="12"/>
      <c r="E31" s="14"/>
      <c r="F31" s="18"/>
      <c r="G31" s="80" t="s">
        <v>42</v>
      </c>
      <c r="H31" s="55" t="s">
        <v>43</v>
      </c>
      <c r="I31" s="56" t="s">
        <v>44</v>
      </c>
      <c r="J31" s="80" t="s">
        <v>42</v>
      </c>
      <c r="K31" s="55" t="s">
        <v>43</v>
      </c>
      <c r="L31" s="56" t="s">
        <v>44</v>
      </c>
      <c r="M31" s="82" t="s">
        <v>49</v>
      </c>
      <c r="N31" s="83" t="s">
        <v>50</v>
      </c>
      <c r="O31" s="84" t="s">
        <v>51</v>
      </c>
      <c r="P31" s="31"/>
    </row>
    <row r="32" spans="2:16" ht="21.75" customHeight="1" thickBot="1">
      <c r="B32" s="38"/>
      <c r="C32" s="1305" t="s">
        <v>45</v>
      </c>
      <c r="D32" s="1306"/>
      <c r="E32" s="12"/>
      <c r="F32" s="64" t="s">
        <v>46</v>
      </c>
      <c r="G32" s="74"/>
      <c r="H32" s="75"/>
      <c r="I32" s="76">
        <f>+'2015 Existing Rates'!$C$6</f>
        <v>13.19</v>
      </c>
      <c r="J32" s="74"/>
      <c r="K32" s="75"/>
      <c r="L32" s="79" t="e">
        <f>#REF!</f>
        <v>#REF!</v>
      </c>
      <c r="M32" s="88" t="e">
        <f t="shared" ref="M32:M37" si="3">+L32-I32</f>
        <v>#REF!</v>
      </c>
      <c r="N32" s="89" t="e">
        <f t="shared" ref="N32:N40" si="4">+M32/I32</f>
        <v>#REF!</v>
      </c>
      <c r="O32" s="90" t="e">
        <f>L32/L45</f>
        <v>#REF!</v>
      </c>
      <c r="P32" s="31"/>
    </row>
    <row r="33" spans="2:16" ht="21.75" customHeight="1" thickBot="1">
      <c r="B33" s="38"/>
      <c r="C33" s="34">
        <v>250</v>
      </c>
      <c r="D33" s="35" t="s">
        <v>13</v>
      </c>
      <c r="E33" s="12"/>
      <c r="F33" s="65" t="s">
        <v>47</v>
      </c>
      <c r="G33" s="68">
        <f>+C33</f>
        <v>250</v>
      </c>
      <c r="H33" s="62">
        <f>'2015 Existing Rates'!$B$66</f>
        <v>0</v>
      </c>
      <c r="I33" s="77">
        <f>+G33*H33</f>
        <v>0</v>
      </c>
      <c r="J33" s="68">
        <f>+C33</f>
        <v>250</v>
      </c>
      <c r="K33" s="61" t="e">
        <f>#REF!</f>
        <v>#REF!</v>
      </c>
      <c r="L33" s="81" t="e">
        <f>+J33*K33</f>
        <v>#REF!</v>
      </c>
      <c r="M33" s="91" t="e">
        <f t="shared" si="3"/>
        <v>#REF!</v>
      </c>
      <c r="N33" s="89" t="e">
        <f t="shared" si="4"/>
        <v>#REF!</v>
      </c>
      <c r="O33" s="92" t="e">
        <f>L33/L45</f>
        <v>#REF!</v>
      </c>
      <c r="P33" s="31"/>
    </row>
    <row r="34" spans="2:16" ht="21.75" customHeight="1" thickBot="1">
      <c r="B34" s="38"/>
      <c r="C34" s="120"/>
      <c r="D34" s="121"/>
      <c r="E34" s="12"/>
      <c r="F34" s="65" t="s">
        <v>119</v>
      </c>
      <c r="G34" s="68">
        <f>G33</f>
        <v>250</v>
      </c>
      <c r="H34" s="62">
        <f>'2015 Existing Rates'!$B$29</f>
        <v>0</v>
      </c>
      <c r="I34" s="77">
        <f>+G34*H34</f>
        <v>0</v>
      </c>
      <c r="J34" s="68">
        <f>J33</f>
        <v>250</v>
      </c>
      <c r="K34" s="61" t="e">
        <f>#REF!</f>
        <v>#REF!</v>
      </c>
      <c r="L34" s="81" t="e">
        <f>+J34*K34</f>
        <v>#REF!</v>
      </c>
      <c r="M34" s="91" t="e">
        <f t="shared" si="3"/>
        <v>#REF!</v>
      </c>
      <c r="N34" s="89" t="e">
        <f t="shared" si="4"/>
        <v>#REF!</v>
      </c>
      <c r="O34" s="92" t="e">
        <f>L34/L45</f>
        <v>#REF!</v>
      </c>
      <c r="P34" s="31"/>
    </row>
    <row r="35" spans="2:16" ht="21.75" customHeight="1" thickBot="1">
      <c r="B35" s="38"/>
      <c r="C35" s="28"/>
      <c r="D35" s="29"/>
      <c r="E35" s="12"/>
      <c r="F35" s="65" t="s">
        <v>85</v>
      </c>
      <c r="G35" s="87"/>
      <c r="H35" s="86"/>
      <c r="I35" s="77">
        <f>'2015 Existing Rates'!$B$41</f>
        <v>0</v>
      </c>
      <c r="J35" s="87"/>
      <c r="K35" s="86"/>
      <c r="L35" s="81" t="e">
        <f>#REF!</f>
        <v>#REF!</v>
      </c>
      <c r="M35" s="91" t="e">
        <f t="shared" si="3"/>
        <v>#REF!</v>
      </c>
      <c r="N35" s="89" t="e">
        <f t="shared" si="4"/>
        <v>#REF!</v>
      </c>
      <c r="O35" s="92" t="e">
        <f>L35/L45</f>
        <v>#REF!</v>
      </c>
      <c r="P35" s="31"/>
    </row>
    <row r="36" spans="2:16" ht="21.75" customHeight="1" thickBot="1">
      <c r="B36" s="38"/>
      <c r="C36" s="28"/>
      <c r="D36" s="29"/>
      <c r="E36" s="12"/>
      <c r="F36" s="65" t="s">
        <v>83</v>
      </c>
      <c r="G36" s="68">
        <f>C33</f>
        <v>250</v>
      </c>
      <c r="H36" s="62"/>
      <c r="I36" s="73">
        <f>+G36*H36</f>
        <v>0</v>
      </c>
      <c r="J36" s="68">
        <f>C33</f>
        <v>250</v>
      </c>
      <c r="K36" s="61" t="e">
        <f>#REF!</f>
        <v>#REF!</v>
      </c>
      <c r="L36" s="81" t="e">
        <f>J36*K36</f>
        <v>#REF!</v>
      </c>
      <c r="M36" s="91" t="e">
        <f t="shared" si="3"/>
        <v>#REF!</v>
      </c>
      <c r="N36" s="89">
        <v>0</v>
      </c>
      <c r="O36" s="92" t="e">
        <f>L36/L45</f>
        <v>#REF!</v>
      </c>
      <c r="P36" s="31"/>
    </row>
    <row r="37" spans="2:16" ht="21.75" customHeight="1" thickBot="1">
      <c r="B37" s="38"/>
      <c r="C37" s="12"/>
      <c r="D37" s="12"/>
      <c r="E37" s="12"/>
      <c r="F37" s="66" t="s">
        <v>118</v>
      </c>
      <c r="G37" s="93">
        <f>+C33</f>
        <v>250</v>
      </c>
      <c r="H37" s="94">
        <f>+'2015 Existing Rates'!$B$17</f>
        <v>0</v>
      </c>
      <c r="I37" s="95">
        <f>+G37*H37</f>
        <v>0</v>
      </c>
      <c r="J37" s="93">
        <f>+C33</f>
        <v>250</v>
      </c>
      <c r="K37" s="94" t="e">
        <f>#REF!</f>
        <v>#REF!</v>
      </c>
      <c r="L37" s="95" t="e">
        <f>+J37*K37</f>
        <v>#REF!</v>
      </c>
      <c r="M37" s="91" t="e">
        <f t="shared" si="3"/>
        <v>#REF!</v>
      </c>
      <c r="N37" s="89" t="e">
        <f t="shared" si="4"/>
        <v>#REF!</v>
      </c>
      <c r="O37" s="92" t="e">
        <f>L37/L45</f>
        <v>#REF!</v>
      </c>
      <c r="P37" s="31"/>
    </row>
    <row r="38" spans="2:16" ht="21.75" customHeight="1" thickBot="1">
      <c r="B38" s="38"/>
      <c r="C38" s="12"/>
      <c r="D38" s="12"/>
      <c r="E38" s="12"/>
      <c r="F38" s="164" t="s">
        <v>120</v>
      </c>
      <c r="G38" s="1293"/>
      <c r="H38" s="1294"/>
      <c r="I38" s="165">
        <f>SUM(I32:I37)</f>
        <v>13.19</v>
      </c>
      <c r="J38" s="1293"/>
      <c r="K38" s="1294"/>
      <c r="L38" s="165" t="e">
        <f>SUM(L32:L37)</f>
        <v>#REF!</v>
      </c>
      <c r="M38" s="168" t="e">
        <f t="shared" ref="M38:M44" si="5">+L38-I38</f>
        <v>#REF!</v>
      </c>
      <c r="N38" s="169" t="e">
        <f t="shared" si="4"/>
        <v>#REF!</v>
      </c>
      <c r="O38" s="170" t="e">
        <f>L38/L45</f>
        <v>#REF!</v>
      </c>
      <c r="P38" s="31"/>
    </row>
    <row r="39" spans="2:16" ht="21.75" customHeight="1" thickBot="1">
      <c r="B39" s="38"/>
      <c r="C39" s="12"/>
      <c r="D39" s="12"/>
      <c r="E39" s="12"/>
      <c r="F39" s="65" t="s">
        <v>121</v>
      </c>
      <c r="G39" s="122" t="e">
        <f>C33*#REF!</f>
        <v>#REF!</v>
      </c>
      <c r="H39" s="123" t="e">
        <f>#REF!</f>
        <v>#REF!</v>
      </c>
      <c r="I39" s="77" t="e">
        <f>+G39*H39</f>
        <v>#REF!</v>
      </c>
      <c r="J39" s="122" t="e">
        <f>'BILL IMPACTS'!C33*#REF!</f>
        <v>#REF!</v>
      </c>
      <c r="K39" s="123" t="e">
        <f>#REF!</f>
        <v>#REF!</v>
      </c>
      <c r="L39" s="77" t="e">
        <f>+J39*K39</f>
        <v>#REF!</v>
      </c>
      <c r="M39" s="124" t="e">
        <f t="shared" si="5"/>
        <v>#REF!</v>
      </c>
      <c r="N39" s="89" t="e">
        <f t="shared" si="4"/>
        <v>#REF!</v>
      </c>
      <c r="O39" s="90" t="e">
        <f>L39/L45</f>
        <v>#REF!</v>
      </c>
      <c r="P39" s="31"/>
    </row>
    <row r="40" spans="2:16" ht="21.75" customHeight="1" thickBot="1">
      <c r="B40" s="38"/>
      <c r="C40" s="12"/>
      <c r="D40" s="12"/>
      <c r="E40" s="12"/>
      <c r="F40" s="164" t="s">
        <v>122</v>
      </c>
      <c r="G40" s="1293"/>
      <c r="H40" s="1294"/>
      <c r="I40" s="165" t="e">
        <f>I38+I39</f>
        <v>#REF!</v>
      </c>
      <c r="J40" s="1293"/>
      <c r="K40" s="1294"/>
      <c r="L40" s="165" t="e">
        <f>L38+L39</f>
        <v>#REF!</v>
      </c>
      <c r="M40" s="168" t="e">
        <f t="shared" si="5"/>
        <v>#REF!</v>
      </c>
      <c r="N40" s="169" t="e">
        <f t="shared" si="4"/>
        <v>#REF!</v>
      </c>
      <c r="O40" s="171" t="e">
        <f>L40/L45</f>
        <v>#REF!</v>
      </c>
      <c r="P40" s="31"/>
    </row>
    <row r="41" spans="2:16" ht="21.75" customHeight="1" thickBot="1">
      <c r="B41" s="38"/>
      <c r="C41" s="12"/>
      <c r="D41" s="12"/>
      <c r="E41" s="12"/>
      <c r="F41" s="67" t="s">
        <v>52</v>
      </c>
      <c r="G41" s="69" t="e">
        <f>+#REF!*C33</f>
        <v>#REF!</v>
      </c>
      <c r="H41" s="70" t="e">
        <f>#REF!+#REF!</f>
        <v>#REF!</v>
      </c>
      <c r="I41" s="71" t="e">
        <f>+G41*H41</f>
        <v>#REF!</v>
      </c>
      <c r="J41" s="69" t="e">
        <f>J39</f>
        <v>#REF!</v>
      </c>
      <c r="K41" s="70" t="e">
        <f>#REF!+#REF!</f>
        <v>#REF!</v>
      </c>
      <c r="L41" s="98" t="e">
        <f>+J41*K41</f>
        <v>#REF!</v>
      </c>
      <c r="M41" s="158" t="e">
        <f t="shared" si="5"/>
        <v>#REF!</v>
      </c>
      <c r="N41" s="89" t="e">
        <f>+M41/I41</f>
        <v>#REF!</v>
      </c>
      <c r="O41" s="115" t="e">
        <f>L41/L45</f>
        <v>#REF!</v>
      </c>
      <c r="P41" s="31"/>
    </row>
    <row r="42" spans="2:16" ht="21.75" customHeight="1" thickBot="1">
      <c r="B42" s="38"/>
      <c r="C42" s="12"/>
      <c r="D42" s="12"/>
      <c r="E42" s="12"/>
      <c r="F42" s="65" t="s">
        <v>53</v>
      </c>
      <c r="G42" s="78" t="e">
        <f>+#REF!*C33</f>
        <v>#REF!</v>
      </c>
      <c r="H42" s="72" t="e">
        <f>#REF!</f>
        <v>#REF!</v>
      </c>
      <c r="I42" s="73" t="e">
        <f>+G42*H42</f>
        <v>#REF!</v>
      </c>
      <c r="J42" s="78" t="e">
        <f>J41</f>
        <v>#REF!</v>
      </c>
      <c r="K42" s="72" t="e">
        <f>#REF!</f>
        <v>#REF!</v>
      </c>
      <c r="L42" s="95" t="e">
        <f>+J42*K42</f>
        <v>#REF!</v>
      </c>
      <c r="M42" s="159" t="e">
        <f t="shared" si="5"/>
        <v>#REF!</v>
      </c>
      <c r="N42" s="89" t="e">
        <f>+M42/I42</f>
        <v>#REF!</v>
      </c>
      <c r="O42" s="102" t="e">
        <f>L42/L45</f>
        <v>#REF!</v>
      </c>
      <c r="P42" s="31"/>
    </row>
    <row r="43" spans="2:16" ht="21.75" customHeight="1" thickBot="1">
      <c r="B43" s="38"/>
      <c r="C43" s="12"/>
      <c r="D43" s="12"/>
      <c r="E43" s="12"/>
      <c r="F43" s="164" t="s">
        <v>102</v>
      </c>
      <c r="G43" s="1293"/>
      <c r="H43" s="1294"/>
      <c r="I43" s="165" t="e">
        <f>SUM(I40:I42)</f>
        <v>#REF!</v>
      </c>
      <c r="J43" s="1293"/>
      <c r="K43" s="1294"/>
      <c r="L43" s="165" t="e">
        <f>SUM(L40:L42)</f>
        <v>#REF!</v>
      </c>
      <c r="M43" s="165" t="e">
        <f t="shared" si="5"/>
        <v>#REF!</v>
      </c>
      <c r="N43" s="169" t="e">
        <f>+M43/I43</f>
        <v>#REF!</v>
      </c>
      <c r="O43" s="171" t="e">
        <f>L43/L45</f>
        <v>#REF!</v>
      </c>
      <c r="P43" s="117"/>
    </row>
    <row r="44" spans="2:16" ht="21.75" customHeight="1" thickBot="1">
      <c r="B44" s="38"/>
      <c r="C44" s="12"/>
      <c r="D44" s="12"/>
      <c r="E44" s="12"/>
      <c r="F44" s="111" t="s">
        <v>173</v>
      </c>
      <c r="G44" s="112"/>
      <c r="H44" s="116">
        <v>0.13</v>
      </c>
      <c r="I44" s="113" t="e">
        <f>I43*H44</f>
        <v>#REF!</v>
      </c>
      <c r="J44" s="112"/>
      <c r="K44" s="116">
        <v>0.13</v>
      </c>
      <c r="L44" s="114" t="e">
        <f>L43*K44</f>
        <v>#REF!</v>
      </c>
      <c r="M44" s="96" t="e">
        <f t="shared" si="5"/>
        <v>#REF!</v>
      </c>
      <c r="N44" s="100" t="e">
        <f>+M44/I44</f>
        <v>#REF!</v>
      </c>
      <c r="O44" s="102" t="e">
        <f>L44/L45</f>
        <v>#REF!</v>
      </c>
      <c r="P44" s="31"/>
    </row>
    <row r="45" spans="2:16" s="129" customFormat="1" ht="21.75" customHeight="1" thickBot="1">
      <c r="B45" s="125"/>
      <c r="C45" s="126"/>
      <c r="D45" s="126"/>
      <c r="E45" s="127"/>
      <c r="F45" s="166" t="s">
        <v>54</v>
      </c>
      <c r="G45" s="1295"/>
      <c r="H45" s="1296"/>
      <c r="I45" s="167" t="e">
        <f>I43+I44</f>
        <v>#REF!</v>
      </c>
      <c r="J45" s="1295"/>
      <c r="K45" s="1296"/>
      <c r="L45" s="167" t="e">
        <f>L43+L44</f>
        <v>#REF!</v>
      </c>
      <c r="M45" s="167" t="e">
        <f>M43+M44</f>
        <v>#REF!</v>
      </c>
      <c r="N45" s="172" t="e">
        <f>+M45/I45</f>
        <v>#REF!</v>
      </c>
      <c r="O45" s="173" t="e">
        <f>O43+O44</f>
        <v>#REF!</v>
      </c>
      <c r="P45" s="128"/>
    </row>
    <row r="46" spans="2:16" ht="9.75" customHeight="1" thickBot="1">
      <c r="B46" s="32"/>
      <c r="C46" s="1307"/>
      <c r="D46" s="1307"/>
      <c r="E46" s="1307"/>
      <c r="F46" s="1307"/>
      <c r="G46" s="1307"/>
      <c r="H46" s="1307"/>
      <c r="I46" s="1307"/>
      <c r="J46" s="1307"/>
      <c r="K46" s="1307"/>
      <c r="L46" s="1307"/>
      <c r="M46" s="1307"/>
      <c r="N46" s="1307"/>
      <c r="O46" s="1307"/>
      <c r="P46" s="33"/>
    </row>
    <row r="47" spans="2:16" ht="21.75" customHeight="1" thickBot="1"/>
    <row r="48" spans="2:16" ht="21.75" customHeight="1">
      <c r="B48" s="40"/>
      <c r="C48" s="1297" t="s">
        <v>40</v>
      </c>
      <c r="D48" s="1297"/>
      <c r="E48" s="1297"/>
      <c r="F48" s="1297"/>
      <c r="G48" s="1297"/>
      <c r="H48" s="1297"/>
      <c r="I48" s="1297"/>
      <c r="J48" s="1297"/>
      <c r="K48" s="1297"/>
      <c r="L48" s="1297"/>
      <c r="M48" s="1297"/>
      <c r="N48" s="1297"/>
      <c r="O48" s="1297"/>
      <c r="P48" s="30"/>
    </row>
    <row r="49" spans="2:16" ht="21.75" customHeight="1" thickBot="1">
      <c r="B49" s="38"/>
      <c r="C49" s="1298"/>
      <c r="D49" s="1298"/>
      <c r="E49" s="1298"/>
      <c r="F49" s="1298"/>
      <c r="G49" s="1298"/>
      <c r="H49" s="1298"/>
      <c r="I49" s="1298"/>
      <c r="J49" s="1298"/>
      <c r="K49" s="1298"/>
      <c r="L49" s="1298"/>
      <c r="M49" s="1298"/>
      <c r="N49" s="1298"/>
      <c r="O49" s="1298"/>
      <c r="P49" s="31"/>
    </row>
    <row r="50" spans="2:16" ht="21.75" customHeight="1" thickBot="1">
      <c r="B50" s="38"/>
      <c r="C50" s="39"/>
      <c r="D50" s="39"/>
      <c r="E50" s="12"/>
      <c r="F50" s="17"/>
      <c r="G50" s="1302" t="s">
        <v>103</v>
      </c>
      <c r="H50" s="1303"/>
      <c r="I50" s="1304"/>
      <c r="J50" s="1302" t="s">
        <v>117</v>
      </c>
      <c r="K50" s="1303"/>
      <c r="L50" s="1304"/>
      <c r="M50" s="1302" t="s">
        <v>48</v>
      </c>
      <c r="N50" s="1303"/>
      <c r="O50" s="1304"/>
      <c r="P50" s="31"/>
    </row>
    <row r="51" spans="2:16" ht="26.25" thickBot="1">
      <c r="B51" s="38"/>
      <c r="C51" s="12"/>
      <c r="D51" s="12"/>
      <c r="E51" s="14"/>
      <c r="F51" s="18"/>
      <c r="G51" s="80" t="s">
        <v>42</v>
      </c>
      <c r="H51" s="55" t="s">
        <v>43</v>
      </c>
      <c r="I51" s="56" t="s">
        <v>44</v>
      </c>
      <c r="J51" s="80" t="s">
        <v>42</v>
      </c>
      <c r="K51" s="55" t="s">
        <v>43</v>
      </c>
      <c r="L51" s="56" t="s">
        <v>44</v>
      </c>
      <c r="M51" s="82" t="s">
        <v>49</v>
      </c>
      <c r="N51" s="83" t="s">
        <v>50</v>
      </c>
      <c r="O51" s="84" t="s">
        <v>51</v>
      </c>
      <c r="P51" s="31"/>
    </row>
    <row r="52" spans="2:16" ht="21.75" customHeight="1" thickBot="1">
      <c r="B52" s="38"/>
      <c r="C52" s="1305" t="s">
        <v>45</v>
      </c>
      <c r="D52" s="1306"/>
      <c r="E52" s="12"/>
      <c r="F52" s="64" t="s">
        <v>46</v>
      </c>
      <c r="G52" s="74"/>
      <c r="H52" s="75"/>
      <c r="I52" s="76">
        <f>+'2015 Existing Rates'!$C$6</f>
        <v>13.19</v>
      </c>
      <c r="J52" s="74"/>
      <c r="K52" s="75"/>
      <c r="L52" s="79" t="e">
        <f>#REF!</f>
        <v>#REF!</v>
      </c>
      <c r="M52" s="88" t="e">
        <f t="shared" ref="M52:M57" si="6">+L52-I52</f>
        <v>#REF!</v>
      </c>
      <c r="N52" s="89" t="e">
        <f>+M52/I52</f>
        <v>#REF!</v>
      </c>
      <c r="O52" s="90" t="e">
        <f>L52/L65</f>
        <v>#REF!</v>
      </c>
      <c r="P52" s="31"/>
    </row>
    <row r="53" spans="2:16" ht="21.75" customHeight="1" thickBot="1">
      <c r="B53" s="38"/>
      <c r="C53" s="34">
        <v>500</v>
      </c>
      <c r="D53" s="35" t="s">
        <v>13</v>
      </c>
      <c r="E53" s="12"/>
      <c r="F53" s="65" t="s">
        <v>47</v>
      </c>
      <c r="G53" s="68">
        <f>+C53</f>
        <v>500</v>
      </c>
      <c r="H53" s="62">
        <f>'2015 Existing Rates'!$B$66</f>
        <v>0</v>
      </c>
      <c r="I53" s="77">
        <f>+G53*H53</f>
        <v>0</v>
      </c>
      <c r="J53" s="68">
        <f>+C53</f>
        <v>500</v>
      </c>
      <c r="K53" s="61" t="e">
        <f>#REF!</f>
        <v>#REF!</v>
      </c>
      <c r="L53" s="81" t="e">
        <f>+J53*K53</f>
        <v>#REF!</v>
      </c>
      <c r="M53" s="91" t="e">
        <f t="shared" si="6"/>
        <v>#REF!</v>
      </c>
      <c r="N53" s="89" t="e">
        <f>+M53/I53</f>
        <v>#REF!</v>
      </c>
      <c r="O53" s="92" t="e">
        <f>L53/L65</f>
        <v>#REF!</v>
      </c>
      <c r="P53" s="31"/>
    </row>
    <row r="54" spans="2:16" ht="21.75" customHeight="1" thickBot="1">
      <c r="B54" s="38"/>
      <c r="C54" s="120"/>
      <c r="D54" s="121"/>
      <c r="E54" s="12"/>
      <c r="F54" s="65" t="s">
        <v>119</v>
      </c>
      <c r="G54" s="68">
        <f>G53</f>
        <v>500</v>
      </c>
      <c r="H54" s="62">
        <f>'2015 Existing Rates'!$B$29</f>
        <v>0</v>
      </c>
      <c r="I54" s="77">
        <f>+G54*H54</f>
        <v>0</v>
      </c>
      <c r="J54" s="68">
        <f>J53</f>
        <v>500</v>
      </c>
      <c r="K54" s="61" t="e">
        <f>#REF!</f>
        <v>#REF!</v>
      </c>
      <c r="L54" s="81" t="e">
        <f>+J54*K54</f>
        <v>#REF!</v>
      </c>
      <c r="M54" s="91" t="e">
        <f t="shared" si="6"/>
        <v>#REF!</v>
      </c>
      <c r="N54" s="89" t="e">
        <f>+M54/I54</f>
        <v>#REF!</v>
      </c>
      <c r="O54" s="92" t="e">
        <f>L54/L65</f>
        <v>#REF!</v>
      </c>
      <c r="P54" s="31"/>
    </row>
    <row r="55" spans="2:16" ht="21.75" customHeight="1" thickBot="1">
      <c r="B55" s="38"/>
      <c r="C55" s="28"/>
      <c r="D55" s="29"/>
      <c r="E55" s="12"/>
      <c r="F55" s="65" t="s">
        <v>85</v>
      </c>
      <c r="G55" s="87"/>
      <c r="H55" s="86"/>
      <c r="I55" s="77">
        <f>'2015 Existing Rates'!$B$41</f>
        <v>0</v>
      </c>
      <c r="J55" s="87"/>
      <c r="K55" s="86"/>
      <c r="L55" s="81" t="e">
        <f>#REF!</f>
        <v>#REF!</v>
      </c>
      <c r="M55" s="91" t="e">
        <f t="shared" si="6"/>
        <v>#REF!</v>
      </c>
      <c r="N55" s="89" t="e">
        <f>+M55/I55</f>
        <v>#REF!</v>
      </c>
      <c r="O55" s="92" t="e">
        <f>L55/L65</f>
        <v>#REF!</v>
      </c>
      <c r="P55" s="31"/>
    </row>
    <row r="56" spans="2:16" ht="21.75" customHeight="1" thickBot="1">
      <c r="B56" s="38"/>
      <c r="C56" s="28"/>
      <c r="D56" s="29"/>
      <c r="E56" s="12"/>
      <c r="F56" s="65" t="s">
        <v>83</v>
      </c>
      <c r="G56" s="68">
        <f>C53</f>
        <v>500</v>
      </c>
      <c r="H56" s="62"/>
      <c r="I56" s="73">
        <f>+G56*H56</f>
        <v>0</v>
      </c>
      <c r="J56" s="68">
        <f>C53</f>
        <v>500</v>
      </c>
      <c r="K56" s="61" t="e">
        <f>#REF!</f>
        <v>#REF!</v>
      </c>
      <c r="L56" s="81" t="e">
        <f>J56*K56</f>
        <v>#REF!</v>
      </c>
      <c r="M56" s="91" t="e">
        <f t="shared" si="6"/>
        <v>#REF!</v>
      </c>
      <c r="N56" s="89">
        <v>0</v>
      </c>
      <c r="O56" s="92" t="e">
        <f>L56/L65</f>
        <v>#REF!</v>
      </c>
      <c r="P56" s="31"/>
    </row>
    <row r="57" spans="2:16" ht="21.75" customHeight="1" thickBot="1">
      <c r="B57" s="38"/>
      <c r="C57" s="12"/>
      <c r="D57" s="12"/>
      <c r="E57" s="12"/>
      <c r="F57" s="66" t="s">
        <v>118</v>
      </c>
      <c r="G57" s="93">
        <f>+C53</f>
        <v>500</v>
      </c>
      <c r="H57" s="94">
        <f>+'2015 Existing Rates'!$B$17</f>
        <v>0</v>
      </c>
      <c r="I57" s="95">
        <f>+G57*H57</f>
        <v>0</v>
      </c>
      <c r="J57" s="93">
        <f>+C53</f>
        <v>500</v>
      </c>
      <c r="K57" s="94" t="e">
        <f>#REF!</f>
        <v>#REF!</v>
      </c>
      <c r="L57" s="95" t="e">
        <f>+J57*K57</f>
        <v>#REF!</v>
      </c>
      <c r="M57" s="91" t="e">
        <f t="shared" si="6"/>
        <v>#REF!</v>
      </c>
      <c r="N57" s="89" t="e">
        <f t="shared" ref="N57:N65" si="7">+M57/I57</f>
        <v>#REF!</v>
      </c>
      <c r="O57" s="92" t="e">
        <f>L57/L65</f>
        <v>#REF!</v>
      </c>
      <c r="P57" s="31"/>
    </row>
    <row r="58" spans="2:16" ht="21.75" customHeight="1" thickBot="1">
      <c r="B58" s="38"/>
      <c r="C58" s="12"/>
      <c r="D58" s="12"/>
      <c r="E58" s="12"/>
      <c r="F58" s="164" t="s">
        <v>120</v>
      </c>
      <c r="G58" s="1293"/>
      <c r="H58" s="1294"/>
      <c r="I58" s="165">
        <f>SUM(I52:I57)</f>
        <v>13.19</v>
      </c>
      <c r="J58" s="1293"/>
      <c r="K58" s="1294"/>
      <c r="L58" s="165" t="e">
        <f>SUM(L52:L57)</f>
        <v>#REF!</v>
      </c>
      <c r="M58" s="168" t="e">
        <f t="shared" ref="M58:M64" si="8">+L58-I58</f>
        <v>#REF!</v>
      </c>
      <c r="N58" s="169" t="e">
        <f t="shared" si="7"/>
        <v>#REF!</v>
      </c>
      <c r="O58" s="170" t="e">
        <f>L58/L65</f>
        <v>#REF!</v>
      </c>
      <c r="P58" s="31"/>
    </row>
    <row r="59" spans="2:16" ht="21.75" customHeight="1" thickBot="1">
      <c r="B59" s="38"/>
      <c r="C59" s="12"/>
      <c r="D59" s="12"/>
      <c r="E59" s="12"/>
      <c r="F59" s="65" t="s">
        <v>121</v>
      </c>
      <c r="G59" s="122" t="e">
        <f>C53*#REF!</f>
        <v>#REF!</v>
      </c>
      <c r="H59" s="123" t="e">
        <f>#REF!</f>
        <v>#REF!</v>
      </c>
      <c r="I59" s="77" t="e">
        <f>+G59*H59</f>
        <v>#REF!</v>
      </c>
      <c r="J59" s="122" t="e">
        <f>'BILL IMPACTS'!C53*#REF!</f>
        <v>#REF!</v>
      </c>
      <c r="K59" s="123" t="e">
        <f>#REF!</f>
        <v>#REF!</v>
      </c>
      <c r="L59" s="77" t="e">
        <f>+J59*K59</f>
        <v>#REF!</v>
      </c>
      <c r="M59" s="124" t="e">
        <f t="shared" si="8"/>
        <v>#REF!</v>
      </c>
      <c r="N59" s="89" t="e">
        <f t="shared" si="7"/>
        <v>#REF!</v>
      </c>
      <c r="O59" s="90" t="e">
        <f>L59/L65</f>
        <v>#REF!</v>
      </c>
      <c r="P59" s="31"/>
    </row>
    <row r="60" spans="2:16" ht="21.75" customHeight="1" thickBot="1">
      <c r="B60" s="38"/>
      <c r="C60" s="12"/>
      <c r="D60" s="12"/>
      <c r="E60" s="12"/>
      <c r="F60" s="164" t="s">
        <v>122</v>
      </c>
      <c r="G60" s="1293"/>
      <c r="H60" s="1294"/>
      <c r="I60" s="165" t="e">
        <f>I58+I59</f>
        <v>#REF!</v>
      </c>
      <c r="J60" s="1293"/>
      <c r="K60" s="1294"/>
      <c r="L60" s="165" t="e">
        <f>L58+L59</f>
        <v>#REF!</v>
      </c>
      <c r="M60" s="168" t="e">
        <f t="shared" si="8"/>
        <v>#REF!</v>
      </c>
      <c r="N60" s="169" t="e">
        <f t="shared" si="7"/>
        <v>#REF!</v>
      </c>
      <c r="O60" s="171" t="e">
        <f>L60/L65</f>
        <v>#REF!</v>
      </c>
      <c r="P60" s="31"/>
    </row>
    <row r="61" spans="2:16" ht="21.75" customHeight="1" thickBot="1">
      <c r="B61" s="38"/>
      <c r="C61" s="12"/>
      <c r="D61" s="12"/>
      <c r="E61" s="12"/>
      <c r="F61" s="67" t="s">
        <v>52</v>
      </c>
      <c r="G61" s="69" t="e">
        <f>+#REF!*C53</f>
        <v>#REF!</v>
      </c>
      <c r="H61" s="70" t="e">
        <f>#REF!+#REF!</f>
        <v>#REF!</v>
      </c>
      <c r="I61" s="71" t="e">
        <f>+G61*H61</f>
        <v>#REF!</v>
      </c>
      <c r="J61" s="69" t="e">
        <f>J59</f>
        <v>#REF!</v>
      </c>
      <c r="K61" s="70" t="e">
        <f>#REF!+#REF!</f>
        <v>#REF!</v>
      </c>
      <c r="L61" s="98" t="e">
        <f>+J61*K61</f>
        <v>#REF!</v>
      </c>
      <c r="M61" s="158" t="e">
        <f t="shared" si="8"/>
        <v>#REF!</v>
      </c>
      <c r="N61" s="89" t="e">
        <f t="shared" si="7"/>
        <v>#REF!</v>
      </c>
      <c r="O61" s="115" t="e">
        <f>L61/L65</f>
        <v>#REF!</v>
      </c>
      <c r="P61" s="31"/>
    </row>
    <row r="62" spans="2:16" ht="21.75" customHeight="1" thickBot="1">
      <c r="B62" s="38"/>
      <c r="C62" s="12"/>
      <c r="D62" s="12"/>
      <c r="E62" s="12"/>
      <c r="F62" s="65" t="s">
        <v>53</v>
      </c>
      <c r="G62" s="78" t="e">
        <f>+#REF!*C53</f>
        <v>#REF!</v>
      </c>
      <c r="H62" s="72" t="e">
        <f>#REF!</f>
        <v>#REF!</v>
      </c>
      <c r="I62" s="73" t="e">
        <f>+G62*H62</f>
        <v>#REF!</v>
      </c>
      <c r="J62" s="78" t="e">
        <f>J61</f>
        <v>#REF!</v>
      </c>
      <c r="K62" s="72" t="e">
        <f>#REF!</f>
        <v>#REF!</v>
      </c>
      <c r="L62" s="95" t="e">
        <f>+J62*K62</f>
        <v>#REF!</v>
      </c>
      <c r="M62" s="159" t="e">
        <f t="shared" si="8"/>
        <v>#REF!</v>
      </c>
      <c r="N62" s="89" t="e">
        <f t="shared" si="7"/>
        <v>#REF!</v>
      </c>
      <c r="O62" s="102" t="e">
        <f>L62/L65</f>
        <v>#REF!</v>
      </c>
      <c r="P62" s="31"/>
    </row>
    <row r="63" spans="2:16" ht="21.75" customHeight="1" thickBot="1">
      <c r="B63" s="38"/>
      <c r="C63" s="12"/>
      <c r="D63" s="12"/>
      <c r="E63" s="12"/>
      <c r="F63" s="164" t="s">
        <v>102</v>
      </c>
      <c r="G63" s="1293"/>
      <c r="H63" s="1294"/>
      <c r="I63" s="165" t="e">
        <f>SUM(I60:I62)</f>
        <v>#REF!</v>
      </c>
      <c r="J63" s="1293"/>
      <c r="K63" s="1294"/>
      <c r="L63" s="165" t="e">
        <f>SUM(L60:L62)</f>
        <v>#REF!</v>
      </c>
      <c r="M63" s="165" t="e">
        <f t="shared" si="8"/>
        <v>#REF!</v>
      </c>
      <c r="N63" s="169" t="e">
        <f t="shared" si="7"/>
        <v>#REF!</v>
      </c>
      <c r="O63" s="171" t="e">
        <f>L63/L65</f>
        <v>#REF!</v>
      </c>
      <c r="P63" s="117"/>
    </row>
    <row r="64" spans="2:16" ht="21.75" customHeight="1" thickBot="1">
      <c r="B64" s="38"/>
      <c r="C64" s="12"/>
      <c r="D64" s="12"/>
      <c r="E64" s="12"/>
      <c r="F64" s="111" t="s">
        <v>173</v>
      </c>
      <c r="G64" s="112"/>
      <c r="H64" s="116">
        <v>0.13</v>
      </c>
      <c r="I64" s="113" t="e">
        <f>I63*H64</f>
        <v>#REF!</v>
      </c>
      <c r="J64" s="112"/>
      <c r="K64" s="116">
        <v>0.13</v>
      </c>
      <c r="L64" s="114" t="e">
        <f>L63*K64</f>
        <v>#REF!</v>
      </c>
      <c r="M64" s="96" t="e">
        <f t="shared" si="8"/>
        <v>#REF!</v>
      </c>
      <c r="N64" s="100" t="e">
        <f t="shared" si="7"/>
        <v>#REF!</v>
      </c>
      <c r="O64" s="102" t="e">
        <f>L64/L65</f>
        <v>#REF!</v>
      </c>
      <c r="P64" s="31"/>
    </row>
    <row r="65" spans="2:16" s="129" customFormat="1" ht="21.75" customHeight="1" thickBot="1">
      <c r="B65" s="125"/>
      <c r="C65" s="126"/>
      <c r="D65" s="126"/>
      <c r="E65" s="127"/>
      <c r="F65" s="166" t="s">
        <v>54</v>
      </c>
      <c r="G65" s="1295"/>
      <c r="H65" s="1296"/>
      <c r="I65" s="167" t="e">
        <f>I63+I64</f>
        <v>#REF!</v>
      </c>
      <c r="J65" s="1295"/>
      <c r="K65" s="1296"/>
      <c r="L65" s="167" t="e">
        <f>L63+L64</f>
        <v>#REF!</v>
      </c>
      <c r="M65" s="167" t="e">
        <f>M63+M64</f>
        <v>#REF!</v>
      </c>
      <c r="N65" s="172" t="e">
        <f t="shared" si="7"/>
        <v>#REF!</v>
      </c>
      <c r="O65" s="173" t="e">
        <f>O63+O64</f>
        <v>#REF!</v>
      </c>
      <c r="P65" s="128"/>
    </row>
    <row r="66" spans="2:16" ht="9.75" customHeight="1" thickBot="1">
      <c r="B66" s="32"/>
      <c r="C66" s="1307"/>
      <c r="D66" s="1307"/>
      <c r="E66" s="1307"/>
      <c r="F66" s="1307"/>
      <c r="G66" s="1307"/>
      <c r="H66" s="1307"/>
      <c r="I66" s="1307"/>
      <c r="J66" s="1307"/>
      <c r="K66" s="1307"/>
      <c r="L66" s="1307"/>
      <c r="M66" s="1307"/>
      <c r="N66" s="1307"/>
      <c r="O66" s="1307"/>
      <c r="P66" s="33"/>
    </row>
    <row r="67" spans="2:16" ht="18" customHeight="1" thickBot="1"/>
    <row r="68" spans="2:16" ht="6.95" customHeight="1" thickBot="1">
      <c r="B68" s="40"/>
      <c r="C68" s="1299"/>
      <c r="D68" s="1299"/>
      <c r="E68" s="1299"/>
      <c r="F68" s="1299"/>
      <c r="G68" s="1299"/>
      <c r="H68" s="1299"/>
      <c r="I68" s="1299"/>
      <c r="J68" s="1299"/>
      <c r="K68" s="1299"/>
      <c r="L68" s="1299"/>
      <c r="M68" s="1299"/>
      <c r="N68" s="1299"/>
      <c r="O68" s="1299"/>
      <c r="P68" s="30"/>
    </row>
    <row r="69" spans="2:16" ht="21.75" customHeight="1">
      <c r="B69" s="40"/>
      <c r="C69" s="1297" t="s">
        <v>40</v>
      </c>
      <c r="D69" s="1297"/>
      <c r="E69" s="1297"/>
      <c r="F69" s="1297"/>
      <c r="G69" s="1297"/>
      <c r="H69" s="1297"/>
      <c r="I69" s="1297"/>
      <c r="J69" s="1297"/>
      <c r="K69" s="1297"/>
      <c r="L69" s="1297"/>
      <c r="M69" s="1297"/>
      <c r="N69" s="1297"/>
      <c r="O69" s="1297"/>
      <c r="P69" s="30"/>
    </row>
    <row r="70" spans="2:16" ht="21.75" customHeight="1" thickBot="1">
      <c r="B70" s="38"/>
      <c r="C70" s="1298"/>
      <c r="D70" s="1298"/>
      <c r="E70" s="1298"/>
      <c r="F70" s="1298"/>
      <c r="G70" s="1298"/>
      <c r="H70" s="1298"/>
      <c r="I70" s="1298"/>
      <c r="J70" s="1298"/>
      <c r="K70" s="1298"/>
      <c r="L70" s="1298"/>
      <c r="M70" s="1298"/>
      <c r="N70" s="1298"/>
      <c r="O70" s="1298"/>
      <c r="P70" s="31"/>
    </row>
    <row r="71" spans="2:16" ht="21.75" customHeight="1" thickBot="1">
      <c r="B71" s="38"/>
      <c r="C71" s="39"/>
      <c r="D71" s="39"/>
      <c r="E71" s="12"/>
      <c r="F71" s="17"/>
      <c r="G71" s="1302" t="str">
        <f>$G$10</f>
        <v>2010 BILL</v>
      </c>
      <c r="H71" s="1303"/>
      <c r="I71" s="1304"/>
      <c r="J71" s="1302" t="str">
        <f>$J$10</f>
        <v>2011 BILL</v>
      </c>
      <c r="K71" s="1303"/>
      <c r="L71" s="1304"/>
      <c r="M71" s="1302" t="s">
        <v>48</v>
      </c>
      <c r="N71" s="1303"/>
      <c r="O71" s="1304"/>
      <c r="P71" s="31"/>
    </row>
    <row r="72" spans="2:16" ht="26.25" thickBot="1">
      <c r="B72" s="38"/>
      <c r="C72" s="12"/>
      <c r="D72" s="12"/>
      <c r="E72" s="14"/>
      <c r="F72" s="18"/>
      <c r="G72" s="80" t="s">
        <v>42</v>
      </c>
      <c r="H72" s="55" t="s">
        <v>43</v>
      </c>
      <c r="I72" s="56" t="s">
        <v>44</v>
      </c>
      <c r="J72" s="80" t="s">
        <v>42</v>
      </c>
      <c r="K72" s="55" t="s">
        <v>43</v>
      </c>
      <c r="L72" s="56" t="s">
        <v>44</v>
      </c>
      <c r="M72" s="82" t="s">
        <v>55</v>
      </c>
      <c r="N72" s="83" t="s">
        <v>56</v>
      </c>
      <c r="O72" s="84" t="s">
        <v>51</v>
      </c>
      <c r="P72" s="31"/>
    </row>
    <row r="73" spans="2:16" ht="21.75" customHeight="1" thickBot="1">
      <c r="B73" s="38"/>
      <c r="C73" s="1305" t="s">
        <v>45</v>
      </c>
      <c r="D73" s="1306"/>
      <c r="E73" s="12"/>
      <c r="F73" s="64" t="s">
        <v>46</v>
      </c>
      <c r="G73" s="74"/>
      <c r="H73" s="75"/>
      <c r="I73" s="76">
        <f>+'2015 Existing Rates'!$C$6</f>
        <v>13.19</v>
      </c>
      <c r="J73" s="74"/>
      <c r="K73" s="75"/>
      <c r="L73" s="79" t="e">
        <f>#REF!</f>
        <v>#REF!</v>
      </c>
      <c r="M73" s="88" t="e">
        <f t="shared" ref="M73:M78" si="9">+L73-I73</f>
        <v>#REF!</v>
      </c>
      <c r="N73" s="89" t="e">
        <f>+M73/I73</f>
        <v>#REF!</v>
      </c>
      <c r="O73" s="90" t="e">
        <f>L73/L86</f>
        <v>#REF!</v>
      </c>
      <c r="P73" s="31"/>
    </row>
    <row r="74" spans="2:16" ht="21.75" customHeight="1" thickBot="1">
      <c r="B74" s="38"/>
      <c r="C74" s="34">
        <v>800</v>
      </c>
      <c r="D74" s="35" t="s">
        <v>13</v>
      </c>
      <c r="E74" s="12"/>
      <c r="F74" s="65" t="s">
        <v>47</v>
      </c>
      <c r="G74" s="68">
        <f>+C74</f>
        <v>800</v>
      </c>
      <c r="H74" s="62">
        <f>'2015 Existing Rates'!$B$66</f>
        <v>0</v>
      </c>
      <c r="I74" s="77">
        <f>+G74*H74</f>
        <v>0</v>
      </c>
      <c r="J74" s="68">
        <f>+C74</f>
        <v>800</v>
      </c>
      <c r="K74" s="61" t="e">
        <f>#REF!</f>
        <v>#REF!</v>
      </c>
      <c r="L74" s="81" t="e">
        <f>+J74*K74</f>
        <v>#REF!</v>
      </c>
      <c r="M74" s="91" t="e">
        <f t="shared" si="9"/>
        <v>#REF!</v>
      </c>
      <c r="N74" s="89" t="e">
        <f>+M74/I74</f>
        <v>#REF!</v>
      </c>
      <c r="O74" s="92" t="e">
        <f>L74/L86</f>
        <v>#REF!</v>
      </c>
      <c r="P74" s="31"/>
    </row>
    <row r="75" spans="2:16" ht="21.75" customHeight="1" thickBot="1">
      <c r="B75" s="38"/>
      <c r="C75" s="120"/>
      <c r="D75" s="121"/>
      <c r="E75" s="12"/>
      <c r="F75" s="65" t="s">
        <v>119</v>
      </c>
      <c r="G75" s="68">
        <f>G74</f>
        <v>800</v>
      </c>
      <c r="H75" s="62">
        <f>'2015 Existing Rates'!$B$29</f>
        <v>0</v>
      </c>
      <c r="I75" s="77">
        <f>+G75*H75</f>
        <v>0</v>
      </c>
      <c r="J75" s="68">
        <f>J74</f>
        <v>800</v>
      </c>
      <c r="K75" s="61" t="e">
        <f>#REF!</f>
        <v>#REF!</v>
      </c>
      <c r="L75" s="81" t="e">
        <f>+J75*K75</f>
        <v>#REF!</v>
      </c>
      <c r="M75" s="91" t="e">
        <f t="shared" si="9"/>
        <v>#REF!</v>
      </c>
      <c r="N75" s="89" t="e">
        <f>+M75/I75</f>
        <v>#REF!</v>
      </c>
      <c r="O75" s="92" t="e">
        <f>L75/L86</f>
        <v>#REF!</v>
      </c>
      <c r="P75" s="31"/>
    </row>
    <row r="76" spans="2:16" ht="21.75" customHeight="1" thickBot="1">
      <c r="B76" s="38"/>
      <c r="C76" s="28"/>
      <c r="D76" s="29"/>
      <c r="E76" s="12"/>
      <c r="F76" s="65" t="s">
        <v>85</v>
      </c>
      <c r="G76" s="87"/>
      <c r="H76" s="86"/>
      <c r="I76" s="77">
        <f>'2015 Existing Rates'!$B$41</f>
        <v>0</v>
      </c>
      <c r="J76" s="87"/>
      <c r="K76" s="86"/>
      <c r="L76" s="81" t="e">
        <f>#REF!</f>
        <v>#REF!</v>
      </c>
      <c r="M76" s="91" t="e">
        <f t="shared" si="9"/>
        <v>#REF!</v>
      </c>
      <c r="N76" s="89" t="e">
        <f>+M76/I76</f>
        <v>#REF!</v>
      </c>
      <c r="O76" s="92" t="e">
        <f>L76/L86</f>
        <v>#REF!</v>
      </c>
      <c r="P76" s="31"/>
    </row>
    <row r="77" spans="2:16" ht="21.75" customHeight="1" thickBot="1">
      <c r="B77" s="38"/>
      <c r="C77" s="28"/>
      <c r="D77" s="29"/>
      <c r="E77" s="12"/>
      <c r="F77" s="65" t="s">
        <v>83</v>
      </c>
      <c r="G77" s="68">
        <f>C74</f>
        <v>800</v>
      </c>
      <c r="H77" s="62"/>
      <c r="I77" s="73">
        <f>+G77*H77</f>
        <v>0</v>
      </c>
      <c r="J77" s="68">
        <f>C74</f>
        <v>800</v>
      </c>
      <c r="K77" s="61" t="e">
        <f>#REF!</f>
        <v>#REF!</v>
      </c>
      <c r="L77" s="81" t="e">
        <f>J77*K77</f>
        <v>#REF!</v>
      </c>
      <c r="M77" s="91" t="e">
        <f t="shared" si="9"/>
        <v>#REF!</v>
      </c>
      <c r="N77" s="89">
        <v>0</v>
      </c>
      <c r="O77" s="92" t="e">
        <f>L77/L86</f>
        <v>#REF!</v>
      </c>
      <c r="P77" s="31"/>
    </row>
    <row r="78" spans="2:16" ht="21.75" customHeight="1" thickBot="1">
      <c r="B78" s="38"/>
      <c r="C78" s="12"/>
      <c r="D78" s="12"/>
      <c r="E78" s="12"/>
      <c r="F78" s="66" t="s">
        <v>118</v>
      </c>
      <c r="G78" s="93">
        <f>+C74</f>
        <v>800</v>
      </c>
      <c r="H78" s="94">
        <f>+'2015 Existing Rates'!$B$17</f>
        <v>0</v>
      </c>
      <c r="I78" s="95">
        <f>+G78*H78</f>
        <v>0</v>
      </c>
      <c r="J78" s="93">
        <f>+C74</f>
        <v>800</v>
      </c>
      <c r="K78" s="94" t="e">
        <f>#REF!</f>
        <v>#REF!</v>
      </c>
      <c r="L78" s="95" t="e">
        <f>+J78*K78</f>
        <v>#REF!</v>
      </c>
      <c r="M78" s="91" t="e">
        <f t="shared" si="9"/>
        <v>#REF!</v>
      </c>
      <c r="N78" s="89" t="e">
        <f t="shared" ref="N78:N86" si="10">+M78/I78</f>
        <v>#REF!</v>
      </c>
      <c r="O78" s="92" t="e">
        <f>L78/L86</f>
        <v>#REF!</v>
      </c>
      <c r="P78" s="31"/>
    </row>
    <row r="79" spans="2:16" ht="21.75" customHeight="1" thickBot="1">
      <c r="B79" s="38"/>
      <c r="C79" s="12"/>
      <c r="D79" s="12"/>
      <c r="E79" s="12"/>
      <c r="F79" s="164" t="s">
        <v>120</v>
      </c>
      <c r="G79" s="1293"/>
      <c r="H79" s="1294"/>
      <c r="I79" s="165">
        <f>SUM(I73:I78)</f>
        <v>13.19</v>
      </c>
      <c r="J79" s="1293"/>
      <c r="K79" s="1294"/>
      <c r="L79" s="165" t="e">
        <f>SUM(L73:L78)</f>
        <v>#REF!</v>
      </c>
      <c r="M79" s="168" t="e">
        <f t="shared" ref="M79:M85" si="11">+L79-I79</f>
        <v>#REF!</v>
      </c>
      <c r="N79" s="169" t="e">
        <f t="shared" si="10"/>
        <v>#REF!</v>
      </c>
      <c r="O79" s="170" t="e">
        <f>L79/L86</f>
        <v>#REF!</v>
      </c>
      <c r="P79" s="31"/>
    </row>
    <row r="80" spans="2:16" ht="21.75" customHeight="1" thickBot="1">
      <c r="B80" s="38"/>
      <c r="C80" s="12"/>
      <c r="D80" s="12"/>
      <c r="E80" s="12"/>
      <c r="F80" s="65" t="s">
        <v>121</v>
      </c>
      <c r="G80" s="122" t="e">
        <f>C74*#REF!</f>
        <v>#REF!</v>
      </c>
      <c r="H80" s="123" t="e">
        <f>#REF!</f>
        <v>#REF!</v>
      </c>
      <c r="I80" s="77" t="e">
        <f>+G80*H80</f>
        <v>#REF!</v>
      </c>
      <c r="J80" s="122" t="e">
        <f>'BILL IMPACTS'!C74*#REF!</f>
        <v>#REF!</v>
      </c>
      <c r="K80" s="123" t="e">
        <f>#REF!</f>
        <v>#REF!</v>
      </c>
      <c r="L80" s="77" t="e">
        <f>+J80*K80</f>
        <v>#REF!</v>
      </c>
      <c r="M80" s="124" t="e">
        <f t="shared" si="11"/>
        <v>#REF!</v>
      </c>
      <c r="N80" s="89" t="e">
        <f t="shared" si="10"/>
        <v>#REF!</v>
      </c>
      <c r="O80" s="90" t="e">
        <f>L80/L86</f>
        <v>#REF!</v>
      </c>
      <c r="P80" s="31"/>
    </row>
    <row r="81" spans="2:16" ht="21.75" customHeight="1" thickBot="1">
      <c r="B81" s="38"/>
      <c r="C81" s="12"/>
      <c r="D81" s="12"/>
      <c r="E81" s="12"/>
      <c r="F81" s="164" t="s">
        <v>122</v>
      </c>
      <c r="G81" s="1293"/>
      <c r="H81" s="1294"/>
      <c r="I81" s="165" t="e">
        <f>I79+I80</f>
        <v>#REF!</v>
      </c>
      <c r="J81" s="1293"/>
      <c r="K81" s="1294"/>
      <c r="L81" s="165" t="e">
        <f>L79+L80</f>
        <v>#REF!</v>
      </c>
      <c r="M81" s="168" t="e">
        <f t="shared" si="11"/>
        <v>#REF!</v>
      </c>
      <c r="N81" s="169" t="e">
        <f t="shared" si="10"/>
        <v>#REF!</v>
      </c>
      <c r="O81" s="171" t="e">
        <f>L81/L86</f>
        <v>#REF!</v>
      </c>
      <c r="P81" s="31"/>
    </row>
    <row r="82" spans="2:16" ht="21.75" customHeight="1" thickBot="1">
      <c r="B82" s="38"/>
      <c r="C82" s="12"/>
      <c r="D82" s="12"/>
      <c r="E82" s="12"/>
      <c r="F82" s="67" t="s">
        <v>52</v>
      </c>
      <c r="G82" s="69" t="e">
        <f>+#REF!*C74</f>
        <v>#REF!</v>
      </c>
      <c r="H82" s="70" t="e">
        <f>#REF!+#REF!</f>
        <v>#REF!</v>
      </c>
      <c r="I82" s="71" t="e">
        <f>+G82*H82</f>
        <v>#REF!</v>
      </c>
      <c r="J82" s="69" t="e">
        <f>J80</f>
        <v>#REF!</v>
      </c>
      <c r="K82" s="70" t="e">
        <f>#REF!+#REF!</f>
        <v>#REF!</v>
      </c>
      <c r="L82" s="98" t="e">
        <f>+J82*K82</f>
        <v>#REF!</v>
      </c>
      <c r="M82" s="158" t="e">
        <f t="shared" si="11"/>
        <v>#REF!</v>
      </c>
      <c r="N82" s="89" t="e">
        <f t="shared" si="10"/>
        <v>#REF!</v>
      </c>
      <c r="O82" s="115" t="e">
        <f>L82/L86</f>
        <v>#REF!</v>
      </c>
      <c r="P82" s="31"/>
    </row>
    <row r="83" spans="2:16" ht="21.75" customHeight="1" thickBot="1">
      <c r="B83" s="38"/>
      <c r="C83" s="12"/>
      <c r="D83" s="12"/>
      <c r="E83" s="12"/>
      <c r="F83" s="65" t="s">
        <v>53</v>
      </c>
      <c r="G83" s="78" t="e">
        <f>+#REF!*C74</f>
        <v>#REF!</v>
      </c>
      <c r="H83" s="72" t="e">
        <f>#REF!</f>
        <v>#REF!</v>
      </c>
      <c r="I83" s="73" t="e">
        <f>+G83*H83</f>
        <v>#REF!</v>
      </c>
      <c r="J83" s="78" t="e">
        <f>J82</f>
        <v>#REF!</v>
      </c>
      <c r="K83" s="72" t="e">
        <f>#REF!</f>
        <v>#REF!</v>
      </c>
      <c r="L83" s="95" t="e">
        <f>+J83*K83</f>
        <v>#REF!</v>
      </c>
      <c r="M83" s="159" t="e">
        <f t="shared" si="11"/>
        <v>#REF!</v>
      </c>
      <c r="N83" s="89" t="e">
        <f t="shared" si="10"/>
        <v>#REF!</v>
      </c>
      <c r="O83" s="102" t="e">
        <f>L83/L86</f>
        <v>#REF!</v>
      </c>
      <c r="P83" s="31"/>
    </row>
    <row r="84" spans="2:16" ht="21.75" customHeight="1" thickBot="1">
      <c r="B84" s="38"/>
      <c r="C84" s="12"/>
      <c r="D84" s="12"/>
      <c r="E84" s="12"/>
      <c r="F84" s="164" t="s">
        <v>102</v>
      </c>
      <c r="G84" s="1293"/>
      <c r="H84" s="1294"/>
      <c r="I84" s="165" t="e">
        <f>SUM(I81:I83)</f>
        <v>#REF!</v>
      </c>
      <c r="J84" s="1293"/>
      <c r="K84" s="1294"/>
      <c r="L84" s="165" t="e">
        <f>SUM(L81:L83)</f>
        <v>#REF!</v>
      </c>
      <c r="M84" s="165" t="e">
        <f t="shared" si="11"/>
        <v>#REF!</v>
      </c>
      <c r="N84" s="169" t="e">
        <f t="shared" si="10"/>
        <v>#REF!</v>
      </c>
      <c r="O84" s="171" t="e">
        <f>L84/L86</f>
        <v>#REF!</v>
      </c>
      <c r="P84" s="117"/>
    </row>
    <row r="85" spans="2:16" ht="21.75" customHeight="1" thickBot="1">
      <c r="B85" s="38"/>
      <c r="C85" s="12"/>
      <c r="D85" s="12"/>
      <c r="E85" s="12"/>
      <c r="F85" s="111" t="s">
        <v>173</v>
      </c>
      <c r="G85" s="112"/>
      <c r="H85" s="116">
        <v>0.13</v>
      </c>
      <c r="I85" s="113" t="e">
        <f>I84*H85</f>
        <v>#REF!</v>
      </c>
      <c r="J85" s="112"/>
      <c r="K85" s="116">
        <v>0.13</v>
      </c>
      <c r="L85" s="114" t="e">
        <f>L84*K85</f>
        <v>#REF!</v>
      </c>
      <c r="M85" s="96" t="e">
        <f t="shared" si="11"/>
        <v>#REF!</v>
      </c>
      <c r="N85" s="100" t="e">
        <f t="shared" si="10"/>
        <v>#REF!</v>
      </c>
      <c r="O85" s="102" t="e">
        <f>L85/L86</f>
        <v>#REF!</v>
      </c>
      <c r="P85" s="31"/>
    </row>
    <row r="86" spans="2:16" s="129" customFormat="1" ht="21.75" customHeight="1" thickBot="1">
      <c r="B86" s="125"/>
      <c r="C86" s="126"/>
      <c r="D86" s="126"/>
      <c r="E86" s="127"/>
      <c r="F86" s="166" t="s">
        <v>54</v>
      </c>
      <c r="G86" s="1295"/>
      <c r="H86" s="1296"/>
      <c r="I86" s="167" t="e">
        <f>I84+I85</f>
        <v>#REF!</v>
      </c>
      <c r="J86" s="1295"/>
      <c r="K86" s="1296"/>
      <c r="L86" s="167" t="e">
        <f>L84+L85</f>
        <v>#REF!</v>
      </c>
      <c r="M86" s="167" t="e">
        <f>M84+M85</f>
        <v>#REF!</v>
      </c>
      <c r="N86" s="172" t="e">
        <f t="shared" si="10"/>
        <v>#REF!</v>
      </c>
      <c r="O86" s="173" t="e">
        <f>O84+O85</f>
        <v>#REF!</v>
      </c>
      <c r="P86" s="128"/>
    </row>
    <row r="87" spans="2:16" ht="18" customHeight="1">
      <c r="B87" s="38"/>
      <c r="C87" s="12"/>
      <c r="D87" s="12"/>
      <c r="E87" s="16"/>
      <c r="P87" s="31"/>
    </row>
    <row r="88" spans="2:16" ht="6.95" customHeight="1" thickBot="1">
      <c r="B88" s="32"/>
      <c r="C88" s="44"/>
      <c r="D88" s="44"/>
      <c r="E88" s="44"/>
      <c r="F88" s="45"/>
      <c r="G88" s="46"/>
      <c r="H88" s="47"/>
      <c r="I88" s="48"/>
      <c r="J88" s="46"/>
      <c r="K88" s="49"/>
      <c r="L88" s="48"/>
      <c r="M88" s="53"/>
      <c r="N88" s="51"/>
      <c r="O88" s="52"/>
      <c r="P88" s="33"/>
    </row>
    <row r="89" spans="2:16" ht="18" customHeight="1" thickBot="1"/>
    <row r="90" spans="2:16" ht="18" customHeight="1" thickBot="1">
      <c r="B90" s="40"/>
      <c r="C90" s="1299"/>
      <c r="D90" s="1299"/>
      <c r="E90" s="1299"/>
      <c r="F90" s="1299"/>
      <c r="G90" s="1299"/>
      <c r="H90" s="1299"/>
      <c r="I90" s="1299"/>
      <c r="J90" s="1299"/>
      <c r="K90" s="1299"/>
      <c r="L90" s="1299"/>
      <c r="M90" s="1299"/>
      <c r="N90" s="1299"/>
      <c r="O90" s="1299"/>
      <c r="P90" s="30"/>
    </row>
    <row r="91" spans="2:16" ht="21.75" customHeight="1">
      <c r="B91" s="40"/>
      <c r="C91" s="1297" t="s">
        <v>40</v>
      </c>
      <c r="D91" s="1297"/>
      <c r="E91" s="1297"/>
      <c r="F91" s="1297"/>
      <c r="G91" s="1297"/>
      <c r="H91" s="1297"/>
      <c r="I91" s="1297"/>
      <c r="J91" s="1297"/>
      <c r="K91" s="1297"/>
      <c r="L91" s="1297"/>
      <c r="M91" s="1297"/>
      <c r="N91" s="1297"/>
      <c r="O91" s="1297"/>
      <c r="P91" s="30"/>
    </row>
    <row r="92" spans="2:16" ht="21.75" customHeight="1" thickBot="1">
      <c r="B92" s="38"/>
      <c r="C92" s="1298"/>
      <c r="D92" s="1298"/>
      <c r="E92" s="1298"/>
      <c r="F92" s="1298"/>
      <c r="G92" s="1298"/>
      <c r="H92" s="1298"/>
      <c r="I92" s="1298"/>
      <c r="J92" s="1298"/>
      <c r="K92" s="1298"/>
      <c r="L92" s="1298"/>
      <c r="M92" s="1298"/>
      <c r="N92" s="1298"/>
      <c r="O92" s="1298"/>
      <c r="P92" s="31"/>
    </row>
    <row r="93" spans="2:16" ht="21.75" customHeight="1" thickBot="1">
      <c r="B93" s="38"/>
      <c r="C93" s="39"/>
      <c r="D93" s="39"/>
      <c r="E93" s="12"/>
      <c r="F93" s="17"/>
      <c r="G93" s="1302" t="str">
        <f>$G$10</f>
        <v>2010 BILL</v>
      </c>
      <c r="H93" s="1303"/>
      <c r="I93" s="1304"/>
      <c r="J93" s="1302" t="str">
        <f>$J$10</f>
        <v>2011 BILL</v>
      </c>
      <c r="K93" s="1303"/>
      <c r="L93" s="1304"/>
      <c r="M93" s="1302" t="s">
        <v>48</v>
      </c>
      <c r="N93" s="1303"/>
      <c r="O93" s="1304"/>
      <c r="P93" s="31"/>
    </row>
    <row r="94" spans="2:16" ht="26.25" thickBot="1">
      <c r="B94" s="38"/>
      <c r="C94" s="12"/>
      <c r="D94" s="12"/>
      <c r="E94" s="14"/>
      <c r="F94" s="18"/>
      <c r="G94" s="80" t="s">
        <v>42</v>
      </c>
      <c r="H94" s="55" t="s">
        <v>43</v>
      </c>
      <c r="I94" s="56" t="s">
        <v>44</v>
      </c>
      <c r="J94" s="80" t="s">
        <v>42</v>
      </c>
      <c r="K94" s="55" t="s">
        <v>43</v>
      </c>
      <c r="L94" s="56" t="s">
        <v>44</v>
      </c>
      <c r="M94" s="82" t="s">
        <v>55</v>
      </c>
      <c r="N94" s="83" t="s">
        <v>56</v>
      </c>
      <c r="O94" s="84" t="s">
        <v>51</v>
      </c>
      <c r="P94" s="31"/>
    </row>
    <row r="95" spans="2:16" ht="21.75" customHeight="1" thickBot="1">
      <c r="B95" s="38"/>
      <c r="C95" s="1305" t="s">
        <v>45</v>
      </c>
      <c r="D95" s="1306"/>
      <c r="E95" s="12"/>
      <c r="F95" s="64" t="s">
        <v>46</v>
      </c>
      <c r="G95" s="74"/>
      <c r="H95" s="75"/>
      <c r="I95" s="76">
        <f>+'2015 Existing Rates'!$C$6</f>
        <v>13.19</v>
      </c>
      <c r="J95" s="74"/>
      <c r="K95" s="75"/>
      <c r="L95" s="79" t="e">
        <f>#REF!</f>
        <v>#REF!</v>
      </c>
      <c r="M95" s="88" t="e">
        <f t="shared" ref="M95:M100" si="12">+L95-I95</f>
        <v>#REF!</v>
      </c>
      <c r="N95" s="89" t="e">
        <f>+M95/I95</f>
        <v>#REF!</v>
      </c>
      <c r="O95" s="90" t="e">
        <f>L95/L108</f>
        <v>#REF!</v>
      </c>
      <c r="P95" s="31"/>
    </row>
    <row r="96" spans="2:16" ht="21.75" customHeight="1" thickBot="1">
      <c r="B96" s="38"/>
      <c r="C96" s="34">
        <v>1000</v>
      </c>
      <c r="D96" s="35" t="s">
        <v>13</v>
      </c>
      <c r="E96" s="12"/>
      <c r="F96" s="65" t="s">
        <v>47</v>
      </c>
      <c r="G96" s="68">
        <f>+C96</f>
        <v>1000</v>
      </c>
      <c r="H96" s="62">
        <f>'2015 Existing Rates'!$B$66</f>
        <v>0</v>
      </c>
      <c r="I96" s="77">
        <f>+G96*H96</f>
        <v>0</v>
      </c>
      <c r="J96" s="68">
        <f>+C96</f>
        <v>1000</v>
      </c>
      <c r="K96" s="61" t="e">
        <f>#REF!</f>
        <v>#REF!</v>
      </c>
      <c r="L96" s="81" t="e">
        <f>+J96*K96</f>
        <v>#REF!</v>
      </c>
      <c r="M96" s="91" t="e">
        <f t="shared" si="12"/>
        <v>#REF!</v>
      </c>
      <c r="N96" s="89" t="e">
        <f>+M96/I96</f>
        <v>#REF!</v>
      </c>
      <c r="O96" s="92" t="e">
        <f>L96/L108</f>
        <v>#REF!</v>
      </c>
      <c r="P96" s="31"/>
    </row>
    <row r="97" spans="2:16" ht="21.75" customHeight="1" thickBot="1">
      <c r="B97" s="38"/>
      <c r="C97" s="120"/>
      <c r="D97" s="121"/>
      <c r="E97" s="12"/>
      <c r="F97" s="65" t="s">
        <v>119</v>
      </c>
      <c r="G97" s="68">
        <f>G96</f>
        <v>1000</v>
      </c>
      <c r="H97" s="62">
        <f>'2015 Existing Rates'!$B$29</f>
        <v>0</v>
      </c>
      <c r="I97" s="77">
        <f>+G97*H97</f>
        <v>0</v>
      </c>
      <c r="J97" s="68">
        <f>J96</f>
        <v>1000</v>
      </c>
      <c r="K97" s="61" t="e">
        <f>#REF!</f>
        <v>#REF!</v>
      </c>
      <c r="L97" s="81" t="e">
        <f>+J97*K97</f>
        <v>#REF!</v>
      </c>
      <c r="M97" s="91" t="e">
        <f t="shared" si="12"/>
        <v>#REF!</v>
      </c>
      <c r="N97" s="89" t="e">
        <f>+M97/I97</f>
        <v>#REF!</v>
      </c>
      <c r="O97" s="92" t="e">
        <f>L97/L108</f>
        <v>#REF!</v>
      </c>
      <c r="P97" s="31"/>
    </row>
    <row r="98" spans="2:16" ht="21.75" customHeight="1" thickBot="1">
      <c r="B98" s="38"/>
      <c r="C98" s="28"/>
      <c r="D98" s="29"/>
      <c r="E98" s="12"/>
      <c r="F98" s="65" t="s">
        <v>85</v>
      </c>
      <c r="G98" s="87"/>
      <c r="H98" s="86"/>
      <c r="I98" s="77">
        <f>'2015 Existing Rates'!$B$41</f>
        <v>0</v>
      </c>
      <c r="J98" s="87"/>
      <c r="K98" s="86"/>
      <c r="L98" s="81" t="e">
        <f>#REF!</f>
        <v>#REF!</v>
      </c>
      <c r="M98" s="91" t="e">
        <f t="shared" si="12"/>
        <v>#REF!</v>
      </c>
      <c r="N98" s="89" t="e">
        <f>+M98/I98</f>
        <v>#REF!</v>
      </c>
      <c r="O98" s="92" t="e">
        <f>L98/L108</f>
        <v>#REF!</v>
      </c>
      <c r="P98" s="31"/>
    </row>
    <row r="99" spans="2:16" ht="21.75" customHeight="1" thickBot="1">
      <c r="B99" s="38"/>
      <c r="C99" s="28"/>
      <c r="D99" s="29"/>
      <c r="E99" s="12"/>
      <c r="F99" s="65" t="s">
        <v>83</v>
      </c>
      <c r="G99" s="68">
        <f>C96</f>
        <v>1000</v>
      </c>
      <c r="H99" s="62"/>
      <c r="I99" s="73">
        <f>+G99*H99</f>
        <v>0</v>
      </c>
      <c r="J99" s="68">
        <f>C96</f>
        <v>1000</v>
      </c>
      <c r="K99" s="61" t="e">
        <f>#REF!</f>
        <v>#REF!</v>
      </c>
      <c r="L99" s="81" t="e">
        <f>J99*K99</f>
        <v>#REF!</v>
      </c>
      <c r="M99" s="91" t="e">
        <f t="shared" si="12"/>
        <v>#REF!</v>
      </c>
      <c r="N99" s="89">
        <v>0</v>
      </c>
      <c r="O99" s="92" t="e">
        <f>L99/L108</f>
        <v>#REF!</v>
      </c>
      <c r="P99" s="31"/>
    </row>
    <row r="100" spans="2:16" ht="21.75" customHeight="1" thickBot="1">
      <c r="B100" s="38"/>
      <c r="C100" s="12"/>
      <c r="D100" s="12"/>
      <c r="E100" s="12"/>
      <c r="F100" s="66" t="s">
        <v>118</v>
      </c>
      <c r="G100" s="93">
        <f>+C96</f>
        <v>1000</v>
      </c>
      <c r="H100" s="94">
        <f>+'2015 Existing Rates'!$B$17</f>
        <v>0</v>
      </c>
      <c r="I100" s="95">
        <f>+G100*H100</f>
        <v>0</v>
      </c>
      <c r="J100" s="93">
        <f>+C96</f>
        <v>1000</v>
      </c>
      <c r="K100" s="94" t="e">
        <f>#REF!</f>
        <v>#REF!</v>
      </c>
      <c r="L100" s="95" t="e">
        <f>+J100*K100</f>
        <v>#REF!</v>
      </c>
      <c r="M100" s="91" t="e">
        <f t="shared" si="12"/>
        <v>#REF!</v>
      </c>
      <c r="N100" s="89" t="e">
        <f t="shared" ref="N100:N108" si="13">+M100/I100</f>
        <v>#REF!</v>
      </c>
      <c r="O100" s="92" t="e">
        <f>L100/L108</f>
        <v>#REF!</v>
      </c>
      <c r="P100" s="31"/>
    </row>
    <row r="101" spans="2:16" ht="21.75" customHeight="1" thickBot="1">
      <c r="B101" s="38"/>
      <c r="C101" s="12"/>
      <c r="D101" s="12"/>
      <c r="E101" s="12"/>
      <c r="F101" s="164" t="s">
        <v>120</v>
      </c>
      <c r="G101" s="1293"/>
      <c r="H101" s="1294"/>
      <c r="I101" s="165">
        <f>SUM(I95:I100)</f>
        <v>13.19</v>
      </c>
      <c r="J101" s="1293"/>
      <c r="K101" s="1294"/>
      <c r="L101" s="165" t="e">
        <f>SUM(L95:L100)</f>
        <v>#REF!</v>
      </c>
      <c r="M101" s="168" t="e">
        <f t="shared" ref="M101:M107" si="14">+L101-I101</f>
        <v>#REF!</v>
      </c>
      <c r="N101" s="169" t="e">
        <f t="shared" si="13"/>
        <v>#REF!</v>
      </c>
      <c r="O101" s="170" t="e">
        <f>L101/L108</f>
        <v>#REF!</v>
      </c>
      <c r="P101" s="31"/>
    </row>
    <row r="102" spans="2:16" ht="21.75" customHeight="1" thickBot="1">
      <c r="B102" s="38"/>
      <c r="C102" s="12"/>
      <c r="D102" s="12"/>
      <c r="E102" s="12"/>
      <c r="F102" s="65" t="s">
        <v>121</v>
      </c>
      <c r="G102" s="122" t="e">
        <f>C96*#REF!</f>
        <v>#REF!</v>
      </c>
      <c r="H102" s="123" t="e">
        <f>#REF!</f>
        <v>#REF!</v>
      </c>
      <c r="I102" s="77" t="e">
        <f>+G102*H102</f>
        <v>#REF!</v>
      </c>
      <c r="J102" s="122" t="e">
        <f>'BILL IMPACTS'!C96*#REF!</f>
        <v>#REF!</v>
      </c>
      <c r="K102" s="123" t="e">
        <f>#REF!</f>
        <v>#REF!</v>
      </c>
      <c r="L102" s="77" t="e">
        <f>+J102*K102</f>
        <v>#REF!</v>
      </c>
      <c r="M102" s="124" t="e">
        <f t="shared" si="14"/>
        <v>#REF!</v>
      </c>
      <c r="N102" s="89" t="e">
        <f t="shared" si="13"/>
        <v>#REF!</v>
      </c>
      <c r="O102" s="90" t="e">
        <f>L102/L108</f>
        <v>#REF!</v>
      </c>
      <c r="P102" s="31"/>
    </row>
    <row r="103" spans="2:16" ht="21.75" customHeight="1" thickBot="1">
      <c r="B103" s="38"/>
      <c r="C103" s="12"/>
      <c r="D103" s="12"/>
      <c r="E103" s="12"/>
      <c r="F103" s="164" t="s">
        <v>122</v>
      </c>
      <c r="G103" s="1293"/>
      <c r="H103" s="1294"/>
      <c r="I103" s="165" t="e">
        <f>I101+I102</f>
        <v>#REF!</v>
      </c>
      <c r="J103" s="1293"/>
      <c r="K103" s="1294"/>
      <c r="L103" s="165" t="e">
        <f>L101+L102</f>
        <v>#REF!</v>
      </c>
      <c r="M103" s="168" t="e">
        <f t="shared" si="14"/>
        <v>#REF!</v>
      </c>
      <c r="N103" s="169" t="e">
        <f t="shared" si="13"/>
        <v>#REF!</v>
      </c>
      <c r="O103" s="171" t="e">
        <f>L103/L108</f>
        <v>#REF!</v>
      </c>
      <c r="P103" s="31"/>
    </row>
    <row r="104" spans="2:16" ht="21.75" customHeight="1" thickBot="1">
      <c r="B104" s="38"/>
      <c r="C104" s="12"/>
      <c r="D104" s="12"/>
      <c r="E104" s="12"/>
      <c r="F104" s="67" t="s">
        <v>52</v>
      </c>
      <c r="G104" s="69" t="e">
        <f>+#REF!*C96</f>
        <v>#REF!</v>
      </c>
      <c r="H104" s="70" t="e">
        <f>#REF!+#REF!</f>
        <v>#REF!</v>
      </c>
      <c r="I104" s="71" t="e">
        <f>+G104*H104</f>
        <v>#REF!</v>
      </c>
      <c r="J104" s="69" t="e">
        <f>J102</f>
        <v>#REF!</v>
      </c>
      <c r="K104" s="70" t="e">
        <f>#REF!+#REF!</f>
        <v>#REF!</v>
      </c>
      <c r="L104" s="98" t="e">
        <f>+J104*K104</f>
        <v>#REF!</v>
      </c>
      <c r="M104" s="158" t="e">
        <f t="shared" si="14"/>
        <v>#REF!</v>
      </c>
      <c r="N104" s="89" t="e">
        <f t="shared" si="13"/>
        <v>#REF!</v>
      </c>
      <c r="O104" s="115" t="e">
        <f>L104/L108</f>
        <v>#REF!</v>
      </c>
      <c r="P104" s="31"/>
    </row>
    <row r="105" spans="2:16" ht="21.75" customHeight="1" thickBot="1">
      <c r="B105" s="38"/>
      <c r="C105" s="12"/>
      <c r="D105" s="12"/>
      <c r="E105" s="12"/>
      <c r="F105" s="65" t="s">
        <v>53</v>
      </c>
      <c r="G105" s="78" t="e">
        <f>+#REF!*C96</f>
        <v>#REF!</v>
      </c>
      <c r="H105" s="72" t="e">
        <f>#REF!</f>
        <v>#REF!</v>
      </c>
      <c r="I105" s="73" t="e">
        <f>+G105*H105</f>
        <v>#REF!</v>
      </c>
      <c r="J105" s="78" t="e">
        <f>J104</f>
        <v>#REF!</v>
      </c>
      <c r="K105" s="72" t="e">
        <f>#REF!</f>
        <v>#REF!</v>
      </c>
      <c r="L105" s="95" t="e">
        <f>+J105*K105</f>
        <v>#REF!</v>
      </c>
      <c r="M105" s="159" t="e">
        <f t="shared" si="14"/>
        <v>#REF!</v>
      </c>
      <c r="N105" s="89" t="e">
        <f t="shared" si="13"/>
        <v>#REF!</v>
      </c>
      <c r="O105" s="102" t="e">
        <f>L105/L108</f>
        <v>#REF!</v>
      </c>
      <c r="P105" s="31"/>
    </row>
    <row r="106" spans="2:16" ht="21.75" customHeight="1" thickBot="1">
      <c r="B106" s="38"/>
      <c r="C106" s="12"/>
      <c r="D106" s="12"/>
      <c r="E106" s="12"/>
      <c r="F106" s="164" t="s">
        <v>102</v>
      </c>
      <c r="G106" s="1293"/>
      <c r="H106" s="1294"/>
      <c r="I106" s="165" t="e">
        <f>SUM(I103:I105)</f>
        <v>#REF!</v>
      </c>
      <c r="J106" s="1293"/>
      <c r="K106" s="1294"/>
      <c r="L106" s="165" t="e">
        <f>SUM(L103:L105)</f>
        <v>#REF!</v>
      </c>
      <c r="M106" s="165" t="e">
        <f t="shared" si="14"/>
        <v>#REF!</v>
      </c>
      <c r="N106" s="169" t="e">
        <f t="shared" si="13"/>
        <v>#REF!</v>
      </c>
      <c r="O106" s="171" t="e">
        <f>L106/L108</f>
        <v>#REF!</v>
      </c>
      <c r="P106" s="117"/>
    </row>
    <row r="107" spans="2:16" ht="21.75" customHeight="1" thickBot="1">
      <c r="B107" s="38"/>
      <c r="C107" s="12"/>
      <c r="D107" s="12"/>
      <c r="E107" s="12"/>
      <c r="F107" s="111" t="s">
        <v>173</v>
      </c>
      <c r="G107" s="112"/>
      <c r="H107" s="116">
        <v>0.13</v>
      </c>
      <c r="I107" s="113" t="e">
        <f>I106*H107</f>
        <v>#REF!</v>
      </c>
      <c r="J107" s="112"/>
      <c r="K107" s="116">
        <v>0.13</v>
      </c>
      <c r="L107" s="114" t="e">
        <f>L106*K107</f>
        <v>#REF!</v>
      </c>
      <c r="M107" s="96" t="e">
        <f t="shared" si="14"/>
        <v>#REF!</v>
      </c>
      <c r="N107" s="100" t="e">
        <f t="shared" si="13"/>
        <v>#REF!</v>
      </c>
      <c r="O107" s="102" t="e">
        <f>L107/L108</f>
        <v>#REF!</v>
      </c>
      <c r="P107" s="31"/>
    </row>
    <row r="108" spans="2:16" s="129" customFormat="1" ht="21.75" customHeight="1" thickBot="1">
      <c r="B108" s="125"/>
      <c r="C108" s="126"/>
      <c r="D108" s="126"/>
      <c r="E108" s="127"/>
      <c r="F108" s="166" t="s">
        <v>54</v>
      </c>
      <c r="G108" s="1295"/>
      <c r="H108" s="1296"/>
      <c r="I108" s="167" t="e">
        <f>I106+I107</f>
        <v>#REF!</v>
      </c>
      <c r="J108" s="1295"/>
      <c r="K108" s="1296"/>
      <c r="L108" s="167" t="e">
        <f>L106+L107</f>
        <v>#REF!</v>
      </c>
      <c r="M108" s="167" t="e">
        <f>M106+M107</f>
        <v>#REF!</v>
      </c>
      <c r="N108" s="172" t="e">
        <f t="shared" si="13"/>
        <v>#REF!</v>
      </c>
      <c r="O108" s="173" t="e">
        <f>O106+O107</f>
        <v>#REF!</v>
      </c>
      <c r="P108" s="128"/>
    </row>
    <row r="109" spans="2:16" ht="18" customHeight="1">
      <c r="B109" s="38"/>
      <c r="P109" s="31"/>
    </row>
    <row r="110" spans="2:16" ht="6.75" customHeight="1" thickBot="1">
      <c r="B110" s="32"/>
      <c r="C110" s="44"/>
      <c r="D110" s="44"/>
      <c r="E110" s="44"/>
      <c r="F110" s="45"/>
      <c r="G110" s="46"/>
      <c r="H110" s="47"/>
      <c r="I110" s="48"/>
      <c r="J110" s="46"/>
      <c r="K110" s="49"/>
      <c r="L110" s="48"/>
      <c r="M110" s="53"/>
      <c r="N110" s="51"/>
      <c r="O110" s="52"/>
      <c r="P110" s="33"/>
    </row>
    <row r="111" spans="2:16" ht="18" customHeight="1" thickBot="1"/>
    <row r="112" spans="2:16" ht="18" customHeight="1" thickBot="1">
      <c r="B112" s="40"/>
      <c r="C112" s="1299"/>
      <c r="D112" s="1299"/>
      <c r="E112" s="1299"/>
      <c r="F112" s="1299"/>
      <c r="G112" s="1299"/>
      <c r="H112" s="1299"/>
      <c r="I112" s="1299"/>
      <c r="J112" s="1299"/>
      <c r="K112" s="1299"/>
      <c r="L112" s="1299"/>
      <c r="M112" s="1299"/>
      <c r="N112" s="1299"/>
      <c r="O112" s="1299"/>
      <c r="P112" s="30"/>
    </row>
    <row r="113" spans="2:16" ht="21.75" customHeight="1">
      <c r="B113" s="40"/>
      <c r="C113" s="1297" t="s">
        <v>40</v>
      </c>
      <c r="D113" s="1297"/>
      <c r="E113" s="1297"/>
      <c r="F113" s="1297"/>
      <c r="G113" s="1297"/>
      <c r="H113" s="1297"/>
      <c r="I113" s="1297"/>
      <c r="J113" s="1297"/>
      <c r="K113" s="1297"/>
      <c r="L113" s="1297"/>
      <c r="M113" s="1297"/>
      <c r="N113" s="1297"/>
      <c r="O113" s="1297"/>
      <c r="P113" s="30"/>
    </row>
    <row r="114" spans="2:16" ht="21.75" customHeight="1" thickBot="1">
      <c r="B114" s="38"/>
      <c r="C114" s="1298"/>
      <c r="D114" s="1298"/>
      <c r="E114" s="1298"/>
      <c r="F114" s="1298"/>
      <c r="G114" s="1298"/>
      <c r="H114" s="1298"/>
      <c r="I114" s="1298"/>
      <c r="J114" s="1298"/>
      <c r="K114" s="1298"/>
      <c r="L114" s="1298"/>
      <c r="M114" s="1298"/>
      <c r="N114" s="1298"/>
      <c r="O114" s="1298"/>
      <c r="P114" s="31"/>
    </row>
    <row r="115" spans="2:16" ht="21.75" customHeight="1" thickBot="1">
      <c r="B115" s="38"/>
      <c r="C115" s="39"/>
      <c r="D115" s="39"/>
      <c r="E115" s="12"/>
      <c r="F115" s="17"/>
      <c r="G115" s="1302" t="str">
        <f>$G$10</f>
        <v>2010 BILL</v>
      </c>
      <c r="H115" s="1303"/>
      <c r="I115" s="1304"/>
      <c r="J115" s="1302" t="str">
        <f>$J$10</f>
        <v>2011 BILL</v>
      </c>
      <c r="K115" s="1303"/>
      <c r="L115" s="1304"/>
      <c r="M115" s="1302" t="s">
        <v>48</v>
      </c>
      <c r="N115" s="1303"/>
      <c r="O115" s="1304"/>
      <c r="P115" s="31"/>
    </row>
    <row r="116" spans="2:16" ht="26.25" thickBot="1">
      <c r="B116" s="38"/>
      <c r="C116" s="12"/>
      <c r="D116" s="12"/>
      <c r="E116" s="14"/>
      <c r="F116" s="18"/>
      <c r="G116" s="80" t="s">
        <v>42</v>
      </c>
      <c r="H116" s="55" t="s">
        <v>43</v>
      </c>
      <c r="I116" s="56" t="s">
        <v>44</v>
      </c>
      <c r="J116" s="80" t="s">
        <v>42</v>
      </c>
      <c r="K116" s="55" t="s">
        <v>43</v>
      </c>
      <c r="L116" s="56" t="s">
        <v>44</v>
      </c>
      <c r="M116" s="82" t="s">
        <v>55</v>
      </c>
      <c r="N116" s="83" t="s">
        <v>56</v>
      </c>
      <c r="O116" s="84" t="s">
        <v>51</v>
      </c>
      <c r="P116" s="31"/>
    </row>
    <row r="117" spans="2:16" ht="21.75" customHeight="1" thickBot="1">
      <c r="B117" s="38"/>
      <c r="C117" s="1305" t="s">
        <v>45</v>
      </c>
      <c r="D117" s="1306"/>
      <c r="E117" s="12"/>
      <c r="F117" s="64" t="s">
        <v>46</v>
      </c>
      <c r="G117" s="74"/>
      <c r="H117" s="75"/>
      <c r="I117" s="76">
        <f>+'2015 Existing Rates'!$C$6</f>
        <v>13.19</v>
      </c>
      <c r="J117" s="74"/>
      <c r="K117" s="75"/>
      <c r="L117" s="79" t="e">
        <f>#REF!</f>
        <v>#REF!</v>
      </c>
      <c r="M117" s="88" t="e">
        <f t="shared" ref="M117:M122" si="15">+L117-I117</f>
        <v>#REF!</v>
      </c>
      <c r="N117" s="89" t="e">
        <f>+M117/I117</f>
        <v>#REF!</v>
      </c>
      <c r="O117" s="90" t="e">
        <f>L117/L130</f>
        <v>#REF!</v>
      </c>
      <c r="P117" s="31"/>
    </row>
    <row r="118" spans="2:16" ht="21.75" customHeight="1" thickBot="1">
      <c r="B118" s="38"/>
      <c r="C118" s="34">
        <v>1500</v>
      </c>
      <c r="D118" s="35" t="s">
        <v>13</v>
      </c>
      <c r="E118" s="12"/>
      <c r="F118" s="65" t="s">
        <v>47</v>
      </c>
      <c r="G118" s="68">
        <f>+C118</f>
        <v>1500</v>
      </c>
      <c r="H118" s="62">
        <f>'2015 Existing Rates'!$B$66</f>
        <v>0</v>
      </c>
      <c r="I118" s="77">
        <f>+G118*H118</f>
        <v>0</v>
      </c>
      <c r="J118" s="68">
        <f>+C118</f>
        <v>1500</v>
      </c>
      <c r="K118" s="61" t="e">
        <f>#REF!</f>
        <v>#REF!</v>
      </c>
      <c r="L118" s="81" t="e">
        <f>+J118*K118</f>
        <v>#REF!</v>
      </c>
      <c r="M118" s="91" t="e">
        <f t="shared" si="15"/>
        <v>#REF!</v>
      </c>
      <c r="N118" s="89" t="e">
        <f>+M118/I118</f>
        <v>#REF!</v>
      </c>
      <c r="O118" s="92" t="e">
        <f>L118/L130</f>
        <v>#REF!</v>
      </c>
      <c r="P118" s="31"/>
    </row>
    <row r="119" spans="2:16" ht="21.75" customHeight="1" thickBot="1">
      <c r="B119" s="38"/>
      <c r="C119" s="120"/>
      <c r="D119" s="121"/>
      <c r="E119" s="12"/>
      <c r="F119" s="65" t="s">
        <v>119</v>
      </c>
      <c r="G119" s="68">
        <f>G118</f>
        <v>1500</v>
      </c>
      <c r="H119" s="62">
        <f>'2015 Existing Rates'!$B$29</f>
        <v>0</v>
      </c>
      <c r="I119" s="77">
        <f>+G119*H119</f>
        <v>0</v>
      </c>
      <c r="J119" s="68">
        <f>J118</f>
        <v>1500</v>
      </c>
      <c r="K119" s="61" t="e">
        <f>#REF!</f>
        <v>#REF!</v>
      </c>
      <c r="L119" s="81" t="e">
        <f>+J119*K119</f>
        <v>#REF!</v>
      </c>
      <c r="M119" s="91" t="e">
        <f t="shared" si="15"/>
        <v>#REF!</v>
      </c>
      <c r="N119" s="89" t="e">
        <f>+M119/I119</f>
        <v>#REF!</v>
      </c>
      <c r="O119" s="92" t="e">
        <f>L119/L130</f>
        <v>#REF!</v>
      </c>
      <c r="P119" s="31"/>
    </row>
    <row r="120" spans="2:16" ht="21.75" customHeight="1" thickBot="1">
      <c r="B120" s="38"/>
      <c r="C120" s="28"/>
      <c r="D120" s="29"/>
      <c r="E120" s="12"/>
      <c r="F120" s="65" t="s">
        <v>85</v>
      </c>
      <c r="G120" s="87"/>
      <c r="H120" s="86"/>
      <c r="I120" s="77">
        <f>'2015 Existing Rates'!$B$41</f>
        <v>0</v>
      </c>
      <c r="J120" s="87"/>
      <c r="K120" s="86"/>
      <c r="L120" s="81" t="e">
        <f>#REF!</f>
        <v>#REF!</v>
      </c>
      <c r="M120" s="91" t="e">
        <f t="shared" si="15"/>
        <v>#REF!</v>
      </c>
      <c r="N120" s="89" t="e">
        <f>+M120/I120</f>
        <v>#REF!</v>
      </c>
      <c r="O120" s="92" t="e">
        <f>L120/L130</f>
        <v>#REF!</v>
      </c>
      <c r="P120" s="31"/>
    </row>
    <row r="121" spans="2:16" ht="21.75" customHeight="1" thickBot="1">
      <c r="B121" s="38"/>
      <c r="C121" s="28"/>
      <c r="D121" s="29"/>
      <c r="E121" s="12"/>
      <c r="F121" s="65" t="s">
        <v>83</v>
      </c>
      <c r="G121" s="68">
        <f>C118</f>
        <v>1500</v>
      </c>
      <c r="H121" s="62"/>
      <c r="I121" s="73">
        <f>+G121*H121</f>
        <v>0</v>
      </c>
      <c r="J121" s="68">
        <f>C118</f>
        <v>1500</v>
      </c>
      <c r="K121" s="61" t="e">
        <f>#REF!</f>
        <v>#REF!</v>
      </c>
      <c r="L121" s="81" t="e">
        <f>J121*K121</f>
        <v>#REF!</v>
      </c>
      <c r="M121" s="91" t="e">
        <f t="shared" si="15"/>
        <v>#REF!</v>
      </c>
      <c r="N121" s="89">
        <v>0</v>
      </c>
      <c r="O121" s="92" t="e">
        <f>L121/L130</f>
        <v>#REF!</v>
      </c>
      <c r="P121" s="31"/>
    </row>
    <row r="122" spans="2:16" ht="21.75" customHeight="1" thickBot="1">
      <c r="B122" s="38"/>
      <c r="C122" s="12"/>
      <c r="D122" s="12"/>
      <c r="E122" s="12"/>
      <c r="F122" s="66" t="s">
        <v>118</v>
      </c>
      <c r="G122" s="93">
        <f>+C118</f>
        <v>1500</v>
      </c>
      <c r="H122" s="94">
        <f>+'2015 Existing Rates'!$B$17</f>
        <v>0</v>
      </c>
      <c r="I122" s="95">
        <f>+G122*H122</f>
        <v>0</v>
      </c>
      <c r="J122" s="93">
        <f>+C118</f>
        <v>1500</v>
      </c>
      <c r="K122" s="94" t="e">
        <f>#REF!</f>
        <v>#REF!</v>
      </c>
      <c r="L122" s="95" t="e">
        <f>+J122*K122</f>
        <v>#REF!</v>
      </c>
      <c r="M122" s="91" t="e">
        <f t="shared" si="15"/>
        <v>#REF!</v>
      </c>
      <c r="N122" s="89" t="e">
        <f t="shared" ref="N122:N130" si="16">+M122/I122</f>
        <v>#REF!</v>
      </c>
      <c r="O122" s="92" t="e">
        <f>L122/L130</f>
        <v>#REF!</v>
      </c>
      <c r="P122" s="31"/>
    </row>
    <row r="123" spans="2:16" ht="21.75" customHeight="1" thickBot="1">
      <c r="B123" s="38"/>
      <c r="C123" s="12"/>
      <c r="D123" s="12"/>
      <c r="E123" s="12"/>
      <c r="F123" s="164" t="s">
        <v>120</v>
      </c>
      <c r="G123" s="1293"/>
      <c r="H123" s="1294"/>
      <c r="I123" s="165">
        <f>SUM(I117:I122)</f>
        <v>13.19</v>
      </c>
      <c r="J123" s="1293"/>
      <c r="K123" s="1294"/>
      <c r="L123" s="165" t="e">
        <f>SUM(L117:L122)</f>
        <v>#REF!</v>
      </c>
      <c r="M123" s="168" t="e">
        <f t="shared" ref="M123:M129" si="17">+L123-I123</f>
        <v>#REF!</v>
      </c>
      <c r="N123" s="169" t="e">
        <f t="shared" si="16"/>
        <v>#REF!</v>
      </c>
      <c r="O123" s="170" t="e">
        <f>L123/L130</f>
        <v>#REF!</v>
      </c>
      <c r="P123" s="31"/>
    </row>
    <row r="124" spans="2:16" ht="21.75" customHeight="1" thickBot="1">
      <c r="B124" s="38"/>
      <c r="C124" s="12"/>
      <c r="D124" s="12"/>
      <c r="E124" s="12"/>
      <c r="F124" s="65" t="s">
        <v>121</v>
      </c>
      <c r="G124" s="122" t="e">
        <f>C118*#REF!</f>
        <v>#REF!</v>
      </c>
      <c r="H124" s="123" t="e">
        <f>#REF!</f>
        <v>#REF!</v>
      </c>
      <c r="I124" s="77" t="e">
        <f>+G124*H124</f>
        <v>#REF!</v>
      </c>
      <c r="J124" s="122" t="e">
        <f>'BILL IMPACTS'!C118*#REF!</f>
        <v>#REF!</v>
      </c>
      <c r="K124" s="123" t="e">
        <f>#REF!</f>
        <v>#REF!</v>
      </c>
      <c r="L124" s="77" t="e">
        <f>+J124*K124</f>
        <v>#REF!</v>
      </c>
      <c r="M124" s="124" t="e">
        <f t="shared" si="17"/>
        <v>#REF!</v>
      </c>
      <c r="N124" s="89" t="e">
        <f t="shared" si="16"/>
        <v>#REF!</v>
      </c>
      <c r="O124" s="90" t="e">
        <f>L124/L130</f>
        <v>#REF!</v>
      </c>
      <c r="P124" s="31"/>
    </row>
    <row r="125" spans="2:16" ht="21.75" customHeight="1" thickBot="1">
      <c r="B125" s="38"/>
      <c r="C125" s="12"/>
      <c r="D125" s="12"/>
      <c r="E125" s="12"/>
      <c r="F125" s="164" t="s">
        <v>122</v>
      </c>
      <c r="G125" s="1293"/>
      <c r="H125" s="1294"/>
      <c r="I125" s="165" t="e">
        <f>I123+I124</f>
        <v>#REF!</v>
      </c>
      <c r="J125" s="1293"/>
      <c r="K125" s="1294"/>
      <c r="L125" s="165" t="e">
        <f>L123+L124</f>
        <v>#REF!</v>
      </c>
      <c r="M125" s="168" t="e">
        <f t="shared" si="17"/>
        <v>#REF!</v>
      </c>
      <c r="N125" s="169" t="e">
        <f t="shared" si="16"/>
        <v>#REF!</v>
      </c>
      <c r="O125" s="171" t="e">
        <f>L125/L130</f>
        <v>#REF!</v>
      </c>
      <c r="P125" s="31"/>
    </row>
    <row r="126" spans="2:16" ht="21.75" customHeight="1" thickBot="1">
      <c r="B126" s="38"/>
      <c r="C126" s="12"/>
      <c r="D126" s="12"/>
      <c r="E126" s="12"/>
      <c r="F126" s="67" t="s">
        <v>52</v>
      </c>
      <c r="G126" s="69" t="e">
        <f>+#REF!*C118</f>
        <v>#REF!</v>
      </c>
      <c r="H126" s="70" t="e">
        <f>#REF!+#REF!</f>
        <v>#REF!</v>
      </c>
      <c r="I126" s="71" t="e">
        <f>+G126*H126</f>
        <v>#REF!</v>
      </c>
      <c r="J126" s="69" t="e">
        <f>J124</f>
        <v>#REF!</v>
      </c>
      <c r="K126" s="70" t="e">
        <f>#REF!+#REF!</f>
        <v>#REF!</v>
      </c>
      <c r="L126" s="98" t="e">
        <f>+J126*K126</f>
        <v>#REF!</v>
      </c>
      <c r="M126" s="158" t="e">
        <f t="shared" si="17"/>
        <v>#REF!</v>
      </c>
      <c r="N126" s="89" t="e">
        <f t="shared" si="16"/>
        <v>#REF!</v>
      </c>
      <c r="O126" s="115" t="e">
        <f>L126/L130</f>
        <v>#REF!</v>
      </c>
      <c r="P126" s="31"/>
    </row>
    <row r="127" spans="2:16" ht="21.75" customHeight="1" thickBot="1">
      <c r="B127" s="38"/>
      <c r="C127" s="12"/>
      <c r="D127" s="12"/>
      <c r="E127" s="12"/>
      <c r="F127" s="65" t="s">
        <v>53</v>
      </c>
      <c r="G127" s="78" t="e">
        <f>+#REF!*C118</f>
        <v>#REF!</v>
      </c>
      <c r="H127" s="72" t="e">
        <f>#REF!</f>
        <v>#REF!</v>
      </c>
      <c r="I127" s="73" t="e">
        <f>+G127*H127</f>
        <v>#REF!</v>
      </c>
      <c r="J127" s="78" t="e">
        <f>J126</f>
        <v>#REF!</v>
      </c>
      <c r="K127" s="72" t="e">
        <f>#REF!</f>
        <v>#REF!</v>
      </c>
      <c r="L127" s="95" t="e">
        <f>+J127*K127</f>
        <v>#REF!</v>
      </c>
      <c r="M127" s="159" t="e">
        <f t="shared" si="17"/>
        <v>#REF!</v>
      </c>
      <c r="N127" s="89" t="e">
        <f t="shared" si="16"/>
        <v>#REF!</v>
      </c>
      <c r="O127" s="102" t="e">
        <f>L127/L130</f>
        <v>#REF!</v>
      </c>
      <c r="P127" s="31"/>
    </row>
    <row r="128" spans="2:16" ht="21.75" customHeight="1" thickBot="1">
      <c r="B128" s="38"/>
      <c r="C128" s="12"/>
      <c r="D128" s="12"/>
      <c r="E128" s="12"/>
      <c r="F128" s="164" t="s">
        <v>102</v>
      </c>
      <c r="G128" s="1293"/>
      <c r="H128" s="1294"/>
      <c r="I128" s="165" t="e">
        <f>SUM(I125:I127)</f>
        <v>#REF!</v>
      </c>
      <c r="J128" s="1293"/>
      <c r="K128" s="1294"/>
      <c r="L128" s="165" t="e">
        <f>SUM(L125:L127)</f>
        <v>#REF!</v>
      </c>
      <c r="M128" s="165" t="e">
        <f t="shared" si="17"/>
        <v>#REF!</v>
      </c>
      <c r="N128" s="169" t="e">
        <f t="shared" si="16"/>
        <v>#REF!</v>
      </c>
      <c r="O128" s="171" t="e">
        <f>L128/L130</f>
        <v>#REF!</v>
      </c>
      <c r="P128" s="117"/>
    </row>
    <row r="129" spans="2:16" ht="21.75" customHeight="1" thickBot="1">
      <c r="B129" s="38"/>
      <c r="C129" s="12"/>
      <c r="D129" s="12"/>
      <c r="E129" s="12"/>
      <c r="F129" s="111" t="s">
        <v>173</v>
      </c>
      <c r="G129" s="112"/>
      <c r="H129" s="116">
        <v>0.13</v>
      </c>
      <c r="I129" s="113" t="e">
        <f>I128*H129</f>
        <v>#REF!</v>
      </c>
      <c r="J129" s="112"/>
      <c r="K129" s="116">
        <v>0.13</v>
      </c>
      <c r="L129" s="114" t="e">
        <f>L128*K129</f>
        <v>#REF!</v>
      </c>
      <c r="M129" s="96" t="e">
        <f t="shared" si="17"/>
        <v>#REF!</v>
      </c>
      <c r="N129" s="100" t="e">
        <f t="shared" si="16"/>
        <v>#REF!</v>
      </c>
      <c r="O129" s="102" t="e">
        <f>L129/L130</f>
        <v>#REF!</v>
      </c>
      <c r="P129" s="31"/>
    </row>
    <row r="130" spans="2:16" s="129" customFormat="1" ht="21.75" customHeight="1" thickBot="1">
      <c r="B130" s="125"/>
      <c r="C130" s="126"/>
      <c r="D130" s="126"/>
      <c r="E130" s="127"/>
      <c r="F130" s="166" t="s">
        <v>54</v>
      </c>
      <c r="G130" s="1295"/>
      <c r="H130" s="1296"/>
      <c r="I130" s="167" t="e">
        <f>I128+I129</f>
        <v>#REF!</v>
      </c>
      <c r="J130" s="1295"/>
      <c r="K130" s="1296"/>
      <c r="L130" s="167" t="e">
        <f>L128+L129</f>
        <v>#REF!</v>
      </c>
      <c r="M130" s="167" t="e">
        <f>M128+M129</f>
        <v>#REF!</v>
      </c>
      <c r="N130" s="172" t="e">
        <f t="shared" si="16"/>
        <v>#REF!</v>
      </c>
      <c r="O130" s="173" t="e">
        <f>O128+O129</f>
        <v>#REF!</v>
      </c>
      <c r="P130" s="128"/>
    </row>
    <row r="131" spans="2:16" ht="18" customHeight="1">
      <c r="B131" s="38"/>
      <c r="C131" s="12"/>
      <c r="D131" s="12"/>
      <c r="E131" s="16"/>
      <c r="P131" s="31"/>
    </row>
    <row r="132" spans="2:16" ht="7.5" customHeight="1" thickBot="1">
      <c r="B132" s="32"/>
      <c r="C132" s="44"/>
      <c r="D132" s="44"/>
      <c r="E132" s="44"/>
      <c r="F132" s="45"/>
      <c r="G132" s="46"/>
      <c r="H132" s="47"/>
      <c r="I132" s="48"/>
      <c r="J132" s="46"/>
      <c r="K132" s="49"/>
      <c r="L132" s="48"/>
      <c r="M132" s="53"/>
      <c r="N132" s="51"/>
      <c r="O132" s="52"/>
      <c r="P132" s="33"/>
    </row>
    <row r="133" spans="2:16" ht="18" customHeight="1" thickBot="1"/>
    <row r="134" spans="2:16" ht="18" customHeight="1" thickBot="1">
      <c r="B134" s="40"/>
      <c r="C134" s="1299"/>
      <c r="D134" s="1299"/>
      <c r="E134" s="1299"/>
      <c r="F134" s="1299"/>
      <c r="G134" s="1299"/>
      <c r="H134" s="1299"/>
      <c r="I134" s="1299"/>
      <c r="J134" s="1299"/>
      <c r="K134" s="1299"/>
      <c r="L134" s="1299"/>
      <c r="M134" s="1299"/>
      <c r="N134" s="1299"/>
      <c r="O134" s="1299"/>
      <c r="P134" s="30"/>
    </row>
    <row r="135" spans="2:16" ht="21.75" customHeight="1">
      <c r="B135" s="40"/>
      <c r="C135" s="1297" t="s">
        <v>40</v>
      </c>
      <c r="D135" s="1297"/>
      <c r="E135" s="1297"/>
      <c r="F135" s="1297"/>
      <c r="G135" s="1297"/>
      <c r="H135" s="1297"/>
      <c r="I135" s="1297"/>
      <c r="J135" s="1297"/>
      <c r="K135" s="1297"/>
      <c r="L135" s="1297"/>
      <c r="M135" s="1297"/>
      <c r="N135" s="1297"/>
      <c r="O135" s="1297"/>
      <c r="P135" s="30"/>
    </row>
    <row r="136" spans="2:16" ht="21.75" customHeight="1" thickBot="1">
      <c r="B136" s="38"/>
      <c r="C136" s="1298"/>
      <c r="D136" s="1298"/>
      <c r="E136" s="1298"/>
      <c r="F136" s="1298"/>
      <c r="G136" s="1298"/>
      <c r="H136" s="1298"/>
      <c r="I136" s="1298"/>
      <c r="J136" s="1298"/>
      <c r="K136" s="1298"/>
      <c r="L136" s="1298"/>
      <c r="M136" s="1298"/>
      <c r="N136" s="1298"/>
      <c r="O136" s="1298"/>
      <c r="P136" s="31"/>
    </row>
    <row r="137" spans="2:16" ht="21.75" customHeight="1" thickBot="1">
      <c r="B137" s="38"/>
      <c r="C137" s="39"/>
      <c r="D137" s="39"/>
      <c r="E137" s="12"/>
      <c r="F137" s="17"/>
      <c r="G137" s="1302" t="str">
        <f>$G$10</f>
        <v>2010 BILL</v>
      </c>
      <c r="H137" s="1303"/>
      <c r="I137" s="1304"/>
      <c r="J137" s="1302" t="str">
        <f>$J$10</f>
        <v>2011 BILL</v>
      </c>
      <c r="K137" s="1303"/>
      <c r="L137" s="1304"/>
      <c r="M137" s="1302" t="s">
        <v>48</v>
      </c>
      <c r="N137" s="1303"/>
      <c r="O137" s="1304"/>
      <c r="P137" s="31"/>
    </row>
    <row r="138" spans="2:16" ht="26.25" thickBot="1">
      <c r="B138" s="38"/>
      <c r="C138" s="12"/>
      <c r="D138" s="12"/>
      <c r="E138" s="14"/>
      <c r="F138" s="18"/>
      <c r="G138" s="80" t="s">
        <v>42</v>
      </c>
      <c r="H138" s="55" t="s">
        <v>43</v>
      </c>
      <c r="I138" s="56" t="s">
        <v>44</v>
      </c>
      <c r="J138" s="80" t="s">
        <v>42</v>
      </c>
      <c r="K138" s="55" t="s">
        <v>43</v>
      </c>
      <c r="L138" s="56" t="s">
        <v>44</v>
      </c>
      <c r="M138" s="82" t="s">
        <v>55</v>
      </c>
      <c r="N138" s="83" t="s">
        <v>56</v>
      </c>
      <c r="O138" s="84" t="s">
        <v>51</v>
      </c>
      <c r="P138" s="31"/>
    </row>
    <row r="139" spans="2:16" ht="21.75" customHeight="1" thickBot="1">
      <c r="B139" s="38"/>
      <c r="C139" s="1305" t="s">
        <v>45</v>
      </c>
      <c r="D139" s="1306"/>
      <c r="E139" s="12"/>
      <c r="F139" s="64" t="s">
        <v>46</v>
      </c>
      <c r="G139" s="74"/>
      <c r="H139" s="75"/>
      <c r="I139" s="76">
        <f>+'2015 Existing Rates'!$C$6</f>
        <v>13.19</v>
      </c>
      <c r="J139" s="74"/>
      <c r="K139" s="75"/>
      <c r="L139" s="79" t="e">
        <f>#REF!</f>
        <v>#REF!</v>
      </c>
      <c r="M139" s="88" t="e">
        <f t="shared" ref="M139:M144" si="18">+L139-I139</f>
        <v>#REF!</v>
      </c>
      <c r="N139" s="89" t="e">
        <f>+M139/I139</f>
        <v>#REF!</v>
      </c>
      <c r="O139" s="90" t="e">
        <f>L139/L152</f>
        <v>#REF!</v>
      </c>
      <c r="P139" s="31"/>
    </row>
    <row r="140" spans="2:16" ht="21.75" customHeight="1" thickBot="1">
      <c r="B140" s="38"/>
      <c r="C140" s="34">
        <v>2000</v>
      </c>
      <c r="D140" s="35" t="s">
        <v>13</v>
      </c>
      <c r="E140" s="12"/>
      <c r="F140" s="65" t="s">
        <v>47</v>
      </c>
      <c r="G140" s="68">
        <f>+C140</f>
        <v>2000</v>
      </c>
      <c r="H140" s="62">
        <f>'2015 Existing Rates'!$B$66</f>
        <v>0</v>
      </c>
      <c r="I140" s="77">
        <f>+G140*H140</f>
        <v>0</v>
      </c>
      <c r="J140" s="68">
        <f>+C140</f>
        <v>2000</v>
      </c>
      <c r="K140" s="61" t="e">
        <f>#REF!</f>
        <v>#REF!</v>
      </c>
      <c r="L140" s="81" t="e">
        <f>+J140*K140</f>
        <v>#REF!</v>
      </c>
      <c r="M140" s="91" t="e">
        <f t="shared" si="18"/>
        <v>#REF!</v>
      </c>
      <c r="N140" s="89" t="e">
        <f>+M140/I140</f>
        <v>#REF!</v>
      </c>
      <c r="O140" s="92" t="e">
        <f>L140/L152</f>
        <v>#REF!</v>
      </c>
      <c r="P140" s="31"/>
    </row>
    <row r="141" spans="2:16" ht="21.75" customHeight="1" thickBot="1">
      <c r="B141" s="38"/>
      <c r="C141" s="120"/>
      <c r="D141" s="121"/>
      <c r="E141" s="12"/>
      <c r="F141" s="65" t="s">
        <v>119</v>
      </c>
      <c r="G141" s="68">
        <f>G140</f>
        <v>2000</v>
      </c>
      <c r="H141" s="62">
        <f>'2015 Existing Rates'!$B$29</f>
        <v>0</v>
      </c>
      <c r="I141" s="77">
        <f>+G141*H141</f>
        <v>0</v>
      </c>
      <c r="J141" s="68">
        <f>J140</f>
        <v>2000</v>
      </c>
      <c r="K141" s="61" t="e">
        <f>#REF!</f>
        <v>#REF!</v>
      </c>
      <c r="L141" s="81" t="e">
        <f>+J141*K141</f>
        <v>#REF!</v>
      </c>
      <c r="M141" s="91" t="e">
        <f t="shared" si="18"/>
        <v>#REF!</v>
      </c>
      <c r="N141" s="89" t="e">
        <f>+M141/I141</f>
        <v>#REF!</v>
      </c>
      <c r="O141" s="92" t="e">
        <f>L141/L152</f>
        <v>#REF!</v>
      </c>
      <c r="P141" s="31"/>
    </row>
    <row r="142" spans="2:16" ht="21.75" customHeight="1" thickBot="1">
      <c r="B142" s="38"/>
      <c r="C142" s="28"/>
      <c r="D142" s="29"/>
      <c r="E142" s="12"/>
      <c r="F142" s="65" t="s">
        <v>85</v>
      </c>
      <c r="G142" s="87"/>
      <c r="H142" s="86"/>
      <c r="I142" s="77">
        <f>'2015 Existing Rates'!$B$41</f>
        <v>0</v>
      </c>
      <c r="J142" s="87"/>
      <c r="K142" s="86"/>
      <c r="L142" s="81" t="e">
        <f>#REF!</f>
        <v>#REF!</v>
      </c>
      <c r="M142" s="91" t="e">
        <f t="shared" si="18"/>
        <v>#REF!</v>
      </c>
      <c r="N142" s="89" t="e">
        <f>+M142/I142</f>
        <v>#REF!</v>
      </c>
      <c r="O142" s="92" t="e">
        <f>L142/L152</f>
        <v>#REF!</v>
      </c>
      <c r="P142" s="31"/>
    </row>
    <row r="143" spans="2:16" ht="21.75" customHeight="1" thickBot="1">
      <c r="B143" s="38"/>
      <c r="C143" s="28"/>
      <c r="D143" s="29"/>
      <c r="E143" s="12"/>
      <c r="F143" s="65" t="s">
        <v>83</v>
      </c>
      <c r="G143" s="68">
        <f>C140</f>
        <v>2000</v>
      </c>
      <c r="H143" s="62"/>
      <c r="I143" s="73">
        <f>+G143*H143</f>
        <v>0</v>
      </c>
      <c r="J143" s="68">
        <f>C140</f>
        <v>2000</v>
      </c>
      <c r="K143" s="61" t="e">
        <f>#REF!</f>
        <v>#REF!</v>
      </c>
      <c r="L143" s="81" t="e">
        <f>J143*K143</f>
        <v>#REF!</v>
      </c>
      <c r="M143" s="91" t="e">
        <f t="shared" si="18"/>
        <v>#REF!</v>
      </c>
      <c r="N143" s="89">
        <v>0</v>
      </c>
      <c r="O143" s="92" t="e">
        <f>L143/L152</f>
        <v>#REF!</v>
      </c>
      <c r="P143" s="31"/>
    </row>
    <row r="144" spans="2:16" ht="21.75" customHeight="1" thickBot="1">
      <c r="B144" s="38"/>
      <c r="C144" s="12"/>
      <c r="D144" s="12"/>
      <c r="E144" s="12"/>
      <c r="F144" s="66" t="s">
        <v>118</v>
      </c>
      <c r="G144" s="93">
        <f>+C140</f>
        <v>2000</v>
      </c>
      <c r="H144" s="94">
        <f>+'2015 Existing Rates'!$B$17</f>
        <v>0</v>
      </c>
      <c r="I144" s="95">
        <f>+G144*H144</f>
        <v>0</v>
      </c>
      <c r="J144" s="93">
        <f>+C140</f>
        <v>2000</v>
      </c>
      <c r="K144" s="94" t="e">
        <f>#REF!</f>
        <v>#REF!</v>
      </c>
      <c r="L144" s="95" t="e">
        <f>+J144*K144</f>
        <v>#REF!</v>
      </c>
      <c r="M144" s="91" t="e">
        <f t="shared" si="18"/>
        <v>#REF!</v>
      </c>
      <c r="N144" s="89" t="e">
        <f t="shared" ref="N144:N152" si="19">+M144/I144</f>
        <v>#REF!</v>
      </c>
      <c r="O144" s="92" t="e">
        <f>L144/L152</f>
        <v>#REF!</v>
      </c>
      <c r="P144" s="31"/>
    </row>
    <row r="145" spans="2:16" ht="21.75" customHeight="1" thickBot="1">
      <c r="B145" s="38"/>
      <c r="C145" s="12"/>
      <c r="D145" s="12"/>
      <c r="E145" s="12"/>
      <c r="F145" s="164" t="s">
        <v>120</v>
      </c>
      <c r="G145" s="1293"/>
      <c r="H145" s="1294"/>
      <c r="I145" s="165">
        <f>SUM(I139:I144)</f>
        <v>13.19</v>
      </c>
      <c r="J145" s="1293"/>
      <c r="K145" s="1294"/>
      <c r="L145" s="165" t="e">
        <f>SUM(L139:L144)</f>
        <v>#REF!</v>
      </c>
      <c r="M145" s="168" t="e">
        <f t="shared" ref="M145:M151" si="20">+L145-I145</f>
        <v>#REF!</v>
      </c>
      <c r="N145" s="169" t="e">
        <f t="shared" si="19"/>
        <v>#REF!</v>
      </c>
      <c r="O145" s="170" t="e">
        <f>L145/L152</f>
        <v>#REF!</v>
      </c>
      <c r="P145" s="31"/>
    </row>
    <row r="146" spans="2:16" ht="21.75" customHeight="1" thickBot="1">
      <c r="B146" s="38"/>
      <c r="C146" s="12"/>
      <c r="D146" s="12"/>
      <c r="E146" s="12"/>
      <c r="F146" s="65" t="s">
        <v>121</v>
      </c>
      <c r="G146" s="122" t="e">
        <f>C140*#REF!</f>
        <v>#REF!</v>
      </c>
      <c r="H146" s="123" t="e">
        <f>#REF!</f>
        <v>#REF!</v>
      </c>
      <c r="I146" s="77" t="e">
        <f>+G146*H146</f>
        <v>#REF!</v>
      </c>
      <c r="J146" s="122" t="e">
        <f>'BILL IMPACTS'!C140*#REF!</f>
        <v>#REF!</v>
      </c>
      <c r="K146" s="123" t="e">
        <f>#REF!</f>
        <v>#REF!</v>
      </c>
      <c r="L146" s="77" t="e">
        <f>+J146*K146</f>
        <v>#REF!</v>
      </c>
      <c r="M146" s="124" t="e">
        <f t="shared" si="20"/>
        <v>#REF!</v>
      </c>
      <c r="N146" s="89" t="e">
        <f t="shared" si="19"/>
        <v>#REF!</v>
      </c>
      <c r="O146" s="90" t="e">
        <f>L146/L152</f>
        <v>#REF!</v>
      </c>
      <c r="P146" s="31"/>
    </row>
    <row r="147" spans="2:16" ht="21.75" customHeight="1" thickBot="1">
      <c r="B147" s="38"/>
      <c r="C147" s="12"/>
      <c r="D147" s="12"/>
      <c r="E147" s="12"/>
      <c r="F147" s="164" t="s">
        <v>122</v>
      </c>
      <c r="G147" s="1293"/>
      <c r="H147" s="1294"/>
      <c r="I147" s="165" t="e">
        <f>I145+I146</f>
        <v>#REF!</v>
      </c>
      <c r="J147" s="1293"/>
      <c r="K147" s="1294"/>
      <c r="L147" s="165" t="e">
        <f>L145+L146</f>
        <v>#REF!</v>
      </c>
      <c r="M147" s="168" t="e">
        <f t="shared" si="20"/>
        <v>#REF!</v>
      </c>
      <c r="N147" s="169" t="e">
        <f t="shared" si="19"/>
        <v>#REF!</v>
      </c>
      <c r="O147" s="171" t="e">
        <f>L147/L152</f>
        <v>#REF!</v>
      </c>
      <c r="P147" s="31"/>
    </row>
    <row r="148" spans="2:16" ht="21.75" customHeight="1" thickBot="1">
      <c r="B148" s="38"/>
      <c r="C148" s="12"/>
      <c r="D148" s="12"/>
      <c r="E148" s="12"/>
      <c r="F148" s="67" t="s">
        <v>52</v>
      </c>
      <c r="G148" s="69" t="e">
        <f>+#REF!*C140</f>
        <v>#REF!</v>
      </c>
      <c r="H148" s="70" t="e">
        <f>#REF!+#REF!</f>
        <v>#REF!</v>
      </c>
      <c r="I148" s="71" t="e">
        <f>+G148*H148</f>
        <v>#REF!</v>
      </c>
      <c r="J148" s="69" t="e">
        <f>J146</f>
        <v>#REF!</v>
      </c>
      <c r="K148" s="70" t="e">
        <f>#REF!+#REF!</f>
        <v>#REF!</v>
      </c>
      <c r="L148" s="98" t="e">
        <f>+J148*K148</f>
        <v>#REF!</v>
      </c>
      <c r="M148" s="158" t="e">
        <f t="shared" si="20"/>
        <v>#REF!</v>
      </c>
      <c r="N148" s="89" t="e">
        <f t="shared" si="19"/>
        <v>#REF!</v>
      </c>
      <c r="O148" s="115" t="e">
        <f>L148/L152</f>
        <v>#REF!</v>
      </c>
      <c r="P148" s="31"/>
    </row>
    <row r="149" spans="2:16" ht="21.75" customHeight="1" thickBot="1">
      <c r="B149" s="38"/>
      <c r="C149" s="12"/>
      <c r="D149" s="12"/>
      <c r="E149" s="12"/>
      <c r="F149" s="65" t="s">
        <v>53</v>
      </c>
      <c r="G149" s="78" t="e">
        <f>+#REF!*C140</f>
        <v>#REF!</v>
      </c>
      <c r="H149" s="72" t="e">
        <f>#REF!</f>
        <v>#REF!</v>
      </c>
      <c r="I149" s="73" t="e">
        <f>+G149*H149</f>
        <v>#REF!</v>
      </c>
      <c r="J149" s="78" t="e">
        <f>J148</f>
        <v>#REF!</v>
      </c>
      <c r="K149" s="72" t="e">
        <f>#REF!</f>
        <v>#REF!</v>
      </c>
      <c r="L149" s="95" t="e">
        <f>+J149*K149</f>
        <v>#REF!</v>
      </c>
      <c r="M149" s="159" t="e">
        <f t="shared" si="20"/>
        <v>#REF!</v>
      </c>
      <c r="N149" s="89" t="e">
        <f t="shared" si="19"/>
        <v>#REF!</v>
      </c>
      <c r="O149" s="102" t="e">
        <f>L149/L152</f>
        <v>#REF!</v>
      </c>
      <c r="P149" s="31"/>
    </row>
    <row r="150" spans="2:16" ht="21.75" customHeight="1" thickBot="1">
      <c r="B150" s="38"/>
      <c r="C150" s="12"/>
      <c r="D150" s="12"/>
      <c r="E150" s="12"/>
      <c r="F150" s="164" t="s">
        <v>102</v>
      </c>
      <c r="G150" s="1293"/>
      <c r="H150" s="1294"/>
      <c r="I150" s="165" t="e">
        <f>SUM(I147:I149)</f>
        <v>#REF!</v>
      </c>
      <c r="J150" s="1293"/>
      <c r="K150" s="1294"/>
      <c r="L150" s="165" t="e">
        <f>SUM(L147:L149)</f>
        <v>#REF!</v>
      </c>
      <c r="M150" s="165" t="e">
        <f t="shared" si="20"/>
        <v>#REF!</v>
      </c>
      <c r="N150" s="169" t="e">
        <f t="shared" si="19"/>
        <v>#REF!</v>
      </c>
      <c r="O150" s="171" t="e">
        <f>L150/L152</f>
        <v>#REF!</v>
      </c>
      <c r="P150" s="117"/>
    </row>
    <row r="151" spans="2:16" ht="21.75" customHeight="1" thickBot="1">
      <c r="B151" s="38"/>
      <c r="C151" s="12"/>
      <c r="D151" s="12"/>
      <c r="E151" s="12"/>
      <c r="F151" s="111" t="s">
        <v>173</v>
      </c>
      <c r="G151" s="112"/>
      <c r="H151" s="116">
        <v>0.13</v>
      </c>
      <c r="I151" s="113" t="e">
        <f>I150*H151</f>
        <v>#REF!</v>
      </c>
      <c r="J151" s="112"/>
      <c r="K151" s="116">
        <v>0.13</v>
      </c>
      <c r="L151" s="114" t="e">
        <f>L150*K151</f>
        <v>#REF!</v>
      </c>
      <c r="M151" s="96" t="e">
        <f t="shared" si="20"/>
        <v>#REF!</v>
      </c>
      <c r="N151" s="100" t="e">
        <f t="shared" si="19"/>
        <v>#REF!</v>
      </c>
      <c r="O151" s="102" t="e">
        <f>L151/L152</f>
        <v>#REF!</v>
      </c>
      <c r="P151" s="31"/>
    </row>
    <row r="152" spans="2:16" s="129" customFormat="1" ht="21.75" customHeight="1" thickBot="1">
      <c r="B152" s="125"/>
      <c r="C152" s="126"/>
      <c r="D152" s="126"/>
      <c r="E152" s="127"/>
      <c r="F152" s="166" t="s">
        <v>54</v>
      </c>
      <c r="G152" s="1295"/>
      <c r="H152" s="1296"/>
      <c r="I152" s="167" t="e">
        <f>I150+I151</f>
        <v>#REF!</v>
      </c>
      <c r="J152" s="1295"/>
      <c r="K152" s="1296"/>
      <c r="L152" s="167" t="e">
        <f>L150+L151</f>
        <v>#REF!</v>
      </c>
      <c r="M152" s="167" t="e">
        <f>M150+M151</f>
        <v>#REF!</v>
      </c>
      <c r="N152" s="172" t="e">
        <f t="shared" si="19"/>
        <v>#REF!</v>
      </c>
      <c r="O152" s="173" t="e">
        <f>O150+O151</f>
        <v>#REF!</v>
      </c>
      <c r="P152" s="128"/>
    </row>
    <row r="153" spans="2:16" ht="18" customHeight="1">
      <c r="B153" s="38"/>
      <c r="C153" s="12"/>
      <c r="D153" s="12"/>
      <c r="E153" s="16"/>
      <c r="P153" s="31"/>
    </row>
    <row r="154" spans="2:16" ht="18" customHeight="1" thickBot="1">
      <c r="B154" s="32"/>
      <c r="C154" s="44"/>
      <c r="D154" s="44"/>
      <c r="E154" s="44"/>
      <c r="F154" s="45"/>
      <c r="G154" s="46"/>
      <c r="H154" s="47"/>
      <c r="I154" s="48"/>
      <c r="J154" s="46"/>
      <c r="K154" s="49"/>
      <c r="L154" s="48"/>
      <c r="M154" s="53"/>
      <c r="N154" s="51"/>
      <c r="O154" s="52"/>
      <c r="P154" s="33"/>
    </row>
    <row r="155" spans="2:16" ht="18" customHeight="1" thickBot="1">
      <c r="B155" s="11"/>
      <c r="C155" s="12"/>
      <c r="D155" s="12"/>
      <c r="E155" s="12"/>
      <c r="F155" s="19"/>
      <c r="G155" s="20"/>
      <c r="H155" s="21"/>
      <c r="I155" s="22"/>
      <c r="J155" s="20"/>
      <c r="K155" s="23"/>
      <c r="L155" s="22"/>
      <c r="M155" s="43"/>
      <c r="N155" s="41"/>
      <c r="O155" s="42"/>
      <c r="P155" s="11"/>
    </row>
    <row r="156" spans="2:16" ht="18" customHeight="1">
      <c r="B156" s="40"/>
      <c r="C156" s="1299"/>
      <c r="D156" s="1299"/>
      <c r="E156" s="1299"/>
      <c r="F156" s="1299"/>
      <c r="G156" s="1299"/>
      <c r="H156" s="1299"/>
      <c r="I156" s="1299"/>
      <c r="J156" s="1299"/>
      <c r="K156" s="1299"/>
      <c r="L156" s="1299"/>
      <c r="M156" s="1299"/>
      <c r="N156" s="1299"/>
      <c r="O156" s="1299"/>
      <c r="P156" s="30"/>
    </row>
    <row r="157" spans="2:16" ht="23.25">
      <c r="B157" s="38"/>
      <c r="C157" s="1300" t="s">
        <v>70</v>
      </c>
      <c r="D157" s="1300"/>
      <c r="E157" s="1300"/>
      <c r="F157" s="1300"/>
      <c r="G157" s="1300"/>
      <c r="H157" s="1300"/>
      <c r="I157" s="1300"/>
      <c r="J157" s="1300"/>
      <c r="K157" s="1300"/>
      <c r="L157" s="1300"/>
      <c r="M157" s="1300"/>
      <c r="N157" s="1300"/>
      <c r="O157" s="1300"/>
      <c r="P157" s="31"/>
    </row>
    <row r="158" spans="2:16" ht="18" customHeight="1" thickBot="1">
      <c r="B158" s="38"/>
      <c r="C158" s="1301"/>
      <c r="D158" s="1301"/>
      <c r="E158" s="1301"/>
      <c r="F158" s="1301"/>
      <c r="G158" s="1301"/>
      <c r="H158" s="1301"/>
      <c r="I158" s="1301"/>
      <c r="J158" s="1301"/>
      <c r="K158" s="1301"/>
      <c r="L158" s="1301"/>
      <c r="M158" s="1301"/>
      <c r="N158" s="1301"/>
      <c r="O158" s="1301"/>
      <c r="P158" s="31"/>
    </row>
    <row r="159" spans="2:16" ht="18" customHeight="1" thickBot="1">
      <c r="B159" s="38"/>
      <c r="C159" s="39"/>
      <c r="D159" s="39"/>
      <c r="E159" s="12"/>
      <c r="F159" s="17"/>
      <c r="G159" s="1302" t="str">
        <f>$G$10</f>
        <v>2010 BILL</v>
      </c>
      <c r="H159" s="1303"/>
      <c r="I159" s="1304"/>
      <c r="J159" s="1302" t="str">
        <f>$J$10</f>
        <v>2011 BILL</v>
      </c>
      <c r="K159" s="1303"/>
      <c r="L159" s="1304"/>
      <c r="M159" s="1302" t="s">
        <v>48</v>
      </c>
      <c r="N159" s="1303"/>
      <c r="O159" s="1304"/>
      <c r="P159" s="31"/>
    </row>
    <row r="160" spans="2:16" ht="26.25" thickBot="1">
      <c r="B160" s="38"/>
      <c r="C160" s="12"/>
      <c r="D160" s="12"/>
      <c r="E160" s="14"/>
      <c r="F160" s="18"/>
      <c r="G160" s="54" t="s">
        <v>42</v>
      </c>
      <c r="H160" s="55" t="s">
        <v>43</v>
      </c>
      <c r="I160" s="56" t="s">
        <v>44</v>
      </c>
      <c r="J160" s="57" t="s">
        <v>42</v>
      </c>
      <c r="K160" s="55" t="s">
        <v>43</v>
      </c>
      <c r="L160" s="56" t="s">
        <v>44</v>
      </c>
      <c r="M160" s="58" t="s">
        <v>55</v>
      </c>
      <c r="N160" s="59" t="s">
        <v>56</v>
      </c>
      <c r="O160" s="60" t="s">
        <v>51</v>
      </c>
      <c r="P160" s="31"/>
    </row>
    <row r="161" spans="1:16" ht="18" customHeight="1" thickBot="1">
      <c r="B161" s="38"/>
      <c r="C161" s="1305" t="s">
        <v>45</v>
      </c>
      <c r="D161" s="1306"/>
      <c r="E161" s="12"/>
      <c r="F161" s="64" t="s">
        <v>46</v>
      </c>
      <c r="G161" s="74"/>
      <c r="H161" s="75"/>
      <c r="I161" s="76">
        <f>'2015 Existing Rates'!$C$7</f>
        <v>30.52</v>
      </c>
      <c r="J161" s="74"/>
      <c r="K161" s="75"/>
      <c r="L161" s="79" t="e">
        <f>#REF!</f>
        <v>#REF!</v>
      </c>
      <c r="M161" s="88" t="e">
        <f t="shared" ref="M161:M166" si="21">+L161-I161</f>
        <v>#REF!</v>
      </c>
      <c r="N161" s="89" t="e">
        <f t="shared" ref="N161:N169" si="22">+M161/I161</f>
        <v>#REF!</v>
      </c>
      <c r="O161" s="90" t="e">
        <f>L161/L175</f>
        <v>#REF!</v>
      </c>
      <c r="P161" s="31"/>
    </row>
    <row r="162" spans="1:16" ht="18" customHeight="1" thickBot="1">
      <c r="B162" s="38"/>
      <c r="C162" s="36">
        <v>1000</v>
      </c>
      <c r="D162" s="37" t="s">
        <v>13</v>
      </c>
      <c r="E162" s="12"/>
      <c r="F162" s="65" t="s">
        <v>47</v>
      </c>
      <c r="G162" s="68">
        <f>+C162</f>
        <v>1000</v>
      </c>
      <c r="H162" s="62">
        <f>'2015 Existing Rates'!$E$7</f>
        <v>9.1999999999999998E-3</v>
      </c>
      <c r="I162" s="77">
        <f>+G162*H162</f>
        <v>9.1999999999999993</v>
      </c>
      <c r="J162" s="68">
        <f>+C162</f>
        <v>1000</v>
      </c>
      <c r="K162" s="61" t="e">
        <f>#REF!</f>
        <v>#REF!</v>
      </c>
      <c r="L162" s="81" t="e">
        <f>+J162*K162</f>
        <v>#REF!</v>
      </c>
      <c r="M162" s="91" t="e">
        <f t="shared" si="21"/>
        <v>#REF!</v>
      </c>
      <c r="N162" s="85" t="e">
        <f t="shared" si="22"/>
        <v>#REF!</v>
      </c>
      <c r="O162" s="92" t="e">
        <f>L162/L175</f>
        <v>#REF!</v>
      </c>
      <c r="P162" s="31"/>
    </row>
    <row r="163" spans="1:16" ht="18" customHeight="1">
      <c r="B163" s="38"/>
      <c r="C163" s="28"/>
      <c r="D163" s="29"/>
      <c r="E163" s="12"/>
      <c r="F163" s="65" t="s">
        <v>119</v>
      </c>
      <c r="G163" s="68">
        <f>G162</f>
        <v>1000</v>
      </c>
      <c r="H163" s="62">
        <f>'2015 Existing Rates'!$B$30</f>
        <v>0</v>
      </c>
      <c r="I163" s="77">
        <f>+G163*H163</f>
        <v>0</v>
      </c>
      <c r="J163" s="68">
        <f>J162</f>
        <v>1000</v>
      </c>
      <c r="K163" s="61" t="e">
        <f>#REF!</f>
        <v>#REF!</v>
      </c>
      <c r="L163" s="81" t="e">
        <f>+J163*K163</f>
        <v>#REF!</v>
      </c>
      <c r="M163" s="91" t="e">
        <f t="shared" si="21"/>
        <v>#REF!</v>
      </c>
      <c r="N163" s="85" t="e">
        <f t="shared" si="22"/>
        <v>#REF!</v>
      </c>
      <c r="O163" s="92" t="e">
        <f>L163/L175</f>
        <v>#REF!</v>
      </c>
      <c r="P163" s="31"/>
    </row>
    <row r="164" spans="1:16" ht="18" customHeight="1">
      <c r="B164" s="38"/>
      <c r="C164" s="28"/>
      <c r="D164" s="29"/>
      <c r="E164" s="12"/>
      <c r="F164" s="65" t="s">
        <v>85</v>
      </c>
      <c r="G164" s="87"/>
      <c r="H164" s="86"/>
      <c r="I164" s="77">
        <f>'2015 Existing Rates'!$B$42</f>
        <v>0</v>
      </c>
      <c r="J164" s="87"/>
      <c r="K164" s="86"/>
      <c r="L164" s="81" t="e">
        <f>#REF!</f>
        <v>#REF!</v>
      </c>
      <c r="M164" s="91" t="e">
        <f t="shared" si="21"/>
        <v>#REF!</v>
      </c>
      <c r="N164" s="85" t="e">
        <f t="shared" si="22"/>
        <v>#REF!</v>
      </c>
      <c r="O164" s="92" t="e">
        <f>L164/L175</f>
        <v>#REF!</v>
      </c>
      <c r="P164" s="31"/>
    </row>
    <row r="165" spans="1:16" ht="18" customHeight="1">
      <c r="A165" s="31"/>
      <c r="B165" s="11"/>
      <c r="C165" s="12"/>
      <c r="D165" s="12"/>
      <c r="E165" s="12"/>
      <c r="F165" s="65" t="s">
        <v>83</v>
      </c>
      <c r="G165" s="68">
        <f>C162</f>
        <v>1000</v>
      </c>
      <c r="H165" s="62"/>
      <c r="I165" s="73">
        <f>+G165*H165</f>
        <v>0</v>
      </c>
      <c r="J165" s="68">
        <f>C162</f>
        <v>1000</v>
      </c>
      <c r="K165" s="61" t="e">
        <f>#REF!</f>
        <v>#REF!</v>
      </c>
      <c r="L165" s="81" t="e">
        <f>J165*K165</f>
        <v>#REF!</v>
      </c>
      <c r="M165" s="91" t="e">
        <f t="shared" si="21"/>
        <v>#REF!</v>
      </c>
      <c r="N165" s="85">
        <v>0</v>
      </c>
      <c r="O165" s="92" t="e">
        <f>L165/L175</f>
        <v>#REF!</v>
      </c>
      <c r="P165" s="31"/>
    </row>
    <row r="166" spans="1:16" ht="18" customHeight="1" thickBot="1">
      <c r="A166" s="31"/>
      <c r="B166" s="11"/>
      <c r="C166" s="12"/>
      <c r="D166" s="12"/>
      <c r="E166" s="12"/>
      <c r="F166" s="66" t="s">
        <v>118</v>
      </c>
      <c r="G166" s="93">
        <f>+C162</f>
        <v>1000</v>
      </c>
      <c r="H166" s="94">
        <f>'2015 Existing Rates'!$B$18</f>
        <v>0</v>
      </c>
      <c r="I166" s="95">
        <f>+G166*H166</f>
        <v>0</v>
      </c>
      <c r="J166" s="93">
        <f>+C162</f>
        <v>1000</v>
      </c>
      <c r="K166" s="94" t="e">
        <f>#REF!</f>
        <v>#REF!</v>
      </c>
      <c r="L166" s="95" t="e">
        <f>+J166*K166</f>
        <v>#REF!</v>
      </c>
      <c r="M166" s="91" t="e">
        <f t="shared" si="21"/>
        <v>#REF!</v>
      </c>
      <c r="N166" s="85" t="e">
        <f t="shared" si="22"/>
        <v>#REF!</v>
      </c>
      <c r="O166" s="92" t="e">
        <f>L166/L175</f>
        <v>#REF!</v>
      </c>
      <c r="P166" s="130"/>
    </row>
    <row r="167" spans="1:16" ht="18" customHeight="1" thickBot="1">
      <c r="A167" s="31"/>
      <c r="F167" s="164" t="s">
        <v>120</v>
      </c>
      <c r="G167" s="1293"/>
      <c r="H167" s="1294"/>
      <c r="I167" s="165">
        <f>SUM(I161:I166)</f>
        <v>39.72</v>
      </c>
      <c r="J167" s="1293"/>
      <c r="K167" s="1294"/>
      <c r="L167" s="165" t="e">
        <f>SUM(L161:L166)</f>
        <v>#REF!</v>
      </c>
      <c r="M167" s="168" t="e">
        <f>SUM(M161:M166)</f>
        <v>#REF!</v>
      </c>
      <c r="N167" s="169" t="e">
        <f t="shared" si="22"/>
        <v>#REF!</v>
      </c>
      <c r="O167" s="170" t="e">
        <f>L167/L175</f>
        <v>#REF!</v>
      </c>
      <c r="P167" s="130"/>
    </row>
    <row r="168" spans="1:16" ht="18" customHeight="1" thickBot="1">
      <c r="A168" s="31"/>
      <c r="F168" s="65" t="s">
        <v>121</v>
      </c>
      <c r="G168" s="122" t="e">
        <f>C162*#REF!</f>
        <v>#REF!</v>
      </c>
      <c r="H168" s="123" t="e">
        <f>#REF!</f>
        <v>#REF!</v>
      </c>
      <c r="I168" s="77" t="e">
        <f>+G168*H168</f>
        <v>#REF!</v>
      </c>
      <c r="J168" s="122" t="e">
        <f>'BILL IMPACTS'!C162*#REF!</f>
        <v>#REF!</v>
      </c>
      <c r="K168" s="123" t="e">
        <f>#REF!</f>
        <v>#REF!</v>
      </c>
      <c r="L168" s="77" t="e">
        <f>+J168*K168</f>
        <v>#REF!</v>
      </c>
      <c r="M168" s="124" t="e">
        <f t="shared" ref="M168:M174" si="23">+L168-I168</f>
        <v>#REF!</v>
      </c>
      <c r="N168" s="89" t="e">
        <f t="shared" si="22"/>
        <v>#REF!</v>
      </c>
      <c r="O168" s="90" t="e">
        <f>L168/L175</f>
        <v>#REF!</v>
      </c>
      <c r="P168" s="130"/>
    </row>
    <row r="169" spans="1:16" ht="18" customHeight="1" thickBot="1">
      <c r="A169" s="31"/>
      <c r="F169" s="164" t="s">
        <v>122</v>
      </c>
      <c r="G169" s="1293"/>
      <c r="H169" s="1294"/>
      <c r="I169" s="165" t="e">
        <f>I167+I168</f>
        <v>#REF!</v>
      </c>
      <c r="J169" s="1293"/>
      <c r="K169" s="1294"/>
      <c r="L169" s="165" t="e">
        <f>L167+L168</f>
        <v>#REF!</v>
      </c>
      <c r="M169" s="168" t="e">
        <f t="shared" si="23"/>
        <v>#REF!</v>
      </c>
      <c r="N169" s="169" t="e">
        <f t="shared" si="22"/>
        <v>#REF!</v>
      </c>
      <c r="O169" s="171" t="e">
        <f>L169/L175</f>
        <v>#REF!</v>
      </c>
      <c r="P169" s="130"/>
    </row>
    <row r="170" spans="1:16" ht="18" customHeight="1">
      <c r="A170" s="31"/>
      <c r="F170" s="67" t="s">
        <v>52</v>
      </c>
      <c r="G170" s="69" t="e">
        <f>+#REF!*C162</f>
        <v>#REF!</v>
      </c>
      <c r="H170" s="70" t="e">
        <f>#REF!+#REF!</f>
        <v>#REF!</v>
      </c>
      <c r="I170" s="71" t="e">
        <f>+G170*H170</f>
        <v>#REF!</v>
      </c>
      <c r="J170" s="69" t="e">
        <f>J168</f>
        <v>#REF!</v>
      </c>
      <c r="K170" s="70" t="e">
        <f>#REF!+#REF!</f>
        <v>#REF!</v>
      </c>
      <c r="L170" s="98" t="e">
        <f>+J170*K170</f>
        <v>#REF!</v>
      </c>
      <c r="M170" s="99" t="e">
        <f t="shared" si="23"/>
        <v>#REF!</v>
      </c>
      <c r="N170" s="100" t="e">
        <f t="shared" ref="N170:N175" si="24">+M170/I170</f>
        <v>#REF!</v>
      </c>
      <c r="O170" s="115" t="e">
        <f>L170/L175</f>
        <v>#REF!</v>
      </c>
      <c r="P170" s="130"/>
    </row>
    <row r="171" spans="1:16" ht="18" customHeight="1">
      <c r="A171" s="31"/>
      <c r="B171" s="11"/>
      <c r="C171" s="12"/>
      <c r="D171" s="12"/>
      <c r="E171" s="12"/>
      <c r="F171" s="63" t="s">
        <v>53</v>
      </c>
      <c r="G171" s="69">
        <v>600</v>
      </c>
      <c r="H171" s="70" t="e">
        <f>#REF!</f>
        <v>#REF!</v>
      </c>
      <c r="I171" s="71" t="e">
        <f>+G171*H171</f>
        <v>#REF!</v>
      </c>
      <c r="J171" s="69">
        <v>600</v>
      </c>
      <c r="K171" s="70" t="e">
        <f>#REF!</f>
        <v>#REF!</v>
      </c>
      <c r="L171" s="98" t="e">
        <f>+J171*K171</f>
        <v>#REF!</v>
      </c>
      <c r="M171" s="99" t="e">
        <f t="shared" si="23"/>
        <v>#REF!</v>
      </c>
      <c r="N171" s="100" t="e">
        <f t="shared" si="24"/>
        <v>#REF!</v>
      </c>
      <c r="O171" s="101" t="e">
        <f>L171/L175</f>
        <v>#REF!</v>
      </c>
      <c r="P171" s="130"/>
    </row>
    <row r="172" spans="1:16" ht="18" customHeight="1" thickBot="1">
      <c r="B172" s="38"/>
      <c r="C172" s="12"/>
      <c r="D172" s="12"/>
      <c r="E172" s="12"/>
      <c r="F172" s="63" t="s">
        <v>53</v>
      </c>
      <c r="G172" s="69" t="e">
        <f>G170-G171</f>
        <v>#REF!</v>
      </c>
      <c r="H172" s="70" t="e">
        <f>#REF!</f>
        <v>#REF!</v>
      </c>
      <c r="I172" s="71" t="e">
        <f>+G172*H172</f>
        <v>#REF!</v>
      </c>
      <c r="J172" s="69" t="e">
        <f>J170-J171</f>
        <v>#REF!</v>
      </c>
      <c r="K172" s="70" t="e">
        <f>#REF!</f>
        <v>#REF!</v>
      </c>
      <c r="L172" s="98" t="e">
        <f>+J172*K172</f>
        <v>#REF!</v>
      </c>
      <c r="M172" s="99" t="e">
        <f t="shared" si="23"/>
        <v>#REF!</v>
      </c>
      <c r="N172" s="100" t="e">
        <f t="shared" si="24"/>
        <v>#REF!</v>
      </c>
      <c r="O172" s="101" t="e">
        <f>L172/L175</f>
        <v>#REF!</v>
      </c>
      <c r="P172" s="31"/>
    </row>
    <row r="173" spans="1:16" ht="18" customHeight="1" thickBot="1">
      <c r="B173" s="38"/>
      <c r="C173" s="12"/>
      <c r="D173" s="12"/>
      <c r="E173" s="12"/>
      <c r="F173" s="164" t="s">
        <v>102</v>
      </c>
      <c r="G173" s="1293"/>
      <c r="H173" s="1294"/>
      <c r="I173" s="165" t="e">
        <f>SUM(I169:I172)</f>
        <v>#REF!</v>
      </c>
      <c r="J173" s="1293"/>
      <c r="K173" s="1294"/>
      <c r="L173" s="165" t="e">
        <f>SUM(L169:L172)</f>
        <v>#REF!</v>
      </c>
      <c r="M173" s="176" t="e">
        <f t="shared" si="23"/>
        <v>#REF!</v>
      </c>
      <c r="N173" s="169" t="e">
        <f t="shared" si="24"/>
        <v>#REF!</v>
      </c>
      <c r="O173" s="171" t="e">
        <f>L173/L175</f>
        <v>#REF!</v>
      </c>
      <c r="P173" s="31"/>
    </row>
    <row r="174" spans="1:16" ht="18" customHeight="1" thickBot="1">
      <c r="B174" s="38"/>
      <c r="C174" s="12"/>
      <c r="D174" s="12"/>
      <c r="E174" s="12"/>
      <c r="F174" s="111" t="s">
        <v>173</v>
      </c>
      <c r="G174" s="112"/>
      <c r="H174" s="116">
        <v>0.13</v>
      </c>
      <c r="I174" s="113" t="e">
        <f>I173*H174</f>
        <v>#REF!</v>
      </c>
      <c r="J174" s="112"/>
      <c r="K174" s="116">
        <v>0.13</v>
      </c>
      <c r="L174" s="114" t="e">
        <f>L173*K174</f>
        <v>#REF!</v>
      </c>
      <c r="M174" s="96" t="e">
        <f t="shared" si="23"/>
        <v>#REF!</v>
      </c>
      <c r="N174" s="97" t="e">
        <f t="shared" si="24"/>
        <v>#REF!</v>
      </c>
      <c r="O174" s="102" t="e">
        <f>L174/L175</f>
        <v>#REF!</v>
      </c>
      <c r="P174" s="31"/>
    </row>
    <row r="175" spans="1:16" ht="18" customHeight="1" thickBot="1">
      <c r="B175" s="38"/>
      <c r="C175" s="12"/>
      <c r="D175" s="12"/>
      <c r="E175" s="16"/>
      <c r="F175" s="174" t="s">
        <v>54</v>
      </c>
      <c r="G175" s="1315"/>
      <c r="H175" s="1316"/>
      <c r="I175" s="175" t="e">
        <f>I173+I174</f>
        <v>#REF!</v>
      </c>
      <c r="J175" s="1315"/>
      <c r="K175" s="1316"/>
      <c r="L175" s="175" t="e">
        <f>L173+L174</f>
        <v>#REF!</v>
      </c>
      <c r="M175" s="177" t="e">
        <f>M173+M174</f>
        <v>#REF!</v>
      </c>
      <c r="N175" s="169" t="e">
        <f t="shared" si="24"/>
        <v>#REF!</v>
      </c>
      <c r="O175" s="170" t="e">
        <f>SUM(O173:O174)</f>
        <v>#REF!</v>
      </c>
      <c r="P175" s="31"/>
    </row>
    <row r="176" spans="1:16" ht="18" customHeight="1" thickBot="1">
      <c r="B176" s="32"/>
      <c r="C176" s="44"/>
      <c r="D176" s="44"/>
      <c r="E176" s="44"/>
      <c r="F176" s="45"/>
      <c r="G176" s="46"/>
      <c r="H176" s="47"/>
      <c r="I176" s="48"/>
      <c r="J176" s="46"/>
      <c r="K176" s="49"/>
      <c r="L176" s="48"/>
      <c r="M176" s="53"/>
      <c r="N176" s="51"/>
      <c r="O176" s="52"/>
      <c r="P176" s="33"/>
    </row>
    <row r="177" spans="1:16" ht="18" customHeight="1" thickBot="1">
      <c r="B177" s="11"/>
      <c r="C177" s="12"/>
      <c r="D177" s="12"/>
      <c r="E177" s="12"/>
      <c r="F177" s="19"/>
      <c r="G177" s="20"/>
      <c r="H177" s="21"/>
      <c r="I177" s="22"/>
      <c r="J177" s="20"/>
      <c r="K177" s="23"/>
      <c r="L177" s="22"/>
      <c r="M177" s="43"/>
      <c r="N177" s="41"/>
      <c r="O177" s="42"/>
      <c r="P177" s="11"/>
    </row>
    <row r="178" spans="1:16" ht="18" customHeight="1">
      <c r="B178" s="40"/>
      <c r="C178" s="1299"/>
      <c r="D178" s="1299"/>
      <c r="E178" s="1299"/>
      <c r="F178" s="1299"/>
      <c r="G178" s="1299"/>
      <c r="H178" s="1299"/>
      <c r="I178" s="1299"/>
      <c r="J178" s="1299"/>
      <c r="K178" s="1299"/>
      <c r="L178" s="1299"/>
      <c r="M178" s="1299"/>
      <c r="N178" s="1299"/>
      <c r="O178" s="1299"/>
      <c r="P178" s="30"/>
    </row>
    <row r="179" spans="1:16" ht="23.25">
      <c r="B179" s="38"/>
      <c r="C179" s="1300" t="s">
        <v>70</v>
      </c>
      <c r="D179" s="1300"/>
      <c r="E179" s="1300"/>
      <c r="F179" s="1300"/>
      <c r="G179" s="1300"/>
      <c r="H179" s="1300"/>
      <c r="I179" s="1300"/>
      <c r="J179" s="1300"/>
      <c r="K179" s="1300"/>
      <c r="L179" s="1300"/>
      <c r="M179" s="1300"/>
      <c r="N179" s="1300"/>
      <c r="O179" s="1300"/>
      <c r="P179" s="31"/>
    </row>
    <row r="180" spans="1:16" ht="18" customHeight="1" thickBot="1">
      <c r="B180" s="38"/>
      <c r="C180" s="1301"/>
      <c r="D180" s="1301"/>
      <c r="E180" s="1301"/>
      <c r="F180" s="1301"/>
      <c r="G180" s="1301"/>
      <c r="H180" s="1301"/>
      <c r="I180" s="1301"/>
      <c r="J180" s="1301"/>
      <c r="K180" s="1301"/>
      <c r="L180" s="1301"/>
      <c r="M180" s="1301"/>
      <c r="N180" s="1301"/>
      <c r="O180" s="1301"/>
      <c r="P180" s="31"/>
    </row>
    <row r="181" spans="1:16" ht="18" customHeight="1" thickBot="1">
      <c r="B181" s="38"/>
      <c r="C181" s="39"/>
      <c r="D181" s="39"/>
      <c r="E181" s="12"/>
      <c r="F181" s="17"/>
      <c r="G181" s="1302" t="str">
        <f>$G$10</f>
        <v>2010 BILL</v>
      </c>
      <c r="H181" s="1303"/>
      <c r="I181" s="1304"/>
      <c r="J181" s="1302" t="str">
        <f>$J$10</f>
        <v>2011 BILL</v>
      </c>
      <c r="K181" s="1303"/>
      <c r="L181" s="1304"/>
      <c r="M181" s="1302" t="s">
        <v>48</v>
      </c>
      <c r="N181" s="1303"/>
      <c r="O181" s="1304"/>
      <c r="P181" s="31"/>
    </row>
    <row r="182" spans="1:16" ht="26.25" thickBot="1">
      <c r="B182" s="38"/>
      <c r="C182" s="12"/>
      <c r="D182" s="12"/>
      <c r="E182" s="14"/>
      <c r="F182" s="18"/>
      <c r="G182" s="54" t="s">
        <v>42</v>
      </c>
      <c r="H182" s="55" t="s">
        <v>43</v>
      </c>
      <c r="I182" s="56" t="s">
        <v>44</v>
      </c>
      <c r="J182" s="57" t="s">
        <v>42</v>
      </c>
      <c r="K182" s="55" t="s">
        <v>43</v>
      </c>
      <c r="L182" s="56" t="s">
        <v>44</v>
      </c>
      <c r="M182" s="58" t="s">
        <v>55</v>
      </c>
      <c r="N182" s="59" t="s">
        <v>56</v>
      </c>
      <c r="O182" s="60" t="s">
        <v>51</v>
      </c>
      <c r="P182" s="31"/>
    </row>
    <row r="183" spans="1:16" ht="18" customHeight="1" thickBot="1">
      <c r="B183" s="38"/>
      <c r="C183" s="1305" t="s">
        <v>45</v>
      </c>
      <c r="D183" s="1306"/>
      <c r="E183" s="12"/>
      <c r="F183" s="64" t="s">
        <v>46</v>
      </c>
      <c r="G183" s="74"/>
      <c r="H183" s="75"/>
      <c r="I183" s="76">
        <f>'2015 Existing Rates'!$C$7</f>
        <v>30.52</v>
      </c>
      <c r="J183" s="74"/>
      <c r="K183" s="75"/>
      <c r="L183" s="79" t="e">
        <f>#REF!</f>
        <v>#REF!</v>
      </c>
      <c r="M183" s="88" t="e">
        <f t="shared" ref="M183:M188" si="25">+L183-I183</f>
        <v>#REF!</v>
      </c>
      <c r="N183" s="89" t="e">
        <f>+M183/I183</f>
        <v>#REF!</v>
      </c>
      <c r="O183" s="90" t="e">
        <f>L183/L197</f>
        <v>#REF!</v>
      </c>
      <c r="P183" s="31"/>
    </row>
    <row r="184" spans="1:16" ht="18" customHeight="1" thickBot="1">
      <c r="B184" s="38"/>
      <c r="C184" s="36">
        <v>2000</v>
      </c>
      <c r="D184" s="37" t="s">
        <v>13</v>
      </c>
      <c r="E184" s="12"/>
      <c r="F184" s="65" t="s">
        <v>47</v>
      </c>
      <c r="G184" s="68">
        <f>+C184</f>
        <v>2000</v>
      </c>
      <c r="H184" s="62">
        <f>'2015 Existing Rates'!$E$7</f>
        <v>9.1999999999999998E-3</v>
      </c>
      <c r="I184" s="77">
        <f>+G184*H184</f>
        <v>18.399999999999999</v>
      </c>
      <c r="J184" s="68">
        <f>+C184</f>
        <v>2000</v>
      </c>
      <c r="K184" s="61" t="e">
        <f>#REF!</f>
        <v>#REF!</v>
      </c>
      <c r="L184" s="81" t="e">
        <f>+J184*K184</f>
        <v>#REF!</v>
      </c>
      <c r="M184" s="91" t="e">
        <f t="shared" si="25"/>
        <v>#REF!</v>
      </c>
      <c r="N184" s="85" t="e">
        <f>+M184/I184</f>
        <v>#REF!</v>
      </c>
      <c r="O184" s="92" t="e">
        <f>L184/L197</f>
        <v>#REF!</v>
      </c>
      <c r="P184" s="31"/>
    </row>
    <row r="185" spans="1:16" ht="18" customHeight="1">
      <c r="B185" s="38"/>
      <c r="C185" s="28"/>
      <c r="D185" s="29"/>
      <c r="E185" s="12"/>
      <c r="F185" s="65" t="s">
        <v>119</v>
      </c>
      <c r="G185" s="68">
        <f>G184</f>
        <v>2000</v>
      </c>
      <c r="H185" s="62">
        <f>'2015 Existing Rates'!$B$30</f>
        <v>0</v>
      </c>
      <c r="I185" s="77">
        <f>+G185*H185</f>
        <v>0</v>
      </c>
      <c r="J185" s="68">
        <f>J184</f>
        <v>2000</v>
      </c>
      <c r="K185" s="61" t="e">
        <f>#REF!</f>
        <v>#REF!</v>
      </c>
      <c r="L185" s="81" t="e">
        <f>+J185*K185</f>
        <v>#REF!</v>
      </c>
      <c r="M185" s="91" t="e">
        <f t="shared" si="25"/>
        <v>#REF!</v>
      </c>
      <c r="N185" s="85" t="e">
        <f>+M185/I185</f>
        <v>#REF!</v>
      </c>
      <c r="O185" s="92" t="e">
        <f>L185/L197</f>
        <v>#REF!</v>
      </c>
      <c r="P185" s="31"/>
    </row>
    <row r="186" spans="1:16" ht="18" customHeight="1">
      <c r="B186" s="38"/>
      <c r="C186" s="28"/>
      <c r="D186" s="29"/>
      <c r="E186" s="12"/>
      <c r="F186" s="65" t="s">
        <v>85</v>
      </c>
      <c r="G186" s="87"/>
      <c r="H186" s="86"/>
      <c r="I186" s="77">
        <f>'2015 Existing Rates'!$B$42</f>
        <v>0</v>
      </c>
      <c r="J186" s="87"/>
      <c r="K186" s="86"/>
      <c r="L186" s="81" t="e">
        <f>#REF!</f>
        <v>#REF!</v>
      </c>
      <c r="M186" s="91" t="e">
        <f t="shared" si="25"/>
        <v>#REF!</v>
      </c>
      <c r="N186" s="85" t="e">
        <f>+M186/I186</f>
        <v>#REF!</v>
      </c>
      <c r="O186" s="92" t="e">
        <f>L186/L197</f>
        <v>#REF!</v>
      </c>
      <c r="P186" s="31"/>
    </row>
    <row r="187" spans="1:16" ht="18" customHeight="1">
      <c r="A187" s="31"/>
      <c r="B187" s="11"/>
      <c r="C187" s="12"/>
      <c r="D187" s="12"/>
      <c r="E187" s="12"/>
      <c r="F187" s="65" t="s">
        <v>83</v>
      </c>
      <c r="G187" s="68">
        <f>C184</f>
        <v>2000</v>
      </c>
      <c r="H187" s="62"/>
      <c r="I187" s="73">
        <f>+G187*H187</f>
        <v>0</v>
      </c>
      <c r="J187" s="68">
        <f>C184</f>
        <v>2000</v>
      </c>
      <c r="K187" s="61" t="e">
        <f>#REF!</f>
        <v>#REF!</v>
      </c>
      <c r="L187" s="81" t="e">
        <f>J187*K187</f>
        <v>#REF!</v>
      </c>
      <c r="M187" s="91" t="e">
        <f t="shared" si="25"/>
        <v>#REF!</v>
      </c>
      <c r="N187" s="85">
        <v>0</v>
      </c>
      <c r="O187" s="92" t="e">
        <f>L187/L197</f>
        <v>#REF!</v>
      </c>
      <c r="P187" s="31"/>
    </row>
    <row r="188" spans="1:16" ht="18" customHeight="1" thickBot="1">
      <c r="A188" s="31"/>
      <c r="B188" s="11"/>
      <c r="C188" s="12"/>
      <c r="D188" s="12"/>
      <c r="E188" s="12"/>
      <c r="F188" s="66" t="s">
        <v>118</v>
      </c>
      <c r="G188" s="93">
        <f>+C184</f>
        <v>2000</v>
      </c>
      <c r="H188" s="94">
        <f>'2015 Existing Rates'!$B$18</f>
        <v>0</v>
      </c>
      <c r="I188" s="95">
        <f>+G188*H188</f>
        <v>0</v>
      </c>
      <c r="J188" s="93">
        <f>+C184</f>
        <v>2000</v>
      </c>
      <c r="K188" s="94" t="e">
        <f>#REF!</f>
        <v>#REF!</v>
      </c>
      <c r="L188" s="95" t="e">
        <f>+J188*K188</f>
        <v>#REF!</v>
      </c>
      <c r="M188" s="91" t="e">
        <f t="shared" si="25"/>
        <v>#REF!</v>
      </c>
      <c r="N188" s="85" t="e">
        <f t="shared" ref="N188:N197" si="26">+M188/I188</f>
        <v>#REF!</v>
      </c>
      <c r="O188" s="92" t="e">
        <f>L188/L197</f>
        <v>#REF!</v>
      </c>
      <c r="P188" s="130"/>
    </row>
    <row r="189" spans="1:16" ht="18" customHeight="1" thickBot="1">
      <c r="A189" s="31"/>
      <c r="F189" s="164" t="s">
        <v>120</v>
      </c>
      <c r="G189" s="1293"/>
      <c r="H189" s="1294"/>
      <c r="I189" s="165">
        <f>SUM(I183:I188)</f>
        <v>48.92</v>
      </c>
      <c r="J189" s="1293"/>
      <c r="K189" s="1294"/>
      <c r="L189" s="165" t="e">
        <f>SUM(L183:L188)</f>
        <v>#REF!</v>
      </c>
      <c r="M189" s="168" t="e">
        <f>SUM(M183:M188)</f>
        <v>#REF!</v>
      </c>
      <c r="N189" s="169" t="e">
        <f t="shared" si="26"/>
        <v>#REF!</v>
      </c>
      <c r="O189" s="170" t="e">
        <f>L189/L197</f>
        <v>#REF!</v>
      </c>
      <c r="P189" s="130"/>
    </row>
    <row r="190" spans="1:16" ht="18" customHeight="1" thickBot="1">
      <c r="A190" s="31"/>
      <c r="F190" s="65" t="s">
        <v>121</v>
      </c>
      <c r="G190" s="122" t="e">
        <f>C184*#REF!</f>
        <v>#REF!</v>
      </c>
      <c r="H190" s="123" t="e">
        <f>#REF!</f>
        <v>#REF!</v>
      </c>
      <c r="I190" s="77" t="e">
        <f>+G190*H190</f>
        <v>#REF!</v>
      </c>
      <c r="J190" s="122" t="e">
        <f>'BILL IMPACTS'!C184*#REF!</f>
        <v>#REF!</v>
      </c>
      <c r="K190" s="123" t="e">
        <f>#REF!</f>
        <v>#REF!</v>
      </c>
      <c r="L190" s="77" t="e">
        <f>+J190*K190</f>
        <v>#REF!</v>
      </c>
      <c r="M190" s="124" t="e">
        <f t="shared" ref="M190:M196" si="27">+L190-I190</f>
        <v>#REF!</v>
      </c>
      <c r="N190" s="89" t="e">
        <f t="shared" si="26"/>
        <v>#REF!</v>
      </c>
      <c r="O190" s="90" t="e">
        <f>L190/L197</f>
        <v>#REF!</v>
      </c>
      <c r="P190" s="130"/>
    </row>
    <row r="191" spans="1:16" ht="18" customHeight="1" thickBot="1">
      <c r="A191" s="31"/>
      <c r="F191" s="164" t="s">
        <v>122</v>
      </c>
      <c r="G191" s="1293"/>
      <c r="H191" s="1294"/>
      <c r="I191" s="165" t="e">
        <f>I189+I190</f>
        <v>#REF!</v>
      </c>
      <c r="J191" s="1293"/>
      <c r="K191" s="1294"/>
      <c r="L191" s="165" t="e">
        <f>L189+L190</f>
        <v>#REF!</v>
      </c>
      <c r="M191" s="168" t="e">
        <f t="shared" si="27"/>
        <v>#REF!</v>
      </c>
      <c r="N191" s="169" t="e">
        <f t="shared" si="26"/>
        <v>#REF!</v>
      </c>
      <c r="O191" s="171" t="e">
        <f>L191/L197</f>
        <v>#REF!</v>
      </c>
      <c r="P191" s="130"/>
    </row>
    <row r="192" spans="1:16" ht="18" customHeight="1">
      <c r="A192" s="31"/>
      <c r="F192" s="67" t="s">
        <v>52</v>
      </c>
      <c r="G192" s="69" t="e">
        <f>+#REF!*C184</f>
        <v>#REF!</v>
      </c>
      <c r="H192" s="70" t="e">
        <f>#REF!+#REF!</f>
        <v>#REF!</v>
      </c>
      <c r="I192" s="71" t="e">
        <f>+G192*H192</f>
        <v>#REF!</v>
      </c>
      <c r="J192" s="69" t="e">
        <f>J190</f>
        <v>#REF!</v>
      </c>
      <c r="K192" s="70" t="e">
        <f>#REF!+#REF!</f>
        <v>#REF!</v>
      </c>
      <c r="L192" s="98" t="e">
        <f>+J192*K192</f>
        <v>#REF!</v>
      </c>
      <c r="M192" s="99" t="e">
        <f t="shared" si="27"/>
        <v>#REF!</v>
      </c>
      <c r="N192" s="100" t="e">
        <f t="shared" si="26"/>
        <v>#REF!</v>
      </c>
      <c r="O192" s="115" t="e">
        <f>L192/L197</f>
        <v>#REF!</v>
      </c>
      <c r="P192" s="130"/>
    </row>
    <row r="193" spans="1:16" ht="18" customHeight="1">
      <c r="A193" s="31"/>
      <c r="B193" s="11"/>
      <c r="C193" s="12"/>
      <c r="D193" s="12"/>
      <c r="E193" s="12"/>
      <c r="F193" s="63" t="s">
        <v>53</v>
      </c>
      <c r="G193" s="69">
        <v>600</v>
      </c>
      <c r="H193" s="70" t="e">
        <f>#REF!</f>
        <v>#REF!</v>
      </c>
      <c r="I193" s="71" t="e">
        <f>+G193*H193</f>
        <v>#REF!</v>
      </c>
      <c r="J193" s="69">
        <v>600</v>
      </c>
      <c r="K193" s="70" t="e">
        <f>#REF!</f>
        <v>#REF!</v>
      </c>
      <c r="L193" s="98" t="e">
        <f>+J193*K193</f>
        <v>#REF!</v>
      </c>
      <c r="M193" s="99" t="e">
        <f t="shared" si="27"/>
        <v>#REF!</v>
      </c>
      <c r="N193" s="100" t="e">
        <f t="shared" si="26"/>
        <v>#REF!</v>
      </c>
      <c r="O193" s="101" t="e">
        <f>L193/L197</f>
        <v>#REF!</v>
      </c>
      <c r="P193" s="130"/>
    </row>
    <row r="194" spans="1:16" ht="18" customHeight="1" thickBot="1">
      <c r="B194" s="38"/>
      <c r="C194" s="12"/>
      <c r="D194" s="12"/>
      <c r="E194" s="12"/>
      <c r="F194" s="63" t="s">
        <v>53</v>
      </c>
      <c r="G194" s="69" t="e">
        <f>G192-G193</f>
        <v>#REF!</v>
      </c>
      <c r="H194" s="70" t="e">
        <f>#REF!</f>
        <v>#REF!</v>
      </c>
      <c r="I194" s="71" t="e">
        <f>+G194*H194</f>
        <v>#REF!</v>
      </c>
      <c r="J194" s="69" t="e">
        <f>J192-J193</f>
        <v>#REF!</v>
      </c>
      <c r="K194" s="70" t="e">
        <f>#REF!</f>
        <v>#REF!</v>
      </c>
      <c r="L194" s="98" t="e">
        <f>+J194*K194</f>
        <v>#REF!</v>
      </c>
      <c r="M194" s="99" t="e">
        <f t="shared" si="27"/>
        <v>#REF!</v>
      </c>
      <c r="N194" s="100" t="e">
        <f t="shared" si="26"/>
        <v>#REF!</v>
      </c>
      <c r="O194" s="101" t="e">
        <f>L194/L197</f>
        <v>#REF!</v>
      </c>
      <c r="P194" s="31"/>
    </row>
    <row r="195" spans="1:16" ht="18" customHeight="1" thickBot="1">
      <c r="B195" s="38"/>
      <c r="C195" s="12"/>
      <c r="D195" s="12"/>
      <c r="E195" s="12"/>
      <c r="F195" s="164" t="s">
        <v>102</v>
      </c>
      <c r="G195" s="1293"/>
      <c r="H195" s="1294"/>
      <c r="I195" s="165" t="e">
        <f>SUM(I191:I194)</f>
        <v>#REF!</v>
      </c>
      <c r="J195" s="1293"/>
      <c r="K195" s="1294"/>
      <c r="L195" s="165" t="e">
        <f>SUM(L191:L194)</f>
        <v>#REF!</v>
      </c>
      <c r="M195" s="176" t="e">
        <f t="shared" si="27"/>
        <v>#REF!</v>
      </c>
      <c r="N195" s="169" t="e">
        <f t="shared" si="26"/>
        <v>#REF!</v>
      </c>
      <c r="O195" s="171" t="e">
        <f>L195/L197</f>
        <v>#REF!</v>
      </c>
      <c r="P195" s="31"/>
    </row>
    <row r="196" spans="1:16" ht="18" customHeight="1" thickBot="1">
      <c r="B196" s="38"/>
      <c r="C196" s="12"/>
      <c r="D196" s="12"/>
      <c r="E196" s="12"/>
      <c r="F196" s="111" t="s">
        <v>173</v>
      </c>
      <c r="G196" s="112"/>
      <c r="H196" s="116">
        <v>0.13</v>
      </c>
      <c r="I196" s="113" t="e">
        <f>I195*H196</f>
        <v>#REF!</v>
      </c>
      <c r="J196" s="112"/>
      <c r="K196" s="116">
        <v>0.13</v>
      </c>
      <c r="L196" s="114" t="e">
        <f>L195*K196</f>
        <v>#REF!</v>
      </c>
      <c r="M196" s="96" t="e">
        <f t="shared" si="27"/>
        <v>#REF!</v>
      </c>
      <c r="N196" s="97" t="e">
        <f t="shared" si="26"/>
        <v>#REF!</v>
      </c>
      <c r="O196" s="102" t="e">
        <f>L196/L197</f>
        <v>#REF!</v>
      </c>
      <c r="P196" s="31"/>
    </row>
    <row r="197" spans="1:16" ht="18" customHeight="1" thickBot="1">
      <c r="B197" s="38"/>
      <c r="C197" s="12"/>
      <c r="D197" s="12"/>
      <c r="E197" s="16"/>
      <c r="F197" s="174" t="s">
        <v>54</v>
      </c>
      <c r="G197" s="1315"/>
      <c r="H197" s="1316"/>
      <c r="I197" s="175" t="e">
        <f>I195+I196</f>
        <v>#REF!</v>
      </c>
      <c r="J197" s="1315"/>
      <c r="K197" s="1316"/>
      <c r="L197" s="175" t="e">
        <f>L195+L196</f>
        <v>#REF!</v>
      </c>
      <c r="M197" s="177" t="e">
        <f>M195+M196</f>
        <v>#REF!</v>
      </c>
      <c r="N197" s="169" t="e">
        <f t="shared" si="26"/>
        <v>#REF!</v>
      </c>
      <c r="O197" s="170" t="e">
        <f>SUM(O195:O196)</f>
        <v>#REF!</v>
      </c>
      <c r="P197" s="31"/>
    </row>
    <row r="198" spans="1:16" ht="18" customHeight="1" thickBot="1">
      <c r="B198" s="32"/>
      <c r="C198" s="44"/>
      <c r="D198" s="44"/>
      <c r="E198" s="44"/>
      <c r="F198" s="45"/>
      <c r="G198" s="46"/>
      <c r="H198" s="47"/>
      <c r="I198" s="48"/>
      <c r="J198" s="46"/>
      <c r="K198" s="49"/>
      <c r="L198" s="48"/>
      <c r="M198" s="53"/>
      <c r="N198" s="51"/>
      <c r="O198" s="52"/>
      <c r="P198" s="33"/>
    </row>
    <row r="199" spans="1:16" ht="18" customHeight="1" thickBot="1">
      <c r="B199" s="11"/>
      <c r="C199" s="12"/>
      <c r="D199" s="12"/>
      <c r="E199" s="12"/>
      <c r="F199" s="19"/>
      <c r="G199" s="20"/>
      <c r="H199" s="21"/>
      <c r="I199" s="22"/>
      <c r="J199" s="20"/>
      <c r="K199" s="23"/>
      <c r="L199" s="22"/>
      <c r="M199" s="43"/>
      <c r="N199" s="41"/>
      <c r="O199" s="42"/>
      <c r="P199" s="11"/>
    </row>
    <row r="200" spans="1:16" ht="18" customHeight="1">
      <c r="B200" s="40"/>
      <c r="C200" s="1299"/>
      <c r="D200" s="1299"/>
      <c r="E200" s="1299"/>
      <c r="F200" s="1299"/>
      <c r="G200" s="1299"/>
      <c r="H200" s="1299"/>
      <c r="I200" s="1299"/>
      <c r="J200" s="1299"/>
      <c r="K200" s="1299"/>
      <c r="L200" s="1299"/>
      <c r="M200" s="1299"/>
      <c r="N200" s="1299"/>
      <c r="O200" s="1299"/>
      <c r="P200" s="30"/>
    </row>
    <row r="201" spans="1:16" ht="23.25">
      <c r="B201" s="38"/>
      <c r="C201" s="1300" t="s">
        <v>70</v>
      </c>
      <c r="D201" s="1300"/>
      <c r="E201" s="1300"/>
      <c r="F201" s="1300"/>
      <c r="G201" s="1300"/>
      <c r="H201" s="1300"/>
      <c r="I201" s="1300"/>
      <c r="J201" s="1300"/>
      <c r="K201" s="1300"/>
      <c r="L201" s="1300"/>
      <c r="M201" s="1300"/>
      <c r="N201" s="1300"/>
      <c r="O201" s="1300"/>
      <c r="P201" s="31"/>
    </row>
    <row r="202" spans="1:16" ht="18" customHeight="1" thickBot="1">
      <c r="B202" s="38"/>
      <c r="C202" s="1301"/>
      <c r="D202" s="1301"/>
      <c r="E202" s="1301"/>
      <c r="F202" s="1301"/>
      <c r="G202" s="1301"/>
      <c r="H202" s="1301"/>
      <c r="I202" s="1301"/>
      <c r="J202" s="1301"/>
      <c r="K202" s="1301"/>
      <c r="L202" s="1301"/>
      <c r="M202" s="1301"/>
      <c r="N202" s="1301"/>
      <c r="O202" s="1301"/>
      <c r="P202" s="31"/>
    </row>
    <row r="203" spans="1:16" ht="18" customHeight="1" thickBot="1">
      <c r="B203" s="38"/>
      <c r="C203" s="39"/>
      <c r="D203" s="39"/>
      <c r="E203" s="12"/>
      <c r="F203" s="17"/>
      <c r="G203" s="1302" t="str">
        <f>$G$10</f>
        <v>2010 BILL</v>
      </c>
      <c r="H203" s="1303"/>
      <c r="I203" s="1304"/>
      <c r="J203" s="1302" t="str">
        <f>$J$10</f>
        <v>2011 BILL</v>
      </c>
      <c r="K203" s="1303"/>
      <c r="L203" s="1304"/>
      <c r="M203" s="1302" t="s">
        <v>48</v>
      </c>
      <c r="N203" s="1303"/>
      <c r="O203" s="1304"/>
      <c r="P203" s="31"/>
    </row>
    <row r="204" spans="1:16" ht="26.25" thickBot="1">
      <c r="B204" s="38"/>
      <c r="C204" s="12"/>
      <c r="D204" s="12"/>
      <c r="E204" s="14"/>
      <c r="F204" s="18"/>
      <c r="G204" s="54" t="s">
        <v>42</v>
      </c>
      <c r="H204" s="55" t="s">
        <v>43</v>
      </c>
      <c r="I204" s="56" t="s">
        <v>44</v>
      </c>
      <c r="J204" s="57" t="s">
        <v>42</v>
      </c>
      <c r="K204" s="55" t="s">
        <v>43</v>
      </c>
      <c r="L204" s="56" t="s">
        <v>44</v>
      </c>
      <c r="M204" s="58" t="s">
        <v>55</v>
      </c>
      <c r="N204" s="59" t="s">
        <v>56</v>
      </c>
      <c r="O204" s="60" t="s">
        <v>51</v>
      </c>
      <c r="P204" s="31"/>
    </row>
    <row r="205" spans="1:16" ht="18" customHeight="1" thickBot="1">
      <c r="B205" s="38"/>
      <c r="C205" s="1305" t="s">
        <v>45</v>
      </c>
      <c r="D205" s="1306"/>
      <c r="E205" s="12"/>
      <c r="F205" s="64" t="s">
        <v>46</v>
      </c>
      <c r="G205" s="74"/>
      <c r="H205" s="75"/>
      <c r="I205" s="76">
        <f>'2015 Existing Rates'!$C$7</f>
        <v>30.52</v>
      </c>
      <c r="J205" s="74"/>
      <c r="K205" s="75"/>
      <c r="L205" s="79" t="e">
        <f>#REF!</f>
        <v>#REF!</v>
      </c>
      <c r="M205" s="88" t="e">
        <f t="shared" ref="M205:M210" si="28">+L205-I205</f>
        <v>#REF!</v>
      </c>
      <c r="N205" s="89" t="e">
        <f>+M205/I205</f>
        <v>#REF!</v>
      </c>
      <c r="O205" s="90" t="e">
        <f>L205/L219</f>
        <v>#REF!</v>
      </c>
      <c r="P205" s="31"/>
    </row>
    <row r="206" spans="1:16" ht="18" customHeight="1" thickBot="1">
      <c r="B206" s="38"/>
      <c r="C206" s="36">
        <v>5000</v>
      </c>
      <c r="D206" s="37" t="s">
        <v>13</v>
      </c>
      <c r="E206" s="12"/>
      <c r="F206" s="65" t="s">
        <v>47</v>
      </c>
      <c r="G206" s="68">
        <f>+C206</f>
        <v>5000</v>
      </c>
      <c r="H206" s="62">
        <f>'2015 Existing Rates'!$E$7</f>
        <v>9.1999999999999998E-3</v>
      </c>
      <c r="I206" s="77">
        <f>+G206*H206</f>
        <v>46</v>
      </c>
      <c r="J206" s="68">
        <f>+C206</f>
        <v>5000</v>
      </c>
      <c r="K206" s="61" t="e">
        <f>#REF!</f>
        <v>#REF!</v>
      </c>
      <c r="L206" s="81" t="e">
        <f>+J206*K206</f>
        <v>#REF!</v>
      </c>
      <c r="M206" s="91" t="e">
        <f t="shared" si="28"/>
        <v>#REF!</v>
      </c>
      <c r="N206" s="85" t="e">
        <f>+M206/I206</f>
        <v>#REF!</v>
      </c>
      <c r="O206" s="92" t="e">
        <f>L206/L219</f>
        <v>#REF!</v>
      </c>
      <c r="P206" s="31"/>
    </row>
    <row r="207" spans="1:16" ht="18" customHeight="1">
      <c r="B207" s="38"/>
      <c r="C207" s="28"/>
      <c r="D207" s="29"/>
      <c r="E207" s="12"/>
      <c r="F207" s="65" t="s">
        <v>119</v>
      </c>
      <c r="G207" s="68">
        <f>G206</f>
        <v>5000</v>
      </c>
      <c r="H207" s="62">
        <f>'2015 Existing Rates'!$B$30</f>
        <v>0</v>
      </c>
      <c r="I207" s="77">
        <f>+G207*H207</f>
        <v>0</v>
      </c>
      <c r="J207" s="68">
        <f>J206</f>
        <v>5000</v>
      </c>
      <c r="K207" s="61" t="e">
        <f>#REF!</f>
        <v>#REF!</v>
      </c>
      <c r="L207" s="81" t="e">
        <f>+J207*K207</f>
        <v>#REF!</v>
      </c>
      <c r="M207" s="91" t="e">
        <f t="shared" si="28"/>
        <v>#REF!</v>
      </c>
      <c r="N207" s="85" t="e">
        <f>+M207/I207</f>
        <v>#REF!</v>
      </c>
      <c r="O207" s="92" t="e">
        <f>L207/L219</f>
        <v>#REF!</v>
      </c>
      <c r="P207" s="31"/>
    </row>
    <row r="208" spans="1:16" ht="18" customHeight="1">
      <c r="B208" s="38"/>
      <c r="C208" s="28"/>
      <c r="D208" s="29"/>
      <c r="E208" s="12"/>
      <c r="F208" s="65" t="s">
        <v>85</v>
      </c>
      <c r="G208" s="87"/>
      <c r="H208" s="86"/>
      <c r="I208" s="77">
        <f>'2015 Existing Rates'!$B$42</f>
        <v>0</v>
      </c>
      <c r="J208" s="87"/>
      <c r="K208" s="86"/>
      <c r="L208" s="81" t="e">
        <f>#REF!</f>
        <v>#REF!</v>
      </c>
      <c r="M208" s="91" t="e">
        <f t="shared" si="28"/>
        <v>#REF!</v>
      </c>
      <c r="N208" s="85" t="e">
        <f>+M208/I208</f>
        <v>#REF!</v>
      </c>
      <c r="O208" s="92" t="e">
        <f>L208/L219</f>
        <v>#REF!</v>
      </c>
      <c r="P208" s="31"/>
    </row>
    <row r="209" spans="1:16" ht="18" customHeight="1">
      <c r="A209" s="31"/>
      <c r="B209" s="11"/>
      <c r="C209" s="12"/>
      <c r="D209" s="12"/>
      <c r="E209" s="12"/>
      <c r="F209" s="65" t="s">
        <v>83</v>
      </c>
      <c r="G209" s="68">
        <f>C206</f>
        <v>5000</v>
      </c>
      <c r="H209" s="62"/>
      <c r="I209" s="73">
        <f>+G209*H209</f>
        <v>0</v>
      </c>
      <c r="J209" s="68">
        <f>C206</f>
        <v>5000</v>
      </c>
      <c r="K209" s="61" t="e">
        <f>#REF!</f>
        <v>#REF!</v>
      </c>
      <c r="L209" s="81" t="e">
        <f>J209*K209</f>
        <v>#REF!</v>
      </c>
      <c r="M209" s="91" t="e">
        <f t="shared" si="28"/>
        <v>#REF!</v>
      </c>
      <c r="N209" s="85">
        <v>0</v>
      </c>
      <c r="O209" s="92" t="e">
        <f>L209/L219</f>
        <v>#REF!</v>
      </c>
      <c r="P209" s="31"/>
    </row>
    <row r="210" spans="1:16" ht="18" customHeight="1" thickBot="1">
      <c r="A210" s="31"/>
      <c r="B210" s="11"/>
      <c r="C210" s="12"/>
      <c r="D210" s="12"/>
      <c r="E210" s="12"/>
      <c r="F210" s="66" t="s">
        <v>118</v>
      </c>
      <c r="G210" s="93">
        <f>+C206</f>
        <v>5000</v>
      </c>
      <c r="H210" s="94">
        <f>'2015 Existing Rates'!$B$18</f>
        <v>0</v>
      </c>
      <c r="I210" s="95">
        <f>+G210*H210</f>
        <v>0</v>
      </c>
      <c r="J210" s="93">
        <f>+C206</f>
        <v>5000</v>
      </c>
      <c r="K210" s="94" t="e">
        <f>#REF!</f>
        <v>#REF!</v>
      </c>
      <c r="L210" s="95" t="e">
        <f>+J210*K210</f>
        <v>#REF!</v>
      </c>
      <c r="M210" s="91" t="e">
        <f t="shared" si="28"/>
        <v>#REF!</v>
      </c>
      <c r="N210" s="85" t="e">
        <f t="shared" ref="N210:N219" si="29">+M210/I210</f>
        <v>#REF!</v>
      </c>
      <c r="O210" s="92" t="e">
        <f>L210/L219</f>
        <v>#REF!</v>
      </c>
      <c r="P210" s="130"/>
    </row>
    <row r="211" spans="1:16" ht="18" customHeight="1" thickBot="1">
      <c r="A211" s="31"/>
      <c r="F211" s="164" t="s">
        <v>120</v>
      </c>
      <c r="G211" s="1293"/>
      <c r="H211" s="1294"/>
      <c r="I211" s="165">
        <f>SUM(I205:I210)</f>
        <v>76.52</v>
      </c>
      <c r="J211" s="1293"/>
      <c r="K211" s="1294"/>
      <c r="L211" s="165" t="e">
        <f>SUM(L205:L210)</f>
        <v>#REF!</v>
      </c>
      <c r="M211" s="168" t="e">
        <f>SUM(M205:M210)</f>
        <v>#REF!</v>
      </c>
      <c r="N211" s="169" t="e">
        <f t="shared" si="29"/>
        <v>#REF!</v>
      </c>
      <c r="O211" s="170" t="e">
        <f>L211/L219</f>
        <v>#REF!</v>
      </c>
      <c r="P211" s="130"/>
    </row>
    <row r="212" spans="1:16" ht="18" customHeight="1" thickBot="1">
      <c r="A212" s="31"/>
      <c r="F212" s="65" t="s">
        <v>121</v>
      </c>
      <c r="G212" s="122" t="e">
        <f>C206*#REF!</f>
        <v>#REF!</v>
      </c>
      <c r="H212" s="123" t="e">
        <f>#REF!</f>
        <v>#REF!</v>
      </c>
      <c r="I212" s="77" t="e">
        <f>+G212*H212</f>
        <v>#REF!</v>
      </c>
      <c r="J212" s="122" t="e">
        <f>'BILL IMPACTS'!C206*#REF!</f>
        <v>#REF!</v>
      </c>
      <c r="K212" s="123" t="e">
        <f>#REF!</f>
        <v>#REF!</v>
      </c>
      <c r="L212" s="77" t="e">
        <f>+J212*K212</f>
        <v>#REF!</v>
      </c>
      <c r="M212" s="124" t="e">
        <f t="shared" ref="M212:M218" si="30">+L212-I212</f>
        <v>#REF!</v>
      </c>
      <c r="N212" s="89" t="e">
        <f t="shared" si="29"/>
        <v>#REF!</v>
      </c>
      <c r="O212" s="90" t="e">
        <f>L212/L219</f>
        <v>#REF!</v>
      </c>
      <c r="P212" s="130"/>
    </row>
    <row r="213" spans="1:16" ht="18" customHeight="1" thickBot="1">
      <c r="A213" s="31"/>
      <c r="F213" s="164" t="s">
        <v>122</v>
      </c>
      <c r="G213" s="1293"/>
      <c r="H213" s="1294"/>
      <c r="I213" s="165" t="e">
        <f>I211+I212</f>
        <v>#REF!</v>
      </c>
      <c r="J213" s="1293"/>
      <c r="K213" s="1294"/>
      <c r="L213" s="165" t="e">
        <f>L211+L212</f>
        <v>#REF!</v>
      </c>
      <c r="M213" s="168" t="e">
        <f t="shared" si="30"/>
        <v>#REF!</v>
      </c>
      <c r="N213" s="169" t="e">
        <f t="shared" si="29"/>
        <v>#REF!</v>
      </c>
      <c r="O213" s="171" t="e">
        <f>L213/L219</f>
        <v>#REF!</v>
      </c>
      <c r="P213" s="130"/>
    </row>
    <row r="214" spans="1:16" ht="18" customHeight="1">
      <c r="A214" s="31"/>
      <c r="F214" s="67" t="s">
        <v>52</v>
      </c>
      <c r="G214" s="69" t="e">
        <f>+#REF!*C206</f>
        <v>#REF!</v>
      </c>
      <c r="H214" s="70" t="e">
        <f>#REF!+#REF!</f>
        <v>#REF!</v>
      </c>
      <c r="I214" s="71" t="e">
        <f>+G214*H214</f>
        <v>#REF!</v>
      </c>
      <c r="J214" s="69" t="e">
        <f>J212</f>
        <v>#REF!</v>
      </c>
      <c r="K214" s="70" t="e">
        <f>#REF!+#REF!</f>
        <v>#REF!</v>
      </c>
      <c r="L214" s="98" t="e">
        <f>+J214*K214</f>
        <v>#REF!</v>
      </c>
      <c r="M214" s="99" t="e">
        <f t="shared" si="30"/>
        <v>#REF!</v>
      </c>
      <c r="N214" s="100" t="e">
        <f t="shared" si="29"/>
        <v>#REF!</v>
      </c>
      <c r="O214" s="115" t="e">
        <f>L214/L219</f>
        <v>#REF!</v>
      </c>
      <c r="P214" s="130"/>
    </row>
    <row r="215" spans="1:16" ht="18" customHeight="1">
      <c r="A215" s="31"/>
      <c r="B215" s="11"/>
      <c r="C215" s="12"/>
      <c r="D215" s="12"/>
      <c r="E215" s="12"/>
      <c r="F215" s="63" t="s">
        <v>53</v>
      </c>
      <c r="G215" s="69">
        <v>600</v>
      </c>
      <c r="H215" s="70" t="e">
        <f>#REF!</f>
        <v>#REF!</v>
      </c>
      <c r="I215" s="71" t="e">
        <f>+G215*H215</f>
        <v>#REF!</v>
      </c>
      <c r="J215" s="69">
        <v>600</v>
      </c>
      <c r="K215" s="70" t="e">
        <f>#REF!</f>
        <v>#REF!</v>
      </c>
      <c r="L215" s="98" t="e">
        <f>+J215*K215</f>
        <v>#REF!</v>
      </c>
      <c r="M215" s="99" t="e">
        <f t="shared" si="30"/>
        <v>#REF!</v>
      </c>
      <c r="N215" s="100" t="e">
        <f t="shared" si="29"/>
        <v>#REF!</v>
      </c>
      <c r="O215" s="101" t="e">
        <f>L215/L219</f>
        <v>#REF!</v>
      </c>
      <c r="P215" s="130"/>
    </row>
    <row r="216" spans="1:16" ht="18" customHeight="1" thickBot="1">
      <c r="B216" s="38"/>
      <c r="C216" s="12"/>
      <c r="D216" s="12"/>
      <c r="E216" s="12"/>
      <c r="F216" s="63" t="s">
        <v>53</v>
      </c>
      <c r="G216" s="69" t="e">
        <f>G214-G215</f>
        <v>#REF!</v>
      </c>
      <c r="H216" s="70" t="e">
        <f>#REF!</f>
        <v>#REF!</v>
      </c>
      <c r="I216" s="71" t="e">
        <f>+G216*H216</f>
        <v>#REF!</v>
      </c>
      <c r="J216" s="69" t="e">
        <f>J214-J215</f>
        <v>#REF!</v>
      </c>
      <c r="K216" s="70" t="e">
        <f>#REF!</f>
        <v>#REF!</v>
      </c>
      <c r="L216" s="98" t="e">
        <f>+J216*K216</f>
        <v>#REF!</v>
      </c>
      <c r="M216" s="99" t="e">
        <f t="shared" si="30"/>
        <v>#REF!</v>
      </c>
      <c r="N216" s="100" t="e">
        <f t="shared" si="29"/>
        <v>#REF!</v>
      </c>
      <c r="O216" s="101" t="e">
        <f>L216/L219</f>
        <v>#REF!</v>
      </c>
      <c r="P216" s="31"/>
    </row>
    <row r="217" spans="1:16" ht="18" customHeight="1" thickBot="1">
      <c r="B217" s="38"/>
      <c r="C217" s="12"/>
      <c r="D217" s="12"/>
      <c r="E217" s="12"/>
      <c r="F217" s="164" t="s">
        <v>102</v>
      </c>
      <c r="G217" s="1293"/>
      <c r="H217" s="1294"/>
      <c r="I217" s="165" t="e">
        <f>SUM(I213:I216)</f>
        <v>#REF!</v>
      </c>
      <c r="J217" s="1293"/>
      <c r="K217" s="1294"/>
      <c r="L217" s="165" t="e">
        <f>SUM(L213:L216)</f>
        <v>#REF!</v>
      </c>
      <c r="M217" s="176" t="e">
        <f t="shared" si="30"/>
        <v>#REF!</v>
      </c>
      <c r="N217" s="169" t="e">
        <f t="shared" si="29"/>
        <v>#REF!</v>
      </c>
      <c r="O217" s="171" t="e">
        <f>L217/L219</f>
        <v>#REF!</v>
      </c>
      <c r="P217" s="31"/>
    </row>
    <row r="218" spans="1:16" ht="18" customHeight="1" thickBot="1">
      <c r="B218" s="38"/>
      <c r="C218" s="12"/>
      <c r="D218" s="12"/>
      <c r="E218" s="12"/>
      <c r="F218" s="111" t="s">
        <v>173</v>
      </c>
      <c r="G218" s="112"/>
      <c r="H218" s="116">
        <v>0.13</v>
      </c>
      <c r="I218" s="113" t="e">
        <f>I217*H218</f>
        <v>#REF!</v>
      </c>
      <c r="J218" s="112"/>
      <c r="K218" s="116">
        <v>0.13</v>
      </c>
      <c r="L218" s="114" t="e">
        <f>L217*K218</f>
        <v>#REF!</v>
      </c>
      <c r="M218" s="96" t="e">
        <f t="shared" si="30"/>
        <v>#REF!</v>
      </c>
      <c r="N218" s="97" t="e">
        <f t="shared" si="29"/>
        <v>#REF!</v>
      </c>
      <c r="O218" s="102" t="e">
        <f>L218/L219</f>
        <v>#REF!</v>
      </c>
      <c r="P218" s="31"/>
    </row>
    <row r="219" spans="1:16" ht="18" customHeight="1" thickBot="1">
      <c r="B219" s="38"/>
      <c r="C219" s="12"/>
      <c r="D219" s="12"/>
      <c r="E219" s="16"/>
      <c r="F219" s="174" t="s">
        <v>54</v>
      </c>
      <c r="G219" s="1315"/>
      <c r="H219" s="1316"/>
      <c r="I219" s="175" t="e">
        <f>I217+I218</f>
        <v>#REF!</v>
      </c>
      <c r="J219" s="1315"/>
      <c r="K219" s="1316"/>
      <c r="L219" s="175" t="e">
        <f>L217+L218</f>
        <v>#REF!</v>
      </c>
      <c r="M219" s="177" t="e">
        <f>M217+M218</f>
        <v>#REF!</v>
      </c>
      <c r="N219" s="169" t="e">
        <f t="shared" si="29"/>
        <v>#REF!</v>
      </c>
      <c r="O219" s="170" t="e">
        <f>SUM(O217:O218)</f>
        <v>#REF!</v>
      </c>
      <c r="P219" s="31"/>
    </row>
    <row r="220" spans="1:16" ht="18" customHeight="1" thickBot="1">
      <c r="B220" s="32"/>
      <c r="C220" s="44"/>
      <c r="D220" s="44"/>
      <c r="E220" s="44"/>
      <c r="F220" s="45"/>
      <c r="G220" s="46"/>
      <c r="H220" s="47"/>
      <c r="I220" s="48"/>
      <c r="J220" s="46"/>
      <c r="K220" s="49"/>
      <c r="L220" s="48"/>
      <c r="M220" s="53"/>
      <c r="N220" s="51"/>
      <c r="O220" s="52"/>
      <c r="P220" s="33"/>
    </row>
    <row r="221" spans="1:16" ht="18" customHeight="1" thickBot="1">
      <c r="B221" s="11"/>
      <c r="C221" s="12"/>
      <c r="D221" s="12"/>
      <c r="E221" s="12"/>
      <c r="F221" s="19"/>
      <c r="G221" s="20"/>
      <c r="H221" s="21"/>
      <c r="I221" s="22"/>
      <c r="J221" s="20"/>
      <c r="K221" s="23"/>
      <c r="L221" s="22"/>
      <c r="M221" s="43"/>
      <c r="N221" s="41"/>
      <c r="O221" s="42"/>
      <c r="P221" s="11"/>
    </row>
    <row r="222" spans="1:16" ht="18" customHeight="1">
      <c r="B222" s="40"/>
      <c r="C222" s="1299"/>
      <c r="D222" s="1299"/>
      <c r="E222" s="1299"/>
      <c r="F222" s="1299"/>
      <c r="G222" s="1299"/>
      <c r="H222" s="1299"/>
      <c r="I222" s="1299"/>
      <c r="J222" s="1299"/>
      <c r="K222" s="1299"/>
      <c r="L222" s="1299"/>
      <c r="M222" s="1299"/>
      <c r="N222" s="1299"/>
      <c r="O222" s="1299"/>
      <c r="P222" s="30"/>
    </row>
    <row r="223" spans="1:16" ht="23.25">
      <c r="B223" s="38"/>
      <c r="C223" s="1300" t="s">
        <v>70</v>
      </c>
      <c r="D223" s="1300"/>
      <c r="E223" s="1300"/>
      <c r="F223" s="1300"/>
      <c r="G223" s="1300"/>
      <c r="H223" s="1300"/>
      <c r="I223" s="1300"/>
      <c r="J223" s="1300"/>
      <c r="K223" s="1300"/>
      <c r="L223" s="1300"/>
      <c r="M223" s="1300"/>
      <c r="N223" s="1300"/>
      <c r="O223" s="1300"/>
      <c r="P223" s="31"/>
    </row>
    <row r="224" spans="1:16" ht="18" customHeight="1" thickBot="1">
      <c r="B224" s="38"/>
      <c r="C224" s="1301"/>
      <c r="D224" s="1301"/>
      <c r="E224" s="1301"/>
      <c r="F224" s="1301"/>
      <c r="G224" s="1301"/>
      <c r="H224" s="1301"/>
      <c r="I224" s="1301"/>
      <c r="J224" s="1301"/>
      <c r="K224" s="1301"/>
      <c r="L224" s="1301"/>
      <c r="M224" s="1301"/>
      <c r="N224" s="1301"/>
      <c r="O224" s="1301"/>
      <c r="P224" s="31"/>
    </row>
    <row r="225" spans="1:16" ht="18" customHeight="1" thickBot="1">
      <c r="B225" s="38"/>
      <c r="C225" s="39"/>
      <c r="D225" s="39"/>
      <c r="E225" s="12"/>
      <c r="F225" s="17"/>
      <c r="G225" s="1302" t="str">
        <f>$G$10</f>
        <v>2010 BILL</v>
      </c>
      <c r="H225" s="1303"/>
      <c r="I225" s="1304"/>
      <c r="J225" s="1302" t="str">
        <f>$J$10</f>
        <v>2011 BILL</v>
      </c>
      <c r="K225" s="1303"/>
      <c r="L225" s="1304"/>
      <c r="M225" s="1302" t="s">
        <v>48</v>
      </c>
      <c r="N225" s="1303"/>
      <c r="O225" s="1304"/>
      <c r="P225" s="31"/>
    </row>
    <row r="226" spans="1:16" ht="26.25" thickBot="1">
      <c r="B226" s="38"/>
      <c r="C226" s="12"/>
      <c r="D226" s="12"/>
      <c r="E226" s="14"/>
      <c r="F226" s="18"/>
      <c r="G226" s="54" t="s">
        <v>42</v>
      </c>
      <c r="H226" s="55" t="s">
        <v>43</v>
      </c>
      <c r="I226" s="56" t="s">
        <v>44</v>
      </c>
      <c r="J226" s="57" t="s">
        <v>42</v>
      </c>
      <c r="K226" s="55" t="s">
        <v>43</v>
      </c>
      <c r="L226" s="56" t="s">
        <v>44</v>
      </c>
      <c r="M226" s="58" t="s">
        <v>55</v>
      </c>
      <c r="N226" s="59" t="s">
        <v>56</v>
      </c>
      <c r="O226" s="60" t="s">
        <v>51</v>
      </c>
      <c r="P226" s="31"/>
    </row>
    <row r="227" spans="1:16" ht="18" customHeight="1" thickBot="1">
      <c r="B227" s="38"/>
      <c r="C227" s="1305" t="s">
        <v>45</v>
      </c>
      <c r="D227" s="1306"/>
      <c r="E227" s="12"/>
      <c r="F227" s="64" t="s">
        <v>46</v>
      </c>
      <c r="G227" s="74"/>
      <c r="H227" s="75"/>
      <c r="I227" s="76">
        <f>'2015 Existing Rates'!$C$7</f>
        <v>30.52</v>
      </c>
      <c r="J227" s="74"/>
      <c r="K227" s="75"/>
      <c r="L227" s="79" t="e">
        <f>#REF!</f>
        <v>#REF!</v>
      </c>
      <c r="M227" s="88" t="e">
        <f t="shared" ref="M227:M232" si="31">+L227-I227</f>
        <v>#REF!</v>
      </c>
      <c r="N227" s="89" t="e">
        <f>+M227/I227</f>
        <v>#REF!</v>
      </c>
      <c r="O227" s="90" t="e">
        <f>L227/L241</f>
        <v>#REF!</v>
      </c>
      <c r="P227" s="31"/>
    </row>
    <row r="228" spans="1:16" ht="18" customHeight="1" thickBot="1">
      <c r="B228" s="38"/>
      <c r="C228" s="36">
        <v>10000</v>
      </c>
      <c r="D228" s="37" t="s">
        <v>13</v>
      </c>
      <c r="E228" s="12"/>
      <c r="F228" s="65" t="s">
        <v>47</v>
      </c>
      <c r="G228" s="68">
        <f>+C228</f>
        <v>10000</v>
      </c>
      <c r="H228" s="62">
        <f>'2015 Existing Rates'!$E$7</f>
        <v>9.1999999999999998E-3</v>
      </c>
      <c r="I228" s="77">
        <f>+G228*H228</f>
        <v>92</v>
      </c>
      <c r="J228" s="68">
        <f>+C228</f>
        <v>10000</v>
      </c>
      <c r="K228" s="61" t="e">
        <f>#REF!</f>
        <v>#REF!</v>
      </c>
      <c r="L228" s="81" t="e">
        <f>+J228*K228</f>
        <v>#REF!</v>
      </c>
      <c r="M228" s="91" t="e">
        <f t="shared" si="31"/>
        <v>#REF!</v>
      </c>
      <c r="N228" s="85" t="e">
        <f>+M228/I228</f>
        <v>#REF!</v>
      </c>
      <c r="O228" s="92" t="e">
        <f>L228/L241</f>
        <v>#REF!</v>
      </c>
      <c r="P228" s="31"/>
    </row>
    <row r="229" spans="1:16" ht="18" customHeight="1">
      <c r="B229" s="38"/>
      <c r="C229" s="28"/>
      <c r="D229" s="29"/>
      <c r="E229" s="12"/>
      <c r="F229" s="65" t="s">
        <v>119</v>
      </c>
      <c r="G229" s="68">
        <f>G228</f>
        <v>10000</v>
      </c>
      <c r="H229" s="62">
        <f>'2015 Existing Rates'!$B$30</f>
        <v>0</v>
      </c>
      <c r="I229" s="77">
        <f>+G229*H229</f>
        <v>0</v>
      </c>
      <c r="J229" s="68">
        <f>J228</f>
        <v>10000</v>
      </c>
      <c r="K229" s="61" t="e">
        <f>#REF!</f>
        <v>#REF!</v>
      </c>
      <c r="L229" s="81" t="e">
        <f>+J229*K229</f>
        <v>#REF!</v>
      </c>
      <c r="M229" s="91" t="e">
        <f t="shared" si="31"/>
        <v>#REF!</v>
      </c>
      <c r="N229" s="85" t="e">
        <f>+M229/I229</f>
        <v>#REF!</v>
      </c>
      <c r="O229" s="92" t="e">
        <f>L229/L241</f>
        <v>#REF!</v>
      </c>
      <c r="P229" s="31"/>
    </row>
    <row r="230" spans="1:16" ht="18" customHeight="1">
      <c r="B230" s="38"/>
      <c r="C230" s="28"/>
      <c r="D230" s="29"/>
      <c r="E230" s="12"/>
      <c r="F230" s="65" t="s">
        <v>85</v>
      </c>
      <c r="G230" s="87"/>
      <c r="H230" s="86"/>
      <c r="I230" s="77">
        <f>'2015 Existing Rates'!$B$42</f>
        <v>0</v>
      </c>
      <c r="J230" s="87"/>
      <c r="K230" s="86"/>
      <c r="L230" s="81" t="e">
        <f>#REF!</f>
        <v>#REF!</v>
      </c>
      <c r="M230" s="91" t="e">
        <f t="shared" si="31"/>
        <v>#REF!</v>
      </c>
      <c r="N230" s="85" t="e">
        <f>+M230/I230</f>
        <v>#REF!</v>
      </c>
      <c r="O230" s="92" t="e">
        <f>L230/L241</f>
        <v>#REF!</v>
      </c>
      <c r="P230" s="31"/>
    </row>
    <row r="231" spans="1:16" ht="18" customHeight="1">
      <c r="A231" s="31"/>
      <c r="B231" s="11"/>
      <c r="C231" s="12"/>
      <c r="D231" s="12"/>
      <c r="E231" s="12"/>
      <c r="F231" s="65" t="s">
        <v>83</v>
      </c>
      <c r="G231" s="68">
        <f>C228</f>
        <v>10000</v>
      </c>
      <c r="H231" s="62"/>
      <c r="I231" s="73">
        <f>+G231*H231</f>
        <v>0</v>
      </c>
      <c r="J231" s="68">
        <f>C228</f>
        <v>10000</v>
      </c>
      <c r="K231" s="61" t="e">
        <f>#REF!</f>
        <v>#REF!</v>
      </c>
      <c r="L231" s="81" t="e">
        <f>J231*K231</f>
        <v>#REF!</v>
      </c>
      <c r="M231" s="91" t="e">
        <f t="shared" si="31"/>
        <v>#REF!</v>
      </c>
      <c r="N231" s="85">
        <v>0</v>
      </c>
      <c r="O231" s="92" t="e">
        <f>L231/L241</f>
        <v>#REF!</v>
      </c>
      <c r="P231" s="31"/>
    </row>
    <row r="232" spans="1:16" ht="18" customHeight="1" thickBot="1">
      <c r="A232" s="31"/>
      <c r="B232" s="11"/>
      <c r="C232" s="12"/>
      <c r="D232" s="12"/>
      <c r="E232" s="12"/>
      <c r="F232" s="66" t="s">
        <v>118</v>
      </c>
      <c r="G232" s="93">
        <f>+C228</f>
        <v>10000</v>
      </c>
      <c r="H232" s="94">
        <f>'2015 Existing Rates'!$B$18</f>
        <v>0</v>
      </c>
      <c r="I232" s="95">
        <f>+G232*H232</f>
        <v>0</v>
      </c>
      <c r="J232" s="93">
        <f>+C228</f>
        <v>10000</v>
      </c>
      <c r="K232" s="94" t="e">
        <f>#REF!</f>
        <v>#REF!</v>
      </c>
      <c r="L232" s="95" t="e">
        <f>+J232*K232</f>
        <v>#REF!</v>
      </c>
      <c r="M232" s="91" t="e">
        <f t="shared" si="31"/>
        <v>#REF!</v>
      </c>
      <c r="N232" s="85" t="e">
        <f t="shared" ref="N232:N241" si="32">+M232/I232</f>
        <v>#REF!</v>
      </c>
      <c r="O232" s="92" t="e">
        <f>L232/L241</f>
        <v>#REF!</v>
      </c>
      <c r="P232" s="130"/>
    </row>
    <row r="233" spans="1:16" ht="18" customHeight="1" thickBot="1">
      <c r="A233" s="31"/>
      <c r="F233" s="164" t="s">
        <v>120</v>
      </c>
      <c r="G233" s="1293"/>
      <c r="H233" s="1294"/>
      <c r="I233" s="165">
        <f>SUM(I227:I232)</f>
        <v>122.52</v>
      </c>
      <c r="J233" s="1293"/>
      <c r="K233" s="1294"/>
      <c r="L233" s="165" t="e">
        <f>SUM(L227:L232)</f>
        <v>#REF!</v>
      </c>
      <c r="M233" s="168" t="e">
        <f>SUM(M227:M232)</f>
        <v>#REF!</v>
      </c>
      <c r="N233" s="169" t="e">
        <f t="shared" si="32"/>
        <v>#REF!</v>
      </c>
      <c r="O233" s="170" t="e">
        <f>L233/L241</f>
        <v>#REF!</v>
      </c>
      <c r="P233" s="130"/>
    </row>
    <row r="234" spans="1:16" ht="18" customHeight="1" thickBot="1">
      <c r="A234" s="31"/>
      <c r="F234" s="65" t="s">
        <v>121</v>
      </c>
      <c r="G234" s="122" t="e">
        <f>C228*#REF!</f>
        <v>#REF!</v>
      </c>
      <c r="H234" s="123" t="e">
        <f>#REF!</f>
        <v>#REF!</v>
      </c>
      <c r="I234" s="77" t="e">
        <f>+G234*H234</f>
        <v>#REF!</v>
      </c>
      <c r="J234" s="122" t="e">
        <f>'BILL IMPACTS'!C228*#REF!</f>
        <v>#REF!</v>
      </c>
      <c r="K234" s="123" t="e">
        <f>#REF!</f>
        <v>#REF!</v>
      </c>
      <c r="L234" s="77" t="e">
        <f>+J234*K234</f>
        <v>#REF!</v>
      </c>
      <c r="M234" s="124" t="e">
        <f t="shared" ref="M234:M240" si="33">+L234-I234</f>
        <v>#REF!</v>
      </c>
      <c r="N234" s="89" t="e">
        <f t="shared" si="32"/>
        <v>#REF!</v>
      </c>
      <c r="O234" s="90" t="e">
        <f>L234/L241</f>
        <v>#REF!</v>
      </c>
      <c r="P234" s="130"/>
    </row>
    <row r="235" spans="1:16" ht="18" customHeight="1" thickBot="1">
      <c r="A235" s="31"/>
      <c r="F235" s="164" t="s">
        <v>122</v>
      </c>
      <c r="G235" s="1293"/>
      <c r="H235" s="1294"/>
      <c r="I235" s="165" t="e">
        <f>I233+I234</f>
        <v>#REF!</v>
      </c>
      <c r="J235" s="1293"/>
      <c r="K235" s="1294"/>
      <c r="L235" s="165" t="e">
        <f>L233+L234</f>
        <v>#REF!</v>
      </c>
      <c r="M235" s="168" t="e">
        <f t="shared" si="33"/>
        <v>#REF!</v>
      </c>
      <c r="N235" s="169" t="e">
        <f t="shared" si="32"/>
        <v>#REF!</v>
      </c>
      <c r="O235" s="171" t="e">
        <f>L235/L241</f>
        <v>#REF!</v>
      </c>
      <c r="P235" s="130"/>
    </row>
    <row r="236" spans="1:16" ht="18" customHeight="1">
      <c r="A236" s="31"/>
      <c r="F236" s="67" t="s">
        <v>52</v>
      </c>
      <c r="G236" s="69" t="e">
        <f>+#REF!*C228</f>
        <v>#REF!</v>
      </c>
      <c r="H236" s="70" t="e">
        <f>#REF!+#REF!</f>
        <v>#REF!</v>
      </c>
      <c r="I236" s="71" t="e">
        <f>+G236*H236</f>
        <v>#REF!</v>
      </c>
      <c r="J236" s="69" t="e">
        <f>J234</f>
        <v>#REF!</v>
      </c>
      <c r="K236" s="70" t="e">
        <f>#REF!+#REF!</f>
        <v>#REF!</v>
      </c>
      <c r="L236" s="98" t="e">
        <f>+J236*K236</f>
        <v>#REF!</v>
      </c>
      <c r="M236" s="99" t="e">
        <f t="shared" si="33"/>
        <v>#REF!</v>
      </c>
      <c r="N236" s="100" t="e">
        <f t="shared" si="32"/>
        <v>#REF!</v>
      </c>
      <c r="O236" s="115" t="e">
        <f>L236/L241</f>
        <v>#REF!</v>
      </c>
      <c r="P236" s="130"/>
    </row>
    <row r="237" spans="1:16" ht="18" customHeight="1">
      <c r="A237" s="31"/>
      <c r="B237" s="11"/>
      <c r="C237" s="12"/>
      <c r="D237" s="12"/>
      <c r="E237" s="12"/>
      <c r="F237" s="63" t="s">
        <v>53</v>
      </c>
      <c r="G237" s="69">
        <v>600</v>
      </c>
      <c r="H237" s="70" t="e">
        <f>#REF!</f>
        <v>#REF!</v>
      </c>
      <c r="I237" s="71" t="e">
        <f>+G237*H237</f>
        <v>#REF!</v>
      </c>
      <c r="J237" s="69">
        <v>600</v>
      </c>
      <c r="K237" s="70" t="e">
        <f>#REF!</f>
        <v>#REF!</v>
      </c>
      <c r="L237" s="98" t="e">
        <f>+J237*K237</f>
        <v>#REF!</v>
      </c>
      <c r="M237" s="99" t="e">
        <f t="shared" si="33"/>
        <v>#REF!</v>
      </c>
      <c r="N237" s="100" t="e">
        <f t="shared" si="32"/>
        <v>#REF!</v>
      </c>
      <c r="O237" s="101" t="e">
        <f>L237/L241</f>
        <v>#REF!</v>
      </c>
      <c r="P237" s="130"/>
    </row>
    <row r="238" spans="1:16" ht="18" customHeight="1" thickBot="1">
      <c r="A238" s="31"/>
      <c r="B238" s="11"/>
      <c r="C238" s="12"/>
      <c r="D238" s="12"/>
      <c r="E238" s="12"/>
      <c r="F238" s="63" t="s">
        <v>53</v>
      </c>
      <c r="G238" s="69" t="e">
        <f>G236-G237</f>
        <v>#REF!</v>
      </c>
      <c r="H238" s="70" t="e">
        <f>#REF!</f>
        <v>#REF!</v>
      </c>
      <c r="I238" s="71" t="e">
        <f>+G238*H238</f>
        <v>#REF!</v>
      </c>
      <c r="J238" s="69" t="e">
        <f>J236-J237</f>
        <v>#REF!</v>
      </c>
      <c r="K238" s="70" t="e">
        <f>#REF!</f>
        <v>#REF!</v>
      </c>
      <c r="L238" s="98" t="e">
        <f>+J238*K238</f>
        <v>#REF!</v>
      </c>
      <c r="M238" s="99" t="e">
        <f t="shared" si="33"/>
        <v>#REF!</v>
      </c>
      <c r="N238" s="100" t="e">
        <f t="shared" si="32"/>
        <v>#REF!</v>
      </c>
      <c r="O238" s="101" t="e">
        <f>L238/L241</f>
        <v>#REF!</v>
      </c>
      <c r="P238" s="31"/>
    </row>
    <row r="239" spans="1:16" ht="18" customHeight="1" thickBot="1">
      <c r="B239" s="38"/>
      <c r="C239" s="12"/>
      <c r="D239" s="12"/>
      <c r="E239" s="12"/>
      <c r="F239" s="164" t="s">
        <v>102</v>
      </c>
      <c r="G239" s="1293"/>
      <c r="H239" s="1294"/>
      <c r="I239" s="165" t="e">
        <f>SUM(I235:I238)</f>
        <v>#REF!</v>
      </c>
      <c r="J239" s="1293"/>
      <c r="K239" s="1294"/>
      <c r="L239" s="165" t="e">
        <f>SUM(L235:L238)</f>
        <v>#REF!</v>
      </c>
      <c r="M239" s="176" t="e">
        <f t="shared" si="33"/>
        <v>#REF!</v>
      </c>
      <c r="N239" s="169" t="e">
        <f t="shared" si="32"/>
        <v>#REF!</v>
      </c>
      <c r="O239" s="171" t="e">
        <f>L239/L241</f>
        <v>#REF!</v>
      </c>
      <c r="P239" s="31"/>
    </row>
    <row r="240" spans="1:16" ht="18" customHeight="1" thickBot="1">
      <c r="B240" s="38"/>
      <c r="C240" s="12"/>
      <c r="D240" s="12"/>
      <c r="E240" s="12"/>
      <c r="F240" s="111" t="s">
        <v>173</v>
      </c>
      <c r="G240" s="112"/>
      <c r="H240" s="116">
        <v>0.13</v>
      </c>
      <c r="I240" s="113" t="e">
        <f>I239*H240</f>
        <v>#REF!</v>
      </c>
      <c r="J240" s="112"/>
      <c r="K240" s="116">
        <v>0.13</v>
      </c>
      <c r="L240" s="114" t="e">
        <f>L239*K240</f>
        <v>#REF!</v>
      </c>
      <c r="M240" s="96" t="e">
        <f t="shared" si="33"/>
        <v>#REF!</v>
      </c>
      <c r="N240" s="97" t="e">
        <f t="shared" si="32"/>
        <v>#REF!</v>
      </c>
      <c r="O240" s="102" t="e">
        <f>L240/L241</f>
        <v>#REF!</v>
      </c>
      <c r="P240" s="31"/>
    </row>
    <row r="241" spans="1:16" ht="18" customHeight="1" thickBot="1">
      <c r="B241" s="38"/>
      <c r="C241" s="12"/>
      <c r="D241" s="12"/>
      <c r="E241" s="16"/>
      <c r="F241" s="174" t="s">
        <v>54</v>
      </c>
      <c r="G241" s="1315"/>
      <c r="H241" s="1316"/>
      <c r="I241" s="175" t="e">
        <f>I239+I240</f>
        <v>#REF!</v>
      </c>
      <c r="J241" s="1315"/>
      <c r="K241" s="1316"/>
      <c r="L241" s="175" t="e">
        <f>L239+L240</f>
        <v>#REF!</v>
      </c>
      <c r="M241" s="177" t="e">
        <f>M239+M240</f>
        <v>#REF!</v>
      </c>
      <c r="N241" s="169" t="e">
        <f t="shared" si="32"/>
        <v>#REF!</v>
      </c>
      <c r="O241" s="170" t="e">
        <f>SUM(O239:O240)</f>
        <v>#REF!</v>
      </c>
      <c r="P241" s="31"/>
    </row>
    <row r="242" spans="1:16" ht="18" customHeight="1" thickBot="1">
      <c r="B242" s="32"/>
      <c r="C242" s="44"/>
      <c r="D242" s="44"/>
      <c r="E242" s="44"/>
      <c r="F242" s="45"/>
      <c r="G242" s="46"/>
      <c r="H242" s="47"/>
      <c r="I242" s="48"/>
      <c r="J242" s="46"/>
      <c r="K242" s="49"/>
      <c r="L242" s="48"/>
      <c r="M242" s="53"/>
      <c r="N242" s="51"/>
      <c r="O242" s="52"/>
      <c r="P242" s="33"/>
    </row>
    <row r="243" spans="1:16" ht="18" customHeight="1" thickBot="1"/>
    <row r="244" spans="1:16" ht="18" customHeight="1">
      <c r="B244" s="40"/>
      <c r="C244" s="1299"/>
      <c r="D244" s="1299"/>
      <c r="E244" s="1299"/>
      <c r="F244" s="1299"/>
      <c r="G244" s="1299"/>
      <c r="H244" s="1299"/>
      <c r="I244" s="1299"/>
      <c r="J244" s="1299"/>
      <c r="K244" s="1299"/>
      <c r="L244" s="1299"/>
      <c r="M244" s="1299"/>
      <c r="N244" s="1299"/>
      <c r="O244" s="1299"/>
      <c r="P244" s="30"/>
    </row>
    <row r="245" spans="1:16" ht="23.25">
      <c r="B245" s="38"/>
      <c r="C245" s="1300" t="s">
        <v>70</v>
      </c>
      <c r="D245" s="1300"/>
      <c r="E245" s="1300"/>
      <c r="F245" s="1300"/>
      <c r="G245" s="1300"/>
      <c r="H245" s="1300"/>
      <c r="I245" s="1300"/>
      <c r="J245" s="1300"/>
      <c r="K245" s="1300"/>
      <c r="L245" s="1300"/>
      <c r="M245" s="1300"/>
      <c r="N245" s="1300"/>
      <c r="O245" s="1300"/>
      <c r="P245" s="31"/>
    </row>
    <row r="246" spans="1:16" ht="18" customHeight="1" thickBot="1">
      <c r="B246" s="38"/>
      <c r="C246" s="1301"/>
      <c r="D246" s="1301"/>
      <c r="E246" s="1301"/>
      <c r="F246" s="1301"/>
      <c r="G246" s="1301"/>
      <c r="H246" s="1301"/>
      <c r="I246" s="1301"/>
      <c r="J246" s="1301"/>
      <c r="K246" s="1301"/>
      <c r="L246" s="1301"/>
      <c r="M246" s="1301"/>
      <c r="N246" s="1301"/>
      <c r="O246" s="1301"/>
      <c r="P246" s="31"/>
    </row>
    <row r="247" spans="1:16" ht="18" customHeight="1" thickBot="1">
      <c r="B247" s="38"/>
      <c r="C247" s="39"/>
      <c r="D247" s="39"/>
      <c r="E247" s="12"/>
      <c r="F247" s="17"/>
      <c r="G247" s="1302" t="str">
        <f>$G$10</f>
        <v>2010 BILL</v>
      </c>
      <c r="H247" s="1303"/>
      <c r="I247" s="1304"/>
      <c r="J247" s="1302" t="str">
        <f>$J$10</f>
        <v>2011 BILL</v>
      </c>
      <c r="K247" s="1303"/>
      <c r="L247" s="1304"/>
      <c r="M247" s="1302" t="s">
        <v>48</v>
      </c>
      <c r="N247" s="1303"/>
      <c r="O247" s="1304"/>
      <c r="P247" s="31"/>
    </row>
    <row r="248" spans="1:16" ht="26.25" thickBot="1">
      <c r="B248" s="38"/>
      <c r="C248" s="12"/>
      <c r="D248" s="12"/>
      <c r="E248" s="14"/>
      <c r="F248" s="18"/>
      <c r="G248" s="54" t="s">
        <v>42</v>
      </c>
      <c r="H248" s="55" t="s">
        <v>43</v>
      </c>
      <c r="I248" s="56" t="s">
        <v>44</v>
      </c>
      <c r="J248" s="57" t="s">
        <v>42</v>
      </c>
      <c r="K248" s="55" t="s">
        <v>43</v>
      </c>
      <c r="L248" s="56" t="s">
        <v>44</v>
      </c>
      <c r="M248" s="58" t="s">
        <v>55</v>
      </c>
      <c r="N248" s="59" t="s">
        <v>56</v>
      </c>
      <c r="O248" s="60" t="s">
        <v>51</v>
      </c>
      <c r="P248" s="31"/>
    </row>
    <row r="249" spans="1:16" ht="18" customHeight="1" thickBot="1">
      <c r="B249" s="38"/>
      <c r="C249" s="1305" t="s">
        <v>45</v>
      </c>
      <c r="D249" s="1306"/>
      <c r="E249" s="12"/>
      <c r="F249" s="64" t="s">
        <v>46</v>
      </c>
      <c r="G249" s="74"/>
      <c r="H249" s="75"/>
      <c r="I249" s="76">
        <f>'2015 Existing Rates'!$C$7</f>
        <v>30.52</v>
      </c>
      <c r="J249" s="74"/>
      <c r="K249" s="75"/>
      <c r="L249" s="79" t="e">
        <f>#REF!</f>
        <v>#REF!</v>
      </c>
      <c r="M249" s="88" t="e">
        <f t="shared" ref="M249:M254" si="34">+L249-I249</f>
        <v>#REF!</v>
      </c>
      <c r="N249" s="89" t="e">
        <f>+M249/I249</f>
        <v>#REF!</v>
      </c>
      <c r="O249" s="90" t="e">
        <f>L249/L263</f>
        <v>#REF!</v>
      </c>
      <c r="P249" s="31"/>
    </row>
    <row r="250" spans="1:16" ht="18" customHeight="1" thickBot="1">
      <c r="B250" s="38"/>
      <c r="C250" s="36">
        <v>15000</v>
      </c>
      <c r="D250" s="37" t="s">
        <v>13</v>
      </c>
      <c r="E250" s="12"/>
      <c r="F250" s="65" t="s">
        <v>47</v>
      </c>
      <c r="G250" s="68">
        <f>+C250</f>
        <v>15000</v>
      </c>
      <c r="H250" s="62">
        <f>'2015 Existing Rates'!$E$7</f>
        <v>9.1999999999999998E-3</v>
      </c>
      <c r="I250" s="77">
        <f>+G250*H250</f>
        <v>138</v>
      </c>
      <c r="J250" s="68">
        <f>+C250</f>
        <v>15000</v>
      </c>
      <c r="K250" s="61" t="e">
        <f>#REF!</f>
        <v>#REF!</v>
      </c>
      <c r="L250" s="81" t="e">
        <f>+J250*K250</f>
        <v>#REF!</v>
      </c>
      <c r="M250" s="91" t="e">
        <f t="shared" si="34"/>
        <v>#REF!</v>
      </c>
      <c r="N250" s="85" t="e">
        <f>+M250/I250</f>
        <v>#REF!</v>
      </c>
      <c r="O250" s="92" t="e">
        <f>L250/L263</f>
        <v>#REF!</v>
      </c>
      <c r="P250" s="31"/>
    </row>
    <row r="251" spans="1:16" ht="18" customHeight="1">
      <c r="B251" s="38"/>
      <c r="C251" s="28"/>
      <c r="D251" s="29"/>
      <c r="E251" s="12"/>
      <c r="F251" s="65" t="s">
        <v>119</v>
      </c>
      <c r="G251" s="68">
        <f>G250</f>
        <v>15000</v>
      </c>
      <c r="H251" s="62">
        <f>'2015 Existing Rates'!$B$30</f>
        <v>0</v>
      </c>
      <c r="I251" s="77">
        <f>+G251*H251</f>
        <v>0</v>
      </c>
      <c r="J251" s="68">
        <f>J250</f>
        <v>15000</v>
      </c>
      <c r="K251" s="61" t="e">
        <f>#REF!</f>
        <v>#REF!</v>
      </c>
      <c r="L251" s="81" t="e">
        <f>+J251*K251</f>
        <v>#REF!</v>
      </c>
      <c r="M251" s="91" t="e">
        <f t="shared" si="34"/>
        <v>#REF!</v>
      </c>
      <c r="N251" s="85" t="e">
        <f>+M251/I251</f>
        <v>#REF!</v>
      </c>
      <c r="O251" s="92" t="e">
        <f>L251/L263</f>
        <v>#REF!</v>
      </c>
      <c r="P251" s="31"/>
    </row>
    <row r="252" spans="1:16" ht="18" customHeight="1">
      <c r="A252" s="31"/>
      <c r="B252" s="11"/>
      <c r="C252" s="28"/>
      <c r="D252" s="29"/>
      <c r="E252" s="12"/>
      <c r="F252" s="65" t="s">
        <v>85</v>
      </c>
      <c r="G252" s="87"/>
      <c r="H252" s="86"/>
      <c r="I252" s="77">
        <f>'2015 Existing Rates'!$B$42</f>
        <v>0</v>
      </c>
      <c r="J252" s="87"/>
      <c r="K252" s="86"/>
      <c r="L252" s="81" t="e">
        <f>#REF!</f>
        <v>#REF!</v>
      </c>
      <c r="M252" s="91" t="e">
        <f t="shared" si="34"/>
        <v>#REF!</v>
      </c>
      <c r="N252" s="85" t="e">
        <f>+M252/I252</f>
        <v>#REF!</v>
      </c>
      <c r="O252" s="92" t="e">
        <f>L252/L263</f>
        <v>#REF!</v>
      </c>
      <c r="P252" s="31"/>
    </row>
    <row r="253" spans="1:16" ht="18" customHeight="1">
      <c r="A253" s="31"/>
      <c r="B253" s="11"/>
      <c r="C253" s="12"/>
      <c r="D253" s="12"/>
      <c r="E253" s="12"/>
      <c r="F253" s="65" t="s">
        <v>83</v>
      </c>
      <c r="G253" s="68">
        <f>C250</f>
        <v>15000</v>
      </c>
      <c r="H253" s="62"/>
      <c r="I253" s="73">
        <f>+G253*H253</f>
        <v>0</v>
      </c>
      <c r="J253" s="68">
        <f>C250</f>
        <v>15000</v>
      </c>
      <c r="K253" s="61" t="e">
        <f>#REF!</f>
        <v>#REF!</v>
      </c>
      <c r="L253" s="81" t="e">
        <f>J253*K253</f>
        <v>#REF!</v>
      </c>
      <c r="M253" s="91" t="e">
        <f t="shared" si="34"/>
        <v>#REF!</v>
      </c>
      <c r="N253" s="85">
        <v>0</v>
      </c>
      <c r="O253" s="92" t="e">
        <f>L253/L263</f>
        <v>#REF!</v>
      </c>
      <c r="P253" s="31"/>
    </row>
    <row r="254" spans="1:16" ht="18" customHeight="1" thickBot="1">
      <c r="A254" s="31"/>
      <c r="B254" s="11"/>
      <c r="C254" s="12"/>
      <c r="D254" s="12"/>
      <c r="E254" s="12"/>
      <c r="F254" s="66" t="s">
        <v>118</v>
      </c>
      <c r="G254" s="93">
        <f>+C250</f>
        <v>15000</v>
      </c>
      <c r="H254" s="94">
        <f>'2015 Existing Rates'!$B$18</f>
        <v>0</v>
      </c>
      <c r="I254" s="95">
        <f>+G254*H254</f>
        <v>0</v>
      </c>
      <c r="J254" s="93">
        <f>+C250</f>
        <v>15000</v>
      </c>
      <c r="K254" s="94" t="e">
        <f>#REF!</f>
        <v>#REF!</v>
      </c>
      <c r="L254" s="95" t="e">
        <f>+J254*K254</f>
        <v>#REF!</v>
      </c>
      <c r="M254" s="91" t="e">
        <f t="shared" si="34"/>
        <v>#REF!</v>
      </c>
      <c r="N254" s="85" t="e">
        <f t="shared" ref="N254:N263" si="35">+M254/I254</f>
        <v>#REF!</v>
      </c>
      <c r="O254" s="92" t="e">
        <f>L254/L263</f>
        <v>#REF!</v>
      </c>
      <c r="P254" s="130"/>
    </row>
    <row r="255" spans="1:16" ht="18" customHeight="1" thickBot="1">
      <c r="A255" s="31"/>
      <c r="F255" s="164" t="s">
        <v>120</v>
      </c>
      <c r="G255" s="1293"/>
      <c r="H255" s="1294"/>
      <c r="I255" s="165">
        <f>SUM(I249:I254)</f>
        <v>168.52</v>
      </c>
      <c r="J255" s="1293"/>
      <c r="K255" s="1294"/>
      <c r="L255" s="165" t="e">
        <f>SUM(L249:L254)</f>
        <v>#REF!</v>
      </c>
      <c r="M255" s="168" t="e">
        <f>SUM(M249:M254)</f>
        <v>#REF!</v>
      </c>
      <c r="N255" s="169" t="e">
        <f t="shared" si="35"/>
        <v>#REF!</v>
      </c>
      <c r="O255" s="170" t="e">
        <f>L255/L263</f>
        <v>#REF!</v>
      </c>
      <c r="P255" s="130"/>
    </row>
    <row r="256" spans="1:16" ht="18" customHeight="1" thickBot="1">
      <c r="A256" s="31"/>
      <c r="F256" s="65" t="s">
        <v>121</v>
      </c>
      <c r="G256" s="122" t="e">
        <f>C250*#REF!</f>
        <v>#REF!</v>
      </c>
      <c r="H256" s="123" t="e">
        <f>#REF!</f>
        <v>#REF!</v>
      </c>
      <c r="I256" s="77" t="e">
        <f>+G256*H256</f>
        <v>#REF!</v>
      </c>
      <c r="J256" s="122" t="e">
        <f>'BILL IMPACTS'!C250*#REF!</f>
        <v>#REF!</v>
      </c>
      <c r="K256" s="123" t="e">
        <f>#REF!</f>
        <v>#REF!</v>
      </c>
      <c r="L256" s="77" t="e">
        <f>+J256*K256</f>
        <v>#REF!</v>
      </c>
      <c r="M256" s="124" t="e">
        <f t="shared" ref="M256:M262" si="36">+L256-I256</f>
        <v>#REF!</v>
      </c>
      <c r="N256" s="89" t="e">
        <f t="shared" si="35"/>
        <v>#REF!</v>
      </c>
      <c r="O256" s="90" t="e">
        <f>L256/L263</f>
        <v>#REF!</v>
      </c>
      <c r="P256" s="130"/>
    </row>
    <row r="257" spans="1:16" ht="18" customHeight="1" thickBot="1">
      <c r="A257" s="31"/>
      <c r="F257" s="164" t="s">
        <v>122</v>
      </c>
      <c r="G257" s="1293"/>
      <c r="H257" s="1294"/>
      <c r="I257" s="165" t="e">
        <f>I255+I256</f>
        <v>#REF!</v>
      </c>
      <c r="J257" s="1293"/>
      <c r="K257" s="1294"/>
      <c r="L257" s="165" t="e">
        <f>L255+L256</f>
        <v>#REF!</v>
      </c>
      <c r="M257" s="168" t="e">
        <f t="shared" si="36"/>
        <v>#REF!</v>
      </c>
      <c r="N257" s="169" t="e">
        <f t="shared" si="35"/>
        <v>#REF!</v>
      </c>
      <c r="O257" s="171" t="e">
        <f>L257/L263</f>
        <v>#REF!</v>
      </c>
      <c r="P257" s="130"/>
    </row>
    <row r="258" spans="1:16" ht="18" customHeight="1">
      <c r="A258" s="31"/>
      <c r="F258" s="67" t="s">
        <v>52</v>
      </c>
      <c r="G258" s="69" t="e">
        <f>+#REF!*C250</f>
        <v>#REF!</v>
      </c>
      <c r="H258" s="70" t="e">
        <f>#REF!+#REF!</f>
        <v>#REF!</v>
      </c>
      <c r="I258" s="71" t="e">
        <f>+G258*H258</f>
        <v>#REF!</v>
      </c>
      <c r="J258" s="69" t="e">
        <f>J256</f>
        <v>#REF!</v>
      </c>
      <c r="K258" s="70" t="e">
        <f>#REF!+#REF!</f>
        <v>#REF!</v>
      </c>
      <c r="L258" s="98" t="e">
        <f>+J258*K258</f>
        <v>#REF!</v>
      </c>
      <c r="M258" s="99" t="e">
        <f t="shared" si="36"/>
        <v>#REF!</v>
      </c>
      <c r="N258" s="100" t="e">
        <f t="shared" si="35"/>
        <v>#REF!</v>
      </c>
      <c r="O258" s="115" t="e">
        <f>L258/L263</f>
        <v>#REF!</v>
      </c>
      <c r="P258" s="130"/>
    </row>
    <row r="259" spans="1:16" ht="18" customHeight="1">
      <c r="A259" s="31"/>
      <c r="B259" s="11"/>
      <c r="C259" s="12"/>
      <c r="D259" s="12"/>
      <c r="E259" s="12"/>
      <c r="F259" s="63" t="s">
        <v>53</v>
      </c>
      <c r="G259" s="69">
        <v>600</v>
      </c>
      <c r="H259" s="70" t="e">
        <f>#REF!</f>
        <v>#REF!</v>
      </c>
      <c r="I259" s="71" t="e">
        <f>+G259*H259</f>
        <v>#REF!</v>
      </c>
      <c r="J259" s="69">
        <v>600</v>
      </c>
      <c r="K259" s="70" t="e">
        <f>#REF!</f>
        <v>#REF!</v>
      </c>
      <c r="L259" s="98" t="e">
        <f>+J259*K259</f>
        <v>#REF!</v>
      </c>
      <c r="M259" s="99" t="e">
        <f t="shared" si="36"/>
        <v>#REF!</v>
      </c>
      <c r="N259" s="100" t="e">
        <f t="shared" si="35"/>
        <v>#REF!</v>
      </c>
      <c r="O259" s="101" t="e">
        <f>L259/L263</f>
        <v>#REF!</v>
      </c>
      <c r="P259" s="130"/>
    </row>
    <row r="260" spans="1:16" ht="18" customHeight="1" thickBot="1">
      <c r="B260" s="38"/>
      <c r="C260" s="12"/>
      <c r="D260" s="12"/>
      <c r="E260" s="12"/>
      <c r="F260" s="63" t="s">
        <v>53</v>
      </c>
      <c r="G260" s="69" t="e">
        <f>G258-G259</f>
        <v>#REF!</v>
      </c>
      <c r="H260" s="70" t="e">
        <f>#REF!</f>
        <v>#REF!</v>
      </c>
      <c r="I260" s="71" t="e">
        <f>+G260*H260</f>
        <v>#REF!</v>
      </c>
      <c r="J260" s="69" t="e">
        <f>J258-J259</f>
        <v>#REF!</v>
      </c>
      <c r="K260" s="70" t="e">
        <f>#REF!</f>
        <v>#REF!</v>
      </c>
      <c r="L260" s="98" t="e">
        <f>+J260*K260</f>
        <v>#REF!</v>
      </c>
      <c r="M260" s="99" t="e">
        <f t="shared" si="36"/>
        <v>#REF!</v>
      </c>
      <c r="N260" s="100" t="e">
        <f t="shared" si="35"/>
        <v>#REF!</v>
      </c>
      <c r="O260" s="101" t="e">
        <f>L260/L263</f>
        <v>#REF!</v>
      </c>
      <c r="P260" s="31"/>
    </row>
    <row r="261" spans="1:16" ht="18" customHeight="1" thickBot="1">
      <c r="B261" s="38"/>
      <c r="C261" s="12"/>
      <c r="D261" s="12"/>
      <c r="E261" s="12"/>
      <c r="F261" s="164" t="s">
        <v>102</v>
      </c>
      <c r="G261" s="1293"/>
      <c r="H261" s="1294"/>
      <c r="I261" s="165" t="e">
        <f>SUM(I257:I260)</f>
        <v>#REF!</v>
      </c>
      <c r="J261" s="1293"/>
      <c r="K261" s="1294"/>
      <c r="L261" s="165" t="e">
        <f>SUM(L257:L260)</f>
        <v>#REF!</v>
      </c>
      <c r="M261" s="176" t="e">
        <f t="shared" si="36"/>
        <v>#REF!</v>
      </c>
      <c r="N261" s="169" t="e">
        <f t="shared" si="35"/>
        <v>#REF!</v>
      </c>
      <c r="O261" s="171" t="e">
        <f>L261/L263</f>
        <v>#REF!</v>
      </c>
      <c r="P261" s="31"/>
    </row>
    <row r="262" spans="1:16" ht="18" customHeight="1" thickBot="1">
      <c r="B262" s="38"/>
      <c r="C262" s="12"/>
      <c r="D262" s="12"/>
      <c r="E262" s="12"/>
      <c r="F262" s="111" t="s">
        <v>173</v>
      </c>
      <c r="G262" s="112"/>
      <c r="H262" s="116">
        <v>0.13</v>
      </c>
      <c r="I262" s="113" t="e">
        <f>I261*H262</f>
        <v>#REF!</v>
      </c>
      <c r="J262" s="112"/>
      <c r="K262" s="116">
        <v>0.13</v>
      </c>
      <c r="L262" s="114" t="e">
        <f>L261*K262</f>
        <v>#REF!</v>
      </c>
      <c r="M262" s="96" t="e">
        <f t="shared" si="36"/>
        <v>#REF!</v>
      </c>
      <c r="N262" s="97" t="e">
        <f t="shared" si="35"/>
        <v>#REF!</v>
      </c>
      <c r="O262" s="102" t="e">
        <f>L262/L263</f>
        <v>#REF!</v>
      </c>
      <c r="P262" s="31"/>
    </row>
    <row r="263" spans="1:16" ht="18" customHeight="1" thickBot="1">
      <c r="B263" s="38"/>
      <c r="C263" s="12"/>
      <c r="D263" s="12"/>
      <c r="E263" s="16"/>
      <c r="F263" s="174" t="s">
        <v>54</v>
      </c>
      <c r="G263" s="1315"/>
      <c r="H263" s="1316"/>
      <c r="I263" s="175" t="e">
        <f>I261+I262</f>
        <v>#REF!</v>
      </c>
      <c r="J263" s="1315"/>
      <c r="K263" s="1316"/>
      <c r="L263" s="175" t="e">
        <f>L261+L262</f>
        <v>#REF!</v>
      </c>
      <c r="M263" s="177" t="e">
        <f>M261+M262</f>
        <v>#REF!</v>
      </c>
      <c r="N263" s="169" t="e">
        <f t="shared" si="35"/>
        <v>#REF!</v>
      </c>
      <c r="O263" s="170" t="e">
        <f>SUM(O261:O262)</f>
        <v>#REF!</v>
      </c>
      <c r="P263" s="31"/>
    </row>
    <row r="264" spans="1:16" ht="18" customHeight="1" thickBot="1">
      <c r="B264" s="32"/>
      <c r="C264" s="44"/>
      <c r="D264" s="44"/>
      <c r="E264" s="44"/>
      <c r="F264" s="45"/>
      <c r="G264" s="46"/>
      <c r="H264" s="47"/>
      <c r="I264" s="48"/>
      <c r="J264" s="46"/>
      <c r="K264" s="49"/>
      <c r="L264" s="48"/>
      <c r="M264" s="53"/>
      <c r="N264" s="51"/>
      <c r="O264" s="52"/>
      <c r="P264" s="33"/>
    </row>
    <row r="265" spans="1:16" ht="18" customHeight="1"/>
    <row r="266" spans="1:16" ht="6.95" customHeight="1"/>
    <row r="267" spans="1:16" ht="6.95" customHeight="1" thickBot="1"/>
    <row r="268" spans="1:16" ht="17.25" customHeight="1">
      <c r="B268" s="40"/>
      <c r="C268" s="1299"/>
      <c r="D268" s="1299"/>
      <c r="E268" s="1299"/>
      <c r="F268" s="1299"/>
      <c r="G268" s="1299"/>
      <c r="H268" s="1299"/>
      <c r="I268" s="1299"/>
      <c r="J268" s="1299"/>
      <c r="K268" s="1299"/>
      <c r="L268" s="1299"/>
      <c r="M268" s="1299"/>
      <c r="N268" s="1299"/>
      <c r="O268" s="1299"/>
      <c r="P268" s="30"/>
    </row>
    <row r="269" spans="1:16" ht="23.25">
      <c r="B269" s="38"/>
      <c r="C269" s="1300" t="s">
        <v>128</v>
      </c>
      <c r="D269" s="1300"/>
      <c r="E269" s="1300"/>
      <c r="F269" s="1300"/>
      <c r="G269" s="1300"/>
      <c r="H269" s="1300"/>
      <c r="I269" s="1300"/>
      <c r="J269" s="1300"/>
      <c r="K269" s="1300"/>
      <c r="L269" s="1300"/>
      <c r="M269" s="1300"/>
      <c r="N269" s="1300"/>
      <c r="O269" s="1300"/>
      <c r="P269" s="31"/>
    </row>
    <row r="270" spans="1:16" ht="17.25" customHeight="1" thickBot="1">
      <c r="B270" s="38"/>
      <c r="C270" s="1301"/>
      <c r="D270" s="1301"/>
      <c r="E270" s="1301"/>
      <c r="F270" s="1301"/>
      <c r="G270" s="1301"/>
      <c r="H270" s="1301"/>
      <c r="I270" s="1301"/>
      <c r="J270" s="1301"/>
      <c r="K270" s="1301"/>
      <c r="L270" s="1301"/>
      <c r="M270" s="1301"/>
      <c r="N270" s="1301"/>
      <c r="O270" s="1301"/>
      <c r="P270" s="31"/>
    </row>
    <row r="271" spans="1:16" ht="17.25" customHeight="1" thickBot="1">
      <c r="B271" s="38"/>
      <c r="C271" s="39"/>
      <c r="D271" s="39"/>
      <c r="E271" s="12"/>
      <c r="F271" s="13"/>
      <c r="G271" s="1302" t="str">
        <f>$G$10</f>
        <v>2010 BILL</v>
      </c>
      <c r="H271" s="1303"/>
      <c r="I271" s="1304"/>
      <c r="J271" s="1302" t="str">
        <f>$J$10</f>
        <v>2011 BILL</v>
      </c>
      <c r="K271" s="1303"/>
      <c r="L271" s="1304"/>
      <c r="M271" s="1302" t="s">
        <v>48</v>
      </c>
      <c r="N271" s="1303"/>
      <c r="O271" s="1304"/>
      <c r="P271" s="31"/>
    </row>
    <row r="272" spans="1:16" ht="17.25" customHeight="1" thickBot="1">
      <c r="B272" s="38"/>
      <c r="C272" s="12"/>
      <c r="D272" s="12"/>
      <c r="E272" s="14"/>
      <c r="F272" s="15"/>
      <c r="G272" s="134" t="s">
        <v>42</v>
      </c>
      <c r="H272" s="135" t="s">
        <v>43</v>
      </c>
      <c r="I272" s="136" t="s">
        <v>44</v>
      </c>
      <c r="J272" s="137" t="s">
        <v>42</v>
      </c>
      <c r="K272" s="135" t="s">
        <v>43</v>
      </c>
      <c r="L272" s="136" t="s">
        <v>44</v>
      </c>
      <c r="M272" s="58" t="s">
        <v>49</v>
      </c>
      <c r="N272" s="59" t="s">
        <v>50</v>
      </c>
      <c r="O272" s="60" t="s">
        <v>51</v>
      </c>
      <c r="P272" s="31"/>
    </row>
    <row r="273" spans="2:17" ht="17.25" customHeight="1" thickBot="1">
      <c r="B273" s="38"/>
      <c r="C273" s="1305" t="s">
        <v>45</v>
      </c>
      <c r="D273" s="1306"/>
      <c r="E273" s="12"/>
      <c r="F273" s="140" t="s">
        <v>46</v>
      </c>
      <c r="G273" s="138"/>
      <c r="H273" s="132"/>
      <c r="I273" s="71">
        <f>+'2015 Existing Rates'!$C$8</f>
        <v>290.85000000000002</v>
      </c>
      <c r="J273" s="69"/>
      <c r="K273" s="133"/>
      <c r="L273" s="98" t="e">
        <f>+#REF!</f>
        <v>#REF!</v>
      </c>
      <c r="M273" s="99" t="e">
        <f t="shared" ref="M273:M278" si="37">+L273-I273</f>
        <v>#REF!</v>
      </c>
      <c r="N273" s="100" t="e">
        <f t="shared" ref="N273:N281" si="38">+M273/I273</f>
        <v>#REF!</v>
      </c>
      <c r="O273" s="92" t="e">
        <f>L273/L286</f>
        <v>#REF!</v>
      </c>
      <c r="P273" s="130"/>
      <c r="Q273" s="11"/>
    </row>
    <row r="274" spans="2:17" ht="17.25" customHeight="1" thickBot="1">
      <c r="B274" s="38"/>
      <c r="C274" s="36">
        <v>30000</v>
      </c>
      <c r="D274" s="37" t="s">
        <v>13</v>
      </c>
      <c r="E274" s="12"/>
      <c r="F274" s="141" t="s">
        <v>57</v>
      </c>
      <c r="G274" s="139">
        <f>+C275</f>
        <v>60</v>
      </c>
      <c r="H274" s="62">
        <f>'2015 Existing Rates'!$D$68</f>
        <v>0</v>
      </c>
      <c r="I274" s="77">
        <f>+G274*H274</f>
        <v>0</v>
      </c>
      <c r="J274" s="68">
        <f>G274</f>
        <v>60</v>
      </c>
      <c r="K274" s="61" t="e">
        <f>#REF!</f>
        <v>#REF!</v>
      </c>
      <c r="L274" s="81" t="e">
        <f>+J274*K274</f>
        <v>#REF!</v>
      </c>
      <c r="M274" s="99" t="e">
        <f t="shared" si="37"/>
        <v>#REF!</v>
      </c>
      <c r="N274" s="100" t="e">
        <f t="shared" si="38"/>
        <v>#REF!</v>
      </c>
      <c r="O274" s="92" t="e">
        <f>L274/L286</f>
        <v>#REF!</v>
      </c>
      <c r="P274" s="31"/>
    </row>
    <row r="275" spans="2:17" ht="17.25" customHeight="1" thickBot="1">
      <c r="B275" s="38"/>
      <c r="C275" s="36">
        <v>60</v>
      </c>
      <c r="D275" s="37" t="s">
        <v>14</v>
      </c>
      <c r="E275" s="12"/>
      <c r="F275" s="141" t="s">
        <v>123</v>
      </c>
      <c r="G275" s="118">
        <f>G274</f>
        <v>60</v>
      </c>
      <c r="H275" s="142">
        <f>'2015 Existing Rates'!$D$31</f>
        <v>0</v>
      </c>
      <c r="I275" s="77">
        <f>+G275*H275</f>
        <v>0</v>
      </c>
      <c r="J275" s="68">
        <f>+C275</f>
        <v>60</v>
      </c>
      <c r="K275" s="61" t="e">
        <f>#REF!</f>
        <v>#REF!</v>
      </c>
      <c r="L275" s="81" t="e">
        <f>+J275*K275</f>
        <v>#REF!</v>
      </c>
      <c r="M275" s="99" t="e">
        <f t="shared" si="37"/>
        <v>#REF!</v>
      </c>
      <c r="N275" s="100" t="e">
        <f t="shared" si="38"/>
        <v>#REF!</v>
      </c>
      <c r="O275" s="92" t="e">
        <f>L275/L286</f>
        <v>#REF!</v>
      </c>
      <c r="P275" s="31"/>
    </row>
    <row r="276" spans="2:17" ht="17.25" customHeight="1">
      <c r="B276" s="38"/>
      <c r="C276" s="120"/>
      <c r="D276" s="131"/>
      <c r="E276" s="12"/>
      <c r="F276" s="65" t="s">
        <v>85</v>
      </c>
      <c r="G276" s="87"/>
      <c r="H276" s="86"/>
      <c r="I276" s="77">
        <f>'2015 Existing Rates'!$B$42</f>
        <v>0</v>
      </c>
      <c r="J276" s="87"/>
      <c r="K276" s="86"/>
      <c r="L276" s="77">
        <f>'2015 Existing Rates'!$B$42</f>
        <v>0</v>
      </c>
      <c r="M276" s="99">
        <f t="shared" si="37"/>
        <v>0</v>
      </c>
      <c r="N276" s="100" t="e">
        <f t="shared" si="38"/>
        <v>#DIV/0!</v>
      </c>
      <c r="O276" s="92" t="e">
        <f>L276/L286</f>
        <v>#REF!</v>
      </c>
      <c r="P276" s="31"/>
    </row>
    <row r="277" spans="2:17" ht="17.25" customHeight="1">
      <c r="B277" s="38"/>
      <c r="C277" s="28"/>
      <c r="D277" s="29"/>
      <c r="E277" s="12"/>
      <c r="F277" s="65" t="s">
        <v>124</v>
      </c>
      <c r="G277" s="68">
        <f>G275</f>
        <v>60</v>
      </c>
      <c r="H277" s="62"/>
      <c r="I277" s="77">
        <f>+G277*H277</f>
        <v>0</v>
      </c>
      <c r="J277" s="68">
        <f>G277</f>
        <v>60</v>
      </c>
      <c r="K277" s="61" t="e">
        <f>#REF!</f>
        <v>#REF!</v>
      </c>
      <c r="L277" s="81" t="e">
        <f>+J277*K277</f>
        <v>#REF!</v>
      </c>
      <c r="M277" s="99" t="e">
        <f t="shared" si="37"/>
        <v>#REF!</v>
      </c>
      <c r="N277" s="100">
        <v>0</v>
      </c>
      <c r="O277" s="92" t="e">
        <f>L277/L286</f>
        <v>#REF!</v>
      </c>
      <c r="P277" s="31"/>
    </row>
    <row r="278" spans="2:17" ht="17.25" customHeight="1" thickBot="1">
      <c r="B278" s="38"/>
      <c r="C278" s="12"/>
      <c r="D278" s="12"/>
      <c r="E278" s="12"/>
      <c r="F278" s="66" t="s">
        <v>125</v>
      </c>
      <c r="G278" s="68">
        <f>+C275</f>
        <v>60</v>
      </c>
      <c r="H278" s="62">
        <f>'2015 Existing Rates'!$D$19</f>
        <v>0</v>
      </c>
      <c r="I278" s="81">
        <f>+G278*H278</f>
        <v>0</v>
      </c>
      <c r="J278" s="68">
        <f>+C275</f>
        <v>60</v>
      </c>
      <c r="K278" s="61" t="e">
        <f>#REF!</f>
        <v>#REF!</v>
      </c>
      <c r="L278" s="81" t="e">
        <f>+J278*K278</f>
        <v>#REF!</v>
      </c>
      <c r="M278" s="99" t="e">
        <f t="shared" si="37"/>
        <v>#REF!</v>
      </c>
      <c r="N278" s="100" t="e">
        <f t="shared" si="38"/>
        <v>#REF!</v>
      </c>
      <c r="O278" s="92" t="e">
        <f>L278/L286</f>
        <v>#REF!</v>
      </c>
      <c r="P278" s="31"/>
    </row>
    <row r="279" spans="2:17" ht="17.25" customHeight="1" thickBot="1">
      <c r="B279" s="38"/>
      <c r="C279" s="12"/>
      <c r="D279" s="12"/>
      <c r="E279" s="12"/>
      <c r="F279" s="164" t="s">
        <v>120</v>
      </c>
      <c r="G279" s="1293"/>
      <c r="H279" s="1294"/>
      <c r="I279" s="165">
        <f>SUM(I273:I278)</f>
        <v>290.85000000000002</v>
      </c>
      <c r="J279" s="1293"/>
      <c r="K279" s="1294"/>
      <c r="L279" s="165" t="e">
        <f>SUM(L273:L278)</f>
        <v>#REF!</v>
      </c>
      <c r="M279" s="168" t="e">
        <f>SUM(M273:M278)</f>
        <v>#REF!</v>
      </c>
      <c r="N279" s="169" t="e">
        <f t="shared" si="38"/>
        <v>#REF!</v>
      </c>
      <c r="O279" s="170" t="e">
        <f>SUM(O273:O278)</f>
        <v>#REF!</v>
      </c>
      <c r="P279" s="31"/>
    </row>
    <row r="280" spans="2:17" ht="17.25" customHeight="1" thickBot="1">
      <c r="B280" s="38"/>
      <c r="C280" s="12"/>
      <c r="D280" s="12"/>
      <c r="E280" s="12"/>
      <c r="F280" s="65" t="s">
        <v>126</v>
      </c>
      <c r="G280" s="122">
        <f>C275</f>
        <v>60</v>
      </c>
      <c r="H280" s="123" t="e">
        <f>#REF!</f>
        <v>#REF!</v>
      </c>
      <c r="I280" s="77" t="e">
        <f>+G280*H280</f>
        <v>#REF!</v>
      </c>
      <c r="J280" s="122">
        <f>C275</f>
        <v>60</v>
      </c>
      <c r="K280" s="123" t="e">
        <f>#REF!</f>
        <v>#REF!</v>
      </c>
      <c r="L280" s="77" t="e">
        <f>+J280*K280</f>
        <v>#REF!</v>
      </c>
      <c r="M280" s="124" t="e">
        <f t="shared" ref="M280:M285" si="39">+L280-I280</f>
        <v>#REF!</v>
      </c>
      <c r="N280" s="89" t="e">
        <f t="shared" si="38"/>
        <v>#REF!</v>
      </c>
      <c r="O280" s="92" t="e">
        <f>L280/L286</f>
        <v>#REF!</v>
      </c>
      <c r="P280" s="31"/>
    </row>
    <row r="281" spans="2:17" ht="17.25" customHeight="1" thickBot="1">
      <c r="B281" s="38"/>
      <c r="C281" s="12"/>
      <c r="D281" s="12"/>
      <c r="E281" s="12"/>
      <c r="F281" s="164" t="s">
        <v>122</v>
      </c>
      <c r="G281" s="1293"/>
      <c r="H281" s="1294"/>
      <c r="I281" s="165" t="e">
        <f>I279+I280</f>
        <v>#REF!</v>
      </c>
      <c r="J281" s="1293"/>
      <c r="K281" s="1294"/>
      <c r="L281" s="165" t="e">
        <f>L279+L280</f>
        <v>#REF!</v>
      </c>
      <c r="M281" s="168" t="e">
        <f t="shared" si="39"/>
        <v>#REF!</v>
      </c>
      <c r="N281" s="169" t="e">
        <f t="shared" si="38"/>
        <v>#REF!</v>
      </c>
      <c r="O281" s="171" t="e">
        <f>L281/L286</f>
        <v>#REF!</v>
      </c>
      <c r="P281" s="31"/>
    </row>
    <row r="282" spans="2:17" ht="17.25" customHeight="1">
      <c r="B282" s="38"/>
      <c r="C282" s="12"/>
      <c r="D282" s="12"/>
      <c r="E282" s="12"/>
      <c r="F282" s="63" t="s">
        <v>52</v>
      </c>
      <c r="G282" s="69" t="e">
        <f>C274*#REF!</f>
        <v>#REF!</v>
      </c>
      <c r="H282" s="70" t="e">
        <f>#REF!+#REF!</f>
        <v>#REF!</v>
      </c>
      <c r="I282" s="71" t="e">
        <f>+G282*H282</f>
        <v>#REF!</v>
      </c>
      <c r="J282" s="69" t="e">
        <f>C274*#REF!</f>
        <v>#REF!</v>
      </c>
      <c r="K282" s="70" t="e">
        <f>#REF!+#REF!</f>
        <v>#REF!</v>
      </c>
      <c r="L282" s="98" t="e">
        <f>+J282*K282</f>
        <v>#REF!</v>
      </c>
      <c r="M282" s="99" t="e">
        <f t="shared" si="39"/>
        <v>#REF!</v>
      </c>
      <c r="N282" s="100" t="e">
        <f>+M282/I282</f>
        <v>#REF!</v>
      </c>
      <c r="O282" s="92" t="e">
        <f>L282/L286</f>
        <v>#REF!</v>
      </c>
      <c r="P282" s="31"/>
    </row>
    <row r="283" spans="2:17" ht="17.25" customHeight="1" thickBot="1">
      <c r="B283" s="38"/>
      <c r="C283" s="12"/>
      <c r="D283" s="12"/>
      <c r="E283" s="12"/>
      <c r="F283" s="63" t="s">
        <v>53</v>
      </c>
      <c r="G283" s="69" t="e">
        <f>G282</f>
        <v>#REF!</v>
      </c>
      <c r="H283" s="70" t="e">
        <f>+#REF!</f>
        <v>#REF!</v>
      </c>
      <c r="I283" s="71" t="e">
        <f>+G283*H283</f>
        <v>#REF!</v>
      </c>
      <c r="J283" s="69" t="e">
        <f>J282</f>
        <v>#REF!</v>
      </c>
      <c r="K283" s="70" t="e">
        <f>#REF!</f>
        <v>#REF!</v>
      </c>
      <c r="L283" s="98" t="e">
        <f>+J283*K283</f>
        <v>#REF!</v>
      </c>
      <c r="M283" s="99" t="e">
        <f t="shared" si="39"/>
        <v>#REF!</v>
      </c>
      <c r="N283" s="100" t="e">
        <f>+M283/I283</f>
        <v>#REF!</v>
      </c>
      <c r="O283" s="92" t="e">
        <f>L283/L286</f>
        <v>#REF!</v>
      </c>
      <c r="P283" s="31"/>
    </row>
    <row r="284" spans="2:17" ht="17.25" customHeight="1" thickBot="1">
      <c r="B284" s="38"/>
      <c r="C284" s="12"/>
      <c r="D284" s="12"/>
      <c r="E284" s="12"/>
      <c r="F284" s="164" t="s">
        <v>102</v>
      </c>
      <c r="G284" s="1293"/>
      <c r="H284" s="1294"/>
      <c r="I284" s="165" t="e">
        <f>SUM(I281:I283)</f>
        <v>#REF!</v>
      </c>
      <c r="J284" s="1293"/>
      <c r="K284" s="1294"/>
      <c r="L284" s="165" t="e">
        <f>SUM(L281:L283)</f>
        <v>#REF!</v>
      </c>
      <c r="M284" s="165" t="e">
        <f t="shared" si="39"/>
        <v>#REF!</v>
      </c>
      <c r="N284" s="169" t="e">
        <f>+M284/I284</f>
        <v>#REF!</v>
      </c>
      <c r="O284" s="171" t="e">
        <f>L284/L286</f>
        <v>#REF!</v>
      </c>
      <c r="P284" s="31"/>
    </row>
    <row r="285" spans="2:17" ht="17.25" customHeight="1" thickBot="1">
      <c r="B285" s="38"/>
      <c r="C285" s="12"/>
      <c r="D285" s="12"/>
      <c r="E285" s="12"/>
      <c r="F285" s="111" t="s">
        <v>173</v>
      </c>
      <c r="G285" s="112"/>
      <c r="H285" s="116">
        <v>0.13</v>
      </c>
      <c r="I285" s="113" t="e">
        <f>I284*H285</f>
        <v>#REF!</v>
      </c>
      <c r="J285" s="112"/>
      <c r="K285" s="116">
        <v>0.13</v>
      </c>
      <c r="L285" s="114" t="e">
        <f>L284*K285</f>
        <v>#REF!</v>
      </c>
      <c r="M285" s="96" t="e">
        <f t="shared" si="39"/>
        <v>#REF!</v>
      </c>
      <c r="N285" s="97" t="e">
        <f>+M285/I285</f>
        <v>#REF!</v>
      </c>
      <c r="O285" s="102" t="e">
        <f>L285/L286</f>
        <v>#REF!</v>
      </c>
      <c r="P285" s="31"/>
    </row>
    <row r="286" spans="2:17" ht="17.25" customHeight="1" thickBot="1">
      <c r="B286" s="38"/>
      <c r="C286" s="12"/>
      <c r="D286" s="12"/>
      <c r="E286" s="16"/>
      <c r="F286" s="178" t="s">
        <v>54</v>
      </c>
      <c r="G286" s="1293"/>
      <c r="H286" s="1294"/>
      <c r="I286" s="165" t="e">
        <f>I284+I285</f>
        <v>#REF!</v>
      </c>
      <c r="J286" s="1293"/>
      <c r="K286" s="1294"/>
      <c r="L286" s="165" t="e">
        <f>L284+L285</f>
        <v>#REF!</v>
      </c>
      <c r="M286" s="165" t="e">
        <f>M284+M285</f>
        <v>#REF!</v>
      </c>
      <c r="N286" s="169" t="e">
        <f>+M286/I286</f>
        <v>#REF!</v>
      </c>
      <c r="O286" s="170" t="e">
        <f>O284+O285</f>
        <v>#REF!</v>
      </c>
      <c r="P286" s="31"/>
    </row>
    <row r="287" spans="2:17" ht="17.25" customHeight="1" thickBot="1">
      <c r="B287" s="32"/>
      <c r="C287" s="44"/>
      <c r="D287" s="44"/>
      <c r="E287" s="44"/>
      <c r="F287" s="45"/>
      <c r="G287" s="46"/>
      <c r="H287" s="47"/>
      <c r="I287" s="48"/>
      <c r="J287" s="46"/>
      <c r="K287" s="49"/>
      <c r="L287" s="48"/>
      <c r="M287" s="50"/>
      <c r="N287" s="51"/>
      <c r="O287" s="52"/>
      <c r="P287" s="33"/>
    </row>
    <row r="288" spans="2:17" ht="17.25" customHeight="1" thickBot="1">
      <c r="B288" s="11"/>
      <c r="C288" s="12"/>
      <c r="D288" s="12"/>
      <c r="E288" s="12"/>
      <c r="F288" s="19"/>
      <c r="G288" s="20"/>
      <c r="H288" s="21"/>
      <c r="I288" s="22"/>
      <c r="J288" s="20"/>
      <c r="K288" s="23"/>
      <c r="L288" s="22"/>
      <c r="M288" s="24"/>
      <c r="N288" s="41"/>
      <c r="O288" s="42"/>
      <c r="P288" s="11"/>
    </row>
    <row r="289" spans="2:17" ht="17.25" customHeight="1">
      <c r="B289" s="40"/>
      <c r="C289" s="1299"/>
      <c r="D289" s="1299"/>
      <c r="E289" s="1299"/>
      <c r="F289" s="1299"/>
      <c r="G289" s="1299"/>
      <c r="H289" s="1299"/>
      <c r="I289" s="1299"/>
      <c r="J289" s="1299"/>
      <c r="K289" s="1299"/>
      <c r="L289" s="1299"/>
      <c r="M289" s="1299"/>
      <c r="N289" s="1299"/>
      <c r="O289" s="1299"/>
      <c r="P289" s="30"/>
    </row>
    <row r="290" spans="2:17" ht="23.25">
      <c r="B290" s="38"/>
      <c r="C290" s="1300" t="s">
        <v>128</v>
      </c>
      <c r="D290" s="1300"/>
      <c r="E290" s="1300"/>
      <c r="F290" s="1300"/>
      <c r="G290" s="1300"/>
      <c r="H290" s="1300"/>
      <c r="I290" s="1300"/>
      <c r="J290" s="1300"/>
      <c r="K290" s="1300"/>
      <c r="L290" s="1300"/>
      <c r="M290" s="1300"/>
      <c r="N290" s="1300"/>
      <c r="O290" s="1300"/>
      <c r="P290" s="31"/>
    </row>
    <row r="291" spans="2:17" ht="17.25" customHeight="1" thickBot="1">
      <c r="B291" s="38"/>
      <c r="C291" s="1301"/>
      <c r="D291" s="1301"/>
      <c r="E291" s="1301"/>
      <c r="F291" s="1301"/>
      <c r="G291" s="1301"/>
      <c r="H291" s="1301"/>
      <c r="I291" s="1301"/>
      <c r="J291" s="1301"/>
      <c r="K291" s="1301"/>
      <c r="L291" s="1301"/>
      <c r="M291" s="1301"/>
      <c r="N291" s="1301"/>
      <c r="O291" s="1301"/>
      <c r="P291" s="31"/>
      <c r="Q291" s="11"/>
    </row>
    <row r="292" spans="2:17" ht="17.25" customHeight="1" thickBot="1">
      <c r="B292" s="38"/>
      <c r="C292" s="39"/>
      <c r="D292" s="39"/>
      <c r="E292" s="12"/>
      <c r="F292" s="13"/>
      <c r="G292" s="1302" t="str">
        <f>$G$10</f>
        <v>2010 BILL</v>
      </c>
      <c r="H292" s="1303"/>
      <c r="I292" s="1304"/>
      <c r="J292" s="1302" t="str">
        <f>$J$10</f>
        <v>2011 BILL</v>
      </c>
      <c r="K292" s="1303"/>
      <c r="L292" s="1304"/>
      <c r="M292" s="1302" t="s">
        <v>48</v>
      </c>
      <c r="N292" s="1303"/>
      <c r="O292" s="1304"/>
      <c r="P292" s="31"/>
      <c r="Q292" s="11"/>
    </row>
    <row r="293" spans="2:17" ht="26.25" thickBot="1">
      <c r="B293" s="38"/>
      <c r="C293" s="12"/>
      <c r="D293" s="12"/>
      <c r="E293" s="14"/>
      <c r="F293" s="15"/>
      <c r="G293" s="134" t="s">
        <v>42</v>
      </c>
      <c r="H293" s="135" t="s">
        <v>43</v>
      </c>
      <c r="I293" s="136" t="s">
        <v>44</v>
      </c>
      <c r="J293" s="137" t="s">
        <v>42</v>
      </c>
      <c r="K293" s="135" t="s">
        <v>43</v>
      </c>
      <c r="L293" s="136" t="s">
        <v>44</v>
      </c>
      <c r="M293" s="58" t="s">
        <v>49</v>
      </c>
      <c r="N293" s="59" t="s">
        <v>50</v>
      </c>
      <c r="O293" s="60" t="s">
        <v>51</v>
      </c>
      <c r="P293" s="31"/>
      <c r="Q293" s="11"/>
    </row>
    <row r="294" spans="2:17" ht="17.25" customHeight="1" thickBot="1">
      <c r="B294" s="38"/>
      <c r="C294" s="1305" t="s">
        <v>45</v>
      </c>
      <c r="D294" s="1306"/>
      <c r="E294" s="12"/>
      <c r="F294" s="140" t="s">
        <v>46</v>
      </c>
      <c r="G294" s="138"/>
      <c r="H294" s="132"/>
      <c r="I294" s="71">
        <f>+'2015 Existing Rates'!$C$8</f>
        <v>290.85000000000002</v>
      </c>
      <c r="J294" s="69"/>
      <c r="K294" s="133"/>
      <c r="L294" s="98" t="e">
        <f>+#REF!</f>
        <v>#REF!</v>
      </c>
      <c r="M294" s="99" t="e">
        <f t="shared" ref="M294:M299" si="40">+L294-I294</f>
        <v>#REF!</v>
      </c>
      <c r="N294" s="100" t="e">
        <f>+M294/I294</f>
        <v>#REF!</v>
      </c>
      <c r="O294" s="92" t="e">
        <f>L294/L307</f>
        <v>#REF!</v>
      </c>
      <c r="P294" s="31"/>
      <c r="Q294" s="11"/>
    </row>
    <row r="295" spans="2:17" ht="17.25" customHeight="1" thickBot="1">
      <c r="B295" s="38"/>
      <c r="C295" s="36">
        <v>75000</v>
      </c>
      <c r="D295" s="37" t="s">
        <v>13</v>
      </c>
      <c r="E295" s="12"/>
      <c r="F295" s="141" t="s">
        <v>57</v>
      </c>
      <c r="G295" s="139">
        <f>+C296</f>
        <v>100</v>
      </c>
      <c r="H295" s="62">
        <f>'2015 Existing Rates'!$D$68</f>
        <v>0</v>
      </c>
      <c r="I295" s="77">
        <f>+G295*H295</f>
        <v>0</v>
      </c>
      <c r="J295" s="68">
        <f>G295</f>
        <v>100</v>
      </c>
      <c r="K295" s="61" t="e">
        <f>#REF!</f>
        <v>#REF!</v>
      </c>
      <c r="L295" s="81" t="e">
        <f>+J295*K295</f>
        <v>#REF!</v>
      </c>
      <c r="M295" s="99" t="e">
        <f t="shared" si="40"/>
        <v>#REF!</v>
      </c>
      <c r="N295" s="100" t="e">
        <f>+M295/I295</f>
        <v>#REF!</v>
      </c>
      <c r="O295" s="92" t="e">
        <f>L295/L307</f>
        <v>#REF!</v>
      </c>
      <c r="P295" s="31"/>
      <c r="Q295" s="11"/>
    </row>
    <row r="296" spans="2:17" ht="17.25" customHeight="1" thickBot="1">
      <c r="B296" s="38"/>
      <c r="C296" s="36">
        <v>100</v>
      </c>
      <c r="D296" s="37" t="s">
        <v>14</v>
      </c>
      <c r="E296" s="12"/>
      <c r="F296" s="141" t="s">
        <v>123</v>
      </c>
      <c r="G296" s="118">
        <f>G295</f>
        <v>100</v>
      </c>
      <c r="H296" s="142">
        <f>'2015 Existing Rates'!$D$31</f>
        <v>0</v>
      </c>
      <c r="I296" s="77">
        <f>+G296*H296</f>
        <v>0</v>
      </c>
      <c r="J296" s="68">
        <f>+C296</f>
        <v>100</v>
      </c>
      <c r="K296" s="61" t="e">
        <f>#REF!</f>
        <v>#REF!</v>
      </c>
      <c r="L296" s="81" t="e">
        <f>+J296*K296</f>
        <v>#REF!</v>
      </c>
      <c r="M296" s="99" t="e">
        <f t="shared" si="40"/>
        <v>#REF!</v>
      </c>
      <c r="N296" s="100" t="e">
        <f>+M296/I296</f>
        <v>#REF!</v>
      </c>
      <c r="O296" s="92" t="e">
        <f>L296/L307</f>
        <v>#REF!</v>
      </c>
      <c r="P296" s="31"/>
    </row>
    <row r="297" spans="2:17" ht="17.25" customHeight="1">
      <c r="B297" s="38"/>
      <c r="C297" s="120"/>
      <c r="D297" s="131"/>
      <c r="E297" s="12"/>
      <c r="F297" s="65" t="s">
        <v>85</v>
      </c>
      <c r="G297" s="87"/>
      <c r="H297" s="86"/>
      <c r="I297" s="77">
        <f>'2015 Existing Rates'!$B$42</f>
        <v>0</v>
      </c>
      <c r="J297" s="87"/>
      <c r="K297" s="86"/>
      <c r="L297" s="77">
        <f>'2015 Existing Rates'!$B$42</f>
        <v>0</v>
      </c>
      <c r="M297" s="99">
        <f t="shared" si="40"/>
        <v>0</v>
      </c>
      <c r="N297" s="100" t="e">
        <f>+M297/I297</f>
        <v>#DIV/0!</v>
      </c>
      <c r="O297" s="92" t="e">
        <f>L297/L307</f>
        <v>#REF!</v>
      </c>
      <c r="P297" s="31"/>
    </row>
    <row r="298" spans="2:17" ht="17.25" customHeight="1">
      <c r="B298" s="38"/>
      <c r="C298" s="28"/>
      <c r="D298" s="29"/>
      <c r="E298" s="12"/>
      <c r="F298" s="65" t="s">
        <v>124</v>
      </c>
      <c r="G298" s="68">
        <f>G296</f>
        <v>100</v>
      </c>
      <c r="H298" s="62"/>
      <c r="I298" s="77">
        <f>+G298*H298</f>
        <v>0</v>
      </c>
      <c r="J298" s="68">
        <f>G298</f>
        <v>100</v>
      </c>
      <c r="K298" s="61" t="e">
        <f>#REF!</f>
        <v>#REF!</v>
      </c>
      <c r="L298" s="81" t="e">
        <f>+J298*K298</f>
        <v>#REF!</v>
      </c>
      <c r="M298" s="99" t="e">
        <f t="shared" si="40"/>
        <v>#REF!</v>
      </c>
      <c r="N298" s="100">
        <v>0</v>
      </c>
      <c r="O298" s="92" t="e">
        <f>L298/L307</f>
        <v>#REF!</v>
      </c>
      <c r="P298" s="31"/>
    </row>
    <row r="299" spans="2:17" ht="17.25" customHeight="1" thickBot="1">
      <c r="B299" s="38"/>
      <c r="C299" s="12"/>
      <c r="D299" s="12"/>
      <c r="E299" s="12"/>
      <c r="F299" s="66" t="s">
        <v>125</v>
      </c>
      <c r="G299" s="68">
        <f>+C296</f>
        <v>100</v>
      </c>
      <c r="H299" s="62">
        <f>'2015 Existing Rates'!$D$19</f>
        <v>0</v>
      </c>
      <c r="I299" s="81">
        <f>+G299*H299</f>
        <v>0</v>
      </c>
      <c r="J299" s="68">
        <f>+C296</f>
        <v>100</v>
      </c>
      <c r="K299" s="61" t="e">
        <f>#REF!</f>
        <v>#REF!</v>
      </c>
      <c r="L299" s="81" t="e">
        <f>+J299*K299</f>
        <v>#REF!</v>
      </c>
      <c r="M299" s="99" t="e">
        <f t="shared" si="40"/>
        <v>#REF!</v>
      </c>
      <c r="N299" s="100" t="e">
        <f t="shared" ref="N299:N307" si="41">+M299/I299</f>
        <v>#REF!</v>
      </c>
      <c r="O299" s="92" t="e">
        <f>L299/L307</f>
        <v>#REF!</v>
      </c>
      <c r="P299" s="31"/>
    </row>
    <row r="300" spans="2:17" ht="17.25" customHeight="1" thickBot="1">
      <c r="B300" s="38"/>
      <c r="C300" s="12"/>
      <c r="D300" s="12"/>
      <c r="E300" s="12"/>
      <c r="F300" s="164" t="s">
        <v>120</v>
      </c>
      <c r="G300" s="1293"/>
      <c r="H300" s="1294"/>
      <c r="I300" s="165">
        <f>SUM(I294:I299)</f>
        <v>290.85000000000002</v>
      </c>
      <c r="J300" s="1293"/>
      <c r="K300" s="1294"/>
      <c r="L300" s="165" t="e">
        <f>SUM(L294:L299)</f>
        <v>#REF!</v>
      </c>
      <c r="M300" s="168" t="e">
        <f>SUM(M294:M299)</f>
        <v>#REF!</v>
      </c>
      <c r="N300" s="169" t="e">
        <f t="shared" si="41"/>
        <v>#REF!</v>
      </c>
      <c r="O300" s="170" t="e">
        <f>SUM(O294:O299)</f>
        <v>#REF!</v>
      </c>
      <c r="P300" s="31"/>
    </row>
    <row r="301" spans="2:17" ht="17.25" customHeight="1" thickBot="1">
      <c r="B301" s="38"/>
      <c r="C301" s="12"/>
      <c r="D301" s="12"/>
      <c r="E301" s="12"/>
      <c r="F301" s="65" t="s">
        <v>126</v>
      </c>
      <c r="G301" s="122">
        <f>C296</f>
        <v>100</v>
      </c>
      <c r="H301" s="123" t="e">
        <f>#REF!</f>
        <v>#REF!</v>
      </c>
      <c r="I301" s="77" t="e">
        <f>+G301*H301</f>
        <v>#REF!</v>
      </c>
      <c r="J301" s="122">
        <f>C296</f>
        <v>100</v>
      </c>
      <c r="K301" s="123" t="e">
        <f>#REF!</f>
        <v>#REF!</v>
      </c>
      <c r="L301" s="77" t="e">
        <f>+J301*K301</f>
        <v>#REF!</v>
      </c>
      <c r="M301" s="124" t="e">
        <f t="shared" ref="M301:M306" si="42">+L301-I301</f>
        <v>#REF!</v>
      </c>
      <c r="N301" s="89" t="e">
        <f t="shared" si="41"/>
        <v>#REF!</v>
      </c>
      <c r="O301" s="92" t="e">
        <f>L301/L307</f>
        <v>#REF!</v>
      </c>
      <c r="P301" s="31"/>
    </row>
    <row r="302" spans="2:17" ht="17.25" customHeight="1" thickBot="1">
      <c r="B302" s="38"/>
      <c r="C302" s="12"/>
      <c r="D302" s="12"/>
      <c r="E302" s="12"/>
      <c r="F302" s="164" t="s">
        <v>122</v>
      </c>
      <c r="G302" s="1293"/>
      <c r="H302" s="1294"/>
      <c r="I302" s="165" t="e">
        <f>I300+I301</f>
        <v>#REF!</v>
      </c>
      <c r="J302" s="1293"/>
      <c r="K302" s="1294"/>
      <c r="L302" s="165" t="e">
        <f>L300+L301</f>
        <v>#REF!</v>
      </c>
      <c r="M302" s="168" t="e">
        <f t="shared" si="42"/>
        <v>#REF!</v>
      </c>
      <c r="N302" s="169" t="e">
        <f t="shared" si="41"/>
        <v>#REF!</v>
      </c>
      <c r="O302" s="171" t="e">
        <f>L302/L307</f>
        <v>#REF!</v>
      </c>
      <c r="P302" s="31"/>
    </row>
    <row r="303" spans="2:17" ht="17.25" customHeight="1">
      <c r="B303" s="38"/>
      <c r="C303" s="12"/>
      <c r="D303" s="12"/>
      <c r="E303" s="12"/>
      <c r="F303" s="63" t="s">
        <v>52</v>
      </c>
      <c r="G303" s="69" t="e">
        <f>C295*#REF!</f>
        <v>#REF!</v>
      </c>
      <c r="H303" s="70" t="e">
        <f>#REF!+#REF!</f>
        <v>#REF!</v>
      </c>
      <c r="I303" s="71" t="e">
        <f>+G303*H303</f>
        <v>#REF!</v>
      </c>
      <c r="J303" s="69" t="e">
        <f>C295*#REF!</f>
        <v>#REF!</v>
      </c>
      <c r="K303" s="70" t="e">
        <f>#REF!+#REF!</f>
        <v>#REF!</v>
      </c>
      <c r="L303" s="98" t="e">
        <f>+J303*K303</f>
        <v>#REF!</v>
      </c>
      <c r="M303" s="99" t="e">
        <f t="shared" si="42"/>
        <v>#REF!</v>
      </c>
      <c r="N303" s="100" t="e">
        <f t="shared" si="41"/>
        <v>#REF!</v>
      </c>
      <c r="O303" s="92" t="e">
        <f>L303/L307</f>
        <v>#REF!</v>
      </c>
      <c r="P303" s="31"/>
    </row>
    <row r="304" spans="2:17" ht="17.25" customHeight="1" thickBot="1">
      <c r="B304" s="38"/>
      <c r="C304" s="12"/>
      <c r="D304" s="12"/>
      <c r="E304" s="12"/>
      <c r="F304" s="63" t="s">
        <v>53</v>
      </c>
      <c r="G304" s="69" t="e">
        <f>G303</f>
        <v>#REF!</v>
      </c>
      <c r="H304" s="70" t="e">
        <f>+#REF!</f>
        <v>#REF!</v>
      </c>
      <c r="I304" s="71" t="e">
        <f>+G304*H304</f>
        <v>#REF!</v>
      </c>
      <c r="J304" s="69" t="e">
        <f>J303</f>
        <v>#REF!</v>
      </c>
      <c r="K304" s="70" t="e">
        <f>#REF!</f>
        <v>#REF!</v>
      </c>
      <c r="L304" s="98" t="e">
        <f>+J304*K304</f>
        <v>#REF!</v>
      </c>
      <c r="M304" s="99" t="e">
        <f t="shared" si="42"/>
        <v>#REF!</v>
      </c>
      <c r="N304" s="100" t="e">
        <f t="shared" si="41"/>
        <v>#REF!</v>
      </c>
      <c r="O304" s="92" t="e">
        <f>L304/L307</f>
        <v>#REF!</v>
      </c>
      <c r="P304" s="31"/>
    </row>
    <row r="305" spans="2:17" ht="17.25" customHeight="1" thickBot="1">
      <c r="B305" s="38"/>
      <c r="C305" s="12"/>
      <c r="D305" s="12"/>
      <c r="E305" s="12"/>
      <c r="F305" s="164" t="s">
        <v>102</v>
      </c>
      <c r="G305" s="1293"/>
      <c r="H305" s="1294"/>
      <c r="I305" s="165" t="e">
        <f>SUM(I302:I304)</f>
        <v>#REF!</v>
      </c>
      <c r="J305" s="1293"/>
      <c r="K305" s="1294"/>
      <c r="L305" s="165" t="e">
        <f>SUM(L302:L304)</f>
        <v>#REF!</v>
      </c>
      <c r="M305" s="165" t="e">
        <f t="shared" si="42"/>
        <v>#REF!</v>
      </c>
      <c r="N305" s="169" t="e">
        <f t="shared" si="41"/>
        <v>#REF!</v>
      </c>
      <c r="O305" s="171" t="e">
        <f>L305/L307</f>
        <v>#REF!</v>
      </c>
      <c r="P305" s="31"/>
    </row>
    <row r="306" spans="2:17" ht="17.25" customHeight="1" thickBot="1">
      <c r="B306" s="38"/>
      <c r="C306" s="12"/>
      <c r="D306" s="12"/>
      <c r="E306" s="12"/>
      <c r="F306" s="111" t="s">
        <v>173</v>
      </c>
      <c r="G306" s="112"/>
      <c r="H306" s="116">
        <v>0.13</v>
      </c>
      <c r="I306" s="113" t="e">
        <f>I305*H306</f>
        <v>#REF!</v>
      </c>
      <c r="J306" s="112"/>
      <c r="K306" s="116">
        <v>0.13</v>
      </c>
      <c r="L306" s="114" t="e">
        <f>L305*K306</f>
        <v>#REF!</v>
      </c>
      <c r="M306" s="96" t="e">
        <f t="shared" si="42"/>
        <v>#REF!</v>
      </c>
      <c r="N306" s="97" t="e">
        <f t="shared" si="41"/>
        <v>#REF!</v>
      </c>
      <c r="O306" s="102" t="e">
        <f>L306/L307</f>
        <v>#REF!</v>
      </c>
      <c r="P306" s="31"/>
    </row>
    <row r="307" spans="2:17" ht="17.25" customHeight="1" thickBot="1">
      <c r="B307" s="38"/>
      <c r="C307" s="12"/>
      <c r="D307" s="12"/>
      <c r="E307" s="16"/>
      <c r="F307" s="178" t="s">
        <v>54</v>
      </c>
      <c r="G307" s="1293"/>
      <c r="H307" s="1294"/>
      <c r="I307" s="165" t="e">
        <f>I305+I306</f>
        <v>#REF!</v>
      </c>
      <c r="J307" s="1293"/>
      <c r="K307" s="1294"/>
      <c r="L307" s="165" t="e">
        <f>L305+L306</f>
        <v>#REF!</v>
      </c>
      <c r="M307" s="165" t="e">
        <f>M305+M306</f>
        <v>#REF!</v>
      </c>
      <c r="N307" s="169" t="e">
        <f t="shared" si="41"/>
        <v>#REF!</v>
      </c>
      <c r="O307" s="170" t="e">
        <f>O305+O306</f>
        <v>#REF!</v>
      </c>
      <c r="P307" s="31"/>
    </row>
    <row r="308" spans="2:17" ht="17.25" customHeight="1" thickBot="1">
      <c r="B308" s="32"/>
      <c r="C308" s="44"/>
      <c r="D308" s="44"/>
      <c r="E308" s="44"/>
      <c r="F308" s="45"/>
      <c r="G308" s="46"/>
      <c r="H308" s="47"/>
      <c r="I308" s="48"/>
      <c r="J308" s="46"/>
      <c r="K308" s="49"/>
      <c r="L308" s="48"/>
      <c r="M308" s="50"/>
      <c r="N308" s="51"/>
      <c r="O308" s="52"/>
      <c r="P308" s="33"/>
    </row>
    <row r="309" spans="2:17" ht="17.25" customHeight="1" thickBot="1">
      <c r="B309" s="11"/>
      <c r="C309" s="12"/>
      <c r="D309" s="12"/>
      <c r="E309" s="12"/>
      <c r="F309" s="19"/>
      <c r="G309" s="20"/>
      <c r="H309" s="21"/>
      <c r="I309" s="22"/>
      <c r="J309" s="20"/>
      <c r="K309" s="23"/>
      <c r="L309" s="22"/>
      <c r="M309" s="24"/>
      <c r="N309" s="41"/>
      <c r="O309" s="42"/>
      <c r="P309" s="11"/>
    </row>
    <row r="310" spans="2:17" ht="17.25" customHeight="1">
      <c r="B310" s="40"/>
      <c r="C310" s="1299"/>
      <c r="D310" s="1299"/>
      <c r="E310" s="1299"/>
      <c r="F310" s="1299"/>
      <c r="G310" s="1299"/>
      <c r="H310" s="1299"/>
      <c r="I310" s="1299"/>
      <c r="J310" s="1299"/>
      <c r="K310" s="1299"/>
      <c r="L310" s="1299"/>
      <c r="M310" s="1299"/>
      <c r="N310" s="1299"/>
      <c r="O310" s="1299"/>
      <c r="P310" s="30"/>
    </row>
    <row r="311" spans="2:17" ht="23.25">
      <c r="B311" s="38"/>
      <c r="C311" s="1300" t="s">
        <v>128</v>
      </c>
      <c r="D311" s="1300"/>
      <c r="E311" s="1300"/>
      <c r="F311" s="1300"/>
      <c r="G311" s="1300"/>
      <c r="H311" s="1300"/>
      <c r="I311" s="1300"/>
      <c r="J311" s="1300"/>
      <c r="K311" s="1300"/>
      <c r="L311" s="1300"/>
      <c r="M311" s="1300"/>
      <c r="N311" s="1300"/>
      <c r="O311" s="1300"/>
      <c r="P311" s="31"/>
    </row>
    <row r="312" spans="2:17" ht="17.25" customHeight="1" thickBot="1">
      <c r="B312" s="38"/>
      <c r="C312" s="1301"/>
      <c r="D312" s="1301"/>
      <c r="E312" s="1301"/>
      <c r="F312" s="1301"/>
      <c r="G312" s="1301"/>
      <c r="H312" s="1301"/>
      <c r="I312" s="1301"/>
      <c r="J312" s="1301"/>
      <c r="K312" s="1301"/>
      <c r="L312" s="1301"/>
      <c r="M312" s="1301"/>
      <c r="N312" s="1301"/>
      <c r="O312" s="1301"/>
      <c r="P312" s="31"/>
      <c r="Q312" s="11"/>
    </row>
    <row r="313" spans="2:17" ht="17.25" customHeight="1" thickBot="1">
      <c r="B313" s="38"/>
      <c r="C313" s="39"/>
      <c r="D313" s="39"/>
      <c r="E313" s="12"/>
      <c r="F313" s="13"/>
      <c r="G313" s="1302" t="str">
        <f>$G$10</f>
        <v>2010 BILL</v>
      </c>
      <c r="H313" s="1303"/>
      <c r="I313" s="1304"/>
      <c r="J313" s="1302" t="str">
        <f>$J$10</f>
        <v>2011 BILL</v>
      </c>
      <c r="K313" s="1303"/>
      <c r="L313" s="1304"/>
      <c r="M313" s="1302" t="s">
        <v>48</v>
      </c>
      <c r="N313" s="1303"/>
      <c r="O313" s="1304"/>
      <c r="P313" s="31"/>
      <c r="Q313" s="11"/>
    </row>
    <row r="314" spans="2:17" ht="26.25" thickBot="1">
      <c r="B314" s="38"/>
      <c r="C314" s="12"/>
      <c r="D314" s="12"/>
      <c r="E314" s="14"/>
      <c r="F314" s="15"/>
      <c r="G314" s="134" t="s">
        <v>42</v>
      </c>
      <c r="H314" s="135" t="s">
        <v>43</v>
      </c>
      <c r="I314" s="136" t="s">
        <v>44</v>
      </c>
      <c r="J314" s="137" t="s">
        <v>42</v>
      </c>
      <c r="K314" s="135" t="s">
        <v>43</v>
      </c>
      <c r="L314" s="136" t="s">
        <v>44</v>
      </c>
      <c r="M314" s="58" t="s">
        <v>49</v>
      </c>
      <c r="N314" s="59" t="s">
        <v>50</v>
      </c>
      <c r="O314" s="60" t="s">
        <v>51</v>
      </c>
      <c r="P314" s="31"/>
      <c r="Q314" s="11"/>
    </row>
    <row r="315" spans="2:17" ht="17.25" customHeight="1" thickBot="1">
      <c r="B315" s="38"/>
      <c r="C315" s="1305" t="s">
        <v>45</v>
      </c>
      <c r="D315" s="1306"/>
      <c r="E315" s="12"/>
      <c r="F315" s="140" t="s">
        <v>46</v>
      </c>
      <c r="G315" s="138"/>
      <c r="H315" s="132"/>
      <c r="I315" s="71">
        <f>+'2015 Existing Rates'!$C$8</f>
        <v>290.85000000000002</v>
      </c>
      <c r="J315" s="69"/>
      <c r="K315" s="133"/>
      <c r="L315" s="98" t="e">
        <f>+#REF!</f>
        <v>#REF!</v>
      </c>
      <c r="M315" s="99" t="e">
        <f t="shared" ref="M315:M320" si="43">+L315-I315</f>
        <v>#REF!</v>
      </c>
      <c r="N315" s="100" t="e">
        <f>+M315/I315</f>
        <v>#REF!</v>
      </c>
      <c r="O315" s="92" t="e">
        <f>L315/L328</f>
        <v>#REF!</v>
      </c>
      <c r="P315" s="31"/>
      <c r="Q315" s="11"/>
    </row>
    <row r="316" spans="2:17" ht="17.25" customHeight="1" thickBot="1">
      <c r="B316" s="38"/>
      <c r="C316" s="36">
        <v>200000</v>
      </c>
      <c r="D316" s="37" t="s">
        <v>13</v>
      </c>
      <c r="E316" s="12"/>
      <c r="F316" s="141" t="s">
        <v>57</v>
      </c>
      <c r="G316" s="139">
        <f>+C317</f>
        <v>500</v>
      </c>
      <c r="H316" s="62">
        <f>'2015 Existing Rates'!$D$68</f>
        <v>0</v>
      </c>
      <c r="I316" s="77">
        <f>+G316*H316</f>
        <v>0</v>
      </c>
      <c r="J316" s="68">
        <f>G316</f>
        <v>500</v>
      </c>
      <c r="K316" s="61" t="e">
        <f>#REF!</f>
        <v>#REF!</v>
      </c>
      <c r="L316" s="81" t="e">
        <f>+J316*K316</f>
        <v>#REF!</v>
      </c>
      <c r="M316" s="99" t="e">
        <f t="shared" si="43"/>
        <v>#REF!</v>
      </c>
      <c r="N316" s="100" t="e">
        <f>+M316/I316</f>
        <v>#REF!</v>
      </c>
      <c r="O316" s="92" t="e">
        <f>L316/L328</f>
        <v>#REF!</v>
      </c>
      <c r="P316" s="31"/>
      <c r="Q316" s="11"/>
    </row>
    <row r="317" spans="2:17" ht="17.25" customHeight="1" thickBot="1">
      <c r="B317" s="38"/>
      <c r="C317" s="36">
        <v>500</v>
      </c>
      <c r="D317" s="37" t="s">
        <v>14</v>
      </c>
      <c r="E317" s="12"/>
      <c r="F317" s="141" t="s">
        <v>123</v>
      </c>
      <c r="G317" s="118">
        <f>G316</f>
        <v>500</v>
      </c>
      <c r="H317" s="142">
        <f>'2015 Existing Rates'!$D$31</f>
        <v>0</v>
      </c>
      <c r="I317" s="77">
        <f>+G317*H317</f>
        <v>0</v>
      </c>
      <c r="J317" s="68">
        <f>+C317</f>
        <v>500</v>
      </c>
      <c r="K317" s="61" t="e">
        <f>#REF!</f>
        <v>#REF!</v>
      </c>
      <c r="L317" s="81" t="e">
        <f>+J317*K317</f>
        <v>#REF!</v>
      </c>
      <c r="M317" s="99" t="e">
        <f t="shared" si="43"/>
        <v>#REF!</v>
      </c>
      <c r="N317" s="100" t="e">
        <f>+M317/I317</f>
        <v>#REF!</v>
      </c>
      <c r="O317" s="92" t="e">
        <f>L317/L328</f>
        <v>#REF!</v>
      </c>
      <c r="P317" s="31"/>
    </row>
    <row r="318" spans="2:17" ht="17.25" customHeight="1">
      <c r="B318" s="38"/>
      <c r="C318" s="120"/>
      <c r="D318" s="131"/>
      <c r="E318" s="12"/>
      <c r="F318" s="65" t="s">
        <v>85</v>
      </c>
      <c r="G318" s="87"/>
      <c r="H318" s="86"/>
      <c r="I318" s="77">
        <f>'2015 Existing Rates'!$B$42</f>
        <v>0</v>
      </c>
      <c r="J318" s="87"/>
      <c r="K318" s="86"/>
      <c r="L318" s="77">
        <f>'2015 Existing Rates'!$B$42</f>
        <v>0</v>
      </c>
      <c r="M318" s="99">
        <f t="shared" si="43"/>
        <v>0</v>
      </c>
      <c r="N318" s="100" t="e">
        <f>+M318/I318</f>
        <v>#DIV/0!</v>
      </c>
      <c r="O318" s="92" t="e">
        <f>L318/L328</f>
        <v>#REF!</v>
      </c>
      <c r="P318" s="31"/>
    </row>
    <row r="319" spans="2:17" ht="17.25" customHeight="1">
      <c r="B319" s="38"/>
      <c r="C319" s="28"/>
      <c r="D319" s="29"/>
      <c r="E319" s="12"/>
      <c r="F319" s="65" t="s">
        <v>124</v>
      </c>
      <c r="G319" s="68">
        <f>G317</f>
        <v>500</v>
      </c>
      <c r="H319" s="62"/>
      <c r="I319" s="77">
        <f>+G319*H319</f>
        <v>0</v>
      </c>
      <c r="J319" s="68">
        <f>G319</f>
        <v>500</v>
      </c>
      <c r="K319" s="61" t="e">
        <f>#REF!</f>
        <v>#REF!</v>
      </c>
      <c r="L319" s="81" t="e">
        <f>+J319*K319</f>
        <v>#REF!</v>
      </c>
      <c r="M319" s="99" t="e">
        <f t="shared" si="43"/>
        <v>#REF!</v>
      </c>
      <c r="N319" s="100">
        <v>0</v>
      </c>
      <c r="O319" s="92" t="e">
        <f>L319/L328</f>
        <v>#REF!</v>
      </c>
      <c r="P319" s="31"/>
    </row>
    <row r="320" spans="2:17" ht="17.25" customHeight="1" thickBot="1">
      <c r="B320" s="38"/>
      <c r="C320" s="12"/>
      <c r="D320" s="12"/>
      <c r="E320" s="12"/>
      <c r="F320" s="66" t="s">
        <v>125</v>
      </c>
      <c r="G320" s="68">
        <f>+C317</f>
        <v>500</v>
      </c>
      <c r="H320" s="62">
        <f>'2015 Existing Rates'!$D$19</f>
        <v>0</v>
      </c>
      <c r="I320" s="81">
        <f>+G320*H320</f>
        <v>0</v>
      </c>
      <c r="J320" s="68">
        <f>+C317</f>
        <v>500</v>
      </c>
      <c r="K320" s="61" t="e">
        <f>#REF!</f>
        <v>#REF!</v>
      </c>
      <c r="L320" s="81" t="e">
        <f>+J320*K320</f>
        <v>#REF!</v>
      </c>
      <c r="M320" s="99" t="e">
        <f t="shared" si="43"/>
        <v>#REF!</v>
      </c>
      <c r="N320" s="100" t="e">
        <f t="shared" ref="N320:N328" si="44">+M320/I320</f>
        <v>#REF!</v>
      </c>
      <c r="O320" s="92" t="e">
        <f>L320/L328</f>
        <v>#REF!</v>
      </c>
      <c r="P320" s="31"/>
    </row>
    <row r="321" spans="2:17" ht="17.25" customHeight="1" thickBot="1">
      <c r="B321" s="38"/>
      <c r="C321" s="12"/>
      <c r="D321" s="12"/>
      <c r="E321" s="12"/>
      <c r="F321" s="164" t="s">
        <v>120</v>
      </c>
      <c r="G321" s="1293"/>
      <c r="H321" s="1294"/>
      <c r="I321" s="165">
        <f>SUM(I315:I320)</f>
        <v>290.85000000000002</v>
      </c>
      <c r="J321" s="1293"/>
      <c r="K321" s="1294"/>
      <c r="L321" s="165" t="e">
        <f>SUM(L315:L320)</f>
        <v>#REF!</v>
      </c>
      <c r="M321" s="168" t="e">
        <f>SUM(M315:M320)</f>
        <v>#REF!</v>
      </c>
      <c r="N321" s="169" t="e">
        <f t="shared" si="44"/>
        <v>#REF!</v>
      </c>
      <c r="O321" s="170" t="e">
        <f>SUM(O315:O320)</f>
        <v>#REF!</v>
      </c>
      <c r="P321" s="31"/>
    </row>
    <row r="322" spans="2:17" ht="17.25" customHeight="1" thickBot="1">
      <c r="B322" s="38"/>
      <c r="C322" s="12"/>
      <c r="D322" s="12"/>
      <c r="E322" s="12"/>
      <c r="F322" s="65" t="s">
        <v>126</v>
      </c>
      <c r="G322" s="122">
        <f>C317</f>
        <v>500</v>
      </c>
      <c r="H322" s="123" t="e">
        <f>#REF!</f>
        <v>#REF!</v>
      </c>
      <c r="I322" s="77" t="e">
        <f>+G322*H322</f>
        <v>#REF!</v>
      </c>
      <c r="J322" s="122">
        <f>C317</f>
        <v>500</v>
      </c>
      <c r="K322" s="123" t="e">
        <f>#REF!</f>
        <v>#REF!</v>
      </c>
      <c r="L322" s="77" t="e">
        <f>+J322*K322</f>
        <v>#REF!</v>
      </c>
      <c r="M322" s="124" t="e">
        <f t="shared" ref="M322:M327" si="45">+L322-I322</f>
        <v>#REF!</v>
      </c>
      <c r="N322" s="89" t="e">
        <f t="shared" si="44"/>
        <v>#REF!</v>
      </c>
      <c r="O322" s="92" t="e">
        <f>L322/L328</f>
        <v>#REF!</v>
      </c>
      <c r="P322" s="31"/>
    </row>
    <row r="323" spans="2:17" ht="17.25" customHeight="1" thickBot="1">
      <c r="B323" s="38"/>
      <c r="C323" s="12"/>
      <c r="D323" s="12"/>
      <c r="E323" s="12"/>
      <c r="F323" s="164" t="s">
        <v>122</v>
      </c>
      <c r="G323" s="1293"/>
      <c r="H323" s="1294"/>
      <c r="I323" s="165" t="e">
        <f>I321+I322</f>
        <v>#REF!</v>
      </c>
      <c r="J323" s="1293"/>
      <c r="K323" s="1294"/>
      <c r="L323" s="165" t="e">
        <f>L321+L322</f>
        <v>#REF!</v>
      </c>
      <c r="M323" s="168" t="e">
        <f t="shared" si="45"/>
        <v>#REF!</v>
      </c>
      <c r="N323" s="169" t="e">
        <f t="shared" si="44"/>
        <v>#REF!</v>
      </c>
      <c r="O323" s="171" t="e">
        <f>L323/L328</f>
        <v>#REF!</v>
      </c>
      <c r="P323" s="31"/>
    </row>
    <row r="324" spans="2:17" ht="17.25" customHeight="1">
      <c r="B324" s="38"/>
      <c r="C324" s="12"/>
      <c r="D324" s="12"/>
      <c r="E324" s="12"/>
      <c r="F324" s="63" t="s">
        <v>52</v>
      </c>
      <c r="G324" s="69" t="e">
        <f>C316*#REF!</f>
        <v>#REF!</v>
      </c>
      <c r="H324" s="70" t="e">
        <f>#REF!+#REF!</f>
        <v>#REF!</v>
      </c>
      <c r="I324" s="71" t="e">
        <f>+G324*H324</f>
        <v>#REF!</v>
      </c>
      <c r="J324" s="69" t="e">
        <f>C316*#REF!</f>
        <v>#REF!</v>
      </c>
      <c r="K324" s="70" t="e">
        <f>#REF!+#REF!</f>
        <v>#REF!</v>
      </c>
      <c r="L324" s="98" t="e">
        <f>+J324*K324</f>
        <v>#REF!</v>
      </c>
      <c r="M324" s="99" t="e">
        <f t="shared" si="45"/>
        <v>#REF!</v>
      </c>
      <c r="N324" s="100" t="e">
        <f t="shared" si="44"/>
        <v>#REF!</v>
      </c>
      <c r="O324" s="92" t="e">
        <f>L324/L328</f>
        <v>#REF!</v>
      </c>
      <c r="P324" s="31"/>
    </row>
    <row r="325" spans="2:17" ht="17.25" customHeight="1" thickBot="1">
      <c r="B325" s="38"/>
      <c r="C325" s="12"/>
      <c r="D325" s="12"/>
      <c r="E325" s="12"/>
      <c r="F325" s="63" t="s">
        <v>53</v>
      </c>
      <c r="G325" s="69" t="e">
        <f>G324</f>
        <v>#REF!</v>
      </c>
      <c r="H325" s="70" t="e">
        <f>+#REF!</f>
        <v>#REF!</v>
      </c>
      <c r="I325" s="71" t="e">
        <f>+G325*H325</f>
        <v>#REF!</v>
      </c>
      <c r="J325" s="69" t="e">
        <f>J324</f>
        <v>#REF!</v>
      </c>
      <c r="K325" s="70" t="e">
        <f>#REF!</f>
        <v>#REF!</v>
      </c>
      <c r="L325" s="98" t="e">
        <f>+J325*K325</f>
        <v>#REF!</v>
      </c>
      <c r="M325" s="99" t="e">
        <f t="shared" si="45"/>
        <v>#REF!</v>
      </c>
      <c r="N325" s="100" t="e">
        <f t="shared" si="44"/>
        <v>#REF!</v>
      </c>
      <c r="O325" s="92" t="e">
        <f>L325/L328</f>
        <v>#REF!</v>
      </c>
      <c r="P325" s="31"/>
    </row>
    <row r="326" spans="2:17" ht="17.25" customHeight="1" thickBot="1">
      <c r="B326" s="38"/>
      <c r="C326" s="12"/>
      <c r="D326" s="12"/>
      <c r="E326" s="12"/>
      <c r="F326" s="164" t="s">
        <v>102</v>
      </c>
      <c r="G326" s="1293"/>
      <c r="H326" s="1294"/>
      <c r="I326" s="165" t="e">
        <f>SUM(I323:I325)</f>
        <v>#REF!</v>
      </c>
      <c r="J326" s="1293"/>
      <c r="K326" s="1294"/>
      <c r="L326" s="165" t="e">
        <f>SUM(L323:L325)</f>
        <v>#REF!</v>
      </c>
      <c r="M326" s="165" t="e">
        <f t="shared" si="45"/>
        <v>#REF!</v>
      </c>
      <c r="N326" s="169" t="e">
        <f t="shared" si="44"/>
        <v>#REF!</v>
      </c>
      <c r="O326" s="171" t="e">
        <f>L326/L328</f>
        <v>#REF!</v>
      </c>
      <c r="P326" s="31"/>
    </row>
    <row r="327" spans="2:17" ht="17.25" customHeight="1" thickBot="1">
      <c r="B327" s="38"/>
      <c r="C327" s="12"/>
      <c r="D327" s="12"/>
      <c r="E327" s="12"/>
      <c r="F327" s="111" t="s">
        <v>173</v>
      </c>
      <c r="G327" s="112"/>
      <c r="H327" s="116">
        <v>0.13</v>
      </c>
      <c r="I327" s="113" t="e">
        <f>I326*H327</f>
        <v>#REF!</v>
      </c>
      <c r="J327" s="112"/>
      <c r="K327" s="116">
        <v>0.13</v>
      </c>
      <c r="L327" s="114" t="e">
        <f>L326*K327</f>
        <v>#REF!</v>
      </c>
      <c r="M327" s="96" t="e">
        <f t="shared" si="45"/>
        <v>#REF!</v>
      </c>
      <c r="N327" s="97" t="e">
        <f t="shared" si="44"/>
        <v>#REF!</v>
      </c>
      <c r="O327" s="102" t="e">
        <f>L327/L328</f>
        <v>#REF!</v>
      </c>
      <c r="P327" s="31"/>
    </row>
    <row r="328" spans="2:17" ht="17.25" customHeight="1" thickBot="1">
      <c r="B328" s="38"/>
      <c r="C328" s="12"/>
      <c r="D328" s="12"/>
      <c r="E328" s="16"/>
      <c r="F328" s="178" t="s">
        <v>54</v>
      </c>
      <c r="G328" s="1293"/>
      <c r="H328" s="1294"/>
      <c r="I328" s="165" t="e">
        <f>I326+I327</f>
        <v>#REF!</v>
      </c>
      <c r="J328" s="1293"/>
      <c r="K328" s="1294"/>
      <c r="L328" s="165" t="e">
        <f>L326+L327</f>
        <v>#REF!</v>
      </c>
      <c r="M328" s="165" t="e">
        <f>M326+M327</f>
        <v>#REF!</v>
      </c>
      <c r="N328" s="169" t="e">
        <f t="shared" si="44"/>
        <v>#REF!</v>
      </c>
      <c r="O328" s="170" t="e">
        <f>O326+O327</f>
        <v>#REF!</v>
      </c>
      <c r="P328" s="31"/>
    </row>
    <row r="329" spans="2:17" ht="17.25" customHeight="1" thickBot="1">
      <c r="B329" s="32"/>
      <c r="C329" s="44"/>
      <c r="D329" s="44"/>
      <c r="E329" s="44"/>
      <c r="F329" s="45"/>
      <c r="G329" s="46"/>
      <c r="H329" s="47"/>
      <c r="I329" s="48"/>
      <c r="J329" s="46"/>
      <c r="K329" s="49"/>
      <c r="L329" s="48"/>
      <c r="M329" s="50"/>
      <c r="N329" s="51"/>
      <c r="O329" s="52"/>
      <c r="P329" s="33"/>
    </row>
    <row r="330" spans="2:17" ht="17.25" customHeight="1" thickBot="1">
      <c r="B330" s="11"/>
      <c r="C330" s="12"/>
      <c r="D330" s="12"/>
      <c r="E330" s="12"/>
      <c r="F330" s="19"/>
      <c r="G330" s="20"/>
      <c r="H330" s="21"/>
      <c r="I330" s="22"/>
      <c r="J330" s="20"/>
      <c r="K330" s="23"/>
      <c r="L330" s="22"/>
      <c r="M330" s="24"/>
      <c r="N330" s="41"/>
      <c r="O330" s="42"/>
      <c r="P330" s="11"/>
    </row>
    <row r="331" spans="2:17" ht="17.25" customHeight="1">
      <c r="B331" s="40"/>
      <c r="C331" s="1299"/>
      <c r="D331" s="1299"/>
      <c r="E331" s="1299"/>
      <c r="F331" s="1299"/>
      <c r="G331" s="1299"/>
      <c r="H331" s="1299"/>
      <c r="I331" s="1299"/>
      <c r="J331" s="1299"/>
      <c r="K331" s="1299"/>
      <c r="L331" s="1299"/>
      <c r="M331" s="1299"/>
      <c r="N331" s="1299"/>
      <c r="O331" s="1299"/>
      <c r="P331" s="30"/>
    </row>
    <row r="332" spans="2:17" ht="23.25">
      <c r="B332" s="38"/>
      <c r="C332" s="1300" t="s">
        <v>128</v>
      </c>
      <c r="D332" s="1300"/>
      <c r="E332" s="1300"/>
      <c r="F332" s="1300"/>
      <c r="G332" s="1300"/>
      <c r="H332" s="1300"/>
      <c r="I332" s="1300"/>
      <c r="J332" s="1300"/>
      <c r="K332" s="1300"/>
      <c r="L332" s="1300"/>
      <c r="M332" s="1300"/>
      <c r="N332" s="1300"/>
      <c r="O332" s="1300"/>
      <c r="P332" s="31"/>
    </row>
    <row r="333" spans="2:17" ht="17.25" customHeight="1" thickBot="1">
      <c r="B333" s="38"/>
      <c r="C333" s="1301"/>
      <c r="D333" s="1301"/>
      <c r="E333" s="1301"/>
      <c r="F333" s="1301"/>
      <c r="G333" s="1301"/>
      <c r="H333" s="1301"/>
      <c r="I333" s="1301"/>
      <c r="J333" s="1301"/>
      <c r="K333" s="1301"/>
      <c r="L333" s="1301"/>
      <c r="M333" s="1301"/>
      <c r="N333" s="1301"/>
      <c r="O333" s="1301"/>
      <c r="P333" s="31"/>
      <c r="Q333" s="11"/>
    </row>
    <row r="334" spans="2:17" ht="17.25" customHeight="1" thickBot="1">
      <c r="B334" s="38"/>
      <c r="C334" s="39"/>
      <c r="D334" s="39"/>
      <c r="E334" s="12"/>
      <c r="F334" s="13"/>
      <c r="G334" s="1302" t="str">
        <f>$G$10</f>
        <v>2010 BILL</v>
      </c>
      <c r="H334" s="1303"/>
      <c r="I334" s="1304"/>
      <c r="J334" s="1302" t="str">
        <f>$J$10</f>
        <v>2011 BILL</v>
      </c>
      <c r="K334" s="1303"/>
      <c r="L334" s="1304"/>
      <c r="M334" s="1302" t="s">
        <v>48</v>
      </c>
      <c r="N334" s="1303"/>
      <c r="O334" s="1304"/>
      <c r="P334" s="31"/>
      <c r="Q334" s="11"/>
    </row>
    <row r="335" spans="2:17" ht="26.25" thickBot="1">
      <c r="B335" s="38"/>
      <c r="C335" s="12"/>
      <c r="D335" s="12"/>
      <c r="E335" s="14"/>
      <c r="F335" s="15"/>
      <c r="G335" s="134" t="s">
        <v>42</v>
      </c>
      <c r="H335" s="135" t="s">
        <v>43</v>
      </c>
      <c r="I335" s="136" t="s">
        <v>44</v>
      </c>
      <c r="J335" s="137" t="s">
        <v>42</v>
      </c>
      <c r="K335" s="135" t="s">
        <v>43</v>
      </c>
      <c r="L335" s="136" t="s">
        <v>44</v>
      </c>
      <c r="M335" s="58" t="s">
        <v>49</v>
      </c>
      <c r="N335" s="59" t="s">
        <v>50</v>
      </c>
      <c r="O335" s="60" t="s">
        <v>51</v>
      </c>
      <c r="P335" s="31"/>
      <c r="Q335" s="11"/>
    </row>
    <row r="336" spans="2:17" ht="17.25" customHeight="1" thickBot="1">
      <c r="B336" s="38"/>
      <c r="C336" s="1305" t="s">
        <v>45</v>
      </c>
      <c r="D336" s="1306"/>
      <c r="E336" s="12"/>
      <c r="F336" s="140" t="s">
        <v>46</v>
      </c>
      <c r="G336" s="138"/>
      <c r="H336" s="132"/>
      <c r="I336" s="71">
        <f>+'2015 Existing Rates'!$C$8</f>
        <v>290.85000000000002</v>
      </c>
      <c r="J336" s="69"/>
      <c r="K336" s="133"/>
      <c r="L336" s="98" t="e">
        <f>+#REF!</f>
        <v>#REF!</v>
      </c>
      <c r="M336" s="99" t="e">
        <f t="shared" ref="M336:M341" si="46">+L336-I336</f>
        <v>#REF!</v>
      </c>
      <c r="N336" s="100" t="e">
        <f>+M336/I336</f>
        <v>#REF!</v>
      </c>
      <c r="O336" s="92" t="e">
        <f>L336/L349</f>
        <v>#REF!</v>
      </c>
      <c r="P336" s="31"/>
      <c r="Q336" s="11"/>
    </row>
    <row r="337" spans="2:17" ht="17.25" customHeight="1" thickBot="1">
      <c r="B337" s="38"/>
      <c r="C337" s="36">
        <v>800000</v>
      </c>
      <c r="D337" s="37" t="s">
        <v>13</v>
      </c>
      <c r="E337" s="12"/>
      <c r="F337" s="141" t="s">
        <v>57</v>
      </c>
      <c r="G337" s="139">
        <f>+C338</f>
        <v>1000</v>
      </c>
      <c r="H337" s="62">
        <f>'2015 Existing Rates'!$D$68</f>
        <v>0</v>
      </c>
      <c r="I337" s="77">
        <f>+G337*H337</f>
        <v>0</v>
      </c>
      <c r="J337" s="68">
        <f>G337</f>
        <v>1000</v>
      </c>
      <c r="K337" s="61" t="e">
        <f>#REF!</f>
        <v>#REF!</v>
      </c>
      <c r="L337" s="81" t="e">
        <f>+J337*K337</f>
        <v>#REF!</v>
      </c>
      <c r="M337" s="99" t="e">
        <f t="shared" si="46"/>
        <v>#REF!</v>
      </c>
      <c r="N337" s="100" t="e">
        <f>+M337/I337</f>
        <v>#REF!</v>
      </c>
      <c r="O337" s="92" t="e">
        <f>L337/L349</f>
        <v>#REF!</v>
      </c>
      <c r="P337" s="31"/>
      <c r="Q337" s="11"/>
    </row>
    <row r="338" spans="2:17" ht="17.25" customHeight="1" thickBot="1">
      <c r="B338" s="38"/>
      <c r="C338" s="36">
        <v>1000</v>
      </c>
      <c r="D338" s="37" t="s">
        <v>14</v>
      </c>
      <c r="E338" s="12"/>
      <c r="F338" s="141" t="s">
        <v>123</v>
      </c>
      <c r="G338" s="118">
        <f>G337</f>
        <v>1000</v>
      </c>
      <c r="H338" s="142">
        <f>'2015 Existing Rates'!$D$31</f>
        <v>0</v>
      </c>
      <c r="I338" s="77">
        <f>+G338*H338</f>
        <v>0</v>
      </c>
      <c r="J338" s="68">
        <f>+C338</f>
        <v>1000</v>
      </c>
      <c r="K338" s="61" t="e">
        <f>#REF!</f>
        <v>#REF!</v>
      </c>
      <c r="L338" s="81" t="e">
        <f>+J338*K338</f>
        <v>#REF!</v>
      </c>
      <c r="M338" s="99" t="e">
        <f t="shared" si="46"/>
        <v>#REF!</v>
      </c>
      <c r="N338" s="100" t="e">
        <f>+M338/I338</f>
        <v>#REF!</v>
      </c>
      <c r="O338" s="92" t="e">
        <f>L338/L349</f>
        <v>#REF!</v>
      </c>
      <c r="P338" s="31"/>
    </row>
    <row r="339" spans="2:17" ht="17.25" customHeight="1">
      <c r="B339" s="38"/>
      <c r="C339" s="120"/>
      <c r="D339" s="131"/>
      <c r="E339" s="12"/>
      <c r="F339" s="65" t="s">
        <v>85</v>
      </c>
      <c r="G339" s="87"/>
      <c r="H339" s="86"/>
      <c r="I339" s="77">
        <f>'2015 Existing Rates'!$B$42</f>
        <v>0</v>
      </c>
      <c r="J339" s="87"/>
      <c r="K339" s="86"/>
      <c r="L339" s="77">
        <f>'2015 Existing Rates'!$B$42</f>
        <v>0</v>
      </c>
      <c r="M339" s="99">
        <f t="shared" si="46"/>
        <v>0</v>
      </c>
      <c r="N339" s="100" t="e">
        <f>+M339/I339</f>
        <v>#DIV/0!</v>
      </c>
      <c r="O339" s="92" t="e">
        <f>L339/L349</f>
        <v>#REF!</v>
      </c>
      <c r="P339" s="31"/>
    </row>
    <row r="340" spans="2:17" ht="17.25" customHeight="1">
      <c r="B340" s="38"/>
      <c r="C340" s="28"/>
      <c r="D340" s="29"/>
      <c r="E340" s="12"/>
      <c r="F340" s="65" t="s">
        <v>124</v>
      </c>
      <c r="G340" s="68">
        <f>G338</f>
        <v>1000</v>
      </c>
      <c r="H340" s="62"/>
      <c r="I340" s="77">
        <f>+G340*H340</f>
        <v>0</v>
      </c>
      <c r="J340" s="68">
        <f>G340</f>
        <v>1000</v>
      </c>
      <c r="K340" s="61" t="e">
        <f>#REF!</f>
        <v>#REF!</v>
      </c>
      <c r="L340" s="81" t="e">
        <f>+J340*K340</f>
        <v>#REF!</v>
      </c>
      <c r="M340" s="99" t="e">
        <f t="shared" si="46"/>
        <v>#REF!</v>
      </c>
      <c r="N340" s="100">
        <v>0</v>
      </c>
      <c r="O340" s="92" t="e">
        <f>L340/L349</f>
        <v>#REF!</v>
      </c>
      <c r="P340" s="31"/>
    </row>
    <row r="341" spans="2:17" ht="17.25" customHeight="1" thickBot="1">
      <c r="B341" s="38"/>
      <c r="C341" s="12"/>
      <c r="D341" s="12"/>
      <c r="E341" s="12"/>
      <c r="F341" s="66" t="s">
        <v>125</v>
      </c>
      <c r="G341" s="68">
        <f>+C338</f>
        <v>1000</v>
      </c>
      <c r="H341" s="62">
        <f>'2015 Existing Rates'!$D$19</f>
        <v>0</v>
      </c>
      <c r="I341" s="81">
        <f>+G341*H341</f>
        <v>0</v>
      </c>
      <c r="J341" s="68">
        <f>+C338</f>
        <v>1000</v>
      </c>
      <c r="K341" s="61" t="e">
        <f>#REF!</f>
        <v>#REF!</v>
      </c>
      <c r="L341" s="81" t="e">
        <f>+J341*K341</f>
        <v>#REF!</v>
      </c>
      <c r="M341" s="99" t="e">
        <f t="shared" si="46"/>
        <v>#REF!</v>
      </c>
      <c r="N341" s="100" t="e">
        <f t="shared" ref="N341:N349" si="47">+M341/I341</f>
        <v>#REF!</v>
      </c>
      <c r="O341" s="92" t="e">
        <f>L341/L349</f>
        <v>#REF!</v>
      </c>
      <c r="P341" s="31"/>
    </row>
    <row r="342" spans="2:17" ht="17.25" customHeight="1" thickBot="1">
      <c r="B342" s="38"/>
      <c r="C342" s="12"/>
      <c r="D342" s="12"/>
      <c r="E342" s="12"/>
      <c r="F342" s="164" t="s">
        <v>120</v>
      </c>
      <c r="G342" s="1293"/>
      <c r="H342" s="1294"/>
      <c r="I342" s="165">
        <f>SUM(I336:I341)</f>
        <v>290.85000000000002</v>
      </c>
      <c r="J342" s="1293"/>
      <c r="K342" s="1294"/>
      <c r="L342" s="165" t="e">
        <f>SUM(L336:L341)</f>
        <v>#REF!</v>
      </c>
      <c r="M342" s="168" t="e">
        <f>SUM(M336:M341)</f>
        <v>#REF!</v>
      </c>
      <c r="N342" s="169" t="e">
        <f t="shared" si="47"/>
        <v>#REF!</v>
      </c>
      <c r="O342" s="170" t="e">
        <f>SUM(O336:O341)</f>
        <v>#REF!</v>
      </c>
      <c r="P342" s="31"/>
    </row>
    <row r="343" spans="2:17" ht="17.25" customHeight="1" thickBot="1">
      <c r="B343" s="38"/>
      <c r="C343" s="12"/>
      <c r="D343" s="12"/>
      <c r="E343" s="12"/>
      <c r="F343" s="65" t="s">
        <v>126</v>
      </c>
      <c r="G343" s="122">
        <f>C338</f>
        <v>1000</v>
      </c>
      <c r="H343" s="123" t="e">
        <f>#REF!</f>
        <v>#REF!</v>
      </c>
      <c r="I343" s="77" t="e">
        <f>+G343*H343</f>
        <v>#REF!</v>
      </c>
      <c r="J343" s="122">
        <f>C338</f>
        <v>1000</v>
      </c>
      <c r="K343" s="123" t="e">
        <f>#REF!</f>
        <v>#REF!</v>
      </c>
      <c r="L343" s="77" t="e">
        <f>+J343*K343</f>
        <v>#REF!</v>
      </c>
      <c r="M343" s="124" t="e">
        <f t="shared" ref="M343:M348" si="48">+L343-I343</f>
        <v>#REF!</v>
      </c>
      <c r="N343" s="89" t="e">
        <f t="shared" si="47"/>
        <v>#REF!</v>
      </c>
      <c r="O343" s="92" t="e">
        <f>L343/L349</f>
        <v>#REF!</v>
      </c>
      <c r="P343" s="31"/>
    </row>
    <row r="344" spans="2:17" ht="17.25" customHeight="1" thickBot="1">
      <c r="B344" s="38"/>
      <c r="C344" s="12"/>
      <c r="D344" s="12"/>
      <c r="E344" s="12"/>
      <c r="F344" s="164" t="s">
        <v>122</v>
      </c>
      <c r="G344" s="1293"/>
      <c r="H344" s="1294"/>
      <c r="I344" s="165" t="e">
        <f>I342+I343</f>
        <v>#REF!</v>
      </c>
      <c r="J344" s="1293"/>
      <c r="K344" s="1294"/>
      <c r="L344" s="165" t="e">
        <f>L342+L343</f>
        <v>#REF!</v>
      </c>
      <c r="M344" s="168" t="e">
        <f t="shared" si="48"/>
        <v>#REF!</v>
      </c>
      <c r="N344" s="169" t="e">
        <f t="shared" si="47"/>
        <v>#REF!</v>
      </c>
      <c r="O344" s="171" t="e">
        <f>L344/L349</f>
        <v>#REF!</v>
      </c>
      <c r="P344" s="31"/>
    </row>
    <row r="345" spans="2:17" ht="17.25" customHeight="1">
      <c r="B345" s="38"/>
      <c r="C345" s="12"/>
      <c r="D345" s="12"/>
      <c r="E345" s="12"/>
      <c r="F345" s="63" t="s">
        <v>52</v>
      </c>
      <c r="G345" s="69" t="e">
        <f>C337*#REF!</f>
        <v>#REF!</v>
      </c>
      <c r="H345" s="70" t="e">
        <f>#REF!+#REF!</f>
        <v>#REF!</v>
      </c>
      <c r="I345" s="71" t="e">
        <f>+G345*H345</f>
        <v>#REF!</v>
      </c>
      <c r="J345" s="69" t="e">
        <f>C337*#REF!</f>
        <v>#REF!</v>
      </c>
      <c r="K345" s="70" t="e">
        <f>#REF!+#REF!</f>
        <v>#REF!</v>
      </c>
      <c r="L345" s="98" t="e">
        <f>+J345*K345</f>
        <v>#REF!</v>
      </c>
      <c r="M345" s="99" t="e">
        <f t="shared" si="48"/>
        <v>#REF!</v>
      </c>
      <c r="N345" s="100" t="e">
        <f t="shared" si="47"/>
        <v>#REF!</v>
      </c>
      <c r="O345" s="92" t="e">
        <f>L345/L349</f>
        <v>#REF!</v>
      </c>
      <c r="P345" s="31"/>
    </row>
    <row r="346" spans="2:17" ht="17.25" customHeight="1" thickBot="1">
      <c r="B346" s="38"/>
      <c r="C346" s="12"/>
      <c r="D346" s="12"/>
      <c r="E346" s="12"/>
      <c r="F346" s="63" t="s">
        <v>53</v>
      </c>
      <c r="G346" s="69" t="e">
        <f>G345</f>
        <v>#REF!</v>
      </c>
      <c r="H346" s="70" t="e">
        <f>+#REF!</f>
        <v>#REF!</v>
      </c>
      <c r="I346" s="71" t="e">
        <f>+G346*H346</f>
        <v>#REF!</v>
      </c>
      <c r="J346" s="69" t="e">
        <f>J345</f>
        <v>#REF!</v>
      </c>
      <c r="K346" s="70" t="e">
        <f>#REF!</f>
        <v>#REF!</v>
      </c>
      <c r="L346" s="98" t="e">
        <f>+J346*K346</f>
        <v>#REF!</v>
      </c>
      <c r="M346" s="99" t="e">
        <f t="shared" si="48"/>
        <v>#REF!</v>
      </c>
      <c r="N346" s="100" t="e">
        <f t="shared" si="47"/>
        <v>#REF!</v>
      </c>
      <c r="O346" s="92" t="e">
        <f>L346/L349</f>
        <v>#REF!</v>
      </c>
      <c r="P346" s="31"/>
    </row>
    <row r="347" spans="2:17" ht="17.25" customHeight="1" thickBot="1">
      <c r="B347" s="38"/>
      <c r="C347" s="12"/>
      <c r="D347" s="12"/>
      <c r="E347" s="12"/>
      <c r="F347" s="164" t="s">
        <v>102</v>
      </c>
      <c r="G347" s="1293"/>
      <c r="H347" s="1294"/>
      <c r="I347" s="165" t="e">
        <f>SUM(I344:I346)</f>
        <v>#REF!</v>
      </c>
      <c r="J347" s="1293"/>
      <c r="K347" s="1294"/>
      <c r="L347" s="165" t="e">
        <f>SUM(L344:L346)</f>
        <v>#REF!</v>
      </c>
      <c r="M347" s="165" t="e">
        <f t="shared" si="48"/>
        <v>#REF!</v>
      </c>
      <c r="N347" s="169" t="e">
        <f t="shared" si="47"/>
        <v>#REF!</v>
      </c>
      <c r="O347" s="171" t="e">
        <f>L347/L349</f>
        <v>#REF!</v>
      </c>
      <c r="P347" s="31"/>
    </row>
    <row r="348" spans="2:17" ht="17.25" customHeight="1" thickBot="1">
      <c r="B348" s="38"/>
      <c r="C348" s="12"/>
      <c r="D348" s="12"/>
      <c r="E348" s="12"/>
      <c r="F348" s="111" t="s">
        <v>173</v>
      </c>
      <c r="G348" s="112"/>
      <c r="H348" s="116">
        <v>0.13</v>
      </c>
      <c r="I348" s="113" t="e">
        <f>I347*H348</f>
        <v>#REF!</v>
      </c>
      <c r="J348" s="112"/>
      <c r="K348" s="116">
        <v>0.13</v>
      </c>
      <c r="L348" s="114" t="e">
        <f>L347*K348</f>
        <v>#REF!</v>
      </c>
      <c r="M348" s="96" t="e">
        <f t="shared" si="48"/>
        <v>#REF!</v>
      </c>
      <c r="N348" s="97" t="e">
        <f t="shared" si="47"/>
        <v>#REF!</v>
      </c>
      <c r="O348" s="102" t="e">
        <f>L348/L349</f>
        <v>#REF!</v>
      </c>
      <c r="P348" s="31"/>
    </row>
    <row r="349" spans="2:17" ht="17.25" customHeight="1" thickBot="1">
      <c r="B349" s="38"/>
      <c r="C349" s="12"/>
      <c r="D349" s="12"/>
      <c r="E349" s="16"/>
      <c r="F349" s="178" t="s">
        <v>54</v>
      </c>
      <c r="G349" s="1293"/>
      <c r="H349" s="1294"/>
      <c r="I349" s="165" t="e">
        <f>I347+I348</f>
        <v>#REF!</v>
      </c>
      <c r="J349" s="1293"/>
      <c r="K349" s="1294"/>
      <c r="L349" s="165" t="e">
        <f>L347+L348</f>
        <v>#REF!</v>
      </c>
      <c r="M349" s="165" t="e">
        <f>M347+M348</f>
        <v>#REF!</v>
      </c>
      <c r="N349" s="169" t="e">
        <f t="shared" si="47"/>
        <v>#REF!</v>
      </c>
      <c r="O349" s="170" t="e">
        <f>O347+O348</f>
        <v>#REF!</v>
      </c>
      <c r="P349" s="31"/>
    </row>
    <row r="350" spans="2:17" ht="17.25" customHeight="1" thickBot="1">
      <c r="B350" s="32"/>
      <c r="C350" s="44"/>
      <c r="D350" s="44"/>
      <c r="E350" s="44"/>
      <c r="F350" s="45"/>
      <c r="G350" s="46"/>
      <c r="H350" s="47"/>
      <c r="I350" s="48"/>
      <c r="J350" s="46"/>
      <c r="K350" s="49"/>
      <c r="L350" s="48"/>
      <c r="M350" s="50"/>
      <c r="N350" s="51"/>
      <c r="O350" s="52"/>
      <c r="P350" s="33"/>
    </row>
    <row r="351" spans="2:17" ht="17.25" customHeight="1" thickBot="1">
      <c r="B351" s="11"/>
      <c r="C351" s="12"/>
      <c r="D351" s="12"/>
      <c r="E351" s="12"/>
      <c r="F351" s="19"/>
      <c r="G351" s="20"/>
      <c r="H351" s="21"/>
      <c r="I351" s="22"/>
      <c r="J351" s="20"/>
      <c r="K351" s="23"/>
      <c r="L351" s="22"/>
      <c r="M351" s="24"/>
      <c r="N351" s="41"/>
      <c r="O351" s="42"/>
      <c r="P351" s="11"/>
    </row>
    <row r="352" spans="2:17" ht="17.25" customHeight="1">
      <c r="B352" s="40"/>
      <c r="C352" s="1299"/>
      <c r="D352" s="1299"/>
      <c r="E352" s="1299"/>
      <c r="F352" s="1299"/>
      <c r="G352" s="1299"/>
      <c r="H352" s="1299"/>
      <c r="I352" s="1299"/>
      <c r="J352" s="1299"/>
      <c r="K352" s="1299"/>
      <c r="L352" s="1299"/>
      <c r="M352" s="1299"/>
      <c r="N352" s="1299"/>
      <c r="O352" s="1299"/>
      <c r="P352" s="30"/>
    </row>
    <row r="353" spans="2:17" ht="23.25">
      <c r="B353" s="38"/>
      <c r="C353" s="1300" t="s">
        <v>128</v>
      </c>
      <c r="D353" s="1300"/>
      <c r="E353" s="1300"/>
      <c r="F353" s="1300"/>
      <c r="G353" s="1300"/>
      <c r="H353" s="1300"/>
      <c r="I353" s="1300"/>
      <c r="J353" s="1300"/>
      <c r="K353" s="1300"/>
      <c r="L353" s="1300"/>
      <c r="M353" s="1300"/>
      <c r="N353" s="1300"/>
      <c r="O353" s="1300"/>
      <c r="P353" s="31"/>
    </row>
    <row r="354" spans="2:17" ht="17.25" customHeight="1" thickBot="1">
      <c r="B354" s="38"/>
      <c r="C354" s="1301"/>
      <c r="D354" s="1301"/>
      <c r="E354" s="1301"/>
      <c r="F354" s="1301"/>
      <c r="G354" s="1301"/>
      <c r="H354" s="1301"/>
      <c r="I354" s="1301"/>
      <c r="J354" s="1301"/>
      <c r="K354" s="1301"/>
      <c r="L354" s="1301"/>
      <c r="M354" s="1301"/>
      <c r="N354" s="1301"/>
      <c r="O354" s="1301"/>
      <c r="P354" s="31"/>
      <c r="Q354" s="11"/>
    </row>
    <row r="355" spans="2:17" ht="17.25" customHeight="1" thickBot="1">
      <c r="B355" s="38"/>
      <c r="C355" s="39"/>
      <c r="D355" s="39"/>
      <c r="E355" s="12"/>
      <c r="F355" s="13"/>
      <c r="G355" s="1302" t="str">
        <f>$G$10</f>
        <v>2010 BILL</v>
      </c>
      <c r="H355" s="1303"/>
      <c r="I355" s="1304"/>
      <c r="J355" s="1302" t="str">
        <f>$J$10</f>
        <v>2011 BILL</v>
      </c>
      <c r="K355" s="1303"/>
      <c r="L355" s="1304"/>
      <c r="M355" s="1302" t="s">
        <v>48</v>
      </c>
      <c r="N355" s="1303"/>
      <c r="O355" s="1304"/>
      <c r="P355" s="31"/>
      <c r="Q355" s="11"/>
    </row>
    <row r="356" spans="2:17" ht="26.25" thickBot="1">
      <c r="B356" s="38"/>
      <c r="C356" s="12"/>
      <c r="D356" s="12"/>
      <c r="E356" s="14"/>
      <c r="F356" s="15"/>
      <c r="G356" s="134" t="s">
        <v>42</v>
      </c>
      <c r="H356" s="135" t="s">
        <v>43</v>
      </c>
      <c r="I356" s="136" t="s">
        <v>44</v>
      </c>
      <c r="J356" s="137" t="s">
        <v>42</v>
      </c>
      <c r="K356" s="135" t="s">
        <v>43</v>
      </c>
      <c r="L356" s="136" t="s">
        <v>44</v>
      </c>
      <c r="M356" s="58" t="s">
        <v>49</v>
      </c>
      <c r="N356" s="59" t="s">
        <v>50</v>
      </c>
      <c r="O356" s="60" t="s">
        <v>51</v>
      </c>
      <c r="P356" s="31"/>
      <c r="Q356" s="11"/>
    </row>
    <row r="357" spans="2:17" ht="17.25" customHeight="1" thickBot="1">
      <c r="B357" s="38"/>
      <c r="C357" s="1305" t="s">
        <v>45</v>
      </c>
      <c r="D357" s="1306"/>
      <c r="E357" s="12"/>
      <c r="F357" s="140" t="s">
        <v>46</v>
      </c>
      <c r="G357" s="138"/>
      <c r="H357" s="132"/>
      <c r="I357" s="71">
        <f>+'2015 Existing Rates'!$C$8</f>
        <v>290.85000000000002</v>
      </c>
      <c r="J357" s="69"/>
      <c r="K357" s="133"/>
      <c r="L357" s="98" t="e">
        <f>+#REF!</f>
        <v>#REF!</v>
      </c>
      <c r="M357" s="99" t="e">
        <f t="shared" ref="M357:M362" si="49">+L357-I357</f>
        <v>#REF!</v>
      </c>
      <c r="N357" s="100" t="e">
        <f>+M357/I357</f>
        <v>#REF!</v>
      </c>
      <c r="O357" s="92" t="e">
        <f>L357/L370</f>
        <v>#REF!</v>
      </c>
      <c r="P357" s="31"/>
      <c r="Q357" s="11"/>
    </row>
    <row r="358" spans="2:17" ht="17.25" customHeight="1" thickBot="1">
      <c r="B358" s="38"/>
      <c r="C358" s="36">
        <v>1600000</v>
      </c>
      <c r="D358" s="37" t="s">
        <v>13</v>
      </c>
      <c r="E358" s="12"/>
      <c r="F358" s="141" t="s">
        <v>57</v>
      </c>
      <c r="G358" s="139">
        <f>+C359</f>
        <v>4000</v>
      </c>
      <c r="H358" s="62">
        <f>'2015 Existing Rates'!$D$68</f>
        <v>0</v>
      </c>
      <c r="I358" s="77">
        <f>+G358*H358</f>
        <v>0</v>
      </c>
      <c r="J358" s="68">
        <f>G358</f>
        <v>4000</v>
      </c>
      <c r="K358" s="61" t="e">
        <f>#REF!</f>
        <v>#REF!</v>
      </c>
      <c r="L358" s="81" t="e">
        <f>+J358*K358</f>
        <v>#REF!</v>
      </c>
      <c r="M358" s="99" t="e">
        <f t="shared" si="49"/>
        <v>#REF!</v>
      </c>
      <c r="N358" s="100" t="e">
        <f>+M358/I358</f>
        <v>#REF!</v>
      </c>
      <c r="O358" s="92" t="e">
        <f>L358/L370</f>
        <v>#REF!</v>
      </c>
      <c r="P358" s="31"/>
      <c r="Q358" s="11"/>
    </row>
    <row r="359" spans="2:17" ht="17.25" customHeight="1" thickBot="1">
      <c r="B359" s="38"/>
      <c r="C359" s="36">
        <v>4000</v>
      </c>
      <c r="D359" s="37" t="s">
        <v>14</v>
      </c>
      <c r="E359" s="12"/>
      <c r="F359" s="141" t="s">
        <v>123</v>
      </c>
      <c r="G359" s="118">
        <f>G358</f>
        <v>4000</v>
      </c>
      <c r="H359" s="142">
        <f>'2015 Existing Rates'!$D$31</f>
        <v>0</v>
      </c>
      <c r="I359" s="77">
        <f>+G359*H359</f>
        <v>0</v>
      </c>
      <c r="J359" s="68">
        <f>+C359</f>
        <v>4000</v>
      </c>
      <c r="K359" s="61" t="e">
        <f>#REF!</f>
        <v>#REF!</v>
      </c>
      <c r="L359" s="81" t="e">
        <f>+J359*K359</f>
        <v>#REF!</v>
      </c>
      <c r="M359" s="99" t="e">
        <f t="shared" si="49"/>
        <v>#REF!</v>
      </c>
      <c r="N359" s="100" t="e">
        <f>+M359/I359</f>
        <v>#REF!</v>
      </c>
      <c r="O359" s="92" t="e">
        <f>L359/L370</f>
        <v>#REF!</v>
      </c>
      <c r="P359" s="31"/>
    </row>
    <row r="360" spans="2:17" ht="17.25" customHeight="1">
      <c r="B360" s="38"/>
      <c r="C360" s="120"/>
      <c r="D360" s="131"/>
      <c r="E360" s="12"/>
      <c r="F360" s="65" t="s">
        <v>85</v>
      </c>
      <c r="G360" s="87"/>
      <c r="H360" s="86"/>
      <c r="I360" s="77">
        <f>'2015 Existing Rates'!$B$42</f>
        <v>0</v>
      </c>
      <c r="J360" s="87"/>
      <c r="K360" s="86"/>
      <c r="L360" s="77">
        <f>'2015 Existing Rates'!$B$42</f>
        <v>0</v>
      </c>
      <c r="M360" s="99">
        <f t="shared" si="49"/>
        <v>0</v>
      </c>
      <c r="N360" s="100" t="e">
        <f>+M360/I360</f>
        <v>#DIV/0!</v>
      </c>
      <c r="O360" s="92" t="e">
        <f>L360/L370</f>
        <v>#REF!</v>
      </c>
      <c r="P360" s="31"/>
    </row>
    <row r="361" spans="2:17" ht="17.25" customHeight="1">
      <c r="B361" s="38"/>
      <c r="C361" s="28"/>
      <c r="D361" s="29"/>
      <c r="E361" s="12"/>
      <c r="F361" s="65" t="s">
        <v>124</v>
      </c>
      <c r="G361" s="68">
        <f>G359</f>
        <v>4000</v>
      </c>
      <c r="H361" s="62"/>
      <c r="I361" s="77">
        <f>+G361*H361</f>
        <v>0</v>
      </c>
      <c r="J361" s="68">
        <f>G361</f>
        <v>4000</v>
      </c>
      <c r="K361" s="61" t="e">
        <f>#REF!</f>
        <v>#REF!</v>
      </c>
      <c r="L361" s="81" t="e">
        <f>+J361*K361</f>
        <v>#REF!</v>
      </c>
      <c r="M361" s="99" t="e">
        <f t="shared" si="49"/>
        <v>#REF!</v>
      </c>
      <c r="N361" s="100">
        <v>0</v>
      </c>
      <c r="O361" s="92" t="e">
        <f>L361/L370</f>
        <v>#REF!</v>
      </c>
      <c r="P361" s="31"/>
    </row>
    <row r="362" spans="2:17" ht="17.25" customHeight="1" thickBot="1">
      <c r="B362" s="38"/>
      <c r="C362" s="12"/>
      <c r="D362" s="12"/>
      <c r="E362" s="12"/>
      <c r="F362" s="66" t="s">
        <v>125</v>
      </c>
      <c r="G362" s="68">
        <f>+C359</f>
        <v>4000</v>
      </c>
      <c r="H362" s="62">
        <f>'2015 Existing Rates'!$D$19</f>
        <v>0</v>
      </c>
      <c r="I362" s="81">
        <f>+G362*H362</f>
        <v>0</v>
      </c>
      <c r="J362" s="68">
        <f>+C359</f>
        <v>4000</v>
      </c>
      <c r="K362" s="61" t="e">
        <f>#REF!</f>
        <v>#REF!</v>
      </c>
      <c r="L362" s="81" t="e">
        <f>+J362*K362</f>
        <v>#REF!</v>
      </c>
      <c r="M362" s="99" t="e">
        <f t="shared" si="49"/>
        <v>#REF!</v>
      </c>
      <c r="N362" s="100" t="e">
        <f t="shared" ref="N362:N370" si="50">+M362/I362</f>
        <v>#REF!</v>
      </c>
      <c r="O362" s="92" t="e">
        <f>L362/L370</f>
        <v>#REF!</v>
      </c>
      <c r="P362" s="31"/>
    </row>
    <row r="363" spans="2:17" ht="17.25" customHeight="1" thickBot="1">
      <c r="B363" s="38"/>
      <c r="C363" s="12"/>
      <c r="D363" s="12"/>
      <c r="E363" s="12"/>
      <c r="F363" s="164" t="s">
        <v>120</v>
      </c>
      <c r="G363" s="1293"/>
      <c r="H363" s="1294"/>
      <c r="I363" s="165">
        <f>SUM(I357:I362)</f>
        <v>290.85000000000002</v>
      </c>
      <c r="J363" s="1293"/>
      <c r="K363" s="1294"/>
      <c r="L363" s="165" t="e">
        <f>SUM(L357:L362)</f>
        <v>#REF!</v>
      </c>
      <c r="M363" s="168" t="e">
        <f>SUM(M357:M362)</f>
        <v>#REF!</v>
      </c>
      <c r="N363" s="169" t="e">
        <f t="shared" si="50"/>
        <v>#REF!</v>
      </c>
      <c r="O363" s="170" t="e">
        <f>SUM(O357:O362)</f>
        <v>#REF!</v>
      </c>
      <c r="P363" s="31"/>
    </row>
    <row r="364" spans="2:17" ht="17.25" customHeight="1" thickBot="1">
      <c r="B364" s="38"/>
      <c r="C364" s="12"/>
      <c r="D364" s="12"/>
      <c r="E364" s="12"/>
      <c r="F364" s="65" t="s">
        <v>126</v>
      </c>
      <c r="G364" s="122">
        <f>C359</f>
        <v>4000</v>
      </c>
      <c r="H364" s="123" t="e">
        <f>#REF!</f>
        <v>#REF!</v>
      </c>
      <c r="I364" s="77" t="e">
        <f>+G364*H364</f>
        <v>#REF!</v>
      </c>
      <c r="J364" s="122">
        <f>C359</f>
        <v>4000</v>
      </c>
      <c r="K364" s="123" t="e">
        <f>#REF!</f>
        <v>#REF!</v>
      </c>
      <c r="L364" s="77" t="e">
        <f>+J364*K364</f>
        <v>#REF!</v>
      </c>
      <c r="M364" s="124" t="e">
        <f t="shared" ref="M364:M369" si="51">+L364-I364</f>
        <v>#REF!</v>
      </c>
      <c r="N364" s="89" t="e">
        <f t="shared" si="50"/>
        <v>#REF!</v>
      </c>
      <c r="O364" s="92" t="e">
        <f>L364/L370</f>
        <v>#REF!</v>
      </c>
      <c r="P364" s="31"/>
    </row>
    <row r="365" spans="2:17" ht="17.25" customHeight="1" thickBot="1">
      <c r="B365" s="38"/>
      <c r="C365" s="12"/>
      <c r="D365" s="12"/>
      <c r="E365" s="12"/>
      <c r="F365" s="164" t="s">
        <v>122</v>
      </c>
      <c r="G365" s="1293"/>
      <c r="H365" s="1294"/>
      <c r="I365" s="165" t="e">
        <f>I363+I364</f>
        <v>#REF!</v>
      </c>
      <c r="J365" s="1293"/>
      <c r="K365" s="1294"/>
      <c r="L365" s="165" t="e">
        <f>L363+L364</f>
        <v>#REF!</v>
      </c>
      <c r="M365" s="168" t="e">
        <f t="shared" si="51"/>
        <v>#REF!</v>
      </c>
      <c r="N365" s="169" t="e">
        <f t="shared" si="50"/>
        <v>#REF!</v>
      </c>
      <c r="O365" s="171" t="e">
        <f>L365/L370</f>
        <v>#REF!</v>
      </c>
      <c r="P365" s="31"/>
    </row>
    <row r="366" spans="2:17" ht="17.25" customHeight="1">
      <c r="B366" s="38"/>
      <c r="C366" s="12"/>
      <c r="D366" s="12"/>
      <c r="E366" s="12"/>
      <c r="F366" s="63" t="s">
        <v>52</v>
      </c>
      <c r="G366" s="69" t="e">
        <f>C358*#REF!</f>
        <v>#REF!</v>
      </c>
      <c r="H366" s="70" t="e">
        <f>#REF!+#REF!</f>
        <v>#REF!</v>
      </c>
      <c r="I366" s="71" t="e">
        <f>+G366*H366</f>
        <v>#REF!</v>
      </c>
      <c r="J366" s="69" t="e">
        <f>C358*#REF!</f>
        <v>#REF!</v>
      </c>
      <c r="K366" s="70" t="e">
        <f>#REF!+#REF!</f>
        <v>#REF!</v>
      </c>
      <c r="L366" s="98" t="e">
        <f>+J366*K366</f>
        <v>#REF!</v>
      </c>
      <c r="M366" s="99" t="e">
        <f t="shared" si="51"/>
        <v>#REF!</v>
      </c>
      <c r="N366" s="100" t="e">
        <f t="shared" si="50"/>
        <v>#REF!</v>
      </c>
      <c r="O366" s="92" t="e">
        <f>L366/L370</f>
        <v>#REF!</v>
      </c>
      <c r="P366" s="31"/>
    </row>
    <row r="367" spans="2:17" ht="17.25" customHeight="1" thickBot="1">
      <c r="B367" s="38"/>
      <c r="C367" s="12"/>
      <c r="D367" s="12"/>
      <c r="E367" s="12"/>
      <c r="F367" s="63" t="s">
        <v>53</v>
      </c>
      <c r="G367" s="69" t="e">
        <f>G366</f>
        <v>#REF!</v>
      </c>
      <c r="H367" s="70" t="e">
        <f>+#REF!</f>
        <v>#REF!</v>
      </c>
      <c r="I367" s="71" t="e">
        <f>+G367*H367</f>
        <v>#REF!</v>
      </c>
      <c r="J367" s="69" t="e">
        <f>J366</f>
        <v>#REF!</v>
      </c>
      <c r="K367" s="70" t="e">
        <f>#REF!</f>
        <v>#REF!</v>
      </c>
      <c r="L367" s="98" t="e">
        <f>+J367*K367</f>
        <v>#REF!</v>
      </c>
      <c r="M367" s="99" t="e">
        <f t="shared" si="51"/>
        <v>#REF!</v>
      </c>
      <c r="N367" s="100" t="e">
        <f t="shared" si="50"/>
        <v>#REF!</v>
      </c>
      <c r="O367" s="92" t="e">
        <f>L367/L370</f>
        <v>#REF!</v>
      </c>
      <c r="P367" s="31"/>
    </row>
    <row r="368" spans="2:17" ht="17.25" customHeight="1" thickBot="1">
      <c r="B368" s="38"/>
      <c r="C368" s="12"/>
      <c r="D368" s="12"/>
      <c r="E368" s="12"/>
      <c r="F368" s="164" t="s">
        <v>102</v>
      </c>
      <c r="G368" s="1293"/>
      <c r="H368" s="1294"/>
      <c r="I368" s="165" t="e">
        <f>SUM(I365:I367)</f>
        <v>#REF!</v>
      </c>
      <c r="J368" s="1293"/>
      <c r="K368" s="1294"/>
      <c r="L368" s="165" t="e">
        <f>SUM(L365:L367)</f>
        <v>#REF!</v>
      </c>
      <c r="M368" s="165" t="e">
        <f t="shared" si="51"/>
        <v>#REF!</v>
      </c>
      <c r="N368" s="169" t="e">
        <f t="shared" si="50"/>
        <v>#REF!</v>
      </c>
      <c r="O368" s="171" t="e">
        <f>L368/L370</f>
        <v>#REF!</v>
      </c>
      <c r="P368" s="31"/>
    </row>
    <row r="369" spans="2:17" ht="17.25" customHeight="1" thickBot="1">
      <c r="B369" s="38"/>
      <c r="C369" s="12"/>
      <c r="D369" s="12"/>
      <c r="E369" s="12"/>
      <c r="F369" s="111" t="s">
        <v>173</v>
      </c>
      <c r="G369" s="112"/>
      <c r="H369" s="116">
        <v>0.13</v>
      </c>
      <c r="I369" s="113" t="e">
        <f>I368*H369</f>
        <v>#REF!</v>
      </c>
      <c r="J369" s="112"/>
      <c r="K369" s="116">
        <v>0.13</v>
      </c>
      <c r="L369" s="114" t="e">
        <f>L368*K369</f>
        <v>#REF!</v>
      </c>
      <c r="M369" s="96" t="e">
        <f t="shared" si="51"/>
        <v>#REF!</v>
      </c>
      <c r="N369" s="97" t="e">
        <f t="shared" si="50"/>
        <v>#REF!</v>
      </c>
      <c r="O369" s="102" t="e">
        <f>L369/L370</f>
        <v>#REF!</v>
      </c>
      <c r="P369" s="31"/>
    </row>
    <row r="370" spans="2:17" ht="17.25" customHeight="1" thickBot="1">
      <c r="B370" s="38"/>
      <c r="C370" s="12"/>
      <c r="D370" s="12"/>
      <c r="E370" s="16"/>
      <c r="F370" s="178" t="s">
        <v>54</v>
      </c>
      <c r="G370" s="1293"/>
      <c r="H370" s="1294"/>
      <c r="I370" s="165" t="e">
        <f>I368+I369</f>
        <v>#REF!</v>
      </c>
      <c r="J370" s="1293"/>
      <c r="K370" s="1294"/>
      <c r="L370" s="165" t="e">
        <f>L368+L369</f>
        <v>#REF!</v>
      </c>
      <c r="M370" s="165" t="e">
        <f>M368+M369</f>
        <v>#REF!</v>
      </c>
      <c r="N370" s="169" t="e">
        <f t="shared" si="50"/>
        <v>#REF!</v>
      </c>
      <c r="O370" s="170" t="e">
        <f>O368+O369</f>
        <v>#REF!</v>
      </c>
      <c r="P370" s="31"/>
    </row>
    <row r="371" spans="2:17" ht="17.25" customHeight="1" thickBot="1">
      <c r="B371" s="32"/>
      <c r="C371" s="44"/>
      <c r="D371" s="44"/>
      <c r="E371" s="44"/>
      <c r="F371" s="45"/>
      <c r="G371" s="46"/>
      <c r="H371" s="47"/>
      <c r="I371" s="48"/>
      <c r="J371" s="46"/>
      <c r="K371" s="49"/>
      <c r="L371" s="48"/>
      <c r="M371" s="50"/>
      <c r="N371" s="51"/>
      <c r="O371" s="52"/>
      <c r="P371" s="33"/>
    </row>
    <row r="372" spans="2:17" ht="18" customHeight="1" thickBot="1">
      <c r="B372" s="11"/>
      <c r="C372" s="12"/>
      <c r="D372" s="12"/>
      <c r="E372" s="12"/>
      <c r="F372" s="19"/>
      <c r="G372" s="20"/>
      <c r="H372" s="21"/>
      <c r="I372" s="22"/>
      <c r="J372" s="20"/>
      <c r="K372" s="23"/>
      <c r="L372" s="22"/>
      <c r="M372" s="24"/>
      <c r="N372" s="41"/>
      <c r="O372" s="42"/>
      <c r="P372" s="11"/>
    </row>
    <row r="373" spans="2:17" ht="17.25" customHeight="1">
      <c r="B373" s="40"/>
      <c r="C373" s="1299"/>
      <c r="D373" s="1299"/>
      <c r="E373" s="1299"/>
      <c r="F373" s="1299"/>
      <c r="G373" s="1299"/>
      <c r="H373" s="1299"/>
      <c r="I373" s="1299"/>
      <c r="J373" s="1299"/>
      <c r="K373" s="1299"/>
      <c r="L373" s="1299"/>
      <c r="M373" s="1299"/>
      <c r="N373" s="1299"/>
      <c r="O373" s="1299"/>
      <c r="P373" s="30"/>
    </row>
    <row r="374" spans="2:17" ht="23.25">
      <c r="B374" s="38"/>
      <c r="C374" s="1300" t="s">
        <v>128</v>
      </c>
      <c r="D374" s="1300"/>
      <c r="E374" s="1300"/>
      <c r="F374" s="1300"/>
      <c r="G374" s="1300"/>
      <c r="H374" s="1300"/>
      <c r="I374" s="1300"/>
      <c r="J374" s="1300"/>
      <c r="K374" s="1300"/>
      <c r="L374" s="1300"/>
      <c r="M374" s="1300"/>
      <c r="N374" s="1300"/>
      <c r="O374" s="1300"/>
      <c r="P374" s="31"/>
    </row>
    <row r="375" spans="2:17" ht="17.25" customHeight="1" thickBot="1">
      <c r="B375" s="38"/>
      <c r="C375" s="1301"/>
      <c r="D375" s="1301"/>
      <c r="E375" s="1301"/>
      <c r="F375" s="1301"/>
      <c r="G375" s="1301"/>
      <c r="H375" s="1301"/>
      <c r="I375" s="1301"/>
      <c r="J375" s="1301"/>
      <c r="K375" s="1301"/>
      <c r="L375" s="1301"/>
      <c r="M375" s="1301"/>
      <c r="N375" s="1301"/>
      <c r="O375" s="1301"/>
      <c r="P375" s="31"/>
      <c r="Q375" s="11"/>
    </row>
    <row r="376" spans="2:17" ht="17.25" customHeight="1" thickBot="1">
      <c r="B376" s="38"/>
      <c r="C376" s="39"/>
      <c r="D376" s="39"/>
      <c r="E376" s="12"/>
      <c r="F376" s="13"/>
      <c r="G376" s="1302" t="str">
        <f>$G$10</f>
        <v>2010 BILL</v>
      </c>
      <c r="H376" s="1303"/>
      <c r="I376" s="1304"/>
      <c r="J376" s="1302" t="str">
        <f>$J$10</f>
        <v>2011 BILL</v>
      </c>
      <c r="K376" s="1303"/>
      <c r="L376" s="1304"/>
      <c r="M376" s="1302" t="s">
        <v>48</v>
      </c>
      <c r="N376" s="1303"/>
      <c r="O376" s="1304"/>
      <c r="P376" s="31"/>
      <c r="Q376" s="11"/>
    </row>
    <row r="377" spans="2:17" ht="26.25" thickBot="1">
      <c r="B377" s="38"/>
      <c r="C377" s="12"/>
      <c r="D377" s="12"/>
      <c r="E377" s="14"/>
      <c r="F377" s="15"/>
      <c r="G377" s="134" t="s">
        <v>42</v>
      </c>
      <c r="H377" s="135" t="s">
        <v>43</v>
      </c>
      <c r="I377" s="136" t="s">
        <v>44</v>
      </c>
      <c r="J377" s="137" t="s">
        <v>42</v>
      </c>
      <c r="K377" s="135" t="s">
        <v>43</v>
      </c>
      <c r="L377" s="136" t="s">
        <v>44</v>
      </c>
      <c r="M377" s="58" t="s">
        <v>49</v>
      </c>
      <c r="N377" s="59" t="s">
        <v>50</v>
      </c>
      <c r="O377" s="60" t="s">
        <v>51</v>
      </c>
      <c r="P377" s="31"/>
      <c r="Q377" s="11"/>
    </row>
    <row r="378" spans="2:17" ht="17.25" customHeight="1" thickBot="1">
      <c r="B378" s="38"/>
      <c r="C378" s="1305" t="s">
        <v>45</v>
      </c>
      <c r="D378" s="1306"/>
      <c r="E378" s="12"/>
      <c r="F378" s="140" t="s">
        <v>46</v>
      </c>
      <c r="G378" s="138"/>
      <c r="H378" s="132"/>
      <c r="I378" s="71">
        <f>+'2015 Existing Rates'!$C$8</f>
        <v>290.85000000000002</v>
      </c>
      <c r="J378" s="69"/>
      <c r="K378" s="133"/>
      <c r="L378" s="98" t="e">
        <f>+#REF!</f>
        <v>#REF!</v>
      </c>
      <c r="M378" s="99" t="e">
        <f t="shared" ref="M378:M383" si="52">+L378-I378</f>
        <v>#REF!</v>
      </c>
      <c r="N378" s="100" t="e">
        <f>+M378/I378</f>
        <v>#REF!</v>
      </c>
      <c r="O378" s="92" t="e">
        <f>L378/L391</f>
        <v>#REF!</v>
      </c>
      <c r="P378" s="31"/>
      <c r="Q378" s="11"/>
    </row>
    <row r="379" spans="2:17" ht="17.25" customHeight="1" thickBot="1">
      <c r="B379" s="38"/>
      <c r="C379" s="36">
        <v>2400000</v>
      </c>
      <c r="D379" s="37" t="s">
        <v>13</v>
      </c>
      <c r="E379" s="12"/>
      <c r="F379" s="141" t="s">
        <v>57</v>
      </c>
      <c r="G379" s="139">
        <f>+C380</f>
        <v>5400</v>
      </c>
      <c r="H379" s="62">
        <f>'2015 Existing Rates'!$D$68</f>
        <v>0</v>
      </c>
      <c r="I379" s="77">
        <f>+G379*H379</f>
        <v>0</v>
      </c>
      <c r="J379" s="68">
        <f>G379</f>
        <v>5400</v>
      </c>
      <c r="K379" s="61" t="e">
        <f>#REF!</f>
        <v>#REF!</v>
      </c>
      <c r="L379" s="81" t="e">
        <f>+J379*K379</f>
        <v>#REF!</v>
      </c>
      <c r="M379" s="99" t="e">
        <f t="shared" si="52"/>
        <v>#REF!</v>
      </c>
      <c r="N379" s="100" t="e">
        <f>+M379/I379</f>
        <v>#REF!</v>
      </c>
      <c r="O379" s="92" t="e">
        <f>L379/L391</f>
        <v>#REF!</v>
      </c>
      <c r="P379" s="31"/>
      <c r="Q379" s="11"/>
    </row>
    <row r="380" spans="2:17" ht="17.25" customHeight="1" thickBot="1">
      <c r="B380" s="38"/>
      <c r="C380" s="36">
        <v>5400</v>
      </c>
      <c r="D380" s="37" t="s">
        <v>14</v>
      </c>
      <c r="E380" s="12"/>
      <c r="F380" s="141" t="s">
        <v>123</v>
      </c>
      <c r="G380" s="118">
        <f>G379</f>
        <v>5400</v>
      </c>
      <c r="H380" s="142">
        <f>'2015 Existing Rates'!$D$31</f>
        <v>0</v>
      </c>
      <c r="I380" s="77">
        <f>+G380*H380</f>
        <v>0</v>
      </c>
      <c r="J380" s="68">
        <f>+C380</f>
        <v>5400</v>
      </c>
      <c r="K380" s="61" t="e">
        <f>#REF!</f>
        <v>#REF!</v>
      </c>
      <c r="L380" s="81" t="e">
        <f>+J380*K380</f>
        <v>#REF!</v>
      </c>
      <c r="M380" s="99" t="e">
        <f t="shared" si="52"/>
        <v>#REF!</v>
      </c>
      <c r="N380" s="100" t="e">
        <f>+M380/I380</f>
        <v>#REF!</v>
      </c>
      <c r="O380" s="92" t="e">
        <f>L380/L391</f>
        <v>#REF!</v>
      </c>
      <c r="P380" s="31"/>
    </row>
    <row r="381" spans="2:17" ht="17.25" customHeight="1">
      <c r="B381" s="38"/>
      <c r="C381" s="120"/>
      <c r="D381" s="131"/>
      <c r="E381" s="12"/>
      <c r="F381" s="65" t="s">
        <v>85</v>
      </c>
      <c r="G381" s="87"/>
      <c r="H381" s="86"/>
      <c r="I381" s="77">
        <f>'2015 Existing Rates'!$B$42</f>
        <v>0</v>
      </c>
      <c r="J381" s="87"/>
      <c r="K381" s="86"/>
      <c r="L381" s="77">
        <f>'2015 Existing Rates'!$B$42</f>
        <v>0</v>
      </c>
      <c r="M381" s="99">
        <f t="shared" si="52"/>
        <v>0</v>
      </c>
      <c r="N381" s="100" t="e">
        <f>+M381/I381</f>
        <v>#DIV/0!</v>
      </c>
      <c r="O381" s="92" t="e">
        <f>L381/L391</f>
        <v>#REF!</v>
      </c>
      <c r="P381" s="31"/>
    </row>
    <row r="382" spans="2:17" ht="17.25" customHeight="1">
      <c r="B382" s="38"/>
      <c r="C382" s="28"/>
      <c r="D382" s="29"/>
      <c r="E382" s="12"/>
      <c r="F382" s="65" t="s">
        <v>124</v>
      </c>
      <c r="G382" s="68">
        <f>G380</f>
        <v>5400</v>
      </c>
      <c r="H382" s="62"/>
      <c r="I382" s="77">
        <f>+G382*H382</f>
        <v>0</v>
      </c>
      <c r="J382" s="68">
        <f>G382</f>
        <v>5400</v>
      </c>
      <c r="K382" s="61" t="e">
        <f>#REF!</f>
        <v>#REF!</v>
      </c>
      <c r="L382" s="81" t="e">
        <f>+J382*K382</f>
        <v>#REF!</v>
      </c>
      <c r="M382" s="99" t="e">
        <f t="shared" si="52"/>
        <v>#REF!</v>
      </c>
      <c r="N382" s="100">
        <v>0</v>
      </c>
      <c r="O382" s="92" t="e">
        <f>L382/L391</f>
        <v>#REF!</v>
      </c>
      <c r="P382" s="31"/>
    </row>
    <row r="383" spans="2:17" ht="17.25" customHeight="1" thickBot="1">
      <c r="B383" s="38"/>
      <c r="C383" s="12"/>
      <c r="D383" s="12"/>
      <c r="E383" s="12"/>
      <c r="F383" s="66" t="s">
        <v>125</v>
      </c>
      <c r="G383" s="68">
        <f>+C380</f>
        <v>5400</v>
      </c>
      <c r="H383" s="62">
        <f>'2015 Existing Rates'!$D$19</f>
        <v>0</v>
      </c>
      <c r="I383" s="81">
        <f>+G383*H383</f>
        <v>0</v>
      </c>
      <c r="J383" s="68">
        <f>+C380</f>
        <v>5400</v>
      </c>
      <c r="K383" s="61" t="e">
        <f>#REF!</f>
        <v>#REF!</v>
      </c>
      <c r="L383" s="81" t="e">
        <f>+J383*K383</f>
        <v>#REF!</v>
      </c>
      <c r="M383" s="99" t="e">
        <f t="shared" si="52"/>
        <v>#REF!</v>
      </c>
      <c r="N383" s="100" t="e">
        <f t="shared" ref="N383:N391" si="53">+M383/I383</f>
        <v>#REF!</v>
      </c>
      <c r="O383" s="92" t="e">
        <f>L383/L391</f>
        <v>#REF!</v>
      </c>
      <c r="P383" s="31"/>
    </row>
    <row r="384" spans="2:17" ht="17.25" customHeight="1" thickBot="1">
      <c r="B384" s="38"/>
      <c r="C384" s="12"/>
      <c r="D384" s="12"/>
      <c r="E384" s="12"/>
      <c r="F384" s="164" t="s">
        <v>120</v>
      </c>
      <c r="G384" s="1293"/>
      <c r="H384" s="1294"/>
      <c r="I384" s="165">
        <f>SUM(I378:I383)</f>
        <v>290.85000000000002</v>
      </c>
      <c r="J384" s="1293"/>
      <c r="K384" s="1294"/>
      <c r="L384" s="165" t="e">
        <f>SUM(L378:L383)</f>
        <v>#REF!</v>
      </c>
      <c r="M384" s="168" t="e">
        <f>SUM(M378:M383)</f>
        <v>#REF!</v>
      </c>
      <c r="N384" s="169" t="e">
        <f t="shared" si="53"/>
        <v>#REF!</v>
      </c>
      <c r="O384" s="170" t="e">
        <f>SUM(O378:O383)</f>
        <v>#REF!</v>
      </c>
      <c r="P384" s="31"/>
    </row>
    <row r="385" spans="2:17" ht="17.25" customHeight="1" thickBot="1">
      <c r="B385" s="38"/>
      <c r="C385" s="12"/>
      <c r="D385" s="12"/>
      <c r="E385" s="12"/>
      <c r="F385" s="65" t="s">
        <v>126</v>
      </c>
      <c r="G385" s="122">
        <f>C380</f>
        <v>5400</v>
      </c>
      <c r="H385" s="123" t="e">
        <f>#REF!</f>
        <v>#REF!</v>
      </c>
      <c r="I385" s="77" t="e">
        <f>+G385*H385</f>
        <v>#REF!</v>
      </c>
      <c r="J385" s="122">
        <f>C380</f>
        <v>5400</v>
      </c>
      <c r="K385" s="123" t="e">
        <f>#REF!</f>
        <v>#REF!</v>
      </c>
      <c r="L385" s="77" t="e">
        <f>+J385*K385</f>
        <v>#REF!</v>
      </c>
      <c r="M385" s="124" t="e">
        <f t="shared" ref="M385:M390" si="54">+L385-I385</f>
        <v>#REF!</v>
      </c>
      <c r="N385" s="89" t="e">
        <f t="shared" si="53"/>
        <v>#REF!</v>
      </c>
      <c r="O385" s="92" t="e">
        <f>L385/L391</f>
        <v>#REF!</v>
      </c>
      <c r="P385" s="31"/>
    </row>
    <row r="386" spans="2:17" ht="17.25" customHeight="1" thickBot="1">
      <c r="B386" s="38"/>
      <c r="C386" s="12"/>
      <c r="D386" s="12"/>
      <c r="E386" s="12"/>
      <c r="F386" s="164" t="s">
        <v>122</v>
      </c>
      <c r="G386" s="1293"/>
      <c r="H386" s="1294"/>
      <c r="I386" s="165" t="e">
        <f>I384+I385</f>
        <v>#REF!</v>
      </c>
      <c r="J386" s="1293"/>
      <c r="K386" s="1294"/>
      <c r="L386" s="165" t="e">
        <f>L384+L385</f>
        <v>#REF!</v>
      </c>
      <c r="M386" s="168" t="e">
        <f t="shared" si="54"/>
        <v>#REF!</v>
      </c>
      <c r="N386" s="169" t="e">
        <f t="shared" si="53"/>
        <v>#REF!</v>
      </c>
      <c r="O386" s="171" t="e">
        <f>L386/L391</f>
        <v>#REF!</v>
      </c>
      <c r="P386" s="31"/>
    </row>
    <row r="387" spans="2:17" ht="17.25" customHeight="1">
      <c r="B387" s="38"/>
      <c r="C387" s="12"/>
      <c r="D387" s="12"/>
      <c r="E387" s="12"/>
      <c r="F387" s="63" t="s">
        <v>52</v>
      </c>
      <c r="G387" s="69" t="e">
        <f>C379*#REF!</f>
        <v>#REF!</v>
      </c>
      <c r="H387" s="70" t="e">
        <f>#REF!+#REF!</f>
        <v>#REF!</v>
      </c>
      <c r="I387" s="71" t="e">
        <f>+G387*H387</f>
        <v>#REF!</v>
      </c>
      <c r="J387" s="69" t="e">
        <f>C379*#REF!</f>
        <v>#REF!</v>
      </c>
      <c r="K387" s="70" t="e">
        <f>#REF!+#REF!</f>
        <v>#REF!</v>
      </c>
      <c r="L387" s="98" t="e">
        <f>+J387*K387</f>
        <v>#REF!</v>
      </c>
      <c r="M387" s="99" t="e">
        <f t="shared" si="54"/>
        <v>#REF!</v>
      </c>
      <c r="N387" s="100" t="e">
        <f t="shared" si="53"/>
        <v>#REF!</v>
      </c>
      <c r="O387" s="92" t="e">
        <f>L387/L391</f>
        <v>#REF!</v>
      </c>
      <c r="P387" s="31"/>
    </row>
    <row r="388" spans="2:17" ht="17.25" customHeight="1" thickBot="1">
      <c r="B388" s="38"/>
      <c r="C388" s="12"/>
      <c r="D388" s="12"/>
      <c r="E388" s="12"/>
      <c r="F388" s="63" t="s">
        <v>53</v>
      </c>
      <c r="G388" s="69" t="e">
        <f>G387</f>
        <v>#REF!</v>
      </c>
      <c r="H388" s="70" t="e">
        <f>+#REF!</f>
        <v>#REF!</v>
      </c>
      <c r="I388" s="71" t="e">
        <f>+G388*H388</f>
        <v>#REF!</v>
      </c>
      <c r="J388" s="69" t="e">
        <f>J387</f>
        <v>#REF!</v>
      </c>
      <c r="K388" s="70" t="e">
        <f>#REF!</f>
        <v>#REF!</v>
      </c>
      <c r="L388" s="98" t="e">
        <f>+J388*K388</f>
        <v>#REF!</v>
      </c>
      <c r="M388" s="99" t="e">
        <f t="shared" si="54"/>
        <v>#REF!</v>
      </c>
      <c r="N388" s="100" t="e">
        <f t="shared" si="53"/>
        <v>#REF!</v>
      </c>
      <c r="O388" s="92" t="e">
        <f>L388/L391</f>
        <v>#REF!</v>
      </c>
      <c r="P388" s="31"/>
    </row>
    <row r="389" spans="2:17" ht="17.25" customHeight="1" thickBot="1">
      <c r="B389" s="38"/>
      <c r="C389" s="12"/>
      <c r="D389" s="12"/>
      <c r="E389" s="12"/>
      <c r="F389" s="164" t="s">
        <v>102</v>
      </c>
      <c r="G389" s="1293"/>
      <c r="H389" s="1294"/>
      <c r="I389" s="165" t="e">
        <f>SUM(I386:I388)</f>
        <v>#REF!</v>
      </c>
      <c r="J389" s="1293"/>
      <c r="K389" s="1294"/>
      <c r="L389" s="165" t="e">
        <f>SUM(L386:L388)</f>
        <v>#REF!</v>
      </c>
      <c r="M389" s="165" t="e">
        <f t="shared" si="54"/>
        <v>#REF!</v>
      </c>
      <c r="N389" s="169" t="e">
        <f t="shared" si="53"/>
        <v>#REF!</v>
      </c>
      <c r="O389" s="171" t="e">
        <f>L389/L391</f>
        <v>#REF!</v>
      </c>
      <c r="P389" s="31"/>
    </row>
    <row r="390" spans="2:17" ht="17.25" customHeight="1" thickBot="1">
      <c r="B390" s="38"/>
      <c r="C390" s="12"/>
      <c r="D390" s="12"/>
      <c r="E390" s="12"/>
      <c r="F390" s="111" t="s">
        <v>173</v>
      </c>
      <c r="G390" s="112"/>
      <c r="H390" s="116">
        <v>0.13</v>
      </c>
      <c r="I390" s="113" t="e">
        <f>I389*H390</f>
        <v>#REF!</v>
      </c>
      <c r="J390" s="112"/>
      <c r="K390" s="116">
        <v>0.13</v>
      </c>
      <c r="L390" s="114" t="e">
        <f>L389*K390</f>
        <v>#REF!</v>
      </c>
      <c r="M390" s="96" t="e">
        <f t="shared" si="54"/>
        <v>#REF!</v>
      </c>
      <c r="N390" s="97" t="e">
        <f t="shared" si="53"/>
        <v>#REF!</v>
      </c>
      <c r="O390" s="102" t="e">
        <f>L390/L391</f>
        <v>#REF!</v>
      </c>
      <c r="P390" s="31"/>
    </row>
    <row r="391" spans="2:17" ht="17.25" customHeight="1" thickBot="1">
      <c r="B391" s="38"/>
      <c r="C391" s="12"/>
      <c r="D391" s="12"/>
      <c r="E391" s="16"/>
      <c r="F391" s="178" t="s">
        <v>54</v>
      </c>
      <c r="G391" s="1293"/>
      <c r="H391" s="1294"/>
      <c r="I391" s="165" t="e">
        <f>I389+I390</f>
        <v>#REF!</v>
      </c>
      <c r="J391" s="1293"/>
      <c r="K391" s="1294"/>
      <c r="L391" s="165" t="e">
        <f>L389+L390</f>
        <v>#REF!</v>
      </c>
      <c r="M391" s="165" t="e">
        <f>M389+M390</f>
        <v>#REF!</v>
      </c>
      <c r="N391" s="169" t="e">
        <f t="shared" si="53"/>
        <v>#REF!</v>
      </c>
      <c r="O391" s="170" t="e">
        <f>O389+O390</f>
        <v>#REF!</v>
      </c>
      <c r="P391" s="31"/>
    </row>
    <row r="392" spans="2:17" ht="17.25" customHeight="1" thickBot="1">
      <c r="B392" s="32"/>
      <c r="C392" s="44"/>
      <c r="D392" s="44"/>
      <c r="E392" s="44"/>
      <c r="F392" s="45"/>
      <c r="G392" s="46"/>
      <c r="H392" s="47"/>
      <c r="I392" s="48"/>
      <c r="J392" s="46"/>
      <c r="K392" s="49"/>
      <c r="L392" s="48"/>
      <c r="M392" s="50"/>
      <c r="N392" s="51"/>
      <c r="O392" s="52"/>
      <c r="P392" s="33"/>
    </row>
    <row r="393" spans="2:17" ht="17.25" customHeight="1" thickBot="1">
      <c r="B393" s="11"/>
      <c r="C393" s="12"/>
      <c r="D393" s="12"/>
      <c r="E393" s="12"/>
      <c r="F393" s="19"/>
      <c r="G393" s="20"/>
      <c r="H393" s="21"/>
      <c r="I393" s="22"/>
      <c r="J393" s="20"/>
      <c r="K393" s="23"/>
      <c r="L393" s="22"/>
      <c r="M393" s="24"/>
      <c r="N393" s="41"/>
      <c r="O393" s="42"/>
      <c r="P393" s="11"/>
    </row>
    <row r="394" spans="2:17" ht="17.25" customHeight="1">
      <c r="B394" s="40"/>
      <c r="C394" s="1299"/>
      <c r="D394" s="1299"/>
      <c r="E394" s="1299"/>
      <c r="F394" s="1299"/>
      <c r="G394" s="1299"/>
      <c r="H394" s="1299"/>
      <c r="I394" s="1299"/>
      <c r="J394" s="1299"/>
      <c r="K394" s="1299"/>
      <c r="L394" s="1299"/>
      <c r="M394" s="1299"/>
      <c r="N394" s="1299"/>
      <c r="O394" s="1299"/>
      <c r="P394" s="30"/>
    </row>
    <row r="395" spans="2:17" ht="23.25">
      <c r="B395" s="38"/>
      <c r="C395" s="1300" t="s">
        <v>129</v>
      </c>
      <c r="D395" s="1300"/>
      <c r="E395" s="1300"/>
      <c r="F395" s="1300"/>
      <c r="G395" s="1300"/>
      <c r="H395" s="1300"/>
      <c r="I395" s="1300"/>
      <c r="J395" s="1300"/>
      <c r="K395" s="1300"/>
      <c r="L395" s="1300"/>
      <c r="M395" s="1300"/>
      <c r="N395" s="1300"/>
      <c r="O395" s="1300"/>
      <c r="P395" s="31"/>
    </row>
    <row r="396" spans="2:17" ht="17.25" customHeight="1" thickBot="1">
      <c r="B396" s="38"/>
      <c r="C396" s="1301"/>
      <c r="D396" s="1301"/>
      <c r="E396" s="1301"/>
      <c r="F396" s="1301"/>
      <c r="G396" s="1301"/>
      <c r="H396" s="1301"/>
      <c r="I396" s="1301"/>
      <c r="J396" s="1301"/>
      <c r="K396" s="1301"/>
      <c r="L396" s="1301"/>
      <c r="M396" s="1301"/>
      <c r="N396" s="1301"/>
      <c r="O396" s="1301"/>
      <c r="P396" s="31"/>
    </row>
    <row r="397" spans="2:17" ht="17.25" customHeight="1" thickBot="1">
      <c r="B397" s="38"/>
      <c r="C397" s="39"/>
      <c r="D397" s="39"/>
      <c r="E397" s="12"/>
      <c r="F397" s="13"/>
      <c r="G397" s="1302" t="str">
        <f>$G$10</f>
        <v>2010 BILL</v>
      </c>
      <c r="H397" s="1303"/>
      <c r="I397" s="1304"/>
      <c r="J397" s="1302" t="str">
        <f>$J$10</f>
        <v>2011 BILL</v>
      </c>
      <c r="K397" s="1303"/>
      <c r="L397" s="1304"/>
      <c r="M397" s="1302" t="s">
        <v>48</v>
      </c>
      <c r="N397" s="1303"/>
      <c r="O397" s="1304"/>
      <c r="P397" s="31"/>
    </row>
    <row r="398" spans="2:17" ht="17.25" customHeight="1" thickBot="1">
      <c r="B398" s="38"/>
      <c r="C398" s="12"/>
      <c r="D398" s="12"/>
      <c r="E398" s="14"/>
      <c r="F398" s="15"/>
      <c r="G398" s="134" t="s">
        <v>42</v>
      </c>
      <c r="H398" s="135" t="s">
        <v>43</v>
      </c>
      <c r="I398" s="136" t="s">
        <v>44</v>
      </c>
      <c r="J398" s="137" t="s">
        <v>42</v>
      </c>
      <c r="K398" s="135" t="s">
        <v>43</v>
      </c>
      <c r="L398" s="136" t="s">
        <v>44</v>
      </c>
      <c r="M398" s="58" t="s">
        <v>49</v>
      </c>
      <c r="N398" s="59" t="s">
        <v>50</v>
      </c>
      <c r="O398" s="60" t="s">
        <v>51</v>
      </c>
      <c r="P398" s="31"/>
    </row>
    <row r="399" spans="2:17" ht="17.25" customHeight="1" thickBot="1">
      <c r="B399" s="38"/>
      <c r="C399" s="1305" t="s">
        <v>45</v>
      </c>
      <c r="D399" s="1306"/>
      <c r="E399" s="12"/>
      <c r="F399" s="140" t="s">
        <v>46</v>
      </c>
      <c r="G399" s="138"/>
      <c r="H399" s="132"/>
      <c r="I399" s="71" t="e">
        <f>+'2015 Existing Rates'!#REF!</f>
        <v>#REF!</v>
      </c>
      <c r="J399" s="69"/>
      <c r="K399" s="133"/>
      <c r="L399" s="98" t="e">
        <f>+#REF!</f>
        <v>#REF!</v>
      </c>
      <c r="M399" s="99" t="e">
        <f t="shared" ref="M399:M404" si="55">+L399-I399</f>
        <v>#REF!</v>
      </c>
      <c r="N399" s="100" t="e">
        <f t="shared" ref="N399:N407" si="56">+M399/I399</f>
        <v>#REF!</v>
      </c>
      <c r="O399" s="92" t="e">
        <f>L399/L412</f>
        <v>#REF!</v>
      </c>
      <c r="P399" s="130"/>
      <c r="Q399" s="11"/>
    </row>
    <row r="400" spans="2:17" ht="17.25" customHeight="1" thickBot="1">
      <c r="B400" s="38"/>
      <c r="C400" s="36">
        <v>30000</v>
      </c>
      <c r="D400" s="37" t="s">
        <v>13</v>
      </c>
      <c r="E400" s="12"/>
      <c r="F400" s="141" t="s">
        <v>57</v>
      </c>
      <c r="G400" s="139">
        <f>+C401</f>
        <v>60</v>
      </c>
      <c r="H400" s="62">
        <f>'2015 Existing Rates'!$D$69</f>
        <v>0</v>
      </c>
      <c r="I400" s="77">
        <f>+G400*H400</f>
        <v>0</v>
      </c>
      <c r="J400" s="68">
        <f>G400</f>
        <v>60</v>
      </c>
      <c r="K400" s="61" t="e">
        <f>#REF!</f>
        <v>#REF!</v>
      </c>
      <c r="L400" s="81" t="e">
        <f>+J400*K400</f>
        <v>#REF!</v>
      </c>
      <c r="M400" s="99" t="e">
        <f t="shared" si="55"/>
        <v>#REF!</v>
      </c>
      <c r="N400" s="100" t="e">
        <f t="shared" si="56"/>
        <v>#REF!</v>
      </c>
      <c r="O400" s="92" t="e">
        <f>L400/L412</f>
        <v>#REF!</v>
      </c>
      <c r="P400" s="31"/>
    </row>
    <row r="401" spans="2:16" ht="17.25" customHeight="1" thickBot="1">
      <c r="B401" s="38"/>
      <c r="C401" s="36">
        <v>60</v>
      </c>
      <c r="D401" s="37" t="s">
        <v>14</v>
      </c>
      <c r="E401" s="12"/>
      <c r="F401" s="141" t="s">
        <v>123</v>
      </c>
      <c r="G401" s="118">
        <f>G400</f>
        <v>60</v>
      </c>
      <c r="H401" s="142">
        <f>'2015 Existing Rates'!$D$32</f>
        <v>0</v>
      </c>
      <c r="I401" s="77">
        <f>+G401*H401</f>
        <v>0</v>
      </c>
      <c r="J401" s="68">
        <f>+C401</f>
        <v>60</v>
      </c>
      <c r="K401" s="61" t="e">
        <f>#REF!</f>
        <v>#REF!</v>
      </c>
      <c r="L401" s="81" t="e">
        <f>+J401*K401</f>
        <v>#REF!</v>
      </c>
      <c r="M401" s="99" t="e">
        <f t="shared" si="55"/>
        <v>#REF!</v>
      </c>
      <c r="N401" s="100" t="e">
        <f t="shared" si="56"/>
        <v>#REF!</v>
      </c>
      <c r="O401" s="92" t="e">
        <f>L401/L412</f>
        <v>#REF!</v>
      </c>
      <c r="P401" s="31"/>
    </row>
    <row r="402" spans="2:16" ht="17.25" customHeight="1">
      <c r="B402" s="38"/>
      <c r="C402" s="120"/>
      <c r="D402" s="131"/>
      <c r="E402" s="12"/>
      <c r="F402" s="65" t="s">
        <v>85</v>
      </c>
      <c r="G402" s="87"/>
      <c r="H402" s="86"/>
      <c r="I402" s="77">
        <f>'2015 Existing Rates'!$B$43</f>
        <v>0</v>
      </c>
      <c r="J402" s="87"/>
      <c r="K402" s="86"/>
      <c r="L402" s="77">
        <f>'2015 Existing Rates'!$B$43</f>
        <v>0</v>
      </c>
      <c r="M402" s="99">
        <f t="shared" si="55"/>
        <v>0</v>
      </c>
      <c r="N402" s="100" t="e">
        <f t="shared" si="56"/>
        <v>#DIV/0!</v>
      </c>
      <c r="O402" s="92" t="e">
        <f>L402/L412</f>
        <v>#REF!</v>
      </c>
      <c r="P402" s="31"/>
    </row>
    <row r="403" spans="2:16" ht="17.25" customHeight="1">
      <c r="B403" s="38"/>
      <c r="C403" s="28"/>
      <c r="D403" s="29"/>
      <c r="E403" s="12"/>
      <c r="F403" s="65" t="s">
        <v>124</v>
      </c>
      <c r="G403" s="68">
        <f>G401</f>
        <v>60</v>
      </c>
      <c r="H403" s="62"/>
      <c r="I403" s="77">
        <f>+G403*H403</f>
        <v>0</v>
      </c>
      <c r="J403" s="68">
        <f>G403</f>
        <v>60</v>
      </c>
      <c r="K403" s="61" t="e">
        <f>#REF!</f>
        <v>#REF!</v>
      </c>
      <c r="L403" s="81" t="e">
        <f>+J403*K403</f>
        <v>#REF!</v>
      </c>
      <c r="M403" s="99" t="e">
        <f t="shared" si="55"/>
        <v>#REF!</v>
      </c>
      <c r="N403" s="100">
        <v>0</v>
      </c>
      <c r="O403" s="92" t="e">
        <f>L403/L412</f>
        <v>#REF!</v>
      </c>
      <c r="P403" s="31"/>
    </row>
    <row r="404" spans="2:16" ht="17.25" customHeight="1" thickBot="1">
      <c r="B404" s="38"/>
      <c r="C404" s="12"/>
      <c r="D404" s="12"/>
      <c r="E404" s="12"/>
      <c r="F404" s="66" t="s">
        <v>125</v>
      </c>
      <c r="G404" s="68">
        <f>+C401</f>
        <v>60</v>
      </c>
      <c r="H404" s="62">
        <f>'2015 Existing Rates'!$D$20</f>
        <v>0</v>
      </c>
      <c r="I404" s="81">
        <f>+G404*H404</f>
        <v>0</v>
      </c>
      <c r="J404" s="68">
        <f>+C401</f>
        <v>60</v>
      </c>
      <c r="K404" s="61" t="e">
        <f>#REF!</f>
        <v>#REF!</v>
      </c>
      <c r="L404" s="81" t="e">
        <f>+J404*K404</f>
        <v>#REF!</v>
      </c>
      <c r="M404" s="99" t="e">
        <f t="shared" si="55"/>
        <v>#REF!</v>
      </c>
      <c r="N404" s="100" t="e">
        <f t="shared" si="56"/>
        <v>#REF!</v>
      </c>
      <c r="O404" s="92" t="e">
        <f>L404/L412</f>
        <v>#REF!</v>
      </c>
      <c r="P404" s="31"/>
    </row>
    <row r="405" spans="2:16" ht="17.25" customHeight="1" thickBot="1">
      <c r="B405" s="38"/>
      <c r="C405" s="12"/>
      <c r="D405" s="12"/>
      <c r="E405" s="12"/>
      <c r="F405" s="164" t="s">
        <v>120</v>
      </c>
      <c r="G405" s="1293"/>
      <c r="H405" s="1294"/>
      <c r="I405" s="165" t="e">
        <f>SUM(I399:I404)</f>
        <v>#REF!</v>
      </c>
      <c r="J405" s="1293"/>
      <c r="K405" s="1294"/>
      <c r="L405" s="165" t="e">
        <f>SUM(L399:L404)</f>
        <v>#REF!</v>
      </c>
      <c r="M405" s="168" t="e">
        <f>SUM(M399:M404)</f>
        <v>#REF!</v>
      </c>
      <c r="N405" s="169" t="e">
        <f t="shared" si="56"/>
        <v>#REF!</v>
      </c>
      <c r="O405" s="170" t="e">
        <f>SUM(O399:O404)</f>
        <v>#REF!</v>
      </c>
      <c r="P405" s="31"/>
    </row>
    <row r="406" spans="2:16" ht="17.25" customHeight="1" thickBot="1">
      <c r="B406" s="38"/>
      <c r="C406" s="12"/>
      <c r="D406" s="12"/>
      <c r="E406" s="12"/>
      <c r="F406" s="65" t="s">
        <v>126</v>
      </c>
      <c r="G406" s="122">
        <f>C401</f>
        <v>60</v>
      </c>
      <c r="H406" s="123" t="e">
        <f>#REF!</f>
        <v>#REF!</v>
      </c>
      <c r="I406" s="77" t="e">
        <f>+G406*H406</f>
        <v>#REF!</v>
      </c>
      <c r="J406" s="122">
        <f>C401</f>
        <v>60</v>
      </c>
      <c r="K406" s="123" t="e">
        <f>#REF!</f>
        <v>#REF!</v>
      </c>
      <c r="L406" s="77" t="e">
        <f>+J406*K406</f>
        <v>#REF!</v>
      </c>
      <c r="M406" s="124" t="e">
        <f t="shared" ref="M406:M412" si="57">+L406-I406</f>
        <v>#REF!</v>
      </c>
      <c r="N406" s="89" t="e">
        <f t="shared" si="56"/>
        <v>#REF!</v>
      </c>
      <c r="O406" s="92" t="e">
        <f>L406/L412</f>
        <v>#REF!</v>
      </c>
      <c r="P406" s="31"/>
    </row>
    <row r="407" spans="2:16" ht="17.25" customHeight="1" thickBot="1">
      <c r="B407" s="38"/>
      <c r="C407" s="12"/>
      <c r="D407" s="12"/>
      <c r="E407" s="12"/>
      <c r="F407" s="164" t="s">
        <v>122</v>
      </c>
      <c r="G407" s="1293"/>
      <c r="H407" s="1294"/>
      <c r="I407" s="165" t="e">
        <f>I405+I406</f>
        <v>#REF!</v>
      </c>
      <c r="J407" s="1293"/>
      <c r="K407" s="1294"/>
      <c r="L407" s="165" t="e">
        <f>L405+L406</f>
        <v>#REF!</v>
      </c>
      <c r="M407" s="168" t="e">
        <f t="shared" si="57"/>
        <v>#REF!</v>
      </c>
      <c r="N407" s="169" t="e">
        <f t="shared" si="56"/>
        <v>#REF!</v>
      </c>
      <c r="O407" s="171" t="e">
        <f>L407/L412</f>
        <v>#REF!</v>
      </c>
      <c r="P407" s="31"/>
    </row>
    <row r="408" spans="2:16" ht="17.25" customHeight="1">
      <c r="B408" s="38"/>
      <c r="C408" s="12"/>
      <c r="D408" s="12"/>
      <c r="E408" s="12"/>
      <c r="F408" s="63" t="s">
        <v>52</v>
      </c>
      <c r="G408" s="69" t="e">
        <f>C400*#REF!</f>
        <v>#REF!</v>
      </c>
      <c r="H408" s="70" t="e">
        <f>#REF!+#REF!</f>
        <v>#REF!</v>
      </c>
      <c r="I408" s="71" t="e">
        <f>+G408*H408</f>
        <v>#REF!</v>
      </c>
      <c r="J408" s="69" t="e">
        <f>C400*#REF!</f>
        <v>#REF!</v>
      </c>
      <c r="K408" s="70" t="e">
        <f>#REF!+#REF!</f>
        <v>#REF!</v>
      </c>
      <c r="L408" s="98" t="e">
        <f>+J408*K408</f>
        <v>#REF!</v>
      </c>
      <c r="M408" s="99" t="e">
        <f t="shared" si="57"/>
        <v>#REF!</v>
      </c>
      <c r="N408" s="100" t="e">
        <f>+M408/I408</f>
        <v>#REF!</v>
      </c>
      <c r="O408" s="92" t="e">
        <f>L408/L412</f>
        <v>#REF!</v>
      </c>
      <c r="P408" s="31"/>
    </row>
    <row r="409" spans="2:16" ht="17.25" customHeight="1" thickBot="1">
      <c r="B409" s="38"/>
      <c r="C409" s="12"/>
      <c r="D409" s="12"/>
      <c r="E409" s="12"/>
      <c r="F409" s="63" t="s">
        <v>53</v>
      </c>
      <c r="G409" s="69" t="e">
        <f>G408</f>
        <v>#REF!</v>
      </c>
      <c r="H409" s="70" t="e">
        <f>+#REF!</f>
        <v>#REF!</v>
      </c>
      <c r="I409" s="71" t="e">
        <f>+G409*H409</f>
        <v>#REF!</v>
      </c>
      <c r="J409" s="69" t="e">
        <f>J408</f>
        <v>#REF!</v>
      </c>
      <c r="K409" s="70" t="e">
        <f>#REF!</f>
        <v>#REF!</v>
      </c>
      <c r="L409" s="98" t="e">
        <f>+J409*K409</f>
        <v>#REF!</v>
      </c>
      <c r="M409" s="99" t="e">
        <f t="shared" si="57"/>
        <v>#REF!</v>
      </c>
      <c r="N409" s="100" t="e">
        <f>+M409/I409</f>
        <v>#REF!</v>
      </c>
      <c r="O409" s="92" t="e">
        <f>L409/L412</f>
        <v>#REF!</v>
      </c>
      <c r="P409" s="31"/>
    </row>
    <row r="410" spans="2:16" ht="17.25" customHeight="1" thickBot="1">
      <c r="B410" s="38"/>
      <c r="C410" s="12"/>
      <c r="D410" s="12"/>
      <c r="E410" s="12"/>
      <c r="F410" s="164" t="s">
        <v>102</v>
      </c>
      <c r="G410" s="1293"/>
      <c r="H410" s="1294"/>
      <c r="I410" s="165" t="e">
        <f>SUM(I407:I409)</f>
        <v>#REF!</v>
      </c>
      <c r="J410" s="1293"/>
      <c r="K410" s="1294"/>
      <c r="L410" s="165" t="e">
        <f>SUM(L407:L409)</f>
        <v>#REF!</v>
      </c>
      <c r="M410" s="165" t="e">
        <f t="shared" si="57"/>
        <v>#REF!</v>
      </c>
      <c r="N410" s="169" t="e">
        <f>+M410/I410</f>
        <v>#REF!</v>
      </c>
      <c r="O410" s="171" t="e">
        <f>L410/L412</f>
        <v>#REF!</v>
      </c>
      <c r="P410" s="31"/>
    </row>
    <row r="411" spans="2:16" ht="17.25" customHeight="1" thickBot="1">
      <c r="B411" s="38"/>
      <c r="C411" s="12"/>
      <c r="D411" s="12"/>
      <c r="E411" s="12"/>
      <c r="F411" s="111" t="s">
        <v>173</v>
      </c>
      <c r="G411" s="112"/>
      <c r="H411" s="116">
        <v>0.13</v>
      </c>
      <c r="I411" s="113" t="e">
        <f>I410*H411</f>
        <v>#REF!</v>
      </c>
      <c r="J411" s="112"/>
      <c r="K411" s="116">
        <v>0.13</v>
      </c>
      <c r="L411" s="114" t="e">
        <f>L410*K411</f>
        <v>#REF!</v>
      </c>
      <c r="M411" s="96" t="e">
        <f t="shared" si="57"/>
        <v>#REF!</v>
      </c>
      <c r="N411" s="97" t="e">
        <f>+M411/I411</f>
        <v>#REF!</v>
      </c>
      <c r="O411" s="102" t="e">
        <f>L411/L412</f>
        <v>#REF!</v>
      </c>
      <c r="P411" s="31"/>
    </row>
    <row r="412" spans="2:16" ht="17.25" customHeight="1" thickBot="1">
      <c r="B412" s="38"/>
      <c r="C412" s="12"/>
      <c r="D412" s="12"/>
      <c r="E412" s="16"/>
      <c r="F412" s="178" t="s">
        <v>54</v>
      </c>
      <c r="G412" s="1293"/>
      <c r="H412" s="1294"/>
      <c r="I412" s="165" t="e">
        <f>I410+I411</f>
        <v>#REF!</v>
      </c>
      <c r="J412" s="1293"/>
      <c r="K412" s="1294"/>
      <c r="L412" s="165" t="e">
        <f>L410+L411</f>
        <v>#REF!</v>
      </c>
      <c r="M412" s="165" t="e">
        <f t="shared" si="57"/>
        <v>#REF!</v>
      </c>
      <c r="N412" s="169" t="e">
        <f>+M412/I412</f>
        <v>#REF!</v>
      </c>
      <c r="O412" s="170" t="e">
        <f>O410+O411</f>
        <v>#REF!</v>
      </c>
      <c r="P412" s="31"/>
    </row>
    <row r="413" spans="2:16" ht="17.25" customHeight="1" thickBot="1">
      <c r="B413" s="32"/>
      <c r="C413" s="44"/>
      <c r="D413" s="44"/>
      <c r="E413" s="44"/>
      <c r="F413" s="45"/>
      <c r="G413" s="46"/>
      <c r="H413" s="47"/>
      <c r="I413" s="48"/>
      <c r="J413" s="46"/>
      <c r="K413" s="49"/>
      <c r="L413" s="48"/>
      <c r="M413" s="50"/>
      <c r="N413" s="51"/>
      <c r="O413" s="52"/>
      <c r="P413" s="33"/>
    </row>
    <row r="414" spans="2:16" ht="17.25" customHeight="1" thickBot="1">
      <c r="B414" s="11"/>
      <c r="C414" s="12"/>
      <c r="D414" s="12"/>
      <c r="E414" s="12"/>
      <c r="F414" s="19"/>
      <c r="G414" s="20"/>
      <c r="H414" s="21"/>
      <c r="I414" s="22"/>
      <c r="J414" s="20"/>
      <c r="K414" s="23"/>
      <c r="L414" s="22"/>
      <c r="M414" s="24"/>
      <c r="N414" s="41"/>
      <c r="O414" s="42"/>
      <c r="P414" s="11"/>
    </row>
    <row r="415" spans="2:16" ht="17.25" customHeight="1">
      <c r="B415" s="40"/>
      <c r="C415" s="1299"/>
      <c r="D415" s="1299"/>
      <c r="E415" s="1299"/>
      <c r="F415" s="1299"/>
      <c r="G415" s="1299"/>
      <c r="H415" s="1299"/>
      <c r="I415" s="1299"/>
      <c r="J415" s="1299"/>
      <c r="K415" s="1299"/>
      <c r="L415" s="1299"/>
      <c r="M415" s="1299"/>
      <c r="N415" s="1299"/>
      <c r="O415" s="1299"/>
      <c r="P415" s="30"/>
    </row>
    <row r="416" spans="2:16" ht="23.25">
      <c r="B416" s="38"/>
      <c r="C416" s="1300" t="s">
        <v>129</v>
      </c>
      <c r="D416" s="1300"/>
      <c r="E416" s="1300"/>
      <c r="F416" s="1300"/>
      <c r="G416" s="1300"/>
      <c r="H416" s="1300"/>
      <c r="I416" s="1300"/>
      <c r="J416" s="1300"/>
      <c r="K416" s="1300"/>
      <c r="L416" s="1300"/>
      <c r="M416" s="1300"/>
      <c r="N416" s="1300"/>
      <c r="O416" s="1300"/>
      <c r="P416" s="31"/>
    </row>
    <row r="417" spans="2:17" ht="17.25" customHeight="1" thickBot="1">
      <c r="B417" s="38"/>
      <c r="C417" s="1301"/>
      <c r="D417" s="1301"/>
      <c r="E417" s="1301"/>
      <c r="F417" s="1301"/>
      <c r="G417" s="1301"/>
      <c r="H417" s="1301"/>
      <c r="I417" s="1301"/>
      <c r="J417" s="1301"/>
      <c r="K417" s="1301"/>
      <c r="L417" s="1301"/>
      <c r="M417" s="1301"/>
      <c r="N417" s="1301"/>
      <c r="O417" s="1301"/>
      <c r="P417" s="31"/>
      <c r="Q417" s="11"/>
    </row>
    <row r="418" spans="2:17" ht="17.25" customHeight="1" thickBot="1">
      <c r="B418" s="38"/>
      <c r="C418" s="39"/>
      <c r="D418" s="39"/>
      <c r="E418" s="12"/>
      <c r="F418" s="13"/>
      <c r="G418" s="1302" t="str">
        <f>$G$10</f>
        <v>2010 BILL</v>
      </c>
      <c r="H418" s="1303"/>
      <c r="I418" s="1304"/>
      <c r="J418" s="1302" t="str">
        <f>$J$10</f>
        <v>2011 BILL</v>
      </c>
      <c r="K418" s="1303"/>
      <c r="L418" s="1304"/>
      <c r="M418" s="1302" t="s">
        <v>48</v>
      </c>
      <c r="N418" s="1303"/>
      <c r="O418" s="1304"/>
      <c r="P418" s="31"/>
      <c r="Q418" s="11"/>
    </row>
    <row r="419" spans="2:17" ht="26.25" thickBot="1">
      <c r="B419" s="38"/>
      <c r="C419" s="12"/>
      <c r="D419" s="12"/>
      <c r="E419" s="14"/>
      <c r="F419" s="15"/>
      <c r="G419" s="134" t="s">
        <v>42</v>
      </c>
      <c r="H419" s="135" t="s">
        <v>43</v>
      </c>
      <c r="I419" s="136" t="s">
        <v>44</v>
      </c>
      <c r="J419" s="137" t="s">
        <v>42</v>
      </c>
      <c r="K419" s="135" t="s">
        <v>43</v>
      </c>
      <c r="L419" s="136" t="s">
        <v>44</v>
      </c>
      <c r="M419" s="58" t="s">
        <v>49</v>
      </c>
      <c r="N419" s="59" t="s">
        <v>50</v>
      </c>
      <c r="O419" s="60" t="s">
        <v>51</v>
      </c>
      <c r="P419" s="31"/>
      <c r="Q419" s="11"/>
    </row>
    <row r="420" spans="2:17" ht="17.25" customHeight="1" thickBot="1">
      <c r="B420" s="38"/>
      <c r="C420" s="1305" t="s">
        <v>45</v>
      </c>
      <c r="D420" s="1306"/>
      <c r="E420" s="12"/>
      <c r="F420" s="140" t="s">
        <v>46</v>
      </c>
      <c r="G420" s="138"/>
      <c r="H420" s="132"/>
      <c r="I420" s="71" t="e">
        <f>+'2015 Existing Rates'!#REF!</f>
        <v>#REF!</v>
      </c>
      <c r="J420" s="69"/>
      <c r="K420" s="133"/>
      <c r="L420" s="98" t="e">
        <f>+#REF!</f>
        <v>#REF!</v>
      </c>
      <c r="M420" s="99" t="e">
        <f t="shared" ref="M420:M425" si="58">+L420-I420</f>
        <v>#REF!</v>
      </c>
      <c r="N420" s="100" t="e">
        <f>+M420/I420</f>
        <v>#REF!</v>
      </c>
      <c r="O420" s="92" t="e">
        <f>L420/L433</f>
        <v>#REF!</v>
      </c>
      <c r="P420" s="31"/>
      <c r="Q420" s="11"/>
    </row>
    <row r="421" spans="2:17" ht="17.25" customHeight="1" thickBot="1">
      <c r="B421" s="38"/>
      <c r="C421" s="36">
        <v>75000</v>
      </c>
      <c r="D421" s="37" t="s">
        <v>13</v>
      </c>
      <c r="E421" s="12"/>
      <c r="F421" s="141" t="s">
        <v>57</v>
      </c>
      <c r="G421" s="139">
        <f>+C422</f>
        <v>100</v>
      </c>
      <c r="H421" s="62">
        <f>'2015 Existing Rates'!$D$69</f>
        <v>0</v>
      </c>
      <c r="I421" s="77">
        <f>+G421*H421</f>
        <v>0</v>
      </c>
      <c r="J421" s="68">
        <f>G421</f>
        <v>100</v>
      </c>
      <c r="K421" s="61" t="e">
        <f>#REF!</f>
        <v>#REF!</v>
      </c>
      <c r="L421" s="81" t="e">
        <f>+J421*K421</f>
        <v>#REF!</v>
      </c>
      <c r="M421" s="99" t="e">
        <f t="shared" si="58"/>
        <v>#REF!</v>
      </c>
      <c r="N421" s="100" t="e">
        <f>+M421/I421</f>
        <v>#REF!</v>
      </c>
      <c r="O421" s="92" t="e">
        <f>L421/L433</f>
        <v>#REF!</v>
      </c>
      <c r="P421" s="31"/>
      <c r="Q421" s="11"/>
    </row>
    <row r="422" spans="2:17" ht="17.25" customHeight="1" thickBot="1">
      <c r="B422" s="38"/>
      <c r="C422" s="36">
        <v>100</v>
      </c>
      <c r="D422" s="37" t="s">
        <v>14</v>
      </c>
      <c r="E422" s="12"/>
      <c r="F422" s="141" t="s">
        <v>123</v>
      </c>
      <c r="G422" s="118">
        <f>G421</f>
        <v>100</v>
      </c>
      <c r="H422" s="142">
        <f>'2015 Existing Rates'!$D$32</f>
        <v>0</v>
      </c>
      <c r="I422" s="77">
        <f>+G422*H422</f>
        <v>0</v>
      </c>
      <c r="J422" s="68">
        <f>+C422</f>
        <v>100</v>
      </c>
      <c r="K422" s="61" t="e">
        <f>#REF!</f>
        <v>#REF!</v>
      </c>
      <c r="L422" s="81" t="e">
        <f>+J422*K422</f>
        <v>#REF!</v>
      </c>
      <c r="M422" s="99" t="e">
        <f t="shared" si="58"/>
        <v>#REF!</v>
      </c>
      <c r="N422" s="100" t="e">
        <f>+M422/I422</f>
        <v>#REF!</v>
      </c>
      <c r="O422" s="92" t="e">
        <f>L422/L433</f>
        <v>#REF!</v>
      </c>
      <c r="P422" s="31"/>
    </row>
    <row r="423" spans="2:17" ht="17.25" customHeight="1">
      <c r="B423" s="38"/>
      <c r="C423" s="120"/>
      <c r="D423" s="131"/>
      <c r="E423" s="12"/>
      <c r="F423" s="65" t="s">
        <v>85</v>
      </c>
      <c r="G423" s="87"/>
      <c r="H423" s="86"/>
      <c r="I423" s="77">
        <f>'2015 Existing Rates'!$B$43</f>
        <v>0</v>
      </c>
      <c r="J423" s="87"/>
      <c r="K423" s="86"/>
      <c r="L423" s="77">
        <f>'2015 Existing Rates'!$B$43</f>
        <v>0</v>
      </c>
      <c r="M423" s="99">
        <f t="shared" si="58"/>
        <v>0</v>
      </c>
      <c r="N423" s="100" t="e">
        <f>+M423/I423</f>
        <v>#DIV/0!</v>
      </c>
      <c r="O423" s="92" t="e">
        <f>L423/L433</f>
        <v>#REF!</v>
      </c>
      <c r="P423" s="31"/>
    </row>
    <row r="424" spans="2:17" ht="17.25" customHeight="1">
      <c r="B424" s="38"/>
      <c r="C424" s="28"/>
      <c r="D424" s="29"/>
      <c r="E424" s="12"/>
      <c r="F424" s="65" t="s">
        <v>124</v>
      </c>
      <c r="G424" s="68">
        <f>G422</f>
        <v>100</v>
      </c>
      <c r="H424" s="62"/>
      <c r="I424" s="77">
        <f>+G424*H424</f>
        <v>0</v>
      </c>
      <c r="J424" s="68">
        <f>G424</f>
        <v>100</v>
      </c>
      <c r="K424" s="61" t="e">
        <f>#REF!</f>
        <v>#REF!</v>
      </c>
      <c r="L424" s="81" t="e">
        <f>+J424*K424</f>
        <v>#REF!</v>
      </c>
      <c r="M424" s="99" t="e">
        <f t="shared" si="58"/>
        <v>#REF!</v>
      </c>
      <c r="N424" s="100">
        <v>0</v>
      </c>
      <c r="O424" s="92" t="e">
        <f>L424/L433</f>
        <v>#REF!</v>
      </c>
      <c r="P424" s="31"/>
    </row>
    <row r="425" spans="2:17" ht="17.25" customHeight="1" thickBot="1">
      <c r="B425" s="38"/>
      <c r="C425" s="12"/>
      <c r="D425" s="12"/>
      <c r="E425" s="12"/>
      <c r="F425" s="66" t="s">
        <v>125</v>
      </c>
      <c r="G425" s="68">
        <f>+C422</f>
        <v>100</v>
      </c>
      <c r="H425" s="62">
        <f>'2015 Existing Rates'!$D$20</f>
        <v>0</v>
      </c>
      <c r="I425" s="81">
        <f>+G425*H425</f>
        <v>0</v>
      </c>
      <c r="J425" s="68">
        <f>+C422</f>
        <v>100</v>
      </c>
      <c r="K425" s="61" t="e">
        <f>#REF!</f>
        <v>#REF!</v>
      </c>
      <c r="L425" s="81" t="e">
        <f>+J425*K425</f>
        <v>#REF!</v>
      </c>
      <c r="M425" s="99" t="e">
        <f t="shared" si="58"/>
        <v>#REF!</v>
      </c>
      <c r="N425" s="100" t="e">
        <f t="shared" ref="N425:N433" si="59">+M425/I425</f>
        <v>#REF!</v>
      </c>
      <c r="O425" s="92" t="e">
        <f>L425/L433</f>
        <v>#REF!</v>
      </c>
      <c r="P425" s="31"/>
    </row>
    <row r="426" spans="2:17" ht="17.25" customHeight="1" thickBot="1">
      <c r="B426" s="38"/>
      <c r="C426" s="12"/>
      <c r="D426" s="12"/>
      <c r="E426" s="12"/>
      <c r="F426" s="164" t="s">
        <v>120</v>
      </c>
      <c r="G426" s="1293"/>
      <c r="H426" s="1294"/>
      <c r="I426" s="165" t="e">
        <f>SUM(I420:I425)</f>
        <v>#REF!</v>
      </c>
      <c r="J426" s="1293"/>
      <c r="K426" s="1294"/>
      <c r="L426" s="165" t="e">
        <f>SUM(L420:L425)</f>
        <v>#REF!</v>
      </c>
      <c r="M426" s="168" t="e">
        <f>SUM(M420:M425)</f>
        <v>#REF!</v>
      </c>
      <c r="N426" s="169" t="e">
        <f t="shared" si="59"/>
        <v>#REF!</v>
      </c>
      <c r="O426" s="170" t="e">
        <f>SUM(O420:O425)</f>
        <v>#REF!</v>
      </c>
      <c r="P426" s="31"/>
    </row>
    <row r="427" spans="2:17" ht="17.25" customHeight="1" thickBot="1">
      <c r="B427" s="38"/>
      <c r="C427" s="12"/>
      <c r="D427" s="12"/>
      <c r="E427" s="12"/>
      <c r="F427" s="65" t="s">
        <v>126</v>
      </c>
      <c r="G427" s="122">
        <f>C422</f>
        <v>100</v>
      </c>
      <c r="H427" s="123" t="e">
        <f>#REF!</f>
        <v>#REF!</v>
      </c>
      <c r="I427" s="77" t="e">
        <f>+G427*H427</f>
        <v>#REF!</v>
      </c>
      <c r="J427" s="122">
        <f>C422</f>
        <v>100</v>
      </c>
      <c r="K427" s="123" t="e">
        <f>#REF!</f>
        <v>#REF!</v>
      </c>
      <c r="L427" s="77" t="e">
        <f>+J427*K427</f>
        <v>#REF!</v>
      </c>
      <c r="M427" s="124" t="e">
        <f t="shared" ref="M427:M433" si="60">+L427-I427</f>
        <v>#REF!</v>
      </c>
      <c r="N427" s="89" t="e">
        <f t="shared" si="59"/>
        <v>#REF!</v>
      </c>
      <c r="O427" s="92" t="e">
        <f>L427/L433</f>
        <v>#REF!</v>
      </c>
      <c r="P427" s="31"/>
    </row>
    <row r="428" spans="2:17" ht="17.25" customHeight="1" thickBot="1">
      <c r="B428" s="38"/>
      <c r="C428" s="12"/>
      <c r="D428" s="12"/>
      <c r="E428" s="12"/>
      <c r="F428" s="164" t="s">
        <v>122</v>
      </c>
      <c r="G428" s="1293"/>
      <c r="H428" s="1294"/>
      <c r="I428" s="165" t="e">
        <f>I426+I427</f>
        <v>#REF!</v>
      </c>
      <c r="J428" s="1293"/>
      <c r="K428" s="1294"/>
      <c r="L428" s="165" t="e">
        <f>L426+L427</f>
        <v>#REF!</v>
      </c>
      <c r="M428" s="168" t="e">
        <f t="shared" si="60"/>
        <v>#REF!</v>
      </c>
      <c r="N428" s="169" t="e">
        <f t="shared" si="59"/>
        <v>#REF!</v>
      </c>
      <c r="O428" s="171" t="e">
        <f>L428/L433</f>
        <v>#REF!</v>
      </c>
      <c r="P428" s="31"/>
    </row>
    <row r="429" spans="2:17" ht="17.25" customHeight="1">
      <c r="B429" s="38"/>
      <c r="C429" s="12"/>
      <c r="D429" s="12"/>
      <c r="E429" s="12"/>
      <c r="F429" s="63" t="s">
        <v>52</v>
      </c>
      <c r="G429" s="69" t="e">
        <f>C421*#REF!</f>
        <v>#REF!</v>
      </c>
      <c r="H429" s="70" t="e">
        <f>#REF!+#REF!</f>
        <v>#REF!</v>
      </c>
      <c r="I429" s="71" t="e">
        <f>+G429*H429</f>
        <v>#REF!</v>
      </c>
      <c r="J429" s="69" t="e">
        <f>C421*#REF!</f>
        <v>#REF!</v>
      </c>
      <c r="K429" s="70" t="e">
        <f>#REF!+#REF!</f>
        <v>#REF!</v>
      </c>
      <c r="L429" s="98" t="e">
        <f>+J429*K429</f>
        <v>#REF!</v>
      </c>
      <c r="M429" s="99" t="e">
        <f t="shared" si="60"/>
        <v>#REF!</v>
      </c>
      <c r="N429" s="100" t="e">
        <f t="shared" si="59"/>
        <v>#REF!</v>
      </c>
      <c r="O429" s="92" t="e">
        <f>L429/L433</f>
        <v>#REF!</v>
      </c>
      <c r="P429" s="31"/>
    </row>
    <row r="430" spans="2:17" ht="17.25" customHeight="1" thickBot="1">
      <c r="B430" s="38"/>
      <c r="C430" s="12"/>
      <c r="D430" s="12"/>
      <c r="E430" s="12"/>
      <c r="F430" s="63" t="s">
        <v>53</v>
      </c>
      <c r="G430" s="69" t="e">
        <f>G429</f>
        <v>#REF!</v>
      </c>
      <c r="H430" s="70" t="e">
        <f>+#REF!</f>
        <v>#REF!</v>
      </c>
      <c r="I430" s="71" t="e">
        <f>+G430*H430</f>
        <v>#REF!</v>
      </c>
      <c r="J430" s="69" t="e">
        <f>J429</f>
        <v>#REF!</v>
      </c>
      <c r="K430" s="70" t="e">
        <f>#REF!</f>
        <v>#REF!</v>
      </c>
      <c r="L430" s="98" t="e">
        <f>+J430*K430</f>
        <v>#REF!</v>
      </c>
      <c r="M430" s="99" t="e">
        <f t="shared" si="60"/>
        <v>#REF!</v>
      </c>
      <c r="N430" s="100" t="e">
        <f t="shared" si="59"/>
        <v>#REF!</v>
      </c>
      <c r="O430" s="92" t="e">
        <f>L430/L433</f>
        <v>#REF!</v>
      </c>
      <c r="P430" s="31"/>
    </row>
    <row r="431" spans="2:17" ht="17.25" customHeight="1" thickBot="1">
      <c r="B431" s="38"/>
      <c r="C431" s="12"/>
      <c r="D431" s="12"/>
      <c r="E431" s="12"/>
      <c r="F431" s="164" t="s">
        <v>102</v>
      </c>
      <c r="G431" s="1293"/>
      <c r="H431" s="1294"/>
      <c r="I431" s="165" t="e">
        <f>SUM(I428:I430)</f>
        <v>#REF!</v>
      </c>
      <c r="J431" s="1293"/>
      <c r="K431" s="1294"/>
      <c r="L431" s="165" t="e">
        <f>SUM(L428:L430)</f>
        <v>#REF!</v>
      </c>
      <c r="M431" s="165" t="e">
        <f t="shared" si="60"/>
        <v>#REF!</v>
      </c>
      <c r="N431" s="169" t="e">
        <f t="shared" si="59"/>
        <v>#REF!</v>
      </c>
      <c r="O431" s="171" t="e">
        <f>L431/L433</f>
        <v>#REF!</v>
      </c>
      <c r="P431" s="31"/>
    </row>
    <row r="432" spans="2:17" ht="17.25" customHeight="1" thickBot="1">
      <c r="B432" s="38"/>
      <c r="C432" s="12"/>
      <c r="D432" s="12"/>
      <c r="E432" s="12"/>
      <c r="F432" s="111" t="s">
        <v>173</v>
      </c>
      <c r="G432" s="112"/>
      <c r="H432" s="116">
        <v>0.13</v>
      </c>
      <c r="I432" s="113" t="e">
        <f>I431*H432</f>
        <v>#REF!</v>
      </c>
      <c r="J432" s="112"/>
      <c r="K432" s="116">
        <v>0.13</v>
      </c>
      <c r="L432" s="114" t="e">
        <f>L431*K432</f>
        <v>#REF!</v>
      </c>
      <c r="M432" s="96" t="e">
        <f t="shared" si="60"/>
        <v>#REF!</v>
      </c>
      <c r="N432" s="97" t="e">
        <f t="shared" si="59"/>
        <v>#REF!</v>
      </c>
      <c r="O432" s="102" t="e">
        <f>L432/L433</f>
        <v>#REF!</v>
      </c>
      <c r="P432" s="31"/>
    </row>
    <row r="433" spans="2:17" ht="17.25" customHeight="1" thickBot="1">
      <c r="B433" s="38"/>
      <c r="C433" s="12"/>
      <c r="D433" s="12"/>
      <c r="E433" s="16"/>
      <c r="F433" s="178" t="s">
        <v>54</v>
      </c>
      <c r="G433" s="1293"/>
      <c r="H433" s="1294"/>
      <c r="I433" s="165" t="e">
        <f>I431+I432</f>
        <v>#REF!</v>
      </c>
      <c r="J433" s="1293"/>
      <c r="K433" s="1294"/>
      <c r="L433" s="165" t="e">
        <f>L431+L432</f>
        <v>#REF!</v>
      </c>
      <c r="M433" s="165" t="e">
        <f t="shared" si="60"/>
        <v>#REF!</v>
      </c>
      <c r="N433" s="169" t="e">
        <f t="shared" si="59"/>
        <v>#REF!</v>
      </c>
      <c r="O433" s="170" t="e">
        <f>O431+O432</f>
        <v>#REF!</v>
      </c>
      <c r="P433" s="31"/>
    </row>
    <row r="434" spans="2:17" ht="17.25" customHeight="1" thickBot="1">
      <c r="B434" s="32"/>
      <c r="C434" s="44"/>
      <c r="D434" s="44"/>
      <c r="E434" s="44"/>
      <c r="F434" s="45"/>
      <c r="G434" s="46"/>
      <c r="H434" s="47"/>
      <c r="I434" s="48"/>
      <c r="J434" s="46"/>
      <c r="K434" s="49"/>
      <c r="L434" s="48"/>
      <c r="M434" s="50"/>
      <c r="N434" s="51"/>
      <c r="O434" s="52"/>
      <c r="P434" s="33"/>
    </row>
    <row r="435" spans="2:17" ht="17.25" customHeight="1" thickBot="1">
      <c r="B435" s="11"/>
      <c r="C435" s="12"/>
      <c r="D435" s="12"/>
      <c r="E435" s="12"/>
      <c r="F435" s="19"/>
      <c r="G435" s="20"/>
      <c r="H435" s="21"/>
      <c r="I435" s="22"/>
      <c r="J435" s="20"/>
      <c r="K435" s="23"/>
      <c r="L435" s="22"/>
      <c r="M435" s="24"/>
      <c r="N435" s="41"/>
      <c r="O435" s="42"/>
      <c r="P435" s="11"/>
    </row>
    <row r="436" spans="2:17" ht="17.25" customHeight="1">
      <c r="B436" s="40"/>
      <c r="C436" s="1299"/>
      <c r="D436" s="1299"/>
      <c r="E436" s="1299"/>
      <c r="F436" s="1299"/>
      <c r="G436" s="1299"/>
      <c r="H436" s="1299"/>
      <c r="I436" s="1299"/>
      <c r="J436" s="1299"/>
      <c r="K436" s="1299"/>
      <c r="L436" s="1299"/>
      <c r="M436" s="1299"/>
      <c r="N436" s="1299"/>
      <c r="O436" s="1299"/>
      <c r="P436" s="30"/>
    </row>
    <row r="437" spans="2:17" ht="23.25">
      <c r="B437" s="38"/>
      <c r="C437" s="1300" t="s">
        <v>129</v>
      </c>
      <c r="D437" s="1300"/>
      <c r="E437" s="1300"/>
      <c r="F437" s="1300"/>
      <c r="G437" s="1300"/>
      <c r="H437" s="1300"/>
      <c r="I437" s="1300"/>
      <c r="J437" s="1300"/>
      <c r="K437" s="1300"/>
      <c r="L437" s="1300"/>
      <c r="M437" s="1300"/>
      <c r="N437" s="1300"/>
      <c r="O437" s="1300"/>
      <c r="P437" s="31"/>
    </row>
    <row r="438" spans="2:17" ht="17.25" customHeight="1" thickBot="1">
      <c r="B438" s="38"/>
      <c r="C438" s="1301"/>
      <c r="D438" s="1301"/>
      <c r="E438" s="1301"/>
      <c r="F438" s="1301"/>
      <c r="G438" s="1301"/>
      <c r="H438" s="1301"/>
      <c r="I438" s="1301"/>
      <c r="J438" s="1301"/>
      <c r="K438" s="1301"/>
      <c r="L438" s="1301"/>
      <c r="M438" s="1301"/>
      <c r="N438" s="1301"/>
      <c r="O438" s="1301"/>
      <c r="P438" s="31"/>
      <c r="Q438" s="11"/>
    </row>
    <row r="439" spans="2:17" ht="17.25" customHeight="1" thickBot="1">
      <c r="B439" s="38"/>
      <c r="C439" s="39"/>
      <c r="D439" s="39"/>
      <c r="E439" s="12"/>
      <c r="F439" s="13"/>
      <c r="G439" s="1302" t="str">
        <f>$G$10</f>
        <v>2010 BILL</v>
      </c>
      <c r="H439" s="1303"/>
      <c r="I439" s="1304"/>
      <c r="J439" s="1302" t="str">
        <f>$J$10</f>
        <v>2011 BILL</v>
      </c>
      <c r="K439" s="1303"/>
      <c r="L439" s="1304"/>
      <c r="M439" s="1302" t="s">
        <v>48</v>
      </c>
      <c r="N439" s="1303"/>
      <c r="O439" s="1304"/>
      <c r="P439" s="31"/>
      <c r="Q439" s="11"/>
    </row>
    <row r="440" spans="2:17" ht="26.25" thickBot="1">
      <c r="B440" s="38"/>
      <c r="C440" s="12"/>
      <c r="D440" s="12"/>
      <c r="E440" s="14"/>
      <c r="F440" s="15"/>
      <c r="G440" s="134" t="s">
        <v>42</v>
      </c>
      <c r="H440" s="135" t="s">
        <v>43</v>
      </c>
      <c r="I440" s="136" t="s">
        <v>44</v>
      </c>
      <c r="J440" s="137" t="s">
        <v>42</v>
      </c>
      <c r="K440" s="135" t="s">
        <v>43</v>
      </c>
      <c r="L440" s="136" t="s">
        <v>44</v>
      </c>
      <c r="M440" s="58" t="s">
        <v>49</v>
      </c>
      <c r="N440" s="59" t="s">
        <v>50</v>
      </c>
      <c r="O440" s="60" t="s">
        <v>51</v>
      </c>
      <c r="P440" s="31"/>
      <c r="Q440" s="11"/>
    </row>
    <row r="441" spans="2:17" ht="17.25" customHeight="1" thickBot="1">
      <c r="B441" s="38"/>
      <c r="C441" s="1305" t="s">
        <v>45</v>
      </c>
      <c r="D441" s="1306"/>
      <c r="E441" s="12"/>
      <c r="F441" s="140" t="s">
        <v>46</v>
      </c>
      <c r="G441" s="138"/>
      <c r="H441" s="132"/>
      <c r="I441" s="71" t="e">
        <f>+'2015 Existing Rates'!#REF!</f>
        <v>#REF!</v>
      </c>
      <c r="J441" s="69"/>
      <c r="K441" s="133"/>
      <c r="L441" s="98" t="e">
        <f>+#REF!</f>
        <v>#REF!</v>
      </c>
      <c r="M441" s="99" t="e">
        <f t="shared" ref="M441:M446" si="61">+L441-I441</f>
        <v>#REF!</v>
      </c>
      <c r="N441" s="100" t="e">
        <f>+M441/I441</f>
        <v>#REF!</v>
      </c>
      <c r="O441" s="92" t="e">
        <f>L441/L454</f>
        <v>#REF!</v>
      </c>
      <c r="P441" s="31"/>
      <c r="Q441" s="11"/>
    </row>
    <row r="442" spans="2:17" ht="17.25" customHeight="1" thickBot="1">
      <c r="B442" s="38"/>
      <c r="C442" s="36">
        <v>200000</v>
      </c>
      <c r="D442" s="37" t="s">
        <v>13</v>
      </c>
      <c r="E442" s="12"/>
      <c r="F442" s="141" t="s">
        <v>57</v>
      </c>
      <c r="G442" s="139">
        <f>+C443</f>
        <v>500</v>
      </c>
      <c r="H442" s="62">
        <f>'2015 Existing Rates'!$D$69</f>
        <v>0</v>
      </c>
      <c r="I442" s="77">
        <f>+G442*H442</f>
        <v>0</v>
      </c>
      <c r="J442" s="68">
        <f>G442</f>
        <v>500</v>
      </c>
      <c r="K442" s="61" t="e">
        <f>#REF!</f>
        <v>#REF!</v>
      </c>
      <c r="L442" s="81" t="e">
        <f>+J442*K442</f>
        <v>#REF!</v>
      </c>
      <c r="M442" s="99" t="e">
        <f t="shared" si="61"/>
        <v>#REF!</v>
      </c>
      <c r="N442" s="100" t="e">
        <f>+M442/I442</f>
        <v>#REF!</v>
      </c>
      <c r="O442" s="92" t="e">
        <f>L442/L454</f>
        <v>#REF!</v>
      </c>
      <c r="P442" s="31"/>
      <c r="Q442" s="11"/>
    </row>
    <row r="443" spans="2:17" ht="17.25" customHeight="1" thickBot="1">
      <c r="B443" s="38"/>
      <c r="C443" s="36">
        <v>500</v>
      </c>
      <c r="D443" s="37" t="s">
        <v>14</v>
      </c>
      <c r="E443" s="12"/>
      <c r="F443" s="141" t="s">
        <v>123</v>
      </c>
      <c r="G443" s="118">
        <f>G442</f>
        <v>500</v>
      </c>
      <c r="H443" s="142">
        <f>'2015 Existing Rates'!$D$32</f>
        <v>0</v>
      </c>
      <c r="I443" s="77">
        <f>+G443*H443</f>
        <v>0</v>
      </c>
      <c r="J443" s="68">
        <f>+C443</f>
        <v>500</v>
      </c>
      <c r="K443" s="61" t="e">
        <f>#REF!</f>
        <v>#REF!</v>
      </c>
      <c r="L443" s="81" t="e">
        <f>+J443*K443</f>
        <v>#REF!</v>
      </c>
      <c r="M443" s="99" t="e">
        <f t="shared" si="61"/>
        <v>#REF!</v>
      </c>
      <c r="N443" s="100" t="e">
        <f>+M443/I443</f>
        <v>#REF!</v>
      </c>
      <c r="O443" s="92" t="e">
        <f>L443/L454</f>
        <v>#REF!</v>
      </c>
      <c r="P443" s="31"/>
    </row>
    <row r="444" spans="2:17" ht="17.25" customHeight="1">
      <c r="B444" s="38"/>
      <c r="C444" s="120"/>
      <c r="D444" s="131"/>
      <c r="E444" s="12"/>
      <c r="F444" s="65" t="s">
        <v>85</v>
      </c>
      <c r="G444" s="87"/>
      <c r="H444" s="86"/>
      <c r="I444" s="77">
        <f>'2015 Existing Rates'!$B$43</f>
        <v>0</v>
      </c>
      <c r="J444" s="87"/>
      <c r="K444" s="86"/>
      <c r="L444" s="77">
        <f>'2015 Existing Rates'!$B$43</f>
        <v>0</v>
      </c>
      <c r="M444" s="99">
        <f t="shared" si="61"/>
        <v>0</v>
      </c>
      <c r="N444" s="100" t="e">
        <f>+M444/I444</f>
        <v>#DIV/0!</v>
      </c>
      <c r="O444" s="92" t="e">
        <f>L444/L454</f>
        <v>#REF!</v>
      </c>
      <c r="P444" s="31"/>
    </row>
    <row r="445" spans="2:17" ht="17.25" customHeight="1">
      <c r="B445" s="38"/>
      <c r="C445" s="28"/>
      <c r="D445" s="29"/>
      <c r="E445" s="12"/>
      <c r="F445" s="65" t="s">
        <v>124</v>
      </c>
      <c r="G445" s="68">
        <f>G443</f>
        <v>500</v>
      </c>
      <c r="H445" s="62"/>
      <c r="I445" s="77">
        <f>+G445*H445</f>
        <v>0</v>
      </c>
      <c r="J445" s="68">
        <f>G445</f>
        <v>500</v>
      </c>
      <c r="K445" s="61" t="e">
        <f>#REF!</f>
        <v>#REF!</v>
      </c>
      <c r="L445" s="81" t="e">
        <f>+J445*K445</f>
        <v>#REF!</v>
      </c>
      <c r="M445" s="99" t="e">
        <f t="shared" si="61"/>
        <v>#REF!</v>
      </c>
      <c r="N445" s="100">
        <v>0</v>
      </c>
      <c r="O445" s="92" t="e">
        <f>L445/L454</f>
        <v>#REF!</v>
      </c>
      <c r="P445" s="31"/>
    </row>
    <row r="446" spans="2:17" ht="17.25" customHeight="1" thickBot="1">
      <c r="B446" s="38"/>
      <c r="C446" s="12"/>
      <c r="D446" s="12"/>
      <c r="E446" s="12"/>
      <c r="F446" s="66" t="s">
        <v>125</v>
      </c>
      <c r="G446" s="68">
        <f>+C443</f>
        <v>500</v>
      </c>
      <c r="H446" s="62">
        <f>'2015 Existing Rates'!$D$20</f>
        <v>0</v>
      </c>
      <c r="I446" s="81">
        <f>+G446*H446</f>
        <v>0</v>
      </c>
      <c r="J446" s="68">
        <f>+C443</f>
        <v>500</v>
      </c>
      <c r="K446" s="61" t="e">
        <f>#REF!</f>
        <v>#REF!</v>
      </c>
      <c r="L446" s="81" t="e">
        <f>+J446*K446</f>
        <v>#REF!</v>
      </c>
      <c r="M446" s="99" t="e">
        <f t="shared" si="61"/>
        <v>#REF!</v>
      </c>
      <c r="N446" s="100" t="e">
        <f t="shared" ref="N446:N454" si="62">+M446/I446</f>
        <v>#REF!</v>
      </c>
      <c r="O446" s="92" t="e">
        <f>L446/L454</f>
        <v>#REF!</v>
      </c>
      <c r="P446" s="31"/>
    </row>
    <row r="447" spans="2:17" ht="17.25" customHeight="1" thickBot="1">
      <c r="B447" s="38"/>
      <c r="C447" s="12"/>
      <c r="D447" s="12"/>
      <c r="E447" s="12"/>
      <c r="F447" s="164" t="s">
        <v>120</v>
      </c>
      <c r="G447" s="1293"/>
      <c r="H447" s="1294"/>
      <c r="I447" s="165" t="e">
        <f>SUM(I441:I446)</f>
        <v>#REF!</v>
      </c>
      <c r="J447" s="1293"/>
      <c r="K447" s="1294"/>
      <c r="L447" s="165" t="e">
        <f>SUM(L441:L446)</f>
        <v>#REF!</v>
      </c>
      <c r="M447" s="168" t="e">
        <f>SUM(M441:M446)</f>
        <v>#REF!</v>
      </c>
      <c r="N447" s="169" t="e">
        <f t="shared" si="62"/>
        <v>#REF!</v>
      </c>
      <c r="O447" s="170" t="e">
        <f>SUM(O441:O446)</f>
        <v>#REF!</v>
      </c>
      <c r="P447" s="31"/>
    </row>
    <row r="448" spans="2:17" ht="17.25" customHeight="1" thickBot="1">
      <c r="B448" s="38"/>
      <c r="C448" s="12"/>
      <c r="D448" s="12"/>
      <c r="E448" s="12"/>
      <c r="F448" s="65" t="s">
        <v>126</v>
      </c>
      <c r="G448" s="122">
        <f>C443</f>
        <v>500</v>
      </c>
      <c r="H448" s="123" t="e">
        <f>#REF!</f>
        <v>#REF!</v>
      </c>
      <c r="I448" s="77" t="e">
        <f>+G448*H448</f>
        <v>#REF!</v>
      </c>
      <c r="J448" s="122">
        <f>C443</f>
        <v>500</v>
      </c>
      <c r="K448" s="123" t="e">
        <f>#REF!</f>
        <v>#REF!</v>
      </c>
      <c r="L448" s="77" t="e">
        <f>+J448*K448</f>
        <v>#REF!</v>
      </c>
      <c r="M448" s="124" t="e">
        <f t="shared" ref="M448:M454" si="63">+L448-I448</f>
        <v>#REF!</v>
      </c>
      <c r="N448" s="89" t="e">
        <f t="shared" si="62"/>
        <v>#REF!</v>
      </c>
      <c r="O448" s="92" t="e">
        <f>L448/L454</f>
        <v>#REF!</v>
      </c>
      <c r="P448" s="31"/>
    </row>
    <row r="449" spans="2:17" ht="17.25" customHeight="1" thickBot="1">
      <c r="B449" s="38"/>
      <c r="C449" s="12"/>
      <c r="D449" s="12"/>
      <c r="E449" s="12"/>
      <c r="F449" s="164" t="s">
        <v>122</v>
      </c>
      <c r="G449" s="1293"/>
      <c r="H449" s="1294"/>
      <c r="I449" s="165" t="e">
        <f>I447+I448</f>
        <v>#REF!</v>
      </c>
      <c r="J449" s="1293"/>
      <c r="K449" s="1294"/>
      <c r="L449" s="165" t="e">
        <f>L447+L448</f>
        <v>#REF!</v>
      </c>
      <c r="M449" s="168" t="e">
        <f t="shared" si="63"/>
        <v>#REF!</v>
      </c>
      <c r="N449" s="169" t="e">
        <f t="shared" si="62"/>
        <v>#REF!</v>
      </c>
      <c r="O449" s="171" t="e">
        <f>L449/L454</f>
        <v>#REF!</v>
      </c>
      <c r="P449" s="31"/>
    </row>
    <row r="450" spans="2:17" ht="17.25" customHeight="1">
      <c r="B450" s="38"/>
      <c r="C450" s="12"/>
      <c r="D450" s="12"/>
      <c r="E450" s="12"/>
      <c r="F450" s="63" t="s">
        <v>52</v>
      </c>
      <c r="G450" s="69" t="e">
        <f>C442*#REF!</f>
        <v>#REF!</v>
      </c>
      <c r="H450" s="70" t="e">
        <f>#REF!+#REF!</f>
        <v>#REF!</v>
      </c>
      <c r="I450" s="71" t="e">
        <f>+G450*H450</f>
        <v>#REF!</v>
      </c>
      <c r="J450" s="69" t="e">
        <f>C442*#REF!</f>
        <v>#REF!</v>
      </c>
      <c r="K450" s="70" t="e">
        <f>#REF!+#REF!</f>
        <v>#REF!</v>
      </c>
      <c r="L450" s="98" t="e">
        <f>+J450*K450</f>
        <v>#REF!</v>
      </c>
      <c r="M450" s="99" t="e">
        <f t="shared" si="63"/>
        <v>#REF!</v>
      </c>
      <c r="N450" s="100" t="e">
        <f t="shared" si="62"/>
        <v>#REF!</v>
      </c>
      <c r="O450" s="92" t="e">
        <f>L450/L454</f>
        <v>#REF!</v>
      </c>
      <c r="P450" s="31"/>
    </row>
    <row r="451" spans="2:17" ht="17.25" customHeight="1" thickBot="1">
      <c r="B451" s="38"/>
      <c r="C451" s="12"/>
      <c r="D451" s="12"/>
      <c r="E451" s="12"/>
      <c r="F451" s="63" t="s">
        <v>53</v>
      </c>
      <c r="G451" s="69" t="e">
        <f>G450</f>
        <v>#REF!</v>
      </c>
      <c r="H451" s="70" t="e">
        <f>+#REF!</f>
        <v>#REF!</v>
      </c>
      <c r="I451" s="71" t="e">
        <f>+G451*H451</f>
        <v>#REF!</v>
      </c>
      <c r="J451" s="69" t="e">
        <f>J450</f>
        <v>#REF!</v>
      </c>
      <c r="K451" s="70" t="e">
        <f>#REF!</f>
        <v>#REF!</v>
      </c>
      <c r="L451" s="98" t="e">
        <f>+J451*K451</f>
        <v>#REF!</v>
      </c>
      <c r="M451" s="99" t="e">
        <f t="shared" si="63"/>
        <v>#REF!</v>
      </c>
      <c r="N451" s="100" t="e">
        <f t="shared" si="62"/>
        <v>#REF!</v>
      </c>
      <c r="O451" s="92" t="e">
        <f>L451/L454</f>
        <v>#REF!</v>
      </c>
      <c r="P451" s="31"/>
    </row>
    <row r="452" spans="2:17" ht="17.25" customHeight="1" thickBot="1">
      <c r="B452" s="38"/>
      <c r="C452" s="12"/>
      <c r="D452" s="12"/>
      <c r="E452" s="12"/>
      <c r="F452" s="164" t="s">
        <v>102</v>
      </c>
      <c r="G452" s="1293"/>
      <c r="H452" s="1294"/>
      <c r="I452" s="165" t="e">
        <f>SUM(I449:I451)</f>
        <v>#REF!</v>
      </c>
      <c r="J452" s="1293"/>
      <c r="K452" s="1294"/>
      <c r="L452" s="165" t="e">
        <f>SUM(L449:L451)</f>
        <v>#REF!</v>
      </c>
      <c r="M452" s="165" t="e">
        <f t="shared" si="63"/>
        <v>#REF!</v>
      </c>
      <c r="N452" s="169" t="e">
        <f t="shared" si="62"/>
        <v>#REF!</v>
      </c>
      <c r="O452" s="171" t="e">
        <f>L452/L454</f>
        <v>#REF!</v>
      </c>
      <c r="P452" s="31"/>
    </row>
    <row r="453" spans="2:17" ht="17.25" customHeight="1" thickBot="1">
      <c r="B453" s="38"/>
      <c r="C453" s="12"/>
      <c r="D453" s="12"/>
      <c r="E453" s="12"/>
      <c r="F453" s="111" t="s">
        <v>173</v>
      </c>
      <c r="G453" s="112"/>
      <c r="H453" s="116">
        <v>0.13</v>
      </c>
      <c r="I453" s="113" t="e">
        <f>I452*H453</f>
        <v>#REF!</v>
      </c>
      <c r="J453" s="112"/>
      <c r="K453" s="116">
        <v>0.13</v>
      </c>
      <c r="L453" s="114" t="e">
        <f>L452*K453</f>
        <v>#REF!</v>
      </c>
      <c r="M453" s="96" t="e">
        <f t="shared" si="63"/>
        <v>#REF!</v>
      </c>
      <c r="N453" s="97" t="e">
        <f t="shared" si="62"/>
        <v>#REF!</v>
      </c>
      <c r="O453" s="102" t="e">
        <f>L453/L454</f>
        <v>#REF!</v>
      </c>
      <c r="P453" s="31"/>
    </row>
    <row r="454" spans="2:17" ht="17.25" customHeight="1" thickBot="1">
      <c r="B454" s="38"/>
      <c r="C454" s="12"/>
      <c r="D454" s="12"/>
      <c r="E454" s="16"/>
      <c r="F454" s="178" t="s">
        <v>54</v>
      </c>
      <c r="G454" s="1293"/>
      <c r="H454" s="1294"/>
      <c r="I454" s="165" t="e">
        <f>I452+I453</f>
        <v>#REF!</v>
      </c>
      <c r="J454" s="1293"/>
      <c r="K454" s="1294"/>
      <c r="L454" s="165" t="e">
        <f>L452+L453</f>
        <v>#REF!</v>
      </c>
      <c r="M454" s="165" t="e">
        <f t="shared" si="63"/>
        <v>#REF!</v>
      </c>
      <c r="N454" s="169" t="e">
        <f t="shared" si="62"/>
        <v>#REF!</v>
      </c>
      <c r="O454" s="170" t="e">
        <f>O452+O453</f>
        <v>#REF!</v>
      </c>
      <c r="P454" s="31"/>
    </row>
    <row r="455" spans="2:17" ht="17.25" customHeight="1" thickBot="1">
      <c r="B455" s="32"/>
      <c r="C455" s="44"/>
      <c r="D455" s="44"/>
      <c r="E455" s="44"/>
      <c r="F455" s="45"/>
      <c r="G455" s="46"/>
      <c r="H455" s="47"/>
      <c r="I455" s="48"/>
      <c r="J455" s="46"/>
      <c r="K455" s="49"/>
      <c r="L455" s="48"/>
      <c r="M455" s="50"/>
      <c r="N455" s="51"/>
      <c r="O455" s="52"/>
      <c r="P455" s="33"/>
    </row>
    <row r="456" spans="2:17" ht="17.25" customHeight="1" thickBot="1">
      <c r="B456" s="11"/>
      <c r="C456" s="12"/>
      <c r="D456" s="12"/>
      <c r="E456" s="12"/>
      <c r="F456" s="19"/>
      <c r="G456" s="20"/>
      <c r="H456" s="21"/>
      <c r="I456" s="22"/>
      <c r="J456" s="20"/>
      <c r="K456" s="23"/>
      <c r="L456" s="22"/>
      <c r="M456" s="24"/>
      <c r="N456" s="41"/>
      <c r="O456" s="42"/>
      <c r="P456" s="11"/>
    </row>
    <row r="457" spans="2:17" ht="17.25" customHeight="1">
      <c r="B457" s="40"/>
      <c r="C457" s="1299"/>
      <c r="D457" s="1299"/>
      <c r="E457" s="1299"/>
      <c r="F457" s="1299"/>
      <c r="G457" s="1299"/>
      <c r="H457" s="1299"/>
      <c r="I457" s="1299"/>
      <c r="J457" s="1299"/>
      <c r="K457" s="1299"/>
      <c r="L457" s="1299"/>
      <c r="M457" s="1299"/>
      <c r="N457" s="1299"/>
      <c r="O457" s="1299"/>
      <c r="P457" s="30"/>
    </row>
    <row r="458" spans="2:17" ht="23.25">
      <c r="B458" s="38"/>
      <c r="C458" s="1300" t="s">
        <v>129</v>
      </c>
      <c r="D458" s="1300"/>
      <c r="E458" s="1300"/>
      <c r="F458" s="1300"/>
      <c r="G458" s="1300"/>
      <c r="H458" s="1300"/>
      <c r="I458" s="1300"/>
      <c r="J458" s="1300"/>
      <c r="K458" s="1300"/>
      <c r="L458" s="1300"/>
      <c r="M458" s="1300"/>
      <c r="N458" s="1300"/>
      <c r="O458" s="1300"/>
      <c r="P458" s="31"/>
    </row>
    <row r="459" spans="2:17" ht="17.25" customHeight="1" thickBot="1">
      <c r="B459" s="38"/>
      <c r="C459" s="1301"/>
      <c r="D459" s="1301"/>
      <c r="E459" s="1301"/>
      <c r="F459" s="1301"/>
      <c r="G459" s="1301"/>
      <c r="H459" s="1301"/>
      <c r="I459" s="1301"/>
      <c r="J459" s="1301"/>
      <c r="K459" s="1301"/>
      <c r="L459" s="1301"/>
      <c r="M459" s="1301"/>
      <c r="N459" s="1301"/>
      <c r="O459" s="1301"/>
      <c r="P459" s="31"/>
      <c r="Q459" s="11"/>
    </row>
    <row r="460" spans="2:17" ht="17.25" customHeight="1" thickBot="1">
      <c r="B460" s="38"/>
      <c r="C460" s="39"/>
      <c r="D460" s="39"/>
      <c r="E460" s="12"/>
      <c r="F460" s="13"/>
      <c r="G460" s="1302" t="str">
        <f>$G$10</f>
        <v>2010 BILL</v>
      </c>
      <c r="H460" s="1303"/>
      <c r="I460" s="1304"/>
      <c r="J460" s="1302" t="str">
        <f>$J$10</f>
        <v>2011 BILL</v>
      </c>
      <c r="K460" s="1303"/>
      <c r="L460" s="1304"/>
      <c r="M460" s="1302" t="s">
        <v>48</v>
      </c>
      <c r="N460" s="1303"/>
      <c r="O460" s="1304"/>
      <c r="P460" s="31"/>
      <c r="Q460" s="11"/>
    </row>
    <row r="461" spans="2:17" ht="26.25" thickBot="1">
      <c r="B461" s="38"/>
      <c r="C461" s="12"/>
      <c r="D461" s="12"/>
      <c r="E461" s="14"/>
      <c r="F461" s="15"/>
      <c r="G461" s="134" t="s">
        <v>42</v>
      </c>
      <c r="H461" s="135" t="s">
        <v>43</v>
      </c>
      <c r="I461" s="136" t="s">
        <v>44</v>
      </c>
      <c r="J461" s="137" t="s">
        <v>42</v>
      </c>
      <c r="K461" s="135" t="s">
        <v>43</v>
      </c>
      <c r="L461" s="136" t="s">
        <v>44</v>
      </c>
      <c r="M461" s="58" t="s">
        <v>49</v>
      </c>
      <c r="N461" s="59" t="s">
        <v>50</v>
      </c>
      <c r="O461" s="60" t="s">
        <v>51</v>
      </c>
      <c r="P461" s="31"/>
      <c r="Q461" s="11"/>
    </row>
    <row r="462" spans="2:17" ht="17.25" customHeight="1" thickBot="1">
      <c r="B462" s="38"/>
      <c r="C462" s="1305" t="s">
        <v>45</v>
      </c>
      <c r="D462" s="1306"/>
      <c r="E462" s="12"/>
      <c r="F462" s="140" t="s">
        <v>46</v>
      </c>
      <c r="G462" s="138"/>
      <c r="H462" s="132"/>
      <c r="I462" s="71" t="e">
        <f>+'2015 Existing Rates'!#REF!</f>
        <v>#REF!</v>
      </c>
      <c r="J462" s="69"/>
      <c r="K462" s="133"/>
      <c r="L462" s="98" t="e">
        <f>+#REF!</f>
        <v>#REF!</v>
      </c>
      <c r="M462" s="99" t="e">
        <f t="shared" ref="M462:M467" si="64">+L462-I462</f>
        <v>#REF!</v>
      </c>
      <c r="N462" s="100" t="e">
        <f>+M462/I462</f>
        <v>#REF!</v>
      </c>
      <c r="O462" s="92" t="e">
        <f>L462/L475</f>
        <v>#REF!</v>
      </c>
      <c r="P462" s="31"/>
      <c r="Q462" s="11"/>
    </row>
    <row r="463" spans="2:17" ht="17.25" customHeight="1" thickBot="1">
      <c r="B463" s="38"/>
      <c r="C463" s="36">
        <v>800000</v>
      </c>
      <c r="D463" s="37" t="s">
        <v>13</v>
      </c>
      <c r="E463" s="12"/>
      <c r="F463" s="141" t="s">
        <v>57</v>
      </c>
      <c r="G463" s="139">
        <f>+C464</f>
        <v>1000</v>
      </c>
      <c r="H463" s="62">
        <f>'2015 Existing Rates'!$D$69</f>
        <v>0</v>
      </c>
      <c r="I463" s="77">
        <f>+G463*H463</f>
        <v>0</v>
      </c>
      <c r="J463" s="68">
        <f>G463</f>
        <v>1000</v>
      </c>
      <c r="K463" s="61" t="e">
        <f>#REF!</f>
        <v>#REF!</v>
      </c>
      <c r="L463" s="81" t="e">
        <f>+J463*K463</f>
        <v>#REF!</v>
      </c>
      <c r="M463" s="99" t="e">
        <f t="shared" si="64"/>
        <v>#REF!</v>
      </c>
      <c r="N463" s="100" t="e">
        <f>+M463/I463</f>
        <v>#REF!</v>
      </c>
      <c r="O463" s="92" t="e">
        <f>L463/L475</f>
        <v>#REF!</v>
      </c>
      <c r="P463" s="31"/>
      <c r="Q463" s="11"/>
    </row>
    <row r="464" spans="2:17" ht="17.25" customHeight="1" thickBot="1">
      <c r="B464" s="38"/>
      <c r="C464" s="36">
        <v>1000</v>
      </c>
      <c r="D464" s="37" t="s">
        <v>14</v>
      </c>
      <c r="E464" s="12"/>
      <c r="F464" s="141" t="s">
        <v>123</v>
      </c>
      <c r="G464" s="118">
        <f>G463</f>
        <v>1000</v>
      </c>
      <c r="H464" s="142">
        <f>'2015 Existing Rates'!$D$32</f>
        <v>0</v>
      </c>
      <c r="I464" s="77">
        <f>+G464*H464</f>
        <v>0</v>
      </c>
      <c r="J464" s="68">
        <f>+C464</f>
        <v>1000</v>
      </c>
      <c r="K464" s="61" t="e">
        <f>#REF!</f>
        <v>#REF!</v>
      </c>
      <c r="L464" s="81" t="e">
        <f>+J464*K464</f>
        <v>#REF!</v>
      </c>
      <c r="M464" s="99" t="e">
        <f t="shared" si="64"/>
        <v>#REF!</v>
      </c>
      <c r="N464" s="100" t="e">
        <f>+M464/I464</f>
        <v>#REF!</v>
      </c>
      <c r="O464" s="92" t="e">
        <f>L464/L475</f>
        <v>#REF!</v>
      </c>
      <c r="P464" s="31"/>
    </row>
    <row r="465" spans="2:17" ht="17.25" customHeight="1">
      <c r="B465" s="38"/>
      <c r="C465" s="120"/>
      <c r="D465" s="131"/>
      <c r="E465" s="12"/>
      <c r="F465" s="65" t="s">
        <v>85</v>
      </c>
      <c r="G465" s="87"/>
      <c r="H465" s="86"/>
      <c r="I465" s="77">
        <f>'2015 Existing Rates'!$B$43</f>
        <v>0</v>
      </c>
      <c r="J465" s="87"/>
      <c r="K465" s="86"/>
      <c r="L465" s="77">
        <f>'2015 Existing Rates'!$B$43</f>
        <v>0</v>
      </c>
      <c r="M465" s="99">
        <f t="shared" si="64"/>
        <v>0</v>
      </c>
      <c r="N465" s="100" t="e">
        <f>+M465/I465</f>
        <v>#DIV/0!</v>
      </c>
      <c r="O465" s="92" t="e">
        <f>L465/L475</f>
        <v>#REF!</v>
      </c>
      <c r="P465" s="31"/>
    </row>
    <row r="466" spans="2:17" ht="17.25" customHeight="1">
      <c r="B466" s="38"/>
      <c r="C466" s="28"/>
      <c r="D466" s="29"/>
      <c r="E466" s="12"/>
      <c r="F466" s="65" t="s">
        <v>124</v>
      </c>
      <c r="G466" s="68">
        <f>G464</f>
        <v>1000</v>
      </c>
      <c r="H466" s="62"/>
      <c r="I466" s="77">
        <f>+G466*H466</f>
        <v>0</v>
      </c>
      <c r="J466" s="68">
        <f>G466</f>
        <v>1000</v>
      </c>
      <c r="K466" s="61" t="e">
        <f>#REF!</f>
        <v>#REF!</v>
      </c>
      <c r="L466" s="81" t="e">
        <f>+J466*K466</f>
        <v>#REF!</v>
      </c>
      <c r="M466" s="99" t="e">
        <f t="shared" si="64"/>
        <v>#REF!</v>
      </c>
      <c r="N466" s="100">
        <v>0</v>
      </c>
      <c r="O466" s="92" t="e">
        <f>L466/L475</f>
        <v>#REF!</v>
      </c>
      <c r="P466" s="31"/>
    </row>
    <row r="467" spans="2:17" ht="17.25" customHeight="1" thickBot="1">
      <c r="B467" s="38"/>
      <c r="C467" s="12"/>
      <c r="D467" s="12"/>
      <c r="E467" s="12"/>
      <c r="F467" s="66" t="s">
        <v>125</v>
      </c>
      <c r="G467" s="68">
        <f>+C464</f>
        <v>1000</v>
      </c>
      <c r="H467" s="62">
        <f>'2015 Existing Rates'!$D$20</f>
        <v>0</v>
      </c>
      <c r="I467" s="81">
        <f>+G467*H467</f>
        <v>0</v>
      </c>
      <c r="J467" s="68">
        <f>+C464</f>
        <v>1000</v>
      </c>
      <c r="K467" s="61" t="e">
        <f>#REF!</f>
        <v>#REF!</v>
      </c>
      <c r="L467" s="81" t="e">
        <f>+J467*K467</f>
        <v>#REF!</v>
      </c>
      <c r="M467" s="99" t="e">
        <f t="shared" si="64"/>
        <v>#REF!</v>
      </c>
      <c r="N467" s="100" t="e">
        <f t="shared" ref="N467:N475" si="65">+M467/I467</f>
        <v>#REF!</v>
      </c>
      <c r="O467" s="92" t="e">
        <f>L467/L475</f>
        <v>#REF!</v>
      </c>
      <c r="P467" s="31"/>
    </row>
    <row r="468" spans="2:17" ht="17.25" customHeight="1" thickBot="1">
      <c r="B468" s="38"/>
      <c r="C468" s="12"/>
      <c r="D468" s="12"/>
      <c r="E468" s="12"/>
      <c r="F468" s="164" t="s">
        <v>120</v>
      </c>
      <c r="G468" s="1293"/>
      <c r="H468" s="1294"/>
      <c r="I468" s="165" t="e">
        <f>SUM(I462:I467)</f>
        <v>#REF!</v>
      </c>
      <c r="J468" s="1293"/>
      <c r="K468" s="1294"/>
      <c r="L468" s="165" t="e">
        <f>SUM(L462:L467)</f>
        <v>#REF!</v>
      </c>
      <c r="M468" s="168" t="e">
        <f>SUM(M462:M467)</f>
        <v>#REF!</v>
      </c>
      <c r="N468" s="169" t="e">
        <f t="shared" si="65"/>
        <v>#REF!</v>
      </c>
      <c r="O468" s="170" t="e">
        <f>SUM(O462:O467)</f>
        <v>#REF!</v>
      </c>
      <c r="P468" s="31"/>
    </row>
    <row r="469" spans="2:17" ht="17.25" customHeight="1" thickBot="1">
      <c r="B469" s="38"/>
      <c r="C469" s="12"/>
      <c r="D469" s="12"/>
      <c r="E469" s="12"/>
      <c r="F469" s="65" t="s">
        <v>126</v>
      </c>
      <c r="G469" s="122">
        <f>C464</f>
        <v>1000</v>
      </c>
      <c r="H469" s="123" t="e">
        <f>#REF!</f>
        <v>#REF!</v>
      </c>
      <c r="I469" s="77" t="e">
        <f>+G469*H469</f>
        <v>#REF!</v>
      </c>
      <c r="J469" s="122">
        <f>C464</f>
        <v>1000</v>
      </c>
      <c r="K469" s="123" t="e">
        <f>#REF!</f>
        <v>#REF!</v>
      </c>
      <c r="L469" s="77" t="e">
        <f>+J469*K469</f>
        <v>#REF!</v>
      </c>
      <c r="M469" s="124" t="e">
        <f t="shared" ref="M469:M475" si="66">+L469-I469</f>
        <v>#REF!</v>
      </c>
      <c r="N469" s="89" t="e">
        <f t="shared" si="65"/>
        <v>#REF!</v>
      </c>
      <c r="O469" s="92" t="e">
        <f>L469/L475</f>
        <v>#REF!</v>
      </c>
      <c r="P469" s="31"/>
    </row>
    <row r="470" spans="2:17" ht="17.25" customHeight="1" thickBot="1">
      <c r="B470" s="38"/>
      <c r="C470" s="12"/>
      <c r="D470" s="12"/>
      <c r="E470" s="12"/>
      <c r="F470" s="164" t="s">
        <v>122</v>
      </c>
      <c r="G470" s="1293"/>
      <c r="H470" s="1294"/>
      <c r="I470" s="165" t="e">
        <f>I468+I469</f>
        <v>#REF!</v>
      </c>
      <c r="J470" s="1293"/>
      <c r="K470" s="1294"/>
      <c r="L470" s="165" t="e">
        <f>L468+L469</f>
        <v>#REF!</v>
      </c>
      <c r="M470" s="168" t="e">
        <f t="shared" si="66"/>
        <v>#REF!</v>
      </c>
      <c r="N470" s="169" t="e">
        <f t="shared" si="65"/>
        <v>#REF!</v>
      </c>
      <c r="O470" s="171" t="e">
        <f>L470/L475</f>
        <v>#REF!</v>
      </c>
      <c r="P470" s="31"/>
    </row>
    <row r="471" spans="2:17" ht="17.25" customHeight="1">
      <c r="B471" s="38"/>
      <c r="C471" s="12"/>
      <c r="D471" s="12"/>
      <c r="E471" s="12"/>
      <c r="F471" s="63" t="s">
        <v>52</v>
      </c>
      <c r="G471" s="69" t="e">
        <f>C463*#REF!</f>
        <v>#REF!</v>
      </c>
      <c r="H471" s="70" t="e">
        <f>#REF!+#REF!</f>
        <v>#REF!</v>
      </c>
      <c r="I471" s="71" t="e">
        <f>+G471*H471</f>
        <v>#REF!</v>
      </c>
      <c r="J471" s="69" t="e">
        <f>C463*#REF!</f>
        <v>#REF!</v>
      </c>
      <c r="K471" s="70" t="e">
        <f>#REF!+#REF!</f>
        <v>#REF!</v>
      </c>
      <c r="L471" s="98" t="e">
        <f>+J471*K471</f>
        <v>#REF!</v>
      </c>
      <c r="M471" s="99" t="e">
        <f t="shared" si="66"/>
        <v>#REF!</v>
      </c>
      <c r="N471" s="100" t="e">
        <f t="shared" si="65"/>
        <v>#REF!</v>
      </c>
      <c r="O471" s="92" t="e">
        <f>L471/L475</f>
        <v>#REF!</v>
      </c>
      <c r="P471" s="31"/>
    </row>
    <row r="472" spans="2:17" ht="17.25" customHeight="1" thickBot="1">
      <c r="B472" s="38"/>
      <c r="C472" s="12"/>
      <c r="D472" s="12"/>
      <c r="E472" s="12"/>
      <c r="F472" s="63" t="s">
        <v>53</v>
      </c>
      <c r="G472" s="69" t="e">
        <f>G471</f>
        <v>#REF!</v>
      </c>
      <c r="H472" s="70" t="e">
        <f>+#REF!</f>
        <v>#REF!</v>
      </c>
      <c r="I472" s="71" t="e">
        <f>+G472*H472</f>
        <v>#REF!</v>
      </c>
      <c r="J472" s="69" t="e">
        <f>J471</f>
        <v>#REF!</v>
      </c>
      <c r="K472" s="70" t="e">
        <f>#REF!</f>
        <v>#REF!</v>
      </c>
      <c r="L472" s="98" t="e">
        <f>+J472*K472</f>
        <v>#REF!</v>
      </c>
      <c r="M472" s="99" t="e">
        <f t="shared" si="66"/>
        <v>#REF!</v>
      </c>
      <c r="N472" s="100" t="e">
        <f t="shared" si="65"/>
        <v>#REF!</v>
      </c>
      <c r="O472" s="92" t="e">
        <f>L472/L475</f>
        <v>#REF!</v>
      </c>
      <c r="P472" s="31"/>
    </row>
    <row r="473" spans="2:17" ht="17.25" customHeight="1" thickBot="1">
      <c r="B473" s="38"/>
      <c r="C473" s="12"/>
      <c r="D473" s="12"/>
      <c r="E473" s="12"/>
      <c r="F473" s="164" t="s">
        <v>102</v>
      </c>
      <c r="G473" s="1293"/>
      <c r="H473" s="1294"/>
      <c r="I473" s="165" t="e">
        <f>SUM(I470:I472)</f>
        <v>#REF!</v>
      </c>
      <c r="J473" s="1293"/>
      <c r="K473" s="1294"/>
      <c r="L473" s="165" t="e">
        <f>SUM(L470:L472)</f>
        <v>#REF!</v>
      </c>
      <c r="M473" s="165" t="e">
        <f t="shared" si="66"/>
        <v>#REF!</v>
      </c>
      <c r="N473" s="169" t="e">
        <f t="shared" si="65"/>
        <v>#REF!</v>
      </c>
      <c r="O473" s="171" t="e">
        <f>L473/L475</f>
        <v>#REF!</v>
      </c>
      <c r="P473" s="31"/>
    </row>
    <row r="474" spans="2:17" ht="17.25" customHeight="1" thickBot="1">
      <c r="B474" s="38"/>
      <c r="C474" s="12"/>
      <c r="D474" s="12"/>
      <c r="E474" s="12"/>
      <c r="F474" s="111" t="s">
        <v>173</v>
      </c>
      <c r="G474" s="112"/>
      <c r="H474" s="116">
        <v>0.13</v>
      </c>
      <c r="I474" s="113" t="e">
        <f>I473*H474</f>
        <v>#REF!</v>
      </c>
      <c r="J474" s="112"/>
      <c r="K474" s="116">
        <v>0.13</v>
      </c>
      <c r="L474" s="114" t="e">
        <f>L473*K474</f>
        <v>#REF!</v>
      </c>
      <c r="M474" s="96" t="e">
        <f t="shared" si="66"/>
        <v>#REF!</v>
      </c>
      <c r="N474" s="97" t="e">
        <f t="shared" si="65"/>
        <v>#REF!</v>
      </c>
      <c r="O474" s="102" t="e">
        <f>L474/L475</f>
        <v>#REF!</v>
      </c>
      <c r="P474" s="31"/>
    </row>
    <row r="475" spans="2:17" ht="17.25" customHeight="1" thickBot="1">
      <c r="B475" s="38"/>
      <c r="C475" s="12"/>
      <c r="D475" s="12"/>
      <c r="E475" s="16"/>
      <c r="F475" s="178" t="s">
        <v>54</v>
      </c>
      <c r="G475" s="1293"/>
      <c r="H475" s="1294"/>
      <c r="I475" s="165" t="e">
        <f>I473+I474</f>
        <v>#REF!</v>
      </c>
      <c r="J475" s="1293"/>
      <c r="K475" s="1294"/>
      <c r="L475" s="165" t="e">
        <f>L473+L474</f>
        <v>#REF!</v>
      </c>
      <c r="M475" s="165" t="e">
        <f t="shared" si="66"/>
        <v>#REF!</v>
      </c>
      <c r="N475" s="169" t="e">
        <f t="shared" si="65"/>
        <v>#REF!</v>
      </c>
      <c r="O475" s="170" t="e">
        <f>O473+O474</f>
        <v>#REF!</v>
      </c>
      <c r="P475" s="31"/>
    </row>
    <row r="476" spans="2:17" ht="17.25" customHeight="1" thickBot="1">
      <c r="B476" s="32"/>
      <c r="C476" s="44"/>
      <c r="D476" s="44"/>
      <c r="E476" s="44"/>
      <c r="F476" s="45"/>
      <c r="G476" s="46"/>
      <c r="H476" s="47"/>
      <c r="I476" s="48"/>
      <c r="J476" s="46"/>
      <c r="K476" s="49"/>
      <c r="L476" s="48"/>
      <c r="M476" s="50"/>
      <c r="N476" s="51"/>
      <c r="O476" s="52"/>
      <c r="P476" s="33"/>
    </row>
    <row r="477" spans="2:17" ht="17.25" customHeight="1" thickBot="1">
      <c r="B477" s="11"/>
      <c r="C477" s="12"/>
      <c r="D477" s="12"/>
      <c r="E477" s="12"/>
      <c r="F477" s="19"/>
      <c r="G477" s="20"/>
      <c r="H477" s="21"/>
      <c r="I477" s="22"/>
      <c r="J477" s="20"/>
      <c r="K477" s="23"/>
      <c r="L477" s="22"/>
      <c r="M477" s="24"/>
      <c r="N477" s="41"/>
      <c r="O477" s="42"/>
      <c r="P477" s="11"/>
    </row>
    <row r="478" spans="2:17" ht="17.25" customHeight="1">
      <c r="B478" s="40"/>
      <c r="C478" s="1299"/>
      <c r="D478" s="1299"/>
      <c r="E478" s="1299"/>
      <c r="F478" s="1299"/>
      <c r="G478" s="1299"/>
      <c r="H478" s="1299"/>
      <c r="I478" s="1299"/>
      <c r="J478" s="1299"/>
      <c r="K478" s="1299"/>
      <c r="L478" s="1299"/>
      <c r="M478" s="1299"/>
      <c r="N478" s="1299"/>
      <c r="O478" s="1299"/>
      <c r="P478" s="30"/>
    </row>
    <row r="479" spans="2:17" ht="23.25">
      <c r="B479" s="38"/>
      <c r="C479" s="1300" t="s">
        <v>129</v>
      </c>
      <c r="D479" s="1300"/>
      <c r="E479" s="1300"/>
      <c r="F479" s="1300"/>
      <c r="G479" s="1300"/>
      <c r="H479" s="1300"/>
      <c r="I479" s="1300"/>
      <c r="J479" s="1300"/>
      <c r="K479" s="1300"/>
      <c r="L479" s="1300"/>
      <c r="M479" s="1300"/>
      <c r="N479" s="1300"/>
      <c r="O479" s="1300"/>
      <c r="P479" s="31"/>
    </row>
    <row r="480" spans="2:17" ht="17.25" customHeight="1" thickBot="1">
      <c r="B480" s="38"/>
      <c r="C480" s="1301"/>
      <c r="D480" s="1301"/>
      <c r="E480" s="1301"/>
      <c r="F480" s="1301"/>
      <c r="G480" s="1301"/>
      <c r="H480" s="1301"/>
      <c r="I480" s="1301"/>
      <c r="J480" s="1301"/>
      <c r="K480" s="1301"/>
      <c r="L480" s="1301"/>
      <c r="M480" s="1301"/>
      <c r="N480" s="1301"/>
      <c r="O480" s="1301"/>
      <c r="P480" s="31"/>
      <c r="Q480" s="11"/>
    </row>
    <row r="481" spans="2:17" ht="17.25" customHeight="1" thickBot="1">
      <c r="B481" s="38"/>
      <c r="C481" s="39"/>
      <c r="D481" s="39"/>
      <c r="E481" s="12"/>
      <c r="F481" s="13"/>
      <c r="G481" s="1302" t="str">
        <f>$G$10</f>
        <v>2010 BILL</v>
      </c>
      <c r="H481" s="1303"/>
      <c r="I481" s="1304"/>
      <c r="J481" s="1302" t="str">
        <f>$J$10</f>
        <v>2011 BILL</v>
      </c>
      <c r="K481" s="1303"/>
      <c r="L481" s="1304"/>
      <c r="M481" s="1302" t="s">
        <v>48</v>
      </c>
      <c r="N481" s="1303"/>
      <c r="O481" s="1304"/>
      <c r="P481" s="31"/>
      <c r="Q481" s="11"/>
    </row>
    <row r="482" spans="2:17" ht="26.25" thickBot="1">
      <c r="B482" s="38"/>
      <c r="C482" s="12"/>
      <c r="D482" s="12"/>
      <c r="E482" s="14"/>
      <c r="F482" s="15"/>
      <c r="G482" s="134" t="s">
        <v>42</v>
      </c>
      <c r="H482" s="135" t="s">
        <v>43</v>
      </c>
      <c r="I482" s="136" t="s">
        <v>44</v>
      </c>
      <c r="J482" s="137" t="s">
        <v>42</v>
      </c>
      <c r="K482" s="135" t="s">
        <v>43</v>
      </c>
      <c r="L482" s="136" t="s">
        <v>44</v>
      </c>
      <c r="M482" s="58" t="s">
        <v>49</v>
      </c>
      <c r="N482" s="59" t="s">
        <v>50</v>
      </c>
      <c r="O482" s="60" t="s">
        <v>51</v>
      </c>
      <c r="P482" s="31"/>
      <c r="Q482" s="11"/>
    </row>
    <row r="483" spans="2:17" ht="17.25" customHeight="1" thickBot="1">
      <c r="B483" s="38"/>
      <c r="C483" s="1305" t="s">
        <v>45</v>
      </c>
      <c r="D483" s="1306"/>
      <c r="E483" s="12"/>
      <c r="F483" s="140" t="s">
        <v>46</v>
      </c>
      <c r="G483" s="138"/>
      <c r="H483" s="132"/>
      <c r="I483" s="71" t="e">
        <f>+'2015 Existing Rates'!#REF!</f>
        <v>#REF!</v>
      </c>
      <c r="J483" s="69"/>
      <c r="K483" s="133"/>
      <c r="L483" s="98" t="e">
        <f>+#REF!</f>
        <v>#REF!</v>
      </c>
      <c r="M483" s="99" t="e">
        <f t="shared" ref="M483:M488" si="67">+L483-I483</f>
        <v>#REF!</v>
      </c>
      <c r="N483" s="100" t="e">
        <f>+M483/I483</f>
        <v>#REF!</v>
      </c>
      <c r="O483" s="92" t="e">
        <f>L483/L496</f>
        <v>#REF!</v>
      </c>
      <c r="P483" s="31"/>
      <c r="Q483" s="11"/>
    </row>
    <row r="484" spans="2:17" ht="17.25" customHeight="1" thickBot="1">
      <c r="B484" s="38"/>
      <c r="C484" s="36">
        <v>1600000</v>
      </c>
      <c r="D484" s="37" t="s">
        <v>13</v>
      </c>
      <c r="E484" s="12"/>
      <c r="F484" s="141" t="s">
        <v>57</v>
      </c>
      <c r="G484" s="139">
        <f>+C485</f>
        <v>4000</v>
      </c>
      <c r="H484" s="62">
        <f>'2015 Existing Rates'!$D$69</f>
        <v>0</v>
      </c>
      <c r="I484" s="77">
        <f>+G484*H484</f>
        <v>0</v>
      </c>
      <c r="J484" s="68">
        <f>G484</f>
        <v>4000</v>
      </c>
      <c r="K484" s="61" t="e">
        <f>#REF!</f>
        <v>#REF!</v>
      </c>
      <c r="L484" s="81" t="e">
        <f>+J484*K484</f>
        <v>#REF!</v>
      </c>
      <c r="M484" s="99" t="e">
        <f t="shared" si="67"/>
        <v>#REF!</v>
      </c>
      <c r="N484" s="100" t="e">
        <f>+M484/I484</f>
        <v>#REF!</v>
      </c>
      <c r="O484" s="92" t="e">
        <f>L484/L496</f>
        <v>#REF!</v>
      </c>
      <c r="P484" s="31"/>
      <c r="Q484" s="11"/>
    </row>
    <row r="485" spans="2:17" ht="17.25" customHeight="1" thickBot="1">
      <c r="B485" s="38"/>
      <c r="C485" s="36">
        <v>4000</v>
      </c>
      <c r="D485" s="37" t="s">
        <v>14</v>
      </c>
      <c r="E485" s="12"/>
      <c r="F485" s="141" t="s">
        <v>123</v>
      </c>
      <c r="G485" s="118">
        <f>G484</f>
        <v>4000</v>
      </c>
      <c r="H485" s="142">
        <f>'2015 Existing Rates'!$D$32</f>
        <v>0</v>
      </c>
      <c r="I485" s="77">
        <f>+G485*H485</f>
        <v>0</v>
      </c>
      <c r="J485" s="68">
        <f>+C485</f>
        <v>4000</v>
      </c>
      <c r="K485" s="61" t="e">
        <f>#REF!</f>
        <v>#REF!</v>
      </c>
      <c r="L485" s="81" t="e">
        <f>+J485*K485</f>
        <v>#REF!</v>
      </c>
      <c r="M485" s="99" t="e">
        <f t="shared" si="67"/>
        <v>#REF!</v>
      </c>
      <c r="N485" s="100" t="e">
        <f>+M485/I485</f>
        <v>#REF!</v>
      </c>
      <c r="O485" s="92" t="e">
        <f>L485/L496</f>
        <v>#REF!</v>
      </c>
      <c r="P485" s="31"/>
    </row>
    <row r="486" spans="2:17" ht="17.25" customHeight="1">
      <c r="B486" s="38"/>
      <c r="C486" s="120"/>
      <c r="D486" s="131"/>
      <c r="E486" s="12"/>
      <c r="F486" s="65" t="s">
        <v>85</v>
      </c>
      <c r="G486" s="87"/>
      <c r="H486" s="86"/>
      <c r="I486" s="77">
        <f>'2015 Existing Rates'!$B$43</f>
        <v>0</v>
      </c>
      <c r="J486" s="87"/>
      <c r="K486" s="86"/>
      <c r="L486" s="77">
        <f>'2015 Existing Rates'!$B$43</f>
        <v>0</v>
      </c>
      <c r="M486" s="99">
        <f t="shared" si="67"/>
        <v>0</v>
      </c>
      <c r="N486" s="100" t="e">
        <f>+M486/I486</f>
        <v>#DIV/0!</v>
      </c>
      <c r="O486" s="92" t="e">
        <f>L486/L496</f>
        <v>#REF!</v>
      </c>
      <c r="P486" s="31"/>
    </row>
    <row r="487" spans="2:17" ht="17.25" customHeight="1">
      <c r="B487" s="38"/>
      <c r="C487" s="28"/>
      <c r="D487" s="29"/>
      <c r="E487" s="12"/>
      <c r="F487" s="65" t="s">
        <v>124</v>
      </c>
      <c r="G487" s="68">
        <f>G485</f>
        <v>4000</v>
      </c>
      <c r="H487" s="62"/>
      <c r="I487" s="77">
        <f>+G487*H487</f>
        <v>0</v>
      </c>
      <c r="J487" s="68">
        <f>G487</f>
        <v>4000</v>
      </c>
      <c r="K487" s="61" t="e">
        <f>#REF!</f>
        <v>#REF!</v>
      </c>
      <c r="L487" s="81" t="e">
        <f>+J487*K487</f>
        <v>#REF!</v>
      </c>
      <c r="M487" s="99" t="e">
        <f t="shared" si="67"/>
        <v>#REF!</v>
      </c>
      <c r="N487" s="100">
        <v>0</v>
      </c>
      <c r="O487" s="92" t="e">
        <f>L487/L496</f>
        <v>#REF!</v>
      </c>
      <c r="P487" s="31"/>
    </row>
    <row r="488" spans="2:17" ht="17.25" customHeight="1" thickBot="1">
      <c r="B488" s="38"/>
      <c r="C488" s="12"/>
      <c r="D488" s="12"/>
      <c r="E488" s="12"/>
      <c r="F488" s="66" t="s">
        <v>125</v>
      </c>
      <c r="G488" s="68">
        <f>+C485</f>
        <v>4000</v>
      </c>
      <c r="H488" s="62">
        <f>'2015 Existing Rates'!$D$20</f>
        <v>0</v>
      </c>
      <c r="I488" s="81">
        <f>+G488*H488</f>
        <v>0</v>
      </c>
      <c r="J488" s="68">
        <f>+C485</f>
        <v>4000</v>
      </c>
      <c r="K488" s="61" t="e">
        <f>#REF!</f>
        <v>#REF!</v>
      </c>
      <c r="L488" s="81" t="e">
        <f>+J488*K488</f>
        <v>#REF!</v>
      </c>
      <c r="M488" s="99" t="e">
        <f t="shared" si="67"/>
        <v>#REF!</v>
      </c>
      <c r="N488" s="100" t="e">
        <f t="shared" ref="N488:N496" si="68">+M488/I488</f>
        <v>#REF!</v>
      </c>
      <c r="O488" s="92" t="e">
        <f>L488/L496</f>
        <v>#REF!</v>
      </c>
      <c r="P488" s="31"/>
    </row>
    <row r="489" spans="2:17" ht="17.25" customHeight="1" thickBot="1">
      <c r="B489" s="38"/>
      <c r="C489" s="12"/>
      <c r="D489" s="12"/>
      <c r="E489" s="12"/>
      <c r="F489" s="164" t="s">
        <v>120</v>
      </c>
      <c r="G489" s="1293"/>
      <c r="H489" s="1294"/>
      <c r="I489" s="165" t="e">
        <f>SUM(I483:I488)</f>
        <v>#REF!</v>
      </c>
      <c r="J489" s="1293"/>
      <c r="K489" s="1294"/>
      <c r="L489" s="165" t="e">
        <f>SUM(L483:L488)</f>
        <v>#REF!</v>
      </c>
      <c r="M489" s="168" t="e">
        <f>SUM(M483:M488)</f>
        <v>#REF!</v>
      </c>
      <c r="N489" s="169" t="e">
        <f t="shared" si="68"/>
        <v>#REF!</v>
      </c>
      <c r="O489" s="170" t="e">
        <f>SUM(O483:O488)</f>
        <v>#REF!</v>
      </c>
      <c r="P489" s="31"/>
    </row>
    <row r="490" spans="2:17" ht="17.25" customHeight="1" thickBot="1">
      <c r="B490" s="38"/>
      <c r="C490" s="12"/>
      <c r="D490" s="12"/>
      <c r="E490" s="12"/>
      <c r="F490" s="65" t="s">
        <v>126</v>
      </c>
      <c r="G490" s="122">
        <f>C485</f>
        <v>4000</v>
      </c>
      <c r="H490" s="123" t="e">
        <f>#REF!</f>
        <v>#REF!</v>
      </c>
      <c r="I490" s="77" t="e">
        <f>+G490*H490</f>
        <v>#REF!</v>
      </c>
      <c r="J490" s="122">
        <f>C485</f>
        <v>4000</v>
      </c>
      <c r="K490" s="123" t="e">
        <f>#REF!</f>
        <v>#REF!</v>
      </c>
      <c r="L490" s="77" t="e">
        <f>+J490*K490</f>
        <v>#REF!</v>
      </c>
      <c r="M490" s="124" t="e">
        <f t="shared" ref="M490:M496" si="69">+L490-I490</f>
        <v>#REF!</v>
      </c>
      <c r="N490" s="89" t="e">
        <f t="shared" si="68"/>
        <v>#REF!</v>
      </c>
      <c r="O490" s="92" t="e">
        <f>L490/L496</f>
        <v>#REF!</v>
      </c>
      <c r="P490" s="31"/>
    </row>
    <row r="491" spans="2:17" ht="17.25" customHeight="1" thickBot="1">
      <c r="B491" s="38"/>
      <c r="C491" s="12"/>
      <c r="D491" s="12"/>
      <c r="E491" s="12"/>
      <c r="F491" s="164" t="s">
        <v>122</v>
      </c>
      <c r="G491" s="1293"/>
      <c r="H491" s="1294"/>
      <c r="I491" s="165" t="e">
        <f>I489+I490</f>
        <v>#REF!</v>
      </c>
      <c r="J491" s="1293"/>
      <c r="K491" s="1294"/>
      <c r="L491" s="165" t="e">
        <f>L489+L490</f>
        <v>#REF!</v>
      </c>
      <c r="M491" s="168" t="e">
        <f t="shared" si="69"/>
        <v>#REF!</v>
      </c>
      <c r="N491" s="169" t="e">
        <f t="shared" si="68"/>
        <v>#REF!</v>
      </c>
      <c r="O491" s="171" t="e">
        <f>L491/L496</f>
        <v>#REF!</v>
      </c>
      <c r="P491" s="31"/>
    </row>
    <row r="492" spans="2:17" ht="17.25" customHeight="1">
      <c r="B492" s="38"/>
      <c r="C492" s="12"/>
      <c r="D492" s="12"/>
      <c r="E492" s="12"/>
      <c r="F492" s="63" t="s">
        <v>52</v>
      </c>
      <c r="G492" s="69" t="e">
        <f>C484*#REF!</f>
        <v>#REF!</v>
      </c>
      <c r="H492" s="70" t="e">
        <f>#REF!+#REF!</f>
        <v>#REF!</v>
      </c>
      <c r="I492" s="71" t="e">
        <f>+G492*H492</f>
        <v>#REF!</v>
      </c>
      <c r="J492" s="69" t="e">
        <f>C484*#REF!</f>
        <v>#REF!</v>
      </c>
      <c r="K492" s="70" t="e">
        <f>#REF!+#REF!</f>
        <v>#REF!</v>
      </c>
      <c r="L492" s="98" t="e">
        <f>+J492*K492</f>
        <v>#REF!</v>
      </c>
      <c r="M492" s="99" t="e">
        <f t="shared" si="69"/>
        <v>#REF!</v>
      </c>
      <c r="N492" s="100" t="e">
        <f t="shared" si="68"/>
        <v>#REF!</v>
      </c>
      <c r="O492" s="92" t="e">
        <f>L492/L496</f>
        <v>#REF!</v>
      </c>
      <c r="P492" s="31"/>
    </row>
    <row r="493" spans="2:17" ht="17.25" customHeight="1" thickBot="1">
      <c r="B493" s="38"/>
      <c r="C493" s="12"/>
      <c r="D493" s="12"/>
      <c r="E493" s="12"/>
      <c r="F493" s="63" t="s">
        <v>53</v>
      </c>
      <c r="G493" s="69" t="e">
        <f>G492</f>
        <v>#REF!</v>
      </c>
      <c r="H493" s="70" t="e">
        <f>+#REF!</f>
        <v>#REF!</v>
      </c>
      <c r="I493" s="71" t="e">
        <f>+G493*H493</f>
        <v>#REF!</v>
      </c>
      <c r="J493" s="69" t="e">
        <f>J492</f>
        <v>#REF!</v>
      </c>
      <c r="K493" s="70" t="e">
        <f>#REF!</f>
        <v>#REF!</v>
      </c>
      <c r="L493" s="98" t="e">
        <f>+J493*K493</f>
        <v>#REF!</v>
      </c>
      <c r="M493" s="99" t="e">
        <f t="shared" si="69"/>
        <v>#REF!</v>
      </c>
      <c r="N493" s="100" t="e">
        <f t="shared" si="68"/>
        <v>#REF!</v>
      </c>
      <c r="O493" s="92" t="e">
        <f>L493/L496</f>
        <v>#REF!</v>
      </c>
      <c r="P493" s="31"/>
    </row>
    <row r="494" spans="2:17" ht="17.25" customHeight="1" thickBot="1">
      <c r="B494" s="38"/>
      <c r="C494" s="12"/>
      <c r="D494" s="12"/>
      <c r="E494" s="12"/>
      <c r="F494" s="164" t="s">
        <v>102</v>
      </c>
      <c r="G494" s="1293"/>
      <c r="H494" s="1294"/>
      <c r="I494" s="165" t="e">
        <f>SUM(I491:I493)</f>
        <v>#REF!</v>
      </c>
      <c r="J494" s="1293"/>
      <c r="K494" s="1294"/>
      <c r="L494" s="165" t="e">
        <f>SUM(L491:L493)</f>
        <v>#REF!</v>
      </c>
      <c r="M494" s="165" t="e">
        <f t="shared" si="69"/>
        <v>#REF!</v>
      </c>
      <c r="N494" s="169" t="e">
        <f t="shared" si="68"/>
        <v>#REF!</v>
      </c>
      <c r="O494" s="171" t="e">
        <f>L494/L496</f>
        <v>#REF!</v>
      </c>
      <c r="P494" s="31"/>
    </row>
    <row r="495" spans="2:17" ht="17.25" customHeight="1" thickBot="1">
      <c r="B495" s="38"/>
      <c r="C495" s="12"/>
      <c r="D495" s="12"/>
      <c r="E495" s="12"/>
      <c r="F495" s="111" t="s">
        <v>173</v>
      </c>
      <c r="G495" s="112"/>
      <c r="H495" s="116">
        <v>0.13</v>
      </c>
      <c r="I495" s="113" t="e">
        <f>I494*H495</f>
        <v>#REF!</v>
      </c>
      <c r="J495" s="112"/>
      <c r="K495" s="116">
        <v>0.13</v>
      </c>
      <c r="L495" s="114" t="e">
        <f>L494*K495</f>
        <v>#REF!</v>
      </c>
      <c r="M495" s="96" t="e">
        <f t="shared" si="69"/>
        <v>#REF!</v>
      </c>
      <c r="N495" s="97" t="e">
        <f t="shared" si="68"/>
        <v>#REF!</v>
      </c>
      <c r="O495" s="102" t="e">
        <f>L495/L496</f>
        <v>#REF!</v>
      </c>
      <c r="P495" s="31"/>
    </row>
    <row r="496" spans="2:17" ht="17.25" customHeight="1" thickBot="1">
      <c r="B496" s="38"/>
      <c r="C496" s="12"/>
      <c r="D496" s="12"/>
      <c r="E496" s="16"/>
      <c r="F496" s="178" t="s">
        <v>54</v>
      </c>
      <c r="G496" s="1293"/>
      <c r="H496" s="1294"/>
      <c r="I496" s="165" t="e">
        <f>I494+I495</f>
        <v>#REF!</v>
      </c>
      <c r="J496" s="1293"/>
      <c r="K496" s="1294"/>
      <c r="L496" s="165" t="e">
        <f>L494+L495</f>
        <v>#REF!</v>
      </c>
      <c r="M496" s="165" t="e">
        <f t="shared" si="69"/>
        <v>#REF!</v>
      </c>
      <c r="N496" s="169" t="e">
        <f t="shared" si="68"/>
        <v>#REF!</v>
      </c>
      <c r="O496" s="170" t="e">
        <f>O494+O495</f>
        <v>#REF!</v>
      </c>
      <c r="P496" s="31"/>
    </row>
    <row r="497" spans="2:17" ht="17.25" customHeight="1" thickBot="1">
      <c r="B497" s="32"/>
      <c r="C497" s="44"/>
      <c r="D497" s="44"/>
      <c r="E497" s="44"/>
      <c r="F497" s="45"/>
      <c r="G497" s="46"/>
      <c r="H497" s="47"/>
      <c r="I497" s="48"/>
      <c r="J497" s="46"/>
      <c r="K497" s="49"/>
      <c r="L497" s="48"/>
      <c r="M497" s="50"/>
      <c r="N497" s="51"/>
      <c r="O497" s="52"/>
      <c r="P497" s="33"/>
    </row>
    <row r="498" spans="2:17" ht="18" customHeight="1" thickBot="1">
      <c r="B498" s="11"/>
      <c r="C498" s="12"/>
      <c r="D498" s="12"/>
      <c r="E498" s="12"/>
      <c r="F498" s="19"/>
      <c r="G498" s="20"/>
      <c r="H498" s="21"/>
      <c r="I498" s="22"/>
      <c r="J498" s="20"/>
      <c r="K498" s="23"/>
      <c r="L498" s="22"/>
      <c r="M498" s="24"/>
      <c r="N498" s="41"/>
      <c r="O498" s="42"/>
      <c r="P498" s="11"/>
    </row>
    <row r="499" spans="2:17" ht="17.25" customHeight="1">
      <c r="B499" s="40"/>
      <c r="C499" s="1299"/>
      <c r="D499" s="1299"/>
      <c r="E499" s="1299"/>
      <c r="F499" s="1299"/>
      <c r="G499" s="1299"/>
      <c r="H499" s="1299"/>
      <c r="I499" s="1299"/>
      <c r="J499" s="1299"/>
      <c r="K499" s="1299"/>
      <c r="L499" s="1299"/>
      <c r="M499" s="1299"/>
      <c r="N499" s="1299"/>
      <c r="O499" s="1299"/>
      <c r="P499" s="30"/>
    </row>
    <row r="500" spans="2:17" ht="23.25">
      <c r="B500" s="38"/>
      <c r="C500" s="1300" t="s">
        <v>129</v>
      </c>
      <c r="D500" s="1300"/>
      <c r="E500" s="1300"/>
      <c r="F500" s="1300"/>
      <c r="G500" s="1300"/>
      <c r="H500" s="1300"/>
      <c r="I500" s="1300"/>
      <c r="J500" s="1300"/>
      <c r="K500" s="1300"/>
      <c r="L500" s="1300"/>
      <c r="M500" s="1300"/>
      <c r="N500" s="1300"/>
      <c r="O500" s="1300"/>
      <c r="P500" s="31"/>
    </row>
    <row r="501" spans="2:17" ht="17.25" customHeight="1" thickBot="1">
      <c r="B501" s="38"/>
      <c r="C501" s="1301"/>
      <c r="D501" s="1301"/>
      <c r="E501" s="1301"/>
      <c r="F501" s="1301"/>
      <c r="G501" s="1301"/>
      <c r="H501" s="1301"/>
      <c r="I501" s="1301"/>
      <c r="J501" s="1301"/>
      <c r="K501" s="1301"/>
      <c r="L501" s="1301"/>
      <c r="M501" s="1301"/>
      <c r="N501" s="1301"/>
      <c r="O501" s="1301"/>
      <c r="P501" s="31"/>
      <c r="Q501" s="11"/>
    </row>
    <row r="502" spans="2:17" ht="17.25" customHeight="1" thickBot="1">
      <c r="B502" s="38"/>
      <c r="C502" s="39"/>
      <c r="D502" s="39"/>
      <c r="E502" s="12"/>
      <c r="F502" s="13"/>
      <c r="G502" s="1302" t="str">
        <f>$G$10</f>
        <v>2010 BILL</v>
      </c>
      <c r="H502" s="1303"/>
      <c r="I502" s="1304"/>
      <c r="J502" s="1302" t="str">
        <f>$J$10</f>
        <v>2011 BILL</v>
      </c>
      <c r="K502" s="1303"/>
      <c r="L502" s="1304"/>
      <c r="M502" s="1302" t="s">
        <v>48</v>
      </c>
      <c r="N502" s="1303"/>
      <c r="O502" s="1304"/>
      <c r="P502" s="31"/>
      <c r="Q502" s="11"/>
    </row>
    <row r="503" spans="2:17" ht="26.25" thickBot="1">
      <c r="B503" s="38"/>
      <c r="C503" s="12"/>
      <c r="D503" s="12"/>
      <c r="E503" s="14"/>
      <c r="F503" s="15"/>
      <c r="G503" s="134" t="s">
        <v>42</v>
      </c>
      <c r="H503" s="135" t="s">
        <v>43</v>
      </c>
      <c r="I503" s="136" t="s">
        <v>44</v>
      </c>
      <c r="J503" s="137" t="s">
        <v>42</v>
      </c>
      <c r="K503" s="135" t="s">
        <v>43</v>
      </c>
      <c r="L503" s="136" t="s">
        <v>44</v>
      </c>
      <c r="M503" s="58" t="s">
        <v>49</v>
      </c>
      <c r="N503" s="59" t="s">
        <v>50</v>
      </c>
      <c r="O503" s="60" t="s">
        <v>51</v>
      </c>
      <c r="P503" s="31"/>
      <c r="Q503" s="11"/>
    </row>
    <row r="504" spans="2:17" ht="17.25" customHeight="1" thickBot="1">
      <c r="B504" s="38"/>
      <c r="C504" s="1305" t="s">
        <v>45</v>
      </c>
      <c r="D504" s="1306"/>
      <c r="E504" s="12"/>
      <c r="F504" s="140" t="s">
        <v>46</v>
      </c>
      <c r="G504" s="138"/>
      <c r="H504" s="132"/>
      <c r="I504" s="71" t="e">
        <f>+'2015 Existing Rates'!#REF!</f>
        <v>#REF!</v>
      </c>
      <c r="J504" s="69"/>
      <c r="K504" s="133"/>
      <c r="L504" s="98" t="e">
        <f>+#REF!</f>
        <v>#REF!</v>
      </c>
      <c r="M504" s="99" t="e">
        <f t="shared" ref="M504:M509" si="70">+L504-I504</f>
        <v>#REF!</v>
      </c>
      <c r="N504" s="100" t="e">
        <f>+M504/I504</f>
        <v>#REF!</v>
      </c>
      <c r="O504" s="92" t="e">
        <f>L504/L517</f>
        <v>#REF!</v>
      </c>
      <c r="P504" s="31"/>
      <c r="Q504" s="11"/>
    </row>
    <row r="505" spans="2:17" ht="17.25" customHeight="1" thickBot="1">
      <c r="B505" s="38"/>
      <c r="C505" s="36">
        <v>2400000</v>
      </c>
      <c r="D505" s="37" t="s">
        <v>13</v>
      </c>
      <c r="E505" s="12"/>
      <c r="F505" s="141" t="s">
        <v>57</v>
      </c>
      <c r="G505" s="139">
        <f>+C506</f>
        <v>5400</v>
      </c>
      <c r="H505" s="62">
        <f>'2015 Existing Rates'!$D$69</f>
        <v>0</v>
      </c>
      <c r="I505" s="77">
        <f>+G505*H505</f>
        <v>0</v>
      </c>
      <c r="J505" s="68">
        <f>G505</f>
        <v>5400</v>
      </c>
      <c r="K505" s="61" t="e">
        <f>#REF!</f>
        <v>#REF!</v>
      </c>
      <c r="L505" s="81" t="e">
        <f>+J505*K505</f>
        <v>#REF!</v>
      </c>
      <c r="M505" s="99" t="e">
        <f t="shared" si="70"/>
        <v>#REF!</v>
      </c>
      <c r="N505" s="100" t="e">
        <f>+M505/I505</f>
        <v>#REF!</v>
      </c>
      <c r="O505" s="92" t="e">
        <f>L505/L517</f>
        <v>#REF!</v>
      </c>
      <c r="P505" s="31"/>
      <c r="Q505" s="11"/>
    </row>
    <row r="506" spans="2:17" ht="17.25" customHeight="1" thickBot="1">
      <c r="B506" s="38"/>
      <c r="C506" s="36">
        <v>5400</v>
      </c>
      <c r="D506" s="37" t="s">
        <v>14</v>
      </c>
      <c r="E506" s="12"/>
      <c r="F506" s="141" t="s">
        <v>123</v>
      </c>
      <c r="G506" s="118">
        <f>G505</f>
        <v>5400</v>
      </c>
      <c r="H506" s="142">
        <f>'2015 Existing Rates'!$D$32</f>
        <v>0</v>
      </c>
      <c r="I506" s="77">
        <f>+G506*H506</f>
        <v>0</v>
      </c>
      <c r="J506" s="68">
        <f>+C506</f>
        <v>5400</v>
      </c>
      <c r="K506" s="61" t="e">
        <f>#REF!</f>
        <v>#REF!</v>
      </c>
      <c r="L506" s="81" t="e">
        <f>+J506*K506</f>
        <v>#REF!</v>
      </c>
      <c r="M506" s="99" t="e">
        <f t="shared" si="70"/>
        <v>#REF!</v>
      </c>
      <c r="N506" s="100" t="e">
        <f>+M506/I506</f>
        <v>#REF!</v>
      </c>
      <c r="O506" s="92" t="e">
        <f>L506/L517</f>
        <v>#REF!</v>
      </c>
      <c r="P506" s="31"/>
    </row>
    <row r="507" spans="2:17" ht="17.25" customHeight="1">
      <c r="B507" s="38"/>
      <c r="C507" s="120"/>
      <c r="D507" s="131"/>
      <c r="E507" s="12"/>
      <c r="F507" s="65" t="s">
        <v>85</v>
      </c>
      <c r="G507" s="87"/>
      <c r="H507" s="86"/>
      <c r="I507" s="77">
        <f>'2015 Existing Rates'!$B$43</f>
        <v>0</v>
      </c>
      <c r="J507" s="87"/>
      <c r="K507" s="86"/>
      <c r="L507" s="77">
        <f>'2015 Existing Rates'!$B$43</f>
        <v>0</v>
      </c>
      <c r="M507" s="99">
        <f t="shared" si="70"/>
        <v>0</v>
      </c>
      <c r="N507" s="100" t="e">
        <f>+M507/I507</f>
        <v>#DIV/0!</v>
      </c>
      <c r="O507" s="92" t="e">
        <f>L507/L517</f>
        <v>#REF!</v>
      </c>
      <c r="P507" s="31"/>
    </row>
    <row r="508" spans="2:17" ht="17.25" customHeight="1">
      <c r="B508" s="38"/>
      <c r="C508" s="28"/>
      <c r="D508" s="29"/>
      <c r="E508" s="12"/>
      <c r="F508" s="65" t="s">
        <v>124</v>
      </c>
      <c r="G508" s="68">
        <f>G506</f>
        <v>5400</v>
      </c>
      <c r="H508" s="62"/>
      <c r="I508" s="77">
        <f>+G508*H508</f>
        <v>0</v>
      </c>
      <c r="J508" s="68">
        <f>G508</f>
        <v>5400</v>
      </c>
      <c r="K508" s="61" t="e">
        <f>#REF!</f>
        <v>#REF!</v>
      </c>
      <c r="L508" s="81" t="e">
        <f>+J508*K508</f>
        <v>#REF!</v>
      </c>
      <c r="M508" s="99" t="e">
        <f t="shared" si="70"/>
        <v>#REF!</v>
      </c>
      <c r="N508" s="100">
        <v>0</v>
      </c>
      <c r="O508" s="92" t="e">
        <f>L508/L517</f>
        <v>#REF!</v>
      </c>
      <c r="P508" s="31"/>
    </row>
    <row r="509" spans="2:17" ht="17.25" customHeight="1" thickBot="1">
      <c r="B509" s="38"/>
      <c r="C509" s="12"/>
      <c r="D509" s="12"/>
      <c r="E509" s="12"/>
      <c r="F509" s="66" t="s">
        <v>125</v>
      </c>
      <c r="G509" s="68">
        <f>+C506</f>
        <v>5400</v>
      </c>
      <c r="H509" s="62">
        <f>'2015 Existing Rates'!$D$20</f>
        <v>0</v>
      </c>
      <c r="I509" s="81">
        <f>+G509*H509</f>
        <v>0</v>
      </c>
      <c r="J509" s="68">
        <f>+C506</f>
        <v>5400</v>
      </c>
      <c r="K509" s="61" t="e">
        <f>#REF!</f>
        <v>#REF!</v>
      </c>
      <c r="L509" s="81" t="e">
        <f>+J509*K509</f>
        <v>#REF!</v>
      </c>
      <c r="M509" s="99" t="e">
        <f t="shared" si="70"/>
        <v>#REF!</v>
      </c>
      <c r="N509" s="100" t="e">
        <f t="shared" ref="N509:N517" si="71">+M509/I509</f>
        <v>#REF!</v>
      </c>
      <c r="O509" s="92" t="e">
        <f>L509/L517</f>
        <v>#REF!</v>
      </c>
      <c r="P509" s="31"/>
    </row>
    <row r="510" spans="2:17" ht="17.25" customHeight="1" thickBot="1">
      <c r="B510" s="38"/>
      <c r="C510" s="12"/>
      <c r="D510" s="12"/>
      <c r="E510" s="12"/>
      <c r="F510" s="164" t="s">
        <v>120</v>
      </c>
      <c r="G510" s="1293"/>
      <c r="H510" s="1294"/>
      <c r="I510" s="165" t="e">
        <f>SUM(I504:I509)</f>
        <v>#REF!</v>
      </c>
      <c r="J510" s="1293"/>
      <c r="K510" s="1294"/>
      <c r="L510" s="165" t="e">
        <f>SUM(L504:L509)</f>
        <v>#REF!</v>
      </c>
      <c r="M510" s="168" t="e">
        <f>SUM(M504:M509)</f>
        <v>#REF!</v>
      </c>
      <c r="N510" s="169" t="e">
        <f t="shared" si="71"/>
        <v>#REF!</v>
      </c>
      <c r="O510" s="170" t="e">
        <f>SUM(O504:O509)</f>
        <v>#REF!</v>
      </c>
      <c r="P510" s="31"/>
    </row>
    <row r="511" spans="2:17" ht="17.25" customHeight="1" thickBot="1">
      <c r="B511" s="38"/>
      <c r="C511" s="12"/>
      <c r="D511" s="12"/>
      <c r="E511" s="12"/>
      <c r="F511" s="65" t="s">
        <v>126</v>
      </c>
      <c r="G511" s="122">
        <f>C506</f>
        <v>5400</v>
      </c>
      <c r="H511" s="123" t="e">
        <f>#REF!</f>
        <v>#REF!</v>
      </c>
      <c r="I511" s="77" t="e">
        <f>+G511*H511</f>
        <v>#REF!</v>
      </c>
      <c r="J511" s="122">
        <f>C506</f>
        <v>5400</v>
      </c>
      <c r="K511" s="123" t="e">
        <f>#REF!</f>
        <v>#REF!</v>
      </c>
      <c r="L511" s="77" t="e">
        <f>+J511*K511</f>
        <v>#REF!</v>
      </c>
      <c r="M511" s="124" t="e">
        <f t="shared" ref="M511:M517" si="72">+L511-I511</f>
        <v>#REF!</v>
      </c>
      <c r="N511" s="89" t="e">
        <f t="shared" si="71"/>
        <v>#REF!</v>
      </c>
      <c r="O511" s="92" t="e">
        <f>L511/L517</f>
        <v>#REF!</v>
      </c>
      <c r="P511" s="31"/>
    </row>
    <row r="512" spans="2:17" ht="17.25" customHeight="1" thickBot="1">
      <c r="B512" s="38"/>
      <c r="C512" s="12"/>
      <c r="D512" s="12"/>
      <c r="E512" s="12"/>
      <c r="F512" s="164" t="s">
        <v>122</v>
      </c>
      <c r="G512" s="1293"/>
      <c r="H512" s="1294"/>
      <c r="I512" s="165" t="e">
        <f>I510+I511</f>
        <v>#REF!</v>
      </c>
      <c r="J512" s="1293"/>
      <c r="K512" s="1294"/>
      <c r="L512" s="165" t="e">
        <f>L510+L511</f>
        <v>#REF!</v>
      </c>
      <c r="M512" s="168" t="e">
        <f t="shared" si="72"/>
        <v>#REF!</v>
      </c>
      <c r="N512" s="169" t="e">
        <f t="shared" si="71"/>
        <v>#REF!</v>
      </c>
      <c r="O512" s="171" t="e">
        <f>L512/L517</f>
        <v>#REF!</v>
      </c>
      <c r="P512" s="31"/>
    </row>
    <row r="513" spans="2:17" ht="17.25" customHeight="1">
      <c r="B513" s="38"/>
      <c r="C513" s="12"/>
      <c r="D513" s="12"/>
      <c r="E513" s="12"/>
      <c r="F513" s="63" t="s">
        <v>52</v>
      </c>
      <c r="G513" s="69" t="e">
        <f>C505*#REF!</f>
        <v>#REF!</v>
      </c>
      <c r="H513" s="70" t="e">
        <f>#REF!+#REF!</f>
        <v>#REF!</v>
      </c>
      <c r="I513" s="71" t="e">
        <f>+G513*H513</f>
        <v>#REF!</v>
      </c>
      <c r="J513" s="69" t="e">
        <f>C505*#REF!</f>
        <v>#REF!</v>
      </c>
      <c r="K513" s="70" t="e">
        <f>#REF!+#REF!</f>
        <v>#REF!</v>
      </c>
      <c r="L513" s="98" t="e">
        <f>+J513*K513</f>
        <v>#REF!</v>
      </c>
      <c r="M513" s="99" t="e">
        <f t="shared" si="72"/>
        <v>#REF!</v>
      </c>
      <c r="N513" s="100" t="e">
        <f t="shared" si="71"/>
        <v>#REF!</v>
      </c>
      <c r="O513" s="92" t="e">
        <f>L513/L517</f>
        <v>#REF!</v>
      </c>
      <c r="P513" s="31"/>
    </row>
    <row r="514" spans="2:17" ht="17.25" customHeight="1" thickBot="1">
      <c r="B514" s="38"/>
      <c r="C514" s="12"/>
      <c r="D514" s="12"/>
      <c r="E514" s="12"/>
      <c r="F514" s="63" t="s">
        <v>53</v>
      </c>
      <c r="G514" s="69" t="e">
        <f>G513</f>
        <v>#REF!</v>
      </c>
      <c r="H514" s="70" t="e">
        <f>+#REF!</f>
        <v>#REF!</v>
      </c>
      <c r="I514" s="71" t="e">
        <f>+G514*H514</f>
        <v>#REF!</v>
      </c>
      <c r="J514" s="69" t="e">
        <f>J513</f>
        <v>#REF!</v>
      </c>
      <c r="K514" s="70" t="e">
        <f>#REF!</f>
        <v>#REF!</v>
      </c>
      <c r="L514" s="98" t="e">
        <f>+J514*K514</f>
        <v>#REF!</v>
      </c>
      <c r="M514" s="99" t="e">
        <f t="shared" si="72"/>
        <v>#REF!</v>
      </c>
      <c r="N514" s="100" t="e">
        <f t="shared" si="71"/>
        <v>#REF!</v>
      </c>
      <c r="O514" s="92" t="e">
        <f>L514/L517</f>
        <v>#REF!</v>
      </c>
      <c r="P514" s="31"/>
    </row>
    <row r="515" spans="2:17" ht="17.25" customHeight="1" thickBot="1">
      <c r="B515" s="38"/>
      <c r="C515" s="12"/>
      <c r="D515" s="12"/>
      <c r="E515" s="12"/>
      <c r="F515" s="164" t="s">
        <v>102</v>
      </c>
      <c r="G515" s="1293"/>
      <c r="H515" s="1294"/>
      <c r="I515" s="165" t="e">
        <f>SUM(I512:I514)</f>
        <v>#REF!</v>
      </c>
      <c r="J515" s="1293"/>
      <c r="K515" s="1294"/>
      <c r="L515" s="165" t="e">
        <f>SUM(L512:L514)</f>
        <v>#REF!</v>
      </c>
      <c r="M515" s="165" t="e">
        <f t="shared" si="72"/>
        <v>#REF!</v>
      </c>
      <c r="N515" s="169" t="e">
        <f t="shared" si="71"/>
        <v>#REF!</v>
      </c>
      <c r="O515" s="171" t="e">
        <f>L515/L517</f>
        <v>#REF!</v>
      </c>
      <c r="P515" s="31"/>
    </row>
    <row r="516" spans="2:17" ht="17.25" customHeight="1" thickBot="1">
      <c r="B516" s="38"/>
      <c r="C516" s="12"/>
      <c r="D516" s="12"/>
      <c r="E516" s="12"/>
      <c r="F516" s="111" t="s">
        <v>173</v>
      </c>
      <c r="G516" s="112"/>
      <c r="H516" s="116">
        <v>0.13</v>
      </c>
      <c r="I516" s="113" t="e">
        <f>I515*H516</f>
        <v>#REF!</v>
      </c>
      <c r="J516" s="112"/>
      <c r="K516" s="116">
        <v>0.13</v>
      </c>
      <c r="L516" s="114" t="e">
        <f>L515*K516</f>
        <v>#REF!</v>
      </c>
      <c r="M516" s="96" t="e">
        <f t="shared" si="72"/>
        <v>#REF!</v>
      </c>
      <c r="N516" s="97" t="e">
        <f t="shared" si="71"/>
        <v>#REF!</v>
      </c>
      <c r="O516" s="102" t="e">
        <f>L516/L517</f>
        <v>#REF!</v>
      </c>
      <c r="P516" s="31"/>
    </row>
    <row r="517" spans="2:17" ht="17.25" customHeight="1" thickBot="1">
      <c r="B517" s="38"/>
      <c r="C517" s="12"/>
      <c r="D517" s="12"/>
      <c r="E517" s="16"/>
      <c r="F517" s="178" t="s">
        <v>54</v>
      </c>
      <c r="G517" s="1293"/>
      <c r="H517" s="1294"/>
      <c r="I517" s="165" t="e">
        <f>I515+I516</f>
        <v>#REF!</v>
      </c>
      <c r="J517" s="1293"/>
      <c r="K517" s="1294"/>
      <c r="L517" s="165" t="e">
        <f>L515+L516</f>
        <v>#REF!</v>
      </c>
      <c r="M517" s="165" t="e">
        <f t="shared" si="72"/>
        <v>#REF!</v>
      </c>
      <c r="N517" s="169" t="e">
        <f t="shared" si="71"/>
        <v>#REF!</v>
      </c>
      <c r="O517" s="170" t="e">
        <f>O515+O516</f>
        <v>#REF!</v>
      </c>
      <c r="P517" s="31"/>
    </row>
    <row r="518" spans="2:17" ht="17.25" customHeight="1" thickBot="1">
      <c r="B518" s="32"/>
      <c r="C518" s="44"/>
      <c r="D518" s="44"/>
      <c r="E518" s="44"/>
      <c r="F518" s="45"/>
      <c r="G518" s="46"/>
      <c r="H518" s="47"/>
      <c r="I518" s="48"/>
      <c r="J518" s="46"/>
      <c r="K518" s="49"/>
      <c r="L518" s="48"/>
      <c r="M518" s="50"/>
      <c r="N518" s="51"/>
      <c r="O518" s="52"/>
      <c r="P518" s="33"/>
    </row>
    <row r="519" spans="2:17" ht="17.25" customHeight="1">
      <c r="B519" s="40"/>
      <c r="C519" s="1299"/>
      <c r="D519" s="1299"/>
      <c r="E519" s="1299"/>
      <c r="F519" s="1299"/>
      <c r="G519" s="1299"/>
      <c r="H519" s="1299"/>
      <c r="I519" s="1299"/>
      <c r="J519" s="1299"/>
      <c r="K519" s="1299"/>
      <c r="L519" s="1299"/>
      <c r="M519" s="1299"/>
      <c r="N519" s="1299"/>
      <c r="O519" s="1299"/>
      <c r="P519" s="30"/>
    </row>
    <row r="520" spans="2:17" ht="23.25">
      <c r="B520" s="38"/>
      <c r="C520" s="1300" t="s">
        <v>60</v>
      </c>
      <c r="D520" s="1300"/>
      <c r="E520" s="1300"/>
      <c r="F520" s="1300"/>
      <c r="G520" s="1300"/>
      <c r="H520" s="1300"/>
      <c r="I520" s="1300"/>
      <c r="J520" s="1300"/>
      <c r="K520" s="1300"/>
      <c r="L520" s="1300"/>
      <c r="M520" s="1300"/>
      <c r="N520" s="1300"/>
      <c r="O520" s="1300"/>
      <c r="P520" s="31"/>
    </row>
    <row r="521" spans="2:17" ht="17.25" customHeight="1" thickBot="1">
      <c r="B521" s="38"/>
      <c r="C521" s="1301"/>
      <c r="D521" s="1301"/>
      <c r="E521" s="1301"/>
      <c r="F521" s="1301"/>
      <c r="G521" s="1301"/>
      <c r="H521" s="1301"/>
      <c r="I521" s="1301"/>
      <c r="J521" s="1301"/>
      <c r="K521" s="1301"/>
      <c r="L521" s="1301"/>
      <c r="M521" s="1301"/>
      <c r="N521" s="1301"/>
      <c r="O521" s="1301"/>
      <c r="P521" s="31"/>
      <c r="Q521" s="11"/>
    </row>
    <row r="522" spans="2:17" ht="17.25" customHeight="1" thickBot="1">
      <c r="B522" s="38"/>
      <c r="C522" s="39"/>
      <c r="D522" s="39"/>
      <c r="E522" s="12"/>
      <c r="F522" s="13"/>
      <c r="G522" s="1302" t="str">
        <f>$G$10</f>
        <v>2010 BILL</v>
      </c>
      <c r="H522" s="1303"/>
      <c r="I522" s="1304"/>
      <c r="J522" s="1302" t="str">
        <f>$J$10</f>
        <v>2011 BILL</v>
      </c>
      <c r="K522" s="1303"/>
      <c r="L522" s="1304"/>
      <c r="M522" s="1302" t="s">
        <v>48</v>
      </c>
      <c r="N522" s="1303"/>
      <c r="O522" s="1304"/>
      <c r="P522" s="31"/>
      <c r="Q522" s="11"/>
    </row>
    <row r="523" spans="2:17" ht="26.25" thickBot="1">
      <c r="B523" s="38"/>
      <c r="C523" s="12"/>
      <c r="D523" s="12"/>
      <c r="E523" s="14"/>
      <c r="F523" s="15"/>
      <c r="G523" s="134" t="s">
        <v>42</v>
      </c>
      <c r="H523" s="135" t="s">
        <v>43</v>
      </c>
      <c r="I523" s="136" t="s">
        <v>44</v>
      </c>
      <c r="J523" s="137" t="s">
        <v>42</v>
      </c>
      <c r="K523" s="135" t="s">
        <v>43</v>
      </c>
      <c r="L523" s="136" t="s">
        <v>44</v>
      </c>
      <c r="M523" s="58" t="s">
        <v>49</v>
      </c>
      <c r="N523" s="59" t="s">
        <v>50</v>
      </c>
      <c r="O523" s="60" t="s">
        <v>51</v>
      </c>
      <c r="P523" s="31"/>
      <c r="Q523" s="11"/>
    </row>
    <row r="524" spans="2:17" ht="17.25" customHeight="1" thickBot="1">
      <c r="B524" s="38"/>
      <c r="C524" s="1305" t="s">
        <v>45</v>
      </c>
      <c r="D524" s="1306"/>
      <c r="E524" s="12"/>
      <c r="F524" s="140" t="s">
        <v>46</v>
      </c>
      <c r="G524" s="138"/>
      <c r="H524" s="132"/>
      <c r="I524" s="71" t="e">
        <f>+'2015 Existing Rates'!#REF!</f>
        <v>#REF!</v>
      </c>
      <c r="J524" s="69"/>
      <c r="K524" s="133"/>
      <c r="L524" s="98" t="e">
        <f>#REF!</f>
        <v>#REF!</v>
      </c>
      <c r="M524" s="99" t="e">
        <f t="shared" ref="M524:M529" si="73">+L524-I524</f>
        <v>#REF!</v>
      </c>
      <c r="N524" s="100" t="e">
        <f t="shared" ref="N524:N537" si="74">+M524/I524</f>
        <v>#REF!</v>
      </c>
      <c r="O524" s="92" t="e">
        <f>L524/L537</f>
        <v>#REF!</v>
      </c>
      <c r="P524" s="31"/>
      <c r="Q524" s="11"/>
    </row>
    <row r="525" spans="2:17" ht="17.25" customHeight="1" thickBot="1">
      <c r="B525" s="38"/>
      <c r="C525" s="36">
        <v>2400000</v>
      </c>
      <c r="D525" s="37" t="s">
        <v>13</v>
      </c>
      <c r="E525" s="12"/>
      <c r="F525" s="141" t="s">
        <v>57</v>
      </c>
      <c r="G525" s="139">
        <f>+C526</f>
        <v>5400</v>
      </c>
      <c r="H525" s="62">
        <f>'2015 Existing Rates'!$D$70</f>
        <v>0</v>
      </c>
      <c r="I525" s="77">
        <f>+G525*H525</f>
        <v>0</v>
      </c>
      <c r="J525" s="68">
        <f>G525</f>
        <v>5400</v>
      </c>
      <c r="K525" s="61" t="e">
        <f>#REF!</f>
        <v>#REF!</v>
      </c>
      <c r="L525" s="81" t="e">
        <f>+J525*K525</f>
        <v>#REF!</v>
      </c>
      <c r="M525" s="99" t="e">
        <f t="shared" si="73"/>
        <v>#REF!</v>
      </c>
      <c r="N525" s="100" t="e">
        <f t="shared" si="74"/>
        <v>#REF!</v>
      </c>
      <c r="O525" s="92" t="e">
        <f>L525/L537</f>
        <v>#REF!</v>
      </c>
      <c r="P525" s="31"/>
      <c r="Q525" s="11"/>
    </row>
    <row r="526" spans="2:17" ht="17.25" customHeight="1" thickBot="1">
      <c r="B526" s="38"/>
      <c r="C526" s="36">
        <v>5400</v>
      </c>
      <c r="D526" s="37" t="s">
        <v>14</v>
      </c>
      <c r="E526" s="12"/>
      <c r="F526" s="141" t="s">
        <v>123</v>
      </c>
      <c r="G526" s="118">
        <f>G525</f>
        <v>5400</v>
      </c>
      <c r="H526" s="142">
        <f>'2015 Existing Rates'!$D$33</f>
        <v>0</v>
      </c>
      <c r="I526" s="77">
        <f>+G526*H526</f>
        <v>0</v>
      </c>
      <c r="J526" s="68">
        <f>+C526</f>
        <v>5400</v>
      </c>
      <c r="K526" s="61" t="e">
        <f>#REF!</f>
        <v>#REF!</v>
      </c>
      <c r="L526" s="81" t="e">
        <f>+J526*K526</f>
        <v>#REF!</v>
      </c>
      <c r="M526" s="99" t="e">
        <f t="shared" si="73"/>
        <v>#REF!</v>
      </c>
      <c r="N526" s="100" t="e">
        <f t="shared" si="74"/>
        <v>#REF!</v>
      </c>
      <c r="O526" s="92" t="e">
        <f>L526/L537</f>
        <v>#REF!</v>
      </c>
      <c r="P526" s="31"/>
    </row>
    <row r="527" spans="2:17" ht="17.25" customHeight="1">
      <c r="B527" s="38"/>
      <c r="C527" s="120"/>
      <c r="D527" s="131"/>
      <c r="E527" s="12"/>
      <c r="F527" s="65" t="s">
        <v>85</v>
      </c>
      <c r="G527" s="87"/>
      <c r="H527" s="86"/>
      <c r="I527" s="77">
        <f>'2015 Existing Rates'!$B$45</f>
        <v>0</v>
      </c>
      <c r="J527" s="87"/>
      <c r="K527" s="86"/>
      <c r="L527" s="77" t="e">
        <f>#REF!</f>
        <v>#REF!</v>
      </c>
      <c r="M527" s="99" t="e">
        <f t="shared" si="73"/>
        <v>#REF!</v>
      </c>
      <c r="N527" s="100" t="e">
        <f t="shared" si="74"/>
        <v>#REF!</v>
      </c>
      <c r="O527" s="92" t="e">
        <f>L527/L537</f>
        <v>#REF!</v>
      </c>
      <c r="P527" s="31"/>
    </row>
    <row r="528" spans="2:17" ht="17.25" customHeight="1">
      <c r="B528" s="38"/>
      <c r="C528" s="28"/>
      <c r="D528" s="29"/>
      <c r="E528" s="12"/>
      <c r="F528" s="65" t="s">
        <v>124</v>
      </c>
      <c r="G528" s="68">
        <f>G526</f>
        <v>5400</v>
      </c>
      <c r="H528" s="62"/>
      <c r="I528" s="77">
        <f>+G528*H528</f>
        <v>0</v>
      </c>
      <c r="J528" s="68">
        <f>G528</f>
        <v>5400</v>
      </c>
      <c r="K528" s="61" t="e">
        <f>#REF!</f>
        <v>#REF!</v>
      </c>
      <c r="L528" s="81" t="e">
        <f>+J528*K528</f>
        <v>#REF!</v>
      </c>
      <c r="M528" s="99" t="e">
        <f t="shared" si="73"/>
        <v>#REF!</v>
      </c>
      <c r="N528" s="100">
        <v>0</v>
      </c>
      <c r="O528" s="92" t="e">
        <f>L528/L537</f>
        <v>#REF!</v>
      </c>
      <c r="P528" s="31"/>
    </row>
    <row r="529" spans="2:17" ht="17.25" customHeight="1" thickBot="1">
      <c r="B529" s="38"/>
      <c r="C529" s="12"/>
      <c r="D529" s="12"/>
      <c r="E529" s="12"/>
      <c r="F529" s="66" t="s">
        <v>125</v>
      </c>
      <c r="G529" s="68">
        <f>+C526</f>
        <v>5400</v>
      </c>
      <c r="H529" s="62">
        <f>'2015 Existing Rates'!$D$21</f>
        <v>0</v>
      </c>
      <c r="I529" s="81">
        <f>+G529*H529</f>
        <v>0</v>
      </c>
      <c r="J529" s="68">
        <f>+C526</f>
        <v>5400</v>
      </c>
      <c r="K529" s="61" t="e">
        <f>#REF!</f>
        <v>#REF!</v>
      </c>
      <c r="L529" s="81" t="e">
        <f>+J529*K529</f>
        <v>#REF!</v>
      </c>
      <c r="M529" s="99" t="e">
        <f t="shared" si="73"/>
        <v>#REF!</v>
      </c>
      <c r="N529" s="100" t="e">
        <f t="shared" si="74"/>
        <v>#REF!</v>
      </c>
      <c r="O529" s="92" t="e">
        <f>L529/L537</f>
        <v>#REF!</v>
      </c>
      <c r="P529" s="31"/>
    </row>
    <row r="530" spans="2:17" ht="17.25" customHeight="1" thickBot="1">
      <c r="B530" s="38"/>
      <c r="C530" s="12"/>
      <c r="D530" s="12"/>
      <c r="E530" s="12"/>
      <c r="F530" s="164" t="s">
        <v>120</v>
      </c>
      <c r="G530" s="1293"/>
      <c r="H530" s="1294"/>
      <c r="I530" s="165" t="e">
        <f>SUM(I524:I529)</f>
        <v>#REF!</v>
      </c>
      <c r="J530" s="1293"/>
      <c r="K530" s="1294"/>
      <c r="L530" s="165" t="e">
        <f>SUM(L524:L529)</f>
        <v>#REF!</v>
      </c>
      <c r="M530" s="168" t="e">
        <f t="shared" ref="M530:M537" si="75">+L530-I530</f>
        <v>#REF!</v>
      </c>
      <c r="N530" s="169" t="e">
        <f t="shared" si="74"/>
        <v>#REF!</v>
      </c>
      <c r="O530" s="170" t="e">
        <f>SUM(O524:O529)</f>
        <v>#REF!</v>
      </c>
      <c r="P530" s="31"/>
    </row>
    <row r="531" spans="2:17" ht="17.25" customHeight="1" thickBot="1">
      <c r="B531" s="38"/>
      <c r="C531" s="12"/>
      <c r="D531" s="12"/>
      <c r="E531" s="12"/>
      <c r="F531" s="65" t="s">
        <v>126</v>
      </c>
      <c r="G531" s="122">
        <f>C526</f>
        <v>5400</v>
      </c>
      <c r="H531" s="123" t="e">
        <f>#REF!</f>
        <v>#REF!</v>
      </c>
      <c r="I531" s="77" t="e">
        <f>+G531*H531</f>
        <v>#REF!</v>
      </c>
      <c r="J531" s="122">
        <f>C526</f>
        <v>5400</v>
      </c>
      <c r="K531" s="123" t="e">
        <f>#REF!</f>
        <v>#REF!</v>
      </c>
      <c r="L531" s="77" t="e">
        <f>+J531*K531</f>
        <v>#REF!</v>
      </c>
      <c r="M531" s="124" t="e">
        <f t="shared" si="75"/>
        <v>#REF!</v>
      </c>
      <c r="N531" s="89" t="e">
        <f t="shared" si="74"/>
        <v>#REF!</v>
      </c>
      <c r="O531" s="92" t="e">
        <f>L531/L537</f>
        <v>#REF!</v>
      </c>
      <c r="P531" s="31"/>
    </row>
    <row r="532" spans="2:17" ht="17.25" customHeight="1" thickBot="1">
      <c r="B532" s="38"/>
      <c r="C532" s="12"/>
      <c r="D532" s="12"/>
      <c r="E532" s="12"/>
      <c r="F532" s="164" t="s">
        <v>122</v>
      </c>
      <c r="G532" s="1293"/>
      <c r="H532" s="1294"/>
      <c r="I532" s="165" t="e">
        <f>I530+I531</f>
        <v>#REF!</v>
      </c>
      <c r="J532" s="1293"/>
      <c r="K532" s="1294"/>
      <c r="L532" s="165" t="e">
        <f>L530+L531</f>
        <v>#REF!</v>
      </c>
      <c r="M532" s="168" t="e">
        <f t="shared" si="75"/>
        <v>#REF!</v>
      </c>
      <c r="N532" s="169" t="e">
        <f t="shared" si="74"/>
        <v>#REF!</v>
      </c>
      <c r="O532" s="171" t="e">
        <f>L532/L537</f>
        <v>#REF!</v>
      </c>
      <c r="P532" s="31"/>
    </row>
    <row r="533" spans="2:17" ht="17.25" customHeight="1">
      <c r="B533" s="38"/>
      <c r="C533" s="12"/>
      <c r="D533" s="12"/>
      <c r="E533" s="12"/>
      <c r="F533" s="63" t="s">
        <v>52</v>
      </c>
      <c r="G533" s="69" t="e">
        <f>C525*#REF!</f>
        <v>#REF!</v>
      </c>
      <c r="H533" s="70" t="e">
        <f>#REF!+#REF!</f>
        <v>#REF!</v>
      </c>
      <c r="I533" s="71" t="e">
        <f>+G533*H533</f>
        <v>#REF!</v>
      </c>
      <c r="J533" s="69" t="e">
        <f>C525*#REF!</f>
        <v>#REF!</v>
      </c>
      <c r="K533" s="70" t="e">
        <f>#REF!+#REF!</f>
        <v>#REF!</v>
      </c>
      <c r="L533" s="98" t="e">
        <f>+J533*K533</f>
        <v>#REF!</v>
      </c>
      <c r="M533" s="99" t="e">
        <f t="shared" si="75"/>
        <v>#REF!</v>
      </c>
      <c r="N533" s="100" t="e">
        <f t="shared" si="74"/>
        <v>#REF!</v>
      </c>
      <c r="O533" s="92" t="e">
        <f>L533/L537</f>
        <v>#REF!</v>
      </c>
      <c r="P533" s="31"/>
    </row>
    <row r="534" spans="2:17" ht="17.25" customHeight="1" thickBot="1">
      <c r="B534" s="38"/>
      <c r="C534" s="12"/>
      <c r="D534" s="12"/>
      <c r="E534" s="12"/>
      <c r="F534" s="63" t="s">
        <v>53</v>
      </c>
      <c r="G534" s="69" t="e">
        <f>G533</f>
        <v>#REF!</v>
      </c>
      <c r="H534" s="70" t="e">
        <f>#REF!</f>
        <v>#REF!</v>
      </c>
      <c r="I534" s="71" t="e">
        <f>+G534*H534</f>
        <v>#REF!</v>
      </c>
      <c r="J534" s="69" t="e">
        <f>J533</f>
        <v>#REF!</v>
      </c>
      <c r="K534" s="70" t="e">
        <f>#REF!</f>
        <v>#REF!</v>
      </c>
      <c r="L534" s="98" t="e">
        <f>+J534*K534</f>
        <v>#REF!</v>
      </c>
      <c r="M534" s="99" t="e">
        <f t="shared" si="75"/>
        <v>#REF!</v>
      </c>
      <c r="N534" s="100" t="e">
        <f t="shared" si="74"/>
        <v>#REF!</v>
      </c>
      <c r="O534" s="92" t="e">
        <f>L534/L537</f>
        <v>#REF!</v>
      </c>
      <c r="P534" s="31"/>
    </row>
    <row r="535" spans="2:17" ht="17.25" customHeight="1" thickBot="1">
      <c r="B535" s="38"/>
      <c r="C535" s="12"/>
      <c r="D535" s="12"/>
      <c r="E535" s="12"/>
      <c r="F535" s="164" t="s">
        <v>102</v>
      </c>
      <c r="G535" s="1293"/>
      <c r="H535" s="1294"/>
      <c r="I535" s="165" t="e">
        <f>SUM(I532:I534)</f>
        <v>#REF!</v>
      </c>
      <c r="J535" s="1293"/>
      <c r="K535" s="1294"/>
      <c r="L535" s="165" t="e">
        <f>SUM(L532:L534)</f>
        <v>#REF!</v>
      </c>
      <c r="M535" s="165" t="e">
        <f t="shared" si="75"/>
        <v>#REF!</v>
      </c>
      <c r="N535" s="169" t="e">
        <f t="shared" si="74"/>
        <v>#REF!</v>
      </c>
      <c r="O535" s="171" t="e">
        <f>L535/L537</f>
        <v>#REF!</v>
      </c>
      <c r="P535" s="31"/>
    </row>
    <row r="536" spans="2:17" ht="17.25" customHeight="1" thickBot="1">
      <c r="B536" s="38"/>
      <c r="C536" s="12"/>
      <c r="D536" s="12"/>
      <c r="E536" s="12"/>
      <c r="F536" s="111" t="s">
        <v>173</v>
      </c>
      <c r="G536" s="112"/>
      <c r="H536" s="116">
        <v>0.13</v>
      </c>
      <c r="I536" s="113" t="e">
        <f>I535*H536</f>
        <v>#REF!</v>
      </c>
      <c r="J536" s="112"/>
      <c r="K536" s="116">
        <v>0.13</v>
      </c>
      <c r="L536" s="114" t="e">
        <f>L535*K536</f>
        <v>#REF!</v>
      </c>
      <c r="M536" s="96" t="e">
        <f t="shared" si="75"/>
        <v>#REF!</v>
      </c>
      <c r="N536" s="97" t="e">
        <f t="shared" si="74"/>
        <v>#REF!</v>
      </c>
      <c r="O536" s="102" t="e">
        <f>L536/L537</f>
        <v>#REF!</v>
      </c>
      <c r="P536" s="31"/>
    </row>
    <row r="537" spans="2:17" ht="17.25" customHeight="1" thickBot="1">
      <c r="B537" s="38"/>
      <c r="C537" s="12"/>
      <c r="D537" s="12"/>
      <c r="E537" s="16"/>
      <c r="F537" s="178" t="s">
        <v>54</v>
      </c>
      <c r="G537" s="1293"/>
      <c r="H537" s="1294"/>
      <c r="I537" s="165" t="e">
        <f>I535+I536</f>
        <v>#REF!</v>
      </c>
      <c r="J537" s="1293"/>
      <c r="K537" s="1294"/>
      <c r="L537" s="165" t="e">
        <f>L535+L536</f>
        <v>#REF!</v>
      </c>
      <c r="M537" s="165" t="e">
        <f t="shared" si="75"/>
        <v>#REF!</v>
      </c>
      <c r="N537" s="169" t="e">
        <f t="shared" si="74"/>
        <v>#REF!</v>
      </c>
      <c r="O537" s="170" t="e">
        <f>O535+O536</f>
        <v>#REF!</v>
      </c>
      <c r="P537" s="31"/>
    </row>
    <row r="538" spans="2:17" ht="17.25" customHeight="1" thickBot="1">
      <c r="B538" s="32"/>
      <c r="C538" s="44"/>
      <c r="D538" s="44"/>
      <c r="E538" s="44"/>
      <c r="F538" s="45"/>
      <c r="G538" s="46"/>
      <c r="H538" s="47"/>
      <c r="I538" s="48"/>
      <c r="J538" s="46"/>
      <c r="K538" s="49"/>
      <c r="L538" s="48"/>
      <c r="M538" s="50"/>
      <c r="N538" s="51"/>
      <c r="O538" s="52"/>
      <c r="P538" s="33"/>
    </row>
    <row r="539" spans="2:17" ht="17.25" customHeight="1" thickBot="1">
      <c r="B539" s="11"/>
      <c r="C539" s="12"/>
      <c r="D539" s="12"/>
      <c r="E539" s="12"/>
      <c r="F539" s="19"/>
      <c r="G539" s="20"/>
      <c r="H539" s="21"/>
      <c r="I539" s="22"/>
      <c r="J539" s="20"/>
      <c r="K539" s="23"/>
      <c r="L539" s="22"/>
      <c r="M539" s="24"/>
      <c r="N539" s="41"/>
      <c r="O539" s="42"/>
      <c r="P539" s="11"/>
    </row>
    <row r="540" spans="2:17" ht="17.25" customHeight="1">
      <c r="B540" s="40"/>
      <c r="C540" s="1299"/>
      <c r="D540" s="1299"/>
      <c r="E540" s="1299"/>
      <c r="F540" s="1299"/>
      <c r="G540" s="1299"/>
      <c r="H540" s="1299"/>
      <c r="I540" s="1299"/>
      <c r="J540" s="1299"/>
      <c r="K540" s="1299"/>
      <c r="L540" s="1299"/>
      <c r="M540" s="1299"/>
      <c r="N540" s="1299"/>
      <c r="O540" s="1299"/>
      <c r="P540" s="30"/>
    </row>
    <row r="541" spans="2:17" ht="23.25">
      <c r="B541" s="38"/>
      <c r="C541" s="1300" t="s">
        <v>60</v>
      </c>
      <c r="D541" s="1300"/>
      <c r="E541" s="1300"/>
      <c r="F541" s="1300"/>
      <c r="G541" s="1300"/>
      <c r="H541" s="1300"/>
      <c r="I541" s="1300"/>
      <c r="J541" s="1300"/>
      <c r="K541" s="1300"/>
      <c r="L541" s="1300"/>
      <c r="M541" s="1300"/>
      <c r="N541" s="1300"/>
      <c r="O541" s="1300"/>
      <c r="P541" s="31"/>
    </row>
    <row r="542" spans="2:17" ht="17.25" customHeight="1" thickBot="1">
      <c r="B542" s="38"/>
      <c r="C542" s="1301"/>
      <c r="D542" s="1301"/>
      <c r="E542" s="1301"/>
      <c r="F542" s="1301"/>
      <c r="G542" s="1301"/>
      <c r="H542" s="1301"/>
      <c r="I542" s="1301"/>
      <c r="J542" s="1301"/>
      <c r="K542" s="1301"/>
      <c r="L542" s="1301"/>
      <c r="M542" s="1301"/>
      <c r="N542" s="1301"/>
      <c r="O542" s="1301"/>
      <c r="P542" s="31"/>
      <c r="Q542" s="11"/>
    </row>
    <row r="543" spans="2:17" ht="17.25" customHeight="1" thickBot="1">
      <c r="B543" s="38"/>
      <c r="C543" s="39"/>
      <c r="D543" s="39"/>
      <c r="E543" s="12"/>
      <c r="F543" s="13"/>
      <c r="G543" s="1302" t="str">
        <f>$G$10</f>
        <v>2010 BILL</v>
      </c>
      <c r="H543" s="1303"/>
      <c r="I543" s="1304"/>
      <c r="J543" s="1302" t="str">
        <f>$J$10</f>
        <v>2011 BILL</v>
      </c>
      <c r="K543" s="1303"/>
      <c r="L543" s="1304"/>
      <c r="M543" s="1302" t="s">
        <v>48</v>
      </c>
      <c r="N543" s="1303"/>
      <c r="O543" s="1304"/>
      <c r="P543" s="31"/>
      <c r="Q543" s="11"/>
    </row>
    <row r="544" spans="2:17" ht="26.25" thickBot="1">
      <c r="B544" s="38"/>
      <c r="C544" s="12"/>
      <c r="D544" s="12"/>
      <c r="E544" s="14"/>
      <c r="F544" s="15"/>
      <c r="G544" s="134" t="s">
        <v>42</v>
      </c>
      <c r="H544" s="135" t="s">
        <v>43</v>
      </c>
      <c r="I544" s="136" t="s">
        <v>44</v>
      </c>
      <c r="J544" s="137" t="s">
        <v>42</v>
      </c>
      <c r="K544" s="135" t="s">
        <v>43</v>
      </c>
      <c r="L544" s="136" t="s">
        <v>44</v>
      </c>
      <c r="M544" s="58" t="s">
        <v>49</v>
      </c>
      <c r="N544" s="59" t="s">
        <v>50</v>
      </c>
      <c r="O544" s="60" t="s">
        <v>51</v>
      </c>
      <c r="P544" s="31"/>
      <c r="Q544" s="11"/>
    </row>
    <row r="545" spans="2:17" ht="17.25" customHeight="1" thickBot="1">
      <c r="B545" s="38"/>
      <c r="C545" s="1305" t="s">
        <v>45</v>
      </c>
      <c r="D545" s="1306"/>
      <c r="E545" s="12"/>
      <c r="F545" s="140" t="s">
        <v>46</v>
      </c>
      <c r="G545" s="138"/>
      <c r="H545" s="132"/>
      <c r="I545" s="71" t="e">
        <f>+'2015 Existing Rates'!#REF!</f>
        <v>#REF!</v>
      </c>
      <c r="J545" s="69"/>
      <c r="K545" s="133"/>
      <c r="L545" s="98" t="e">
        <f>#REF!</f>
        <v>#REF!</v>
      </c>
      <c r="M545" s="99" t="e">
        <f t="shared" ref="M545:M550" si="76">+L545-I545</f>
        <v>#REF!</v>
      </c>
      <c r="N545" s="100" t="e">
        <f>+M545/I545</f>
        <v>#REF!</v>
      </c>
      <c r="O545" s="92" t="e">
        <f>L545/L558</f>
        <v>#REF!</v>
      </c>
      <c r="P545" s="31"/>
      <c r="Q545" s="11"/>
    </row>
    <row r="546" spans="2:17" ht="17.25" customHeight="1" thickBot="1">
      <c r="B546" s="38"/>
      <c r="C546" s="36">
        <v>3100000</v>
      </c>
      <c r="D546" s="37" t="s">
        <v>13</v>
      </c>
      <c r="E546" s="12"/>
      <c r="F546" s="141" t="s">
        <v>57</v>
      </c>
      <c r="G546" s="139">
        <f>+C547</f>
        <v>7500</v>
      </c>
      <c r="H546" s="62">
        <f>'2015 Existing Rates'!$D$70</f>
        <v>0</v>
      </c>
      <c r="I546" s="77">
        <f>+G546*H546</f>
        <v>0</v>
      </c>
      <c r="J546" s="68">
        <f>G546</f>
        <v>7500</v>
      </c>
      <c r="K546" s="61" t="e">
        <f>#REF!</f>
        <v>#REF!</v>
      </c>
      <c r="L546" s="81" t="e">
        <f>+J546*K546</f>
        <v>#REF!</v>
      </c>
      <c r="M546" s="99" t="e">
        <f t="shared" si="76"/>
        <v>#REF!</v>
      </c>
      <c r="N546" s="100" t="e">
        <f>+M546/I546</f>
        <v>#REF!</v>
      </c>
      <c r="O546" s="92" t="e">
        <f>L546/L558</f>
        <v>#REF!</v>
      </c>
      <c r="P546" s="31"/>
      <c r="Q546" s="11"/>
    </row>
    <row r="547" spans="2:17" ht="17.25" customHeight="1" thickBot="1">
      <c r="B547" s="38"/>
      <c r="C547" s="36">
        <v>7500</v>
      </c>
      <c r="D547" s="37" t="s">
        <v>14</v>
      </c>
      <c r="E547" s="12"/>
      <c r="F547" s="141" t="s">
        <v>123</v>
      </c>
      <c r="G547" s="118">
        <f>G546</f>
        <v>7500</v>
      </c>
      <c r="H547" s="142">
        <f>'2015 Existing Rates'!$D$33</f>
        <v>0</v>
      </c>
      <c r="I547" s="77">
        <f>+G547*H547</f>
        <v>0</v>
      </c>
      <c r="J547" s="68">
        <f>+C547</f>
        <v>7500</v>
      </c>
      <c r="K547" s="61" t="e">
        <f>#REF!</f>
        <v>#REF!</v>
      </c>
      <c r="L547" s="81" t="e">
        <f>+J547*K547</f>
        <v>#REF!</v>
      </c>
      <c r="M547" s="99" t="e">
        <f t="shared" si="76"/>
        <v>#REF!</v>
      </c>
      <c r="N547" s="100" t="e">
        <f>+M547/I547</f>
        <v>#REF!</v>
      </c>
      <c r="O547" s="92" t="e">
        <f>L547/L558</f>
        <v>#REF!</v>
      </c>
      <c r="P547" s="31"/>
    </row>
    <row r="548" spans="2:17" ht="17.25" customHeight="1">
      <c r="B548" s="38"/>
      <c r="C548" s="120"/>
      <c r="D548" s="131"/>
      <c r="E548" s="12"/>
      <c r="F548" s="65" t="s">
        <v>85</v>
      </c>
      <c r="G548" s="87"/>
      <c r="H548" s="86"/>
      <c r="I548" s="77">
        <f>'2015 Existing Rates'!$B$45</f>
        <v>0</v>
      </c>
      <c r="J548" s="87"/>
      <c r="K548" s="86"/>
      <c r="L548" s="77" t="e">
        <f>#REF!</f>
        <v>#REF!</v>
      </c>
      <c r="M548" s="99" t="e">
        <f t="shared" si="76"/>
        <v>#REF!</v>
      </c>
      <c r="N548" s="100" t="e">
        <f>+M548/I548</f>
        <v>#REF!</v>
      </c>
      <c r="O548" s="92" t="e">
        <f>L548/L558</f>
        <v>#REF!</v>
      </c>
      <c r="P548" s="31"/>
    </row>
    <row r="549" spans="2:17" ht="17.25" customHeight="1">
      <c r="B549" s="38"/>
      <c r="C549" s="28"/>
      <c r="D549" s="29"/>
      <c r="E549" s="12"/>
      <c r="F549" s="65" t="s">
        <v>124</v>
      </c>
      <c r="G549" s="68">
        <f>G547</f>
        <v>7500</v>
      </c>
      <c r="H549" s="62"/>
      <c r="I549" s="77">
        <f>+G549*H549</f>
        <v>0</v>
      </c>
      <c r="J549" s="68">
        <f>G549</f>
        <v>7500</v>
      </c>
      <c r="K549" s="61" t="e">
        <f>#REF!</f>
        <v>#REF!</v>
      </c>
      <c r="L549" s="81" t="e">
        <f>+J549*K549</f>
        <v>#REF!</v>
      </c>
      <c r="M549" s="99" t="e">
        <f t="shared" si="76"/>
        <v>#REF!</v>
      </c>
      <c r="N549" s="100">
        <v>0</v>
      </c>
      <c r="O549" s="92" t="e">
        <f>L549/L558</f>
        <v>#REF!</v>
      </c>
      <c r="P549" s="31"/>
    </row>
    <row r="550" spans="2:17" ht="17.25" customHeight="1" thickBot="1">
      <c r="B550" s="38"/>
      <c r="C550" s="12"/>
      <c r="D550" s="12"/>
      <c r="E550" s="12"/>
      <c r="F550" s="66" t="s">
        <v>125</v>
      </c>
      <c r="G550" s="68">
        <f>+C547</f>
        <v>7500</v>
      </c>
      <c r="H550" s="62">
        <f>'2015 Existing Rates'!$D$21</f>
        <v>0</v>
      </c>
      <c r="I550" s="81">
        <f>+G550*H550</f>
        <v>0</v>
      </c>
      <c r="J550" s="68">
        <f>+C547</f>
        <v>7500</v>
      </c>
      <c r="K550" s="61" t="e">
        <f>#REF!</f>
        <v>#REF!</v>
      </c>
      <c r="L550" s="81" t="e">
        <f>+J550*K550</f>
        <v>#REF!</v>
      </c>
      <c r="M550" s="99" t="e">
        <f t="shared" si="76"/>
        <v>#REF!</v>
      </c>
      <c r="N550" s="100" t="e">
        <f t="shared" ref="N550:N558" si="77">+M550/I550</f>
        <v>#REF!</v>
      </c>
      <c r="O550" s="92" t="e">
        <f>L550/L558</f>
        <v>#REF!</v>
      </c>
      <c r="P550" s="31"/>
    </row>
    <row r="551" spans="2:17" ht="17.25" customHeight="1" thickBot="1">
      <c r="B551" s="38"/>
      <c r="C551" s="12"/>
      <c r="D551" s="12"/>
      <c r="E551" s="12"/>
      <c r="F551" s="164" t="s">
        <v>120</v>
      </c>
      <c r="G551" s="1293"/>
      <c r="H551" s="1294"/>
      <c r="I551" s="165" t="e">
        <f>SUM(I545:I550)</f>
        <v>#REF!</v>
      </c>
      <c r="J551" s="1293"/>
      <c r="K551" s="1294"/>
      <c r="L551" s="165" t="e">
        <f>SUM(L545:L550)</f>
        <v>#REF!</v>
      </c>
      <c r="M551" s="168" t="e">
        <f t="shared" ref="M551:M558" si="78">+L551-I551</f>
        <v>#REF!</v>
      </c>
      <c r="N551" s="169" t="e">
        <f t="shared" si="77"/>
        <v>#REF!</v>
      </c>
      <c r="O551" s="170" t="e">
        <f>SUM(O545:O550)</f>
        <v>#REF!</v>
      </c>
      <c r="P551" s="31"/>
    </row>
    <row r="552" spans="2:17" ht="17.25" customHeight="1" thickBot="1">
      <c r="B552" s="38"/>
      <c r="C552" s="12"/>
      <c r="D552" s="12"/>
      <c r="E552" s="12"/>
      <c r="F552" s="65" t="s">
        <v>126</v>
      </c>
      <c r="G552" s="122">
        <f>C547</f>
        <v>7500</v>
      </c>
      <c r="H552" s="123" t="e">
        <f>#REF!</f>
        <v>#REF!</v>
      </c>
      <c r="I552" s="77" t="e">
        <f>+G552*H552</f>
        <v>#REF!</v>
      </c>
      <c r="J552" s="122">
        <f>C547</f>
        <v>7500</v>
      </c>
      <c r="K552" s="123" t="e">
        <f>#REF!</f>
        <v>#REF!</v>
      </c>
      <c r="L552" s="77" t="e">
        <f>+J552*K552</f>
        <v>#REF!</v>
      </c>
      <c r="M552" s="124" t="e">
        <f t="shared" si="78"/>
        <v>#REF!</v>
      </c>
      <c r="N552" s="89" t="e">
        <f t="shared" si="77"/>
        <v>#REF!</v>
      </c>
      <c r="O552" s="92" t="e">
        <f>L552/L558</f>
        <v>#REF!</v>
      </c>
      <c r="P552" s="31"/>
    </row>
    <row r="553" spans="2:17" ht="17.25" customHeight="1" thickBot="1">
      <c r="B553" s="38"/>
      <c r="C553" s="12"/>
      <c r="D553" s="12"/>
      <c r="E553" s="12"/>
      <c r="F553" s="164" t="s">
        <v>122</v>
      </c>
      <c r="G553" s="1293"/>
      <c r="H553" s="1294"/>
      <c r="I553" s="165" t="e">
        <f>I551+I552</f>
        <v>#REF!</v>
      </c>
      <c r="J553" s="1293"/>
      <c r="K553" s="1294"/>
      <c r="L553" s="165" t="e">
        <f>L551+L552</f>
        <v>#REF!</v>
      </c>
      <c r="M553" s="168" t="e">
        <f t="shared" si="78"/>
        <v>#REF!</v>
      </c>
      <c r="N553" s="169" t="e">
        <f t="shared" si="77"/>
        <v>#REF!</v>
      </c>
      <c r="O553" s="171" t="e">
        <f>L553/L558</f>
        <v>#REF!</v>
      </c>
      <c r="P553" s="31"/>
    </row>
    <row r="554" spans="2:17" ht="17.25" customHeight="1">
      <c r="B554" s="38"/>
      <c r="C554" s="12"/>
      <c r="D554" s="12"/>
      <c r="E554" s="12"/>
      <c r="F554" s="63" t="s">
        <v>52</v>
      </c>
      <c r="G554" s="69" t="e">
        <f>C546*#REF!</f>
        <v>#REF!</v>
      </c>
      <c r="H554" s="70" t="e">
        <f>#REF!+#REF!</f>
        <v>#REF!</v>
      </c>
      <c r="I554" s="71" t="e">
        <f>+G554*H554</f>
        <v>#REF!</v>
      </c>
      <c r="J554" s="69" t="e">
        <f>C546*#REF!</f>
        <v>#REF!</v>
      </c>
      <c r="K554" s="70" t="e">
        <f>#REF!+#REF!</f>
        <v>#REF!</v>
      </c>
      <c r="L554" s="98" t="e">
        <f>+J554*K554</f>
        <v>#REF!</v>
      </c>
      <c r="M554" s="99" t="e">
        <f t="shared" si="78"/>
        <v>#REF!</v>
      </c>
      <c r="N554" s="100" t="e">
        <f t="shared" si="77"/>
        <v>#REF!</v>
      </c>
      <c r="O554" s="92" t="e">
        <f>L554/L558</f>
        <v>#REF!</v>
      </c>
      <c r="P554" s="31"/>
    </row>
    <row r="555" spans="2:17" ht="17.25" customHeight="1" thickBot="1">
      <c r="B555" s="38"/>
      <c r="C555" s="12"/>
      <c r="D555" s="12"/>
      <c r="E555" s="12"/>
      <c r="F555" s="63" t="s">
        <v>53</v>
      </c>
      <c r="G555" s="69" t="e">
        <f>G554</f>
        <v>#REF!</v>
      </c>
      <c r="H555" s="70" t="e">
        <f>#REF!</f>
        <v>#REF!</v>
      </c>
      <c r="I555" s="71" t="e">
        <f>+G555*H555</f>
        <v>#REF!</v>
      </c>
      <c r="J555" s="69" t="e">
        <f>J554</f>
        <v>#REF!</v>
      </c>
      <c r="K555" s="70" t="e">
        <f>#REF!</f>
        <v>#REF!</v>
      </c>
      <c r="L555" s="98" t="e">
        <f>+J555*K555</f>
        <v>#REF!</v>
      </c>
      <c r="M555" s="99" t="e">
        <f t="shared" si="78"/>
        <v>#REF!</v>
      </c>
      <c r="N555" s="100" t="e">
        <f t="shared" si="77"/>
        <v>#REF!</v>
      </c>
      <c r="O555" s="92" t="e">
        <f>L555/L558</f>
        <v>#REF!</v>
      </c>
      <c r="P555" s="31"/>
    </row>
    <row r="556" spans="2:17" ht="17.25" customHeight="1" thickBot="1">
      <c r="B556" s="38"/>
      <c r="C556" s="12"/>
      <c r="D556" s="12"/>
      <c r="E556" s="12"/>
      <c r="F556" s="164" t="s">
        <v>102</v>
      </c>
      <c r="G556" s="1293"/>
      <c r="H556" s="1294"/>
      <c r="I556" s="165" t="e">
        <f>SUM(I553:I555)</f>
        <v>#REF!</v>
      </c>
      <c r="J556" s="1293"/>
      <c r="K556" s="1294"/>
      <c r="L556" s="165" t="e">
        <f>SUM(L553:L555)</f>
        <v>#REF!</v>
      </c>
      <c r="M556" s="165" t="e">
        <f t="shared" si="78"/>
        <v>#REF!</v>
      </c>
      <c r="N556" s="169" t="e">
        <f t="shared" si="77"/>
        <v>#REF!</v>
      </c>
      <c r="O556" s="171" t="e">
        <f>L556/L558</f>
        <v>#REF!</v>
      </c>
      <c r="P556" s="31"/>
    </row>
    <row r="557" spans="2:17" ht="17.25" customHeight="1" thickBot="1">
      <c r="B557" s="38"/>
      <c r="C557" s="12"/>
      <c r="D557" s="12"/>
      <c r="E557" s="12"/>
      <c r="F557" s="111" t="s">
        <v>173</v>
      </c>
      <c r="G557" s="112"/>
      <c r="H557" s="116">
        <v>0.13</v>
      </c>
      <c r="I557" s="113" t="e">
        <f>I556*H557</f>
        <v>#REF!</v>
      </c>
      <c r="J557" s="112"/>
      <c r="K557" s="116">
        <v>0.13</v>
      </c>
      <c r="L557" s="114" t="e">
        <f>L556*K557</f>
        <v>#REF!</v>
      </c>
      <c r="M557" s="96" t="e">
        <f t="shared" si="78"/>
        <v>#REF!</v>
      </c>
      <c r="N557" s="97" t="e">
        <f t="shared" si="77"/>
        <v>#REF!</v>
      </c>
      <c r="O557" s="102" t="e">
        <f>L557/L558</f>
        <v>#REF!</v>
      </c>
      <c r="P557" s="31"/>
    </row>
    <row r="558" spans="2:17" ht="17.25" customHeight="1" thickBot="1">
      <c r="B558" s="38"/>
      <c r="C558" s="12"/>
      <c r="D558" s="12"/>
      <c r="E558" s="16"/>
      <c r="F558" s="178" t="s">
        <v>54</v>
      </c>
      <c r="G558" s="1293"/>
      <c r="H558" s="1294"/>
      <c r="I558" s="165" t="e">
        <f>I556+I557</f>
        <v>#REF!</v>
      </c>
      <c r="J558" s="1293"/>
      <c r="K558" s="1294"/>
      <c r="L558" s="165" t="e">
        <f>L556+L557</f>
        <v>#REF!</v>
      </c>
      <c r="M558" s="165" t="e">
        <f t="shared" si="78"/>
        <v>#REF!</v>
      </c>
      <c r="N558" s="169" t="e">
        <f t="shared" si="77"/>
        <v>#REF!</v>
      </c>
      <c r="O558" s="170" t="e">
        <f>O556+O557</f>
        <v>#REF!</v>
      </c>
      <c r="P558" s="31"/>
    </row>
    <row r="559" spans="2:17" ht="17.25" customHeight="1" thickBot="1">
      <c r="B559" s="32"/>
      <c r="C559" s="44"/>
      <c r="D559" s="44"/>
      <c r="E559" s="44"/>
      <c r="F559" s="45"/>
      <c r="G559" s="46"/>
      <c r="H559" s="47"/>
      <c r="I559" s="48"/>
      <c r="J559" s="46"/>
      <c r="K559" s="49"/>
      <c r="L559" s="48"/>
      <c r="M559" s="50"/>
      <c r="N559" s="51"/>
      <c r="O559" s="52"/>
      <c r="P559" s="33"/>
    </row>
    <row r="560" spans="2:17" ht="17.25" customHeight="1" thickBot="1">
      <c r="B560" s="11"/>
      <c r="C560" s="12"/>
      <c r="D560" s="12"/>
      <c r="E560" s="12"/>
      <c r="F560" s="19"/>
      <c r="G560" s="20"/>
      <c r="H560" s="21"/>
      <c r="I560" s="22"/>
      <c r="J560" s="20"/>
      <c r="K560" s="23"/>
      <c r="L560" s="22"/>
      <c r="M560" s="24"/>
      <c r="N560" s="41"/>
      <c r="O560" s="42"/>
      <c r="P560" s="11"/>
    </row>
    <row r="561" spans="2:17" ht="17.25" customHeight="1">
      <c r="B561" s="40"/>
      <c r="C561" s="1299"/>
      <c r="D561" s="1299"/>
      <c r="E561" s="1299"/>
      <c r="F561" s="1299"/>
      <c r="G561" s="1299"/>
      <c r="H561" s="1299"/>
      <c r="I561" s="1299"/>
      <c r="J561" s="1299"/>
      <c r="K561" s="1299"/>
      <c r="L561" s="1299"/>
      <c r="M561" s="1299"/>
      <c r="N561" s="1299"/>
      <c r="O561" s="1299"/>
      <c r="P561" s="30"/>
    </row>
    <row r="562" spans="2:17" ht="23.25">
      <c r="B562" s="38"/>
      <c r="C562" s="1300" t="s">
        <v>60</v>
      </c>
      <c r="D562" s="1300"/>
      <c r="E562" s="1300"/>
      <c r="F562" s="1300"/>
      <c r="G562" s="1300"/>
      <c r="H562" s="1300"/>
      <c r="I562" s="1300"/>
      <c r="J562" s="1300"/>
      <c r="K562" s="1300"/>
      <c r="L562" s="1300"/>
      <c r="M562" s="1300"/>
      <c r="N562" s="1300"/>
      <c r="O562" s="1300"/>
      <c r="P562" s="31"/>
    </row>
    <row r="563" spans="2:17" ht="17.25" customHeight="1" thickBot="1">
      <c r="B563" s="38"/>
      <c r="C563" s="1301"/>
      <c r="D563" s="1301"/>
      <c r="E563" s="1301"/>
      <c r="F563" s="1301"/>
      <c r="G563" s="1301"/>
      <c r="H563" s="1301"/>
      <c r="I563" s="1301"/>
      <c r="J563" s="1301"/>
      <c r="K563" s="1301"/>
      <c r="L563" s="1301"/>
      <c r="M563" s="1301"/>
      <c r="N563" s="1301"/>
      <c r="O563" s="1301"/>
      <c r="P563" s="31"/>
      <c r="Q563" s="11"/>
    </row>
    <row r="564" spans="2:17" ht="17.25" customHeight="1" thickBot="1">
      <c r="B564" s="38"/>
      <c r="C564" s="39"/>
      <c r="D564" s="39"/>
      <c r="E564" s="12"/>
      <c r="F564" s="13"/>
      <c r="G564" s="1302" t="str">
        <f>$G$10</f>
        <v>2010 BILL</v>
      </c>
      <c r="H564" s="1303"/>
      <c r="I564" s="1304"/>
      <c r="J564" s="1302" t="str">
        <f>$J$10</f>
        <v>2011 BILL</v>
      </c>
      <c r="K564" s="1303"/>
      <c r="L564" s="1304"/>
      <c r="M564" s="1302" t="s">
        <v>48</v>
      </c>
      <c r="N564" s="1303"/>
      <c r="O564" s="1304"/>
      <c r="P564" s="31"/>
      <c r="Q564" s="11"/>
    </row>
    <row r="565" spans="2:17" ht="26.25" thickBot="1">
      <c r="B565" s="38"/>
      <c r="C565" s="12"/>
      <c r="D565" s="12"/>
      <c r="E565" s="14"/>
      <c r="F565" s="15"/>
      <c r="G565" s="134" t="s">
        <v>42</v>
      </c>
      <c r="H565" s="135" t="s">
        <v>43</v>
      </c>
      <c r="I565" s="136" t="s">
        <v>44</v>
      </c>
      <c r="J565" s="137" t="s">
        <v>42</v>
      </c>
      <c r="K565" s="135" t="s">
        <v>43</v>
      </c>
      <c r="L565" s="136" t="s">
        <v>44</v>
      </c>
      <c r="M565" s="58" t="s">
        <v>49</v>
      </c>
      <c r="N565" s="59" t="s">
        <v>50</v>
      </c>
      <c r="O565" s="60" t="s">
        <v>51</v>
      </c>
      <c r="P565" s="31"/>
      <c r="Q565" s="11"/>
    </row>
    <row r="566" spans="2:17" ht="17.25" customHeight="1" thickBot="1">
      <c r="B566" s="38"/>
      <c r="C566" s="1305" t="s">
        <v>45</v>
      </c>
      <c r="D566" s="1306"/>
      <c r="E566" s="12"/>
      <c r="F566" s="140" t="s">
        <v>46</v>
      </c>
      <c r="G566" s="138"/>
      <c r="H566" s="132"/>
      <c r="I566" s="71" t="e">
        <f>+'2015 Existing Rates'!#REF!</f>
        <v>#REF!</v>
      </c>
      <c r="J566" s="69"/>
      <c r="K566" s="133"/>
      <c r="L566" s="98" t="e">
        <f>#REF!</f>
        <v>#REF!</v>
      </c>
      <c r="M566" s="99" t="e">
        <f t="shared" ref="M566:M571" si="79">+L566-I566</f>
        <v>#REF!</v>
      </c>
      <c r="N566" s="100" t="e">
        <f>+M566/I566</f>
        <v>#REF!</v>
      </c>
      <c r="O566" s="92" t="e">
        <f>L566/L579</f>
        <v>#REF!</v>
      </c>
      <c r="P566" s="31"/>
      <c r="Q566" s="11"/>
    </row>
    <row r="567" spans="2:17" ht="17.25" customHeight="1" thickBot="1">
      <c r="B567" s="38"/>
      <c r="C567" s="36">
        <v>4200000</v>
      </c>
      <c r="D567" s="37" t="s">
        <v>13</v>
      </c>
      <c r="E567" s="12"/>
      <c r="F567" s="141" t="s">
        <v>57</v>
      </c>
      <c r="G567" s="139">
        <f>+C568</f>
        <v>10000</v>
      </c>
      <c r="H567" s="62">
        <f>'2015 Existing Rates'!$D$70</f>
        <v>0</v>
      </c>
      <c r="I567" s="77">
        <f>+G567*H567</f>
        <v>0</v>
      </c>
      <c r="J567" s="68">
        <f>G567</f>
        <v>10000</v>
      </c>
      <c r="K567" s="61" t="e">
        <f>#REF!</f>
        <v>#REF!</v>
      </c>
      <c r="L567" s="81" t="e">
        <f>+J567*K567</f>
        <v>#REF!</v>
      </c>
      <c r="M567" s="99" t="e">
        <f t="shared" si="79"/>
        <v>#REF!</v>
      </c>
      <c r="N567" s="100" t="e">
        <f>+M567/I567</f>
        <v>#REF!</v>
      </c>
      <c r="O567" s="92" t="e">
        <f>L567/L579</f>
        <v>#REF!</v>
      </c>
      <c r="P567" s="31"/>
      <c r="Q567" s="11"/>
    </row>
    <row r="568" spans="2:17" ht="17.25" customHeight="1" thickBot="1">
      <c r="B568" s="38"/>
      <c r="C568" s="36">
        <v>10000</v>
      </c>
      <c r="D568" s="37" t="s">
        <v>14</v>
      </c>
      <c r="E568" s="12"/>
      <c r="F568" s="141" t="s">
        <v>123</v>
      </c>
      <c r="G568" s="118">
        <f>G567</f>
        <v>10000</v>
      </c>
      <c r="H568" s="142">
        <f>'2015 Existing Rates'!$D$33</f>
        <v>0</v>
      </c>
      <c r="I568" s="77">
        <f>+G568*H568</f>
        <v>0</v>
      </c>
      <c r="J568" s="68">
        <f>+C568</f>
        <v>10000</v>
      </c>
      <c r="K568" s="61" t="e">
        <f>#REF!</f>
        <v>#REF!</v>
      </c>
      <c r="L568" s="81" t="e">
        <f>+J568*K568</f>
        <v>#REF!</v>
      </c>
      <c r="M568" s="99" t="e">
        <f t="shared" si="79"/>
        <v>#REF!</v>
      </c>
      <c r="N568" s="100" t="e">
        <f>+M568/I568</f>
        <v>#REF!</v>
      </c>
      <c r="O568" s="92" t="e">
        <f>L568/L579</f>
        <v>#REF!</v>
      </c>
      <c r="P568" s="31"/>
    </row>
    <row r="569" spans="2:17" ht="17.25" customHeight="1">
      <c r="B569" s="38"/>
      <c r="C569" s="120"/>
      <c r="D569" s="131"/>
      <c r="E569" s="12"/>
      <c r="F569" s="65" t="s">
        <v>85</v>
      </c>
      <c r="G569" s="87"/>
      <c r="H569" s="86"/>
      <c r="I569" s="77">
        <f>'2015 Existing Rates'!$B$45</f>
        <v>0</v>
      </c>
      <c r="J569" s="87"/>
      <c r="K569" s="86"/>
      <c r="L569" s="77" t="e">
        <f>#REF!</f>
        <v>#REF!</v>
      </c>
      <c r="M569" s="99" t="e">
        <f t="shared" si="79"/>
        <v>#REF!</v>
      </c>
      <c r="N569" s="100" t="e">
        <f>+M569/I569</f>
        <v>#REF!</v>
      </c>
      <c r="O569" s="92" t="e">
        <f>L569/L579</f>
        <v>#REF!</v>
      </c>
      <c r="P569" s="31"/>
    </row>
    <row r="570" spans="2:17" ht="17.25" customHeight="1">
      <c r="B570" s="38"/>
      <c r="C570" s="28"/>
      <c r="D570" s="29"/>
      <c r="E570" s="12"/>
      <c r="F570" s="65" t="s">
        <v>124</v>
      </c>
      <c r="G570" s="68">
        <f>G568</f>
        <v>10000</v>
      </c>
      <c r="H570" s="62"/>
      <c r="I570" s="77">
        <f>+G570*H570</f>
        <v>0</v>
      </c>
      <c r="J570" s="68">
        <f>G570</f>
        <v>10000</v>
      </c>
      <c r="K570" s="61" t="e">
        <f>#REF!</f>
        <v>#REF!</v>
      </c>
      <c r="L570" s="81" t="e">
        <f>+J570*K570</f>
        <v>#REF!</v>
      </c>
      <c r="M570" s="99" t="e">
        <f t="shared" si="79"/>
        <v>#REF!</v>
      </c>
      <c r="N570" s="100">
        <v>0</v>
      </c>
      <c r="O570" s="92" t="e">
        <f>L570/L579</f>
        <v>#REF!</v>
      </c>
      <c r="P570" s="31"/>
    </row>
    <row r="571" spans="2:17" ht="17.25" customHeight="1" thickBot="1">
      <c r="B571" s="38"/>
      <c r="C571" s="12"/>
      <c r="D571" s="12"/>
      <c r="E571" s="12"/>
      <c r="F571" s="66" t="s">
        <v>125</v>
      </c>
      <c r="G571" s="68">
        <f>+C568</f>
        <v>10000</v>
      </c>
      <c r="H571" s="62">
        <f>'2015 Existing Rates'!$D$21</f>
        <v>0</v>
      </c>
      <c r="I571" s="81">
        <f>+G571*H571</f>
        <v>0</v>
      </c>
      <c r="J571" s="68">
        <f>+C568</f>
        <v>10000</v>
      </c>
      <c r="K571" s="61" t="e">
        <f>#REF!</f>
        <v>#REF!</v>
      </c>
      <c r="L571" s="81" t="e">
        <f>+J571*K571</f>
        <v>#REF!</v>
      </c>
      <c r="M571" s="99" t="e">
        <f t="shared" si="79"/>
        <v>#REF!</v>
      </c>
      <c r="N571" s="100" t="e">
        <f t="shared" ref="N571:N579" si="80">+M571/I571</f>
        <v>#REF!</v>
      </c>
      <c r="O571" s="92" t="e">
        <f>L571/L579</f>
        <v>#REF!</v>
      </c>
      <c r="P571" s="31"/>
    </row>
    <row r="572" spans="2:17" ht="17.25" customHeight="1" thickBot="1">
      <c r="B572" s="38"/>
      <c r="C572" s="12"/>
      <c r="D572" s="12"/>
      <c r="E572" s="12"/>
      <c r="F572" s="164" t="s">
        <v>120</v>
      </c>
      <c r="G572" s="1293"/>
      <c r="H572" s="1294"/>
      <c r="I572" s="165" t="e">
        <f>SUM(I566:I571)</f>
        <v>#REF!</v>
      </c>
      <c r="J572" s="1293"/>
      <c r="K572" s="1294"/>
      <c r="L572" s="165" t="e">
        <f>SUM(L566:L571)</f>
        <v>#REF!</v>
      </c>
      <c r="M572" s="168" t="e">
        <f t="shared" ref="M572:M579" si="81">+L572-I572</f>
        <v>#REF!</v>
      </c>
      <c r="N572" s="169" t="e">
        <f t="shared" si="80"/>
        <v>#REF!</v>
      </c>
      <c r="O572" s="170" t="e">
        <f>SUM(O566:O571)</f>
        <v>#REF!</v>
      </c>
      <c r="P572" s="31"/>
    </row>
    <row r="573" spans="2:17" ht="17.25" customHeight="1" thickBot="1">
      <c r="B573" s="38"/>
      <c r="C573" s="12"/>
      <c r="D573" s="12"/>
      <c r="E573" s="12"/>
      <c r="F573" s="65" t="s">
        <v>126</v>
      </c>
      <c r="G573" s="122">
        <f>C568</f>
        <v>10000</v>
      </c>
      <c r="H573" s="123" t="e">
        <f>#REF!</f>
        <v>#REF!</v>
      </c>
      <c r="I573" s="77" t="e">
        <f>+G573*H573</f>
        <v>#REF!</v>
      </c>
      <c r="J573" s="122">
        <f>C568</f>
        <v>10000</v>
      </c>
      <c r="K573" s="123" t="e">
        <f>#REF!</f>
        <v>#REF!</v>
      </c>
      <c r="L573" s="77" t="e">
        <f>+J573*K573</f>
        <v>#REF!</v>
      </c>
      <c r="M573" s="124" t="e">
        <f t="shared" si="81"/>
        <v>#REF!</v>
      </c>
      <c r="N573" s="89" t="e">
        <f t="shared" si="80"/>
        <v>#REF!</v>
      </c>
      <c r="O573" s="92" t="e">
        <f>L573/L579</f>
        <v>#REF!</v>
      </c>
      <c r="P573" s="31"/>
    </row>
    <row r="574" spans="2:17" ht="17.25" customHeight="1" thickBot="1">
      <c r="B574" s="38"/>
      <c r="C574" s="12"/>
      <c r="D574" s="12"/>
      <c r="E574" s="12"/>
      <c r="F574" s="164" t="s">
        <v>122</v>
      </c>
      <c r="G574" s="1293"/>
      <c r="H574" s="1294"/>
      <c r="I574" s="165" t="e">
        <f>I572+I573</f>
        <v>#REF!</v>
      </c>
      <c r="J574" s="1293"/>
      <c r="K574" s="1294"/>
      <c r="L574" s="165" t="e">
        <f>L572+L573</f>
        <v>#REF!</v>
      </c>
      <c r="M574" s="168" t="e">
        <f t="shared" si="81"/>
        <v>#REF!</v>
      </c>
      <c r="N574" s="169" t="e">
        <f t="shared" si="80"/>
        <v>#REF!</v>
      </c>
      <c r="O574" s="171" t="e">
        <f>L574/L579</f>
        <v>#REF!</v>
      </c>
      <c r="P574" s="31"/>
    </row>
    <row r="575" spans="2:17" ht="17.25" customHeight="1">
      <c r="B575" s="38"/>
      <c r="C575" s="12"/>
      <c r="D575" s="12"/>
      <c r="E575" s="12"/>
      <c r="F575" s="63" t="s">
        <v>52</v>
      </c>
      <c r="G575" s="69" t="e">
        <f>C567*#REF!</f>
        <v>#REF!</v>
      </c>
      <c r="H575" s="70" t="e">
        <f>#REF!+#REF!</f>
        <v>#REF!</v>
      </c>
      <c r="I575" s="71" t="e">
        <f>+G575*H575</f>
        <v>#REF!</v>
      </c>
      <c r="J575" s="69" t="e">
        <f>C567*#REF!</f>
        <v>#REF!</v>
      </c>
      <c r="K575" s="70" t="e">
        <f>#REF!+#REF!</f>
        <v>#REF!</v>
      </c>
      <c r="L575" s="98" t="e">
        <f>+J575*K575</f>
        <v>#REF!</v>
      </c>
      <c r="M575" s="99" t="e">
        <f t="shared" si="81"/>
        <v>#REF!</v>
      </c>
      <c r="N575" s="100" t="e">
        <f t="shared" si="80"/>
        <v>#REF!</v>
      </c>
      <c r="O575" s="92" t="e">
        <f>L575/L579</f>
        <v>#REF!</v>
      </c>
      <c r="P575" s="31"/>
    </row>
    <row r="576" spans="2:17" ht="17.25" customHeight="1" thickBot="1">
      <c r="B576" s="38"/>
      <c r="C576" s="12"/>
      <c r="D576" s="12"/>
      <c r="E576" s="12"/>
      <c r="F576" s="63" t="s">
        <v>53</v>
      </c>
      <c r="G576" s="69" t="e">
        <f>G575</f>
        <v>#REF!</v>
      </c>
      <c r="H576" s="70" t="e">
        <f>#REF!</f>
        <v>#REF!</v>
      </c>
      <c r="I576" s="71" t="e">
        <f>+G576*H576</f>
        <v>#REF!</v>
      </c>
      <c r="J576" s="69" t="e">
        <f>J575</f>
        <v>#REF!</v>
      </c>
      <c r="K576" s="70" t="e">
        <f>#REF!</f>
        <v>#REF!</v>
      </c>
      <c r="L576" s="98" t="e">
        <f>+J576*K576</f>
        <v>#REF!</v>
      </c>
      <c r="M576" s="99" t="e">
        <f t="shared" si="81"/>
        <v>#REF!</v>
      </c>
      <c r="N576" s="100" t="e">
        <f t="shared" si="80"/>
        <v>#REF!</v>
      </c>
      <c r="O576" s="92" t="e">
        <f>L576/L579</f>
        <v>#REF!</v>
      </c>
      <c r="P576" s="31"/>
    </row>
    <row r="577" spans="2:17" ht="17.25" customHeight="1" thickBot="1">
      <c r="B577" s="38"/>
      <c r="C577" s="12"/>
      <c r="D577" s="12"/>
      <c r="E577" s="12"/>
      <c r="F577" s="164" t="s">
        <v>102</v>
      </c>
      <c r="G577" s="1293"/>
      <c r="H577" s="1294"/>
      <c r="I577" s="165" t="e">
        <f>SUM(I574:I576)</f>
        <v>#REF!</v>
      </c>
      <c r="J577" s="1293"/>
      <c r="K577" s="1294"/>
      <c r="L577" s="165" t="e">
        <f>SUM(L574:L576)</f>
        <v>#REF!</v>
      </c>
      <c r="M577" s="165" t="e">
        <f t="shared" si="81"/>
        <v>#REF!</v>
      </c>
      <c r="N577" s="169" t="e">
        <f t="shared" si="80"/>
        <v>#REF!</v>
      </c>
      <c r="O577" s="171" t="e">
        <f>L577/L579</f>
        <v>#REF!</v>
      </c>
      <c r="P577" s="31"/>
    </row>
    <row r="578" spans="2:17" ht="17.25" customHeight="1" thickBot="1">
      <c r="B578" s="38"/>
      <c r="C578" s="12"/>
      <c r="D578" s="12"/>
      <c r="E578" s="12"/>
      <c r="F578" s="111" t="s">
        <v>173</v>
      </c>
      <c r="G578" s="112"/>
      <c r="H578" s="116">
        <v>0.13</v>
      </c>
      <c r="I578" s="113" t="e">
        <f>I577*H578</f>
        <v>#REF!</v>
      </c>
      <c r="J578" s="112"/>
      <c r="K578" s="116">
        <v>0.13</v>
      </c>
      <c r="L578" s="114" t="e">
        <f>L577*K578</f>
        <v>#REF!</v>
      </c>
      <c r="M578" s="96" t="e">
        <f t="shared" si="81"/>
        <v>#REF!</v>
      </c>
      <c r="N578" s="97" t="e">
        <f t="shared" si="80"/>
        <v>#REF!</v>
      </c>
      <c r="O578" s="102" t="e">
        <f>L578/L579</f>
        <v>#REF!</v>
      </c>
      <c r="P578" s="31"/>
    </row>
    <row r="579" spans="2:17" ht="17.25" customHeight="1" thickBot="1">
      <c r="B579" s="38"/>
      <c r="C579" s="12"/>
      <c r="D579" s="12"/>
      <c r="E579" s="16"/>
      <c r="F579" s="178" t="s">
        <v>54</v>
      </c>
      <c r="G579" s="1293"/>
      <c r="H579" s="1294"/>
      <c r="I579" s="165" t="e">
        <f>I577+I578</f>
        <v>#REF!</v>
      </c>
      <c r="J579" s="1293"/>
      <c r="K579" s="1294"/>
      <c r="L579" s="165" t="e">
        <f>L577+L578</f>
        <v>#REF!</v>
      </c>
      <c r="M579" s="165" t="e">
        <f t="shared" si="81"/>
        <v>#REF!</v>
      </c>
      <c r="N579" s="169" t="e">
        <f t="shared" si="80"/>
        <v>#REF!</v>
      </c>
      <c r="O579" s="170" t="e">
        <f>O577+O578</f>
        <v>#REF!</v>
      </c>
      <c r="P579" s="31"/>
    </row>
    <row r="580" spans="2:17" ht="17.25" customHeight="1" thickBot="1">
      <c r="B580" s="32"/>
      <c r="C580" s="44"/>
      <c r="D580" s="44"/>
      <c r="E580" s="44"/>
      <c r="F580" s="45"/>
      <c r="G580" s="46"/>
      <c r="H580" s="47"/>
      <c r="I580" s="48"/>
      <c r="J580" s="46"/>
      <c r="K580" s="49"/>
      <c r="L580" s="48"/>
      <c r="M580" s="50"/>
      <c r="N580" s="51"/>
      <c r="O580" s="52"/>
      <c r="P580" s="33"/>
    </row>
    <row r="581" spans="2:17" ht="17.25" customHeight="1" thickBot="1">
      <c r="B581" s="11"/>
      <c r="C581" s="12"/>
      <c r="D581" s="12"/>
      <c r="E581" s="12"/>
      <c r="F581" s="19"/>
      <c r="G581" s="20"/>
      <c r="H581" s="21"/>
      <c r="I581" s="22"/>
      <c r="J581" s="20"/>
      <c r="K581" s="23"/>
      <c r="L581" s="22"/>
      <c r="M581" s="24"/>
      <c r="N581" s="41"/>
      <c r="O581" s="42"/>
      <c r="P581" s="11"/>
    </row>
    <row r="582" spans="2:17" ht="17.25" customHeight="1">
      <c r="B582" s="40"/>
      <c r="C582" s="1299"/>
      <c r="D582" s="1299"/>
      <c r="E582" s="1299"/>
      <c r="F582" s="1299"/>
      <c r="G582" s="1299"/>
      <c r="H582" s="1299"/>
      <c r="I582" s="1299"/>
      <c r="J582" s="1299"/>
      <c r="K582" s="1299"/>
      <c r="L582" s="1299"/>
      <c r="M582" s="1299"/>
      <c r="N582" s="1299"/>
      <c r="O582" s="1299"/>
      <c r="P582" s="30"/>
    </row>
    <row r="583" spans="2:17" ht="23.25">
      <c r="B583" s="38"/>
      <c r="C583" s="1300" t="s">
        <v>60</v>
      </c>
      <c r="D583" s="1300"/>
      <c r="E583" s="1300"/>
      <c r="F583" s="1300"/>
      <c r="G583" s="1300"/>
      <c r="H583" s="1300"/>
      <c r="I583" s="1300"/>
      <c r="J583" s="1300"/>
      <c r="K583" s="1300"/>
      <c r="L583" s="1300"/>
      <c r="M583" s="1300"/>
      <c r="N583" s="1300"/>
      <c r="O583" s="1300"/>
      <c r="P583" s="31"/>
    </row>
    <row r="584" spans="2:17" ht="17.25" customHeight="1" thickBot="1">
      <c r="B584" s="38"/>
      <c r="C584" s="1301"/>
      <c r="D584" s="1301"/>
      <c r="E584" s="1301"/>
      <c r="F584" s="1301"/>
      <c r="G584" s="1301"/>
      <c r="H584" s="1301"/>
      <c r="I584" s="1301"/>
      <c r="J584" s="1301"/>
      <c r="K584" s="1301"/>
      <c r="L584" s="1301"/>
      <c r="M584" s="1301"/>
      <c r="N584" s="1301"/>
      <c r="O584" s="1301"/>
      <c r="P584" s="31"/>
      <c r="Q584" s="11"/>
    </row>
    <row r="585" spans="2:17" ht="17.25" customHeight="1" thickBot="1">
      <c r="B585" s="38"/>
      <c r="C585" s="39"/>
      <c r="D585" s="39"/>
      <c r="E585" s="12"/>
      <c r="F585" s="13"/>
      <c r="G585" s="1302" t="str">
        <f>$G$10</f>
        <v>2010 BILL</v>
      </c>
      <c r="H585" s="1303"/>
      <c r="I585" s="1304"/>
      <c r="J585" s="1302" t="str">
        <f>$J$10</f>
        <v>2011 BILL</v>
      </c>
      <c r="K585" s="1303"/>
      <c r="L585" s="1304"/>
      <c r="M585" s="1302" t="s">
        <v>48</v>
      </c>
      <c r="N585" s="1303"/>
      <c r="O585" s="1304"/>
      <c r="P585" s="31"/>
      <c r="Q585" s="11"/>
    </row>
    <row r="586" spans="2:17" ht="26.25" thickBot="1">
      <c r="B586" s="38"/>
      <c r="C586" s="12"/>
      <c r="D586" s="12"/>
      <c r="E586" s="14"/>
      <c r="F586" s="15"/>
      <c r="G586" s="134" t="s">
        <v>42</v>
      </c>
      <c r="H586" s="135" t="s">
        <v>43</v>
      </c>
      <c r="I586" s="136" t="s">
        <v>44</v>
      </c>
      <c r="J586" s="137" t="s">
        <v>42</v>
      </c>
      <c r="K586" s="135" t="s">
        <v>43</v>
      </c>
      <c r="L586" s="136" t="s">
        <v>44</v>
      </c>
      <c r="M586" s="58" t="s">
        <v>49</v>
      </c>
      <c r="N586" s="59" t="s">
        <v>50</v>
      </c>
      <c r="O586" s="60" t="s">
        <v>51</v>
      </c>
      <c r="P586" s="31"/>
      <c r="Q586" s="11"/>
    </row>
    <row r="587" spans="2:17" ht="17.25" customHeight="1" thickBot="1">
      <c r="B587" s="38"/>
      <c r="C587" s="1305" t="s">
        <v>45</v>
      </c>
      <c r="D587" s="1306"/>
      <c r="E587" s="12"/>
      <c r="F587" s="140" t="s">
        <v>46</v>
      </c>
      <c r="G587" s="138"/>
      <c r="H587" s="132"/>
      <c r="I587" s="71" t="e">
        <f>+'2015 Existing Rates'!#REF!</f>
        <v>#REF!</v>
      </c>
      <c r="J587" s="69"/>
      <c r="K587" s="133"/>
      <c r="L587" s="98" t="e">
        <f>#REF!</f>
        <v>#REF!</v>
      </c>
      <c r="M587" s="99" t="e">
        <f t="shared" ref="M587:M592" si="82">+L587-I587</f>
        <v>#REF!</v>
      </c>
      <c r="N587" s="100" t="e">
        <f>+M587/I587</f>
        <v>#REF!</v>
      </c>
      <c r="O587" s="92" t="e">
        <f>L587/L600</f>
        <v>#REF!</v>
      </c>
      <c r="P587" s="31"/>
      <c r="Q587" s="11"/>
    </row>
    <row r="588" spans="2:17" ht="17.25" customHeight="1" thickBot="1">
      <c r="B588" s="38"/>
      <c r="C588" s="36">
        <v>4700000</v>
      </c>
      <c r="D588" s="37" t="s">
        <v>13</v>
      </c>
      <c r="E588" s="12"/>
      <c r="F588" s="141" t="s">
        <v>57</v>
      </c>
      <c r="G588" s="139">
        <f>+C589</f>
        <v>13900</v>
      </c>
      <c r="H588" s="62">
        <f>'2015 Existing Rates'!$D$70</f>
        <v>0</v>
      </c>
      <c r="I588" s="77">
        <f>+G588*H588</f>
        <v>0</v>
      </c>
      <c r="J588" s="68">
        <f>G588</f>
        <v>13900</v>
      </c>
      <c r="K588" s="61" t="e">
        <f>#REF!</f>
        <v>#REF!</v>
      </c>
      <c r="L588" s="81" t="e">
        <f>+J588*K588</f>
        <v>#REF!</v>
      </c>
      <c r="M588" s="99" t="e">
        <f t="shared" si="82"/>
        <v>#REF!</v>
      </c>
      <c r="N588" s="100" t="e">
        <f>+M588/I588</f>
        <v>#REF!</v>
      </c>
      <c r="O588" s="92" t="e">
        <f>L588/L600</f>
        <v>#REF!</v>
      </c>
      <c r="P588" s="31"/>
      <c r="Q588" s="11"/>
    </row>
    <row r="589" spans="2:17" ht="17.25" customHeight="1" thickBot="1">
      <c r="B589" s="38"/>
      <c r="C589" s="36">
        <v>13900</v>
      </c>
      <c r="D589" s="37" t="s">
        <v>14</v>
      </c>
      <c r="E589" s="12"/>
      <c r="F589" s="141" t="s">
        <v>123</v>
      </c>
      <c r="G589" s="118">
        <f>G588</f>
        <v>13900</v>
      </c>
      <c r="H589" s="142">
        <f>'2015 Existing Rates'!$D$33</f>
        <v>0</v>
      </c>
      <c r="I589" s="77">
        <f>+G589*H589</f>
        <v>0</v>
      </c>
      <c r="J589" s="68">
        <f>+C589</f>
        <v>13900</v>
      </c>
      <c r="K589" s="61" t="e">
        <f>#REF!</f>
        <v>#REF!</v>
      </c>
      <c r="L589" s="81" t="e">
        <f>+J589*K589</f>
        <v>#REF!</v>
      </c>
      <c r="M589" s="99" t="e">
        <f t="shared" si="82"/>
        <v>#REF!</v>
      </c>
      <c r="N589" s="100" t="e">
        <f>+M589/I589</f>
        <v>#REF!</v>
      </c>
      <c r="O589" s="92" t="e">
        <f>L589/L600</f>
        <v>#REF!</v>
      </c>
      <c r="P589" s="31"/>
    </row>
    <row r="590" spans="2:17" ht="17.25" customHeight="1">
      <c r="B590" s="38"/>
      <c r="C590" s="120"/>
      <c r="D590" s="131"/>
      <c r="E590" s="12"/>
      <c r="F590" s="65" t="s">
        <v>85</v>
      </c>
      <c r="G590" s="87"/>
      <c r="H590" s="86"/>
      <c r="I590" s="77">
        <f>'2015 Existing Rates'!$B$45</f>
        <v>0</v>
      </c>
      <c r="J590" s="87"/>
      <c r="K590" s="86"/>
      <c r="L590" s="77" t="e">
        <f>#REF!</f>
        <v>#REF!</v>
      </c>
      <c r="M590" s="99" t="e">
        <f t="shared" si="82"/>
        <v>#REF!</v>
      </c>
      <c r="N590" s="100" t="e">
        <f>+M590/I590</f>
        <v>#REF!</v>
      </c>
      <c r="O590" s="92" t="e">
        <f>L590/L600</f>
        <v>#REF!</v>
      </c>
      <c r="P590" s="31"/>
    </row>
    <row r="591" spans="2:17" ht="17.25" customHeight="1">
      <c r="B591" s="38"/>
      <c r="C591" s="28"/>
      <c r="D591" s="29"/>
      <c r="E591" s="12"/>
      <c r="F591" s="65" t="s">
        <v>124</v>
      </c>
      <c r="G591" s="68">
        <f>G589</f>
        <v>13900</v>
      </c>
      <c r="H591" s="62"/>
      <c r="I591" s="77">
        <f>+G591*H591</f>
        <v>0</v>
      </c>
      <c r="J591" s="68">
        <f>G591</f>
        <v>13900</v>
      </c>
      <c r="K591" s="61" t="e">
        <f>#REF!</f>
        <v>#REF!</v>
      </c>
      <c r="L591" s="81" t="e">
        <f>+J591*K591</f>
        <v>#REF!</v>
      </c>
      <c r="M591" s="99" t="e">
        <f t="shared" si="82"/>
        <v>#REF!</v>
      </c>
      <c r="N591" s="100">
        <v>0</v>
      </c>
      <c r="O591" s="92" t="e">
        <f>L591/L600</f>
        <v>#REF!</v>
      </c>
      <c r="P591" s="31"/>
    </row>
    <row r="592" spans="2:17" ht="17.25" customHeight="1" thickBot="1">
      <c r="B592" s="38"/>
      <c r="C592" s="12"/>
      <c r="D592" s="12"/>
      <c r="E592" s="12"/>
      <c r="F592" s="66" t="s">
        <v>125</v>
      </c>
      <c r="G592" s="68">
        <f>+C589</f>
        <v>13900</v>
      </c>
      <c r="H592" s="62">
        <f>'2015 Existing Rates'!$D$21</f>
        <v>0</v>
      </c>
      <c r="I592" s="81">
        <f>+G592*H592</f>
        <v>0</v>
      </c>
      <c r="J592" s="68">
        <f>+C589</f>
        <v>13900</v>
      </c>
      <c r="K592" s="61" t="e">
        <f>#REF!</f>
        <v>#REF!</v>
      </c>
      <c r="L592" s="81" t="e">
        <f>+J592*K592</f>
        <v>#REF!</v>
      </c>
      <c r="M592" s="99" t="e">
        <f t="shared" si="82"/>
        <v>#REF!</v>
      </c>
      <c r="N592" s="100" t="e">
        <f t="shared" ref="N592:N600" si="83">+M592/I592</f>
        <v>#REF!</v>
      </c>
      <c r="O592" s="92" t="e">
        <f>L592/L600</f>
        <v>#REF!</v>
      </c>
      <c r="P592" s="31"/>
    </row>
    <row r="593" spans="2:18" ht="17.25" customHeight="1" thickBot="1">
      <c r="B593" s="38"/>
      <c r="C593" s="12"/>
      <c r="D593" s="12"/>
      <c r="E593" s="12"/>
      <c r="F593" s="164" t="s">
        <v>120</v>
      </c>
      <c r="G593" s="1293"/>
      <c r="H593" s="1294"/>
      <c r="I593" s="165" t="e">
        <f>SUM(I587:I592)</f>
        <v>#REF!</v>
      </c>
      <c r="J593" s="1293"/>
      <c r="K593" s="1294"/>
      <c r="L593" s="165" t="e">
        <f>SUM(L587:L592)</f>
        <v>#REF!</v>
      </c>
      <c r="M593" s="168" t="e">
        <f t="shared" ref="M593:M600" si="84">+L593-I593</f>
        <v>#REF!</v>
      </c>
      <c r="N593" s="169" t="e">
        <f t="shared" si="83"/>
        <v>#REF!</v>
      </c>
      <c r="O593" s="170" t="e">
        <f>SUM(O587:O592)</f>
        <v>#REF!</v>
      </c>
      <c r="P593" s="31"/>
    </row>
    <row r="594" spans="2:18" ht="17.25" customHeight="1" thickBot="1">
      <c r="B594" s="38"/>
      <c r="C594" s="12"/>
      <c r="D594" s="12"/>
      <c r="E594" s="12"/>
      <c r="F594" s="65" t="s">
        <v>126</v>
      </c>
      <c r="G594" s="122">
        <f>C589</f>
        <v>13900</v>
      </c>
      <c r="H594" s="123" t="e">
        <f>#REF!</f>
        <v>#REF!</v>
      </c>
      <c r="I594" s="77" t="e">
        <f>+G594*H594</f>
        <v>#REF!</v>
      </c>
      <c r="J594" s="122">
        <f>C589</f>
        <v>13900</v>
      </c>
      <c r="K594" s="123" t="e">
        <f>#REF!</f>
        <v>#REF!</v>
      </c>
      <c r="L594" s="77" t="e">
        <f>+J594*K594</f>
        <v>#REF!</v>
      </c>
      <c r="M594" s="124" t="e">
        <f t="shared" si="84"/>
        <v>#REF!</v>
      </c>
      <c r="N594" s="89" t="e">
        <f t="shared" si="83"/>
        <v>#REF!</v>
      </c>
      <c r="O594" s="92" t="e">
        <f>L594/L600</f>
        <v>#REF!</v>
      </c>
      <c r="P594" s="31"/>
    </row>
    <row r="595" spans="2:18" ht="17.25" customHeight="1" thickBot="1">
      <c r="B595" s="38"/>
      <c r="C595" s="12"/>
      <c r="D595" s="12"/>
      <c r="E595" s="12"/>
      <c r="F595" s="164" t="s">
        <v>122</v>
      </c>
      <c r="G595" s="1293"/>
      <c r="H595" s="1294"/>
      <c r="I595" s="165" t="e">
        <f>I593+I594</f>
        <v>#REF!</v>
      </c>
      <c r="J595" s="1293"/>
      <c r="K595" s="1294"/>
      <c r="L595" s="165" t="e">
        <f>L593+L594</f>
        <v>#REF!</v>
      </c>
      <c r="M595" s="168" t="e">
        <f t="shared" si="84"/>
        <v>#REF!</v>
      </c>
      <c r="N595" s="169" t="e">
        <f t="shared" si="83"/>
        <v>#REF!</v>
      </c>
      <c r="O595" s="171" t="e">
        <f>L595/L600</f>
        <v>#REF!</v>
      </c>
      <c r="P595" s="31"/>
    </row>
    <row r="596" spans="2:18" ht="17.25" customHeight="1">
      <c r="B596" s="38"/>
      <c r="C596" s="12"/>
      <c r="D596" s="12"/>
      <c r="E596" s="12"/>
      <c r="F596" s="63" t="s">
        <v>52</v>
      </c>
      <c r="G596" s="69" t="e">
        <f>C588*#REF!</f>
        <v>#REF!</v>
      </c>
      <c r="H596" s="70" t="e">
        <f>#REF!+#REF!</f>
        <v>#REF!</v>
      </c>
      <c r="I596" s="71" t="e">
        <f>+G596*H596</f>
        <v>#REF!</v>
      </c>
      <c r="J596" s="69" t="e">
        <f>C588*#REF!</f>
        <v>#REF!</v>
      </c>
      <c r="K596" s="70" t="e">
        <f>#REF!+#REF!</f>
        <v>#REF!</v>
      </c>
      <c r="L596" s="98" t="e">
        <f>+J596*K596</f>
        <v>#REF!</v>
      </c>
      <c r="M596" s="99" t="e">
        <f t="shared" si="84"/>
        <v>#REF!</v>
      </c>
      <c r="N596" s="100" t="e">
        <f t="shared" si="83"/>
        <v>#REF!</v>
      </c>
      <c r="O596" s="92" t="e">
        <f>L596/L600</f>
        <v>#REF!</v>
      </c>
      <c r="P596" s="31"/>
    </row>
    <row r="597" spans="2:18" ht="17.25" customHeight="1" thickBot="1">
      <c r="B597" s="38"/>
      <c r="C597" s="12"/>
      <c r="D597" s="12"/>
      <c r="E597" s="12"/>
      <c r="F597" s="63" t="s">
        <v>53</v>
      </c>
      <c r="G597" s="69" t="e">
        <f>G596</f>
        <v>#REF!</v>
      </c>
      <c r="H597" s="70" t="e">
        <f>#REF!</f>
        <v>#REF!</v>
      </c>
      <c r="I597" s="71" t="e">
        <f>+G597*H597</f>
        <v>#REF!</v>
      </c>
      <c r="J597" s="69" t="e">
        <f>J596</f>
        <v>#REF!</v>
      </c>
      <c r="K597" s="70" t="e">
        <f>#REF!</f>
        <v>#REF!</v>
      </c>
      <c r="L597" s="98" t="e">
        <f>+J597*K597</f>
        <v>#REF!</v>
      </c>
      <c r="M597" s="99" t="e">
        <f t="shared" si="84"/>
        <v>#REF!</v>
      </c>
      <c r="N597" s="100" t="e">
        <f t="shared" si="83"/>
        <v>#REF!</v>
      </c>
      <c r="O597" s="92" t="e">
        <f>L597/L600</f>
        <v>#REF!</v>
      </c>
      <c r="P597" s="31"/>
    </row>
    <row r="598" spans="2:18" ht="17.25" customHeight="1" thickBot="1">
      <c r="B598" s="38"/>
      <c r="C598" s="12"/>
      <c r="D598" s="12"/>
      <c r="E598" s="12"/>
      <c r="F598" s="164" t="s">
        <v>102</v>
      </c>
      <c r="G598" s="1293"/>
      <c r="H598" s="1294"/>
      <c r="I598" s="165" t="e">
        <f>SUM(I595:I597)</f>
        <v>#REF!</v>
      </c>
      <c r="J598" s="1293"/>
      <c r="K598" s="1294"/>
      <c r="L598" s="165" t="e">
        <f>SUM(L595:L597)</f>
        <v>#REF!</v>
      </c>
      <c r="M598" s="165" t="e">
        <f t="shared" si="84"/>
        <v>#REF!</v>
      </c>
      <c r="N598" s="169" t="e">
        <f t="shared" si="83"/>
        <v>#REF!</v>
      </c>
      <c r="O598" s="171" t="e">
        <f>L598/L600</f>
        <v>#REF!</v>
      </c>
      <c r="P598" s="31"/>
    </row>
    <row r="599" spans="2:18" ht="17.25" customHeight="1" thickBot="1">
      <c r="B599" s="38"/>
      <c r="C599" s="12"/>
      <c r="D599" s="12"/>
      <c r="E599" s="12"/>
      <c r="F599" s="111" t="s">
        <v>173</v>
      </c>
      <c r="G599" s="112"/>
      <c r="H599" s="116">
        <v>0.13</v>
      </c>
      <c r="I599" s="113" t="e">
        <f>I598*H599</f>
        <v>#REF!</v>
      </c>
      <c r="J599" s="112"/>
      <c r="K599" s="116">
        <v>0.13</v>
      </c>
      <c r="L599" s="114" t="e">
        <f>L598*K599</f>
        <v>#REF!</v>
      </c>
      <c r="M599" s="96" t="e">
        <f t="shared" si="84"/>
        <v>#REF!</v>
      </c>
      <c r="N599" s="97" t="e">
        <f t="shared" si="83"/>
        <v>#REF!</v>
      </c>
      <c r="O599" s="102" t="e">
        <f>L599/L600</f>
        <v>#REF!</v>
      </c>
      <c r="P599" s="31"/>
    </row>
    <row r="600" spans="2:18" ht="17.25" customHeight="1" thickBot="1">
      <c r="B600" s="38"/>
      <c r="C600" s="12"/>
      <c r="D600" s="12"/>
      <c r="E600" s="16"/>
      <c r="F600" s="178" t="s">
        <v>54</v>
      </c>
      <c r="G600" s="1293"/>
      <c r="H600" s="1294"/>
      <c r="I600" s="165" t="e">
        <f>I598+I599</f>
        <v>#REF!</v>
      </c>
      <c r="J600" s="1293"/>
      <c r="K600" s="1294"/>
      <c r="L600" s="165" t="e">
        <f>L598+L599</f>
        <v>#REF!</v>
      </c>
      <c r="M600" s="165" t="e">
        <f t="shared" si="84"/>
        <v>#REF!</v>
      </c>
      <c r="N600" s="169" t="e">
        <f t="shared" si="83"/>
        <v>#REF!</v>
      </c>
      <c r="O600" s="170" t="e">
        <f>O598+O599</f>
        <v>#REF!</v>
      </c>
      <c r="P600" s="31"/>
    </row>
    <row r="601" spans="2:18" ht="17.25" customHeight="1" thickBot="1">
      <c r="B601" s="32"/>
      <c r="C601" s="44"/>
      <c r="D601" s="44"/>
      <c r="E601" s="44"/>
      <c r="F601" s="103"/>
      <c r="G601" s="104"/>
      <c r="H601" s="105"/>
      <c r="I601" s="106"/>
      <c r="J601" s="104"/>
      <c r="K601" s="107"/>
      <c r="L601" s="106"/>
      <c r="M601" s="143"/>
      <c r="N601" s="108"/>
      <c r="O601" s="109"/>
      <c r="P601" s="33"/>
    </row>
    <row r="602" spans="2:18" s="11" customFormat="1" ht="17.25" customHeight="1" thickBot="1">
      <c r="C602" s="12"/>
      <c r="D602" s="12"/>
      <c r="E602" s="12"/>
      <c r="F602" s="19"/>
      <c r="G602" s="20"/>
      <c r="H602" s="21"/>
      <c r="I602" s="22"/>
      <c r="J602" s="20"/>
      <c r="K602" s="23"/>
      <c r="L602" s="22"/>
      <c r="M602" s="24"/>
      <c r="N602" s="41"/>
      <c r="O602" s="42"/>
    </row>
    <row r="603" spans="2:18" ht="17.25" customHeight="1">
      <c r="B603" s="40"/>
      <c r="C603" s="1299"/>
      <c r="D603" s="1299"/>
      <c r="E603" s="1299"/>
      <c r="F603" s="1299"/>
      <c r="G603" s="1299"/>
      <c r="H603" s="1299"/>
      <c r="I603" s="1299"/>
      <c r="J603" s="1299"/>
      <c r="K603" s="1299"/>
      <c r="L603" s="1299"/>
      <c r="M603" s="1299"/>
      <c r="N603" s="1299"/>
      <c r="O603" s="1299"/>
      <c r="P603" s="30"/>
    </row>
    <row r="604" spans="2:18" ht="23.25">
      <c r="B604" s="38"/>
      <c r="C604" s="1300" t="s">
        <v>59</v>
      </c>
      <c r="D604" s="1300"/>
      <c r="E604" s="1300"/>
      <c r="F604" s="1300"/>
      <c r="G604" s="1300"/>
      <c r="H604" s="1300"/>
      <c r="I604" s="1300"/>
      <c r="J604" s="1300"/>
      <c r="K604" s="1300"/>
      <c r="L604" s="1300"/>
      <c r="M604" s="1300"/>
      <c r="N604" s="1300"/>
      <c r="O604" s="1300"/>
      <c r="P604" s="31"/>
    </row>
    <row r="605" spans="2:18" ht="17.25" customHeight="1" thickBot="1">
      <c r="B605" s="38"/>
      <c r="C605" s="1301"/>
      <c r="D605" s="1301"/>
      <c r="E605" s="1301"/>
      <c r="F605" s="1301"/>
      <c r="G605" s="1301"/>
      <c r="H605" s="1301"/>
      <c r="I605" s="1301"/>
      <c r="J605" s="1301"/>
      <c r="K605" s="1301"/>
      <c r="L605" s="1301"/>
      <c r="M605" s="1301"/>
      <c r="N605" s="1301"/>
      <c r="O605" s="1301"/>
      <c r="P605" s="31"/>
      <c r="Q605" s="11"/>
      <c r="R605" s="144" t="s">
        <v>131</v>
      </c>
    </row>
    <row r="606" spans="2:18" ht="17.25" customHeight="1" thickBot="1">
      <c r="B606" s="38"/>
      <c r="C606" s="39"/>
      <c r="D606" s="39"/>
      <c r="E606" s="12"/>
      <c r="F606" s="13"/>
      <c r="G606" s="1302" t="str">
        <f>$G$10</f>
        <v>2010 BILL</v>
      </c>
      <c r="H606" s="1303"/>
      <c r="I606" s="1304"/>
      <c r="J606" s="1302" t="str">
        <f>$J$10</f>
        <v>2011 BILL</v>
      </c>
      <c r="K606" s="1303"/>
      <c r="L606" s="1304"/>
      <c r="M606" s="1302" t="s">
        <v>48</v>
      </c>
      <c r="N606" s="1303"/>
      <c r="O606" s="1304"/>
      <c r="P606" s="31"/>
      <c r="Q606" s="11"/>
    </row>
    <row r="607" spans="2:18" ht="26.25" thickBot="1">
      <c r="B607" s="38"/>
      <c r="C607" s="12"/>
      <c r="D607" s="12"/>
      <c r="E607" s="14"/>
      <c r="F607" s="15"/>
      <c r="G607" s="134" t="s">
        <v>42</v>
      </c>
      <c r="H607" s="135" t="s">
        <v>43</v>
      </c>
      <c r="I607" s="136" t="s">
        <v>44</v>
      </c>
      <c r="J607" s="137" t="s">
        <v>42</v>
      </c>
      <c r="K607" s="135" t="s">
        <v>43</v>
      </c>
      <c r="L607" s="136" t="s">
        <v>44</v>
      </c>
      <c r="M607" s="58" t="s">
        <v>49</v>
      </c>
      <c r="N607" s="59" t="s">
        <v>50</v>
      </c>
      <c r="O607" s="60" t="s">
        <v>51</v>
      </c>
      <c r="P607" s="31"/>
      <c r="Q607" s="11"/>
    </row>
    <row r="608" spans="2:18" ht="17.25" customHeight="1" thickBot="1">
      <c r="B608" s="38"/>
      <c r="C608" s="1305" t="s">
        <v>72</v>
      </c>
      <c r="D608" s="1306"/>
      <c r="E608" s="12"/>
      <c r="F608" s="140" t="s">
        <v>46</v>
      </c>
      <c r="G608" s="138">
        <f>C609</f>
        <v>1711</v>
      </c>
      <c r="H608" s="132">
        <f>'2015 Existing Rates'!$B$9</f>
        <v>3.44</v>
      </c>
      <c r="I608" s="77">
        <f>+G608*H608</f>
        <v>5885.84</v>
      </c>
      <c r="J608" s="138">
        <f>G608</f>
        <v>1711</v>
      </c>
      <c r="K608" s="132" t="e">
        <f>#REF!</f>
        <v>#REF!</v>
      </c>
      <c r="L608" s="77" t="e">
        <f>+J608*K608</f>
        <v>#REF!</v>
      </c>
      <c r="M608" s="99" t="e">
        <f t="shared" ref="M608:M620" si="85">+L608-I608</f>
        <v>#REF!</v>
      </c>
      <c r="N608" s="100" t="e">
        <f t="shared" ref="N608:N620" si="86">+M608/I608</f>
        <v>#REF!</v>
      </c>
      <c r="O608" s="92" t="e">
        <f>L608/L620</f>
        <v>#REF!</v>
      </c>
      <c r="P608" s="31"/>
      <c r="Q608" s="11"/>
    </row>
    <row r="609" spans="2:17" ht="17.25" customHeight="1" thickBot="1">
      <c r="B609" s="38"/>
      <c r="C609" s="36">
        <f>+'Forecast Data For 2016'!C12</f>
        <v>1711</v>
      </c>
      <c r="D609" s="37" t="s">
        <v>71</v>
      </c>
      <c r="E609" s="12"/>
      <c r="F609" s="141" t="s">
        <v>57</v>
      </c>
      <c r="G609" s="139">
        <f>C611</f>
        <v>172.5</v>
      </c>
      <c r="H609" s="62">
        <f>'2015 Existing Rates'!$D$72</f>
        <v>0</v>
      </c>
      <c r="I609" s="77">
        <f>+G609*H609</f>
        <v>0</v>
      </c>
      <c r="J609" s="68">
        <f>G609</f>
        <v>172.5</v>
      </c>
      <c r="K609" s="61" t="e">
        <f>#REF!</f>
        <v>#REF!</v>
      </c>
      <c r="L609" s="77" t="e">
        <f>+J609*K609</f>
        <v>#REF!</v>
      </c>
      <c r="M609" s="99" t="e">
        <f t="shared" si="85"/>
        <v>#REF!</v>
      </c>
      <c r="N609" s="100" t="e">
        <f t="shared" si="86"/>
        <v>#REF!</v>
      </c>
      <c r="O609" s="92" t="e">
        <f>L609/L620</f>
        <v>#REF!</v>
      </c>
      <c r="P609" s="31"/>
      <c r="Q609" s="11"/>
    </row>
    <row r="610" spans="2:17" ht="17.25" customHeight="1" thickBot="1">
      <c r="B610" s="38"/>
      <c r="C610" s="36">
        <f>+'Forecast Data For 2016'!C14/12</f>
        <v>64429.833333333336</v>
      </c>
      <c r="D610" s="37" t="s">
        <v>13</v>
      </c>
      <c r="E610" s="12"/>
      <c r="F610" s="141" t="s">
        <v>123</v>
      </c>
      <c r="G610" s="118">
        <f>G609</f>
        <v>172.5</v>
      </c>
      <c r="H610" s="142">
        <f>'2015 Existing Rates'!$D$35</f>
        <v>0</v>
      </c>
      <c r="I610" s="77">
        <f>+G610*H610</f>
        <v>0</v>
      </c>
      <c r="J610" s="68">
        <f>G610</f>
        <v>172.5</v>
      </c>
      <c r="K610" s="61" t="e">
        <f>#REF!</f>
        <v>#REF!</v>
      </c>
      <c r="L610" s="77" t="e">
        <f>+J610*K610</f>
        <v>#REF!</v>
      </c>
      <c r="M610" s="99" t="e">
        <f t="shared" si="85"/>
        <v>#REF!</v>
      </c>
      <c r="N610" s="100" t="e">
        <f t="shared" si="86"/>
        <v>#REF!</v>
      </c>
      <c r="O610" s="92" t="e">
        <f>L610/L620</f>
        <v>#REF!</v>
      </c>
      <c r="P610" s="31"/>
    </row>
    <row r="611" spans="2:17" ht="17.25" customHeight="1" thickBot="1">
      <c r="B611" s="38"/>
      <c r="C611" s="36">
        <f>+'Forecast Data For 2016'!C13/12</f>
        <v>172.5</v>
      </c>
      <c r="D611" s="37" t="s">
        <v>14</v>
      </c>
      <c r="E611" s="12"/>
      <c r="F611" s="65" t="s">
        <v>124</v>
      </c>
      <c r="G611" s="68">
        <f>G610</f>
        <v>172.5</v>
      </c>
      <c r="H611" s="62"/>
      <c r="I611" s="77">
        <f>+G611*H611</f>
        <v>0</v>
      </c>
      <c r="J611" s="68">
        <f>G611</f>
        <v>172.5</v>
      </c>
      <c r="K611" s="61" t="e">
        <f>#REF!</f>
        <v>#REF!</v>
      </c>
      <c r="L611" s="81" t="e">
        <f>+J611*K611</f>
        <v>#REF!</v>
      </c>
      <c r="M611" s="99" t="e">
        <f t="shared" si="85"/>
        <v>#REF!</v>
      </c>
      <c r="N611" s="100">
        <v>0</v>
      </c>
      <c r="O611" s="92" t="e">
        <f>L611/L620</f>
        <v>#REF!</v>
      </c>
      <c r="P611" s="31"/>
    </row>
    <row r="612" spans="2:17" ht="17.25" customHeight="1" thickBot="1">
      <c r="B612" s="38"/>
      <c r="C612" s="28"/>
      <c r="D612" s="29"/>
      <c r="E612" s="12"/>
      <c r="F612" s="66" t="s">
        <v>125</v>
      </c>
      <c r="G612" s="68">
        <f>G611</f>
        <v>172.5</v>
      </c>
      <c r="H612" s="62">
        <f>'2015 Existing Rates'!$D$23</f>
        <v>0</v>
      </c>
      <c r="I612" s="81">
        <f>+G612*H612</f>
        <v>0</v>
      </c>
      <c r="J612" s="68">
        <f>J611</f>
        <v>172.5</v>
      </c>
      <c r="K612" s="61" t="e">
        <f>#REF!</f>
        <v>#REF!</v>
      </c>
      <c r="L612" s="81" t="e">
        <f>+J612*K612</f>
        <v>#REF!</v>
      </c>
      <c r="M612" s="99" t="e">
        <f t="shared" si="85"/>
        <v>#REF!</v>
      </c>
      <c r="N612" s="100" t="e">
        <f t="shared" si="86"/>
        <v>#REF!</v>
      </c>
      <c r="O612" s="92" t="e">
        <f>L612/L620</f>
        <v>#REF!</v>
      </c>
      <c r="P612" s="31"/>
    </row>
    <row r="613" spans="2:17" ht="17.25" customHeight="1" thickBot="1">
      <c r="B613" s="38"/>
      <c r="C613" s="12"/>
      <c r="D613" s="12"/>
      <c r="E613" s="12"/>
      <c r="F613" s="164" t="s">
        <v>120</v>
      </c>
      <c r="G613" s="1293"/>
      <c r="H613" s="1294"/>
      <c r="I613" s="165">
        <f>SUM(I608:I612)</f>
        <v>5885.84</v>
      </c>
      <c r="J613" s="1293"/>
      <c r="K613" s="1294"/>
      <c r="L613" s="165" t="e">
        <f>SUM(L608:L612)</f>
        <v>#REF!</v>
      </c>
      <c r="M613" s="168" t="e">
        <f t="shared" si="85"/>
        <v>#REF!</v>
      </c>
      <c r="N613" s="169" t="e">
        <f t="shared" si="86"/>
        <v>#REF!</v>
      </c>
      <c r="O613" s="170" t="e">
        <f>SUM(O608:O612)</f>
        <v>#REF!</v>
      </c>
      <c r="P613" s="31"/>
    </row>
    <row r="614" spans="2:17" ht="17.25" customHeight="1" thickBot="1">
      <c r="B614" s="38"/>
      <c r="C614" s="12"/>
      <c r="D614" s="12"/>
      <c r="E614" s="12"/>
      <c r="F614" s="65" t="s">
        <v>126</v>
      </c>
      <c r="G614" s="122">
        <f>G612</f>
        <v>172.5</v>
      </c>
      <c r="H614" s="123" t="e">
        <f>#REF!</f>
        <v>#REF!</v>
      </c>
      <c r="I614" s="77" t="e">
        <f>+G614*H614</f>
        <v>#REF!</v>
      </c>
      <c r="J614" s="122">
        <f>G614</f>
        <v>172.5</v>
      </c>
      <c r="K614" s="123" t="e">
        <f>#REF!</f>
        <v>#REF!</v>
      </c>
      <c r="L614" s="77" t="e">
        <f>+J614*K614</f>
        <v>#REF!</v>
      </c>
      <c r="M614" s="124" t="e">
        <f t="shared" si="85"/>
        <v>#REF!</v>
      </c>
      <c r="N614" s="89" t="e">
        <f t="shared" si="86"/>
        <v>#REF!</v>
      </c>
      <c r="O614" s="92" t="e">
        <f>L614/L620</f>
        <v>#REF!</v>
      </c>
      <c r="P614" s="31"/>
    </row>
    <row r="615" spans="2:17" ht="17.25" customHeight="1" thickBot="1">
      <c r="B615" s="38"/>
      <c r="C615" s="12"/>
      <c r="D615" s="12"/>
      <c r="E615" s="12"/>
      <c r="F615" s="164" t="s">
        <v>122</v>
      </c>
      <c r="G615" s="1293"/>
      <c r="H615" s="1294"/>
      <c r="I615" s="165" t="e">
        <f>I613+I614</f>
        <v>#REF!</v>
      </c>
      <c r="J615" s="1293"/>
      <c r="K615" s="1294"/>
      <c r="L615" s="165" t="e">
        <f>L613+L614</f>
        <v>#REF!</v>
      </c>
      <c r="M615" s="168" t="e">
        <f t="shared" si="85"/>
        <v>#REF!</v>
      </c>
      <c r="N615" s="169" t="e">
        <f t="shared" si="86"/>
        <v>#REF!</v>
      </c>
      <c r="O615" s="171" t="e">
        <f>L615/L620</f>
        <v>#REF!</v>
      </c>
      <c r="P615" s="31"/>
    </row>
    <row r="616" spans="2:17" ht="17.25" customHeight="1">
      <c r="B616" s="38"/>
      <c r="C616" s="12"/>
      <c r="D616" s="12"/>
      <c r="E616" s="12"/>
      <c r="F616" s="63" t="s">
        <v>52</v>
      </c>
      <c r="G616" s="69" t="e">
        <f>C610*#REF!</f>
        <v>#REF!</v>
      </c>
      <c r="H616" s="70" t="e">
        <f>#REF!+#REF!</f>
        <v>#REF!</v>
      </c>
      <c r="I616" s="71" t="e">
        <f>+G616*H616</f>
        <v>#REF!</v>
      </c>
      <c r="J616" s="69" t="e">
        <f>C610*#REF!</f>
        <v>#REF!</v>
      </c>
      <c r="K616" s="70" t="e">
        <f>#REF!+#REF!</f>
        <v>#REF!</v>
      </c>
      <c r="L616" s="98" t="e">
        <f>+J616*K616</f>
        <v>#REF!</v>
      </c>
      <c r="M616" s="99" t="e">
        <f t="shared" si="85"/>
        <v>#REF!</v>
      </c>
      <c r="N616" s="100" t="e">
        <f t="shared" si="86"/>
        <v>#REF!</v>
      </c>
      <c r="O616" s="92" t="e">
        <f>L616/L620</f>
        <v>#REF!</v>
      </c>
      <c r="P616" s="31"/>
    </row>
    <row r="617" spans="2:17" ht="17.25" customHeight="1" thickBot="1">
      <c r="B617" s="38"/>
      <c r="C617" s="12"/>
      <c r="D617" s="12"/>
      <c r="E617" s="12"/>
      <c r="F617" s="63" t="s">
        <v>53</v>
      </c>
      <c r="G617" s="69" t="e">
        <f>G616</f>
        <v>#REF!</v>
      </c>
      <c r="H617" s="70" t="e">
        <f>#REF!</f>
        <v>#REF!</v>
      </c>
      <c r="I617" s="71" t="e">
        <f>+G617*H617</f>
        <v>#REF!</v>
      </c>
      <c r="J617" s="69" t="e">
        <f>J616</f>
        <v>#REF!</v>
      </c>
      <c r="K617" s="70" t="e">
        <f>#REF!</f>
        <v>#REF!</v>
      </c>
      <c r="L617" s="98" t="e">
        <f>+J617*K617</f>
        <v>#REF!</v>
      </c>
      <c r="M617" s="99" t="e">
        <f t="shared" si="85"/>
        <v>#REF!</v>
      </c>
      <c r="N617" s="100" t="e">
        <f t="shared" si="86"/>
        <v>#REF!</v>
      </c>
      <c r="O617" s="92" t="e">
        <f>L617/L620</f>
        <v>#REF!</v>
      </c>
      <c r="P617" s="31"/>
    </row>
    <row r="618" spans="2:17" ht="17.25" customHeight="1" thickBot="1">
      <c r="B618" s="38"/>
      <c r="C618" s="12"/>
      <c r="D618" s="12"/>
      <c r="E618" s="12"/>
      <c r="F618" s="164" t="s">
        <v>102</v>
      </c>
      <c r="G618" s="1293"/>
      <c r="H618" s="1294"/>
      <c r="I618" s="165" t="e">
        <f>SUM(I615:I617)</f>
        <v>#REF!</v>
      </c>
      <c r="J618" s="1293"/>
      <c r="K618" s="1294"/>
      <c r="L618" s="165" t="e">
        <f>SUM(L615:L617)</f>
        <v>#REF!</v>
      </c>
      <c r="M618" s="165" t="e">
        <f t="shared" si="85"/>
        <v>#REF!</v>
      </c>
      <c r="N618" s="169" t="e">
        <f t="shared" si="86"/>
        <v>#REF!</v>
      </c>
      <c r="O618" s="171" t="e">
        <f>L618/L620</f>
        <v>#REF!</v>
      </c>
      <c r="P618" s="31"/>
    </row>
    <row r="619" spans="2:17" ht="17.25" customHeight="1" thickBot="1">
      <c r="B619" s="38"/>
      <c r="C619" s="12"/>
      <c r="D619" s="12"/>
      <c r="E619" s="12"/>
      <c r="F619" s="111" t="s">
        <v>173</v>
      </c>
      <c r="G619" s="112"/>
      <c r="H619" s="116">
        <v>0.13</v>
      </c>
      <c r="I619" s="113" t="e">
        <f>I618*H619</f>
        <v>#REF!</v>
      </c>
      <c r="J619" s="112"/>
      <c r="K619" s="116">
        <v>0.13</v>
      </c>
      <c r="L619" s="114" t="e">
        <f>L618*K619</f>
        <v>#REF!</v>
      </c>
      <c r="M619" s="96" t="e">
        <f t="shared" si="85"/>
        <v>#REF!</v>
      </c>
      <c r="N619" s="97" t="e">
        <f t="shared" si="86"/>
        <v>#REF!</v>
      </c>
      <c r="O619" s="102" t="e">
        <f>L619/L620</f>
        <v>#REF!</v>
      </c>
      <c r="P619" s="31"/>
    </row>
    <row r="620" spans="2:17" ht="17.25" customHeight="1" thickBot="1">
      <c r="B620" s="38"/>
      <c r="C620" s="12"/>
      <c r="D620" s="12"/>
      <c r="E620" s="16"/>
      <c r="F620" s="179" t="s">
        <v>54</v>
      </c>
      <c r="G620" s="1313"/>
      <c r="H620" s="1314"/>
      <c r="I620" s="180" t="e">
        <f>SUM(I618:I619)</f>
        <v>#REF!</v>
      </c>
      <c r="J620" s="1313"/>
      <c r="K620" s="1314"/>
      <c r="L620" s="180" t="e">
        <f>L618+L619</f>
        <v>#REF!</v>
      </c>
      <c r="M620" s="180" t="e">
        <f t="shared" si="85"/>
        <v>#REF!</v>
      </c>
      <c r="N620" s="181" t="e">
        <f t="shared" si="86"/>
        <v>#REF!</v>
      </c>
      <c r="O620" s="182" t="e">
        <f>O618+O619</f>
        <v>#REF!</v>
      </c>
      <c r="P620" s="31"/>
    </row>
    <row r="621" spans="2:17" ht="17.25" customHeight="1" thickBot="1">
      <c r="B621" s="32"/>
      <c r="C621" s="44"/>
      <c r="D621" s="44"/>
      <c r="E621" s="44"/>
      <c r="F621" s="103"/>
      <c r="G621" s="104"/>
      <c r="H621" s="105"/>
      <c r="I621" s="106"/>
      <c r="J621" s="104"/>
      <c r="K621" s="107"/>
      <c r="L621" s="107"/>
      <c r="M621" s="107"/>
      <c r="N621" s="107"/>
      <c r="O621" s="107"/>
      <c r="P621" s="33"/>
    </row>
    <row r="622" spans="2:17" ht="17.25" customHeight="1" thickBot="1">
      <c r="B622" s="11"/>
      <c r="C622" s="12"/>
      <c r="D622" s="12"/>
      <c r="E622" s="12"/>
      <c r="F622" s="19"/>
      <c r="G622" s="20"/>
      <c r="H622" s="21"/>
      <c r="I622" s="22"/>
      <c r="J622" s="20"/>
      <c r="K622" s="23"/>
      <c r="L622" s="22"/>
      <c r="M622" s="24"/>
      <c r="N622" s="41"/>
      <c r="O622" s="42"/>
      <c r="P622" s="11"/>
    </row>
    <row r="623" spans="2:17" ht="17.25" customHeight="1">
      <c r="B623" s="40"/>
      <c r="C623" s="1299"/>
      <c r="D623" s="1299"/>
      <c r="E623" s="1299"/>
      <c r="F623" s="1299"/>
      <c r="G623" s="1299"/>
      <c r="H623" s="1299"/>
      <c r="I623" s="1299"/>
      <c r="J623" s="1299"/>
      <c r="K623" s="1299"/>
      <c r="L623" s="1299"/>
      <c r="M623" s="1299"/>
      <c r="N623" s="1299"/>
      <c r="O623" s="1299"/>
      <c r="P623" s="30"/>
    </row>
    <row r="624" spans="2:17" ht="23.25">
      <c r="B624" s="38"/>
      <c r="C624" s="1300" t="s">
        <v>59</v>
      </c>
      <c r="D624" s="1300"/>
      <c r="E624" s="1300"/>
      <c r="F624" s="1300"/>
      <c r="G624" s="1300"/>
      <c r="H624" s="1300"/>
      <c r="I624" s="1300"/>
      <c r="J624" s="1300"/>
      <c r="K624" s="1300"/>
      <c r="L624" s="1300"/>
      <c r="M624" s="1300"/>
      <c r="N624" s="1300"/>
      <c r="O624" s="1300"/>
      <c r="P624" s="31"/>
    </row>
    <row r="625" spans="2:17" ht="17.25" customHeight="1" thickBot="1">
      <c r="B625" s="38"/>
      <c r="C625" s="1301"/>
      <c r="D625" s="1301"/>
      <c r="E625" s="1301"/>
      <c r="F625" s="1301"/>
      <c r="G625" s="1301"/>
      <c r="H625" s="1301"/>
      <c r="I625" s="1301"/>
      <c r="J625" s="1301"/>
      <c r="K625" s="1301"/>
      <c r="L625" s="1301"/>
      <c r="M625" s="1301"/>
      <c r="N625" s="1301"/>
      <c r="O625" s="1301"/>
      <c r="P625" s="31"/>
      <c r="Q625" s="11"/>
    </row>
    <row r="626" spans="2:17" ht="17.25" customHeight="1" thickBot="1">
      <c r="B626" s="38"/>
      <c r="C626" s="39"/>
      <c r="D626" s="39"/>
      <c r="E626" s="12"/>
      <c r="F626" s="13"/>
      <c r="G626" s="1302" t="str">
        <f>$G$10</f>
        <v>2010 BILL</v>
      </c>
      <c r="H626" s="1303"/>
      <c r="I626" s="1304"/>
      <c r="J626" s="1302" t="str">
        <f>$J$10</f>
        <v>2011 BILL</v>
      </c>
      <c r="K626" s="1303"/>
      <c r="L626" s="1304"/>
      <c r="M626" s="1302" t="s">
        <v>48</v>
      </c>
      <c r="N626" s="1303"/>
      <c r="O626" s="1304"/>
      <c r="P626" s="31"/>
      <c r="Q626" s="11"/>
    </row>
    <row r="627" spans="2:17" ht="26.25" thickBot="1">
      <c r="B627" s="38"/>
      <c r="C627" s="12"/>
      <c r="D627" s="12"/>
      <c r="E627" s="14"/>
      <c r="F627" s="15"/>
      <c r="G627" s="134" t="s">
        <v>42</v>
      </c>
      <c r="H627" s="135" t="s">
        <v>43</v>
      </c>
      <c r="I627" s="136" t="s">
        <v>44</v>
      </c>
      <c r="J627" s="137" t="s">
        <v>42</v>
      </c>
      <c r="K627" s="135" t="s">
        <v>43</v>
      </c>
      <c r="L627" s="136" t="s">
        <v>44</v>
      </c>
      <c r="M627" s="58" t="s">
        <v>49</v>
      </c>
      <c r="N627" s="59" t="s">
        <v>50</v>
      </c>
      <c r="O627" s="60" t="s">
        <v>51</v>
      </c>
      <c r="P627" s="31"/>
      <c r="Q627" s="11"/>
    </row>
    <row r="628" spans="2:17" ht="17.25" customHeight="1" thickBot="1">
      <c r="B628" s="38"/>
      <c r="C628" s="1305" t="s">
        <v>72</v>
      </c>
      <c r="D628" s="1306"/>
      <c r="E628" s="12"/>
      <c r="F628" s="140" t="s">
        <v>46</v>
      </c>
      <c r="G628" s="138">
        <f>C629</f>
        <v>0</v>
      </c>
      <c r="H628" s="132">
        <f>'2015 Existing Rates'!$B$9</f>
        <v>3.44</v>
      </c>
      <c r="I628" s="77">
        <f>+G628*H628</f>
        <v>0</v>
      </c>
      <c r="J628" s="138">
        <f>G628</f>
        <v>0</v>
      </c>
      <c r="K628" s="132" t="e">
        <f>#REF!</f>
        <v>#REF!</v>
      </c>
      <c r="L628" s="77" t="e">
        <f>+J628*K628</f>
        <v>#REF!</v>
      </c>
      <c r="M628" s="99" t="e">
        <f t="shared" ref="M628:M640" si="87">+L628-I628</f>
        <v>#REF!</v>
      </c>
      <c r="N628" s="100" t="e">
        <f>+M628/I628</f>
        <v>#REF!</v>
      </c>
      <c r="O628" s="92" t="e">
        <f>L628/L640</f>
        <v>#REF!</v>
      </c>
      <c r="P628" s="31"/>
      <c r="Q628" s="11"/>
    </row>
    <row r="629" spans="2:17" ht="17.25" customHeight="1" thickBot="1">
      <c r="B629" s="38"/>
      <c r="C629" s="36"/>
      <c r="D629" s="37" t="s">
        <v>71</v>
      </c>
      <c r="E629" s="12"/>
      <c r="F629" s="141" t="s">
        <v>57</v>
      </c>
      <c r="G629" s="139">
        <f>C631</f>
        <v>0</v>
      </c>
      <c r="H629" s="62">
        <f>'2015 Existing Rates'!$D$72</f>
        <v>0</v>
      </c>
      <c r="I629" s="77">
        <f>+G629*H629</f>
        <v>0</v>
      </c>
      <c r="J629" s="68">
        <f>G629</f>
        <v>0</v>
      </c>
      <c r="K629" s="61" t="e">
        <f>#REF!</f>
        <v>#REF!</v>
      </c>
      <c r="L629" s="77" t="e">
        <f>+J629*K629</f>
        <v>#REF!</v>
      </c>
      <c r="M629" s="99" t="e">
        <f t="shared" si="87"/>
        <v>#REF!</v>
      </c>
      <c r="N629" s="100" t="e">
        <f>+M629/I629</f>
        <v>#REF!</v>
      </c>
      <c r="O629" s="92" t="e">
        <f>L629/L640</f>
        <v>#REF!</v>
      </c>
      <c r="P629" s="31"/>
      <c r="Q629" s="11"/>
    </row>
    <row r="630" spans="2:17" ht="17.25" customHeight="1" thickBot="1">
      <c r="B630" s="38"/>
      <c r="C630" s="110"/>
      <c r="D630" s="37" t="s">
        <v>13</v>
      </c>
      <c r="E630" s="12"/>
      <c r="F630" s="141" t="s">
        <v>123</v>
      </c>
      <c r="G630" s="118">
        <f>G629</f>
        <v>0</v>
      </c>
      <c r="H630" s="142">
        <f>'2015 Existing Rates'!$D$35</f>
        <v>0</v>
      </c>
      <c r="I630" s="77">
        <f>+G630*H630</f>
        <v>0</v>
      </c>
      <c r="J630" s="68">
        <f>G630</f>
        <v>0</v>
      </c>
      <c r="K630" s="61" t="e">
        <f>#REF!</f>
        <v>#REF!</v>
      </c>
      <c r="L630" s="77" t="e">
        <f>+J630*K630</f>
        <v>#REF!</v>
      </c>
      <c r="M630" s="99" t="e">
        <f t="shared" si="87"/>
        <v>#REF!</v>
      </c>
      <c r="N630" s="100" t="e">
        <f>+M630/I630</f>
        <v>#REF!</v>
      </c>
      <c r="O630" s="92" t="e">
        <f>L630/L640</f>
        <v>#REF!</v>
      </c>
      <c r="P630" s="31"/>
    </row>
    <row r="631" spans="2:17" ht="17.25" customHeight="1" thickBot="1">
      <c r="B631" s="38"/>
      <c r="C631" s="110"/>
      <c r="D631" s="37" t="s">
        <v>14</v>
      </c>
      <c r="E631" s="12"/>
      <c r="F631" s="65" t="s">
        <v>124</v>
      </c>
      <c r="G631" s="68">
        <f>G630</f>
        <v>0</v>
      </c>
      <c r="H631" s="62"/>
      <c r="I631" s="77">
        <f>+G631*H631</f>
        <v>0</v>
      </c>
      <c r="J631" s="68">
        <f>G631</f>
        <v>0</v>
      </c>
      <c r="K631" s="61" t="e">
        <f>#REF!</f>
        <v>#REF!</v>
      </c>
      <c r="L631" s="81" t="e">
        <f>+J631*K631</f>
        <v>#REF!</v>
      </c>
      <c r="M631" s="99" t="e">
        <f t="shared" si="87"/>
        <v>#REF!</v>
      </c>
      <c r="N631" s="100">
        <v>0</v>
      </c>
      <c r="O631" s="92" t="e">
        <f>L631/L640</f>
        <v>#REF!</v>
      </c>
      <c r="P631" s="31"/>
    </row>
    <row r="632" spans="2:17" ht="17.25" customHeight="1" thickBot="1">
      <c r="B632" s="38"/>
      <c r="C632" s="28"/>
      <c r="D632" s="29"/>
      <c r="E632" s="12"/>
      <c r="F632" s="66" t="s">
        <v>125</v>
      </c>
      <c r="G632" s="68">
        <f>G631</f>
        <v>0</v>
      </c>
      <c r="H632" s="62">
        <f>'2015 Existing Rates'!$D$23</f>
        <v>0</v>
      </c>
      <c r="I632" s="81">
        <f>+G632*H632</f>
        <v>0</v>
      </c>
      <c r="J632" s="68">
        <f>J631</f>
        <v>0</v>
      </c>
      <c r="K632" s="61" t="e">
        <f>#REF!</f>
        <v>#REF!</v>
      </c>
      <c r="L632" s="81" t="e">
        <f>+J632*K632</f>
        <v>#REF!</v>
      </c>
      <c r="M632" s="99" t="e">
        <f t="shared" si="87"/>
        <v>#REF!</v>
      </c>
      <c r="N632" s="100" t="e">
        <f t="shared" ref="N632:N640" si="88">+M632/I632</f>
        <v>#REF!</v>
      </c>
      <c r="O632" s="92" t="e">
        <f>L632/L640</f>
        <v>#REF!</v>
      </c>
      <c r="P632" s="31"/>
    </row>
    <row r="633" spans="2:17" ht="17.25" customHeight="1" thickBot="1">
      <c r="B633" s="38"/>
      <c r="C633" s="12"/>
      <c r="D633" s="12"/>
      <c r="E633" s="12"/>
      <c r="F633" s="164" t="s">
        <v>120</v>
      </c>
      <c r="G633" s="1293"/>
      <c r="H633" s="1294"/>
      <c r="I633" s="165">
        <f>SUM(I628:I632)</f>
        <v>0</v>
      </c>
      <c r="J633" s="1293"/>
      <c r="K633" s="1294"/>
      <c r="L633" s="165" t="e">
        <f>SUM(L628:L632)</f>
        <v>#REF!</v>
      </c>
      <c r="M633" s="168" t="e">
        <f t="shared" si="87"/>
        <v>#REF!</v>
      </c>
      <c r="N633" s="169" t="e">
        <f t="shared" si="88"/>
        <v>#REF!</v>
      </c>
      <c r="O633" s="170" t="e">
        <f>SUM(O628:O632)</f>
        <v>#REF!</v>
      </c>
      <c r="P633" s="31"/>
    </row>
    <row r="634" spans="2:17" ht="17.25" customHeight="1" thickBot="1">
      <c r="B634" s="38"/>
      <c r="C634" s="12"/>
      <c r="D634" s="12"/>
      <c r="E634" s="12"/>
      <c r="F634" s="65" t="s">
        <v>126</v>
      </c>
      <c r="G634" s="122">
        <f>G632</f>
        <v>0</v>
      </c>
      <c r="H634" s="123" t="e">
        <f>#REF!</f>
        <v>#REF!</v>
      </c>
      <c r="I634" s="77" t="e">
        <f>+G634*H634</f>
        <v>#REF!</v>
      </c>
      <c r="J634" s="122">
        <f>G634</f>
        <v>0</v>
      </c>
      <c r="K634" s="123" t="e">
        <f>#REF!</f>
        <v>#REF!</v>
      </c>
      <c r="L634" s="77" t="e">
        <f>+J634*K634</f>
        <v>#REF!</v>
      </c>
      <c r="M634" s="124" t="e">
        <f t="shared" si="87"/>
        <v>#REF!</v>
      </c>
      <c r="N634" s="89" t="e">
        <f t="shared" si="88"/>
        <v>#REF!</v>
      </c>
      <c r="O634" s="92" t="e">
        <f>L634/L640</f>
        <v>#REF!</v>
      </c>
      <c r="P634" s="31"/>
    </row>
    <row r="635" spans="2:17" ht="17.25" customHeight="1" thickBot="1">
      <c r="B635" s="38"/>
      <c r="C635" s="12"/>
      <c r="D635" s="12"/>
      <c r="E635" s="12"/>
      <c r="F635" s="164" t="s">
        <v>122</v>
      </c>
      <c r="G635" s="1293"/>
      <c r="H635" s="1294"/>
      <c r="I635" s="165" t="e">
        <f>I633+I634</f>
        <v>#REF!</v>
      </c>
      <c r="J635" s="1293"/>
      <c r="K635" s="1294"/>
      <c r="L635" s="165" t="e">
        <f>L633+L634</f>
        <v>#REF!</v>
      </c>
      <c r="M635" s="168" t="e">
        <f t="shared" si="87"/>
        <v>#REF!</v>
      </c>
      <c r="N635" s="169" t="e">
        <f t="shared" si="88"/>
        <v>#REF!</v>
      </c>
      <c r="O635" s="171" t="e">
        <f>L635/L640</f>
        <v>#REF!</v>
      </c>
      <c r="P635" s="31"/>
    </row>
    <row r="636" spans="2:17" ht="17.25" customHeight="1">
      <c r="B636" s="38"/>
      <c r="C636" s="12"/>
      <c r="D636" s="12"/>
      <c r="E636" s="12"/>
      <c r="F636" s="63" t="s">
        <v>52</v>
      </c>
      <c r="G636" s="69" t="e">
        <f>C630*#REF!</f>
        <v>#REF!</v>
      </c>
      <c r="H636" s="70" t="e">
        <f>#REF!+#REF!</f>
        <v>#REF!</v>
      </c>
      <c r="I636" s="71" t="e">
        <f>+G636*H636</f>
        <v>#REF!</v>
      </c>
      <c r="J636" s="69" t="e">
        <f>C630*#REF!</f>
        <v>#REF!</v>
      </c>
      <c r="K636" s="70" t="e">
        <f>#REF!+#REF!</f>
        <v>#REF!</v>
      </c>
      <c r="L636" s="98" t="e">
        <f>+J636*K636</f>
        <v>#REF!</v>
      </c>
      <c r="M636" s="99" t="e">
        <f t="shared" si="87"/>
        <v>#REF!</v>
      </c>
      <c r="N636" s="100" t="e">
        <f t="shared" si="88"/>
        <v>#REF!</v>
      </c>
      <c r="O636" s="92" t="e">
        <f>L636/L640</f>
        <v>#REF!</v>
      </c>
      <c r="P636" s="31"/>
    </row>
    <row r="637" spans="2:17" ht="17.25" customHeight="1" thickBot="1">
      <c r="B637" s="38"/>
      <c r="C637" s="12"/>
      <c r="D637" s="12"/>
      <c r="E637" s="12"/>
      <c r="F637" s="63" t="s">
        <v>53</v>
      </c>
      <c r="G637" s="69" t="e">
        <f>G636</f>
        <v>#REF!</v>
      </c>
      <c r="H637" s="70" t="e">
        <f>#REF!</f>
        <v>#REF!</v>
      </c>
      <c r="I637" s="71" t="e">
        <f>+G637*H637</f>
        <v>#REF!</v>
      </c>
      <c r="J637" s="69" t="e">
        <f>J636</f>
        <v>#REF!</v>
      </c>
      <c r="K637" s="70" t="e">
        <f>#REF!</f>
        <v>#REF!</v>
      </c>
      <c r="L637" s="98" t="e">
        <f>+J637*K637</f>
        <v>#REF!</v>
      </c>
      <c r="M637" s="99" t="e">
        <f t="shared" si="87"/>
        <v>#REF!</v>
      </c>
      <c r="N637" s="100" t="e">
        <f t="shared" si="88"/>
        <v>#REF!</v>
      </c>
      <c r="O637" s="92" t="e">
        <f>L637/L640</f>
        <v>#REF!</v>
      </c>
      <c r="P637" s="31"/>
    </row>
    <row r="638" spans="2:17" ht="17.25" customHeight="1" thickBot="1">
      <c r="B638" s="38"/>
      <c r="C638" s="12"/>
      <c r="D638" s="12"/>
      <c r="E638" s="12"/>
      <c r="F638" s="164" t="s">
        <v>102</v>
      </c>
      <c r="G638" s="1293"/>
      <c r="H638" s="1294"/>
      <c r="I638" s="165" t="e">
        <f>SUM(I635:I637)</f>
        <v>#REF!</v>
      </c>
      <c r="J638" s="1293"/>
      <c r="K638" s="1294"/>
      <c r="L638" s="165" t="e">
        <f>SUM(L635:L637)</f>
        <v>#REF!</v>
      </c>
      <c r="M638" s="165" t="e">
        <f t="shared" si="87"/>
        <v>#REF!</v>
      </c>
      <c r="N638" s="169" t="e">
        <f t="shared" si="88"/>
        <v>#REF!</v>
      </c>
      <c r="O638" s="171" t="e">
        <f>L638/L640</f>
        <v>#REF!</v>
      </c>
      <c r="P638" s="31"/>
    </row>
    <row r="639" spans="2:17" ht="17.25" customHeight="1" thickBot="1">
      <c r="B639" s="38"/>
      <c r="C639" s="12"/>
      <c r="D639" s="12"/>
      <c r="E639" s="12"/>
      <c r="F639" s="111" t="s">
        <v>173</v>
      </c>
      <c r="G639" s="112"/>
      <c r="H639" s="116">
        <v>0.13</v>
      </c>
      <c r="I639" s="113" t="e">
        <f>I638*H639</f>
        <v>#REF!</v>
      </c>
      <c r="J639" s="112"/>
      <c r="K639" s="116">
        <v>0.13</v>
      </c>
      <c r="L639" s="114" t="e">
        <f>L638*K639</f>
        <v>#REF!</v>
      </c>
      <c r="M639" s="96" t="e">
        <f t="shared" si="87"/>
        <v>#REF!</v>
      </c>
      <c r="N639" s="97" t="e">
        <f t="shared" si="88"/>
        <v>#REF!</v>
      </c>
      <c r="O639" s="102" t="e">
        <f>L639/L640</f>
        <v>#REF!</v>
      </c>
      <c r="P639" s="31"/>
    </row>
    <row r="640" spans="2:17" ht="17.25" customHeight="1" thickBot="1">
      <c r="B640" s="38"/>
      <c r="C640" s="12"/>
      <c r="D640" s="12"/>
      <c r="E640" s="16"/>
      <c r="F640" s="179" t="s">
        <v>54</v>
      </c>
      <c r="G640" s="1313"/>
      <c r="H640" s="1314"/>
      <c r="I640" s="180" t="e">
        <f>SUM(I638:I639)</f>
        <v>#REF!</v>
      </c>
      <c r="J640" s="1313"/>
      <c r="K640" s="1314"/>
      <c r="L640" s="180" t="e">
        <f>L638+L639</f>
        <v>#REF!</v>
      </c>
      <c r="M640" s="180" t="e">
        <f t="shared" si="87"/>
        <v>#REF!</v>
      </c>
      <c r="N640" s="181" t="e">
        <f t="shared" si="88"/>
        <v>#REF!</v>
      </c>
      <c r="O640" s="182" t="e">
        <f>O638+O639</f>
        <v>#REF!</v>
      </c>
      <c r="P640" s="31"/>
    </row>
    <row r="641" spans="2:17" ht="17.25" customHeight="1" thickBot="1">
      <c r="B641" s="32"/>
      <c r="C641" s="44"/>
      <c r="D641" s="44"/>
      <c r="E641" s="44"/>
      <c r="F641" s="103"/>
      <c r="G641" s="104"/>
      <c r="H641" s="105"/>
      <c r="I641" s="106"/>
      <c r="J641" s="104"/>
      <c r="K641" s="107"/>
      <c r="L641" s="106"/>
      <c r="M641" s="143"/>
      <c r="N641" s="108"/>
      <c r="O641" s="109"/>
      <c r="P641" s="33"/>
    </row>
    <row r="642" spans="2:17" ht="17.25" customHeight="1" thickBot="1"/>
    <row r="643" spans="2:17" ht="17.25" customHeight="1">
      <c r="B643" s="40"/>
      <c r="C643" s="1299"/>
      <c r="D643" s="1299"/>
      <c r="E643" s="1299"/>
      <c r="F643" s="1299"/>
      <c r="G643" s="1299"/>
      <c r="H643" s="1299"/>
      <c r="I643" s="1299"/>
      <c r="J643" s="1299"/>
      <c r="K643" s="1299"/>
      <c r="L643" s="1299"/>
      <c r="M643" s="1299"/>
      <c r="N643" s="1299"/>
      <c r="O643" s="1299"/>
      <c r="P643" s="30"/>
    </row>
    <row r="644" spans="2:17" ht="23.25">
      <c r="B644" s="38"/>
      <c r="C644" s="1300" t="s">
        <v>58</v>
      </c>
      <c r="D644" s="1300"/>
      <c r="E644" s="1300"/>
      <c r="F644" s="1300"/>
      <c r="G644" s="1300"/>
      <c r="H644" s="1300"/>
      <c r="I644" s="1300"/>
      <c r="J644" s="1300"/>
      <c r="K644" s="1300"/>
      <c r="L644" s="1300"/>
      <c r="M644" s="1300"/>
      <c r="N644" s="1300"/>
      <c r="O644" s="1300"/>
      <c r="P644" s="31"/>
    </row>
    <row r="645" spans="2:17" ht="17.25" customHeight="1" thickBot="1">
      <c r="B645" s="38"/>
      <c r="C645" s="1301"/>
      <c r="D645" s="1301"/>
      <c r="E645" s="1301"/>
      <c r="F645" s="1301"/>
      <c r="G645" s="1301"/>
      <c r="H645" s="1301"/>
      <c r="I645" s="1301"/>
      <c r="J645" s="1301"/>
      <c r="K645" s="1301"/>
      <c r="L645" s="1301"/>
      <c r="M645" s="1301"/>
      <c r="N645" s="1301"/>
      <c r="O645" s="1301"/>
      <c r="P645" s="31"/>
      <c r="Q645" s="11"/>
    </row>
    <row r="646" spans="2:17" ht="17.25" customHeight="1" thickBot="1">
      <c r="B646" s="38"/>
      <c r="C646" s="39"/>
      <c r="D646" s="39"/>
      <c r="E646" s="12"/>
      <c r="F646" s="13"/>
      <c r="G646" s="1302" t="str">
        <f>$G$10</f>
        <v>2010 BILL</v>
      </c>
      <c r="H646" s="1303"/>
      <c r="I646" s="1304"/>
      <c r="J646" s="1302" t="str">
        <f>$J$10</f>
        <v>2011 BILL</v>
      </c>
      <c r="K646" s="1303"/>
      <c r="L646" s="1304"/>
      <c r="M646" s="1302" t="s">
        <v>48</v>
      </c>
      <c r="N646" s="1303"/>
      <c r="O646" s="1304"/>
      <c r="P646" s="31"/>
      <c r="Q646" s="11"/>
    </row>
    <row r="647" spans="2:17" ht="26.25" thickBot="1">
      <c r="B647" s="38"/>
      <c r="C647" s="12"/>
      <c r="D647" s="12"/>
      <c r="E647" s="14"/>
      <c r="F647" s="15"/>
      <c r="G647" s="134" t="s">
        <v>42</v>
      </c>
      <c r="H647" s="135" t="s">
        <v>43</v>
      </c>
      <c r="I647" s="136" t="s">
        <v>44</v>
      </c>
      <c r="J647" s="137" t="s">
        <v>42</v>
      </c>
      <c r="K647" s="135" t="s">
        <v>43</v>
      </c>
      <c r="L647" s="136" t="s">
        <v>44</v>
      </c>
      <c r="M647" s="58" t="s">
        <v>49</v>
      </c>
      <c r="N647" s="59" t="s">
        <v>50</v>
      </c>
      <c r="O647" s="60" t="s">
        <v>51</v>
      </c>
      <c r="P647" s="31"/>
      <c r="Q647" s="11"/>
    </row>
    <row r="648" spans="2:17" ht="17.25" customHeight="1" thickBot="1">
      <c r="B648" s="38"/>
      <c r="C648" s="1305" t="s">
        <v>72</v>
      </c>
      <c r="D648" s="1306"/>
      <c r="E648" s="12"/>
      <c r="F648" s="140" t="s">
        <v>46</v>
      </c>
      <c r="G648" s="138">
        <f>C649</f>
        <v>1</v>
      </c>
      <c r="H648" s="132">
        <f>'2015 Existing Rates'!$B$10</f>
        <v>2.13</v>
      </c>
      <c r="I648" s="77">
        <f>+G648*H648</f>
        <v>2.13</v>
      </c>
      <c r="J648" s="138">
        <f>G648</f>
        <v>1</v>
      </c>
      <c r="K648" s="132" t="e">
        <f>#REF!</f>
        <v>#REF!</v>
      </c>
      <c r="L648" s="77" t="e">
        <f>+J648*K648</f>
        <v>#REF!</v>
      </c>
      <c r="M648" s="99" t="e">
        <f>+L648-I648</f>
        <v>#REF!</v>
      </c>
      <c r="N648" s="100" t="e">
        <f t="shared" ref="N648:N660" si="89">+M648/I648</f>
        <v>#REF!</v>
      </c>
      <c r="O648" s="92" t="e">
        <f>L648/L660</f>
        <v>#REF!</v>
      </c>
      <c r="P648" s="31"/>
      <c r="Q648" s="11"/>
    </row>
    <row r="649" spans="2:17" ht="17.25" customHeight="1" thickBot="1">
      <c r="B649" s="38"/>
      <c r="C649" s="36">
        <v>1</v>
      </c>
      <c r="D649" s="37" t="s">
        <v>71</v>
      </c>
      <c r="E649" s="12"/>
      <c r="F649" s="141" t="s">
        <v>57</v>
      </c>
      <c r="G649" s="139">
        <f>C651</f>
        <v>1</v>
      </c>
      <c r="H649" s="62">
        <f>'2015 Existing Rates'!$D$71</f>
        <v>0</v>
      </c>
      <c r="I649" s="77">
        <f>+G649*H649</f>
        <v>0</v>
      </c>
      <c r="J649" s="68">
        <f>G649</f>
        <v>1</v>
      </c>
      <c r="K649" s="61" t="e">
        <f>#REF!</f>
        <v>#REF!</v>
      </c>
      <c r="L649" s="77" t="e">
        <f>+J649*K649</f>
        <v>#REF!</v>
      </c>
      <c r="M649" s="99" t="e">
        <f>+L649-I649</f>
        <v>#REF!</v>
      </c>
      <c r="N649" s="100" t="e">
        <f t="shared" si="89"/>
        <v>#REF!</v>
      </c>
      <c r="O649" s="92" t="e">
        <f>L649/L660</f>
        <v>#REF!</v>
      </c>
      <c r="P649" s="31"/>
      <c r="Q649" s="11"/>
    </row>
    <row r="650" spans="2:17" ht="17.25" customHeight="1" thickBot="1">
      <c r="B650" s="38"/>
      <c r="C650" s="36">
        <v>50</v>
      </c>
      <c r="D650" s="37" t="s">
        <v>13</v>
      </c>
      <c r="E650" s="12"/>
      <c r="F650" s="141" t="s">
        <v>123</v>
      </c>
      <c r="G650" s="118">
        <f>G649</f>
        <v>1</v>
      </c>
      <c r="H650" s="142">
        <f>'2015 Existing Rates'!$D$34</f>
        <v>0</v>
      </c>
      <c r="I650" s="77">
        <f>+G650*H650</f>
        <v>0</v>
      </c>
      <c r="J650" s="68">
        <f>G650</f>
        <v>1</v>
      </c>
      <c r="K650" s="61" t="e">
        <f>#REF!</f>
        <v>#REF!</v>
      </c>
      <c r="L650" s="77" t="e">
        <f>+J650*K650</f>
        <v>#REF!</v>
      </c>
      <c r="M650" s="99" t="e">
        <f>+L650-I650</f>
        <v>#REF!</v>
      </c>
      <c r="N650" s="100" t="e">
        <f t="shared" si="89"/>
        <v>#REF!</v>
      </c>
      <c r="O650" s="92" t="e">
        <f>L650/L660</f>
        <v>#REF!</v>
      </c>
      <c r="P650" s="31"/>
    </row>
    <row r="651" spans="2:17" ht="17.25" customHeight="1" thickBot="1">
      <c r="B651" s="38"/>
      <c r="C651" s="36">
        <v>1</v>
      </c>
      <c r="D651" s="37" t="s">
        <v>14</v>
      </c>
      <c r="E651" s="12"/>
      <c r="F651" s="65" t="s">
        <v>124</v>
      </c>
      <c r="G651" s="68">
        <f>G650</f>
        <v>1</v>
      </c>
      <c r="H651" s="62"/>
      <c r="I651" s="77">
        <f>+G651*H651</f>
        <v>0</v>
      </c>
      <c r="J651" s="68">
        <f>G651</f>
        <v>1</v>
      </c>
      <c r="K651" s="61" t="e">
        <f>#REF!</f>
        <v>#REF!</v>
      </c>
      <c r="L651" s="81" t="e">
        <f>+J651*K651</f>
        <v>#REF!</v>
      </c>
      <c r="M651" s="99" t="e">
        <f>+L651-I651</f>
        <v>#REF!</v>
      </c>
      <c r="N651" s="100">
        <v>0</v>
      </c>
      <c r="O651" s="92" t="e">
        <f>L651/L660</f>
        <v>#REF!</v>
      </c>
      <c r="P651" s="31"/>
    </row>
    <row r="652" spans="2:17" ht="17.25" customHeight="1" thickBot="1">
      <c r="B652" s="38"/>
      <c r="C652" s="28"/>
      <c r="D652" s="29"/>
      <c r="E652" s="12"/>
      <c r="F652" s="66" t="s">
        <v>125</v>
      </c>
      <c r="G652" s="68">
        <f>G651</f>
        <v>1</v>
      </c>
      <c r="H652" s="62">
        <f>'2015 Existing Rates'!$D$22</f>
        <v>0</v>
      </c>
      <c r="I652" s="81">
        <f>+G652*H652</f>
        <v>0</v>
      </c>
      <c r="J652" s="68">
        <f>J651</f>
        <v>1</v>
      </c>
      <c r="K652" s="61" t="e">
        <f>#REF!</f>
        <v>#REF!</v>
      </c>
      <c r="L652" s="81" t="e">
        <f>+J652*K652</f>
        <v>#REF!</v>
      </c>
      <c r="M652" s="99" t="e">
        <f>+L652-I652</f>
        <v>#REF!</v>
      </c>
      <c r="N652" s="100" t="e">
        <f t="shared" si="89"/>
        <v>#REF!</v>
      </c>
      <c r="O652" s="92" t="e">
        <f>L652/L660</f>
        <v>#REF!</v>
      </c>
      <c r="P652" s="31"/>
    </row>
    <row r="653" spans="2:17" ht="17.25" customHeight="1" thickBot="1">
      <c r="B653" s="38"/>
      <c r="C653" s="12"/>
      <c r="D653" s="12"/>
      <c r="E653" s="12"/>
      <c r="F653" s="164" t="s">
        <v>120</v>
      </c>
      <c r="G653" s="1293"/>
      <c r="H653" s="1294"/>
      <c r="I653" s="165">
        <f>SUM(I648:I652)</f>
        <v>2.13</v>
      </c>
      <c r="J653" s="1293"/>
      <c r="K653" s="1294"/>
      <c r="L653" s="165" t="e">
        <f>SUM(L648:L652)</f>
        <v>#REF!</v>
      </c>
      <c r="M653" s="168" t="e">
        <f>SUM(M648:M652)</f>
        <v>#REF!</v>
      </c>
      <c r="N653" s="169" t="e">
        <f t="shared" si="89"/>
        <v>#REF!</v>
      </c>
      <c r="O653" s="170" t="e">
        <f>SUM(O648:O652)</f>
        <v>#REF!</v>
      </c>
      <c r="P653" s="31"/>
    </row>
    <row r="654" spans="2:17" ht="17.25" customHeight="1" thickBot="1">
      <c r="B654" s="38"/>
      <c r="C654" s="12"/>
      <c r="D654" s="12"/>
      <c r="E654" s="12"/>
      <c r="F654" s="65" t="s">
        <v>126</v>
      </c>
      <c r="G654" s="122">
        <f>G652</f>
        <v>1</v>
      </c>
      <c r="H654" s="123" t="e">
        <f>#REF!</f>
        <v>#REF!</v>
      </c>
      <c r="I654" s="77" t="e">
        <f>+G654*H654</f>
        <v>#REF!</v>
      </c>
      <c r="J654" s="122">
        <f>G654</f>
        <v>1</v>
      </c>
      <c r="K654" s="123" t="e">
        <f>#REF!</f>
        <v>#REF!</v>
      </c>
      <c r="L654" s="77" t="e">
        <f>+J654*K654</f>
        <v>#REF!</v>
      </c>
      <c r="M654" s="124" t="e">
        <f t="shared" ref="M654:M660" si="90">+L654-I654</f>
        <v>#REF!</v>
      </c>
      <c r="N654" s="89" t="e">
        <f t="shared" si="89"/>
        <v>#REF!</v>
      </c>
      <c r="O654" s="92" t="e">
        <f>L654/L660</f>
        <v>#REF!</v>
      </c>
      <c r="P654" s="31"/>
    </row>
    <row r="655" spans="2:17" ht="17.25" customHeight="1" thickBot="1">
      <c r="B655" s="38"/>
      <c r="C655" s="12"/>
      <c r="D655" s="12"/>
      <c r="E655" s="12"/>
      <c r="F655" s="164" t="s">
        <v>122</v>
      </c>
      <c r="G655" s="1293"/>
      <c r="H655" s="1294"/>
      <c r="I655" s="165" t="e">
        <f>I653+I654</f>
        <v>#REF!</v>
      </c>
      <c r="J655" s="1293"/>
      <c r="K655" s="1294"/>
      <c r="L655" s="165" t="e">
        <f>L653+L654</f>
        <v>#REF!</v>
      </c>
      <c r="M655" s="168" t="e">
        <f t="shared" si="90"/>
        <v>#REF!</v>
      </c>
      <c r="N655" s="169" t="e">
        <f t="shared" si="89"/>
        <v>#REF!</v>
      </c>
      <c r="O655" s="171" t="e">
        <f>L655/L660</f>
        <v>#REF!</v>
      </c>
      <c r="P655" s="31"/>
    </row>
    <row r="656" spans="2:17" ht="17.25" customHeight="1">
      <c r="B656" s="38"/>
      <c r="C656" s="12"/>
      <c r="D656" s="12"/>
      <c r="E656" s="12"/>
      <c r="F656" s="63" t="s">
        <v>52</v>
      </c>
      <c r="G656" s="69" t="e">
        <f>C650*#REF!</f>
        <v>#REF!</v>
      </c>
      <c r="H656" s="70" t="e">
        <f>#REF!+#REF!</f>
        <v>#REF!</v>
      </c>
      <c r="I656" s="71" t="e">
        <f>+G656*H656</f>
        <v>#REF!</v>
      </c>
      <c r="J656" s="69" t="e">
        <f>C650*#REF!</f>
        <v>#REF!</v>
      </c>
      <c r="K656" s="70" t="e">
        <f>#REF!+#REF!</f>
        <v>#REF!</v>
      </c>
      <c r="L656" s="98" t="e">
        <f>+J656*K656</f>
        <v>#REF!</v>
      </c>
      <c r="M656" s="99" t="e">
        <f t="shared" si="90"/>
        <v>#REF!</v>
      </c>
      <c r="N656" s="100" t="e">
        <f t="shared" si="89"/>
        <v>#REF!</v>
      </c>
      <c r="O656" s="92" t="e">
        <f>L656/L660</f>
        <v>#REF!</v>
      </c>
      <c r="P656" s="31"/>
    </row>
    <row r="657" spans="2:17" ht="17.25" customHeight="1" thickBot="1">
      <c r="B657" s="38"/>
      <c r="C657" s="12"/>
      <c r="D657" s="12"/>
      <c r="E657" s="12"/>
      <c r="F657" s="63" t="s">
        <v>53</v>
      </c>
      <c r="G657" s="69" t="e">
        <f>G656</f>
        <v>#REF!</v>
      </c>
      <c r="H657" s="70" t="e">
        <f>#REF!</f>
        <v>#REF!</v>
      </c>
      <c r="I657" s="71" t="e">
        <f>+G657*H657</f>
        <v>#REF!</v>
      </c>
      <c r="J657" s="69" t="e">
        <f>J656</f>
        <v>#REF!</v>
      </c>
      <c r="K657" s="70" t="e">
        <f>#REF!</f>
        <v>#REF!</v>
      </c>
      <c r="L657" s="98" t="e">
        <f>+J657*K657</f>
        <v>#REF!</v>
      </c>
      <c r="M657" s="99" t="e">
        <f t="shared" si="90"/>
        <v>#REF!</v>
      </c>
      <c r="N657" s="100" t="e">
        <f t="shared" si="89"/>
        <v>#REF!</v>
      </c>
      <c r="O657" s="92" t="e">
        <f>L657/L660</f>
        <v>#REF!</v>
      </c>
      <c r="P657" s="31"/>
    </row>
    <row r="658" spans="2:17" ht="17.25" customHeight="1" thickBot="1">
      <c r="B658" s="38"/>
      <c r="C658" s="12"/>
      <c r="D658" s="12"/>
      <c r="E658" s="12"/>
      <c r="F658" s="164" t="s">
        <v>102</v>
      </c>
      <c r="G658" s="1293"/>
      <c r="H658" s="1294"/>
      <c r="I658" s="165" t="e">
        <f>SUM(I655:I657)</f>
        <v>#REF!</v>
      </c>
      <c r="J658" s="1293"/>
      <c r="K658" s="1294"/>
      <c r="L658" s="165" t="e">
        <f>SUM(L655:L657)</f>
        <v>#REF!</v>
      </c>
      <c r="M658" s="165" t="e">
        <f t="shared" si="90"/>
        <v>#REF!</v>
      </c>
      <c r="N658" s="169" t="e">
        <f t="shared" si="89"/>
        <v>#REF!</v>
      </c>
      <c r="O658" s="171" t="e">
        <f>L658/L660</f>
        <v>#REF!</v>
      </c>
      <c r="P658" s="31"/>
    </row>
    <row r="659" spans="2:17" ht="17.25" customHeight="1" thickBot="1">
      <c r="B659" s="38"/>
      <c r="C659" s="12"/>
      <c r="D659" s="12"/>
      <c r="E659" s="12"/>
      <c r="F659" s="111" t="s">
        <v>173</v>
      </c>
      <c r="G659" s="112"/>
      <c r="H659" s="116">
        <v>0.13</v>
      </c>
      <c r="I659" s="113" t="e">
        <f>I658*H659</f>
        <v>#REF!</v>
      </c>
      <c r="J659" s="112"/>
      <c r="K659" s="116">
        <v>0.13</v>
      </c>
      <c r="L659" s="114" t="e">
        <f>L658*K659</f>
        <v>#REF!</v>
      </c>
      <c r="M659" s="96" t="e">
        <f t="shared" si="90"/>
        <v>#REF!</v>
      </c>
      <c r="N659" s="97" t="e">
        <f t="shared" si="89"/>
        <v>#REF!</v>
      </c>
      <c r="O659" s="102" t="e">
        <f>L659/L660</f>
        <v>#REF!</v>
      </c>
      <c r="P659" s="31"/>
    </row>
    <row r="660" spans="2:17" ht="17.25" customHeight="1" thickBot="1">
      <c r="B660" s="38"/>
      <c r="C660" s="12"/>
      <c r="D660" s="12"/>
      <c r="E660" s="16"/>
      <c r="F660" s="179" t="s">
        <v>54</v>
      </c>
      <c r="G660" s="1313"/>
      <c r="H660" s="1314"/>
      <c r="I660" s="180" t="e">
        <f>I658+I659</f>
        <v>#REF!</v>
      </c>
      <c r="J660" s="1313"/>
      <c r="K660" s="1314"/>
      <c r="L660" s="180" t="e">
        <f>L658+L659</f>
        <v>#REF!</v>
      </c>
      <c r="M660" s="180" t="e">
        <f t="shared" si="90"/>
        <v>#REF!</v>
      </c>
      <c r="N660" s="181" t="e">
        <f t="shared" si="89"/>
        <v>#REF!</v>
      </c>
      <c r="O660" s="182" t="e">
        <f>O658+O659</f>
        <v>#REF!</v>
      </c>
      <c r="P660" s="31"/>
    </row>
    <row r="661" spans="2:17" ht="17.25" customHeight="1" thickBot="1">
      <c r="B661" s="32"/>
      <c r="C661" s="44"/>
      <c r="D661" s="44"/>
      <c r="E661" s="44"/>
      <c r="F661" s="103"/>
      <c r="G661" s="104"/>
      <c r="H661" s="105"/>
      <c r="I661" s="106"/>
      <c r="J661" s="104"/>
      <c r="K661" s="107"/>
      <c r="L661" s="106"/>
      <c r="M661" s="143"/>
      <c r="N661" s="108"/>
      <c r="O661" s="109"/>
      <c r="P661" s="33"/>
    </row>
    <row r="662" spans="2:17" ht="17.25" customHeight="1" thickBot="1"/>
    <row r="663" spans="2:17" ht="17.25" customHeight="1">
      <c r="B663" s="40"/>
      <c r="C663" s="1299"/>
      <c r="D663" s="1299"/>
      <c r="E663" s="1299"/>
      <c r="F663" s="1299"/>
      <c r="G663" s="1299"/>
      <c r="H663" s="1299"/>
      <c r="I663" s="1299"/>
      <c r="J663" s="1299"/>
      <c r="K663" s="1299"/>
      <c r="L663" s="1299"/>
      <c r="M663" s="1299"/>
      <c r="N663" s="1299"/>
      <c r="O663" s="1299"/>
      <c r="P663" s="30"/>
    </row>
    <row r="664" spans="2:17" ht="23.25">
      <c r="B664" s="38"/>
      <c r="C664" s="1300" t="s">
        <v>58</v>
      </c>
      <c r="D664" s="1300"/>
      <c r="E664" s="1300"/>
      <c r="F664" s="1300"/>
      <c r="G664" s="1300"/>
      <c r="H664" s="1300"/>
      <c r="I664" s="1300"/>
      <c r="J664" s="1300"/>
      <c r="K664" s="1300"/>
      <c r="L664" s="1300"/>
      <c r="M664" s="1300"/>
      <c r="N664" s="1300"/>
      <c r="O664" s="1300"/>
      <c r="P664" s="31"/>
    </row>
    <row r="665" spans="2:17" ht="17.25" customHeight="1" thickBot="1">
      <c r="B665" s="38"/>
      <c r="C665" s="1301"/>
      <c r="D665" s="1301"/>
      <c r="E665" s="1301"/>
      <c r="F665" s="1301"/>
      <c r="G665" s="1301"/>
      <c r="H665" s="1301"/>
      <c r="I665" s="1301"/>
      <c r="J665" s="1301"/>
      <c r="K665" s="1301"/>
      <c r="L665" s="1301"/>
      <c r="M665" s="1301"/>
      <c r="N665" s="1301"/>
      <c r="O665" s="1301"/>
      <c r="P665" s="31"/>
      <c r="Q665" s="11"/>
    </row>
    <row r="666" spans="2:17" ht="17.25" customHeight="1" thickBot="1">
      <c r="B666" s="38"/>
      <c r="C666" s="39"/>
      <c r="D666" s="39"/>
      <c r="E666" s="12"/>
      <c r="F666" s="13"/>
      <c r="G666" s="1302" t="str">
        <f>$G$10</f>
        <v>2010 BILL</v>
      </c>
      <c r="H666" s="1303"/>
      <c r="I666" s="1304"/>
      <c r="J666" s="1302" t="str">
        <f>$J$10</f>
        <v>2011 BILL</v>
      </c>
      <c r="K666" s="1303"/>
      <c r="L666" s="1304"/>
      <c r="M666" s="1302" t="s">
        <v>48</v>
      </c>
      <c r="N666" s="1303"/>
      <c r="O666" s="1304"/>
      <c r="P666" s="31"/>
      <c r="Q666" s="11"/>
    </row>
    <row r="667" spans="2:17" ht="26.25" thickBot="1">
      <c r="B667" s="38"/>
      <c r="C667" s="12"/>
      <c r="D667" s="12"/>
      <c r="E667" s="14"/>
      <c r="F667" s="15"/>
      <c r="G667" s="134" t="s">
        <v>42</v>
      </c>
      <c r="H667" s="135" t="s">
        <v>43</v>
      </c>
      <c r="I667" s="136" t="s">
        <v>44</v>
      </c>
      <c r="J667" s="137" t="s">
        <v>42</v>
      </c>
      <c r="K667" s="135" t="s">
        <v>43</v>
      </c>
      <c r="L667" s="136" t="s">
        <v>44</v>
      </c>
      <c r="M667" s="58" t="s">
        <v>49</v>
      </c>
      <c r="N667" s="59" t="s">
        <v>50</v>
      </c>
      <c r="O667" s="60" t="s">
        <v>51</v>
      </c>
      <c r="P667" s="31"/>
      <c r="Q667" s="11"/>
    </row>
    <row r="668" spans="2:17" ht="17.25" customHeight="1" thickBot="1">
      <c r="B668" s="38"/>
      <c r="C668" s="1305" t="s">
        <v>72</v>
      </c>
      <c r="D668" s="1306"/>
      <c r="E668" s="12"/>
      <c r="F668" s="140" t="s">
        <v>46</v>
      </c>
      <c r="G668" s="138">
        <f>C669</f>
        <v>0</v>
      </c>
      <c r="H668" s="132">
        <f>'2015 Existing Rates'!$B$10</f>
        <v>2.13</v>
      </c>
      <c r="I668" s="77">
        <f>+G668*H668</f>
        <v>0</v>
      </c>
      <c r="J668" s="138">
        <f>G668</f>
        <v>0</v>
      </c>
      <c r="K668" s="132" t="e">
        <f>#REF!</f>
        <v>#REF!</v>
      </c>
      <c r="L668" s="77" t="e">
        <f>+J668*K668</f>
        <v>#REF!</v>
      </c>
      <c r="M668" s="99" t="e">
        <f>+L668-I668</f>
        <v>#REF!</v>
      </c>
      <c r="N668" s="100" t="e">
        <f>+M668/I668</f>
        <v>#REF!</v>
      </c>
      <c r="O668" s="92" t="e">
        <f>L668/L680</f>
        <v>#REF!</v>
      </c>
      <c r="P668" s="31"/>
      <c r="Q668" s="11"/>
    </row>
    <row r="669" spans="2:17" ht="17.25" customHeight="1" thickBot="1">
      <c r="B669" s="38"/>
      <c r="C669" s="36"/>
      <c r="D669" s="37" t="s">
        <v>71</v>
      </c>
      <c r="E669" s="12"/>
      <c r="F669" s="141" t="s">
        <v>57</v>
      </c>
      <c r="G669" s="139">
        <f>C671</f>
        <v>0</v>
      </c>
      <c r="H669" s="62">
        <f>'2015 Existing Rates'!$D$71</f>
        <v>0</v>
      </c>
      <c r="I669" s="77">
        <f>+G669*H669</f>
        <v>0</v>
      </c>
      <c r="J669" s="68">
        <f>G669</f>
        <v>0</v>
      </c>
      <c r="K669" s="61" t="e">
        <f>#REF!</f>
        <v>#REF!</v>
      </c>
      <c r="L669" s="77" t="e">
        <f>+J669*K669</f>
        <v>#REF!</v>
      </c>
      <c r="M669" s="99" t="e">
        <f>+L669-I669</f>
        <v>#REF!</v>
      </c>
      <c r="N669" s="100" t="e">
        <f>+M669/I669</f>
        <v>#REF!</v>
      </c>
      <c r="O669" s="92" t="e">
        <f>L669/L680</f>
        <v>#REF!</v>
      </c>
      <c r="P669" s="31"/>
      <c r="Q669" s="11"/>
    </row>
    <row r="670" spans="2:17" ht="17.25" customHeight="1" thickBot="1">
      <c r="B670" s="38"/>
      <c r="C670" s="110"/>
      <c r="D670" s="37" t="s">
        <v>13</v>
      </c>
      <c r="E670" s="12"/>
      <c r="F670" s="141" t="s">
        <v>123</v>
      </c>
      <c r="G670" s="118">
        <f>G669</f>
        <v>0</v>
      </c>
      <c r="H670" s="142">
        <f>'2015 Existing Rates'!$D$34</f>
        <v>0</v>
      </c>
      <c r="I670" s="77">
        <f>+G670*H670</f>
        <v>0</v>
      </c>
      <c r="J670" s="68">
        <f>G670</f>
        <v>0</v>
      </c>
      <c r="K670" s="61" t="e">
        <f>#REF!</f>
        <v>#REF!</v>
      </c>
      <c r="L670" s="77" t="e">
        <f>+J670*K670</f>
        <v>#REF!</v>
      </c>
      <c r="M670" s="99" t="e">
        <f>+L670-I670</f>
        <v>#REF!</v>
      </c>
      <c r="N670" s="100" t="e">
        <f>+M670/I670</f>
        <v>#REF!</v>
      </c>
      <c r="O670" s="92" t="e">
        <f>L670/L680</f>
        <v>#REF!</v>
      </c>
      <c r="P670" s="31"/>
    </row>
    <row r="671" spans="2:17" ht="17.25" customHeight="1" thickBot="1">
      <c r="B671" s="38"/>
      <c r="C671" s="110"/>
      <c r="D671" s="37" t="s">
        <v>14</v>
      </c>
      <c r="E671" s="12"/>
      <c r="F671" s="65" t="s">
        <v>124</v>
      </c>
      <c r="G671" s="68">
        <f>G670</f>
        <v>0</v>
      </c>
      <c r="H671" s="62"/>
      <c r="I671" s="77">
        <f>+G671*H671</f>
        <v>0</v>
      </c>
      <c r="J671" s="68">
        <f>G671</f>
        <v>0</v>
      </c>
      <c r="K671" s="61" t="e">
        <f>#REF!</f>
        <v>#REF!</v>
      </c>
      <c r="L671" s="81" t="e">
        <f>+J671*K671</f>
        <v>#REF!</v>
      </c>
      <c r="M671" s="99" t="e">
        <f>+L671-I671</f>
        <v>#REF!</v>
      </c>
      <c r="N671" s="100">
        <v>0</v>
      </c>
      <c r="O671" s="92" t="e">
        <f>L671/L680</f>
        <v>#REF!</v>
      </c>
      <c r="P671" s="31"/>
    </row>
    <row r="672" spans="2:17" ht="17.25" customHeight="1" thickBot="1">
      <c r="B672" s="38"/>
      <c r="C672" s="28"/>
      <c r="D672" s="29"/>
      <c r="E672" s="12"/>
      <c r="F672" s="66" t="s">
        <v>125</v>
      </c>
      <c r="G672" s="68">
        <f>G671</f>
        <v>0</v>
      </c>
      <c r="H672" s="62">
        <f>'2015 Existing Rates'!$D$22</f>
        <v>0</v>
      </c>
      <c r="I672" s="81">
        <f>+G672*H672</f>
        <v>0</v>
      </c>
      <c r="J672" s="68">
        <f>J671</f>
        <v>0</v>
      </c>
      <c r="K672" s="61" t="e">
        <f>#REF!</f>
        <v>#REF!</v>
      </c>
      <c r="L672" s="81" t="e">
        <f>+J672*K672</f>
        <v>#REF!</v>
      </c>
      <c r="M672" s="99" t="e">
        <f>+L672-I672</f>
        <v>#REF!</v>
      </c>
      <c r="N672" s="100" t="e">
        <f t="shared" ref="N672:N680" si="91">+M672/I672</f>
        <v>#REF!</v>
      </c>
      <c r="O672" s="92" t="e">
        <f>L672/L680</f>
        <v>#REF!</v>
      </c>
      <c r="P672" s="31"/>
    </row>
    <row r="673" spans="2:16" ht="17.25" customHeight="1" thickBot="1">
      <c r="B673" s="38"/>
      <c r="C673" s="12"/>
      <c r="D673" s="12"/>
      <c r="E673" s="12"/>
      <c r="F673" s="164" t="s">
        <v>120</v>
      </c>
      <c r="G673" s="1293"/>
      <c r="H673" s="1294"/>
      <c r="I673" s="165">
        <f>SUM(I668:I672)</f>
        <v>0</v>
      </c>
      <c r="J673" s="1293"/>
      <c r="K673" s="1294"/>
      <c r="L673" s="165" t="e">
        <f>SUM(L668:L672)</f>
        <v>#REF!</v>
      </c>
      <c r="M673" s="168" t="e">
        <f>SUM(M668:M672)</f>
        <v>#REF!</v>
      </c>
      <c r="N673" s="169" t="e">
        <f t="shared" si="91"/>
        <v>#REF!</v>
      </c>
      <c r="O673" s="170" t="e">
        <f>SUM(O668:O672)</f>
        <v>#REF!</v>
      </c>
      <c r="P673" s="31"/>
    </row>
    <row r="674" spans="2:16" ht="17.25" customHeight="1" thickBot="1">
      <c r="B674" s="38"/>
      <c r="C674" s="12"/>
      <c r="D674" s="12"/>
      <c r="E674" s="12"/>
      <c r="F674" s="65" t="s">
        <v>126</v>
      </c>
      <c r="G674" s="122">
        <f>G672</f>
        <v>0</v>
      </c>
      <c r="H674" s="123" t="e">
        <f>#REF!</f>
        <v>#REF!</v>
      </c>
      <c r="I674" s="77" t="e">
        <f>+G674*H674</f>
        <v>#REF!</v>
      </c>
      <c r="J674" s="122">
        <f>G674</f>
        <v>0</v>
      </c>
      <c r="K674" s="123" t="e">
        <f>#REF!</f>
        <v>#REF!</v>
      </c>
      <c r="L674" s="77" t="e">
        <f>+J674*K674</f>
        <v>#REF!</v>
      </c>
      <c r="M674" s="124" t="e">
        <f t="shared" ref="M674:M680" si="92">+L674-I674</f>
        <v>#REF!</v>
      </c>
      <c r="N674" s="89" t="e">
        <f t="shared" si="91"/>
        <v>#REF!</v>
      </c>
      <c r="O674" s="92" t="e">
        <f>L674/L680</f>
        <v>#REF!</v>
      </c>
      <c r="P674" s="31"/>
    </row>
    <row r="675" spans="2:16" ht="17.25" customHeight="1" thickBot="1">
      <c r="B675" s="38"/>
      <c r="C675" s="12"/>
      <c r="D675" s="12"/>
      <c r="E675" s="12"/>
      <c r="F675" s="164" t="s">
        <v>122</v>
      </c>
      <c r="G675" s="1293"/>
      <c r="H675" s="1294"/>
      <c r="I675" s="165" t="e">
        <f>I673+I674</f>
        <v>#REF!</v>
      </c>
      <c r="J675" s="1293"/>
      <c r="K675" s="1294"/>
      <c r="L675" s="165" t="e">
        <f>L673+L674</f>
        <v>#REF!</v>
      </c>
      <c r="M675" s="168" t="e">
        <f t="shared" si="92"/>
        <v>#REF!</v>
      </c>
      <c r="N675" s="169" t="e">
        <f t="shared" si="91"/>
        <v>#REF!</v>
      </c>
      <c r="O675" s="171" t="e">
        <f>L675/L680</f>
        <v>#REF!</v>
      </c>
      <c r="P675" s="31"/>
    </row>
    <row r="676" spans="2:16" ht="17.25" customHeight="1">
      <c r="B676" s="38"/>
      <c r="C676" s="12"/>
      <c r="D676" s="12"/>
      <c r="E676" s="12"/>
      <c r="F676" s="63" t="s">
        <v>52</v>
      </c>
      <c r="G676" s="69" t="e">
        <f>C670*#REF!</f>
        <v>#REF!</v>
      </c>
      <c r="H676" s="70" t="e">
        <f>#REF!+#REF!</f>
        <v>#REF!</v>
      </c>
      <c r="I676" s="71" t="e">
        <f>+G676*H676</f>
        <v>#REF!</v>
      </c>
      <c r="J676" s="69" t="e">
        <f>C670*#REF!</f>
        <v>#REF!</v>
      </c>
      <c r="K676" s="70" t="e">
        <f>#REF!+#REF!</f>
        <v>#REF!</v>
      </c>
      <c r="L676" s="98" t="e">
        <f>+J676*K676</f>
        <v>#REF!</v>
      </c>
      <c r="M676" s="99" t="e">
        <f t="shared" si="92"/>
        <v>#REF!</v>
      </c>
      <c r="N676" s="100" t="e">
        <f t="shared" si="91"/>
        <v>#REF!</v>
      </c>
      <c r="O676" s="92" t="e">
        <f>L676/L680</f>
        <v>#REF!</v>
      </c>
      <c r="P676" s="31"/>
    </row>
    <row r="677" spans="2:16" ht="17.25" customHeight="1" thickBot="1">
      <c r="B677" s="38"/>
      <c r="C677" s="12"/>
      <c r="D677" s="12"/>
      <c r="E677" s="12"/>
      <c r="F677" s="63" t="s">
        <v>53</v>
      </c>
      <c r="G677" s="69" t="e">
        <f>G676</f>
        <v>#REF!</v>
      </c>
      <c r="H677" s="70" t="e">
        <f>#REF!</f>
        <v>#REF!</v>
      </c>
      <c r="I677" s="71" t="e">
        <f>+G677*H677</f>
        <v>#REF!</v>
      </c>
      <c r="J677" s="69" t="e">
        <f>J676</f>
        <v>#REF!</v>
      </c>
      <c r="K677" s="70" t="e">
        <f>#REF!</f>
        <v>#REF!</v>
      </c>
      <c r="L677" s="98" t="e">
        <f>+J677*K677</f>
        <v>#REF!</v>
      </c>
      <c r="M677" s="99" t="e">
        <f t="shared" si="92"/>
        <v>#REF!</v>
      </c>
      <c r="N677" s="100" t="e">
        <f t="shared" si="91"/>
        <v>#REF!</v>
      </c>
      <c r="O677" s="92" t="e">
        <f>L677/L680</f>
        <v>#REF!</v>
      </c>
      <c r="P677" s="31"/>
    </row>
    <row r="678" spans="2:16" ht="17.25" customHeight="1" thickBot="1">
      <c r="B678" s="38"/>
      <c r="C678" s="12"/>
      <c r="D678" s="12"/>
      <c r="E678" s="12"/>
      <c r="F678" s="164" t="s">
        <v>102</v>
      </c>
      <c r="G678" s="1293"/>
      <c r="H678" s="1294"/>
      <c r="I678" s="165" t="e">
        <f>SUM(I675:I677)</f>
        <v>#REF!</v>
      </c>
      <c r="J678" s="1293"/>
      <c r="K678" s="1294"/>
      <c r="L678" s="165" t="e">
        <f>SUM(L675:L677)</f>
        <v>#REF!</v>
      </c>
      <c r="M678" s="165" t="e">
        <f t="shared" si="92"/>
        <v>#REF!</v>
      </c>
      <c r="N678" s="169" t="e">
        <f t="shared" si="91"/>
        <v>#REF!</v>
      </c>
      <c r="O678" s="171" t="e">
        <f>L678/L680</f>
        <v>#REF!</v>
      </c>
      <c r="P678" s="31"/>
    </row>
    <row r="679" spans="2:16" ht="17.25" customHeight="1" thickBot="1">
      <c r="B679" s="38"/>
      <c r="C679" s="12"/>
      <c r="D679" s="12"/>
      <c r="E679" s="12"/>
      <c r="F679" s="111" t="s">
        <v>173</v>
      </c>
      <c r="G679" s="112"/>
      <c r="H679" s="116">
        <v>0.13</v>
      </c>
      <c r="I679" s="113" t="e">
        <f>I678*H679</f>
        <v>#REF!</v>
      </c>
      <c r="J679" s="112"/>
      <c r="K679" s="116">
        <v>0.13</v>
      </c>
      <c r="L679" s="114" t="e">
        <f>L678*K679</f>
        <v>#REF!</v>
      </c>
      <c r="M679" s="96" t="e">
        <f t="shared" si="92"/>
        <v>#REF!</v>
      </c>
      <c r="N679" s="97" t="e">
        <f t="shared" si="91"/>
        <v>#REF!</v>
      </c>
      <c r="O679" s="102" t="e">
        <f>L679/L680</f>
        <v>#REF!</v>
      </c>
      <c r="P679" s="31"/>
    </row>
    <row r="680" spans="2:16" ht="17.25" customHeight="1" thickBot="1">
      <c r="B680" s="38"/>
      <c r="C680" s="12"/>
      <c r="D680" s="12"/>
      <c r="E680" s="16"/>
      <c r="F680" s="179" t="s">
        <v>54</v>
      </c>
      <c r="G680" s="1313"/>
      <c r="H680" s="1314"/>
      <c r="I680" s="180" t="e">
        <f>I678+I679</f>
        <v>#REF!</v>
      </c>
      <c r="J680" s="1313"/>
      <c r="K680" s="1314"/>
      <c r="L680" s="180" t="e">
        <f>L678+L679</f>
        <v>#REF!</v>
      </c>
      <c r="M680" s="180" t="e">
        <f t="shared" si="92"/>
        <v>#REF!</v>
      </c>
      <c r="N680" s="181" t="e">
        <f t="shared" si="91"/>
        <v>#REF!</v>
      </c>
      <c r="O680" s="182" t="e">
        <f>O678+O679</f>
        <v>#REF!</v>
      </c>
      <c r="P680" s="31"/>
    </row>
    <row r="681" spans="2:16" ht="17.25" customHeight="1" thickBot="1">
      <c r="B681" s="32"/>
      <c r="C681" s="44"/>
      <c r="D681" s="44"/>
      <c r="E681" s="44"/>
      <c r="F681" s="103"/>
      <c r="G681" s="104"/>
      <c r="H681" s="105"/>
      <c r="I681" s="106"/>
      <c r="J681" s="104"/>
      <c r="K681" s="107"/>
      <c r="L681" s="106"/>
      <c r="M681" s="143"/>
      <c r="N681" s="108"/>
      <c r="O681" s="109"/>
      <c r="P681" s="33"/>
    </row>
    <row r="682" spans="2:16" ht="18" customHeight="1" thickBot="1"/>
    <row r="683" spans="2:16" ht="21.75" customHeight="1">
      <c r="B683" s="40"/>
      <c r="C683" s="1297" t="s">
        <v>101</v>
      </c>
      <c r="D683" s="1297"/>
      <c r="E683" s="1297"/>
      <c r="F683" s="1297"/>
      <c r="G683" s="1297"/>
      <c r="H683" s="1297"/>
      <c r="I683" s="1297"/>
      <c r="J683" s="1297"/>
      <c r="K683" s="1297"/>
      <c r="L683" s="1297"/>
      <c r="M683" s="1297"/>
      <c r="N683" s="1297"/>
      <c r="O683" s="1297"/>
      <c r="P683" s="30"/>
    </row>
    <row r="684" spans="2:16" ht="21.75" customHeight="1" thickBot="1">
      <c r="B684" s="38"/>
      <c r="C684" s="1298"/>
      <c r="D684" s="1298"/>
      <c r="E684" s="1298"/>
      <c r="F684" s="1298"/>
      <c r="G684" s="1298"/>
      <c r="H684" s="1298"/>
      <c r="I684" s="1298"/>
      <c r="J684" s="1298"/>
      <c r="K684" s="1298"/>
      <c r="L684" s="1298"/>
      <c r="M684" s="1298"/>
      <c r="N684" s="1298"/>
      <c r="O684" s="1298"/>
      <c r="P684" s="31"/>
    </row>
    <row r="685" spans="2:16" ht="21.75" customHeight="1" thickBot="1">
      <c r="B685" s="38"/>
      <c r="C685" s="39"/>
      <c r="D685" s="39"/>
      <c r="E685" s="12"/>
      <c r="F685" s="17"/>
      <c r="G685" s="1302" t="s">
        <v>103</v>
      </c>
      <c r="H685" s="1303"/>
      <c r="I685" s="1304"/>
      <c r="J685" s="1302" t="s">
        <v>117</v>
      </c>
      <c r="K685" s="1303"/>
      <c r="L685" s="1304"/>
      <c r="M685" s="1302" t="s">
        <v>48</v>
      </c>
      <c r="N685" s="1303"/>
      <c r="O685" s="1304"/>
      <c r="P685" s="31"/>
    </row>
    <row r="686" spans="2:16" ht="26.25" thickBot="1">
      <c r="B686" s="38"/>
      <c r="C686" s="12"/>
      <c r="D686" s="12"/>
      <c r="E686" s="14"/>
      <c r="F686" s="18"/>
      <c r="G686" s="80" t="s">
        <v>42</v>
      </c>
      <c r="H686" s="55" t="s">
        <v>43</v>
      </c>
      <c r="I686" s="56" t="s">
        <v>44</v>
      </c>
      <c r="J686" s="80" t="s">
        <v>42</v>
      </c>
      <c r="K686" s="55" t="s">
        <v>43</v>
      </c>
      <c r="L686" s="56" t="s">
        <v>44</v>
      </c>
      <c r="M686" s="82" t="s">
        <v>49</v>
      </c>
      <c r="N686" s="83" t="s">
        <v>50</v>
      </c>
      <c r="O686" s="84" t="s">
        <v>51</v>
      </c>
      <c r="P686" s="31"/>
    </row>
    <row r="687" spans="2:16" ht="21.75" customHeight="1" thickBot="1">
      <c r="B687" s="38"/>
      <c r="C687" s="1305" t="s">
        <v>45</v>
      </c>
      <c r="D687" s="1306"/>
      <c r="E687" s="12"/>
      <c r="F687" s="64" t="s">
        <v>46</v>
      </c>
      <c r="G687" s="189">
        <f>+C688</f>
        <v>1</v>
      </c>
      <c r="H687" s="76">
        <f>'2015 Existing Rates'!$B$11</f>
        <v>3.99</v>
      </c>
      <c r="I687" s="77">
        <f>+G687*H687</f>
        <v>3.99</v>
      </c>
      <c r="J687" s="189">
        <f>+C688</f>
        <v>1</v>
      </c>
      <c r="K687" s="79" t="e">
        <f>#REF!</f>
        <v>#REF!</v>
      </c>
      <c r="L687" s="81" t="e">
        <f>+J687*K687</f>
        <v>#REF!</v>
      </c>
      <c r="M687" s="88" t="e">
        <f>+L687-I687</f>
        <v>#REF!</v>
      </c>
      <c r="N687" s="89" t="e">
        <f t="shared" ref="N687:N694" si="93">+M687/I687</f>
        <v>#REF!</v>
      </c>
      <c r="O687" s="90" t="e">
        <f>L687/L699</f>
        <v>#REF!</v>
      </c>
      <c r="P687" s="31"/>
    </row>
    <row r="688" spans="2:16" ht="21.75" customHeight="1" thickBot="1">
      <c r="B688" s="38"/>
      <c r="C688" s="36">
        <v>1</v>
      </c>
      <c r="D688" s="37" t="s">
        <v>71</v>
      </c>
      <c r="E688" s="12"/>
      <c r="F688" s="65" t="s">
        <v>47</v>
      </c>
      <c r="G688" s="68">
        <f>+C689</f>
        <v>630</v>
      </c>
      <c r="H688" s="62">
        <f>'2015 Existing Rates'!$B$73</f>
        <v>0</v>
      </c>
      <c r="I688" s="77">
        <f>+G688*H688</f>
        <v>0</v>
      </c>
      <c r="J688" s="68">
        <f>+C689</f>
        <v>630</v>
      </c>
      <c r="K688" s="61" t="e">
        <f>#REF!</f>
        <v>#REF!</v>
      </c>
      <c r="L688" s="81" t="e">
        <f>+J688*K688</f>
        <v>#REF!</v>
      </c>
      <c r="M688" s="91" t="e">
        <f>+L688-I688</f>
        <v>#REF!</v>
      </c>
      <c r="N688" s="85" t="e">
        <f t="shared" si="93"/>
        <v>#REF!</v>
      </c>
      <c r="O688" s="92" t="e">
        <f>L688/L699</f>
        <v>#REF!</v>
      </c>
      <c r="P688" s="31"/>
    </row>
    <row r="689" spans="2:17" ht="21.75" customHeight="1" thickBot="1">
      <c r="B689" s="38"/>
      <c r="C689" s="34">
        <v>630</v>
      </c>
      <c r="D689" s="35" t="s">
        <v>13</v>
      </c>
      <c r="E689" s="12"/>
      <c r="F689" s="65" t="s">
        <v>119</v>
      </c>
      <c r="G689" s="68">
        <f>G688</f>
        <v>630</v>
      </c>
      <c r="H689" s="62">
        <f>'2015 Existing Rates'!$B$36</f>
        <v>0</v>
      </c>
      <c r="I689" s="77">
        <f>+G689*H689</f>
        <v>0</v>
      </c>
      <c r="J689" s="68">
        <f>J688</f>
        <v>630</v>
      </c>
      <c r="K689" s="61" t="e">
        <f>#REF!</f>
        <v>#REF!</v>
      </c>
      <c r="L689" s="81" t="e">
        <f>+J689*K689</f>
        <v>#REF!</v>
      </c>
      <c r="M689" s="91" t="e">
        <f>+L689-I689</f>
        <v>#REF!</v>
      </c>
      <c r="N689" s="85" t="e">
        <f t="shared" si="93"/>
        <v>#REF!</v>
      </c>
      <c r="O689" s="92" t="e">
        <f>L689/L699</f>
        <v>#REF!</v>
      </c>
      <c r="P689" s="31"/>
    </row>
    <row r="690" spans="2:17" ht="21.75" customHeight="1">
      <c r="B690" s="38"/>
      <c r="C690" s="28"/>
      <c r="D690" s="29"/>
      <c r="E690" s="12"/>
      <c r="F690" s="65" t="s">
        <v>83</v>
      </c>
      <c r="G690" s="68">
        <f>C689</f>
        <v>630</v>
      </c>
      <c r="H690" s="62"/>
      <c r="I690" s="73">
        <f>+G690*H690</f>
        <v>0</v>
      </c>
      <c r="J690" s="68">
        <f>C689</f>
        <v>630</v>
      </c>
      <c r="K690" s="61" t="e">
        <f>#REF!</f>
        <v>#REF!</v>
      </c>
      <c r="L690" s="81" t="e">
        <f>J690*K690</f>
        <v>#REF!</v>
      </c>
      <c r="M690" s="91" t="e">
        <f>+L690-I690</f>
        <v>#REF!</v>
      </c>
      <c r="N690" s="85">
        <v>0</v>
      </c>
      <c r="O690" s="92" t="e">
        <f>L690/L699</f>
        <v>#REF!</v>
      </c>
      <c r="P690" s="31"/>
    </row>
    <row r="691" spans="2:17" ht="21.75" customHeight="1" thickBot="1">
      <c r="B691" s="38"/>
      <c r="C691" s="12"/>
      <c r="D691" s="12"/>
      <c r="E691" s="12"/>
      <c r="F691" s="66" t="s">
        <v>118</v>
      </c>
      <c r="G691" s="93">
        <f>+C689</f>
        <v>630</v>
      </c>
      <c r="H691" s="94">
        <f>'2015 Existing Rates'!$B$24</f>
        <v>0</v>
      </c>
      <c r="I691" s="95">
        <f>+G691*H691</f>
        <v>0</v>
      </c>
      <c r="J691" s="93">
        <f>+C689</f>
        <v>630</v>
      </c>
      <c r="K691" s="94" t="e">
        <f>#REF!</f>
        <v>#REF!</v>
      </c>
      <c r="L691" s="95" t="e">
        <f>+J691*K691</f>
        <v>#REF!</v>
      </c>
      <c r="M691" s="91" t="e">
        <f>+L691-I691</f>
        <v>#REF!</v>
      </c>
      <c r="N691" s="85" t="e">
        <f t="shared" si="93"/>
        <v>#REF!</v>
      </c>
      <c r="O691" s="92" t="e">
        <f>L691/L699</f>
        <v>#REF!</v>
      </c>
      <c r="P691" s="31"/>
    </row>
    <row r="692" spans="2:17" ht="21.75" customHeight="1" thickBot="1">
      <c r="B692" s="38"/>
      <c r="C692" s="12"/>
      <c r="D692" s="12"/>
      <c r="E692" s="12"/>
      <c r="F692" s="164" t="s">
        <v>120</v>
      </c>
      <c r="G692" s="1293"/>
      <c r="H692" s="1294"/>
      <c r="I692" s="165">
        <f>SUM(I687:I691)</f>
        <v>3.99</v>
      </c>
      <c r="J692" s="1293"/>
      <c r="K692" s="1294"/>
      <c r="L692" s="165" t="e">
        <f>SUM(L687:L691)</f>
        <v>#REF!</v>
      </c>
      <c r="M692" s="168" t="e">
        <f>SUM(M687:M691)</f>
        <v>#REF!</v>
      </c>
      <c r="N692" s="169" t="e">
        <f t="shared" si="93"/>
        <v>#REF!</v>
      </c>
      <c r="O692" s="170" t="e">
        <f>L692/L699</f>
        <v>#REF!</v>
      </c>
      <c r="P692" s="31"/>
    </row>
    <row r="693" spans="2:17" ht="21.75" customHeight="1" thickBot="1">
      <c r="B693" s="38"/>
      <c r="C693" s="12"/>
      <c r="D693" s="12"/>
      <c r="E693" s="12"/>
      <c r="F693" s="65" t="s">
        <v>121</v>
      </c>
      <c r="G693" s="122" t="e">
        <f>C689*#REF!</f>
        <v>#REF!</v>
      </c>
      <c r="H693" s="123" t="e">
        <f>#REF!</f>
        <v>#REF!</v>
      </c>
      <c r="I693" s="77" t="e">
        <f>+G693*H693</f>
        <v>#REF!</v>
      </c>
      <c r="J693" s="122" t="e">
        <f>C689*#REF!</f>
        <v>#REF!</v>
      </c>
      <c r="K693" s="123" t="e">
        <f>#REF!</f>
        <v>#REF!</v>
      </c>
      <c r="L693" s="77" t="e">
        <f>+J693*K693</f>
        <v>#REF!</v>
      </c>
      <c r="M693" s="124" t="e">
        <f t="shared" ref="M693:M699" si="94">+L693-I693</f>
        <v>#REF!</v>
      </c>
      <c r="N693" s="89" t="e">
        <f t="shared" si="93"/>
        <v>#REF!</v>
      </c>
      <c r="O693" s="90" t="e">
        <f>L693/L699</f>
        <v>#REF!</v>
      </c>
      <c r="P693" s="31"/>
    </row>
    <row r="694" spans="2:17" ht="21.75" customHeight="1" thickBot="1">
      <c r="B694" s="38"/>
      <c r="C694" s="12"/>
      <c r="D694" s="12"/>
      <c r="E694" s="12"/>
      <c r="F694" s="164" t="s">
        <v>122</v>
      </c>
      <c r="G694" s="1293"/>
      <c r="H694" s="1294"/>
      <c r="I694" s="165" t="e">
        <f>I692+I693</f>
        <v>#REF!</v>
      </c>
      <c r="J694" s="1293"/>
      <c r="K694" s="1294"/>
      <c r="L694" s="165" t="e">
        <f>L692+L693</f>
        <v>#REF!</v>
      </c>
      <c r="M694" s="168" t="e">
        <f t="shared" si="94"/>
        <v>#REF!</v>
      </c>
      <c r="N694" s="169" t="e">
        <f t="shared" si="93"/>
        <v>#REF!</v>
      </c>
      <c r="O694" s="171" t="e">
        <f>L694/L699</f>
        <v>#REF!</v>
      </c>
      <c r="P694" s="31"/>
    </row>
    <row r="695" spans="2:17" ht="21.75" customHeight="1">
      <c r="B695" s="38"/>
      <c r="C695" s="12"/>
      <c r="D695" s="12"/>
      <c r="E695" s="12"/>
      <c r="F695" s="67" t="s">
        <v>52</v>
      </c>
      <c r="G695" s="69" t="e">
        <f>G693</f>
        <v>#REF!</v>
      </c>
      <c r="H695" s="70" t="e">
        <f>#REF!+#REF!</f>
        <v>#REF!</v>
      </c>
      <c r="I695" s="71" t="e">
        <f>+G695*H695</f>
        <v>#REF!</v>
      </c>
      <c r="J695" s="69" t="e">
        <f>J693</f>
        <v>#REF!</v>
      </c>
      <c r="K695" s="70" t="e">
        <f>#REF!+#REF!</f>
        <v>#REF!</v>
      </c>
      <c r="L695" s="98" t="e">
        <f>+J695*K695</f>
        <v>#REF!</v>
      </c>
      <c r="M695" s="99" t="e">
        <f t="shared" si="94"/>
        <v>#REF!</v>
      </c>
      <c r="N695" s="100" t="e">
        <f>+M695/I695</f>
        <v>#REF!</v>
      </c>
      <c r="O695" s="115" t="e">
        <f>L695/L699</f>
        <v>#REF!</v>
      </c>
      <c r="P695" s="31"/>
    </row>
    <row r="696" spans="2:17" ht="21.75" customHeight="1" thickBot="1">
      <c r="B696" s="38"/>
      <c r="C696" s="12"/>
      <c r="D696" s="12"/>
      <c r="E696" s="12"/>
      <c r="F696" s="65" t="s">
        <v>53</v>
      </c>
      <c r="G696" s="78" t="e">
        <f>G695</f>
        <v>#REF!</v>
      </c>
      <c r="H696" s="72" t="e">
        <f>#REF!</f>
        <v>#REF!</v>
      </c>
      <c r="I696" s="73" t="e">
        <f>+G696*H696</f>
        <v>#REF!</v>
      </c>
      <c r="J696" s="78" t="e">
        <f>J695</f>
        <v>#REF!</v>
      </c>
      <c r="K696" s="72" t="e">
        <f>#REF!</f>
        <v>#REF!</v>
      </c>
      <c r="L696" s="95" t="e">
        <f>+J696*K696</f>
        <v>#REF!</v>
      </c>
      <c r="M696" s="96" t="e">
        <f t="shared" si="94"/>
        <v>#REF!</v>
      </c>
      <c r="N696" s="97" t="e">
        <f>+M696/I696</f>
        <v>#REF!</v>
      </c>
      <c r="O696" s="102" t="e">
        <f>L696/L699</f>
        <v>#REF!</v>
      </c>
      <c r="P696" s="31"/>
    </row>
    <row r="697" spans="2:17" ht="21.75" customHeight="1" thickBot="1">
      <c r="B697" s="38"/>
      <c r="C697" s="12"/>
      <c r="D697" s="12"/>
      <c r="E697" s="12"/>
      <c r="F697" s="164" t="s">
        <v>102</v>
      </c>
      <c r="G697" s="1293"/>
      <c r="H697" s="1294"/>
      <c r="I697" s="165" t="e">
        <f>SUM(I694:I696)</f>
        <v>#REF!</v>
      </c>
      <c r="J697" s="1293"/>
      <c r="K697" s="1294"/>
      <c r="L697" s="165" t="e">
        <f>SUM(L694:L696)</f>
        <v>#REF!</v>
      </c>
      <c r="M697" s="165" t="e">
        <f t="shared" si="94"/>
        <v>#REF!</v>
      </c>
      <c r="N697" s="169" t="e">
        <f>+M697/I697</f>
        <v>#REF!</v>
      </c>
      <c r="O697" s="171" t="e">
        <f>L697/L699</f>
        <v>#REF!</v>
      </c>
      <c r="P697" s="117"/>
    </row>
    <row r="698" spans="2:17" ht="21.75" customHeight="1" thickBot="1">
      <c r="B698" s="38"/>
      <c r="C698" s="12"/>
      <c r="D698" s="12"/>
      <c r="E698" s="12"/>
      <c r="F698" s="111" t="s">
        <v>173</v>
      </c>
      <c r="G698" s="112"/>
      <c r="H698" s="116">
        <v>0.13</v>
      </c>
      <c r="I698" s="113" t="e">
        <f>I697*H698</f>
        <v>#REF!</v>
      </c>
      <c r="J698" s="112"/>
      <c r="K698" s="116">
        <v>0.13</v>
      </c>
      <c r="L698" s="114" t="e">
        <f>L697*K698</f>
        <v>#REF!</v>
      </c>
      <c r="M698" s="96" t="e">
        <f t="shared" si="94"/>
        <v>#REF!</v>
      </c>
      <c r="N698" s="100" t="e">
        <f>+M698/I698</f>
        <v>#REF!</v>
      </c>
      <c r="O698" s="102" t="e">
        <f>L698/L699</f>
        <v>#REF!</v>
      </c>
      <c r="P698" s="31"/>
    </row>
    <row r="699" spans="2:17" ht="21.75" customHeight="1" thickBot="1">
      <c r="B699" s="125"/>
      <c r="C699" s="126"/>
      <c r="D699" s="126"/>
      <c r="E699" s="127"/>
      <c r="F699" s="166" t="s">
        <v>54</v>
      </c>
      <c r="G699" s="1295"/>
      <c r="H699" s="1296"/>
      <c r="I699" s="167" t="e">
        <f>I697+I698</f>
        <v>#REF!</v>
      </c>
      <c r="J699" s="1295"/>
      <c r="K699" s="1296"/>
      <c r="L699" s="167" t="e">
        <f>L697+L698</f>
        <v>#REF!</v>
      </c>
      <c r="M699" s="167" t="e">
        <f t="shared" si="94"/>
        <v>#REF!</v>
      </c>
      <c r="N699" s="172" t="e">
        <f>+M699/I699</f>
        <v>#REF!</v>
      </c>
      <c r="O699" s="173" t="e">
        <f>O697+O698</f>
        <v>#REF!</v>
      </c>
      <c r="P699" s="128"/>
      <c r="Q699" s="129"/>
    </row>
    <row r="700" spans="2:17" ht="10.5" customHeight="1" thickBot="1">
      <c r="B700" s="32"/>
      <c r="C700" s="1307"/>
      <c r="D700" s="1307"/>
      <c r="E700" s="1307"/>
      <c r="F700" s="1307"/>
      <c r="G700" s="1307"/>
      <c r="H700" s="1307"/>
      <c r="I700" s="1307"/>
      <c r="J700" s="1307"/>
      <c r="K700" s="1307"/>
      <c r="L700" s="1307"/>
      <c r="M700" s="1307"/>
      <c r="N700" s="1307"/>
      <c r="O700" s="1307"/>
      <c r="P700" s="33"/>
    </row>
    <row r="701" spans="2:17" ht="17.25" customHeight="1" thickBot="1"/>
    <row r="702" spans="2:17" ht="21.75" customHeight="1">
      <c r="B702" s="40"/>
      <c r="C702" s="1297" t="s">
        <v>101</v>
      </c>
      <c r="D702" s="1297"/>
      <c r="E702" s="1297"/>
      <c r="F702" s="1297"/>
      <c r="G702" s="1297"/>
      <c r="H702" s="1297"/>
      <c r="I702" s="1297"/>
      <c r="J702" s="1297"/>
      <c r="K702" s="1297"/>
      <c r="L702" s="1297"/>
      <c r="M702" s="1297"/>
      <c r="N702" s="1297"/>
      <c r="O702" s="1297"/>
      <c r="P702" s="30"/>
    </row>
    <row r="703" spans="2:17" ht="21.75" customHeight="1" thickBot="1">
      <c r="B703" s="38"/>
      <c r="C703" s="1298"/>
      <c r="D703" s="1298"/>
      <c r="E703" s="1298"/>
      <c r="F703" s="1298"/>
      <c r="G703" s="1298"/>
      <c r="H703" s="1298"/>
      <c r="I703" s="1298"/>
      <c r="J703" s="1298"/>
      <c r="K703" s="1298"/>
      <c r="L703" s="1298"/>
      <c r="M703" s="1298"/>
      <c r="N703" s="1298"/>
      <c r="O703" s="1298"/>
      <c r="P703" s="31"/>
    </row>
    <row r="704" spans="2:17" ht="21.75" customHeight="1" thickBot="1">
      <c r="B704" s="38"/>
      <c r="C704" s="39"/>
      <c r="D704" s="39"/>
      <c r="E704" s="12"/>
      <c r="F704" s="17"/>
      <c r="G704" s="1302" t="s">
        <v>103</v>
      </c>
      <c r="H704" s="1303"/>
      <c r="I704" s="1304"/>
      <c r="J704" s="1302" t="s">
        <v>117</v>
      </c>
      <c r="K704" s="1303"/>
      <c r="L704" s="1304"/>
      <c r="M704" s="1302" t="s">
        <v>48</v>
      </c>
      <c r="N704" s="1303"/>
      <c r="O704" s="1304"/>
      <c r="P704" s="31"/>
    </row>
    <row r="705" spans="2:17" ht="26.25" thickBot="1">
      <c r="B705" s="38"/>
      <c r="C705" s="12"/>
      <c r="D705" s="12"/>
      <c r="E705" s="14"/>
      <c r="F705" s="18"/>
      <c r="G705" s="80" t="s">
        <v>42</v>
      </c>
      <c r="H705" s="55" t="s">
        <v>43</v>
      </c>
      <c r="I705" s="56" t="s">
        <v>44</v>
      </c>
      <c r="J705" s="80" t="s">
        <v>42</v>
      </c>
      <c r="K705" s="55" t="s">
        <v>43</v>
      </c>
      <c r="L705" s="56" t="s">
        <v>44</v>
      </c>
      <c r="M705" s="82" t="s">
        <v>49</v>
      </c>
      <c r="N705" s="83" t="s">
        <v>50</v>
      </c>
      <c r="O705" s="84" t="s">
        <v>51</v>
      </c>
      <c r="P705" s="31"/>
    </row>
    <row r="706" spans="2:17" ht="21.75" customHeight="1" thickBot="1">
      <c r="B706" s="38"/>
      <c r="C706" s="1305" t="s">
        <v>45</v>
      </c>
      <c r="D706" s="1306"/>
      <c r="E706" s="12"/>
      <c r="F706" s="64" t="s">
        <v>46</v>
      </c>
      <c r="G706" s="74"/>
      <c r="H706" s="75"/>
      <c r="I706" s="76">
        <f>'2015 Existing Rates'!$B$11</f>
        <v>3.99</v>
      </c>
      <c r="J706" s="74"/>
      <c r="K706" s="75"/>
      <c r="L706" s="79" t="e">
        <f>#REF!</f>
        <v>#REF!</v>
      </c>
      <c r="M706" s="88" t="e">
        <f>+L706-I706</f>
        <v>#REF!</v>
      </c>
      <c r="N706" s="89" t="e">
        <f>+M706/I706</f>
        <v>#REF!</v>
      </c>
      <c r="O706" s="90" t="e">
        <f>L706/L718</f>
        <v>#REF!</v>
      </c>
      <c r="P706" s="31"/>
    </row>
    <row r="707" spans="2:17" ht="21.75" customHeight="1" thickBot="1">
      <c r="B707" s="38"/>
      <c r="C707" s="36"/>
      <c r="D707" s="37" t="s">
        <v>71</v>
      </c>
      <c r="E707" s="12"/>
      <c r="F707" s="65" t="s">
        <v>47</v>
      </c>
      <c r="G707" s="68">
        <f>+C707</f>
        <v>0</v>
      </c>
      <c r="H707" s="62">
        <f>'2015 Existing Rates'!$B$73</f>
        <v>0</v>
      </c>
      <c r="I707" s="77">
        <f>+G707*H707</f>
        <v>0</v>
      </c>
      <c r="J707" s="68">
        <f>+C707</f>
        <v>0</v>
      </c>
      <c r="K707" s="61" t="e">
        <f>#REF!</f>
        <v>#REF!</v>
      </c>
      <c r="L707" s="81" t="e">
        <f>+J707*K707</f>
        <v>#REF!</v>
      </c>
      <c r="M707" s="91" t="e">
        <f>+L707-I707</f>
        <v>#REF!</v>
      </c>
      <c r="N707" s="85" t="e">
        <f>+M707/I707</f>
        <v>#REF!</v>
      </c>
      <c r="O707" s="92" t="e">
        <f>L707/L718</f>
        <v>#REF!</v>
      </c>
      <c r="P707" s="31"/>
    </row>
    <row r="708" spans="2:17" ht="21.75" customHeight="1" thickBot="1">
      <c r="B708" s="38"/>
      <c r="C708" s="34"/>
      <c r="D708" s="35" t="s">
        <v>13</v>
      </c>
      <c r="E708" s="12"/>
      <c r="F708" s="65" t="s">
        <v>119</v>
      </c>
      <c r="G708" s="68">
        <f>G707</f>
        <v>0</v>
      </c>
      <c r="H708" s="62">
        <f>'2015 Existing Rates'!$B$36</f>
        <v>0</v>
      </c>
      <c r="I708" s="77">
        <f>+G708*H708</f>
        <v>0</v>
      </c>
      <c r="J708" s="68">
        <f>J707</f>
        <v>0</v>
      </c>
      <c r="K708" s="61" t="e">
        <f>#REF!</f>
        <v>#REF!</v>
      </c>
      <c r="L708" s="81" t="e">
        <f>+J708*K708</f>
        <v>#REF!</v>
      </c>
      <c r="M708" s="91" t="e">
        <f>+L708-I708</f>
        <v>#REF!</v>
      </c>
      <c r="N708" s="85" t="e">
        <f>+M708/I708</f>
        <v>#REF!</v>
      </c>
      <c r="O708" s="92" t="e">
        <f>L708/L718</f>
        <v>#REF!</v>
      </c>
      <c r="P708" s="31"/>
    </row>
    <row r="709" spans="2:17" ht="21.75" customHeight="1">
      <c r="B709" s="38"/>
      <c r="C709" s="28"/>
      <c r="D709" s="29"/>
      <c r="E709" s="12"/>
      <c r="F709" s="65" t="s">
        <v>83</v>
      </c>
      <c r="G709" s="68">
        <f>C707</f>
        <v>0</v>
      </c>
      <c r="H709" s="62"/>
      <c r="I709" s="73">
        <f>+G709*H709</f>
        <v>0</v>
      </c>
      <c r="J709" s="68">
        <f>C707</f>
        <v>0</v>
      </c>
      <c r="K709" s="61" t="e">
        <f>#REF!</f>
        <v>#REF!</v>
      </c>
      <c r="L709" s="81" t="e">
        <f>J709*K709</f>
        <v>#REF!</v>
      </c>
      <c r="M709" s="91" t="e">
        <f>+L709-I709</f>
        <v>#REF!</v>
      </c>
      <c r="N709" s="85">
        <v>0</v>
      </c>
      <c r="O709" s="92" t="e">
        <f>L709/L718</f>
        <v>#REF!</v>
      </c>
      <c r="P709" s="31"/>
    </row>
    <row r="710" spans="2:17" ht="21.75" customHeight="1" thickBot="1">
      <c r="B710" s="38"/>
      <c r="C710" s="12"/>
      <c r="D710" s="12"/>
      <c r="E710" s="12"/>
      <c r="F710" s="66" t="s">
        <v>118</v>
      </c>
      <c r="G710" s="93">
        <f>+C707</f>
        <v>0</v>
      </c>
      <c r="H710" s="94">
        <f>'2015 Existing Rates'!$B$24</f>
        <v>0</v>
      </c>
      <c r="I710" s="95">
        <f>+G710*H710</f>
        <v>0</v>
      </c>
      <c r="J710" s="93">
        <f>+C707</f>
        <v>0</v>
      </c>
      <c r="K710" s="94" t="e">
        <f>#REF!</f>
        <v>#REF!</v>
      </c>
      <c r="L710" s="95" t="e">
        <f>+J710*K710</f>
        <v>#REF!</v>
      </c>
      <c r="M710" s="91" t="e">
        <f>+L710-I710</f>
        <v>#REF!</v>
      </c>
      <c r="N710" s="85" t="e">
        <f t="shared" ref="N710:N718" si="95">+M710/I710</f>
        <v>#REF!</v>
      </c>
      <c r="O710" s="92" t="e">
        <f>L710/L718</f>
        <v>#REF!</v>
      </c>
      <c r="P710" s="31"/>
    </row>
    <row r="711" spans="2:17" ht="21.75" customHeight="1" thickBot="1">
      <c r="B711" s="38"/>
      <c r="C711" s="12"/>
      <c r="D711" s="12"/>
      <c r="E711" s="12"/>
      <c r="F711" s="164" t="s">
        <v>120</v>
      </c>
      <c r="G711" s="1293"/>
      <c r="H711" s="1294"/>
      <c r="I711" s="165">
        <f>SUM(I706:I710)</f>
        <v>3.99</v>
      </c>
      <c r="J711" s="1293"/>
      <c r="K711" s="1294"/>
      <c r="L711" s="165" t="e">
        <f>SUM(L706:L710)</f>
        <v>#REF!</v>
      </c>
      <c r="M711" s="168" t="e">
        <f>SUM(M706:M710)</f>
        <v>#REF!</v>
      </c>
      <c r="N711" s="169" t="e">
        <f t="shared" si="95"/>
        <v>#REF!</v>
      </c>
      <c r="O711" s="170" t="e">
        <f>L711/L718</f>
        <v>#REF!</v>
      </c>
      <c r="P711" s="31"/>
    </row>
    <row r="712" spans="2:17" ht="21.75" customHeight="1" thickBot="1">
      <c r="B712" s="38"/>
      <c r="C712" s="12"/>
      <c r="D712" s="12"/>
      <c r="E712" s="12"/>
      <c r="F712" s="65" t="s">
        <v>121</v>
      </c>
      <c r="G712" s="122" t="e">
        <f>C707*#REF!</f>
        <v>#REF!</v>
      </c>
      <c r="H712" s="123" t="e">
        <f>#REF!</f>
        <v>#REF!</v>
      </c>
      <c r="I712" s="77" t="e">
        <f>+G712*H712</f>
        <v>#REF!</v>
      </c>
      <c r="J712" s="122" t="e">
        <f>C707*#REF!</f>
        <v>#REF!</v>
      </c>
      <c r="K712" s="123" t="e">
        <f>#REF!</f>
        <v>#REF!</v>
      </c>
      <c r="L712" s="77" t="e">
        <f>+J712*K712</f>
        <v>#REF!</v>
      </c>
      <c r="M712" s="124" t="e">
        <f t="shared" ref="M712:M718" si="96">+L712-I712</f>
        <v>#REF!</v>
      </c>
      <c r="N712" s="89" t="e">
        <f t="shared" si="95"/>
        <v>#REF!</v>
      </c>
      <c r="O712" s="90" t="e">
        <f>L712/L718</f>
        <v>#REF!</v>
      </c>
      <c r="P712" s="31"/>
    </row>
    <row r="713" spans="2:17" ht="21.75" customHeight="1" thickBot="1">
      <c r="B713" s="38"/>
      <c r="C713" s="12"/>
      <c r="D713" s="12"/>
      <c r="E713" s="12"/>
      <c r="F713" s="164" t="s">
        <v>122</v>
      </c>
      <c r="G713" s="1293"/>
      <c r="H713" s="1294"/>
      <c r="I713" s="165" t="e">
        <f>I711+I712</f>
        <v>#REF!</v>
      </c>
      <c r="J713" s="1293"/>
      <c r="K713" s="1294"/>
      <c r="L713" s="165" t="e">
        <f>L711+L712</f>
        <v>#REF!</v>
      </c>
      <c r="M713" s="168" t="e">
        <f t="shared" si="96"/>
        <v>#REF!</v>
      </c>
      <c r="N713" s="169" t="e">
        <f t="shared" si="95"/>
        <v>#REF!</v>
      </c>
      <c r="O713" s="171" t="e">
        <f>L713/L718</f>
        <v>#REF!</v>
      </c>
      <c r="P713" s="31"/>
    </row>
    <row r="714" spans="2:17" ht="21.75" customHeight="1">
      <c r="B714" s="38"/>
      <c r="C714" s="12"/>
      <c r="D714" s="12"/>
      <c r="E714" s="12"/>
      <c r="F714" s="67" t="s">
        <v>52</v>
      </c>
      <c r="G714" s="69" t="e">
        <f>G712</f>
        <v>#REF!</v>
      </c>
      <c r="H714" s="70" t="e">
        <f>#REF!+#REF!</f>
        <v>#REF!</v>
      </c>
      <c r="I714" s="71" t="e">
        <f>+G714*H714</f>
        <v>#REF!</v>
      </c>
      <c r="J714" s="69" t="e">
        <f>J712</f>
        <v>#REF!</v>
      </c>
      <c r="K714" s="70" t="e">
        <f>#REF!+#REF!</f>
        <v>#REF!</v>
      </c>
      <c r="L714" s="98" t="e">
        <f>+J714*K714</f>
        <v>#REF!</v>
      </c>
      <c r="M714" s="99" t="e">
        <f t="shared" si="96"/>
        <v>#REF!</v>
      </c>
      <c r="N714" s="100" t="e">
        <f t="shared" si="95"/>
        <v>#REF!</v>
      </c>
      <c r="O714" s="115" t="e">
        <f>L714/L718</f>
        <v>#REF!</v>
      </c>
      <c r="P714" s="31"/>
    </row>
    <row r="715" spans="2:17" ht="21.75" customHeight="1" thickBot="1">
      <c r="B715" s="38"/>
      <c r="C715" s="12"/>
      <c r="D715" s="12"/>
      <c r="E715" s="12"/>
      <c r="F715" s="65" t="s">
        <v>53</v>
      </c>
      <c r="G715" s="78" t="e">
        <f>G714</f>
        <v>#REF!</v>
      </c>
      <c r="H715" s="72" t="e">
        <f>#REF!</f>
        <v>#REF!</v>
      </c>
      <c r="I715" s="73" t="e">
        <f>+G715*H715</f>
        <v>#REF!</v>
      </c>
      <c r="J715" s="78" t="e">
        <f>J714</f>
        <v>#REF!</v>
      </c>
      <c r="K715" s="72" t="e">
        <f>#REF!</f>
        <v>#REF!</v>
      </c>
      <c r="L715" s="95" t="e">
        <f>+J715*K715</f>
        <v>#REF!</v>
      </c>
      <c r="M715" s="96" t="e">
        <f t="shared" si="96"/>
        <v>#REF!</v>
      </c>
      <c r="N715" s="97" t="e">
        <f t="shared" si="95"/>
        <v>#REF!</v>
      </c>
      <c r="O715" s="102" t="e">
        <f>L715/L718</f>
        <v>#REF!</v>
      </c>
      <c r="P715" s="31"/>
    </row>
    <row r="716" spans="2:17" ht="21.75" customHeight="1" thickBot="1">
      <c r="B716" s="38"/>
      <c r="C716" s="12"/>
      <c r="D716" s="12"/>
      <c r="E716" s="12"/>
      <c r="F716" s="164" t="s">
        <v>102</v>
      </c>
      <c r="G716" s="1293"/>
      <c r="H716" s="1294"/>
      <c r="I716" s="165" t="e">
        <f>SUM(I713:I715)</f>
        <v>#REF!</v>
      </c>
      <c r="J716" s="1293"/>
      <c r="K716" s="1294"/>
      <c r="L716" s="165" t="e">
        <f>SUM(L713:L715)</f>
        <v>#REF!</v>
      </c>
      <c r="M716" s="165" t="e">
        <f t="shared" si="96"/>
        <v>#REF!</v>
      </c>
      <c r="N716" s="169" t="e">
        <f t="shared" si="95"/>
        <v>#REF!</v>
      </c>
      <c r="O716" s="171" t="e">
        <f>L716/L718</f>
        <v>#REF!</v>
      </c>
      <c r="P716" s="117"/>
    </row>
    <row r="717" spans="2:17" ht="21.75" customHeight="1" thickBot="1">
      <c r="B717" s="38"/>
      <c r="C717" s="12"/>
      <c r="D717" s="12"/>
      <c r="E717" s="12"/>
      <c r="F717" s="111" t="s">
        <v>173</v>
      </c>
      <c r="G717" s="112"/>
      <c r="H717" s="116">
        <v>0.13</v>
      </c>
      <c r="I717" s="113" t="e">
        <f>I716*H717</f>
        <v>#REF!</v>
      </c>
      <c r="J717" s="112"/>
      <c r="K717" s="116">
        <v>0.13</v>
      </c>
      <c r="L717" s="114" t="e">
        <f>L716*K717</f>
        <v>#REF!</v>
      </c>
      <c r="M717" s="96" t="e">
        <f t="shared" si="96"/>
        <v>#REF!</v>
      </c>
      <c r="N717" s="100" t="e">
        <f t="shared" si="95"/>
        <v>#REF!</v>
      </c>
      <c r="O717" s="102" t="e">
        <f>L717/L718</f>
        <v>#REF!</v>
      </c>
      <c r="P717" s="31"/>
    </row>
    <row r="718" spans="2:17" ht="21.75" customHeight="1" thickBot="1">
      <c r="B718" s="125"/>
      <c r="C718" s="126"/>
      <c r="D718" s="126"/>
      <c r="E718" s="127"/>
      <c r="F718" s="166" t="s">
        <v>54</v>
      </c>
      <c r="G718" s="1295"/>
      <c r="H718" s="1296"/>
      <c r="I718" s="167" t="e">
        <f>I716+I717</f>
        <v>#REF!</v>
      </c>
      <c r="J718" s="1295"/>
      <c r="K718" s="1296"/>
      <c r="L718" s="167" t="e">
        <f>L716+L717</f>
        <v>#REF!</v>
      </c>
      <c r="M718" s="167" t="e">
        <f t="shared" si="96"/>
        <v>#REF!</v>
      </c>
      <c r="N718" s="172" t="e">
        <f t="shared" si="95"/>
        <v>#REF!</v>
      </c>
      <c r="O718" s="173" t="e">
        <f>O716+O717</f>
        <v>#REF!</v>
      </c>
      <c r="P718" s="128"/>
      <c r="Q718" s="129"/>
    </row>
    <row r="719" spans="2:17" ht="10.5" customHeight="1" thickBot="1">
      <c r="B719" s="32"/>
      <c r="C719" s="1307"/>
      <c r="D719" s="1307"/>
      <c r="E719" s="1307"/>
      <c r="F719" s="1307"/>
      <c r="G719" s="1307"/>
      <c r="H719" s="1307"/>
      <c r="I719" s="1307"/>
      <c r="J719" s="1307"/>
      <c r="K719" s="1307"/>
      <c r="L719" s="1307"/>
      <c r="M719" s="1307"/>
      <c r="N719" s="1307"/>
      <c r="O719" s="1307"/>
      <c r="P719" s="33"/>
    </row>
    <row r="720" spans="2:17" ht="17.25" customHeight="1"/>
    <row r="721" ht="6.95" customHeight="1"/>
    <row r="722" ht="6.95" customHeight="1"/>
    <row r="725" ht="6.95" customHeight="1"/>
    <row r="728" ht="18" customHeight="1"/>
    <row r="729" ht="18" customHeight="1"/>
    <row r="730" ht="18" customHeight="1"/>
    <row r="731" ht="18" customHeight="1"/>
    <row r="732" ht="18" customHeight="1"/>
    <row r="733" ht="18" customHeight="1"/>
    <row r="734" ht="18" customHeight="1"/>
    <row r="735" ht="18" customHeight="1"/>
    <row r="736" ht="18" customHeight="1"/>
    <row r="737" ht="6.95" customHeight="1"/>
    <row r="738" ht="6.95" customHeight="1"/>
    <row r="741" ht="6.95" customHeight="1"/>
    <row r="744" ht="18" customHeight="1"/>
    <row r="745" ht="18" customHeight="1"/>
    <row r="746" ht="18" customHeight="1"/>
    <row r="747" ht="18" customHeight="1"/>
    <row r="748" ht="18" customHeight="1"/>
    <row r="749" ht="18" customHeight="1"/>
    <row r="750" ht="18" customHeight="1"/>
    <row r="751" ht="18" customHeight="1"/>
    <row r="752" ht="18" customHeight="1"/>
    <row r="753" ht="6.95" customHeight="1"/>
  </sheetData>
  <mergeCells count="517">
    <mergeCell ref="J633:K633"/>
    <mergeCell ref="C624:O624"/>
    <mergeCell ref="G626:I626"/>
    <mergeCell ref="J626:L626"/>
    <mergeCell ref="M626:O626"/>
    <mergeCell ref="C625:O625"/>
    <mergeCell ref="G633:H633"/>
    <mergeCell ref="C623:O623"/>
    <mergeCell ref="G618:H618"/>
    <mergeCell ref="J618:K618"/>
    <mergeCell ref="G620:H620"/>
    <mergeCell ref="J620:K620"/>
    <mergeCell ref="G615:H615"/>
    <mergeCell ref="J615:K615"/>
    <mergeCell ref="C603:O603"/>
    <mergeCell ref="C604:O604"/>
    <mergeCell ref="C605:O605"/>
    <mergeCell ref="G613:H613"/>
    <mergeCell ref="J613:K613"/>
    <mergeCell ref="M606:O606"/>
    <mergeCell ref="J553:K553"/>
    <mergeCell ref="C587:D587"/>
    <mergeCell ref="G593:H593"/>
    <mergeCell ref="J593:K593"/>
    <mergeCell ref="G595:H595"/>
    <mergeCell ref="J595:K595"/>
    <mergeCell ref="C608:D608"/>
    <mergeCell ref="G606:I606"/>
    <mergeCell ref="J606:L606"/>
    <mergeCell ref="G600:H600"/>
    <mergeCell ref="J600:K600"/>
    <mergeCell ref="J530:K530"/>
    <mergeCell ref="G532:H532"/>
    <mergeCell ref="J532:K532"/>
    <mergeCell ref="C584:O584"/>
    <mergeCell ref="G585:I585"/>
    <mergeCell ref="J585:L585"/>
    <mergeCell ref="M585:O585"/>
    <mergeCell ref="G572:H572"/>
    <mergeCell ref="J572:K572"/>
    <mergeCell ref="G574:H574"/>
    <mergeCell ref="J574:K574"/>
    <mergeCell ref="C545:D545"/>
    <mergeCell ref="G551:H551"/>
    <mergeCell ref="J551:K551"/>
    <mergeCell ref="G553:H553"/>
    <mergeCell ref="G391:H391"/>
    <mergeCell ref="J391:K391"/>
    <mergeCell ref="C373:O373"/>
    <mergeCell ref="C374:O374"/>
    <mergeCell ref="C375:O375"/>
    <mergeCell ref="G376:I376"/>
    <mergeCell ref="J376:L376"/>
    <mergeCell ref="M376:O376"/>
    <mergeCell ref="C378:D378"/>
    <mergeCell ref="G384:H384"/>
    <mergeCell ref="J384:K384"/>
    <mergeCell ref="G386:H386"/>
    <mergeCell ref="J386:K386"/>
    <mergeCell ref="G389:H389"/>
    <mergeCell ref="J389:K389"/>
    <mergeCell ref="J261:K261"/>
    <mergeCell ref="G263:H263"/>
    <mergeCell ref="J263:K263"/>
    <mergeCell ref="C244:O244"/>
    <mergeCell ref="C245:O245"/>
    <mergeCell ref="C246:O246"/>
    <mergeCell ref="G247:I247"/>
    <mergeCell ref="J247:L247"/>
    <mergeCell ref="M247:O247"/>
    <mergeCell ref="C249:D249"/>
    <mergeCell ref="G255:H255"/>
    <mergeCell ref="J255:K255"/>
    <mergeCell ref="G257:H257"/>
    <mergeCell ref="J257:K257"/>
    <mergeCell ref="G261:H261"/>
    <mergeCell ref="G241:H241"/>
    <mergeCell ref="J241:K241"/>
    <mergeCell ref="C222:O222"/>
    <mergeCell ref="C223:O223"/>
    <mergeCell ref="C224:O224"/>
    <mergeCell ref="G225:I225"/>
    <mergeCell ref="J225:L225"/>
    <mergeCell ref="M225:O225"/>
    <mergeCell ref="C227:D227"/>
    <mergeCell ref="G233:H233"/>
    <mergeCell ref="J233:K233"/>
    <mergeCell ref="G235:H235"/>
    <mergeCell ref="J235:K235"/>
    <mergeCell ref="G239:H239"/>
    <mergeCell ref="J239:K239"/>
    <mergeCell ref="G197:H197"/>
    <mergeCell ref="J197:K197"/>
    <mergeCell ref="C183:D183"/>
    <mergeCell ref="G189:H189"/>
    <mergeCell ref="J189:K189"/>
    <mergeCell ref="G191:H191"/>
    <mergeCell ref="J191:K191"/>
    <mergeCell ref="G219:H219"/>
    <mergeCell ref="J219:K219"/>
    <mergeCell ref="C200:O200"/>
    <mergeCell ref="C201:O201"/>
    <mergeCell ref="C202:O202"/>
    <mergeCell ref="G203:I203"/>
    <mergeCell ref="J203:L203"/>
    <mergeCell ref="M203:O203"/>
    <mergeCell ref="C205:D205"/>
    <mergeCell ref="G211:H211"/>
    <mergeCell ref="J211:K211"/>
    <mergeCell ref="G213:H213"/>
    <mergeCell ref="J213:K213"/>
    <mergeCell ref="G217:H217"/>
    <mergeCell ref="J217:K217"/>
    <mergeCell ref="G181:I181"/>
    <mergeCell ref="J181:L181"/>
    <mergeCell ref="M181:O181"/>
    <mergeCell ref="G195:H195"/>
    <mergeCell ref="J195:K195"/>
    <mergeCell ref="C161:D161"/>
    <mergeCell ref="G167:H167"/>
    <mergeCell ref="J167:K167"/>
    <mergeCell ref="G169:H169"/>
    <mergeCell ref="J169:K169"/>
    <mergeCell ref="G159:I159"/>
    <mergeCell ref="J159:L159"/>
    <mergeCell ref="M159:O159"/>
    <mergeCell ref="G38:H38"/>
    <mergeCell ref="J38:K38"/>
    <mergeCell ref="G43:H43"/>
    <mergeCell ref="J43:K43"/>
    <mergeCell ref="G40:H40"/>
    <mergeCell ref="J40:K40"/>
    <mergeCell ref="J50:L50"/>
    <mergeCell ref="M50:O50"/>
    <mergeCell ref="C70:O70"/>
    <mergeCell ref="G63:H63"/>
    <mergeCell ref="J63:K63"/>
    <mergeCell ref="G65:H65"/>
    <mergeCell ref="J65:K65"/>
    <mergeCell ref="C66:O66"/>
    <mergeCell ref="C135:O135"/>
    <mergeCell ref="C136:O136"/>
    <mergeCell ref="M137:O137"/>
    <mergeCell ref="G137:I137"/>
    <mergeCell ref="J137:L137"/>
    <mergeCell ref="G145:H145"/>
    <mergeCell ref="J145:K145"/>
    <mergeCell ref="C28:O28"/>
    <mergeCell ref="G30:I30"/>
    <mergeCell ref="J30:L30"/>
    <mergeCell ref="M30:O30"/>
    <mergeCell ref="C29:O29"/>
    <mergeCell ref="C48:O48"/>
    <mergeCell ref="C46:O46"/>
    <mergeCell ref="G45:H45"/>
    <mergeCell ref="J45:K45"/>
    <mergeCell ref="C32:D32"/>
    <mergeCell ref="J368:K368"/>
    <mergeCell ref="G370:H370"/>
    <mergeCell ref="J370:K370"/>
    <mergeCell ref="J302:K302"/>
    <mergeCell ref="G355:I355"/>
    <mergeCell ref="J355:L355"/>
    <mergeCell ref="M355:O355"/>
    <mergeCell ref="J349:K349"/>
    <mergeCell ref="C352:O352"/>
    <mergeCell ref="C353:O353"/>
    <mergeCell ref="C354:O354"/>
    <mergeCell ref="G307:H307"/>
    <mergeCell ref="G326:H326"/>
    <mergeCell ref="G363:H363"/>
    <mergeCell ref="J363:K363"/>
    <mergeCell ref="G365:H365"/>
    <mergeCell ref="J365:K365"/>
    <mergeCell ref="G334:I334"/>
    <mergeCell ref="J334:L334"/>
    <mergeCell ref="M334:O334"/>
    <mergeCell ref="G328:H328"/>
    <mergeCell ref="J328:K328"/>
    <mergeCell ref="C331:O331"/>
    <mergeCell ref="C332:O332"/>
    <mergeCell ref="C8:O8"/>
    <mergeCell ref="C9:O9"/>
    <mergeCell ref="C12:D12"/>
    <mergeCell ref="G10:I10"/>
    <mergeCell ref="J10:L10"/>
    <mergeCell ref="M10:O10"/>
    <mergeCell ref="C290:O290"/>
    <mergeCell ref="G281:H281"/>
    <mergeCell ref="J281:K281"/>
    <mergeCell ref="G173:H173"/>
    <mergeCell ref="J173:K173"/>
    <mergeCell ref="G175:H175"/>
    <mergeCell ref="J175:K175"/>
    <mergeCell ref="C178:O178"/>
    <mergeCell ref="C179:O179"/>
    <mergeCell ref="C180:O180"/>
    <mergeCell ref="C26:O26"/>
    <mergeCell ref="C90:O90"/>
    <mergeCell ref="C73:D73"/>
    <mergeCell ref="G93:I93"/>
    <mergeCell ref="J93:L93"/>
    <mergeCell ref="M93:O93"/>
    <mergeCell ref="C69:O69"/>
    <mergeCell ref="G79:H79"/>
    <mergeCell ref="C703:O703"/>
    <mergeCell ref="G699:H699"/>
    <mergeCell ref="J699:K699"/>
    <mergeCell ref="G697:H697"/>
    <mergeCell ref="J697:K697"/>
    <mergeCell ref="C700:O700"/>
    <mergeCell ref="M685:O685"/>
    <mergeCell ref="G692:H692"/>
    <mergeCell ref="G646:I646"/>
    <mergeCell ref="J646:L646"/>
    <mergeCell ref="G680:H680"/>
    <mergeCell ref="C683:O683"/>
    <mergeCell ref="J653:K653"/>
    <mergeCell ref="G653:H653"/>
    <mergeCell ref="C663:O663"/>
    <mergeCell ref="G660:H660"/>
    <mergeCell ref="J660:K660"/>
    <mergeCell ref="J673:K673"/>
    <mergeCell ref="J658:K658"/>
    <mergeCell ref="G655:H655"/>
    <mergeCell ref="J655:K655"/>
    <mergeCell ref="M646:O646"/>
    <mergeCell ref="C648:D648"/>
    <mergeCell ref="J692:K692"/>
    <mergeCell ref="C687:D687"/>
    <mergeCell ref="G685:I685"/>
    <mergeCell ref="J685:L685"/>
    <mergeCell ref="J71:L71"/>
    <mergeCell ref="G81:H81"/>
    <mergeCell ref="C684:O684"/>
    <mergeCell ref="J680:K680"/>
    <mergeCell ref="J678:K678"/>
    <mergeCell ref="C664:O664"/>
    <mergeCell ref="J675:K675"/>
    <mergeCell ref="C668:D668"/>
    <mergeCell ref="C628:D628"/>
    <mergeCell ref="G635:H635"/>
    <mergeCell ref="J635:K635"/>
    <mergeCell ref="C645:O645"/>
    <mergeCell ref="J638:K638"/>
    <mergeCell ref="G640:H640"/>
    <mergeCell ref="J640:K640"/>
    <mergeCell ref="G556:H556"/>
    <mergeCell ref="J556:K556"/>
    <mergeCell ref="G558:H558"/>
    <mergeCell ref="J577:K577"/>
    <mergeCell ref="G579:H579"/>
    <mergeCell ref="C315:D315"/>
    <mergeCell ref="B1:O1"/>
    <mergeCell ref="B2:O2"/>
    <mergeCell ref="B3:O3"/>
    <mergeCell ref="B7:O7"/>
    <mergeCell ref="C6:O6"/>
    <mergeCell ref="C4:O4"/>
    <mergeCell ref="C5:O5"/>
    <mergeCell ref="C117:D117"/>
    <mergeCell ref="C706:D706"/>
    <mergeCell ref="C112:O112"/>
    <mergeCell ref="C113:O113"/>
    <mergeCell ref="C114:O114"/>
    <mergeCell ref="G115:I115"/>
    <mergeCell ref="C702:O702"/>
    <mergeCell ref="J307:K307"/>
    <mergeCell ref="G305:H305"/>
    <mergeCell ref="G152:H152"/>
    <mergeCell ref="J313:L313"/>
    <mergeCell ref="M71:O71"/>
    <mergeCell ref="G704:I704"/>
    <mergeCell ref="J704:L704"/>
    <mergeCell ref="M704:O704"/>
    <mergeCell ref="G678:H678"/>
    <mergeCell ref="M313:O313"/>
    <mergeCell ref="C719:O719"/>
    <mergeCell ref="C562:O562"/>
    <mergeCell ref="C563:O563"/>
    <mergeCell ref="G564:I564"/>
    <mergeCell ref="J564:L564"/>
    <mergeCell ref="M564:O564"/>
    <mergeCell ref="G598:H598"/>
    <mergeCell ref="J598:K598"/>
    <mergeCell ref="G675:H675"/>
    <mergeCell ref="C644:O644"/>
    <mergeCell ref="G711:H711"/>
    <mergeCell ref="J711:K711"/>
    <mergeCell ref="G713:H713"/>
    <mergeCell ref="J713:K713"/>
    <mergeCell ref="G718:H718"/>
    <mergeCell ref="J718:K718"/>
    <mergeCell ref="G716:H716"/>
    <mergeCell ref="J716:K716"/>
    <mergeCell ref="C665:O665"/>
    <mergeCell ref="G666:I666"/>
    <mergeCell ref="J666:L666"/>
    <mergeCell ref="M666:O666"/>
    <mergeCell ref="G694:H694"/>
    <mergeCell ref="J694:K694"/>
    <mergeCell ref="G18:H18"/>
    <mergeCell ref="J18:K18"/>
    <mergeCell ref="G23:H23"/>
    <mergeCell ref="J23:K23"/>
    <mergeCell ref="G20:H20"/>
    <mergeCell ref="J20:K20"/>
    <mergeCell ref="G147:H147"/>
    <mergeCell ref="J147:K147"/>
    <mergeCell ref="C68:O68"/>
    <mergeCell ref="C95:D95"/>
    <mergeCell ref="G101:H101"/>
    <mergeCell ref="G84:H84"/>
    <mergeCell ref="C139:D139"/>
    <mergeCell ref="G71:I71"/>
    <mergeCell ref="J81:K81"/>
    <mergeCell ref="G123:H123"/>
    <mergeCell ref="J123:K123"/>
    <mergeCell ref="G125:H125"/>
    <mergeCell ref="G108:H108"/>
    <mergeCell ref="J108:K108"/>
    <mergeCell ref="J115:L115"/>
    <mergeCell ref="M115:O115"/>
    <mergeCell ref="J79:K79"/>
    <mergeCell ref="C52:D52"/>
    <mergeCell ref="J25:K25"/>
    <mergeCell ref="G25:H25"/>
    <mergeCell ref="C273:D273"/>
    <mergeCell ref="C270:O270"/>
    <mergeCell ref="G271:I271"/>
    <mergeCell ref="G279:H279"/>
    <mergeCell ref="J279:K279"/>
    <mergeCell ref="G150:H150"/>
    <mergeCell ref="J150:K150"/>
    <mergeCell ref="C134:O134"/>
    <mergeCell ref="J152:K152"/>
    <mergeCell ref="C269:O269"/>
    <mergeCell ref="C268:O268"/>
    <mergeCell ref="M271:O271"/>
    <mergeCell ref="C156:O156"/>
    <mergeCell ref="C157:O157"/>
    <mergeCell ref="C158:O158"/>
    <mergeCell ref="J271:L271"/>
    <mergeCell ref="G58:H58"/>
    <mergeCell ref="J58:K58"/>
    <mergeCell ref="G60:H60"/>
    <mergeCell ref="J60:K60"/>
    <mergeCell ref="C49:O49"/>
    <mergeCell ref="G50:I50"/>
    <mergeCell ref="J284:K284"/>
    <mergeCell ref="C311:O311"/>
    <mergeCell ref="C312:O312"/>
    <mergeCell ref="G313:I313"/>
    <mergeCell ref="G302:H302"/>
    <mergeCell ref="C294:D294"/>
    <mergeCell ref="G300:H300"/>
    <mergeCell ref="M292:O292"/>
    <mergeCell ref="G286:H286"/>
    <mergeCell ref="C289:O289"/>
    <mergeCell ref="J286:K286"/>
    <mergeCell ref="G284:H284"/>
    <mergeCell ref="J305:K305"/>
    <mergeCell ref="J300:K300"/>
    <mergeCell ref="C310:O310"/>
    <mergeCell ref="J292:L292"/>
    <mergeCell ref="C291:O291"/>
    <mergeCell ref="G292:I292"/>
    <mergeCell ref="J321:K321"/>
    <mergeCell ref="G323:H323"/>
    <mergeCell ref="J323:K323"/>
    <mergeCell ref="C333:O333"/>
    <mergeCell ref="J326:K326"/>
    <mergeCell ref="G321:H321"/>
    <mergeCell ref="C336:D336"/>
    <mergeCell ref="G342:H342"/>
    <mergeCell ref="J342:K342"/>
    <mergeCell ref="G344:H344"/>
    <mergeCell ref="J344:K344"/>
    <mergeCell ref="G673:H673"/>
    <mergeCell ref="C521:O521"/>
    <mergeCell ref="G522:I522"/>
    <mergeCell ref="J522:L522"/>
    <mergeCell ref="M522:O522"/>
    <mergeCell ref="J579:K579"/>
    <mergeCell ref="C582:O582"/>
    <mergeCell ref="C583:O583"/>
    <mergeCell ref="C566:D566"/>
    <mergeCell ref="C519:O519"/>
    <mergeCell ref="G577:H577"/>
    <mergeCell ref="J558:K558"/>
    <mergeCell ref="C561:O561"/>
    <mergeCell ref="C520:O520"/>
    <mergeCell ref="G347:H347"/>
    <mergeCell ref="J347:K347"/>
    <mergeCell ref="G349:H349"/>
    <mergeCell ref="C357:D357"/>
    <mergeCell ref="G368:H368"/>
    <mergeCell ref="C643:O643"/>
    <mergeCell ref="G638:H638"/>
    <mergeCell ref="G658:H658"/>
    <mergeCell ref="C394:O394"/>
    <mergeCell ref="C395:O395"/>
    <mergeCell ref="C396:O396"/>
    <mergeCell ref="G397:I397"/>
    <mergeCell ref="J397:L397"/>
    <mergeCell ref="M543:O543"/>
    <mergeCell ref="G535:H535"/>
    <mergeCell ref="J535:K535"/>
    <mergeCell ref="G537:H537"/>
    <mergeCell ref="J537:K537"/>
    <mergeCell ref="C540:O540"/>
    <mergeCell ref="C541:O541"/>
    <mergeCell ref="C542:O542"/>
    <mergeCell ref="G543:I543"/>
    <mergeCell ref="J543:L543"/>
    <mergeCell ref="G412:H412"/>
    <mergeCell ref="J412:K412"/>
    <mergeCell ref="C415:O415"/>
    <mergeCell ref="C416:O416"/>
    <mergeCell ref="C417:O417"/>
    <mergeCell ref="G418:I418"/>
    <mergeCell ref="J418:L418"/>
    <mergeCell ref="C524:D524"/>
    <mergeCell ref="G530:H530"/>
    <mergeCell ref="G452:H452"/>
    <mergeCell ref="M418:O418"/>
    <mergeCell ref="M397:O397"/>
    <mergeCell ref="C399:D399"/>
    <mergeCell ref="G405:H405"/>
    <mergeCell ref="J405:K405"/>
    <mergeCell ref="G407:H407"/>
    <mergeCell ref="J407:K407"/>
    <mergeCell ref="C437:O437"/>
    <mergeCell ref="C438:O438"/>
    <mergeCell ref="G410:H410"/>
    <mergeCell ref="J410:K410"/>
    <mergeCell ref="G439:I439"/>
    <mergeCell ref="J439:L439"/>
    <mergeCell ref="M439:O439"/>
    <mergeCell ref="C441:D441"/>
    <mergeCell ref="C420:D420"/>
    <mergeCell ref="G426:H426"/>
    <mergeCell ref="J426:K426"/>
    <mergeCell ref="G428:H428"/>
    <mergeCell ref="J428:K428"/>
    <mergeCell ref="G433:H433"/>
    <mergeCell ref="J433:K433"/>
    <mergeCell ref="C436:O436"/>
    <mergeCell ref="G431:H431"/>
    <mergeCell ref="J431:K431"/>
    <mergeCell ref="J452:K452"/>
    <mergeCell ref="M460:O460"/>
    <mergeCell ref="C462:D462"/>
    <mergeCell ref="G468:H468"/>
    <mergeCell ref="J468:K468"/>
    <mergeCell ref="C501:O501"/>
    <mergeCell ref="G502:I502"/>
    <mergeCell ref="J502:L502"/>
    <mergeCell ref="M502:O502"/>
    <mergeCell ref="G496:H496"/>
    <mergeCell ref="J496:K496"/>
    <mergeCell ref="C499:O499"/>
    <mergeCell ref="C500:O500"/>
    <mergeCell ref="G491:H491"/>
    <mergeCell ref="J491:K491"/>
    <mergeCell ref="J481:L481"/>
    <mergeCell ref="M481:O481"/>
    <mergeCell ref="C483:D483"/>
    <mergeCell ref="G489:H489"/>
    <mergeCell ref="J473:K473"/>
    <mergeCell ref="G454:H454"/>
    <mergeCell ref="J454:K454"/>
    <mergeCell ref="C457:O457"/>
    <mergeCell ref="C458:O458"/>
    <mergeCell ref="G517:H517"/>
    <mergeCell ref="J517:K517"/>
    <mergeCell ref="C504:D504"/>
    <mergeCell ref="G510:H510"/>
    <mergeCell ref="J510:K510"/>
    <mergeCell ref="G512:H512"/>
    <mergeCell ref="J512:K512"/>
    <mergeCell ref="G515:H515"/>
    <mergeCell ref="J515:K515"/>
    <mergeCell ref="J125:K125"/>
    <mergeCell ref="G128:H128"/>
    <mergeCell ref="J128:K128"/>
    <mergeCell ref="G130:H130"/>
    <mergeCell ref="J130:K130"/>
    <mergeCell ref="G494:H494"/>
    <mergeCell ref="J494:K494"/>
    <mergeCell ref="G475:H475"/>
    <mergeCell ref="J475:K475"/>
    <mergeCell ref="C478:O478"/>
    <mergeCell ref="C479:O479"/>
    <mergeCell ref="C480:O480"/>
    <mergeCell ref="G481:I481"/>
    <mergeCell ref="C459:O459"/>
    <mergeCell ref="G460:I460"/>
    <mergeCell ref="J460:L460"/>
    <mergeCell ref="J489:K489"/>
    <mergeCell ref="G470:H470"/>
    <mergeCell ref="J470:K470"/>
    <mergeCell ref="G447:H447"/>
    <mergeCell ref="J447:K447"/>
    <mergeCell ref="G449:H449"/>
    <mergeCell ref="J449:K449"/>
    <mergeCell ref="G473:H473"/>
    <mergeCell ref="J84:K84"/>
    <mergeCell ref="G86:H86"/>
    <mergeCell ref="J86:K86"/>
    <mergeCell ref="G106:H106"/>
    <mergeCell ref="J106:K106"/>
    <mergeCell ref="C91:O91"/>
    <mergeCell ref="C92:O92"/>
    <mergeCell ref="J101:K101"/>
    <mergeCell ref="G103:H103"/>
    <mergeCell ref="J103:K103"/>
  </mergeCells>
  <phoneticPr fontId="0" type="noConversion"/>
  <pageMargins left="0.75" right="0.75" top="1" bottom="1" header="0.5" footer="0.5"/>
  <pageSetup scale="21" fitToHeight="6" orientation="landscape" horizontalDpi="355" verticalDpi="355" r:id="rId1"/>
  <headerFooter alignWithMargins="0"/>
  <rowBreaks count="10" manualBreakCount="10">
    <brk id="66" max="15" man="1"/>
    <brk id="154" max="15" man="1"/>
    <brk id="198" max="15" man="1"/>
    <brk id="264" max="15" man="1"/>
    <brk id="329" max="15" man="1"/>
    <brk id="392" max="15" man="1"/>
    <brk id="455" max="15" man="1"/>
    <brk id="518" max="15" man="1"/>
    <brk id="601" max="15" man="1"/>
    <brk id="681" max="15" man="1"/>
  </rowBreaks>
</worksheet>
</file>

<file path=xl/worksheets/sheet25.xml><?xml version="1.0" encoding="utf-8"?>
<worksheet xmlns="http://schemas.openxmlformats.org/spreadsheetml/2006/main" xmlns:r="http://schemas.openxmlformats.org/officeDocument/2006/relationships">
  <sheetPr>
    <pageSetUpPr fitToPage="1"/>
  </sheetPr>
  <dimension ref="B2:M68"/>
  <sheetViews>
    <sheetView topLeftCell="A49" zoomScaleNormal="100" workbookViewId="0">
      <selection activeCell="K62" sqref="K62"/>
    </sheetView>
  </sheetViews>
  <sheetFormatPr defaultRowHeight="12.75"/>
  <cols>
    <col min="1" max="1" width="2.7109375" style="288" customWidth="1"/>
    <col min="2" max="2" width="41.7109375" style="288" customWidth="1"/>
    <col min="3" max="3" width="9.140625" style="288"/>
    <col min="4" max="4" width="9.7109375" style="288" bestFit="1" customWidth="1"/>
    <col min="5" max="5" width="9.140625" style="288"/>
    <col min="6" max="6" width="10.28515625" style="288" bestFit="1" customWidth="1"/>
    <col min="7" max="7" width="10" style="288" bestFit="1" customWidth="1"/>
    <col min="8" max="10" width="10.28515625" style="288" bestFit="1" customWidth="1"/>
    <col min="11"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80" t="s">
        <v>775</v>
      </c>
      <c r="D3" s="1280"/>
      <c r="E3" s="1280"/>
      <c r="F3" s="556"/>
      <c r="G3" s="556"/>
      <c r="H3" s="556"/>
      <c r="I3" s="556"/>
      <c r="J3" s="556"/>
      <c r="K3" s="556"/>
    </row>
    <row r="4" spans="2:11">
      <c r="B4" s="555" t="s">
        <v>481</v>
      </c>
      <c r="C4" s="1280" t="s">
        <v>486</v>
      </c>
      <c r="D4" s="1280"/>
      <c r="E4" s="1280"/>
      <c r="F4" s="556"/>
      <c r="G4" s="556"/>
      <c r="H4" s="556"/>
      <c r="I4" s="556"/>
      <c r="J4" s="556"/>
      <c r="K4" s="556"/>
    </row>
    <row r="5" spans="2:11">
      <c r="B5" s="555" t="s">
        <v>45</v>
      </c>
      <c r="C5" s="557">
        <v>293.51010201246379</v>
      </c>
      <c r="D5" s="558" t="s">
        <v>13</v>
      </c>
      <c r="E5" s="549"/>
      <c r="F5" s="556"/>
      <c r="G5" s="556"/>
      <c r="H5" s="556"/>
      <c r="I5" s="556"/>
      <c r="J5" s="556"/>
      <c r="K5" s="556"/>
    </row>
    <row r="6" spans="2:11">
      <c r="B6" s="555" t="s">
        <v>482</v>
      </c>
      <c r="C6" s="557">
        <v>1</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'Bill Impact - Street'!C8</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569">
        <f>'Current Tariff '!E148</f>
        <v>2.13</v>
      </c>
      <c r="E14" s="570">
        <v>2</v>
      </c>
      <c r="F14" s="571">
        <f>E14*D14</f>
        <v>4.26</v>
      </c>
      <c r="G14" s="572">
        <f>'2016 Rate Schedule (Part 1)'!E93</f>
        <v>2.6672894625307042</v>
      </c>
      <c r="H14" s="573">
        <f>E14</f>
        <v>2</v>
      </c>
      <c r="I14" s="571">
        <f>H14*G14</f>
        <v>5.3345789250614084</v>
      </c>
      <c r="J14" s="574">
        <f t="shared" ref="J14:J56" si="0">I14-F14</f>
        <v>1.0745789250614086</v>
      </c>
      <c r="K14" s="575">
        <f>IF(ISERROR(J14/F14), "", J14/F14)</f>
        <v>0.25224857395807715</v>
      </c>
    </row>
    <row r="15" spans="2:11">
      <c r="B15" s="536"/>
      <c r="C15" s="537"/>
      <c r="D15" s="569"/>
      <c r="E15" s="898">
        <f>C6</f>
        <v>1</v>
      </c>
      <c r="F15" s="571">
        <f t="shared" ref="F15:F29" si="1">E15*D15</f>
        <v>0</v>
      </c>
      <c r="G15" s="572"/>
      <c r="H15" s="899">
        <f>C6</f>
        <v>1</v>
      </c>
      <c r="I15" s="571">
        <f>H15*G15</f>
        <v>0</v>
      </c>
      <c r="J15" s="574">
        <f t="shared" si="0"/>
        <v>0</v>
      </c>
      <c r="K15" s="575" t="str">
        <f t="shared" ref="K15:K56" si="2">IF(ISERROR(J15/F15), "", J15/F15)</f>
        <v/>
      </c>
    </row>
    <row r="16" spans="2:11">
      <c r="B16" s="538"/>
      <c r="C16" s="537"/>
      <c r="D16" s="569"/>
      <c r="E16" s="898">
        <f>E15</f>
        <v>1</v>
      </c>
      <c r="F16" s="571">
        <f t="shared" si="1"/>
        <v>0</v>
      </c>
      <c r="G16" s="572"/>
      <c r="H16" s="899">
        <f>H15</f>
        <v>1</v>
      </c>
      <c r="I16" s="571">
        <f t="shared" ref="I16:I29" si="3">H16*G16</f>
        <v>0</v>
      </c>
      <c r="J16" s="574">
        <f t="shared" si="0"/>
        <v>0</v>
      </c>
      <c r="K16" s="575" t="str">
        <f t="shared" si="2"/>
        <v/>
      </c>
    </row>
    <row r="17" spans="2:13">
      <c r="B17" s="538"/>
      <c r="C17" s="537"/>
      <c r="D17" s="569"/>
      <c r="E17" s="898">
        <f t="shared" ref="E17:E28" si="4">E16</f>
        <v>1</v>
      </c>
      <c r="F17" s="571">
        <f t="shared" si="1"/>
        <v>0</v>
      </c>
      <c r="G17" s="572"/>
      <c r="H17" s="899">
        <f t="shared" ref="H17:H29" si="5">H16</f>
        <v>1</v>
      </c>
      <c r="I17" s="571">
        <f t="shared" si="3"/>
        <v>0</v>
      </c>
      <c r="J17" s="574">
        <f t="shared" si="0"/>
        <v>0</v>
      </c>
      <c r="K17" s="575" t="str">
        <f t="shared" si="2"/>
        <v/>
      </c>
    </row>
    <row r="18" spans="2:13">
      <c r="B18" s="538"/>
      <c r="C18" s="537"/>
      <c r="D18" s="569"/>
      <c r="E18" s="898">
        <f t="shared" si="4"/>
        <v>1</v>
      </c>
      <c r="F18" s="571">
        <f t="shared" si="1"/>
        <v>0</v>
      </c>
      <c r="G18" s="572"/>
      <c r="H18" s="899">
        <f t="shared" si="5"/>
        <v>1</v>
      </c>
      <c r="I18" s="571">
        <f t="shared" si="3"/>
        <v>0</v>
      </c>
      <c r="J18" s="574">
        <f t="shared" si="0"/>
        <v>0</v>
      </c>
      <c r="K18" s="575" t="str">
        <f t="shared" si="2"/>
        <v/>
      </c>
    </row>
    <row r="19" spans="2:13">
      <c r="B19" s="538"/>
      <c r="C19" s="537"/>
      <c r="D19" s="569"/>
      <c r="E19" s="898">
        <f t="shared" si="4"/>
        <v>1</v>
      </c>
      <c r="F19" s="571">
        <f t="shared" si="1"/>
        <v>0</v>
      </c>
      <c r="G19" s="572"/>
      <c r="H19" s="899">
        <f t="shared" si="5"/>
        <v>1</v>
      </c>
      <c r="I19" s="571">
        <f t="shared" si="3"/>
        <v>0</v>
      </c>
      <c r="J19" s="574">
        <f t="shared" si="0"/>
        <v>0</v>
      </c>
      <c r="K19" s="575" t="str">
        <f t="shared" si="2"/>
        <v/>
      </c>
    </row>
    <row r="20" spans="2:13">
      <c r="B20" s="536" t="s">
        <v>63</v>
      </c>
      <c r="C20" s="537" t="s">
        <v>20</v>
      </c>
      <c r="D20" s="569">
        <f>'Current Tariff '!E149</f>
        <v>15.5572</v>
      </c>
      <c r="E20" s="898">
        <f t="shared" si="4"/>
        <v>1</v>
      </c>
      <c r="F20" s="571">
        <f t="shared" si="1"/>
        <v>15.5572</v>
      </c>
      <c r="G20" s="572">
        <f>'2016 Rate Schedule (Part 1)'!E94</f>
        <v>19.481481514780604</v>
      </c>
      <c r="H20" s="899">
        <f t="shared" si="5"/>
        <v>1</v>
      </c>
      <c r="I20" s="571">
        <f t="shared" si="3"/>
        <v>19.481481514780604</v>
      </c>
      <c r="J20" s="574">
        <f t="shared" si="0"/>
        <v>3.9242815147806045</v>
      </c>
      <c r="K20" s="575">
        <f t="shared" si="2"/>
        <v>0.25224857395807759</v>
      </c>
      <c r="M20" s="288">
        <f>D20*E20</f>
        <v>15.5572</v>
      </c>
    </row>
    <row r="21" spans="2:13">
      <c r="B21" s="536" t="s">
        <v>390</v>
      </c>
      <c r="C21" s="537"/>
      <c r="D21" s="569"/>
      <c r="E21" s="898">
        <f t="shared" si="4"/>
        <v>1</v>
      </c>
      <c r="F21" s="571">
        <f t="shared" si="1"/>
        <v>0</v>
      </c>
      <c r="G21" s="572"/>
      <c r="H21" s="899">
        <f t="shared" si="5"/>
        <v>1</v>
      </c>
      <c r="I21" s="571">
        <f t="shared" si="3"/>
        <v>0</v>
      </c>
      <c r="J21" s="574">
        <f t="shared" si="0"/>
        <v>0</v>
      </c>
      <c r="K21" s="575" t="str">
        <f t="shared" si="2"/>
        <v/>
      </c>
    </row>
    <row r="22" spans="2:13">
      <c r="B22" s="536"/>
      <c r="C22" s="537"/>
      <c r="D22" s="569"/>
      <c r="E22" s="898">
        <f t="shared" si="4"/>
        <v>1</v>
      </c>
      <c r="F22" s="571">
        <f t="shared" si="1"/>
        <v>0</v>
      </c>
      <c r="G22" s="572"/>
      <c r="H22" s="899">
        <f t="shared" si="5"/>
        <v>1</v>
      </c>
      <c r="I22" s="571">
        <f t="shared" si="3"/>
        <v>0</v>
      </c>
      <c r="J22" s="574">
        <f t="shared" si="0"/>
        <v>0</v>
      </c>
      <c r="K22" s="575" t="str">
        <f t="shared" si="2"/>
        <v/>
      </c>
    </row>
    <row r="23" spans="2:13">
      <c r="B23" s="538"/>
      <c r="C23" s="537"/>
      <c r="D23" s="569"/>
      <c r="E23" s="898">
        <f t="shared" si="4"/>
        <v>1</v>
      </c>
      <c r="F23" s="571">
        <f t="shared" si="1"/>
        <v>0</v>
      </c>
      <c r="G23" s="572"/>
      <c r="H23" s="899">
        <f t="shared" si="5"/>
        <v>1</v>
      </c>
      <c r="I23" s="571">
        <f t="shared" si="3"/>
        <v>0</v>
      </c>
      <c r="J23" s="574">
        <f t="shared" si="0"/>
        <v>0</v>
      </c>
      <c r="K23" s="575" t="str">
        <f t="shared" si="2"/>
        <v/>
      </c>
    </row>
    <row r="24" spans="2:13" ht="12" customHeight="1">
      <c r="B24" s="538"/>
      <c r="C24" s="537"/>
      <c r="D24" s="569"/>
      <c r="E24" s="898">
        <f t="shared" si="4"/>
        <v>1</v>
      </c>
      <c r="F24" s="571">
        <f t="shared" si="1"/>
        <v>0</v>
      </c>
      <c r="G24" s="572"/>
      <c r="H24" s="899">
        <f t="shared" si="5"/>
        <v>1</v>
      </c>
      <c r="I24" s="571">
        <f t="shared" si="3"/>
        <v>0</v>
      </c>
      <c r="J24" s="574">
        <f t="shared" si="0"/>
        <v>0</v>
      </c>
      <c r="K24" s="575" t="str">
        <f t="shared" si="2"/>
        <v/>
      </c>
    </row>
    <row r="25" spans="2:13">
      <c r="B25" s="538"/>
      <c r="C25" s="537"/>
      <c r="D25" s="569"/>
      <c r="E25" s="898">
        <f t="shared" si="4"/>
        <v>1</v>
      </c>
      <c r="F25" s="571">
        <f t="shared" si="1"/>
        <v>0</v>
      </c>
      <c r="G25" s="572"/>
      <c r="H25" s="899">
        <f t="shared" si="5"/>
        <v>1</v>
      </c>
      <c r="I25" s="571">
        <f t="shared" si="3"/>
        <v>0</v>
      </c>
      <c r="J25" s="574">
        <f t="shared" si="0"/>
        <v>0</v>
      </c>
      <c r="K25" s="575" t="str">
        <f t="shared" si="2"/>
        <v/>
      </c>
    </row>
    <row r="26" spans="2:13">
      <c r="B26" s="538"/>
      <c r="C26" s="537"/>
      <c r="D26" s="569"/>
      <c r="E26" s="898">
        <f t="shared" si="4"/>
        <v>1</v>
      </c>
      <c r="F26" s="571">
        <f t="shared" si="1"/>
        <v>0</v>
      </c>
      <c r="G26" s="572"/>
      <c r="H26" s="899">
        <f t="shared" si="5"/>
        <v>1</v>
      </c>
      <c r="I26" s="571">
        <f t="shared" si="3"/>
        <v>0</v>
      </c>
      <c r="J26" s="574">
        <f t="shared" si="0"/>
        <v>0</v>
      </c>
      <c r="K26" s="575" t="str">
        <f t="shared" si="2"/>
        <v/>
      </c>
    </row>
    <row r="27" spans="2:13">
      <c r="B27" s="538"/>
      <c r="C27" s="537"/>
      <c r="D27" s="569"/>
      <c r="E27" s="898">
        <f t="shared" si="4"/>
        <v>1</v>
      </c>
      <c r="F27" s="571">
        <f t="shared" si="1"/>
        <v>0</v>
      </c>
      <c r="G27" s="572"/>
      <c r="H27" s="899">
        <f t="shared" si="5"/>
        <v>1</v>
      </c>
      <c r="I27" s="571">
        <f t="shared" si="3"/>
        <v>0</v>
      </c>
      <c r="J27" s="574">
        <f t="shared" si="0"/>
        <v>0</v>
      </c>
      <c r="K27" s="575" t="str">
        <f t="shared" si="2"/>
        <v/>
      </c>
    </row>
    <row r="28" spans="2:13">
      <c r="B28" s="538"/>
      <c r="C28" s="537"/>
      <c r="D28" s="569"/>
      <c r="E28" s="898">
        <f t="shared" si="4"/>
        <v>1</v>
      </c>
      <c r="F28" s="571">
        <f t="shared" si="1"/>
        <v>0</v>
      </c>
      <c r="G28" s="572"/>
      <c r="H28" s="899">
        <f t="shared" si="5"/>
        <v>1</v>
      </c>
      <c r="I28" s="571">
        <f t="shared" si="3"/>
        <v>0</v>
      </c>
      <c r="J28" s="574">
        <f t="shared" si="0"/>
        <v>0</v>
      </c>
      <c r="K28" s="575" t="str">
        <f t="shared" si="2"/>
        <v/>
      </c>
    </row>
    <row r="29" spans="2:13">
      <c r="B29" s="538"/>
      <c r="C29" s="537"/>
      <c r="D29" s="569"/>
      <c r="E29" s="576">
        <f>E28</f>
        <v>1</v>
      </c>
      <c r="F29" s="571">
        <f t="shared" si="1"/>
        <v>0</v>
      </c>
      <c r="G29" s="572"/>
      <c r="H29" s="899">
        <f t="shared" si="5"/>
        <v>1</v>
      </c>
      <c r="I29" s="571">
        <f t="shared" si="3"/>
        <v>0</v>
      </c>
      <c r="J29" s="574">
        <f t="shared" si="0"/>
        <v>0</v>
      </c>
      <c r="K29" s="575" t="str">
        <f t="shared" si="2"/>
        <v/>
      </c>
    </row>
    <row r="30" spans="2:13">
      <c r="B30" s="539" t="s">
        <v>464</v>
      </c>
      <c r="C30" s="540"/>
      <c r="D30" s="577"/>
      <c r="E30" s="578"/>
      <c r="F30" s="579">
        <f>SUM(F14:F29)</f>
        <v>19.8172</v>
      </c>
      <c r="G30" s="580"/>
      <c r="H30" s="581"/>
      <c r="I30" s="897">
        <f>SUM(I14:I29)</f>
        <v>24.816060439842012</v>
      </c>
      <c r="J30" s="582">
        <f t="shared" si="0"/>
        <v>4.9988604398420122</v>
      </c>
      <c r="K30" s="583">
        <f>IF((F30)=0,"",(J30/F30))</f>
        <v>0.25224857395807743</v>
      </c>
    </row>
    <row r="31" spans="2:13" ht="48" customHeight="1">
      <c r="B31" s="541" t="s">
        <v>577</v>
      </c>
      <c r="C31" s="537" t="s">
        <v>20</v>
      </c>
      <c r="D31" s="572">
        <f>'Current Tariff '!E151</f>
        <v>1.0147999999999999</v>
      </c>
      <c r="E31" s="576">
        <f>C6</f>
        <v>1</v>
      </c>
      <c r="F31" s="571">
        <f t="shared" ref="F31:F42" si="6">E31*D31</f>
        <v>1.0147999999999999</v>
      </c>
      <c r="G31" s="626">
        <f>'2016 Rate Schedule (Part 1)'!E96</f>
        <v>0</v>
      </c>
      <c r="H31" s="576">
        <f>E31</f>
        <v>1</v>
      </c>
      <c r="I31" s="571">
        <f t="shared" ref="I31:I42" si="7">H31*G31</f>
        <v>0</v>
      </c>
      <c r="J31" s="574">
        <f t="shared" si="0"/>
        <v>-1.0147999999999999</v>
      </c>
      <c r="K31" s="575">
        <f t="shared" si="2"/>
        <v>-1</v>
      </c>
    </row>
    <row r="32" spans="2:13" ht="48" customHeight="1">
      <c r="B32" s="541"/>
      <c r="C32" s="537"/>
      <c r="D32" s="572"/>
      <c r="E32" s="576"/>
      <c r="F32" s="571"/>
      <c r="G32" s="626"/>
      <c r="H32" s="576"/>
      <c r="I32" s="571"/>
      <c r="J32" s="574"/>
      <c r="K32" s="575"/>
    </row>
    <row r="33" spans="2:11" ht="45.75" customHeight="1">
      <c r="B33" s="541" t="s">
        <v>578</v>
      </c>
      <c r="C33" s="537" t="s">
        <v>20</v>
      </c>
      <c r="D33" s="572"/>
      <c r="E33" s="576">
        <f>E31</f>
        <v>1</v>
      </c>
      <c r="F33" s="571">
        <f t="shared" si="6"/>
        <v>0</v>
      </c>
      <c r="G33" s="572">
        <f>'2016 Rate Schedule (Part 1)'!E97</f>
        <v>-1.7750999999999999</v>
      </c>
      <c r="H33" s="576">
        <f t="shared" ref="H33:H40" si="8">E33</f>
        <v>1</v>
      </c>
      <c r="I33" s="571">
        <f t="shared" si="7"/>
        <v>-1.7750999999999999</v>
      </c>
      <c r="J33" s="574">
        <f t="shared" si="0"/>
        <v>-1.7750999999999999</v>
      </c>
      <c r="K33" s="575" t="str">
        <f t="shared" si="2"/>
        <v/>
      </c>
    </row>
    <row r="34" spans="2:11" ht="51" customHeight="1">
      <c r="B34" s="541" t="s">
        <v>580</v>
      </c>
      <c r="C34" s="537" t="s">
        <v>20</v>
      </c>
      <c r="D34" s="569"/>
      <c r="E34" s="576">
        <f>E33</f>
        <v>1</v>
      </c>
      <c r="F34" s="571">
        <f t="shared" si="6"/>
        <v>0</v>
      </c>
      <c r="G34" s="626"/>
      <c r="H34" s="576">
        <f t="shared" si="8"/>
        <v>1</v>
      </c>
      <c r="I34" s="571">
        <f t="shared" si="7"/>
        <v>0</v>
      </c>
      <c r="J34" s="574">
        <f t="shared" si="0"/>
        <v>0</v>
      </c>
      <c r="K34" s="575" t="str">
        <f t="shared" si="2"/>
        <v/>
      </c>
    </row>
    <row r="35" spans="2:11" ht="52.5" customHeight="1">
      <c r="B35" s="541" t="s">
        <v>494</v>
      </c>
      <c r="C35" s="537" t="s">
        <v>20</v>
      </c>
      <c r="D35" s="569"/>
      <c r="E35" s="576">
        <f>E34</f>
        <v>1</v>
      </c>
      <c r="F35" s="571">
        <f t="shared" si="6"/>
        <v>0</v>
      </c>
      <c r="G35" s="572">
        <f>'2016 Rate Schedule (Part 1)'!E99</f>
        <v>0.1384</v>
      </c>
      <c r="H35" s="576">
        <f t="shared" si="8"/>
        <v>1</v>
      </c>
      <c r="I35" s="571">
        <f t="shared" si="7"/>
        <v>0.1384</v>
      </c>
      <c r="J35" s="574">
        <f t="shared" si="0"/>
        <v>0.1384</v>
      </c>
      <c r="K35" s="575" t="str">
        <f t="shared" si="2"/>
        <v/>
      </c>
    </row>
    <row r="36" spans="2:11" ht="52.5" customHeight="1">
      <c r="B36" s="541" t="s">
        <v>757</v>
      </c>
      <c r="C36" s="537" t="s">
        <v>20</v>
      </c>
      <c r="D36" s="569"/>
      <c r="E36" s="576">
        <f>E35</f>
        <v>1</v>
      </c>
      <c r="F36" s="571"/>
      <c r="G36" s="572">
        <f>'2016 Rate Schedule (Part 1)'!E100</f>
        <v>0</v>
      </c>
      <c r="H36" s="576">
        <f>E36</f>
        <v>1</v>
      </c>
      <c r="I36" s="571">
        <f>H36*G36</f>
        <v>0</v>
      </c>
      <c r="J36" s="574">
        <f>I36-F36</f>
        <v>0</v>
      </c>
      <c r="K36" s="575" t="str">
        <f>IF(ISERROR(J36/F36), "", J36/F36)</f>
        <v/>
      </c>
    </row>
    <row r="37" spans="2:11" ht="67.5" customHeight="1">
      <c r="B37" s="541"/>
      <c r="C37" s="537"/>
      <c r="D37" s="569"/>
      <c r="E37" s="576">
        <f>E36</f>
        <v>1</v>
      </c>
      <c r="F37" s="571"/>
      <c r="G37" s="572"/>
      <c r="H37" s="576">
        <f>C5</f>
        <v>293.51010201246379</v>
      </c>
      <c r="I37" s="571">
        <f>H37*G37</f>
        <v>0</v>
      </c>
      <c r="J37" s="574">
        <f>I37-F37</f>
        <v>0</v>
      </c>
      <c r="K37" s="575" t="str">
        <f>IF(ISERROR(J37/F37), "", J37/F37)</f>
        <v/>
      </c>
    </row>
    <row r="38" spans="2:11" ht="34.5" customHeight="1">
      <c r="B38" s="541"/>
      <c r="C38" s="537"/>
      <c r="D38" s="569"/>
      <c r="E38" s="576"/>
      <c r="F38" s="571"/>
      <c r="G38" s="572"/>
      <c r="H38" s="576"/>
      <c r="I38" s="571"/>
      <c r="J38" s="574"/>
      <c r="K38" s="575"/>
    </row>
    <row r="39" spans="2:11" ht="34.5" customHeight="1">
      <c r="B39" s="541"/>
      <c r="C39" s="537"/>
      <c r="D39" s="569"/>
      <c r="E39" s="576"/>
      <c r="F39" s="571"/>
      <c r="G39" s="572"/>
      <c r="H39" s="576"/>
      <c r="I39" s="571"/>
      <c r="J39" s="574"/>
      <c r="K39" s="575"/>
    </row>
    <row r="40" spans="2:11" ht="27.75" customHeight="1">
      <c r="B40" s="542" t="s">
        <v>465</v>
      </c>
      <c r="C40" s="537" t="s">
        <v>20</v>
      </c>
      <c r="D40" s="569">
        <f>'Current Tariff '!E150</f>
        <v>0.64200000000000002</v>
      </c>
      <c r="E40" s="576">
        <f>E35</f>
        <v>1</v>
      </c>
      <c r="F40" s="571">
        <f t="shared" si="6"/>
        <v>0.64200000000000002</v>
      </c>
      <c r="G40" s="572">
        <f>'2016 Rate Schedule (Part 1)'!E95</f>
        <v>1.3055319264497893</v>
      </c>
      <c r="H40" s="576">
        <f t="shared" si="8"/>
        <v>1</v>
      </c>
      <c r="I40" s="571">
        <f t="shared" si="7"/>
        <v>1.3055319264497893</v>
      </c>
      <c r="J40" s="574">
        <f t="shared" si="0"/>
        <v>0.66353192644978931</v>
      </c>
      <c r="K40" s="575">
        <f t="shared" si="2"/>
        <v>1.0335388262457776</v>
      </c>
    </row>
    <row r="41" spans="2:11" ht="24.75" customHeight="1">
      <c r="B41" s="542" t="s">
        <v>466</v>
      </c>
      <c r="C41" s="537" t="s">
        <v>41</v>
      </c>
      <c r="D41" s="584">
        <f>IF((C5*12&gt;=150000), 0, IF(C4="RPP",(D52*0.64+D53*0.18+D54*0.18),IF(C4="Non-RPP (Retailer)",D55,D56)))</f>
        <v>0.11183999999999999</v>
      </c>
      <c r="E41" s="585">
        <f>IF(D41=0, 0, $C5*C7-C5)</f>
        <v>23.392755130393368</v>
      </c>
      <c r="F41" s="571">
        <f t="shared" si="6"/>
        <v>2.6162457337831944</v>
      </c>
      <c r="G41" s="586">
        <f>IF((C5*12&gt;=150000), 0, IF(C4="RPP",(G52*0.64+G53*0.18+G54*0.18),IF(C4="Non-RPP (Retailer)",G55,G56)))</f>
        <v>0.11183999999999999</v>
      </c>
      <c r="H41" s="585">
        <f>IF(G41=0, 0, C5*C8-C5)</f>
        <v>24.038477354820827</v>
      </c>
      <c r="I41" s="571">
        <f t="shared" si="7"/>
        <v>2.6884633073631612</v>
      </c>
      <c r="J41" s="574">
        <f t="shared" si="0"/>
        <v>7.2217573579966832E-2</v>
      </c>
      <c r="K41" s="575">
        <f t="shared" si="2"/>
        <v>2.7603513174405594E-2</v>
      </c>
    </row>
    <row r="42" spans="2:11" ht="24" customHeight="1">
      <c r="B42" s="542" t="s">
        <v>467</v>
      </c>
      <c r="C42" s="537"/>
      <c r="D42" s="584"/>
      <c r="E42" s="570">
        <v>1</v>
      </c>
      <c r="F42" s="571">
        <f t="shared" si="6"/>
        <v>0</v>
      </c>
      <c r="G42" s="584"/>
      <c r="H42" s="570">
        <v>1</v>
      </c>
      <c r="I42" s="571">
        <f t="shared" si="7"/>
        <v>0</v>
      </c>
      <c r="J42" s="574">
        <f t="shared" si="0"/>
        <v>0</v>
      </c>
      <c r="K42" s="575" t="str">
        <f t="shared" si="2"/>
        <v/>
      </c>
    </row>
    <row r="43" spans="2:11" ht="25.5">
      <c r="B43" s="543" t="s">
        <v>468</v>
      </c>
      <c r="C43" s="544"/>
      <c r="D43" s="587"/>
      <c r="E43" s="578"/>
      <c r="F43" s="588">
        <f>SUM(F31:F42)+F30</f>
        <v>24.090245733783192</v>
      </c>
      <c r="G43" s="578"/>
      <c r="H43" s="581"/>
      <c r="I43" s="588">
        <f>SUM(I31:I42)+I30</f>
        <v>27.173355673654964</v>
      </c>
      <c r="J43" s="582">
        <f t="shared" si="0"/>
        <v>3.0831099398717718</v>
      </c>
      <c r="K43" s="583">
        <f>IF((F43)=0,"",(J43/F43))</f>
        <v>0.1279816724969369</v>
      </c>
    </row>
    <row r="44" spans="2:11" ht="20.25" customHeight="1">
      <c r="B44" s="545" t="s">
        <v>392</v>
      </c>
      <c r="C44" s="546" t="s">
        <v>20</v>
      </c>
      <c r="D44" s="572">
        <f>'Current Tariff '!E152</f>
        <v>2.3731</v>
      </c>
      <c r="E44" s="585">
        <f>IF($C6&gt;0, $C6, $C5*$C7)</f>
        <v>1</v>
      </c>
      <c r="F44" s="571">
        <f>E44*D44</f>
        <v>2.3731</v>
      </c>
      <c r="G44" s="572">
        <f>'2016 Rate Schedule (Part 1)'!E101</f>
        <v>2.12</v>
      </c>
      <c r="H44" s="585">
        <f>IF($C6&gt;0, $C6, $C5*$C8)</f>
        <v>1</v>
      </c>
      <c r="I44" s="571">
        <f>H44*G44</f>
        <v>2.12</v>
      </c>
      <c r="J44" s="574">
        <f t="shared" si="0"/>
        <v>-0.25309999999999988</v>
      </c>
      <c r="K44" s="575">
        <f t="shared" si="2"/>
        <v>-0.10665374404786983</v>
      </c>
    </row>
    <row r="45" spans="2:11">
      <c r="B45" s="547" t="s">
        <v>393</v>
      </c>
      <c r="C45" s="546" t="s">
        <v>20</v>
      </c>
      <c r="D45" s="572">
        <f>'Current Tariff '!E153</f>
        <v>1.7060999999999999</v>
      </c>
      <c r="E45" s="585">
        <f>E44</f>
        <v>1</v>
      </c>
      <c r="F45" s="571">
        <f>E45*D45</f>
        <v>1.7060999999999999</v>
      </c>
      <c r="G45" s="572">
        <f>'2016 Rate Schedule (Part 1)'!E102</f>
        <v>1.7602</v>
      </c>
      <c r="H45" s="585">
        <f>H44</f>
        <v>1</v>
      </c>
      <c r="I45" s="571">
        <f>H45*G45</f>
        <v>1.7602</v>
      </c>
      <c r="J45" s="574">
        <f t="shared" si="0"/>
        <v>5.4100000000000037E-2</v>
      </c>
      <c r="K45" s="575">
        <f t="shared" si="2"/>
        <v>3.1709747377058811E-2</v>
      </c>
    </row>
    <row r="46" spans="2:11" ht="25.5">
      <c r="B46" s="543" t="s">
        <v>469</v>
      </c>
      <c r="C46" s="540"/>
      <c r="D46" s="589"/>
      <c r="E46" s="578"/>
      <c r="F46" s="588">
        <f>SUM(F43:F45)</f>
        <v>28.169445733783192</v>
      </c>
      <c r="G46" s="590"/>
      <c r="H46" s="591"/>
      <c r="I46" s="588">
        <f>SUM(I43:I45)</f>
        <v>31.053555673654966</v>
      </c>
      <c r="J46" s="582">
        <f t="shared" si="0"/>
        <v>2.8841099398717738</v>
      </c>
      <c r="K46" s="583">
        <f>IF((F46)=0,"",(J46/F46))</f>
        <v>0.10238433397405843</v>
      </c>
    </row>
    <row r="47" spans="2:11" ht="16.5" customHeight="1">
      <c r="B47" s="548" t="s">
        <v>394</v>
      </c>
      <c r="C47" s="546" t="s">
        <v>41</v>
      </c>
      <c r="D47" s="594">
        <f>'Current Tariff '!E157</f>
        <v>3.5999999999999999E-3</v>
      </c>
      <c r="E47" s="585">
        <f>C5*C7</f>
        <v>316.90285714285716</v>
      </c>
      <c r="F47" s="593">
        <f t="shared" ref="F47:F54" si="9">E47*D47</f>
        <v>1.1408502857142857</v>
      </c>
      <c r="G47" s="594">
        <f>'2016 Rate Schedule (Part 1)'!E103</f>
        <v>3.5999999999999999E-3</v>
      </c>
      <c r="H47" s="585">
        <f>C5*C8</f>
        <v>317.54857936728462</v>
      </c>
      <c r="I47" s="593">
        <f t="shared" ref="I47:I54" si="10">H47*G47</f>
        <v>1.1431748857222246</v>
      </c>
      <c r="J47" s="574">
        <f t="shared" si="0"/>
        <v>2.3246000079388818E-3</v>
      </c>
      <c r="K47" s="575">
        <f t="shared" si="2"/>
        <v>2.0376030378810406E-3</v>
      </c>
    </row>
    <row r="48" spans="2:11">
      <c r="B48" s="548" t="s">
        <v>395</v>
      </c>
      <c r="C48" s="546" t="s">
        <v>41</v>
      </c>
      <c r="D48" s="594">
        <f>'Current Tariff '!E158</f>
        <v>2.0999999999999999E-3</v>
      </c>
      <c r="E48" s="585">
        <f>C5*C7</f>
        <v>316.90285714285716</v>
      </c>
      <c r="F48" s="593">
        <f t="shared" si="9"/>
        <v>0.66549599999999998</v>
      </c>
      <c r="G48" s="594">
        <f>'2016 Rate Schedule (Part 1)'!E104</f>
        <v>2.0999999999999999E-3</v>
      </c>
      <c r="H48" s="585">
        <f>C5*C8</f>
        <v>317.54857936728462</v>
      </c>
      <c r="I48" s="593">
        <f t="shared" si="10"/>
        <v>0.66685201667129768</v>
      </c>
      <c r="J48" s="574">
        <f t="shared" si="0"/>
        <v>1.3560166712976995E-3</v>
      </c>
      <c r="K48" s="575">
        <f t="shared" si="2"/>
        <v>2.0376030378810688E-3</v>
      </c>
    </row>
    <row r="49" spans="2:11">
      <c r="B49" s="536" t="s">
        <v>396</v>
      </c>
      <c r="C49" s="546" t="s">
        <v>489</v>
      </c>
      <c r="D49" s="594">
        <f>'Current Tariff '!E159</f>
        <v>0.25</v>
      </c>
      <c r="E49" s="570">
        <f>E14</f>
        <v>2</v>
      </c>
      <c r="F49" s="593">
        <f t="shared" si="9"/>
        <v>0.5</v>
      </c>
      <c r="G49" s="594">
        <f>'2016 Rate Schedule (Part 1)'!E105</f>
        <v>0.25</v>
      </c>
      <c r="H49" s="573">
        <f>E14</f>
        <v>2</v>
      </c>
      <c r="I49" s="593">
        <f t="shared" si="10"/>
        <v>0.5</v>
      </c>
      <c r="J49" s="574">
        <f t="shared" si="0"/>
        <v>0</v>
      </c>
      <c r="K49" s="575">
        <f t="shared" si="2"/>
        <v>0</v>
      </c>
    </row>
    <row r="50" spans="2:11">
      <c r="B50" s="536" t="s">
        <v>397</v>
      </c>
      <c r="C50" s="546" t="s">
        <v>41</v>
      </c>
      <c r="D50" s="594">
        <v>7.0000000000000001E-3</v>
      </c>
      <c r="E50" s="576">
        <f>C5</f>
        <v>293.51010201246379</v>
      </c>
      <c r="F50" s="593">
        <f t="shared" si="9"/>
        <v>2.0545707140872467</v>
      </c>
      <c r="G50" s="860">
        <f>D50</f>
        <v>7.0000000000000001E-3</v>
      </c>
      <c r="H50" s="895">
        <f>C5</f>
        <v>293.51010201246379</v>
      </c>
      <c r="I50" s="595">
        <f>G50*H50</f>
        <v>2.0545707140872467</v>
      </c>
      <c r="J50" s="595">
        <f t="shared" si="0"/>
        <v>0</v>
      </c>
      <c r="K50" s="575">
        <f t="shared" si="2"/>
        <v>0</v>
      </c>
    </row>
    <row r="51" spans="2:11" ht="25.5">
      <c r="B51" s="548" t="s">
        <v>470</v>
      </c>
      <c r="C51" s="546" t="s">
        <v>41</v>
      </c>
      <c r="D51" s="595">
        <f>G51</f>
        <v>0</v>
      </c>
      <c r="E51" s="585">
        <f>E47</f>
        <v>316.90285714285716</v>
      </c>
      <c r="F51" s="595">
        <f>D51*E51</f>
        <v>0</v>
      </c>
      <c r="G51" s="594">
        <f>'2016 Rate Schedule (Part 1)'!E106</f>
        <v>0</v>
      </c>
      <c r="H51" s="585">
        <f>C5*C8</f>
        <v>317.54857936728462</v>
      </c>
      <c r="I51" s="593">
        <f>H51*G51</f>
        <v>0</v>
      </c>
      <c r="J51" s="574">
        <f t="shared" si="0"/>
        <v>0</v>
      </c>
      <c r="K51" s="575" t="str">
        <f t="shared" si="2"/>
        <v/>
      </c>
    </row>
    <row r="52" spans="2:11" ht="12.75" customHeight="1">
      <c r="B52" s="542" t="s">
        <v>471</v>
      </c>
      <c r="C52" s="546" t="s">
        <v>41</v>
      </c>
      <c r="D52" s="846">
        <v>8.6999999999999994E-2</v>
      </c>
      <c r="E52" s="597">
        <f>IF(AND(C5*12&gt;=150000),0.64*C5*C7,0.64*C5)</f>
        <v>187.84646528797683</v>
      </c>
      <c r="F52" s="593">
        <f t="shared" si="9"/>
        <v>16.342642480053982</v>
      </c>
      <c r="G52" s="596">
        <f>D52</f>
        <v>8.6999999999999994E-2</v>
      </c>
      <c r="H52" s="597">
        <f>IF(AND(C5*12&gt;=150000),0.64*C5*C8,0.64*C5)</f>
        <v>187.84646528797683</v>
      </c>
      <c r="I52" s="593">
        <f t="shared" si="10"/>
        <v>16.342642480053982</v>
      </c>
      <c r="J52" s="574">
        <f t="shared" si="0"/>
        <v>0</v>
      </c>
      <c r="K52" s="575">
        <f t="shared" si="2"/>
        <v>0</v>
      </c>
    </row>
    <row r="53" spans="2:11" ht="17.25" customHeight="1">
      <c r="B53" s="542" t="s">
        <v>472</v>
      </c>
      <c r="C53" s="546" t="s">
        <v>41</v>
      </c>
      <c r="D53" s="846">
        <v>0.13200000000000001</v>
      </c>
      <c r="E53" s="597">
        <f>IF(AND(C5*12&gt;=150000),0.18*C5*C7,0.18*C5)</f>
        <v>52.831818362243482</v>
      </c>
      <c r="F53" s="593">
        <f t="shared" si="9"/>
        <v>6.9738000238161399</v>
      </c>
      <c r="G53" s="596">
        <f t="shared" ref="G53:G54" si="11">D53</f>
        <v>0.13200000000000001</v>
      </c>
      <c r="H53" s="597">
        <f>IF(AND(C5*12&gt;=150000),0.18*C5*C8,0.18*C5)</f>
        <v>52.831818362243482</v>
      </c>
      <c r="I53" s="593">
        <f t="shared" si="10"/>
        <v>6.9738000238161399</v>
      </c>
      <c r="J53" s="574">
        <f t="shared" si="0"/>
        <v>0</v>
      </c>
      <c r="K53" s="575">
        <f t="shared" si="2"/>
        <v>0</v>
      </c>
    </row>
    <row r="54" spans="2:11" ht="14.25" customHeight="1" thickBot="1">
      <c r="B54" s="549" t="s">
        <v>473</v>
      </c>
      <c r="C54" s="546" t="s">
        <v>41</v>
      </c>
      <c r="D54" s="846">
        <v>0.18</v>
      </c>
      <c r="E54" s="597">
        <f>IF(AND(C5*12&gt;=150000),0.18*C5*C7,0.18*C5)</f>
        <v>52.831818362243482</v>
      </c>
      <c r="F54" s="593">
        <f t="shared" si="9"/>
        <v>9.5097273052038265</v>
      </c>
      <c r="G54" s="596">
        <f t="shared" si="11"/>
        <v>0.18</v>
      </c>
      <c r="H54" s="597">
        <f>IF(AND(C5*12&gt;=150000),0.18*C5*C8,0.18*C5)</f>
        <v>52.831818362243482</v>
      </c>
      <c r="I54" s="593">
        <f t="shared" si="10"/>
        <v>9.5097273052038265</v>
      </c>
      <c r="J54" s="574">
        <f t="shared" si="0"/>
        <v>0</v>
      </c>
      <c r="K54" s="575">
        <f t="shared" si="2"/>
        <v>0</v>
      </c>
    </row>
    <row r="55" spans="2:11" ht="12.75" hidden="1" customHeight="1">
      <c r="B55" s="542" t="s">
        <v>474</v>
      </c>
      <c r="C55" s="537"/>
      <c r="D55" s="596">
        <v>8.5999999999999993E-2</v>
      </c>
      <c r="E55" s="597">
        <f>IF(AND(C5*12&gt;=150000),C5*C7,C5)</f>
        <v>293.51010201246379</v>
      </c>
      <c r="F55" s="593">
        <f>E55*D55</f>
        <v>25.241868773071882</v>
      </c>
      <c r="G55" s="596">
        <v>8.5999999999999993E-2</v>
      </c>
      <c r="H55" s="597">
        <f>IF(AND(C5*12&gt;=150000),C5*C8,C5)</f>
        <v>293.51010201246379</v>
      </c>
      <c r="I55" s="593">
        <f>H55*G55</f>
        <v>25.241868773071882</v>
      </c>
      <c r="J55" s="574">
        <f t="shared" si="0"/>
        <v>0</v>
      </c>
      <c r="K55" s="575">
        <f t="shared" si="2"/>
        <v>0</v>
      </c>
    </row>
    <row r="56" spans="2:11" ht="13.5" hidden="1" customHeight="1" thickBot="1">
      <c r="B56" s="542" t="s">
        <v>475</v>
      </c>
      <c r="C56" s="537"/>
      <c r="D56" s="592">
        <f>0.0906</f>
        <v>9.06E-2</v>
      </c>
      <c r="E56" s="598">
        <f>IF(AND(C5*12&gt;=150000),C5*C7,C5)</f>
        <v>293.51010201246379</v>
      </c>
      <c r="F56" s="593">
        <f>E56*D56</f>
        <v>26.592015242329218</v>
      </c>
      <c r="G56" s="592">
        <f>0.0906</f>
        <v>9.06E-2</v>
      </c>
      <c r="H56" s="598">
        <f>IF(AND(C5*12&gt;=150000),C5*C8,C5)</f>
        <v>293.51010201246379</v>
      </c>
      <c r="I56" s="593">
        <f>H56*G56</f>
        <v>26.592015242329218</v>
      </c>
      <c r="J56" s="574">
        <f t="shared" si="0"/>
        <v>0</v>
      </c>
      <c r="K56" s="575">
        <f t="shared" si="2"/>
        <v>0</v>
      </c>
    </row>
    <row r="57" spans="2:11" ht="13.5" thickBot="1">
      <c r="B57" s="550"/>
      <c r="C57" s="551"/>
      <c r="D57" s="599"/>
      <c r="E57" s="600"/>
      <c r="F57" s="601"/>
      <c r="G57" s="599"/>
      <c r="H57" s="602"/>
      <c r="I57" s="601"/>
      <c r="J57" s="603"/>
      <c r="K57" s="604"/>
    </row>
    <row r="58" spans="2:11">
      <c r="B58" s="552" t="s">
        <v>476</v>
      </c>
      <c r="C58" s="536"/>
      <c r="D58" s="605"/>
      <c r="E58" s="606"/>
      <c r="F58" s="607">
        <f>SUM(F47:F54,F46)</f>
        <v>65.35653254265867</v>
      </c>
      <c r="G58" s="608"/>
      <c r="H58" s="608"/>
      <c r="I58" s="607">
        <f>SUM(I47:I54,I46)</f>
        <v>68.24432309920968</v>
      </c>
      <c r="J58" s="609">
        <f>I58-F58</f>
        <v>2.8877905565510105</v>
      </c>
      <c r="K58" s="610">
        <f>IF((F58)=0,"",(J58/F58))</f>
        <v>4.4185186150537119E-2</v>
      </c>
    </row>
    <row r="59" spans="2:11">
      <c r="B59" s="553" t="s">
        <v>398</v>
      </c>
      <c r="C59" s="536"/>
      <c r="D59" s="605">
        <v>0.13</v>
      </c>
      <c r="E59" s="611"/>
      <c r="F59" s="612">
        <f>F58*D59</f>
        <v>8.4963492305456274</v>
      </c>
      <c r="G59" s="613">
        <v>0.13</v>
      </c>
      <c r="H59" s="614"/>
      <c r="I59" s="612">
        <f>I58*G59</f>
        <v>8.8717620028972579</v>
      </c>
      <c r="J59" s="615">
        <f>I59-F59</f>
        <v>0.37541277235163051</v>
      </c>
      <c r="K59" s="616">
        <f>IF((F59)=0,"",(J59/F59))</f>
        <v>4.4185186150537022E-2</v>
      </c>
    </row>
    <row r="60" spans="2:11">
      <c r="B60" s="554" t="s">
        <v>478</v>
      </c>
      <c r="C60" s="536"/>
      <c r="D60" s="617"/>
      <c r="E60" s="611"/>
      <c r="F60" s="612">
        <f>F58+F59</f>
        <v>73.852881773204302</v>
      </c>
      <c r="G60" s="614"/>
      <c r="H60" s="614"/>
      <c r="I60" s="612">
        <f>I58+I59</f>
        <v>77.116085102106936</v>
      </c>
      <c r="J60" s="615">
        <f>I60-F60</f>
        <v>3.2632033289026339</v>
      </c>
      <c r="K60" s="616">
        <f>IF((F60)=0,"",(J60/F60))</f>
        <v>4.4185186150537008E-2</v>
      </c>
    </row>
    <row r="61" spans="2:11" ht="12.75" customHeight="1">
      <c r="B61" s="1278" t="s">
        <v>479</v>
      </c>
      <c r="C61" s="1278"/>
      <c r="D61" s="617"/>
      <c r="E61" s="611"/>
      <c r="F61" s="618"/>
      <c r="G61" s="595"/>
      <c r="H61" s="595"/>
      <c r="I61" s="595"/>
      <c r="J61" s="595"/>
      <c r="K61" s="619"/>
    </row>
    <row r="62" spans="2:11" ht="13.5" customHeight="1" thickBot="1">
      <c r="B62" s="1279" t="s">
        <v>477</v>
      </c>
      <c r="C62" s="1279"/>
      <c r="D62" s="620"/>
      <c r="E62" s="621"/>
      <c r="F62" s="622">
        <f>F60+F61</f>
        <v>73.852881773204302</v>
      </c>
      <c r="G62" s="623"/>
      <c r="H62" s="623"/>
      <c r="I62" s="622">
        <f>I60+I61</f>
        <v>77.116085102106936</v>
      </c>
      <c r="J62" s="624">
        <f>I62-F62</f>
        <v>3.2632033289026339</v>
      </c>
      <c r="K62" s="625">
        <f>IF((F62)=0,"",(J62/F62))</f>
        <v>4.4185186150537008E-2</v>
      </c>
    </row>
    <row r="63" spans="2:11" ht="13.5" thickBot="1">
      <c r="B63" s="550"/>
      <c r="C63" s="551"/>
      <c r="D63" s="599"/>
      <c r="E63" s="600"/>
      <c r="F63" s="601"/>
      <c r="G63" s="599"/>
      <c r="H63" s="602"/>
      <c r="I63" s="601"/>
      <c r="J63" s="603"/>
      <c r="K63" s="604"/>
    </row>
    <row r="65" spans="2:11">
      <c r="B65" s="288" t="s">
        <v>397</v>
      </c>
      <c r="D65" s="288">
        <v>7.0000000000000001E-3</v>
      </c>
      <c r="E65" s="288" t="s">
        <v>769</v>
      </c>
      <c r="F65" s="622">
        <f>'[4]App.2-W_Bill Impacts'!H692</f>
        <v>70.773219807490023</v>
      </c>
      <c r="G65" s="623"/>
      <c r="H65" s="623"/>
      <c r="I65" s="622">
        <f>'[4]App.2-W_Bill Impacts'!K692</f>
        <v>87.572035773448675</v>
      </c>
      <c r="J65" s="624">
        <f>'[4]App.2-W_Bill Impacts'!L692</f>
        <v>16.798815965958653</v>
      </c>
      <c r="K65" s="625">
        <f>'[4]App.2-W_Bill Impacts'!M692</f>
        <v>0.23736119413039355</v>
      </c>
    </row>
    <row r="67" spans="2:11" ht="12.75" customHeight="1"/>
    <row r="68" spans="2:11" ht="12.75" customHeight="1"/>
  </sheetData>
  <mergeCells count="10">
    <mergeCell ref="B61:C61"/>
    <mergeCell ref="B62:C62"/>
    <mergeCell ref="C3:E3"/>
    <mergeCell ref="C4:E4"/>
    <mergeCell ref="D11:F11"/>
    <mergeCell ref="G11:I11"/>
    <mergeCell ref="J11:K11"/>
    <mergeCell ref="C12:C13"/>
    <mergeCell ref="J12:J13"/>
    <mergeCell ref="K12:K13"/>
  </mergeCells>
  <dataValidations count="3">
    <dataValidation type="list" allowBlank="1" showInputMessage="1" showErrorMessage="1" sqref="IJ10:IJ24 WUV983074:WUV983081 WKZ983074:WKZ983081 WBD983074:WBD983081 VRH983074:VRH983081 VHL983074:VHL983081 UXP983074:UXP983081 UNT983074:UNT983081 UDX983074:UDX983081 TUB983074:TUB983081 TKF983074:TKF983081 TAJ983074:TAJ983081 SQN983074:SQN983081 SGR983074:SGR983081 RWV983074:RWV983081 RMZ983074:RMZ983081 RDD983074:RDD983081 QTH983074:QTH983081 QJL983074:QJL983081 PZP983074:PZP983081 PPT983074:PPT983081 PFX983074:PFX983081 OWB983074:OWB983081 OMF983074:OMF983081 OCJ983074:OCJ983081 NSN983074:NSN983081 NIR983074:NIR983081 MYV983074:MYV983081 MOZ983074:MOZ983081 MFD983074:MFD983081 LVH983074:LVH983081 LLL983074:LLL983081 LBP983074:LBP983081 KRT983074:KRT983081 KHX983074:KHX983081 JYB983074:JYB983081 JOF983074:JOF983081 JEJ983074:JEJ983081 IUN983074:IUN983081 IKR983074:IKR983081 IAV983074:IAV983081 HQZ983074:HQZ983081 HHD983074:HHD983081 GXH983074:GXH983081 GNL983074:GNL983081 GDP983074:GDP983081 FTT983074:FTT983081 FJX983074:FJX983081 FAB983074:FAB983081 EQF983074:EQF983081 EGJ983074:EGJ983081 DWN983074:DWN983081 DMR983074:DMR983081 DCV983074:DCV983081 CSZ983074:CSZ983081 CJD983074:CJD983081 BZH983074:BZH983081 BPL983074:BPL983081 BFP983074:BFP983081 AVT983074:AVT983081 ALX983074:ALX983081 ACB983074:ACB983081 SF983074:SF983081 IJ983074:IJ983081 WUV917538:WUV917545 WKZ917538:WKZ917545 WBD917538:WBD917545 VRH917538:VRH917545 VHL917538:VHL917545 UXP917538:UXP917545 UNT917538:UNT917545 UDX917538:UDX917545 TUB917538:TUB917545 TKF917538:TKF917545 TAJ917538:TAJ917545 SQN917538:SQN917545 SGR917538:SGR917545 RWV917538:RWV917545 RMZ917538:RMZ917545 RDD917538:RDD917545 QTH917538:QTH917545 QJL917538:QJL917545 PZP917538:PZP917545 PPT917538:PPT917545 PFX917538:PFX917545 OWB917538:OWB917545 OMF917538:OMF917545 OCJ917538:OCJ917545 NSN917538:NSN917545 NIR917538:NIR917545 MYV917538:MYV917545 MOZ917538:MOZ917545 MFD917538:MFD917545 LVH917538:LVH917545 LLL917538:LLL917545 LBP917538:LBP917545 KRT917538:KRT917545 KHX917538:KHX917545 JYB917538:JYB917545 JOF917538:JOF917545 JEJ917538:JEJ917545 IUN917538:IUN917545 IKR917538:IKR917545 IAV917538:IAV917545 HQZ917538:HQZ917545 HHD917538:HHD917545 GXH917538:GXH917545 GNL917538:GNL917545 GDP917538:GDP917545 FTT917538:FTT917545 FJX917538:FJX917545 FAB917538:FAB917545 EQF917538:EQF917545 EGJ917538:EGJ917545 DWN917538:DWN917545 DMR917538:DMR917545 DCV917538:DCV917545 CSZ917538:CSZ917545 CJD917538:CJD917545 BZH917538:BZH917545 BPL917538:BPL917545 BFP917538:BFP917545 AVT917538:AVT917545 ALX917538:ALX917545 ACB917538:ACB917545 SF917538:SF917545 IJ917538:IJ917545 WUV852002:WUV852009 WKZ852002:WKZ852009 WBD852002:WBD852009 VRH852002:VRH852009 VHL852002:VHL852009 UXP852002:UXP852009 UNT852002:UNT852009 UDX852002:UDX852009 TUB852002:TUB852009 TKF852002:TKF852009 TAJ852002:TAJ852009 SQN852002:SQN852009 SGR852002:SGR852009 RWV852002:RWV852009 RMZ852002:RMZ852009 RDD852002:RDD852009 QTH852002:QTH852009 QJL852002:QJL852009 PZP852002:PZP852009 PPT852002:PPT852009 PFX852002:PFX852009 OWB852002:OWB852009 OMF852002:OMF852009 OCJ852002:OCJ852009 NSN852002:NSN852009 NIR852002:NIR852009 MYV852002:MYV852009 MOZ852002:MOZ852009 MFD852002:MFD852009 LVH852002:LVH852009 LLL852002:LLL852009 LBP852002:LBP852009 KRT852002:KRT852009 KHX852002:KHX852009 JYB852002:JYB852009 JOF852002:JOF852009 JEJ852002:JEJ852009 IUN852002:IUN852009 IKR852002:IKR852009 IAV852002:IAV852009 HQZ852002:HQZ852009 HHD852002:HHD852009 GXH852002:GXH852009 GNL852002:GNL852009 GDP852002:GDP852009 FTT852002:FTT852009 FJX852002:FJX852009 FAB852002:FAB852009 EQF852002:EQF852009 EGJ852002:EGJ852009 DWN852002:DWN852009 DMR852002:DMR852009 DCV852002:DCV852009 CSZ852002:CSZ852009 CJD852002:CJD852009 BZH852002:BZH852009 BPL852002:BPL852009 BFP852002:BFP852009 AVT852002:AVT852009 ALX852002:ALX852009 ACB852002:ACB852009 SF852002:SF852009 IJ852002:IJ852009 WUV786466:WUV786473 WKZ786466:WKZ786473 WBD786466:WBD786473 VRH786466:VRH786473 VHL786466:VHL786473 UXP786466:UXP786473 UNT786466:UNT786473 UDX786466:UDX786473 TUB786466:TUB786473 TKF786466:TKF786473 TAJ786466:TAJ786473 SQN786466:SQN786473 SGR786466:SGR786473 RWV786466:RWV786473 RMZ786466:RMZ786473 RDD786466:RDD786473 QTH786466:QTH786473 QJL786466:QJL786473 PZP786466:PZP786473 PPT786466:PPT786473 PFX786466:PFX786473 OWB786466:OWB786473 OMF786466:OMF786473 OCJ786466:OCJ786473 NSN786466:NSN786473 NIR786466:NIR786473 MYV786466:MYV786473 MOZ786466:MOZ786473 MFD786466:MFD786473 LVH786466:LVH786473 LLL786466:LLL786473 LBP786466:LBP786473 KRT786466:KRT786473 KHX786466:KHX786473 JYB786466:JYB786473 JOF786466:JOF786473 JEJ786466:JEJ786473 IUN786466:IUN786473 IKR786466:IKR786473 IAV786466:IAV786473 HQZ786466:HQZ786473 HHD786466:HHD786473 GXH786466:GXH786473 GNL786466:GNL786473 GDP786466:GDP786473 FTT786466:FTT786473 FJX786466:FJX786473 FAB786466:FAB786473 EQF786466:EQF786473 EGJ786466:EGJ786473 DWN786466:DWN786473 DMR786466:DMR786473 DCV786466:DCV786473 CSZ786466:CSZ786473 CJD786466:CJD786473 BZH786466:BZH786473 BPL786466:BPL786473 BFP786466:BFP786473 AVT786466:AVT786473 ALX786466:ALX786473 ACB786466:ACB786473 SF786466:SF786473 IJ786466:IJ786473 WUV720930:WUV720937 WKZ720930:WKZ720937 WBD720930:WBD720937 VRH720930:VRH720937 VHL720930:VHL720937 UXP720930:UXP720937 UNT720930:UNT720937 UDX720930:UDX720937 TUB720930:TUB720937 TKF720930:TKF720937 TAJ720930:TAJ720937 SQN720930:SQN720937 SGR720930:SGR720937 RWV720930:RWV720937 RMZ720930:RMZ720937 RDD720930:RDD720937 QTH720930:QTH720937 QJL720930:QJL720937 PZP720930:PZP720937 PPT720930:PPT720937 PFX720930:PFX720937 OWB720930:OWB720937 OMF720930:OMF720937 OCJ720930:OCJ720937 NSN720930:NSN720937 NIR720930:NIR720937 MYV720930:MYV720937 MOZ720930:MOZ720937 MFD720930:MFD720937 LVH720930:LVH720937 LLL720930:LLL720937 LBP720930:LBP720937 KRT720930:KRT720937 KHX720930:KHX720937 JYB720930:JYB720937 JOF720930:JOF720937 JEJ720930:JEJ720937 IUN720930:IUN720937 IKR720930:IKR720937 IAV720930:IAV720937 HQZ720930:HQZ720937 HHD720930:HHD720937 GXH720930:GXH720937 GNL720930:GNL720937 GDP720930:GDP720937 FTT720930:FTT720937 FJX720930:FJX720937 FAB720930:FAB720937 EQF720930:EQF720937 EGJ720930:EGJ720937 DWN720930:DWN720937 DMR720930:DMR720937 DCV720930:DCV720937 CSZ720930:CSZ720937 CJD720930:CJD720937 BZH720930:BZH720937 BPL720930:BPL720937 BFP720930:BFP720937 AVT720930:AVT720937 ALX720930:ALX720937 ACB720930:ACB720937 SF720930:SF720937 IJ720930:IJ720937 WUV655394:WUV655401 WKZ655394:WKZ655401 WBD655394:WBD655401 VRH655394:VRH655401 VHL655394:VHL655401 UXP655394:UXP655401 UNT655394:UNT655401 UDX655394:UDX655401 TUB655394:TUB655401 TKF655394:TKF655401 TAJ655394:TAJ655401 SQN655394:SQN655401 SGR655394:SGR655401 RWV655394:RWV655401 RMZ655394:RMZ655401 RDD655394:RDD655401 QTH655394:QTH655401 QJL655394:QJL655401 PZP655394:PZP655401 PPT655394:PPT655401 PFX655394:PFX655401 OWB655394:OWB655401 OMF655394:OMF655401 OCJ655394:OCJ655401 NSN655394:NSN655401 NIR655394:NIR655401 MYV655394:MYV655401 MOZ655394:MOZ655401 MFD655394:MFD655401 LVH655394:LVH655401 LLL655394:LLL655401 LBP655394:LBP655401 KRT655394:KRT655401 KHX655394:KHX655401 JYB655394:JYB655401 JOF655394:JOF655401 JEJ655394:JEJ655401 IUN655394:IUN655401 IKR655394:IKR655401 IAV655394:IAV655401 HQZ655394:HQZ655401 HHD655394:HHD655401 GXH655394:GXH655401 GNL655394:GNL655401 GDP655394:GDP655401 FTT655394:FTT655401 FJX655394:FJX655401 FAB655394:FAB655401 EQF655394:EQF655401 EGJ655394:EGJ655401 DWN655394:DWN655401 DMR655394:DMR655401 DCV655394:DCV655401 CSZ655394:CSZ655401 CJD655394:CJD655401 BZH655394:BZH655401 BPL655394:BPL655401 BFP655394:BFP655401 AVT655394:AVT655401 ALX655394:ALX655401 ACB655394:ACB655401 SF655394:SF655401 IJ655394:IJ655401 WUV589858:WUV589865 WKZ589858:WKZ589865 WBD589858:WBD589865 VRH589858:VRH589865 VHL589858:VHL589865 UXP589858:UXP589865 UNT589858:UNT589865 UDX589858:UDX589865 TUB589858:TUB589865 TKF589858:TKF589865 TAJ589858:TAJ589865 SQN589858:SQN589865 SGR589858:SGR589865 RWV589858:RWV589865 RMZ589858:RMZ589865 RDD589858:RDD589865 QTH589858:QTH589865 QJL589858:QJL589865 PZP589858:PZP589865 PPT589858:PPT589865 PFX589858:PFX589865 OWB589858:OWB589865 OMF589858:OMF589865 OCJ589858:OCJ589865 NSN589858:NSN589865 NIR589858:NIR589865 MYV589858:MYV589865 MOZ589858:MOZ589865 MFD589858:MFD589865 LVH589858:LVH589865 LLL589858:LLL589865 LBP589858:LBP589865 KRT589858:KRT589865 KHX589858:KHX589865 JYB589858:JYB589865 JOF589858:JOF589865 JEJ589858:JEJ589865 IUN589858:IUN589865 IKR589858:IKR589865 IAV589858:IAV589865 HQZ589858:HQZ589865 HHD589858:HHD589865 GXH589858:GXH589865 GNL589858:GNL589865 GDP589858:GDP589865 FTT589858:FTT589865 FJX589858:FJX589865 FAB589858:FAB589865 EQF589858:EQF589865 EGJ589858:EGJ589865 DWN589858:DWN589865 DMR589858:DMR589865 DCV589858:DCV589865 CSZ589858:CSZ589865 CJD589858:CJD589865 BZH589858:BZH589865 BPL589858:BPL589865 BFP589858:BFP589865 AVT589858:AVT589865 ALX589858:ALX589865 ACB589858:ACB589865 SF589858:SF589865 IJ589858:IJ589865 WUV524322:WUV524329 WKZ524322:WKZ524329 WBD524322:WBD524329 VRH524322:VRH524329 VHL524322:VHL524329 UXP524322:UXP524329 UNT524322:UNT524329 UDX524322:UDX524329 TUB524322:TUB524329 TKF524322:TKF524329 TAJ524322:TAJ524329 SQN524322:SQN524329 SGR524322:SGR524329 RWV524322:RWV524329 RMZ524322:RMZ524329 RDD524322:RDD524329 QTH524322:QTH524329 QJL524322:QJL524329 PZP524322:PZP524329 PPT524322:PPT524329 PFX524322:PFX524329 OWB524322:OWB524329 OMF524322:OMF524329 OCJ524322:OCJ524329 NSN524322:NSN524329 NIR524322:NIR524329 MYV524322:MYV524329 MOZ524322:MOZ524329 MFD524322:MFD524329 LVH524322:LVH524329 LLL524322:LLL524329 LBP524322:LBP524329 KRT524322:KRT524329 KHX524322:KHX524329 JYB524322:JYB524329 JOF524322:JOF524329 JEJ524322:JEJ524329 IUN524322:IUN524329 IKR524322:IKR524329 IAV524322:IAV524329 HQZ524322:HQZ524329 HHD524322:HHD524329 GXH524322:GXH524329 GNL524322:GNL524329 GDP524322:GDP524329 FTT524322:FTT524329 FJX524322:FJX524329 FAB524322:FAB524329 EQF524322:EQF524329 EGJ524322:EGJ524329 DWN524322:DWN524329 DMR524322:DMR524329 DCV524322:DCV524329 CSZ524322:CSZ524329 CJD524322:CJD524329 BZH524322:BZH524329 BPL524322:BPL524329 BFP524322:BFP524329 AVT524322:AVT524329 ALX524322:ALX524329 ACB524322:ACB524329 SF524322:SF524329 IJ524322:IJ524329 WUV458786:WUV458793 WKZ458786:WKZ458793 WBD458786:WBD458793 VRH458786:VRH458793 VHL458786:VHL458793 UXP458786:UXP458793 UNT458786:UNT458793 UDX458786:UDX458793 TUB458786:TUB458793 TKF458786:TKF458793 TAJ458786:TAJ458793 SQN458786:SQN458793 SGR458786:SGR458793 RWV458786:RWV458793 RMZ458786:RMZ458793 RDD458786:RDD458793 QTH458786:QTH458793 QJL458786:QJL458793 PZP458786:PZP458793 PPT458786:PPT458793 PFX458786:PFX458793 OWB458786:OWB458793 OMF458786:OMF458793 OCJ458786:OCJ458793 NSN458786:NSN458793 NIR458786:NIR458793 MYV458786:MYV458793 MOZ458786:MOZ458793 MFD458786:MFD458793 LVH458786:LVH458793 LLL458786:LLL458793 LBP458786:LBP458793 KRT458786:KRT458793 KHX458786:KHX458793 JYB458786:JYB458793 JOF458786:JOF458793 JEJ458786:JEJ458793 IUN458786:IUN458793 IKR458786:IKR458793 IAV458786:IAV458793 HQZ458786:HQZ458793 HHD458786:HHD458793 GXH458786:GXH458793 GNL458786:GNL458793 GDP458786:GDP458793 FTT458786:FTT458793 FJX458786:FJX458793 FAB458786:FAB458793 EQF458786:EQF458793 EGJ458786:EGJ458793 DWN458786:DWN458793 DMR458786:DMR458793 DCV458786:DCV458793 CSZ458786:CSZ458793 CJD458786:CJD458793 BZH458786:BZH458793 BPL458786:BPL458793 BFP458786:BFP458793 AVT458786:AVT458793 ALX458786:ALX458793 ACB458786:ACB458793 SF458786:SF458793 IJ458786:IJ458793 WUV393250:WUV393257 WKZ393250:WKZ393257 WBD393250:WBD393257 VRH393250:VRH393257 VHL393250:VHL393257 UXP393250:UXP393257 UNT393250:UNT393257 UDX393250:UDX393257 TUB393250:TUB393257 TKF393250:TKF393257 TAJ393250:TAJ393257 SQN393250:SQN393257 SGR393250:SGR393257 RWV393250:RWV393257 RMZ393250:RMZ393257 RDD393250:RDD393257 QTH393250:QTH393257 QJL393250:QJL393257 PZP393250:PZP393257 PPT393250:PPT393257 PFX393250:PFX393257 OWB393250:OWB393257 OMF393250:OMF393257 OCJ393250:OCJ393257 NSN393250:NSN393257 NIR393250:NIR393257 MYV393250:MYV393257 MOZ393250:MOZ393257 MFD393250:MFD393257 LVH393250:LVH393257 LLL393250:LLL393257 LBP393250:LBP393257 KRT393250:KRT393257 KHX393250:KHX393257 JYB393250:JYB393257 JOF393250:JOF393257 JEJ393250:JEJ393257 IUN393250:IUN393257 IKR393250:IKR393257 IAV393250:IAV393257 HQZ393250:HQZ393257 HHD393250:HHD393257 GXH393250:GXH393257 GNL393250:GNL393257 GDP393250:GDP393257 FTT393250:FTT393257 FJX393250:FJX393257 FAB393250:FAB393257 EQF393250:EQF393257 EGJ393250:EGJ393257 DWN393250:DWN393257 DMR393250:DMR393257 DCV393250:DCV393257 CSZ393250:CSZ393257 CJD393250:CJD393257 BZH393250:BZH393257 BPL393250:BPL393257 BFP393250:BFP393257 AVT393250:AVT393257 ALX393250:ALX393257 ACB393250:ACB393257 SF393250:SF393257 IJ393250:IJ393257 WUV327714:WUV327721 WKZ327714:WKZ327721 WBD327714:WBD327721 VRH327714:VRH327721 VHL327714:VHL327721 UXP327714:UXP327721 UNT327714:UNT327721 UDX327714:UDX327721 TUB327714:TUB327721 TKF327714:TKF327721 TAJ327714:TAJ327721 SQN327714:SQN327721 SGR327714:SGR327721 RWV327714:RWV327721 RMZ327714:RMZ327721 RDD327714:RDD327721 QTH327714:QTH327721 QJL327714:QJL327721 PZP327714:PZP327721 PPT327714:PPT327721 PFX327714:PFX327721 OWB327714:OWB327721 OMF327714:OMF327721 OCJ327714:OCJ327721 NSN327714:NSN327721 NIR327714:NIR327721 MYV327714:MYV327721 MOZ327714:MOZ327721 MFD327714:MFD327721 LVH327714:LVH327721 LLL327714:LLL327721 LBP327714:LBP327721 KRT327714:KRT327721 KHX327714:KHX327721 JYB327714:JYB327721 JOF327714:JOF327721 JEJ327714:JEJ327721 IUN327714:IUN327721 IKR327714:IKR327721 IAV327714:IAV327721 HQZ327714:HQZ327721 HHD327714:HHD327721 GXH327714:GXH327721 GNL327714:GNL327721 GDP327714:GDP327721 FTT327714:FTT327721 FJX327714:FJX327721 FAB327714:FAB327721 EQF327714:EQF327721 EGJ327714:EGJ327721 DWN327714:DWN327721 DMR327714:DMR327721 DCV327714:DCV327721 CSZ327714:CSZ327721 CJD327714:CJD327721 BZH327714:BZH327721 BPL327714:BPL327721 BFP327714:BFP327721 AVT327714:AVT327721 ALX327714:ALX327721 ACB327714:ACB327721 SF327714:SF327721 IJ327714:IJ327721 WUV262178:WUV262185 WKZ262178:WKZ262185 WBD262178:WBD262185 VRH262178:VRH262185 VHL262178:VHL262185 UXP262178:UXP262185 UNT262178:UNT262185 UDX262178:UDX262185 TUB262178:TUB262185 TKF262178:TKF262185 TAJ262178:TAJ262185 SQN262178:SQN262185 SGR262178:SGR262185 RWV262178:RWV262185 RMZ262178:RMZ262185 RDD262178:RDD262185 QTH262178:QTH262185 QJL262178:QJL262185 PZP262178:PZP262185 PPT262178:PPT262185 PFX262178:PFX262185 OWB262178:OWB262185 OMF262178:OMF262185 OCJ262178:OCJ262185 NSN262178:NSN262185 NIR262178:NIR262185 MYV262178:MYV262185 MOZ262178:MOZ262185 MFD262178:MFD262185 LVH262178:LVH262185 LLL262178:LLL262185 LBP262178:LBP262185 KRT262178:KRT262185 KHX262178:KHX262185 JYB262178:JYB262185 JOF262178:JOF262185 JEJ262178:JEJ262185 IUN262178:IUN262185 IKR262178:IKR262185 IAV262178:IAV262185 HQZ262178:HQZ262185 HHD262178:HHD262185 GXH262178:GXH262185 GNL262178:GNL262185 GDP262178:GDP262185 FTT262178:FTT262185 FJX262178:FJX262185 FAB262178:FAB262185 EQF262178:EQF262185 EGJ262178:EGJ262185 DWN262178:DWN262185 DMR262178:DMR262185 DCV262178:DCV262185 CSZ262178:CSZ262185 CJD262178:CJD262185 BZH262178:BZH262185 BPL262178:BPL262185 BFP262178:BFP262185 AVT262178:AVT262185 ALX262178:ALX262185 ACB262178:ACB262185 SF262178:SF262185 IJ262178:IJ262185 WUV196642:WUV196649 WKZ196642:WKZ196649 WBD196642:WBD196649 VRH196642:VRH196649 VHL196642:VHL196649 UXP196642:UXP196649 UNT196642:UNT196649 UDX196642:UDX196649 TUB196642:TUB196649 TKF196642:TKF196649 TAJ196642:TAJ196649 SQN196642:SQN196649 SGR196642:SGR196649 RWV196642:RWV196649 RMZ196642:RMZ196649 RDD196642:RDD196649 QTH196642:QTH196649 QJL196642:QJL196649 PZP196642:PZP196649 PPT196642:PPT196649 PFX196642:PFX196649 OWB196642:OWB196649 OMF196642:OMF196649 OCJ196642:OCJ196649 NSN196642:NSN196649 NIR196642:NIR196649 MYV196642:MYV196649 MOZ196642:MOZ196649 MFD196642:MFD196649 LVH196642:LVH196649 LLL196642:LLL196649 LBP196642:LBP196649 KRT196642:KRT196649 KHX196642:KHX196649 JYB196642:JYB196649 JOF196642:JOF196649 JEJ196642:JEJ196649 IUN196642:IUN196649 IKR196642:IKR196649 IAV196642:IAV196649 HQZ196642:HQZ196649 HHD196642:HHD196649 GXH196642:GXH196649 GNL196642:GNL196649 GDP196642:GDP196649 FTT196642:FTT196649 FJX196642:FJX196649 FAB196642:FAB196649 EQF196642:EQF196649 EGJ196642:EGJ196649 DWN196642:DWN196649 DMR196642:DMR196649 DCV196642:DCV196649 CSZ196642:CSZ196649 CJD196642:CJD196649 BZH196642:BZH196649 BPL196642:BPL196649 BFP196642:BFP196649 AVT196642:AVT196649 ALX196642:ALX196649 ACB196642:ACB196649 SF196642:SF196649 IJ196642:IJ196649 WUV131106:WUV131113 WKZ131106:WKZ131113 WBD131106:WBD131113 VRH131106:VRH131113 VHL131106:VHL131113 UXP131106:UXP131113 UNT131106:UNT131113 UDX131106:UDX131113 TUB131106:TUB131113 TKF131106:TKF131113 TAJ131106:TAJ131113 SQN131106:SQN131113 SGR131106:SGR131113 RWV131106:RWV131113 RMZ131106:RMZ131113 RDD131106:RDD131113 QTH131106:QTH131113 QJL131106:QJL131113 PZP131106:PZP131113 PPT131106:PPT131113 PFX131106:PFX131113 OWB131106:OWB131113 OMF131106:OMF131113 OCJ131106:OCJ131113 NSN131106:NSN131113 NIR131106:NIR131113 MYV131106:MYV131113 MOZ131106:MOZ131113 MFD131106:MFD131113 LVH131106:LVH131113 LLL131106:LLL131113 LBP131106:LBP131113 KRT131106:KRT131113 KHX131106:KHX131113 JYB131106:JYB131113 JOF131106:JOF131113 JEJ131106:JEJ131113 IUN131106:IUN131113 IKR131106:IKR131113 IAV131106:IAV131113 HQZ131106:HQZ131113 HHD131106:HHD131113 GXH131106:GXH131113 GNL131106:GNL131113 GDP131106:GDP131113 FTT131106:FTT131113 FJX131106:FJX131113 FAB131106:FAB131113 EQF131106:EQF131113 EGJ131106:EGJ131113 DWN131106:DWN131113 DMR131106:DMR131113 DCV131106:DCV131113 CSZ131106:CSZ131113 CJD131106:CJD131113 BZH131106:BZH131113 BPL131106:BPL131113 BFP131106:BFP131113 AVT131106:AVT131113 ALX131106:ALX131113 ACB131106:ACB131113 SF131106:SF131113 IJ131106:IJ131113 WUV65570:WUV65577 WKZ65570:WKZ65577 WBD65570:WBD65577 VRH65570:VRH65577 VHL65570:VHL65577 UXP65570:UXP65577 UNT65570:UNT65577 UDX65570:UDX65577 TUB65570:TUB65577 TKF65570:TKF65577 TAJ65570:TAJ65577 SQN65570:SQN65577 SGR65570:SGR65577 RWV65570:RWV65577 RMZ65570:RMZ65577 RDD65570:RDD65577 QTH65570:QTH65577 QJL65570:QJL65577 PZP65570:PZP65577 PPT65570:PPT65577 PFX65570:PFX65577 OWB65570:OWB65577 OMF65570:OMF65577 OCJ65570:OCJ65577 NSN65570:NSN65577 NIR65570:NIR65577 MYV65570:MYV65577 MOZ65570:MOZ65577 MFD65570:MFD65577 LVH65570:LVH65577 LLL65570:LLL65577 LBP65570:LBP65577 KRT65570:KRT65577 KHX65570:KHX65577 JYB65570:JYB65577 JOF65570:JOF65577 JEJ65570:JEJ65577 IUN65570:IUN65577 IKR65570:IKR65577 IAV65570:IAV65577 HQZ65570:HQZ65577 HHD65570:HHD65577 GXH65570:GXH65577 GNL65570:GNL65577 GDP65570:GDP65577 FTT65570:FTT65577 FJX65570:FJX65577 FAB65570:FAB65577 EQF65570:EQF65577 EGJ65570:EGJ65577 DWN65570:DWN65577 DMR65570:DMR65577 DCV65570:DCV65577 CSZ65570:CSZ65577 CJD65570:CJD65577 BZH65570:BZH65577 BPL65570:BPL65577 BFP65570:BFP65577 AVT65570:AVT65577 ALX65570:ALX65577 ACB65570:ACB65577 SF65570:SF65577 IJ65570:IJ65577 WUV29:WUV41 WKZ29:WKZ41 WBD29:WBD41 VRH29:VRH41 VHL29:VHL41 UXP29:UXP41 UNT29:UNT41 UDX29:UDX41 TUB29:TUB41 TKF29:TKF41 TAJ29:TAJ41 SQN29:SQN41 SGR29:SGR41 RWV29:RWV41 RMZ29:RMZ41 RDD29:RDD41 QTH29:QTH41 QJL29:QJL41 PZP29:PZP41 PPT29:PPT41 PFX29:PFX41 OWB29:OWB41 OMF29:OMF41 OCJ29:OCJ41 NSN29:NSN41 NIR29:NIR41 MYV29:MYV41 MOZ29:MOZ41 MFD29:MFD41 LVH29:LVH41 LLL29:LLL41 LBP29:LBP41 KRT29:KRT41 KHX29:KHX41 JYB29:JYB41 JOF29:JOF41 JEJ29:JEJ41 IUN29:IUN41 IKR29:IKR41 IAV29:IAV41 HQZ29:HQZ41 HHD29:HHD41 GXH29:GXH41 GNL29:GNL41 GDP29:GDP41 FTT29:FTT41 FJX29:FJX41 FAB29:FAB41 EQF29:EQF41 EGJ29:EGJ41 DWN29:DWN41 DMR29:DMR41 DCV29:DCV41 CSZ29:CSZ41 CJD29:CJD41 BZH29:BZH41 BPL29:BPL41 BFP29:BFP41 AVT29:AVT41 ALX29:ALX41 ACB29:ACB41 SF29:SF41 IJ29:IJ41 WUV983071:WUV983072 WKZ983071:WKZ983072 WBD983071:WBD983072 VRH983071:VRH983072 VHL983071:VHL983072 UXP983071:UXP983072 UNT983071:UNT983072 UDX983071:UDX983072 TUB983071:TUB983072 TKF983071:TKF983072 TAJ983071:TAJ983072 SQN983071:SQN983072 SGR983071:SGR983072 RWV983071:RWV983072 RMZ983071:RMZ983072 RDD983071:RDD983072 QTH983071:QTH983072 QJL983071:QJL983072 PZP983071:PZP983072 PPT983071:PPT983072 PFX983071:PFX983072 OWB983071:OWB983072 OMF983071:OMF983072 OCJ983071:OCJ983072 NSN983071:NSN983072 NIR983071:NIR983072 MYV983071:MYV983072 MOZ983071:MOZ983072 MFD983071:MFD983072 LVH983071:LVH983072 LLL983071:LLL983072 LBP983071:LBP983072 KRT983071:KRT983072 KHX983071:KHX983072 JYB983071:JYB983072 JOF983071:JOF983072 JEJ983071:JEJ983072 IUN983071:IUN983072 IKR983071:IKR983072 IAV983071:IAV983072 HQZ983071:HQZ983072 HHD983071:HHD983072 GXH983071:GXH983072 GNL983071:GNL983072 GDP983071:GDP983072 FTT983071:FTT983072 FJX983071:FJX983072 FAB983071:FAB983072 EQF983071:EQF983072 EGJ983071:EGJ983072 DWN983071:DWN983072 DMR983071:DMR983072 DCV983071:DCV983072 CSZ983071:CSZ983072 CJD983071:CJD983072 BZH983071:BZH983072 BPL983071:BPL983072 BFP983071:BFP983072 AVT983071:AVT983072 ALX983071:ALX983072 ACB983071:ACB983072 SF983071:SF983072 IJ983071:IJ983072 WUV917535:WUV917536 WKZ917535:WKZ917536 WBD917535:WBD917536 VRH917535:VRH917536 VHL917535:VHL917536 UXP917535:UXP917536 UNT917535:UNT917536 UDX917535:UDX917536 TUB917535:TUB917536 TKF917535:TKF917536 TAJ917535:TAJ917536 SQN917535:SQN917536 SGR917535:SGR917536 RWV917535:RWV917536 RMZ917535:RMZ917536 RDD917535:RDD917536 QTH917535:QTH917536 QJL917535:QJL917536 PZP917535:PZP917536 PPT917535:PPT917536 PFX917535:PFX917536 OWB917535:OWB917536 OMF917535:OMF917536 OCJ917535:OCJ917536 NSN917535:NSN917536 NIR917535:NIR917536 MYV917535:MYV917536 MOZ917535:MOZ917536 MFD917535:MFD917536 LVH917535:LVH917536 LLL917535:LLL917536 LBP917535:LBP917536 KRT917535:KRT917536 KHX917535:KHX917536 JYB917535:JYB917536 JOF917535:JOF917536 JEJ917535:JEJ917536 IUN917535:IUN917536 IKR917535:IKR917536 IAV917535:IAV917536 HQZ917535:HQZ917536 HHD917535:HHD917536 GXH917535:GXH917536 GNL917535:GNL917536 GDP917535:GDP917536 FTT917535:FTT917536 FJX917535:FJX917536 FAB917535:FAB917536 EQF917535:EQF917536 EGJ917535:EGJ917536 DWN917535:DWN917536 DMR917535:DMR917536 DCV917535:DCV917536 CSZ917535:CSZ917536 CJD917535:CJD917536 BZH917535:BZH917536 BPL917535:BPL917536 BFP917535:BFP917536 AVT917535:AVT917536 ALX917535:ALX917536 ACB917535:ACB917536 SF917535:SF917536 IJ917535:IJ917536 WUV851999:WUV852000 WKZ851999:WKZ852000 WBD851999:WBD852000 VRH851999:VRH852000 VHL851999:VHL852000 UXP851999:UXP852000 UNT851999:UNT852000 UDX851999:UDX852000 TUB851999:TUB852000 TKF851999:TKF852000 TAJ851999:TAJ852000 SQN851999:SQN852000 SGR851999:SGR852000 RWV851999:RWV852000 RMZ851999:RMZ852000 RDD851999:RDD852000 QTH851999:QTH852000 QJL851999:QJL852000 PZP851999:PZP852000 PPT851999:PPT852000 PFX851999:PFX852000 OWB851999:OWB852000 OMF851999:OMF852000 OCJ851999:OCJ852000 NSN851999:NSN852000 NIR851999:NIR852000 MYV851999:MYV852000 MOZ851999:MOZ852000 MFD851999:MFD852000 LVH851999:LVH852000 LLL851999:LLL852000 LBP851999:LBP852000 KRT851999:KRT852000 KHX851999:KHX852000 JYB851999:JYB852000 JOF851999:JOF852000 JEJ851999:JEJ852000 IUN851999:IUN852000 IKR851999:IKR852000 IAV851999:IAV852000 HQZ851999:HQZ852000 HHD851999:HHD852000 GXH851999:GXH852000 GNL851999:GNL852000 GDP851999:GDP852000 FTT851999:FTT852000 FJX851999:FJX852000 FAB851999:FAB852000 EQF851999:EQF852000 EGJ851999:EGJ852000 DWN851999:DWN852000 DMR851999:DMR852000 DCV851999:DCV852000 CSZ851999:CSZ852000 CJD851999:CJD852000 BZH851999:BZH852000 BPL851999:BPL852000 BFP851999:BFP852000 AVT851999:AVT852000 ALX851999:ALX852000 ACB851999:ACB852000 SF851999:SF852000 IJ851999:IJ852000 WUV786463:WUV786464 WKZ786463:WKZ786464 WBD786463:WBD786464 VRH786463:VRH786464 VHL786463:VHL786464 UXP786463:UXP786464 UNT786463:UNT786464 UDX786463:UDX786464 TUB786463:TUB786464 TKF786463:TKF786464 TAJ786463:TAJ786464 SQN786463:SQN786464 SGR786463:SGR786464 RWV786463:RWV786464 RMZ786463:RMZ786464 RDD786463:RDD786464 QTH786463:QTH786464 QJL786463:QJL786464 PZP786463:PZP786464 PPT786463:PPT786464 PFX786463:PFX786464 OWB786463:OWB786464 OMF786463:OMF786464 OCJ786463:OCJ786464 NSN786463:NSN786464 NIR786463:NIR786464 MYV786463:MYV786464 MOZ786463:MOZ786464 MFD786463:MFD786464 LVH786463:LVH786464 LLL786463:LLL786464 LBP786463:LBP786464 KRT786463:KRT786464 KHX786463:KHX786464 JYB786463:JYB786464 JOF786463:JOF786464 JEJ786463:JEJ786464 IUN786463:IUN786464 IKR786463:IKR786464 IAV786463:IAV786464 HQZ786463:HQZ786464 HHD786463:HHD786464 GXH786463:GXH786464 GNL786463:GNL786464 GDP786463:GDP786464 FTT786463:FTT786464 FJX786463:FJX786464 FAB786463:FAB786464 EQF786463:EQF786464 EGJ786463:EGJ786464 DWN786463:DWN786464 DMR786463:DMR786464 DCV786463:DCV786464 CSZ786463:CSZ786464 CJD786463:CJD786464 BZH786463:BZH786464 BPL786463:BPL786464 BFP786463:BFP786464 AVT786463:AVT786464 ALX786463:ALX786464 ACB786463:ACB786464 SF786463:SF786464 IJ786463:IJ786464 WUV720927:WUV720928 WKZ720927:WKZ720928 WBD720927:WBD720928 VRH720927:VRH720928 VHL720927:VHL720928 UXP720927:UXP720928 UNT720927:UNT720928 UDX720927:UDX720928 TUB720927:TUB720928 TKF720927:TKF720928 TAJ720927:TAJ720928 SQN720927:SQN720928 SGR720927:SGR720928 RWV720927:RWV720928 RMZ720927:RMZ720928 RDD720927:RDD720928 QTH720927:QTH720928 QJL720927:QJL720928 PZP720927:PZP720928 PPT720927:PPT720928 PFX720927:PFX720928 OWB720927:OWB720928 OMF720927:OMF720928 OCJ720927:OCJ720928 NSN720927:NSN720928 NIR720927:NIR720928 MYV720927:MYV720928 MOZ720927:MOZ720928 MFD720927:MFD720928 LVH720927:LVH720928 LLL720927:LLL720928 LBP720927:LBP720928 KRT720927:KRT720928 KHX720927:KHX720928 JYB720927:JYB720928 JOF720927:JOF720928 JEJ720927:JEJ720928 IUN720927:IUN720928 IKR720927:IKR720928 IAV720927:IAV720928 HQZ720927:HQZ720928 HHD720927:HHD720928 GXH720927:GXH720928 GNL720927:GNL720928 GDP720927:GDP720928 FTT720927:FTT720928 FJX720927:FJX720928 FAB720927:FAB720928 EQF720927:EQF720928 EGJ720927:EGJ720928 DWN720927:DWN720928 DMR720927:DMR720928 DCV720927:DCV720928 CSZ720927:CSZ720928 CJD720927:CJD720928 BZH720927:BZH720928 BPL720927:BPL720928 BFP720927:BFP720928 AVT720927:AVT720928 ALX720927:ALX720928 ACB720927:ACB720928 SF720927:SF720928 IJ720927:IJ720928 WUV655391:WUV655392 WKZ655391:WKZ655392 WBD655391:WBD655392 VRH655391:VRH655392 VHL655391:VHL655392 UXP655391:UXP655392 UNT655391:UNT655392 UDX655391:UDX655392 TUB655391:TUB655392 TKF655391:TKF655392 TAJ655391:TAJ655392 SQN655391:SQN655392 SGR655391:SGR655392 RWV655391:RWV655392 RMZ655391:RMZ655392 RDD655391:RDD655392 QTH655391:QTH655392 QJL655391:QJL655392 PZP655391:PZP655392 PPT655391:PPT655392 PFX655391:PFX655392 OWB655391:OWB655392 OMF655391:OMF655392 OCJ655391:OCJ655392 NSN655391:NSN655392 NIR655391:NIR655392 MYV655391:MYV655392 MOZ655391:MOZ655392 MFD655391:MFD655392 LVH655391:LVH655392 LLL655391:LLL655392 LBP655391:LBP655392 KRT655391:KRT655392 KHX655391:KHX655392 JYB655391:JYB655392 JOF655391:JOF655392 JEJ655391:JEJ655392 IUN655391:IUN655392 IKR655391:IKR655392 IAV655391:IAV655392 HQZ655391:HQZ655392 HHD655391:HHD655392 GXH655391:GXH655392 GNL655391:GNL655392 GDP655391:GDP655392 FTT655391:FTT655392 FJX655391:FJX655392 FAB655391:FAB655392 EQF655391:EQF655392 EGJ655391:EGJ655392 DWN655391:DWN655392 DMR655391:DMR655392 DCV655391:DCV655392 CSZ655391:CSZ655392 CJD655391:CJD655392 BZH655391:BZH655392 BPL655391:BPL655392 BFP655391:BFP655392 AVT655391:AVT655392 ALX655391:ALX655392 ACB655391:ACB655392 SF655391:SF655392 IJ655391:IJ655392 WUV589855:WUV589856 WKZ589855:WKZ589856 WBD589855:WBD589856 VRH589855:VRH589856 VHL589855:VHL589856 UXP589855:UXP589856 UNT589855:UNT589856 UDX589855:UDX589856 TUB589855:TUB589856 TKF589855:TKF589856 TAJ589855:TAJ589856 SQN589855:SQN589856 SGR589855:SGR589856 RWV589855:RWV589856 RMZ589855:RMZ589856 RDD589855:RDD589856 QTH589855:QTH589856 QJL589855:QJL589856 PZP589855:PZP589856 PPT589855:PPT589856 PFX589855:PFX589856 OWB589855:OWB589856 OMF589855:OMF589856 OCJ589855:OCJ589856 NSN589855:NSN589856 NIR589855:NIR589856 MYV589855:MYV589856 MOZ589855:MOZ589856 MFD589855:MFD589856 LVH589855:LVH589856 LLL589855:LLL589856 LBP589855:LBP589856 KRT589855:KRT589856 KHX589855:KHX589856 JYB589855:JYB589856 JOF589855:JOF589856 JEJ589855:JEJ589856 IUN589855:IUN589856 IKR589855:IKR589856 IAV589855:IAV589856 HQZ589855:HQZ589856 HHD589855:HHD589856 GXH589855:GXH589856 GNL589855:GNL589856 GDP589855:GDP589856 FTT589855:FTT589856 FJX589855:FJX589856 FAB589855:FAB589856 EQF589855:EQF589856 EGJ589855:EGJ589856 DWN589855:DWN589856 DMR589855:DMR589856 DCV589855:DCV589856 CSZ589855:CSZ589856 CJD589855:CJD589856 BZH589855:BZH589856 BPL589855:BPL589856 BFP589855:BFP589856 AVT589855:AVT589856 ALX589855:ALX589856 ACB589855:ACB589856 SF589855:SF589856 IJ589855:IJ589856 WUV524319:WUV524320 WKZ524319:WKZ524320 WBD524319:WBD524320 VRH524319:VRH524320 VHL524319:VHL524320 UXP524319:UXP524320 UNT524319:UNT524320 UDX524319:UDX524320 TUB524319:TUB524320 TKF524319:TKF524320 TAJ524319:TAJ524320 SQN524319:SQN524320 SGR524319:SGR524320 RWV524319:RWV524320 RMZ524319:RMZ524320 RDD524319:RDD524320 QTH524319:QTH524320 QJL524319:QJL524320 PZP524319:PZP524320 PPT524319:PPT524320 PFX524319:PFX524320 OWB524319:OWB524320 OMF524319:OMF524320 OCJ524319:OCJ524320 NSN524319:NSN524320 NIR524319:NIR524320 MYV524319:MYV524320 MOZ524319:MOZ524320 MFD524319:MFD524320 LVH524319:LVH524320 LLL524319:LLL524320 LBP524319:LBP524320 KRT524319:KRT524320 KHX524319:KHX524320 JYB524319:JYB524320 JOF524319:JOF524320 JEJ524319:JEJ524320 IUN524319:IUN524320 IKR524319:IKR524320 IAV524319:IAV524320 HQZ524319:HQZ524320 HHD524319:HHD524320 GXH524319:GXH524320 GNL524319:GNL524320 GDP524319:GDP524320 FTT524319:FTT524320 FJX524319:FJX524320 FAB524319:FAB524320 EQF524319:EQF524320 EGJ524319:EGJ524320 DWN524319:DWN524320 DMR524319:DMR524320 DCV524319:DCV524320 CSZ524319:CSZ524320 CJD524319:CJD524320 BZH524319:BZH524320 BPL524319:BPL524320 BFP524319:BFP524320 AVT524319:AVT524320 ALX524319:ALX524320 ACB524319:ACB524320 SF524319:SF524320 IJ524319:IJ524320 WUV458783:WUV458784 WKZ458783:WKZ458784 WBD458783:WBD458784 VRH458783:VRH458784 VHL458783:VHL458784 UXP458783:UXP458784 UNT458783:UNT458784 UDX458783:UDX458784 TUB458783:TUB458784 TKF458783:TKF458784 TAJ458783:TAJ458784 SQN458783:SQN458784 SGR458783:SGR458784 RWV458783:RWV458784 RMZ458783:RMZ458784 RDD458783:RDD458784 QTH458783:QTH458784 QJL458783:QJL458784 PZP458783:PZP458784 PPT458783:PPT458784 PFX458783:PFX458784 OWB458783:OWB458784 OMF458783:OMF458784 OCJ458783:OCJ458784 NSN458783:NSN458784 NIR458783:NIR458784 MYV458783:MYV458784 MOZ458783:MOZ458784 MFD458783:MFD458784 LVH458783:LVH458784 LLL458783:LLL458784 LBP458783:LBP458784 KRT458783:KRT458784 KHX458783:KHX458784 JYB458783:JYB458784 JOF458783:JOF458784 JEJ458783:JEJ458784 IUN458783:IUN458784 IKR458783:IKR458784 IAV458783:IAV458784 HQZ458783:HQZ458784 HHD458783:HHD458784 GXH458783:GXH458784 GNL458783:GNL458784 GDP458783:GDP458784 FTT458783:FTT458784 FJX458783:FJX458784 FAB458783:FAB458784 EQF458783:EQF458784 EGJ458783:EGJ458784 DWN458783:DWN458784 DMR458783:DMR458784 DCV458783:DCV458784 CSZ458783:CSZ458784 CJD458783:CJD458784 BZH458783:BZH458784 BPL458783:BPL458784 BFP458783:BFP458784 AVT458783:AVT458784 ALX458783:ALX458784 ACB458783:ACB458784 SF458783:SF458784 IJ458783:IJ458784 WUV393247:WUV393248 WKZ393247:WKZ393248 WBD393247:WBD393248 VRH393247:VRH393248 VHL393247:VHL393248 UXP393247:UXP393248 UNT393247:UNT393248 UDX393247:UDX393248 TUB393247:TUB393248 TKF393247:TKF393248 TAJ393247:TAJ393248 SQN393247:SQN393248 SGR393247:SGR393248 RWV393247:RWV393248 RMZ393247:RMZ393248 RDD393247:RDD393248 QTH393247:QTH393248 QJL393247:QJL393248 PZP393247:PZP393248 PPT393247:PPT393248 PFX393247:PFX393248 OWB393247:OWB393248 OMF393247:OMF393248 OCJ393247:OCJ393248 NSN393247:NSN393248 NIR393247:NIR393248 MYV393247:MYV393248 MOZ393247:MOZ393248 MFD393247:MFD393248 LVH393247:LVH393248 LLL393247:LLL393248 LBP393247:LBP393248 KRT393247:KRT393248 KHX393247:KHX393248 JYB393247:JYB393248 JOF393247:JOF393248 JEJ393247:JEJ393248 IUN393247:IUN393248 IKR393247:IKR393248 IAV393247:IAV393248 HQZ393247:HQZ393248 HHD393247:HHD393248 GXH393247:GXH393248 GNL393247:GNL393248 GDP393247:GDP393248 FTT393247:FTT393248 FJX393247:FJX393248 FAB393247:FAB393248 EQF393247:EQF393248 EGJ393247:EGJ393248 DWN393247:DWN393248 DMR393247:DMR393248 DCV393247:DCV393248 CSZ393247:CSZ393248 CJD393247:CJD393248 BZH393247:BZH393248 BPL393247:BPL393248 BFP393247:BFP393248 AVT393247:AVT393248 ALX393247:ALX393248 ACB393247:ACB393248 SF393247:SF393248 IJ393247:IJ393248 WUV327711:WUV327712 WKZ327711:WKZ327712 WBD327711:WBD327712 VRH327711:VRH327712 VHL327711:VHL327712 UXP327711:UXP327712 UNT327711:UNT327712 UDX327711:UDX327712 TUB327711:TUB327712 TKF327711:TKF327712 TAJ327711:TAJ327712 SQN327711:SQN327712 SGR327711:SGR327712 RWV327711:RWV327712 RMZ327711:RMZ327712 RDD327711:RDD327712 QTH327711:QTH327712 QJL327711:QJL327712 PZP327711:PZP327712 PPT327711:PPT327712 PFX327711:PFX327712 OWB327711:OWB327712 OMF327711:OMF327712 OCJ327711:OCJ327712 NSN327711:NSN327712 NIR327711:NIR327712 MYV327711:MYV327712 MOZ327711:MOZ327712 MFD327711:MFD327712 LVH327711:LVH327712 LLL327711:LLL327712 LBP327711:LBP327712 KRT327711:KRT327712 KHX327711:KHX327712 JYB327711:JYB327712 JOF327711:JOF327712 JEJ327711:JEJ327712 IUN327711:IUN327712 IKR327711:IKR327712 IAV327711:IAV327712 HQZ327711:HQZ327712 HHD327711:HHD327712 GXH327711:GXH327712 GNL327711:GNL327712 GDP327711:GDP327712 FTT327711:FTT327712 FJX327711:FJX327712 FAB327711:FAB327712 EQF327711:EQF327712 EGJ327711:EGJ327712 DWN327711:DWN327712 DMR327711:DMR327712 DCV327711:DCV327712 CSZ327711:CSZ327712 CJD327711:CJD327712 BZH327711:BZH327712 BPL327711:BPL327712 BFP327711:BFP327712 AVT327711:AVT327712 ALX327711:ALX327712 ACB327711:ACB327712 SF327711:SF327712 IJ327711:IJ327712 WUV262175:WUV262176 WKZ262175:WKZ262176 WBD262175:WBD262176 VRH262175:VRH262176 VHL262175:VHL262176 UXP262175:UXP262176 UNT262175:UNT262176 UDX262175:UDX262176 TUB262175:TUB262176 TKF262175:TKF262176 TAJ262175:TAJ262176 SQN262175:SQN262176 SGR262175:SGR262176 RWV262175:RWV262176 RMZ262175:RMZ262176 RDD262175:RDD262176 QTH262175:QTH262176 QJL262175:QJL262176 PZP262175:PZP262176 PPT262175:PPT262176 PFX262175:PFX262176 OWB262175:OWB262176 OMF262175:OMF262176 OCJ262175:OCJ262176 NSN262175:NSN262176 NIR262175:NIR262176 MYV262175:MYV262176 MOZ262175:MOZ262176 MFD262175:MFD262176 LVH262175:LVH262176 LLL262175:LLL262176 LBP262175:LBP262176 KRT262175:KRT262176 KHX262175:KHX262176 JYB262175:JYB262176 JOF262175:JOF262176 JEJ262175:JEJ262176 IUN262175:IUN262176 IKR262175:IKR262176 IAV262175:IAV262176 HQZ262175:HQZ262176 HHD262175:HHD262176 GXH262175:GXH262176 GNL262175:GNL262176 GDP262175:GDP262176 FTT262175:FTT262176 FJX262175:FJX262176 FAB262175:FAB262176 EQF262175:EQF262176 EGJ262175:EGJ262176 DWN262175:DWN262176 DMR262175:DMR262176 DCV262175:DCV262176 CSZ262175:CSZ262176 CJD262175:CJD262176 BZH262175:BZH262176 BPL262175:BPL262176 BFP262175:BFP262176 AVT262175:AVT262176 ALX262175:ALX262176 ACB262175:ACB262176 SF262175:SF262176 IJ262175:IJ262176 WUV196639:WUV196640 WKZ196639:WKZ196640 WBD196639:WBD196640 VRH196639:VRH196640 VHL196639:VHL196640 UXP196639:UXP196640 UNT196639:UNT196640 UDX196639:UDX196640 TUB196639:TUB196640 TKF196639:TKF196640 TAJ196639:TAJ196640 SQN196639:SQN196640 SGR196639:SGR196640 RWV196639:RWV196640 RMZ196639:RMZ196640 RDD196639:RDD196640 QTH196639:QTH196640 QJL196639:QJL196640 PZP196639:PZP196640 PPT196639:PPT196640 PFX196639:PFX196640 OWB196639:OWB196640 OMF196639:OMF196640 OCJ196639:OCJ196640 NSN196639:NSN196640 NIR196639:NIR196640 MYV196639:MYV196640 MOZ196639:MOZ196640 MFD196639:MFD196640 LVH196639:LVH196640 LLL196639:LLL196640 LBP196639:LBP196640 KRT196639:KRT196640 KHX196639:KHX196640 JYB196639:JYB196640 JOF196639:JOF196640 JEJ196639:JEJ196640 IUN196639:IUN196640 IKR196639:IKR196640 IAV196639:IAV196640 HQZ196639:HQZ196640 HHD196639:HHD196640 GXH196639:GXH196640 GNL196639:GNL196640 GDP196639:GDP196640 FTT196639:FTT196640 FJX196639:FJX196640 FAB196639:FAB196640 EQF196639:EQF196640 EGJ196639:EGJ196640 DWN196639:DWN196640 DMR196639:DMR196640 DCV196639:DCV196640 CSZ196639:CSZ196640 CJD196639:CJD196640 BZH196639:BZH196640 BPL196639:BPL196640 BFP196639:BFP196640 AVT196639:AVT196640 ALX196639:ALX196640 ACB196639:ACB196640 SF196639:SF196640 IJ196639:IJ196640 WUV131103:WUV131104 WKZ131103:WKZ131104 WBD131103:WBD131104 VRH131103:VRH131104 VHL131103:VHL131104 UXP131103:UXP131104 UNT131103:UNT131104 UDX131103:UDX131104 TUB131103:TUB131104 TKF131103:TKF131104 TAJ131103:TAJ131104 SQN131103:SQN131104 SGR131103:SGR131104 RWV131103:RWV131104 RMZ131103:RMZ131104 RDD131103:RDD131104 QTH131103:QTH131104 QJL131103:QJL131104 PZP131103:PZP131104 PPT131103:PPT131104 PFX131103:PFX131104 OWB131103:OWB131104 OMF131103:OMF131104 OCJ131103:OCJ131104 NSN131103:NSN131104 NIR131103:NIR131104 MYV131103:MYV131104 MOZ131103:MOZ131104 MFD131103:MFD131104 LVH131103:LVH131104 LLL131103:LLL131104 LBP131103:LBP131104 KRT131103:KRT131104 KHX131103:KHX131104 JYB131103:JYB131104 JOF131103:JOF131104 JEJ131103:JEJ131104 IUN131103:IUN131104 IKR131103:IKR131104 IAV131103:IAV131104 HQZ131103:HQZ131104 HHD131103:HHD131104 GXH131103:GXH131104 GNL131103:GNL131104 GDP131103:GDP131104 FTT131103:FTT131104 FJX131103:FJX131104 FAB131103:FAB131104 EQF131103:EQF131104 EGJ131103:EGJ131104 DWN131103:DWN131104 DMR131103:DMR131104 DCV131103:DCV131104 CSZ131103:CSZ131104 CJD131103:CJD131104 BZH131103:BZH131104 BPL131103:BPL131104 BFP131103:BFP131104 AVT131103:AVT131104 ALX131103:ALX131104 ACB131103:ACB131104 SF131103:SF131104 IJ131103:IJ131104 WUV65567:WUV65568 WKZ65567:WKZ65568 WBD65567:WBD65568 VRH65567:VRH65568 VHL65567:VHL65568 UXP65567:UXP65568 UNT65567:UNT65568 UDX65567:UDX65568 TUB65567:TUB65568 TKF65567:TKF65568 TAJ65567:TAJ65568 SQN65567:SQN65568 SGR65567:SGR65568 RWV65567:RWV65568 RMZ65567:RMZ65568 RDD65567:RDD65568 QTH65567:QTH65568 QJL65567:QJL65568 PZP65567:PZP65568 PPT65567:PPT65568 PFX65567:PFX65568 OWB65567:OWB65568 OMF65567:OMF65568 OCJ65567:OCJ65568 NSN65567:NSN65568 NIR65567:NIR65568 MYV65567:MYV65568 MOZ65567:MOZ65568 MFD65567:MFD65568 LVH65567:LVH65568 LLL65567:LLL65568 LBP65567:LBP65568 KRT65567:KRT65568 KHX65567:KHX65568 JYB65567:JYB65568 JOF65567:JOF65568 JEJ65567:JEJ65568 IUN65567:IUN65568 IKR65567:IKR65568 IAV65567:IAV65568 HQZ65567:HQZ65568 HHD65567:HHD65568 GXH65567:GXH65568 GNL65567:GNL65568 GDP65567:GDP65568 FTT65567:FTT65568 FJX65567:FJX65568 FAB65567:FAB65568 EQF65567:EQF65568 EGJ65567:EGJ65568 DWN65567:DWN65568 DMR65567:DMR65568 DCV65567:DCV65568 CSZ65567:CSZ65568 CJD65567:CJD65568 BZH65567:BZH65568 BPL65567:BPL65568 BFP65567:BFP65568 AVT65567:AVT65568 ALX65567:ALX65568 ACB65567:ACB65568 SF65567:SF65568 IJ65567:IJ65568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55:WUV983069 WKZ983055:WKZ983069 WBD983055:WBD983069 VRH983055:VRH983069 VHL983055:VHL983069 UXP983055:UXP983069 UNT983055:UNT983069 UDX983055:UDX983069 TUB983055:TUB983069 TKF983055:TKF983069 TAJ983055:TAJ983069 SQN983055:SQN983069 SGR983055:SGR983069 RWV983055:RWV983069 RMZ983055:RMZ983069 RDD983055:RDD983069 QTH983055:QTH983069 QJL983055:QJL983069 PZP983055:PZP983069 PPT983055:PPT983069 PFX983055:PFX983069 OWB983055:OWB983069 OMF983055:OMF983069 OCJ983055:OCJ983069 NSN983055:NSN983069 NIR983055:NIR983069 MYV983055:MYV983069 MOZ983055:MOZ983069 MFD983055:MFD983069 LVH983055:LVH983069 LLL983055:LLL983069 LBP983055:LBP983069 KRT983055:KRT983069 KHX983055:KHX983069 JYB983055:JYB983069 JOF983055:JOF983069 JEJ983055:JEJ983069 IUN983055:IUN983069 IKR983055:IKR983069 IAV983055:IAV983069 HQZ983055:HQZ983069 HHD983055:HHD983069 GXH983055:GXH983069 GNL983055:GNL983069 GDP983055:GDP983069 FTT983055:FTT983069 FJX983055:FJX983069 FAB983055:FAB983069 EQF983055:EQF983069 EGJ983055:EGJ983069 DWN983055:DWN983069 DMR983055:DMR983069 DCV983055:DCV983069 CSZ983055:CSZ983069 CJD983055:CJD983069 BZH983055:BZH983069 BPL983055:BPL983069 BFP983055:BFP983069 AVT983055:AVT983069 ALX983055:ALX983069 ACB983055:ACB983069 SF983055:SF983069 IJ983055:IJ983069 WUV917519:WUV917533 WKZ917519:WKZ917533 WBD917519:WBD917533 VRH917519:VRH917533 VHL917519:VHL917533 UXP917519:UXP917533 UNT917519:UNT917533 UDX917519:UDX917533 TUB917519:TUB917533 TKF917519:TKF917533 TAJ917519:TAJ917533 SQN917519:SQN917533 SGR917519:SGR917533 RWV917519:RWV917533 RMZ917519:RMZ917533 RDD917519:RDD917533 QTH917519:QTH917533 QJL917519:QJL917533 PZP917519:PZP917533 PPT917519:PPT917533 PFX917519:PFX917533 OWB917519:OWB917533 OMF917519:OMF917533 OCJ917519:OCJ917533 NSN917519:NSN917533 NIR917519:NIR917533 MYV917519:MYV917533 MOZ917519:MOZ917533 MFD917519:MFD917533 LVH917519:LVH917533 LLL917519:LLL917533 LBP917519:LBP917533 KRT917519:KRT917533 KHX917519:KHX917533 JYB917519:JYB917533 JOF917519:JOF917533 JEJ917519:JEJ917533 IUN917519:IUN917533 IKR917519:IKR917533 IAV917519:IAV917533 HQZ917519:HQZ917533 HHD917519:HHD917533 GXH917519:GXH917533 GNL917519:GNL917533 GDP917519:GDP917533 FTT917519:FTT917533 FJX917519:FJX917533 FAB917519:FAB917533 EQF917519:EQF917533 EGJ917519:EGJ917533 DWN917519:DWN917533 DMR917519:DMR917533 DCV917519:DCV917533 CSZ917519:CSZ917533 CJD917519:CJD917533 BZH917519:BZH917533 BPL917519:BPL917533 BFP917519:BFP917533 AVT917519:AVT917533 ALX917519:ALX917533 ACB917519:ACB917533 SF917519:SF917533 IJ917519:IJ917533 WUV851983:WUV851997 WKZ851983:WKZ851997 WBD851983:WBD851997 VRH851983:VRH851997 VHL851983:VHL851997 UXP851983:UXP851997 UNT851983:UNT851997 UDX851983:UDX851997 TUB851983:TUB851997 TKF851983:TKF851997 TAJ851983:TAJ851997 SQN851983:SQN851997 SGR851983:SGR851997 RWV851983:RWV851997 RMZ851983:RMZ851997 RDD851983:RDD851997 QTH851983:QTH851997 QJL851983:QJL851997 PZP851983:PZP851997 PPT851983:PPT851997 PFX851983:PFX851997 OWB851983:OWB851997 OMF851983:OMF851997 OCJ851983:OCJ851997 NSN851983:NSN851997 NIR851983:NIR851997 MYV851983:MYV851997 MOZ851983:MOZ851997 MFD851983:MFD851997 LVH851983:LVH851997 LLL851983:LLL851997 LBP851983:LBP851997 KRT851983:KRT851997 KHX851983:KHX851997 JYB851983:JYB851997 JOF851983:JOF851997 JEJ851983:JEJ851997 IUN851983:IUN851997 IKR851983:IKR851997 IAV851983:IAV851997 HQZ851983:HQZ851997 HHD851983:HHD851997 GXH851983:GXH851997 GNL851983:GNL851997 GDP851983:GDP851997 FTT851983:FTT851997 FJX851983:FJX851997 FAB851983:FAB851997 EQF851983:EQF851997 EGJ851983:EGJ851997 DWN851983:DWN851997 DMR851983:DMR851997 DCV851983:DCV851997 CSZ851983:CSZ851997 CJD851983:CJD851997 BZH851983:BZH851997 BPL851983:BPL851997 BFP851983:BFP851997 AVT851983:AVT851997 ALX851983:ALX851997 ACB851983:ACB851997 SF851983:SF851997 IJ851983:IJ851997 WUV786447:WUV786461 WKZ786447:WKZ786461 WBD786447:WBD786461 VRH786447:VRH786461 VHL786447:VHL786461 UXP786447:UXP786461 UNT786447:UNT786461 UDX786447:UDX786461 TUB786447:TUB786461 TKF786447:TKF786461 TAJ786447:TAJ786461 SQN786447:SQN786461 SGR786447:SGR786461 RWV786447:RWV786461 RMZ786447:RMZ786461 RDD786447:RDD786461 QTH786447:QTH786461 QJL786447:QJL786461 PZP786447:PZP786461 PPT786447:PPT786461 PFX786447:PFX786461 OWB786447:OWB786461 OMF786447:OMF786461 OCJ786447:OCJ786461 NSN786447:NSN786461 NIR786447:NIR786461 MYV786447:MYV786461 MOZ786447:MOZ786461 MFD786447:MFD786461 LVH786447:LVH786461 LLL786447:LLL786461 LBP786447:LBP786461 KRT786447:KRT786461 KHX786447:KHX786461 JYB786447:JYB786461 JOF786447:JOF786461 JEJ786447:JEJ786461 IUN786447:IUN786461 IKR786447:IKR786461 IAV786447:IAV786461 HQZ786447:HQZ786461 HHD786447:HHD786461 GXH786447:GXH786461 GNL786447:GNL786461 GDP786447:GDP786461 FTT786447:FTT786461 FJX786447:FJX786461 FAB786447:FAB786461 EQF786447:EQF786461 EGJ786447:EGJ786461 DWN786447:DWN786461 DMR786447:DMR786461 DCV786447:DCV786461 CSZ786447:CSZ786461 CJD786447:CJD786461 BZH786447:BZH786461 BPL786447:BPL786461 BFP786447:BFP786461 AVT786447:AVT786461 ALX786447:ALX786461 ACB786447:ACB786461 SF786447:SF786461 IJ786447:IJ786461 WUV720911:WUV720925 WKZ720911:WKZ720925 WBD720911:WBD720925 VRH720911:VRH720925 VHL720911:VHL720925 UXP720911:UXP720925 UNT720911:UNT720925 UDX720911:UDX720925 TUB720911:TUB720925 TKF720911:TKF720925 TAJ720911:TAJ720925 SQN720911:SQN720925 SGR720911:SGR720925 RWV720911:RWV720925 RMZ720911:RMZ720925 RDD720911:RDD720925 QTH720911:QTH720925 QJL720911:QJL720925 PZP720911:PZP720925 PPT720911:PPT720925 PFX720911:PFX720925 OWB720911:OWB720925 OMF720911:OMF720925 OCJ720911:OCJ720925 NSN720911:NSN720925 NIR720911:NIR720925 MYV720911:MYV720925 MOZ720911:MOZ720925 MFD720911:MFD720925 LVH720911:LVH720925 LLL720911:LLL720925 LBP720911:LBP720925 KRT720911:KRT720925 KHX720911:KHX720925 JYB720911:JYB720925 JOF720911:JOF720925 JEJ720911:JEJ720925 IUN720911:IUN720925 IKR720911:IKR720925 IAV720911:IAV720925 HQZ720911:HQZ720925 HHD720911:HHD720925 GXH720911:GXH720925 GNL720911:GNL720925 GDP720911:GDP720925 FTT720911:FTT720925 FJX720911:FJX720925 FAB720911:FAB720925 EQF720911:EQF720925 EGJ720911:EGJ720925 DWN720911:DWN720925 DMR720911:DMR720925 DCV720911:DCV720925 CSZ720911:CSZ720925 CJD720911:CJD720925 BZH720911:BZH720925 BPL720911:BPL720925 BFP720911:BFP720925 AVT720911:AVT720925 ALX720911:ALX720925 ACB720911:ACB720925 SF720911:SF720925 IJ720911:IJ720925 WUV655375:WUV655389 WKZ655375:WKZ655389 WBD655375:WBD655389 VRH655375:VRH655389 VHL655375:VHL655389 UXP655375:UXP655389 UNT655375:UNT655389 UDX655375:UDX655389 TUB655375:TUB655389 TKF655375:TKF655389 TAJ655375:TAJ655389 SQN655375:SQN655389 SGR655375:SGR655389 RWV655375:RWV655389 RMZ655375:RMZ655389 RDD655375:RDD655389 QTH655375:QTH655389 QJL655375:QJL655389 PZP655375:PZP655389 PPT655375:PPT655389 PFX655375:PFX655389 OWB655375:OWB655389 OMF655375:OMF655389 OCJ655375:OCJ655389 NSN655375:NSN655389 NIR655375:NIR655389 MYV655375:MYV655389 MOZ655375:MOZ655389 MFD655375:MFD655389 LVH655375:LVH655389 LLL655375:LLL655389 LBP655375:LBP655389 KRT655375:KRT655389 KHX655375:KHX655389 JYB655375:JYB655389 JOF655375:JOF655389 JEJ655375:JEJ655389 IUN655375:IUN655389 IKR655375:IKR655389 IAV655375:IAV655389 HQZ655375:HQZ655389 HHD655375:HHD655389 GXH655375:GXH655389 GNL655375:GNL655389 GDP655375:GDP655389 FTT655375:FTT655389 FJX655375:FJX655389 FAB655375:FAB655389 EQF655375:EQF655389 EGJ655375:EGJ655389 DWN655375:DWN655389 DMR655375:DMR655389 DCV655375:DCV655389 CSZ655375:CSZ655389 CJD655375:CJD655389 BZH655375:BZH655389 BPL655375:BPL655389 BFP655375:BFP655389 AVT655375:AVT655389 ALX655375:ALX655389 ACB655375:ACB655389 SF655375:SF655389 IJ655375:IJ655389 WUV589839:WUV589853 WKZ589839:WKZ589853 WBD589839:WBD589853 VRH589839:VRH589853 VHL589839:VHL589853 UXP589839:UXP589853 UNT589839:UNT589853 UDX589839:UDX589853 TUB589839:TUB589853 TKF589839:TKF589853 TAJ589839:TAJ589853 SQN589839:SQN589853 SGR589839:SGR589853 RWV589839:RWV589853 RMZ589839:RMZ589853 RDD589839:RDD589853 QTH589839:QTH589853 QJL589839:QJL589853 PZP589839:PZP589853 PPT589839:PPT589853 PFX589839:PFX589853 OWB589839:OWB589853 OMF589839:OMF589853 OCJ589839:OCJ589853 NSN589839:NSN589853 NIR589839:NIR589853 MYV589839:MYV589853 MOZ589839:MOZ589853 MFD589839:MFD589853 LVH589839:LVH589853 LLL589839:LLL589853 LBP589839:LBP589853 KRT589839:KRT589853 KHX589839:KHX589853 JYB589839:JYB589853 JOF589839:JOF589853 JEJ589839:JEJ589853 IUN589839:IUN589853 IKR589839:IKR589853 IAV589839:IAV589853 HQZ589839:HQZ589853 HHD589839:HHD589853 GXH589839:GXH589853 GNL589839:GNL589853 GDP589839:GDP589853 FTT589839:FTT589853 FJX589839:FJX589853 FAB589839:FAB589853 EQF589839:EQF589853 EGJ589839:EGJ589853 DWN589839:DWN589853 DMR589839:DMR589853 DCV589839:DCV589853 CSZ589839:CSZ589853 CJD589839:CJD589853 BZH589839:BZH589853 BPL589839:BPL589853 BFP589839:BFP589853 AVT589839:AVT589853 ALX589839:ALX589853 ACB589839:ACB589853 SF589839:SF589853 IJ589839:IJ589853 WUV524303:WUV524317 WKZ524303:WKZ524317 WBD524303:WBD524317 VRH524303:VRH524317 VHL524303:VHL524317 UXP524303:UXP524317 UNT524303:UNT524317 UDX524303:UDX524317 TUB524303:TUB524317 TKF524303:TKF524317 TAJ524303:TAJ524317 SQN524303:SQN524317 SGR524303:SGR524317 RWV524303:RWV524317 RMZ524303:RMZ524317 RDD524303:RDD524317 QTH524303:QTH524317 QJL524303:QJL524317 PZP524303:PZP524317 PPT524303:PPT524317 PFX524303:PFX524317 OWB524303:OWB524317 OMF524303:OMF524317 OCJ524303:OCJ524317 NSN524303:NSN524317 NIR524303:NIR524317 MYV524303:MYV524317 MOZ524303:MOZ524317 MFD524303:MFD524317 LVH524303:LVH524317 LLL524303:LLL524317 LBP524303:LBP524317 KRT524303:KRT524317 KHX524303:KHX524317 JYB524303:JYB524317 JOF524303:JOF524317 JEJ524303:JEJ524317 IUN524303:IUN524317 IKR524303:IKR524317 IAV524303:IAV524317 HQZ524303:HQZ524317 HHD524303:HHD524317 GXH524303:GXH524317 GNL524303:GNL524317 GDP524303:GDP524317 FTT524303:FTT524317 FJX524303:FJX524317 FAB524303:FAB524317 EQF524303:EQF524317 EGJ524303:EGJ524317 DWN524303:DWN524317 DMR524303:DMR524317 DCV524303:DCV524317 CSZ524303:CSZ524317 CJD524303:CJD524317 BZH524303:BZH524317 BPL524303:BPL524317 BFP524303:BFP524317 AVT524303:AVT524317 ALX524303:ALX524317 ACB524303:ACB524317 SF524303:SF524317 IJ524303:IJ524317 WUV458767:WUV458781 WKZ458767:WKZ458781 WBD458767:WBD458781 VRH458767:VRH458781 VHL458767:VHL458781 UXP458767:UXP458781 UNT458767:UNT458781 UDX458767:UDX458781 TUB458767:TUB458781 TKF458767:TKF458781 TAJ458767:TAJ458781 SQN458767:SQN458781 SGR458767:SGR458781 RWV458767:RWV458781 RMZ458767:RMZ458781 RDD458767:RDD458781 QTH458767:QTH458781 QJL458767:QJL458781 PZP458767:PZP458781 PPT458767:PPT458781 PFX458767:PFX458781 OWB458767:OWB458781 OMF458767:OMF458781 OCJ458767:OCJ458781 NSN458767:NSN458781 NIR458767:NIR458781 MYV458767:MYV458781 MOZ458767:MOZ458781 MFD458767:MFD458781 LVH458767:LVH458781 LLL458767:LLL458781 LBP458767:LBP458781 KRT458767:KRT458781 KHX458767:KHX458781 JYB458767:JYB458781 JOF458767:JOF458781 JEJ458767:JEJ458781 IUN458767:IUN458781 IKR458767:IKR458781 IAV458767:IAV458781 HQZ458767:HQZ458781 HHD458767:HHD458781 GXH458767:GXH458781 GNL458767:GNL458781 GDP458767:GDP458781 FTT458767:FTT458781 FJX458767:FJX458781 FAB458767:FAB458781 EQF458767:EQF458781 EGJ458767:EGJ458781 DWN458767:DWN458781 DMR458767:DMR458781 DCV458767:DCV458781 CSZ458767:CSZ458781 CJD458767:CJD458781 BZH458767:BZH458781 BPL458767:BPL458781 BFP458767:BFP458781 AVT458767:AVT458781 ALX458767:ALX458781 ACB458767:ACB458781 SF458767:SF458781 IJ458767:IJ458781 WUV393231:WUV393245 WKZ393231:WKZ393245 WBD393231:WBD393245 VRH393231:VRH393245 VHL393231:VHL393245 UXP393231:UXP393245 UNT393231:UNT393245 UDX393231:UDX393245 TUB393231:TUB393245 TKF393231:TKF393245 TAJ393231:TAJ393245 SQN393231:SQN393245 SGR393231:SGR393245 RWV393231:RWV393245 RMZ393231:RMZ393245 RDD393231:RDD393245 QTH393231:QTH393245 QJL393231:QJL393245 PZP393231:PZP393245 PPT393231:PPT393245 PFX393231:PFX393245 OWB393231:OWB393245 OMF393231:OMF393245 OCJ393231:OCJ393245 NSN393231:NSN393245 NIR393231:NIR393245 MYV393231:MYV393245 MOZ393231:MOZ393245 MFD393231:MFD393245 LVH393231:LVH393245 LLL393231:LLL393245 LBP393231:LBP393245 KRT393231:KRT393245 KHX393231:KHX393245 JYB393231:JYB393245 JOF393231:JOF393245 JEJ393231:JEJ393245 IUN393231:IUN393245 IKR393231:IKR393245 IAV393231:IAV393245 HQZ393231:HQZ393245 HHD393231:HHD393245 GXH393231:GXH393245 GNL393231:GNL393245 GDP393231:GDP393245 FTT393231:FTT393245 FJX393231:FJX393245 FAB393231:FAB393245 EQF393231:EQF393245 EGJ393231:EGJ393245 DWN393231:DWN393245 DMR393231:DMR393245 DCV393231:DCV393245 CSZ393231:CSZ393245 CJD393231:CJD393245 BZH393231:BZH393245 BPL393231:BPL393245 BFP393231:BFP393245 AVT393231:AVT393245 ALX393231:ALX393245 ACB393231:ACB393245 SF393231:SF393245 IJ393231:IJ393245 WUV327695:WUV327709 WKZ327695:WKZ327709 WBD327695:WBD327709 VRH327695:VRH327709 VHL327695:VHL327709 UXP327695:UXP327709 UNT327695:UNT327709 UDX327695:UDX327709 TUB327695:TUB327709 TKF327695:TKF327709 TAJ327695:TAJ327709 SQN327695:SQN327709 SGR327695:SGR327709 RWV327695:RWV327709 RMZ327695:RMZ327709 RDD327695:RDD327709 QTH327695:QTH327709 QJL327695:QJL327709 PZP327695:PZP327709 PPT327695:PPT327709 PFX327695:PFX327709 OWB327695:OWB327709 OMF327695:OMF327709 OCJ327695:OCJ327709 NSN327695:NSN327709 NIR327695:NIR327709 MYV327695:MYV327709 MOZ327695:MOZ327709 MFD327695:MFD327709 LVH327695:LVH327709 LLL327695:LLL327709 LBP327695:LBP327709 KRT327695:KRT327709 KHX327695:KHX327709 JYB327695:JYB327709 JOF327695:JOF327709 JEJ327695:JEJ327709 IUN327695:IUN327709 IKR327695:IKR327709 IAV327695:IAV327709 HQZ327695:HQZ327709 HHD327695:HHD327709 GXH327695:GXH327709 GNL327695:GNL327709 GDP327695:GDP327709 FTT327695:FTT327709 FJX327695:FJX327709 FAB327695:FAB327709 EQF327695:EQF327709 EGJ327695:EGJ327709 DWN327695:DWN327709 DMR327695:DMR327709 DCV327695:DCV327709 CSZ327695:CSZ327709 CJD327695:CJD327709 BZH327695:BZH327709 BPL327695:BPL327709 BFP327695:BFP327709 AVT327695:AVT327709 ALX327695:ALX327709 ACB327695:ACB327709 SF327695:SF327709 IJ327695:IJ327709 WUV262159:WUV262173 WKZ262159:WKZ262173 WBD262159:WBD262173 VRH262159:VRH262173 VHL262159:VHL262173 UXP262159:UXP262173 UNT262159:UNT262173 UDX262159:UDX262173 TUB262159:TUB262173 TKF262159:TKF262173 TAJ262159:TAJ262173 SQN262159:SQN262173 SGR262159:SGR262173 RWV262159:RWV262173 RMZ262159:RMZ262173 RDD262159:RDD262173 QTH262159:QTH262173 QJL262159:QJL262173 PZP262159:PZP262173 PPT262159:PPT262173 PFX262159:PFX262173 OWB262159:OWB262173 OMF262159:OMF262173 OCJ262159:OCJ262173 NSN262159:NSN262173 NIR262159:NIR262173 MYV262159:MYV262173 MOZ262159:MOZ262173 MFD262159:MFD262173 LVH262159:LVH262173 LLL262159:LLL262173 LBP262159:LBP262173 KRT262159:KRT262173 KHX262159:KHX262173 JYB262159:JYB262173 JOF262159:JOF262173 JEJ262159:JEJ262173 IUN262159:IUN262173 IKR262159:IKR262173 IAV262159:IAV262173 HQZ262159:HQZ262173 HHD262159:HHD262173 GXH262159:GXH262173 GNL262159:GNL262173 GDP262159:GDP262173 FTT262159:FTT262173 FJX262159:FJX262173 FAB262159:FAB262173 EQF262159:EQF262173 EGJ262159:EGJ262173 DWN262159:DWN262173 DMR262159:DMR262173 DCV262159:DCV262173 CSZ262159:CSZ262173 CJD262159:CJD262173 BZH262159:BZH262173 BPL262159:BPL262173 BFP262159:BFP262173 AVT262159:AVT262173 ALX262159:ALX262173 ACB262159:ACB262173 SF262159:SF262173 IJ262159:IJ262173 WUV196623:WUV196637 WKZ196623:WKZ196637 WBD196623:WBD196637 VRH196623:VRH196637 VHL196623:VHL196637 UXP196623:UXP196637 UNT196623:UNT196637 UDX196623:UDX196637 TUB196623:TUB196637 TKF196623:TKF196637 TAJ196623:TAJ196637 SQN196623:SQN196637 SGR196623:SGR196637 RWV196623:RWV196637 RMZ196623:RMZ196637 RDD196623:RDD196637 QTH196623:QTH196637 QJL196623:QJL196637 PZP196623:PZP196637 PPT196623:PPT196637 PFX196623:PFX196637 OWB196623:OWB196637 OMF196623:OMF196637 OCJ196623:OCJ196637 NSN196623:NSN196637 NIR196623:NIR196637 MYV196623:MYV196637 MOZ196623:MOZ196637 MFD196623:MFD196637 LVH196623:LVH196637 LLL196623:LLL196637 LBP196623:LBP196637 KRT196623:KRT196637 KHX196623:KHX196637 JYB196623:JYB196637 JOF196623:JOF196637 JEJ196623:JEJ196637 IUN196623:IUN196637 IKR196623:IKR196637 IAV196623:IAV196637 HQZ196623:HQZ196637 HHD196623:HHD196637 GXH196623:GXH196637 GNL196623:GNL196637 GDP196623:GDP196637 FTT196623:FTT196637 FJX196623:FJX196637 FAB196623:FAB196637 EQF196623:EQF196637 EGJ196623:EGJ196637 DWN196623:DWN196637 DMR196623:DMR196637 DCV196623:DCV196637 CSZ196623:CSZ196637 CJD196623:CJD196637 BZH196623:BZH196637 BPL196623:BPL196637 BFP196623:BFP196637 AVT196623:AVT196637 ALX196623:ALX196637 ACB196623:ACB196637 SF196623:SF196637 IJ196623:IJ196637 WUV131087:WUV131101 WKZ131087:WKZ131101 WBD131087:WBD131101 VRH131087:VRH131101 VHL131087:VHL131101 UXP131087:UXP131101 UNT131087:UNT131101 UDX131087:UDX131101 TUB131087:TUB131101 TKF131087:TKF131101 TAJ131087:TAJ131101 SQN131087:SQN131101 SGR131087:SGR131101 RWV131087:RWV131101 RMZ131087:RMZ131101 RDD131087:RDD131101 QTH131087:QTH131101 QJL131087:QJL131101 PZP131087:PZP131101 PPT131087:PPT131101 PFX131087:PFX131101 OWB131087:OWB131101 OMF131087:OMF131101 OCJ131087:OCJ131101 NSN131087:NSN131101 NIR131087:NIR131101 MYV131087:MYV131101 MOZ131087:MOZ131101 MFD131087:MFD131101 LVH131087:LVH131101 LLL131087:LLL131101 LBP131087:LBP131101 KRT131087:KRT131101 KHX131087:KHX131101 JYB131087:JYB131101 JOF131087:JOF131101 JEJ131087:JEJ131101 IUN131087:IUN131101 IKR131087:IKR131101 IAV131087:IAV131101 HQZ131087:HQZ131101 HHD131087:HHD131101 GXH131087:GXH131101 GNL131087:GNL131101 GDP131087:GDP131101 FTT131087:FTT131101 FJX131087:FJX131101 FAB131087:FAB131101 EQF131087:EQF131101 EGJ131087:EGJ131101 DWN131087:DWN131101 DMR131087:DMR131101 DCV131087:DCV131101 CSZ131087:CSZ131101 CJD131087:CJD131101 BZH131087:BZH131101 BPL131087:BPL131101 BFP131087:BFP131101 AVT131087:AVT131101 ALX131087:ALX131101 ACB131087:ACB131101 SF131087:SF131101 IJ131087:IJ131101 WUV65551:WUV65565 WKZ65551:WKZ65565 WBD65551:WBD65565 VRH65551:VRH65565 VHL65551:VHL65565 UXP65551:UXP65565 UNT65551:UNT65565 UDX65551:UDX65565 TUB65551:TUB65565 TKF65551:TKF65565 TAJ65551:TAJ65565 SQN65551:SQN65565 SGR65551:SGR65565 RWV65551:RWV65565 RMZ65551:RMZ65565 RDD65551:RDD65565 QTH65551:QTH65565 QJL65551:QJL65565 PZP65551:PZP65565 PPT65551:PPT65565 PFX65551:PFX65565 OWB65551:OWB65565 OMF65551:OMF65565 OCJ65551:OCJ65565 NSN65551:NSN65565 NIR65551:NIR65565 MYV65551:MYV65565 MOZ65551:MOZ65565 MFD65551:MFD65565 LVH65551:LVH65565 LLL65551:LLL65565 LBP65551:LBP65565 KRT65551:KRT65565 KHX65551:KHX65565 JYB65551:JYB65565 JOF65551:JOF65565 JEJ65551:JEJ65565 IUN65551:IUN65565 IKR65551:IKR65565 IAV65551:IAV65565 HQZ65551:HQZ65565 HHD65551:HHD65565 GXH65551:GXH65565 GNL65551:GNL65565 GDP65551:GDP65565 FTT65551:FTT65565 FJX65551:FJX65565 FAB65551:FAB65565 EQF65551:EQF65565 EGJ65551:EGJ65565 DWN65551:DWN65565 DMR65551:DMR65565 DCV65551:DCV65565 CSZ65551:CSZ65565 CJD65551:CJD65565 BZH65551:BZH65565 BPL65551:BPL65565 BFP65551:BFP65565 AVT65551:AVT65565 ALX65551:ALX65565 ACB65551:ACB65565 SF65551:SF65565 IJ65551:IJ65565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SF10:SF24">
      <formula1>#REF!</formula1>
    </dataValidation>
    <dataValidation type="list" allowBlank="1" showInputMessage="1" showErrorMessage="1" prompt="Select Charge Unit (monthly, per kWh, per kW)" sqref="II10:II24 WUU983074:WUU983081 WKY983074:WKY983081 WBC983074:WBC983081 VRG983074:VRG983081 VHK983074:VHK983081 UXO983074:UXO983081 UNS983074:UNS983081 UDW983074:UDW983081 TUA983074:TUA983081 TKE983074:TKE983081 TAI983074:TAI983081 SQM983074:SQM983081 SGQ983074:SGQ983081 RWU983074:RWU983081 RMY983074:RMY983081 RDC983074:RDC983081 QTG983074:QTG983081 QJK983074:QJK983081 PZO983074:PZO983081 PPS983074:PPS983081 PFW983074:PFW983081 OWA983074:OWA983081 OME983074:OME983081 OCI983074:OCI983081 NSM983074:NSM983081 NIQ983074:NIQ983081 MYU983074:MYU983081 MOY983074:MOY983081 MFC983074:MFC983081 LVG983074:LVG983081 LLK983074:LLK983081 LBO983074:LBO983081 KRS983074:KRS983081 KHW983074:KHW983081 JYA983074:JYA983081 JOE983074:JOE983081 JEI983074:JEI983081 IUM983074:IUM983081 IKQ983074:IKQ983081 IAU983074:IAU983081 HQY983074:HQY983081 HHC983074:HHC983081 GXG983074:GXG983081 GNK983074:GNK983081 GDO983074:GDO983081 FTS983074:FTS983081 FJW983074:FJW983081 FAA983074:FAA983081 EQE983074:EQE983081 EGI983074:EGI983081 DWM983074:DWM983081 DMQ983074:DMQ983081 DCU983074:DCU983081 CSY983074:CSY983081 CJC983074:CJC983081 BZG983074:BZG983081 BPK983074:BPK983081 BFO983074:BFO983081 AVS983074:AVS983081 ALW983074:ALW983081 ACA983074:ACA983081 SE983074:SE983081 II983074:II983081 WUU917538:WUU917545 WKY917538:WKY917545 WBC917538:WBC917545 VRG917538:VRG917545 VHK917538:VHK917545 UXO917538:UXO917545 UNS917538:UNS917545 UDW917538:UDW917545 TUA917538:TUA917545 TKE917538:TKE917545 TAI917538:TAI917545 SQM917538:SQM917545 SGQ917538:SGQ917545 RWU917538:RWU917545 RMY917538:RMY917545 RDC917538:RDC917545 QTG917538:QTG917545 QJK917538:QJK917545 PZO917538:PZO917545 PPS917538:PPS917545 PFW917538:PFW917545 OWA917538:OWA917545 OME917538:OME917545 OCI917538:OCI917545 NSM917538:NSM917545 NIQ917538:NIQ917545 MYU917538:MYU917545 MOY917538:MOY917545 MFC917538:MFC917545 LVG917538:LVG917545 LLK917538:LLK917545 LBO917538:LBO917545 KRS917538:KRS917545 KHW917538:KHW917545 JYA917538:JYA917545 JOE917538:JOE917545 JEI917538:JEI917545 IUM917538:IUM917545 IKQ917538:IKQ917545 IAU917538:IAU917545 HQY917538:HQY917545 HHC917538:HHC917545 GXG917538:GXG917545 GNK917538:GNK917545 GDO917538:GDO917545 FTS917538:FTS917545 FJW917538:FJW917545 FAA917538:FAA917545 EQE917538:EQE917545 EGI917538:EGI917545 DWM917538:DWM917545 DMQ917538:DMQ917545 DCU917538:DCU917545 CSY917538:CSY917545 CJC917538:CJC917545 BZG917538:BZG917545 BPK917538:BPK917545 BFO917538:BFO917545 AVS917538:AVS917545 ALW917538:ALW917545 ACA917538:ACA917545 SE917538:SE917545 II917538:II917545 WUU852002:WUU852009 WKY852002:WKY852009 WBC852002:WBC852009 VRG852002:VRG852009 VHK852002:VHK852009 UXO852002:UXO852009 UNS852002:UNS852009 UDW852002:UDW852009 TUA852002:TUA852009 TKE852002:TKE852009 TAI852002:TAI852009 SQM852002:SQM852009 SGQ852002:SGQ852009 RWU852002:RWU852009 RMY852002:RMY852009 RDC852002:RDC852009 QTG852002:QTG852009 QJK852002:QJK852009 PZO852002:PZO852009 PPS852002:PPS852009 PFW852002:PFW852009 OWA852002:OWA852009 OME852002:OME852009 OCI852002:OCI852009 NSM852002:NSM852009 NIQ852002:NIQ852009 MYU852002:MYU852009 MOY852002:MOY852009 MFC852002:MFC852009 LVG852002:LVG852009 LLK852002:LLK852009 LBO852002:LBO852009 KRS852002:KRS852009 KHW852002:KHW852009 JYA852002:JYA852009 JOE852002:JOE852009 JEI852002:JEI852009 IUM852002:IUM852009 IKQ852002:IKQ852009 IAU852002:IAU852009 HQY852002:HQY852009 HHC852002:HHC852009 GXG852002:GXG852009 GNK852002:GNK852009 GDO852002:GDO852009 FTS852002:FTS852009 FJW852002:FJW852009 FAA852002:FAA852009 EQE852002:EQE852009 EGI852002:EGI852009 DWM852002:DWM852009 DMQ852002:DMQ852009 DCU852002:DCU852009 CSY852002:CSY852009 CJC852002:CJC852009 BZG852002:BZG852009 BPK852002:BPK852009 BFO852002:BFO852009 AVS852002:AVS852009 ALW852002:ALW852009 ACA852002:ACA852009 SE852002:SE852009 II852002:II852009 WUU786466:WUU786473 WKY786466:WKY786473 WBC786466:WBC786473 VRG786466:VRG786473 VHK786466:VHK786473 UXO786466:UXO786473 UNS786466:UNS786473 UDW786466:UDW786473 TUA786466:TUA786473 TKE786466:TKE786473 TAI786466:TAI786473 SQM786466:SQM786473 SGQ786466:SGQ786473 RWU786466:RWU786473 RMY786466:RMY786473 RDC786466:RDC786473 QTG786466:QTG786473 QJK786466:QJK786473 PZO786466:PZO786473 PPS786466:PPS786473 PFW786466:PFW786473 OWA786466:OWA786473 OME786466:OME786473 OCI786466:OCI786473 NSM786466:NSM786473 NIQ786466:NIQ786473 MYU786466:MYU786473 MOY786466:MOY786473 MFC786466:MFC786473 LVG786466:LVG786473 LLK786466:LLK786473 LBO786466:LBO786473 KRS786466:KRS786473 KHW786466:KHW786473 JYA786466:JYA786473 JOE786466:JOE786473 JEI786466:JEI786473 IUM786466:IUM786473 IKQ786466:IKQ786473 IAU786466:IAU786473 HQY786466:HQY786473 HHC786466:HHC786473 GXG786466:GXG786473 GNK786466:GNK786473 GDO786466:GDO786473 FTS786466:FTS786473 FJW786466:FJW786473 FAA786466:FAA786473 EQE786466:EQE786473 EGI786466:EGI786473 DWM786466:DWM786473 DMQ786466:DMQ786473 DCU786466:DCU786473 CSY786466:CSY786473 CJC786466:CJC786473 BZG786466:BZG786473 BPK786466:BPK786473 BFO786466:BFO786473 AVS786466:AVS786473 ALW786466:ALW786473 ACA786466:ACA786473 SE786466:SE786473 II786466:II786473 WUU720930:WUU720937 WKY720930:WKY720937 WBC720930:WBC720937 VRG720930:VRG720937 VHK720930:VHK720937 UXO720930:UXO720937 UNS720930:UNS720937 UDW720930:UDW720937 TUA720930:TUA720937 TKE720930:TKE720937 TAI720930:TAI720937 SQM720930:SQM720937 SGQ720930:SGQ720937 RWU720930:RWU720937 RMY720930:RMY720937 RDC720930:RDC720937 QTG720930:QTG720937 QJK720930:QJK720937 PZO720930:PZO720937 PPS720930:PPS720937 PFW720930:PFW720937 OWA720930:OWA720937 OME720930:OME720937 OCI720930:OCI720937 NSM720930:NSM720937 NIQ720930:NIQ720937 MYU720930:MYU720937 MOY720930:MOY720937 MFC720930:MFC720937 LVG720930:LVG720937 LLK720930:LLK720937 LBO720930:LBO720937 KRS720930:KRS720937 KHW720930:KHW720937 JYA720930:JYA720937 JOE720930:JOE720937 JEI720930:JEI720937 IUM720930:IUM720937 IKQ720930:IKQ720937 IAU720930:IAU720937 HQY720930:HQY720937 HHC720930:HHC720937 GXG720930:GXG720937 GNK720930:GNK720937 GDO720930:GDO720937 FTS720930:FTS720937 FJW720930:FJW720937 FAA720930:FAA720937 EQE720930:EQE720937 EGI720930:EGI720937 DWM720930:DWM720937 DMQ720930:DMQ720937 DCU720930:DCU720937 CSY720930:CSY720937 CJC720930:CJC720937 BZG720930:BZG720937 BPK720930:BPK720937 BFO720930:BFO720937 AVS720930:AVS720937 ALW720930:ALW720937 ACA720930:ACA720937 SE720930:SE720937 II720930:II720937 WUU655394:WUU655401 WKY655394:WKY655401 WBC655394:WBC655401 VRG655394:VRG655401 VHK655394:VHK655401 UXO655394:UXO655401 UNS655394:UNS655401 UDW655394:UDW655401 TUA655394:TUA655401 TKE655394:TKE655401 TAI655394:TAI655401 SQM655394:SQM655401 SGQ655394:SGQ655401 RWU655394:RWU655401 RMY655394:RMY655401 RDC655394:RDC655401 QTG655394:QTG655401 QJK655394:QJK655401 PZO655394:PZO655401 PPS655394:PPS655401 PFW655394:PFW655401 OWA655394:OWA655401 OME655394:OME655401 OCI655394:OCI655401 NSM655394:NSM655401 NIQ655394:NIQ655401 MYU655394:MYU655401 MOY655394:MOY655401 MFC655394:MFC655401 LVG655394:LVG655401 LLK655394:LLK655401 LBO655394:LBO655401 KRS655394:KRS655401 KHW655394:KHW655401 JYA655394:JYA655401 JOE655394:JOE655401 JEI655394:JEI655401 IUM655394:IUM655401 IKQ655394:IKQ655401 IAU655394:IAU655401 HQY655394:HQY655401 HHC655394:HHC655401 GXG655394:GXG655401 GNK655394:GNK655401 GDO655394:GDO655401 FTS655394:FTS655401 FJW655394:FJW655401 FAA655394:FAA655401 EQE655394:EQE655401 EGI655394:EGI655401 DWM655394:DWM655401 DMQ655394:DMQ655401 DCU655394:DCU655401 CSY655394:CSY655401 CJC655394:CJC655401 BZG655394:BZG655401 BPK655394:BPK655401 BFO655394:BFO655401 AVS655394:AVS655401 ALW655394:ALW655401 ACA655394:ACA655401 SE655394:SE655401 II655394:II655401 WUU589858:WUU589865 WKY589858:WKY589865 WBC589858:WBC589865 VRG589858:VRG589865 VHK589858:VHK589865 UXO589858:UXO589865 UNS589858:UNS589865 UDW589858:UDW589865 TUA589858:TUA589865 TKE589858:TKE589865 TAI589858:TAI589865 SQM589858:SQM589865 SGQ589858:SGQ589865 RWU589858:RWU589865 RMY589858:RMY589865 RDC589858:RDC589865 QTG589858:QTG589865 QJK589858:QJK589865 PZO589858:PZO589865 PPS589858:PPS589865 PFW589858:PFW589865 OWA589858:OWA589865 OME589858:OME589865 OCI589858:OCI589865 NSM589858:NSM589865 NIQ589858:NIQ589865 MYU589858:MYU589865 MOY589858:MOY589865 MFC589858:MFC589865 LVG589858:LVG589865 LLK589858:LLK589865 LBO589858:LBO589865 KRS589858:KRS589865 KHW589858:KHW589865 JYA589858:JYA589865 JOE589858:JOE589865 JEI589858:JEI589865 IUM589858:IUM589865 IKQ589858:IKQ589865 IAU589858:IAU589865 HQY589858:HQY589865 HHC589858:HHC589865 GXG589858:GXG589865 GNK589858:GNK589865 GDO589858:GDO589865 FTS589858:FTS589865 FJW589858:FJW589865 FAA589858:FAA589865 EQE589858:EQE589865 EGI589858:EGI589865 DWM589858:DWM589865 DMQ589858:DMQ589865 DCU589858:DCU589865 CSY589858:CSY589865 CJC589858:CJC589865 BZG589858:BZG589865 BPK589858:BPK589865 BFO589858:BFO589865 AVS589858:AVS589865 ALW589858:ALW589865 ACA589858:ACA589865 SE589858:SE589865 II589858:II589865 WUU524322:WUU524329 WKY524322:WKY524329 WBC524322:WBC524329 VRG524322:VRG524329 VHK524322:VHK524329 UXO524322:UXO524329 UNS524322:UNS524329 UDW524322:UDW524329 TUA524322:TUA524329 TKE524322:TKE524329 TAI524322:TAI524329 SQM524322:SQM524329 SGQ524322:SGQ524329 RWU524322:RWU524329 RMY524322:RMY524329 RDC524322:RDC524329 QTG524322:QTG524329 QJK524322:QJK524329 PZO524322:PZO524329 PPS524322:PPS524329 PFW524322:PFW524329 OWA524322:OWA524329 OME524322:OME524329 OCI524322:OCI524329 NSM524322:NSM524329 NIQ524322:NIQ524329 MYU524322:MYU524329 MOY524322:MOY524329 MFC524322:MFC524329 LVG524322:LVG524329 LLK524322:LLK524329 LBO524322:LBO524329 KRS524322:KRS524329 KHW524322:KHW524329 JYA524322:JYA524329 JOE524322:JOE524329 JEI524322:JEI524329 IUM524322:IUM524329 IKQ524322:IKQ524329 IAU524322:IAU524329 HQY524322:HQY524329 HHC524322:HHC524329 GXG524322:GXG524329 GNK524322:GNK524329 GDO524322:GDO524329 FTS524322:FTS524329 FJW524322:FJW524329 FAA524322:FAA524329 EQE524322:EQE524329 EGI524322:EGI524329 DWM524322:DWM524329 DMQ524322:DMQ524329 DCU524322:DCU524329 CSY524322:CSY524329 CJC524322:CJC524329 BZG524322:BZG524329 BPK524322:BPK524329 BFO524322:BFO524329 AVS524322:AVS524329 ALW524322:ALW524329 ACA524322:ACA524329 SE524322:SE524329 II524322:II524329 WUU458786:WUU458793 WKY458786:WKY458793 WBC458786:WBC458793 VRG458786:VRG458793 VHK458786:VHK458793 UXO458786:UXO458793 UNS458786:UNS458793 UDW458786:UDW458793 TUA458786:TUA458793 TKE458786:TKE458793 TAI458786:TAI458793 SQM458786:SQM458793 SGQ458786:SGQ458793 RWU458786:RWU458793 RMY458786:RMY458793 RDC458786:RDC458793 QTG458786:QTG458793 QJK458786:QJK458793 PZO458786:PZO458793 PPS458786:PPS458793 PFW458786:PFW458793 OWA458786:OWA458793 OME458786:OME458793 OCI458786:OCI458793 NSM458786:NSM458793 NIQ458786:NIQ458793 MYU458786:MYU458793 MOY458786:MOY458793 MFC458786:MFC458793 LVG458786:LVG458793 LLK458786:LLK458793 LBO458786:LBO458793 KRS458786:KRS458793 KHW458786:KHW458793 JYA458786:JYA458793 JOE458786:JOE458793 JEI458786:JEI458793 IUM458786:IUM458793 IKQ458786:IKQ458793 IAU458786:IAU458793 HQY458786:HQY458793 HHC458786:HHC458793 GXG458786:GXG458793 GNK458786:GNK458793 GDO458786:GDO458793 FTS458786:FTS458793 FJW458786:FJW458793 FAA458786:FAA458793 EQE458786:EQE458793 EGI458786:EGI458793 DWM458786:DWM458793 DMQ458786:DMQ458793 DCU458786:DCU458793 CSY458786:CSY458793 CJC458786:CJC458793 BZG458786:BZG458793 BPK458786:BPK458793 BFO458786:BFO458793 AVS458786:AVS458793 ALW458786:ALW458793 ACA458786:ACA458793 SE458786:SE458793 II458786:II458793 WUU393250:WUU393257 WKY393250:WKY393257 WBC393250:WBC393257 VRG393250:VRG393257 VHK393250:VHK393257 UXO393250:UXO393257 UNS393250:UNS393257 UDW393250:UDW393257 TUA393250:TUA393257 TKE393250:TKE393257 TAI393250:TAI393257 SQM393250:SQM393257 SGQ393250:SGQ393257 RWU393250:RWU393257 RMY393250:RMY393257 RDC393250:RDC393257 QTG393250:QTG393257 QJK393250:QJK393257 PZO393250:PZO393257 PPS393250:PPS393257 PFW393250:PFW393257 OWA393250:OWA393257 OME393250:OME393257 OCI393250:OCI393257 NSM393250:NSM393257 NIQ393250:NIQ393257 MYU393250:MYU393257 MOY393250:MOY393257 MFC393250:MFC393257 LVG393250:LVG393257 LLK393250:LLK393257 LBO393250:LBO393257 KRS393250:KRS393257 KHW393250:KHW393257 JYA393250:JYA393257 JOE393250:JOE393257 JEI393250:JEI393257 IUM393250:IUM393257 IKQ393250:IKQ393257 IAU393250:IAU393257 HQY393250:HQY393257 HHC393250:HHC393257 GXG393250:GXG393257 GNK393250:GNK393257 GDO393250:GDO393257 FTS393250:FTS393257 FJW393250:FJW393257 FAA393250:FAA393257 EQE393250:EQE393257 EGI393250:EGI393257 DWM393250:DWM393257 DMQ393250:DMQ393257 DCU393250:DCU393257 CSY393250:CSY393257 CJC393250:CJC393257 BZG393250:BZG393257 BPK393250:BPK393257 BFO393250:BFO393257 AVS393250:AVS393257 ALW393250:ALW393257 ACA393250:ACA393257 SE393250:SE393257 II393250:II393257 WUU327714:WUU327721 WKY327714:WKY327721 WBC327714:WBC327721 VRG327714:VRG327721 VHK327714:VHK327721 UXO327714:UXO327721 UNS327714:UNS327721 UDW327714:UDW327721 TUA327714:TUA327721 TKE327714:TKE327721 TAI327714:TAI327721 SQM327714:SQM327721 SGQ327714:SGQ327721 RWU327714:RWU327721 RMY327714:RMY327721 RDC327714:RDC327721 QTG327714:QTG327721 QJK327714:QJK327721 PZO327714:PZO327721 PPS327714:PPS327721 PFW327714:PFW327721 OWA327714:OWA327721 OME327714:OME327721 OCI327714:OCI327721 NSM327714:NSM327721 NIQ327714:NIQ327721 MYU327714:MYU327721 MOY327714:MOY327721 MFC327714:MFC327721 LVG327714:LVG327721 LLK327714:LLK327721 LBO327714:LBO327721 KRS327714:KRS327721 KHW327714:KHW327721 JYA327714:JYA327721 JOE327714:JOE327721 JEI327714:JEI327721 IUM327714:IUM327721 IKQ327714:IKQ327721 IAU327714:IAU327721 HQY327714:HQY327721 HHC327714:HHC327721 GXG327714:GXG327721 GNK327714:GNK327721 GDO327714:GDO327721 FTS327714:FTS327721 FJW327714:FJW327721 FAA327714:FAA327721 EQE327714:EQE327721 EGI327714:EGI327721 DWM327714:DWM327721 DMQ327714:DMQ327721 DCU327714:DCU327721 CSY327714:CSY327721 CJC327714:CJC327721 BZG327714:BZG327721 BPK327714:BPK327721 BFO327714:BFO327721 AVS327714:AVS327721 ALW327714:ALW327721 ACA327714:ACA327721 SE327714:SE327721 II327714:II327721 WUU262178:WUU262185 WKY262178:WKY262185 WBC262178:WBC262185 VRG262178:VRG262185 VHK262178:VHK262185 UXO262178:UXO262185 UNS262178:UNS262185 UDW262178:UDW262185 TUA262178:TUA262185 TKE262178:TKE262185 TAI262178:TAI262185 SQM262178:SQM262185 SGQ262178:SGQ262185 RWU262178:RWU262185 RMY262178:RMY262185 RDC262178:RDC262185 QTG262178:QTG262185 QJK262178:QJK262185 PZO262178:PZO262185 PPS262178:PPS262185 PFW262178:PFW262185 OWA262178:OWA262185 OME262178:OME262185 OCI262178:OCI262185 NSM262178:NSM262185 NIQ262178:NIQ262185 MYU262178:MYU262185 MOY262178:MOY262185 MFC262178:MFC262185 LVG262178:LVG262185 LLK262178:LLK262185 LBO262178:LBO262185 KRS262178:KRS262185 KHW262178:KHW262185 JYA262178:JYA262185 JOE262178:JOE262185 JEI262178:JEI262185 IUM262178:IUM262185 IKQ262178:IKQ262185 IAU262178:IAU262185 HQY262178:HQY262185 HHC262178:HHC262185 GXG262178:GXG262185 GNK262178:GNK262185 GDO262178:GDO262185 FTS262178:FTS262185 FJW262178:FJW262185 FAA262178:FAA262185 EQE262178:EQE262185 EGI262178:EGI262185 DWM262178:DWM262185 DMQ262178:DMQ262185 DCU262178:DCU262185 CSY262178:CSY262185 CJC262178:CJC262185 BZG262178:BZG262185 BPK262178:BPK262185 BFO262178:BFO262185 AVS262178:AVS262185 ALW262178:ALW262185 ACA262178:ACA262185 SE262178:SE262185 II262178:II262185 WUU196642:WUU196649 WKY196642:WKY196649 WBC196642:WBC196649 VRG196642:VRG196649 VHK196642:VHK196649 UXO196642:UXO196649 UNS196642:UNS196649 UDW196642:UDW196649 TUA196642:TUA196649 TKE196642:TKE196649 TAI196642:TAI196649 SQM196642:SQM196649 SGQ196642:SGQ196649 RWU196642:RWU196649 RMY196642:RMY196649 RDC196642:RDC196649 QTG196642:QTG196649 QJK196642:QJK196649 PZO196642:PZO196649 PPS196642:PPS196649 PFW196642:PFW196649 OWA196642:OWA196649 OME196642:OME196649 OCI196642:OCI196649 NSM196642:NSM196649 NIQ196642:NIQ196649 MYU196642:MYU196649 MOY196642:MOY196649 MFC196642:MFC196649 LVG196642:LVG196649 LLK196642:LLK196649 LBO196642:LBO196649 KRS196642:KRS196649 KHW196642:KHW196649 JYA196642:JYA196649 JOE196642:JOE196649 JEI196642:JEI196649 IUM196642:IUM196649 IKQ196642:IKQ196649 IAU196642:IAU196649 HQY196642:HQY196649 HHC196642:HHC196649 GXG196642:GXG196649 GNK196642:GNK196649 GDO196642:GDO196649 FTS196642:FTS196649 FJW196642:FJW196649 FAA196642:FAA196649 EQE196642:EQE196649 EGI196642:EGI196649 DWM196642:DWM196649 DMQ196642:DMQ196649 DCU196642:DCU196649 CSY196642:CSY196649 CJC196642:CJC196649 BZG196642:BZG196649 BPK196642:BPK196649 BFO196642:BFO196649 AVS196642:AVS196649 ALW196642:ALW196649 ACA196642:ACA196649 SE196642:SE196649 II196642:II196649 WUU131106:WUU131113 WKY131106:WKY131113 WBC131106:WBC131113 VRG131106:VRG131113 VHK131106:VHK131113 UXO131106:UXO131113 UNS131106:UNS131113 UDW131106:UDW131113 TUA131106:TUA131113 TKE131106:TKE131113 TAI131106:TAI131113 SQM131106:SQM131113 SGQ131106:SGQ131113 RWU131106:RWU131113 RMY131106:RMY131113 RDC131106:RDC131113 QTG131106:QTG131113 QJK131106:QJK131113 PZO131106:PZO131113 PPS131106:PPS131113 PFW131106:PFW131113 OWA131106:OWA131113 OME131106:OME131113 OCI131106:OCI131113 NSM131106:NSM131113 NIQ131106:NIQ131113 MYU131106:MYU131113 MOY131106:MOY131113 MFC131106:MFC131113 LVG131106:LVG131113 LLK131106:LLK131113 LBO131106:LBO131113 KRS131106:KRS131113 KHW131106:KHW131113 JYA131106:JYA131113 JOE131106:JOE131113 JEI131106:JEI131113 IUM131106:IUM131113 IKQ131106:IKQ131113 IAU131106:IAU131113 HQY131106:HQY131113 HHC131106:HHC131113 GXG131106:GXG131113 GNK131106:GNK131113 GDO131106:GDO131113 FTS131106:FTS131113 FJW131106:FJW131113 FAA131106:FAA131113 EQE131106:EQE131113 EGI131106:EGI131113 DWM131106:DWM131113 DMQ131106:DMQ131113 DCU131106:DCU131113 CSY131106:CSY131113 CJC131106:CJC131113 BZG131106:BZG131113 BPK131106:BPK131113 BFO131106:BFO131113 AVS131106:AVS131113 ALW131106:ALW131113 ACA131106:ACA131113 SE131106:SE131113 II131106:II131113 WUU65570:WUU65577 WKY65570:WKY65577 WBC65570:WBC65577 VRG65570:VRG65577 VHK65570:VHK65577 UXO65570:UXO65577 UNS65570:UNS65577 UDW65570:UDW65577 TUA65570:TUA65577 TKE65570:TKE65577 TAI65570:TAI65577 SQM65570:SQM65577 SGQ65570:SGQ65577 RWU65570:RWU65577 RMY65570:RMY65577 RDC65570:RDC65577 QTG65570:QTG65577 QJK65570:QJK65577 PZO65570:PZO65577 PPS65570:PPS65577 PFW65570:PFW65577 OWA65570:OWA65577 OME65570:OME65577 OCI65570:OCI65577 NSM65570:NSM65577 NIQ65570:NIQ65577 MYU65570:MYU65577 MOY65570:MOY65577 MFC65570:MFC65577 LVG65570:LVG65577 LLK65570:LLK65577 LBO65570:LBO65577 KRS65570:KRS65577 KHW65570:KHW65577 JYA65570:JYA65577 JOE65570:JOE65577 JEI65570:JEI65577 IUM65570:IUM65577 IKQ65570:IKQ65577 IAU65570:IAU65577 HQY65570:HQY65577 HHC65570:HHC65577 GXG65570:GXG65577 GNK65570:GNK65577 GDO65570:GDO65577 FTS65570:FTS65577 FJW65570:FJW65577 FAA65570:FAA65577 EQE65570:EQE65577 EGI65570:EGI65577 DWM65570:DWM65577 DMQ65570:DMQ65577 DCU65570:DCU65577 CSY65570:CSY65577 CJC65570:CJC65577 BZG65570:BZG65577 BPK65570:BPK65577 BFO65570:BFO65577 AVS65570:AVS65577 ALW65570:ALW65577 ACA65570:ACA65577 SE65570:SE65577 II65570:II65577 WUU29:WUU41 WKY29:WKY41 WBC29:WBC41 VRG29:VRG41 VHK29:VHK41 UXO29:UXO41 UNS29:UNS41 UDW29:UDW41 TUA29:TUA41 TKE29:TKE41 TAI29:TAI41 SQM29:SQM41 SGQ29:SGQ41 RWU29:RWU41 RMY29:RMY41 RDC29:RDC41 QTG29:QTG41 QJK29:QJK41 PZO29:PZO41 PPS29:PPS41 PFW29:PFW41 OWA29:OWA41 OME29:OME41 OCI29:OCI41 NSM29:NSM41 NIQ29:NIQ41 MYU29:MYU41 MOY29:MOY41 MFC29:MFC41 LVG29:LVG41 LLK29:LLK41 LBO29:LBO41 KRS29:KRS41 KHW29:KHW41 JYA29:JYA41 JOE29:JOE41 JEI29:JEI41 IUM29:IUM41 IKQ29:IKQ41 IAU29:IAU41 HQY29:HQY41 HHC29:HHC41 GXG29:GXG41 GNK29:GNK41 GDO29:GDO41 FTS29:FTS41 FJW29:FJW41 FAA29:FAA41 EQE29:EQE41 EGI29:EGI41 DWM29:DWM41 DMQ29:DMQ41 DCU29:DCU41 CSY29:CSY41 CJC29:CJC41 BZG29:BZG41 BPK29:BPK41 BFO29:BFO41 AVS29:AVS41 ALW29:ALW41 ACA29:ACA41 SE29:SE41 II29:II41 WUU983071:WUU983072 WKY983071:WKY983072 WBC983071:WBC983072 VRG983071:VRG983072 VHK983071:VHK983072 UXO983071:UXO983072 UNS983071:UNS983072 UDW983071:UDW983072 TUA983071:TUA983072 TKE983071:TKE983072 TAI983071:TAI983072 SQM983071:SQM983072 SGQ983071:SGQ983072 RWU983071:RWU983072 RMY983071:RMY983072 RDC983071:RDC983072 QTG983071:QTG983072 QJK983071:QJK983072 PZO983071:PZO983072 PPS983071:PPS983072 PFW983071:PFW983072 OWA983071:OWA983072 OME983071:OME983072 OCI983071:OCI983072 NSM983071:NSM983072 NIQ983071:NIQ983072 MYU983071:MYU983072 MOY983071:MOY983072 MFC983071:MFC983072 LVG983071:LVG983072 LLK983071:LLK983072 LBO983071:LBO983072 KRS983071:KRS983072 KHW983071:KHW983072 JYA983071:JYA983072 JOE983071:JOE983072 JEI983071:JEI983072 IUM983071:IUM983072 IKQ983071:IKQ983072 IAU983071:IAU983072 HQY983071:HQY983072 HHC983071:HHC983072 GXG983071:GXG983072 GNK983071:GNK983072 GDO983071:GDO983072 FTS983071:FTS983072 FJW983071:FJW983072 FAA983071:FAA983072 EQE983071:EQE983072 EGI983071:EGI983072 DWM983071:DWM983072 DMQ983071:DMQ983072 DCU983071:DCU983072 CSY983071:CSY983072 CJC983071:CJC983072 BZG983071:BZG983072 BPK983071:BPK983072 BFO983071:BFO983072 AVS983071:AVS983072 ALW983071:ALW983072 ACA983071:ACA983072 SE983071:SE983072 II983071:II983072 WUU917535:WUU917536 WKY917535:WKY917536 WBC917535:WBC917536 VRG917535:VRG917536 VHK917535:VHK917536 UXO917535:UXO917536 UNS917535:UNS917536 UDW917535:UDW917536 TUA917535:TUA917536 TKE917535:TKE917536 TAI917535:TAI917536 SQM917535:SQM917536 SGQ917535:SGQ917536 RWU917535:RWU917536 RMY917535:RMY917536 RDC917535:RDC917536 QTG917535:QTG917536 QJK917535:QJK917536 PZO917535:PZO917536 PPS917535:PPS917536 PFW917535:PFW917536 OWA917535:OWA917536 OME917535:OME917536 OCI917535:OCI917536 NSM917535:NSM917536 NIQ917535:NIQ917536 MYU917535:MYU917536 MOY917535:MOY917536 MFC917535:MFC917536 LVG917535:LVG917536 LLK917535:LLK917536 LBO917535:LBO917536 KRS917535:KRS917536 KHW917535:KHW917536 JYA917535:JYA917536 JOE917535:JOE917536 JEI917535:JEI917536 IUM917535:IUM917536 IKQ917535:IKQ917536 IAU917535:IAU917536 HQY917535:HQY917536 HHC917535:HHC917536 GXG917535:GXG917536 GNK917535:GNK917536 GDO917535:GDO917536 FTS917535:FTS917536 FJW917535:FJW917536 FAA917535:FAA917536 EQE917535:EQE917536 EGI917535:EGI917536 DWM917535:DWM917536 DMQ917535:DMQ917536 DCU917535:DCU917536 CSY917535:CSY917536 CJC917535:CJC917536 BZG917535:BZG917536 BPK917535:BPK917536 BFO917535:BFO917536 AVS917535:AVS917536 ALW917535:ALW917536 ACA917535:ACA917536 SE917535:SE917536 II917535:II917536 WUU851999:WUU852000 WKY851999:WKY852000 WBC851999:WBC852000 VRG851999:VRG852000 VHK851999:VHK852000 UXO851999:UXO852000 UNS851999:UNS852000 UDW851999:UDW852000 TUA851999:TUA852000 TKE851999:TKE852000 TAI851999:TAI852000 SQM851999:SQM852000 SGQ851999:SGQ852000 RWU851999:RWU852000 RMY851999:RMY852000 RDC851999:RDC852000 QTG851999:QTG852000 QJK851999:QJK852000 PZO851999:PZO852000 PPS851999:PPS852000 PFW851999:PFW852000 OWA851999:OWA852000 OME851999:OME852000 OCI851999:OCI852000 NSM851999:NSM852000 NIQ851999:NIQ852000 MYU851999:MYU852000 MOY851999:MOY852000 MFC851999:MFC852000 LVG851999:LVG852000 LLK851999:LLK852000 LBO851999:LBO852000 KRS851999:KRS852000 KHW851999:KHW852000 JYA851999:JYA852000 JOE851999:JOE852000 JEI851999:JEI852000 IUM851999:IUM852000 IKQ851999:IKQ852000 IAU851999:IAU852000 HQY851999:HQY852000 HHC851999:HHC852000 GXG851999:GXG852000 GNK851999:GNK852000 GDO851999:GDO852000 FTS851999:FTS852000 FJW851999:FJW852000 FAA851999:FAA852000 EQE851999:EQE852000 EGI851999:EGI852000 DWM851999:DWM852000 DMQ851999:DMQ852000 DCU851999:DCU852000 CSY851999:CSY852000 CJC851999:CJC852000 BZG851999:BZG852000 BPK851999:BPK852000 BFO851999:BFO852000 AVS851999:AVS852000 ALW851999:ALW852000 ACA851999:ACA852000 SE851999:SE852000 II851999:II852000 WUU786463:WUU786464 WKY786463:WKY786464 WBC786463:WBC786464 VRG786463:VRG786464 VHK786463:VHK786464 UXO786463:UXO786464 UNS786463:UNS786464 UDW786463:UDW786464 TUA786463:TUA786464 TKE786463:TKE786464 TAI786463:TAI786464 SQM786463:SQM786464 SGQ786463:SGQ786464 RWU786463:RWU786464 RMY786463:RMY786464 RDC786463:RDC786464 QTG786463:QTG786464 QJK786463:QJK786464 PZO786463:PZO786464 PPS786463:PPS786464 PFW786463:PFW786464 OWA786463:OWA786464 OME786463:OME786464 OCI786463:OCI786464 NSM786463:NSM786464 NIQ786463:NIQ786464 MYU786463:MYU786464 MOY786463:MOY786464 MFC786463:MFC786464 LVG786463:LVG786464 LLK786463:LLK786464 LBO786463:LBO786464 KRS786463:KRS786464 KHW786463:KHW786464 JYA786463:JYA786464 JOE786463:JOE786464 JEI786463:JEI786464 IUM786463:IUM786464 IKQ786463:IKQ786464 IAU786463:IAU786464 HQY786463:HQY786464 HHC786463:HHC786464 GXG786463:GXG786464 GNK786463:GNK786464 GDO786463:GDO786464 FTS786463:FTS786464 FJW786463:FJW786464 FAA786463:FAA786464 EQE786463:EQE786464 EGI786463:EGI786464 DWM786463:DWM786464 DMQ786463:DMQ786464 DCU786463:DCU786464 CSY786463:CSY786464 CJC786463:CJC786464 BZG786463:BZG786464 BPK786463:BPK786464 BFO786463:BFO786464 AVS786463:AVS786464 ALW786463:ALW786464 ACA786463:ACA786464 SE786463:SE786464 II786463:II786464 WUU720927:WUU720928 WKY720927:WKY720928 WBC720927:WBC720928 VRG720927:VRG720928 VHK720927:VHK720928 UXO720927:UXO720928 UNS720927:UNS720928 UDW720927:UDW720928 TUA720927:TUA720928 TKE720927:TKE720928 TAI720927:TAI720928 SQM720927:SQM720928 SGQ720927:SGQ720928 RWU720927:RWU720928 RMY720927:RMY720928 RDC720927:RDC720928 QTG720927:QTG720928 QJK720927:QJK720928 PZO720927:PZO720928 PPS720927:PPS720928 PFW720927:PFW720928 OWA720927:OWA720928 OME720927:OME720928 OCI720927:OCI720928 NSM720927:NSM720928 NIQ720927:NIQ720928 MYU720927:MYU720928 MOY720927:MOY720928 MFC720927:MFC720928 LVG720927:LVG720928 LLK720927:LLK720928 LBO720927:LBO720928 KRS720927:KRS720928 KHW720927:KHW720928 JYA720927:JYA720928 JOE720927:JOE720928 JEI720927:JEI720928 IUM720927:IUM720928 IKQ720927:IKQ720928 IAU720927:IAU720928 HQY720927:HQY720928 HHC720927:HHC720928 GXG720927:GXG720928 GNK720927:GNK720928 GDO720927:GDO720928 FTS720927:FTS720928 FJW720927:FJW720928 FAA720927:FAA720928 EQE720927:EQE720928 EGI720927:EGI720928 DWM720927:DWM720928 DMQ720927:DMQ720928 DCU720927:DCU720928 CSY720927:CSY720928 CJC720927:CJC720928 BZG720927:BZG720928 BPK720927:BPK720928 BFO720927:BFO720928 AVS720927:AVS720928 ALW720927:ALW720928 ACA720927:ACA720928 SE720927:SE720928 II720927:II720928 WUU655391:WUU655392 WKY655391:WKY655392 WBC655391:WBC655392 VRG655391:VRG655392 VHK655391:VHK655392 UXO655391:UXO655392 UNS655391:UNS655392 UDW655391:UDW655392 TUA655391:TUA655392 TKE655391:TKE655392 TAI655391:TAI655392 SQM655391:SQM655392 SGQ655391:SGQ655392 RWU655391:RWU655392 RMY655391:RMY655392 RDC655391:RDC655392 QTG655391:QTG655392 QJK655391:QJK655392 PZO655391:PZO655392 PPS655391:PPS655392 PFW655391:PFW655392 OWA655391:OWA655392 OME655391:OME655392 OCI655391:OCI655392 NSM655391:NSM655392 NIQ655391:NIQ655392 MYU655391:MYU655392 MOY655391:MOY655392 MFC655391:MFC655392 LVG655391:LVG655392 LLK655391:LLK655392 LBO655391:LBO655392 KRS655391:KRS655392 KHW655391:KHW655392 JYA655391:JYA655392 JOE655391:JOE655392 JEI655391:JEI655392 IUM655391:IUM655392 IKQ655391:IKQ655392 IAU655391:IAU655392 HQY655391:HQY655392 HHC655391:HHC655392 GXG655391:GXG655392 GNK655391:GNK655392 GDO655391:GDO655392 FTS655391:FTS655392 FJW655391:FJW655392 FAA655391:FAA655392 EQE655391:EQE655392 EGI655391:EGI655392 DWM655391:DWM655392 DMQ655391:DMQ655392 DCU655391:DCU655392 CSY655391:CSY655392 CJC655391:CJC655392 BZG655391:BZG655392 BPK655391:BPK655392 BFO655391:BFO655392 AVS655391:AVS655392 ALW655391:ALW655392 ACA655391:ACA655392 SE655391:SE655392 II655391:II655392 WUU589855:WUU589856 WKY589855:WKY589856 WBC589855:WBC589856 VRG589855:VRG589856 VHK589855:VHK589856 UXO589855:UXO589856 UNS589855:UNS589856 UDW589855:UDW589856 TUA589855:TUA589856 TKE589855:TKE589856 TAI589855:TAI589856 SQM589855:SQM589856 SGQ589855:SGQ589856 RWU589855:RWU589856 RMY589855:RMY589856 RDC589855:RDC589856 QTG589855:QTG589856 QJK589855:QJK589856 PZO589855:PZO589856 PPS589855:PPS589856 PFW589855:PFW589856 OWA589855:OWA589856 OME589855:OME589856 OCI589855:OCI589856 NSM589855:NSM589856 NIQ589855:NIQ589856 MYU589855:MYU589856 MOY589855:MOY589856 MFC589855:MFC589856 LVG589855:LVG589856 LLK589855:LLK589856 LBO589855:LBO589856 KRS589855:KRS589856 KHW589855:KHW589856 JYA589855:JYA589856 JOE589855:JOE589856 JEI589855:JEI589856 IUM589855:IUM589856 IKQ589855:IKQ589856 IAU589855:IAU589856 HQY589855:HQY589856 HHC589855:HHC589856 GXG589855:GXG589856 GNK589855:GNK589856 GDO589855:GDO589856 FTS589855:FTS589856 FJW589855:FJW589856 FAA589855:FAA589856 EQE589855:EQE589856 EGI589855:EGI589856 DWM589855:DWM589856 DMQ589855:DMQ589856 DCU589855:DCU589856 CSY589855:CSY589856 CJC589855:CJC589856 BZG589855:BZG589856 BPK589855:BPK589856 BFO589855:BFO589856 AVS589855:AVS589856 ALW589855:ALW589856 ACA589855:ACA589856 SE589855:SE589856 II589855:II589856 WUU524319:WUU524320 WKY524319:WKY524320 WBC524319:WBC524320 VRG524319:VRG524320 VHK524319:VHK524320 UXO524319:UXO524320 UNS524319:UNS524320 UDW524319:UDW524320 TUA524319:TUA524320 TKE524319:TKE524320 TAI524319:TAI524320 SQM524319:SQM524320 SGQ524319:SGQ524320 RWU524319:RWU524320 RMY524319:RMY524320 RDC524319:RDC524320 QTG524319:QTG524320 QJK524319:QJK524320 PZO524319:PZO524320 PPS524319:PPS524320 PFW524319:PFW524320 OWA524319:OWA524320 OME524319:OME524320 OCI524319:OCI524320 NSM524319:NSM524320 NIQ524319:NIQ524320 MYU524319:MYU524320 MOY524319:MOY524320 MFC524319:MFC524320 LVG524319:LVG524320 LLK524319:LLK524320 LBO524319:LBO524320 KRS524319:KRS524320 KHW524319:KHW524320 JYA524319:JYA524320 JOE524319:JOE524320 JEI524319:JEI524320 IUM524319:IUM524320 IKQ524319:IKQ524320 IAU524319:IAU524320 HQY524319:HQY524320 HHC524319:HHC524320 GXG524319:GXG524320 GNK524319:GNK524320 GDO524319:GDO524320 FTS524319:FTS524320 FJW524319:FJW524320 FAA524319:FAA524320 EQE524319:EQE524320 EGI524319:EGI524320 DWM524319:DWM524320 DMQ524319:DMQ524320 DCU524319:DCU524320 CSY524319:CSY524320 CJC524319:CJC524320 BZG524319:BZG524320 BPK524319:BPK524320 BFO524319:BFO524320 AVS524319:AVS524320 ALW524319:ALW524320 ACA524319:ACA524320 SE524319:SE524320 II524319:II524320 WUU458783:WUU458784 WKY458783:WKY458784 WBC458783:WBC458784 VRG458783:VRG458784 VHK458783:VHK458784 UXO458783:UXO458784 UNS458783:UNS458784 UDW458783:UDW458784 TUA458783:TUA458784 TKE458783:TKE458784 TAI458783:TAI458784 SQM458783:SQM458784 SGQ458783:SGQ458784 RWU458783:RWU458784 RMY458783:RMY458784 RDC458783:RDC458784 QTG458783:QTG458784 QJK458783:QJK458784 PZO458783:PZO458784 PPS458783:PPS458784 PFW458783:PFW458784 OWA458783:OWA458784 OME458783:OME458784 OCI458783:OCI458784 NSM458783:NSM458784 NIQ458783:NIQ458784 MYU458783:MYU458784 MOY458783:MOY458784 MFC458783:MFC458784 LVG458783:LVG458784 LLK458783:LLK458784 LBO458783:LBO458784 KRS458783:KRS458784 KHW458783:KHW458784 JYA458783:JYA458784 JOE458783:JOE458784 JEI458783:JEI458784 IUM458783:IUM458784 IKQ458783:IKQ458784 IAU458783:IAU458784 HQY458783:HQY458784 HHC458783:HHC458784 GXG458783:GXG458784 GNK458783:GNK458784 GDO458783:GDO458784 FTS458783:FTS458784 FJW458783:FJW458784 FAA458783:FAA458784 EQE458783:EQE458784 EGI458783:EGI458784 DWM458783:DWM458784 DMQ458783:DMQ458784 DCU458783:DCU458784 CSY458783:CSY458784 CJC458783:CJC458784 BZG458783:BZG458784 BPK458783:BPK458784 BFO458783:BFO458784 AVS458783:AVS458784 ALW458783:ALW458784 ACA458783:ACA458784 SE458783:SE458784 II458783:II458784 WUU393247:WUU393248 WKY393247:WKY393248 WBC393247:WBC393248 VRG393247:VRG393248 VHK393247:VHK393248 UXO393247:UXO393248 UNS393247:UNS393248 UDW393247:UDW393248 TUA393247:TUA393248 TKE393247:TKE393248 TAI393247:TAI393248 SQM393247:SQM393248 SGQ393247:SGQ393248 RWU393247:RWU393248 RMY393247:RMY393248 RDC393247:RDC393248 QTG393247:QTG393248 QJK393247:QJK393248 PZO393247:PZO393248 PPS393247:PPS393248 PFW393247:PFW393248 OWA393247:OWA393248 OME393247:OME393248 OCI393247:OCI393248 NSM393247:NSM393248 NIQ393247:NIQ393248 MYU393247:MYU393248 MOY393247:MOY393248 MFC393247:MFC393248 LVG393247:LVG393248 LLK393247:LLK393248 LBO393247:LBO393248 KRS393247:KRS393248 KHW393247:KHW393248 JYA393247:JYA393248 JOE393247:JOE393248 JEI393247:JEI393248 IUM393247:IUM393248 IKQ393247:IKQ393248 IAU393247:IAU393248 HQY393247:HQY393248 HHC393247:HHC393248 GXG393247:GXG393248 GNK393247:GNK393248 GDO393247:GDO393248 FTS393247:FTS393248 FJW393247:FJW393248 FAA393247:FAA393248 EQE393247:EQE393248 EGI393247:EGI393248 DWM393247:DWM393248 DMQ393247:DMQ393248 DCU393247:DCU393248 CSY393247:CSY393248 CJC393247:CJC393248 BZG393247:BZG393248 BPK393247:BPK393248 BFO393247:BFO393248 AVS393247:AVS393248 ALW393247:ALW393248 ACA393247:ACA393248 SE393247:SE393248 II393247:II393248 WUU327711:WUU327712 WKY327711:WKY327712 WBC327711:WBC327712 VRG327711:VRG327712 VHK327711:VHK327712 UXO327711:UXO327712 UNS327711:UNS327712 UDW327711:UDW327712 TUA327711:TUA327712 TKE327711:TKE327712 TAI327711:TAI327712 SQM327711:SQM327712 SGQ327711:SGQ327712 RWU327711:RWU327712 RMY327711:RMY327712 RDC327711:RDC327712 QTG327711:QTG327712 QJK327711:QJK327712 PZO327711:PZO327712 PPS327711:PPS327712 PFW327711:PFW327712 OWA327711:OWA327712 OME327711:OME327712 OCI327711:OCI327712 NSM327711:NSM327712 NIQ327711:NIQ327712 MYU327711:MYU327712 MOY327711:MOY327712 MFC327711:MFC327712 LVG327711:LVG327712 LLK327711:LLK327712 LBO327711:LBO327712 KRS327711:KRS327712 KHW327711:KHW327712 JYA327711:JYA327712 JOE327711:JOE327712 JEI327711:JEI327712 IUM327711:IUM327712 IKQ327711:IKQ327712 IAU327711:IAU327712 HQY327711:HQY327712 HHC327711:HHC327712 GXG327711:GXG327712 GNK327711:GNK327712 GDO327711:GDO327712 FTS327711:FTS327712 FJW327711:FJW327712 FAA327711:FAA327712 EQE327711:EQE327712 EGI327711:EGI327712 DWM327711:DWM327712 DMQ327711:DMQ327712 DCU327711:DCU327712 CSY327711:CSY327712 CJC327711:CJC327712 BZG327711:BZG327712 BPK327711:BPK327712 BFO327711:BFO327712 AVS327711:AVS327712 ALW327711:ALW327712 ACA327711:ACA327712 SE327711:SE327712 II327711:II327712 WUU262175:WUU262176 WKY262175:WKY262176 WBC262175:WBC262176 VRG262175:VRG262176 VHK262175:VHK262176 UXO262175:UXO262176 UNS262175:UNS262176 UDW262175:UDW262176 TUA262175:TUA262176 TKE262175:TKE262176 TAI262175:TAI262176 SQM262175:SQM262176 SGQ262175:SGQ262176 RWU262175:RWU262176 RMY262175:RMY262176 RDC262175:RDC262176 QTG262175:QTG262176 QJK262175:QJK262176 PZO262175:PZO262176 PPS262175:PPS262176 PFW262175:PFW262176 OWA262175:OWA262176 OME262175:OME262176 OCI262175:OCI262176 NSM262175:NSM262176 NIQ262175:NIQ262176 MYU262175:MYU262176 MOY262175:MOY262176 MFC262175:MFC262176 LVG262175:LVG262176 LLK262175:LLK262176 LBO262175:LBO262176 KRS262175:KRS262176 KHW262175:KHW262176 JYA262175:JYA262176 JOE262175:JOE262176 JEI262175:JEI262176 IUM262175:IUM262176 IKQ262175:IKQ262176 IAU262175:IAU262176 HQY262175:HQY262176 HHC262175:HHC262176 GXG262175:GXG262176 GNK262175:GNK262176 GDO262175:GDO262176 FTS262175:FTS262176 FJW262175:FJW262176 FAA262175:FAA262176 EQE262175:EQE262176 EGI262175:EGI262176 DWM262175:DWM262176 DMQ262175:DMQ262176 DCU262175:DCU262176 CSY262175:CSY262176 CJC262175:CJC262176 BZG262175:BZG262176 BPK262175:BPK262176 BFO262175:BFO262176 AVS262175:AVS262176 ALW262175:ALW262176 ACA262175:ACA262176 SE262175:SE262176 II262175:II262176 WUU196639:WUU196640 WKY196639:WKY196640 WBC196639:WBC196640 VRG196639:VRG196640 VHK196639:VHK196640 UXO196639:UXO196640 UNS196639:UNS196640 UDW196639:UDW196640 TUA196639:TUA196640 TKE196639:TKE196640 TAI196639:TAI196640 SQM196639:SQM196640 SGQ196639:SGQ196640 RWU196639:RWU196640 RMY196639:RMY196640 RDC196639:RDC196640 QTG196639:QTG196640 QJK196639:QJK196640 PZO196639:PZO196640 PPS196639:PPS196640 PFW196639:PFW196640 OWA196639:OWA196640 OME196639:OME196640 OCI196639:OCI196640 NSM196639:NSM196640 NIQ196639:NIQ196640 MYU196639:MYU196640 MOY196639:MOY196640 MFC196639:MFC196640 LVG196639:LVG196640 LLK196639:LLK196640 LBO196639:LBO196640 KRS196639:KRS196640 KHW196639:KHW196640 JYA196639:JYA196640 JOE196639:JOE196640 JEI196639:JEI196640 IUM196639:IUM196640 IKQ196639:IKQ196640 IAU196639:IAU196640 HQY196639:HQY196640 HHC196639:HHC196640 GXG196639:GXG196640 GNK196639:GNK196640 GDO196639:GDO196640 FTS196639:FTS196640 FJW196639:FJW196640 FAA196639:FAA196640 EQE196639:EQE196640 EGI196639:EGI196640 DWM196639:DWM196640 DMQ196639:DMQ196640 DCU196639:DCU196640 CSY196639:CSY196640 CJC196639:CJC196640 BZG196639:BZG196640 BPK196639:BPK196640 BFO196639:BFO196640 AVS196639:AVS196640 ALW196639:ALW196640 ACA196639:ACA196640 SE196639:SE196640 II196639:II196640 WUU131103:WUU131104 WKY131103:WKY131104 WBC131103:WBC131104 VRG131103:VRG131104 VHK131103:VHK131104 UXO131103:UXO131104 UNS131103:UNS131104 UDW131103:UDW131104 TUA131103:TUA131104 TKE131103:TKE131104 TAI131103:TAI131104 SQM131103:SQM131104 SGQ131103:SGQ131104 RWU131103:RWU131104 RMY131103:RMY131104 RDC131103:RDC131104 QTG131103:QTG131104 QJK131103:QJK131104 PZO131103:PZO131104 PPS131103:PPS131104 PFW131103:PFW131104 OWA131103:OWA131104 OME131103:OME131104 OCI131103:OCI131104 NSM131103:NSM131104 NIQ131103:NIQ131104 MYU131103:MYU131104 MOY131103:MOY131104 MFC131103:MFC131104 LVG131103:LVG131104 LLK131103:LLK131104 LBO131103:LBO131104 KRS131103:KRS131104 KHW131103:KHW131104 JYA131103:JYA131104 JOE131103:JOE131104 JEI131103:JEI131104 IUM131103:IUM131104 IKQ131103:IKQ131104 IAU131103:IAU131104 HQY131103:HQY131104 HHC131103:HHC131104 GXG131103:GXG131104 GNK131103:GNK131104 GDO131103:GDO131104 FTS131103:FTS131104 FJW131103:FJW131104 FAA131103:FAA131104 EQE131103:EQE131104 EGI131103:EGI131104 DWM131103:DWM131104 DMQ131103:DMQ131104 DCU131103:DCU131104 CSY131103:CSY131104 CJC131103:CJC131104 BZG131103:BZG131104 BPK131103:BPK131104 BFO131103:BFO131104 AVS131103:AVS131104 ALW131103:ALW131104 ACA131103:ACA131104 SE131103:SE131104 II131103:II131104 WUU65567:WUU65568 WKY65567:WKY65568 WBC65567:WBC65568 VRG65567:VRG65568 VHK65567:VHK65568 UXO65567:UXO65568 UNS65567:UNS65568 UDW65567:UDW65568 TUA65567:TUA65568 TKE65567:TKE65568 TAI65567:TAI65568 SQM65567:SQM65568 SGQ65567:SGQ65568 RWU65567:RWU65568 RMY65567:RMY65568 RDC65567:RDC65568 QTG65567:QTG65568 QJK65567:QJK65568 PZO65567:PZO65568 PPS65567:PPS65568 PFW65567:PFW65568 OWA65567:OWA65568 OME65567:OME65568 OCI65567:OCI65568 NSM65567:NSM65568 NIQ65567:NIQ65568 MYU65567:MYU65568 MOY65567:MOY65568 MFC65567:MFC65568 LVG65567:LVG65568 LLK65567:LLK65568 LBO65567:LBO65568 KRS65567:KRS65568 KHW65567:KHW65568 JYA65567:JYA65568 JOE65567:JOE65568 JEI65567:JEI65568 IUM65567:IUM65568 IKQ65567:IKQ65568 IAU65567:IAU65568 HQY65567:HQY65568 HHC65567:HHC65568 GXG65567:GXG65568 GNK65567:GNK65568 GDO65567:GDO65568 FTS65567:FTS65568 FJW65567:FJW65568 FAA65567:FAA65568 EQE65567:EQE65568 EGI65567:EGI65568 DWM65567:DWM65568 DMQ65567:DMQ65568 DCU65567:DCU65568 CSY65567:CSY65568 CJC65567:CJC65568 BZG65567:BZG65568 BPK65567:BPK65568 BFO65567:BFO65568 AVS65567:AVS65568 ALW65567:ALW65568 ACA65567:ACA65568 SE65567:SE65568 II65567:II65568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55:WUU983069 WKY983055:WKY983069 WBC983055:WBC983069 VRG983055:VRG983069 VHK983055:VHK983069 UXO983055:UXO983069 UNS983055:UNS983069 UDW983055:UDW983069 TUA983055:TUA983069 TKE983055:TKE983069 TAI983055:TAI983069 SQM983055:SQM983069 SGQ983055:SGQ983069 RWU983055:RWU983069 RMY983055:RMY983069 RDC983055:RDC983069 QTG983055:QTG983069 QJK983055:QJK983069 PZO983055:PZO983069 PPS983055:PPS983069 PFW983055:PFW983069 OWA983055:OWA983069 OME983055:OME983069 OCI983055:OCI983069 NSM983055:NSM983069 NIQ983055:NIQ983069 MYU983055:MYU983069 MOY983055:MOY983069 MFC983055:MFC983069 LVG983055:LVG983069 LLK983055:LLK983069 LBO983055:LBO983069 KRS983055:KRS983069 KHW983055:KHW983069 JYA983055:JYA983069 JOE983055:JOE983069 JEI983055:JEI983069 IUM983055:IUM983069 IKQ983055:IKQ983069 IAU983055:IAU983069 HQY983055:HQY983069 HHC983055:HHC983069 GXG983055:GXG983069 GNK983055:GNK983069 GDO983055:GDO983069 FTS983055:FTS983069 FJW983055:FJW983069 FAA983055:FAA983069 EQE983055:EQE983069 EGI983055:EGI983069 DWM983055:DWM983069 DMQ983055:DMQ983069 DCU983055:DCU983069 CSY983055:CSY983069 CJC983055:CJC983069 BZG983055:BZG983069 BPK983055:BPK983069 BFO983055:BFO983069 AVS983055:AVS983069 ALW983055:ALW983069 ACA983055:ACA983069 SE983055:SE983069 II983055:II983069 WUU917519:WUU917533 WKY917519:WKY917533 WBC917519:WBC917533 VRG917519:VRG917533 VHK917519:VHK917533 UXO917519:UXO917533 UNS917519:UNS917533 UDW917519:UDW917533 TUA917519:TUA917533 TKE917519:TKE917533 TAI917519:TAI917533 SQM917519:SQM917533 SGQ917519:SGQ917533 RWU917519:RWU917533 RMY917519:RMY917533 RDC917519:RDC917533 QTG917519:QTG917533 QJK917519:QJK917533 PZO917519:PZO917533 PPS917519:PPS917533 PFW917519:PFW917533 OWA917519:OWA917533 OME917519:OME917533 OCI917519:OCI917533 NSM917519:NSM917533 NIQ917519:NIQ917533 MYU917519:MYU917533 MOY917519:MOY917533 MFC917519:MFC917533 LVG917519:LVG917533 LLK917519:LLK917533 LBO917519:LBO917533 KRS917519:KRS917533 KHW917519:KHW917533 JYA917519:JYA917533 JOE917519:JOE917533 JEI917519:JEI917533 IUM917519:IUM917533 IKQ917519:IKQ917533 IAU917519:IAU917533 HQY917519:HQY917533 HHC917519:HHC917533 GXG917519:GXG917533 GNK917519:GNK917533 GDO917519:GDO917533 FTS917519:FTS917533 FJW917519:FJW917533 FAA917519:FAA917533 EQE917519:EQE917533 EGI917519:EGI917533 DWM917519:DWM917533 DMQ917519:DMQ917533 DCU917519:DCU917533 CSY917519:CSY917533 CJC917519:CJC917533 BZG917519:BZG917533 BPK917519:BPK917533 BFO917519:BFO917533 AVS917519:AVS917533 ALW917519:ALW917533 ACA917519:ACA917533 SE917519:SE917533 II917519:II917533 WUU851983:WUU851997 WKY851983:WKY851997 WBC851983:WBC851997 VRG851983:VRG851997 VHK851983:VHK851997 UXO851983:UXO851997 UNS851983:UNS851997 UDW851983:UDW851997 TUA851983:TUA851997 TKE851983:TKE851997 TAI851983:TAI851997 SQM851983:SQM851997 SGQ851983:SGQ851997 RWU851983:RWU851997 RMY851983:RMY851997 RDC851983:RDC851997 QTG851983:QTG851997 QJK851983:QJK851997 PZO851983:PZO851997 PPS851983:PPS851997 PFW851983:PFW851997 OWA851983:OWA851997 OME851983:OME851997 OCI851983:OCI851997 NSM851983:NSM851997 NIQ851983:NIQ851997 MYU851983:MYU851997 MOY851983:MOY851997 MFC851983:MFC851997 LVG851983:LVG851997 LLK851983:LLK851997 LBO851983:LBO851997 KRS851983:KRS851997 KHW851983:KHW851997 JYA851983:JYA851997 JOE851983:JOE851997 JEI851983:JEI851997 IUM851983:IUM851997 IKQ851983:IKQ851997 IAU851983:IAU851997 HQY851983:HQY851997 HHC851983:HHC851997 GXG851983:GXG851997 GNK851983:GNK851997 GDO851983:GDO851997 FTS851983:FTS851997 FJW851983:FJW851997 FAA851983:FAA851997 EQE851983:EQE851997 EGI851983:EGI851997 DWM851983:DWM851997 DMQ851983:DMQ851997 DCU851983:DCU851997 CSY851983:CSY851997 CJC851983:CJC851997 BZG851983:BZG851997 BPK851983:BPK851997 BFO851983:BFO851997 AVS851983:AVS851997 ALW851983:ALW851997 ACA851983:ACA851997 SE851983:SE851997 II851983:II851997 WUU786447:WUU786461 WKY786447:WKY786461 WBC786447:WBC786461 VRG786447:VRG786461 VHK786447:VHK786461 UXO786447:UXO786461 UNS786447:UNS786461 UDW786447:UDW786461 TUA786447:TUA786461 TKE786447:TKE786461 TAI786447:TAI786461 SQM786447:SQM786461 SGQ786447:SGQ786461 RWU786447:RWU786461 RMY786447:RMY786461 RDC786447:RDC786461 QTG786447:QTG786461 QJK786447:QJK786461 PZO786447:PZO786461 PPS786447:PPS786461 PFW786447:PFW786461 OWA786447:OWA786461 OME786447:OME786461 OCI786447:OCI786461 NSM786447:NSM786461 NIQ786447:NIQ786461 MYU786447:MYU786461 MOY786447:MOY786461 MFC786447:MFC786461 LVG786447:LVG786461 LLK786447:LLK786461 LBO786447:LBO786461 KRS786447:KRS786461 KHW786447:KHW786461 JYA786447:JYA786461 JOE786447:JOE786461 JEI786447:JEI786461 IUM786447:IUM786461 IKQ786447:IKQ786461 IAU786447:IAU786461 HQY786447:HQY786461 HHC786447:HHC786461 GXG786447:GXG786461 GNK786447:GNK786461 GDO786447:GDO786461 FTS786447:FTS786461 FJW786447:FJW786461 FAA786447:FAA786461 EQE786447:EQE786461 EGI786447:EGI786461 DWM786447:DWM786461 DMQ786447:DMQ786461 DCU786447:DCU786461 CSY786447:CSY786461 CJC786447:CJC786461 BZG786447:BZG786461 BPK786447:BPK786461 BFO786447:BFO786461 AVS786447:AVS786461 ALW786447:ALW786461 ACA786447:ACA786461 SE786447:SE786461 II786447:II786461 WUU720911:WUU720925 WKY720911:WKY720925 WBC720911:WBC720925 VRG720911:VRG720925 VHK720911:VHK720925 UXO720911:UXO720925 UNS720911:UNS720925 UDW720911:UDW720925 TUA720911:TUA720925 TKE720911:TKE720925 TAI720911:TAI720925 SQM720911:SQM720925 SGQ720911:SGQ720925 RWU720911:RWU720925 RMY720911:RMY720925 RDC720911:RDC720925 QTG720911:QTG720925 QJK720911:QJK720925 PZO720911:PZO720925 PPS720911:PPS720925 PFW720911:PFW720925 OWA720911:OWA720925 OME720911:OME720925 OCI720911:OCI720925 NSM720911:NSM720925 NIQ720911:NIQ720925 MYU720911:MYU720925 MOY720911:MOY720925 MFC720911:MFC720925 LVG720911:LVG720925 LLK720911:LLK720925 LBO720911:LBO720925 KRS720911:KRS720925 KHW720911:KHW720925 JYA720911:JYA720925 JOE720911:JOE720925 JEI720911:JEI720925 IUM720911:IUM720925 IKQ720911:IKQ720925 IAU720911:IAU720925 HQY720911:HQY720925 HHC720911:HHC720925 GXG720911:GXG720925 GNK720911:GNK720925 GDO720911:GDO720925 FTS720911:FTS720925 FJW720911:FJW720925 FAA720911:FAA720925 EQE720911:EQE720925 EGI720911:EGI720925 DWM720911:DWM720925 DMQ720911:DMQ720925 DCU720911:DCU720925 CSY720911:CSY720925 CJC720911:CJC720925 BZG720911:BZG720925 BPK720911:BPK720925 BFO720911:BFO720925 AVS720911:AVS720925 ALW720911:ALW720925 ACA720911:ACA720925 SE720911:SE720925 II720911:II720925 WUU655375:WUU655389 WKY655375:WKY655389 WBC655375:WBC655389 VRG655375:VRG655389 VHK655375:VHK655389 UXO655375:UXO655389 UNS655375:UNS655389 UDW655375:UDW655389 TUA655375:TUA655389 TKE655375:TKE655389 TAI655375:TAI655389 SQM655375:SQM655389 SGQ655375:SGQ655389 RWU655375:RWU655389 RMY655375:RMY655389 RDC655375:RDC655389 QTG655375:QTG655389 QJK655375:QJK655389 PZO655375:PZO655389 PPS655375:PPS655389 PFW655375:PFW655389 OWA655375:OWA655389 OME655375:OME655389 OCI655375:OCI655389 NSM655375:NSM655389 NIQ655375:NIQ655389 MYU655375:MYU655389 MOY655375:MOY655389 MFC655375:MFC655389 LVG655375:LVG655389 LLK655375:LLK655389 LBO655375:LBO655389 KRS655375:KRS655389 KHW655375:KHW655389 JYA655375:JYA655389 JOE655375:JOE655389 JEI655375:JEI655389 IUM655375:IUM655389 IKQ655375:IKQ655389 IAU655375:IAU655389 HQY655375:HQY655389 HHC655375:HHC655389 GXG655375:GXG655389 GNK655375:GNK655389 GDO655375:GDO655389 FTS655375:FTS655389 FJW655375:FJW655389 FAA655375:FAA655389 EQE655375:EQE655389 EGI655375:EGI655389 DWM655375:DWM655389 DMQ655375:DMQ655389 DCU655375:DCU655389 CSY655375:CSY655389 CJC655375:CJC655389 BZG655375:BZG655389 BPK655375:BPK655389 BFO655375:BFO655389 AVS655375:AVS655389 ALW655375:ALW655389 ACA655375:ACA655389 SE655375:SE655389 II655375:II655389 WUU589839:WUU589853 WKY589839:WKY589853 WBC589839:WBC589853 VRG589839:VRG589853 VHK589839:VHK589853 UXO589839:UXO589853 UNS589839:UNS589853 UDW589839:UDW589853 TUA589839:TUA589853 TKE589839:TKE589853 TAI589839:TAI589853 SQM589839:SQM589853 SGQ589839:SGQ589853 RWU589839:RWU589853 RMY589839:RMY589853 RDC589839:RDC589853 QTG589839:QTG589853 QJK589839:QJK589853 PZO589839:PZO589853 PPS589839:PPS589853 PFW589839:PFW589853 OWA589839:OWA589853 OME589839:OME589853 OCI589839:OCI589853 NSM589839:NSM589853 NIQ589839:NIQ589853 MYU589839:MYU589853 MOY589839:MOY589853 MFC589839:MFC589853 LVG589839:LVG589853 LLK589839:LLK589853 LBO589839:LBO589853 KRS589839:KRS589853 KHW589839:KHW589853 JYA589839:JYA589853 JOE589839:JOE589853 JEI589839:JEI589853 IUM589839:IUM589853 IKQ589839:IKQ589853 IAU589839:IAU589853 HQY589839:HQY589853 HHC589839:HHC589853 GXG589839:GXG589853 GNK589839:GNK589853 GDO589839:GDO589853 FTS589839:FTS589853 FJW589839:FJW589853 FAA589839:FAA589853 EQE589839:EQE589853 EGI589839:EGI589853 DWM589839:DWM589853 DMQ589839:DMQ589853 DCU589839:DCU589853 CSY589839:CSY589853 CJC589839:CJC589853 BZG589839:BZG589853 BPK589839:BPK589853 BFO589839:BFO589853 AVS589839:AVS589853 ALW589839:ALW589853 ACA589839:ACA589853 SE589839:SE589853 II589839:II589853 WUU524303:WUU524317 WKY524303:WKY524317 WBC524303:WBC524317 VRG524303:VRG524317 VHK524303:VHK524317 UXO524303:UXO524317 UNS524303:UNS524317 UDW524303:UDW524317 TUA524303:TUA524317 TKE524303:TKE524317 TAI524303:TAI524317 SQM524303:SQM524317 SGQ524303:SGQ524317 RWU524303:RWU524317 RMY524303:RMY524317 RDC524303:RDC524317 QTG524303:QTG524317 QJK524303:QJK524317 PZO524303:PZO524317 PPS524303:PPS524317 PFW524303:PFW524317 OWA524303:OWA524317 OME524303:OME524317 OCI524303:OCI524317 NSM524303:NSM524317 NIQ524303:NIQ524317 MYU524303:MYU524317 MOY524303:MOY524317 MFC524303:MFC524317 LVG524303:LVG524317 LLK524303:LLK524317 LBO524303:LBO524317 KRS524303:KRS524317 KHW524303:KHW524317 JYA524303:JYA524317 JOE524303:JOE524317 JEI524303:JEI524317 IUM524303:IUM524317 IKQ524303:IKQ524317 IAU524303:IAU524317 HQY524303:HQY524317 HHC524303:HHC524317 GXG524303:GXG524317 GNK524303:GNK524317 GDO524303:GDO524317 FTS524303:FTS524317 FJW524303:FJW524317 FAA524303:FAA524317 EQE524303:EQE524317 EGI524303:EGI524317 DWM524303:DWM524317 DMQ524303:DMQ524317 DCU524303:DCU524317 CSY524303:CSY524317 CJC524303:CJC524317 BZG524303:BZG524317 BPK524303:BPK524317 BFO524303:BFO524317 AVS524303:AVS524317 ALW524303:ALW524317 ACA524303:ACA524317 SE524303:SE524317 II524303:II524317 WUU458767:WUU458781 WKY458767:WKY458781 WBC458767:WBC458781 VRG458767:VRG458781 VHK458767:VHK458781 UXO458767:UXO458781 UNS458767:UNS458781 UDW458767:UDW458781 TUA458767:TUA458781 TKE458767:TKE458781 TAI458767:TAI458781 SQM458767:SQM458781 SGQ458767:SGQ458781 RWU458767:RWU458781 RMY458767:RMY458781 RDC458767:RDC458781 QTG458767:QTG458781 QJK458767:QJK458781 PZO458767:PZO458781 PPS458767:PPS458781 PFW458767:PFW458781 OWA458767:OWA458781 OME458767:OME458781 OCI458767:OCI458781 NSM458767:NSM458781 NIQ458767:NIQ458781 MYU458767:MYU458781 MOY458767:MOY458781 MFC458767:MFC458781 LVG458767:LVG458781 LLK458767:LLK458781 LBO458767:LBO458781 KRS458767:KRS458781 KHW458767:KHW458781 JYA458767:JYA458781 JOE458767:JOE458781 JEI458767:JEI458781 IUM458767:IUM458781 IKQ458767:IKQ458781 IAU458767:IAU458781 HQY458767:HQY458781 HHC458767:HHC458781 GXG458767:GXG458781 GNK458767:GNK458781 GDO458767:GDO458781 FTS458767:FTS458781 FJW458767:FJW458781 FAA458767:FAA458781 EQE458767:EQE458781 EGI458767:EGI458781 DWM458767:DWM458781 DMQ458767:DMQ458781 DCU458767:DCU458781 CSY458767:CSY458781 CJC458767:CJC458781 BZG458767:BZG458781 BPK458767:BPK458781 BFO458767:BFO458781 AVS458767:AVS458781 ALW458767:ALW458781 ACA458767:ACA458781 SE458767:SE458781 II458767:II458781 WUU393231:WUU393245 WKY393231:WKY393245 WBC393231:WBC393245 VRG393231:VRG393245 VHK393231:VHK393245 UXO393231:UXO393245 UNS393231:UNS393245 UDW393231:UDW393245 TUA393231:TUA393245 TKE393231:TKE393245 TAI393231:TAI393245 SQM393231:SQM393245 SGQ393231:SGQ393245 RWU393231:RWU393245 RMY393231:RMY393245 RDC393231:RDC393245 QTG393231:QTG393245 QJK393231:QJK393245 PZO393231:PZO393245 PPS393231:PPS393245 PFW393231:PFW393245 OWA393231:OWA393245 OME393231:OME393245 OCI393231:OCI393245 NSM393231:NSM393245 NIQ393231:NIQ393245 MYU393231:MYU393245 MOY393231:MOY393245 MFC393231:MFC393245 LVG393231:LVG393245 LLK393231:LLK393245 LBO393231:LBO393245 KRS393231:KRS393245 KHW393231:KHW393245 JYA393231:JYA393245 JOE393231:JOE393245 JEI393231:JEI393245 IUM393231:IUM393245 IKQ393231:IKQ393245 IAU393231:IAU393245 HQY393231:HQY393245 HHC393231:HHC393245 GXG393231:GXG393245 GNK393231:GNK393245 GDO393231:GDO393245 FTS393231:FTS393245 FJW393231:FJW393245 FAA393231:FAA393245 EQE393231:EQE393245 EGI393231:EGI393245 DWM393231:DWM393245 DMQ393231:DMQ393245 DCU393231:DCU393245 CSY393231:CSY393245 CJC393231:CJC393245 BZG393231:BZG393245 BPK393231:BPK393245 BFO393231:BFO393245 AVS393231:AVS393245 ALW393231:ALW393245 ACA393231:ACA393245 SE393231:SE393245 II393231:II393245 WUU327695:WUU327709 WKY327695:WKY327709 WBC327695:WBC327709 VRG327695:VRG327709 VHK327695:VHK327709 UXO327695:UXO327709 UNS327695:UNS327709 UDW327695:UDW327709 TUA327695:TUA327709 TKE327695:TKE327709 TAI327695:TAI327709 SQM327695:SQM327709 SGQ327695:SGQ327709 RWU327695:RWU327709 RMY327695:RMY327709 RDC327695:RDC327709 QTG327695:QTG327709 QJK327695:QJK327709 PZO327695:PZO327709 PPS327695:PPS327709 PFW327695:PFW327709 OWA327695:OWA327709 OME327695:OME327709 OCI327695:OCI327709 NSM327695:NSM327709 NIQ327695:NIQ327709 MYU327695:MYU327709 MOY327695:MOY327709 MFC327695:MFC327709 LVG327695:LVG327709 LLK327695:LLK327709 LBO327695:LBO327709 KRS327695:KRS327709 KHW327695:KHW327709 JYA327695:JYA327709 JOE327695:JOE327709 JEI327695:JEI327709 IUM327695:IUM327709 IKQ327695:IKQ327709 IAU327695:IAU327709 HQY327695:HQY327709 HHC327695:HHC327709 GXG327695:GXG327709 GNK327695:GNK327709 GDO327695:GDO327709 FTS327695:FTS327709 FJW327695:FJW327709 FAA327695:FAA327709 EQE327695:EQE327709 EGI327695:EGI327709 DWM327695:DWM327709 DMQ327695:DMQ327709 DCU327695:DCU327709 CSY327695:CSY327709 CJC327695:CJC327709 BZG327695:BZG327709 BPK327695:BPK327709 BFO327695:BFO327709 AVS327695:AVS327709 ALW327695:ALW327709 ACA327695:ACA327709 SE327695:SE327709 II327695:II327709 WUU262159:WUU262173 WKY262159:WKY262173 WBC262159:WBC262173 VRG262159:VRG262173 VHK262159:VHK262173 UXO262159:UXO262173 UNS262159:UNS262173 UDW262159:UDW262173 TUA262159:TUA262173 TKE262159:TKE262173 TAI262159:TAI262173 SQM262159:SQM262173 SGQ262159:SGQ262173 RWU262159:RWU262173 RMY262159:RMY262173 RDC262159:RDC262173 QTG262159:QTG262173 QJK262159:QJK262173 PZO262159:PZO262173 PPS262159:PPS262173 PFW262159:PFW262173 OWA262159:OWA262173 OME262159:OME262173 OCI262159:OCI262173 NSM262159:NSM262173 NIQ262159:NIQ262173 MYU262159:MYU262173 MOY262159:MOY262173 MFC262159:MFC262173 LVG262159:LVG262173 LLK262159:LLK262173 LBO262159:LBO262173 KRS262159:KRS262173 KHW262159:KHW262173 JYA262159:JYA262173 JOE262159:JOE262173 JEI262159:JEI262173 IUM262159:IUM262173 IKQ262159:IKQ262173 IAU262159:IAU262173 HQY262159:HQY262173 HHC262159:HHC262173 GXG262159:GXG262173 GNK262159:GNK262173 GDO262159:GDO262173 FTS262159:FTS262173 FJW262159:FJW262173 FAA262159:FAA262173 EQE262159:EQE262173 EGI262159:EGI262173 DWM262159:DWM262173 DMQ262159:DMQ262173 DCU262159:DCU262173 CSY262159:CSY262173 CJC262159:CJC262173 BZG262159:BZG262173 BPK262159:BPK262173 BFO262159:BFO262173 AVS262159:AVS262173 ALW262159:ALW262173 ACA262159:ACA262173 SE262159:SE262173 II262159:II262173 WUU196623:WUU196637 WKY196623:WKY196637 WBC196623:WBC196637 VRG196623:VRG196637 VHK196623:VHK196637 UXO196623:UXO196637 UNS196623:UNS196637 UDW196623:UDW196637 TUA196623:TUA196637 TKE196623:TKE196637 TAI196623:TAI196637 SQM196623:SQM196637 SGQ196623:SGQ196637 RWU196623:RWU196637 RMY196623:RMY196637 RDC196623:RDC196637 QTG196623:QTG196637 QJK196623:QJK196637 PZO196623:PZO196637 PPS196623:PPS196637 PFW196623:PFW196637 OWA196623:OWA196637 OME196623:OME196637 OCI196623:OCI196637 NSM196623:NSM196637 NIQ196623:NIQ196637 MYU196623:MYU196637 MOY196623:MOY196637 MFC196623:MFC196637 LVG196623:LVG196637 LLK196623:LLK196637 LBO196623:LBO196637 KRS196623:KRS196637 KHW196623:KHW196637 JYA196623:JYA196637 JOE196623:JOE196637 JEI196623:JEI196637 IUM196623:IUM196637 IKQ196623:IKQ196637 IAU196623:IAU196637 HQY196623:HQY196637 HHC196623:HHC196637 GXG196623:GXG196637 GNK196623:GNK196637 GDO196623:GDO196637 FTS196623:FTS196637 FJW196623:FJW196637 FAA196623:FAA196637 EQE196623:EQE196637 EGI196623:EGI196637 DWM196623:DWM196637 DMQ196623:DMQ196637 DCU196623:DCU196637 CSY196623:CSY196637 CJC196623:CJC196637 BZG196623:BZG196637 BPK196623:BPK196637 BFO196623:BFO196637 AVS196623:AVS196637 ALW196623:ALW196637 ACA196623:ACA196637 SE196623:SE196637 II196623:II196637 WUU131087:WUU131101 WKY131087:WKY131101 WBC131087:WBC131101 VRG131087:VRG131101 VHK131087:VHK131101 UXO131087:UXO131101 UNS131087:UNS131101 UDW131087:UDW131101 TUA131087:TUA131101 TKE131087:TKE131101 TAI131087:TAI131101 SQM131087:SQM131101 SGQ131087:SGQ131101 RWU131087:RWU131101 RMY131087:RMY131101 RDC131087:RDC131101 QTG131087:QTG131101 QJK131087:QJK131101 PZO131087:PZO131101 PPS131087:PPS131101 PFW131087:PFW131101 OWA131087:OWA131101 OME131087:OME131101 OCI131087:OCI131101 NSM131087:NSM131101 NIQ131087:NIQ131101 MYU131087:MYU131101 MOY131087:MOY131101 MFC131087:MFC131101 LVG131087:LVG131101 LLK131087:LLK131101 LBO131087:LBO131101 KRS131087:KRS131101 KHW131087:KHW131101 JYA131087:JYA131101 JOE131087:JOE131101 JEI131087:JEI131101 IUM131087:IUM131101 IKQ131087:IKQ131101 IAU131087:IAU131101 HQY131087:HQY131101 HHC131087:HHC131101 GXG131087:GXG131101 GNK131087:GNK131101 GDO131087:GDO131101 FTS131087:FTS131101 FJW131087:FJW131101 FAA131087:FAA131101 EQE131087:EQE131101 EGI131087:EGI131101 DWM131087:DWM131101 DMQ131087:DMQ131101 DCU131087:DCU131101 CSY131087:CSY131101 CJC131087:CJC131101 BZG131087:BZG131101 BPK131087:BPK131101 BFO131087:BFO131101 AVS131087:AVS131101 ALW131087:ALW131101 ACA131087:ACA131101 SE131087:SE131101 II131087:II131101 WUU65551:WUU65565 WKY65551:WKY65565 WBC65551:WBC65565 VRG65551:VRG65565 VHK65551:VHK65565 UXO65551:UXO65565 UNS65551:UNS65565 UDW65551:UDW65565 TUA65551:TUA65565 TKE65551:TKE65565 TAI65551:TAI65565 SQM65551:SQM65565 SGQ65551:SGQ65565 RWU65551:RWU65565 RMY65551:RMY65565 RDC65551:RDC65565 QTG65551:QTG65565 QJK65551:QJK65565 PZO65551:PZO65565 PPS65551:PPS65565 PFW65551:PFW65565 OWA65551:OWA65565 OME65551:OME65565 OCI65551:OCI65565 NSM65551:NSM65565 NIQ65551:NIQ65565 MYU65551:MYU65565 MOY65551:MOY65565 MFC65551:MFC65565 LVG65551:LVG65565 LLK65551:LLK65565 LBO65551:LBO65565 KRS65551:KRS65565 KHW65551:KHW65565 JYA65551:JYA65565 JOE65551:JOE65565 JEI65551:JEI65565 IUM65551:IUM65565 IKQ65551:IKQ65565 IAU65551:IAU65565 HQY65551:HQY65565 HHC65551:HHC65565 GXG65551:GXG65565 GNK65551:GNK65565 GDO65551:GDO65565 FTS65551:FTS65565 FJW65551:FJW65565 FAA65551:FAA65565 EQE65551:EQE65565 EGI65551:EGI65565 DWM65551:DWM65565 DMQ65551:DMQ65565 DCU65551:DCU65565 CSY65551:CSY65565 CJC65551:CJC65565 BZG65551:BZG65565 BPK65551:BPK65565 BFO65551:BFO65565 AVS65551:AVS65565 ALW65551:ALW65565 ACA65551:ACA65565 SE65551:SE65565 II65551:II65565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SE10:SE24">
      <formula1>#REF!</formula1>
    </dataValidation>
    <dataValidation type="list" allowBlank="1" showInputMessage="1" showErrorMessage="1" prompt="Select Charge Unit - monthly, per kWh, per kW" sqref="C44:C45 C47:C57 C63 C14:C29 C31:C42">
      <formula1>"Monthly, per kWh, per kW"</formula1>
    </dataValidation>
  </dataValidations>
  <pageMargins left="0.70866141732283472" right="0.51181102362204722" top="0.74803149606299213" bottom="0.35433070866141736" header="0.31496062992125984" footer="0.31496062992125984"/>
  <pageSetup scale="45" orientation="landscape" r:id="rId1"/>
  <legacyDrawing r:id="rId2"/>
</worksheet>
</file>

<file path=xl/worksheets/sheet26.xml><?xml version="1.0" encoding="utf-8"?>
<worksheet xmlns="http://schemas.openxmlformats.org/spreadsheetml/2006/main" xmlns:r="http://schemas.openxmlformats.org/officeDocument/2006/relationships">
  <sheetPr>
    <pageSetUpPr fitToPage="1"/>
  </sheetPr>
  <dimension ref="B2:M68"/>
  <sheetViews>
    <sheetView topLeftCell="A41" zoomScaleNormal="100" workbookViewId="0">
      <selection activeCell="H71" sqref="H71"/>
    </sheetView>
  </sheetViews>
  <sheetFormatPr defaultRowHeight="12.75"/>
  <cols>
    <col min="1" max="1" width="2.7109375" style="288" customWidth="1"/>
    <col min="2" max="2" width="41.7109375" style="288" customWidth="1"/>
    <col min="3" max="3" width="9.140625" style="288"/>
    <col min="4" max="11" width="12.7109375" style="288" customWidth="1"/>
    <col min="12" max="237" width="9.140625" style="288"/>
    <col min="238" max="238" width="1" style="288" customWidth="1"/>
    <col min="239" max="239" width="4.140625" style="288" customWidth="1"/>
    <col min="240" max="240" width="1.5703125" style="288" customWidth="1"/>
    <col min="241" max="241" width="30.42578125" style="288" customWidth="1"/>
    <col min="242" max="242" width="1.5703125" style="288" customWidth="1"/>
    <col min="243" max="243" width="8.28515625" style="288" customWidth="1"/>
    <col min="244" max="244" width="1.7109375" style="288" customWidth="1"/>
    <col min="245" max="245" width="9.140625" style="288"/>
    <col min="246" max="246" width="8" style="288" customWidth="1"/>
    <col min="247" max="247" width="9.140625" style="288"/>
    <col min="248" max="248" width="1.5703125" style="288" customWidth="1"/>
    <col min="249" max="249" width="9.140625" style="288"/>
    <col min="250" max="250" width="8.140625" style="288" customWidth="1"/>
    <col min="251" max="251" width="9.140625" style="288"/>
    <col min="252" max="252" width="1.85546875" style="288" customWidth="1"/>
    <col min="253" max="253" width="8.140625" style="288" customWidth="1"/>
    <col min="254" max="254" width="8.5703125" style="288" customWidth="1"/>
    <col min="255" max="493" width="9.140625" style="288"/>
    <col min="494" max="494" width="1" style="288" customWidth="1"/>
    <col min="495" max="495" width="4.140625" style="288" customWidth="1"/>
    <col min="496" max="496" width="1.5703125" style="288" customWidth="1"/>
    <col min="497" max="497" width="30.42578125" style="288" customWidth="1"/>
    <col min="498" max="498" width="1.5703125" style="288" customWidth="1"/>
    <col min="499" max="499" width="8.28515625" style="288" customWidth="1"/>
    <col min="500" max="500" width="1.7109375" style="288" customWidth="1"/>
    <col min="501" max="501" width="9.140625" style="288"/>
    <col min="502" max="502" width="8" style="288" customWidth="1"/>
    <col min="503" max="503" width="9.140625" style="288"/>
    <col min="504" max="504" width="1.5703125" style="288" customWidth="1"/>
    <col min="505" max="505" width="9.140625" style="288"/>
    <col min="506" max="506" width="8.140625" style="288" customWidth="1"/>
    <col min="507" max="507" width="9.140625" style="288"/>
    <col min="508" max="508" width="1.85546875" style="288" customWidth="1"/>
    <col min="509" max="509" width="8.140625" style="288" customWidth="1"/>
    <col min="510" max="510" width="8.5703125" style="288" customWidth="1"/>
    <col min="511" max="749" width="9.140625" style="288"/>
    <col min="750" max="750" width="1" style="288" customWidth="1"/>
    <col min="751" max="751" width="4.140625" style="288" customWidth="1"/>
    <col min="752" max="752" width="1.5703125" style="288" customWidth="1"/>
    <col min="753" max="753" width="30.42578125" style="288" customWidth="1"/>
    <col min="754" max="754" width="1.5703125" style="288" customWidth="1"/>
    <col min="755" max="755" width="8.28515625" style="288" customWidth="1"/>
    <col min="756" max="756" width="1.7109375" style="288" customWidth="1"/>
    <col min="757" max="757" width="9.140625" style="288"/>
    <col min="758" max="758" width="8" style="288" customWidth="1"/>
    <col min="759" max="759" width="9.140625" style="288"/>
    <col min="760" max="760" width="1.5703125" style="288" customWidth="1"/>
    <col min="761" max="761" width="9.140625" style="288"/>
    <col min="762" max="762" width="8.140625" style="288" customWidth="1"/>
    <col min="763" max="763" width="9.140625" style="288"/>
    <col min="764" max="764" width="1.85546875" style="288" customWidth="1"/>
    <col min="765" max="765" width="8.140625" style="288" customWidth="1"/>
    <col min="766" max="766" width="8.5703125" style="288" customWidth="1"/>
    <col min="767" max="1005" width="9.140625" style="288"/>
    <col min="1006" max="1006" width="1" style="288" customWidth="1"/>
    <col min="1007" max="1007" width="4.140625" style="288" customWidth="1"/>
    <col min="1008" max="1008" width="1.5703125" style="288" customWidth="1"/>
    <col min="1009" max="1009" width="30.42578125" style="288" customWidth="1"/>
    <col min="1010" max="1010" width="1.5703125" style="288" customWidth="1"/>
    <col min="1011" max="1011" width="8.28515625" style="288" customWidth="1"/>
    <col min="1012" max="1012" width="1.7109375" style="288" customWidth="1"/>
    <col min="1013" max="1013" width="9.140625" style="288"/>
    <col min="1014" max="1014" width="8" style="288" customWidth="1"/>
    <col min="1015" max="1015" width="9.140625" style="288"/>
    <col min="1016" max="1016" width="1.5703125" style="288" customWidth="1"/>
    <col min="1017" max="1017" width="9.140625" style="288"/>
    <col min="1018" max="1018" width="8.140625" style="288" customWidth="1"/>
    <col min="1019" max="1019" width="9.140625" style="288"/>
    <col min="1020" max="1020" width="1.85546875" style="288" customWidth="1"/>
    <col min="1021" max="1021" width="8.140625" style="288" customWidth="1"/>
    <col min="1022" max="1022" width="8.5703125" style="288" customWidth="1"/>
    <col min="1023" max="1261" width="9.140625" style="288"/>
    <col min="1262" max="1262" width="1" style="288" customWidth="1"/>
    <col min="1263" max="1263" width="4.140625" style="288" customWidth="1"/>
    <col min="1264" max="1264" width="1.5703125" style="288" customWidth="1"/>
    <col min="1265" max="1265" width="30.42578125" style="288" customWidth="1"/>
    <col min="1266" max="1266" width="1.5703125" style="288" customWidth="1"/>
    <col min="1267" max="1267" width="8.28515625" style="288" customWidth="1"/>
    <col min="1268" max="1268" width="1.7109375" style="288" customWidth="1"/>
    <col min="1269" max="1269" width="9.140625" style="288"/>
    <col min="1270" max="1270" width="8" style="288" customWidth="1"/>
    <col min="1271" max="1271" width="9.140625" style="288"/>
    <col min="1272" max="1272" width="1.5703125" style="288" customWidth="1"/>
    <col min="1273" max="1273" width="9.140625" style="288"/>
    <col min="1274" max="1274" width="8.140625" style="288" customWidth="1"/>
    <col min="1275" max="1275" width="9.140625" style="288"/>
    <col min="1276" max="1276" width="1.85546875" style="288" customWidth="1"/>
    <col min="1277" max="1277" width="8.140625" style="288" customWidth="1"/>
    <col min="1278" max="1278" width="8.5703125" style="288" customWidth="1"/>
    <col min="1279" max="1517" width="9.140625" style="288"/>
    <col min="1518" max="1518" width="1" style="288" customWidth="1"/>
    <col min="1519" max="1519" width="4.140625" style="288" customWidth="1"/>
    <col min="1520" max="1520" width="1.5703125" style="288" customWidth="1"/>
    <col min="1521" max="1521" width="30.42578125" style="288" customWidth="1"/>
    <col min="1522" max="1522" width="1.5703125" style="288" customWidth="1"/>
    <col min="1523" max="1523" width="8.28515625" style="288" customWidth="1"/>
    <col min="1524" max="1524" width="1.7109375" style="288" customWidth="1"/>
    <col min="1525" max="1525" width="9.140625" style="288"/>
    <col min="1526" max="1526" width="8" style="288" customWidth="1"/>
    <col min="1527" max="1527" width="9.140625" style="288"/>
    <col min="1528" max="1528" width="1.5703125" style="288" customWidth="1"/>
    <col min="1529" max="1529" width="9.140625" style="288"/>
    <col min="1530" max="1530" width="8.140625" style="288" customWidth="1"/>
    <col min="1531" max="1531" width="9.140625" style="288"/>
    <col min="1532" max="1532" width="1.85546875" style="288" customWidth="1"/>
    <col min="1533" max="1533" width="8.140625" style="288" customWidth="1"/>
    <col min="1534" max="1534" width="8.5703125" style="288" customWidth="1"/>
    <col min="1535" max="1773" width="9.140625" style="288"/>
    <col min="1774" max="1774" width="1" style="288" customWidth="1"/>
    <col min="1775" max="1775" width="4.140625" style="288" customWidth="1"/>
    <col min="1776" max="1776" width="1.5703125" style="288" customWidth="1"/>
    <col min="1777" max="1777" width="30.42578125" style="288" customWidth="1"/>
    <col min="1778" max="1778" width="1.5703125" style="288" customWidth="1"/>
    <col min="1779" max="1779" width="8.28515625" style="288" customWidth="1"/>
    <col min="1780" max="1780" width="1.7109375" style="288" customWidth="1"/>
    <col min="1781" max="1781" width="9.140625" style="288"/>
    <col min="1782" max="1782" width="8" style="288" customWidth="1"/>
    <col min="1783" max="1783" width="9.140625" style="288"/>
    <col min="1784" max="1784" width="1.5703125" style="288" customWidth="1"/>
    <col min="1785" max="1785" width="9.140625" style="288"/>
    <col min="1786" max="1786" width="8.140625" style="288" customWidth="1"/>
    <col min="1787" max="1787" width="9.140625" style="288"/>
    <col min="1788" max="1788" width="1.85546875" style="288" customWidth="1"/>
    <col min="1789" max="1789" width="8.140625" style="288" customWidth="1"/>
    <col min="1790" max="1790" width="8.5703125" style="288" customWidth="1"/>
    <col min="1791" max="2029" width="9.140625" style="288"/>
    <col min="2030" max="2030" width="1" style="288" customWidth="1"/>
    <col min="2031" max="2031" width="4.140625" style="288" customWidth="1"/>
    <col min="2032" max="2032" width="1.5703125" style="288" customWidth="1"/>
    <col min="2033" max="2033" width="30.42578125" style="288" customWidth="1"/>
    <col min="2034" max="2034" width="1.5703125" style="288" customWidth="1"/>
    <col min="2035" max="2035" width="8.28515625" style="288" customWidth="1"/>
    <col min="2036" max="2036" width="1.7109375" style="288" customWidth="1"/>
    <col min="2037" max="2037" width="9.140625" style="288"/>
    <col min="2038" max="2038" width="8" style="288" customWidth="1"/>
    <col min="2039" max="2039" width="9.140625" style="288"/>
    <col min="2040" max="2040" width="1.5703125" style="288" customWidth="1"/>
    <col min="2041" max="2041" width="9.140625" style="288"/>
    <col min="2042" max="2042" width="8.140625" style="288" customWidth="1"/>
    <col min="2043" max="2043" width="9.140625" style="288"/>
    <col min="2044" max="2044" width="1.85546875" style="288" customWidth="1"/>
    <col min="2045" max="2045" width="8.140625" style="288" customWidth="1"/>
    <col min="2046" max="2046" width="8.5703125" style="288" customWidth="1"/>
    <col min="2047" max="2285" width="9.140625" style="288"/>
    <col min="2286" max="2286" width="1" style="288" customWidth="1"/>
    <col min="2287" max="2287" width="4.140625" style="288" customWidth="1"/>
    <col min="2288" max="2288" width="1.5703125" style="288" customWidth="1"/>
    <col min="2289" max="2289" width="30.42578125" style="288" customWidth="1"/>
    <col min="2290" max="2290" width="1.5703125" style="288" customWidth="1"/>
    <col min="2291" max="2291" width="8.28515625" style="288" customWidth="1"/>
    <col min="2292" max="2292" width="1.7109375" style="288" customWidth="1"/>
    <col min="2293" max="2293" width="9.140625" style="288"/>
    <col min="2294" max="2294" width="8" style="288" customWidth="1"/>
    <col min="2295" max="2295" width="9.140625" style="288"/>
    <col min="2296" max="2296" width="1.5703125" style="288" customWidth="1"/>
    <col min="2297" max="2297" width="9.140625" style="288"/>
    <col min="2298" max="2298" width="8.140625" style="288" customWidth="1"/>
    <col min="2299" max="2299" width="9.140625" style="288"/>
    <col min="2300" max="2300" width="1.85546875" style="288" customWidth="1"/>
    <col min="2301" max="2301" width="8.140625" style="288" customWidth="1"/>
    <col min="2302" max="2302" width="8.5703125" style="288" customWidth="1"/>
    <col min="2303" max="2541" width="9.140625" style="288"/>
    <col min="2542" max="2542" width="1" style="288" customWidth="1"/>
    <col min="2543" max="2543" width="4.140625" style="288" customWidth="1"/>
    <col min="2544" max="2544" width="1.5703125" style="288" customWidth="1"/>
    <col min="2545" max="2545" width="30.42578125" style="288" customWidth="1"/>
    <col min="2546" max="2546" width="1.5703125" style="288" customWidth="1"/>
    <col min="2547" max="2547" width="8.28515625" style="288" customWidth="1"/>
    <col min="2548" max="2548" width="1.7109375" style="288" customWidth="1"/>
    <col min="2549" max="2549" width="9.140625" style="288"/>
    <col min="2550" max="2550" width="8" style="288" customWidth="1"/>
    <col min="2551" max="2551" width="9.140625" style="288"/>
    <col min="2552" max="2552" width="1.5703125" style="288" customWidth="1"/>
    <col min="2553" max="2553" width="9.140625" style="288"/>
    <col min="2554" max="2554" width="8.140625" style="288" customWidth="1"/>
    <col min="2555" max="2555" width="9.140625" style="288"/>
    <col min="2556" max="2556" width="1.85546875" style="288" customWidth="1"/>
    <col min="2557" max="2557" width="8.140625" style="288" customWidth="1"/>
    <col min="2558" max="2558" width="8.5703125" style="288" customWidth="1"/>
    <col min="2559" max="2797" width="9.140625" style="288"/>
    <col min="2798" max="2798" width="1" style="288" customWidth="1"/>
    <col min="2799" max="2799" width="4.140625" style="288" customWidth="1"/>
    <col min="2800" max="2800" width="1.5703125" style="288" customWidth="1"/>
    <col min="2801" max="2801" width="30.42578125" style="288" customWidth="1"/>
    <col min="2802" max="2802" width="1.5703125" style="288" customWidth="1"/>
    <col min="2803" max="2803" width="8.28515625" style="288" customWidth="1"/>
    <col min="2804" max="2804" width="1.7109375" style="288" customWidth="1"/>
    <col min="2805" max="2805" width="9.140625" style="288"/>
    <col min="2806" max="2806" width="8" style="288" customWidth="1"/>
    <col min="2807" max="2807" width="9.140625" style="288"/>
    <col min="2808" max="2808" width="1.5703125" style="288" customWidth="1"/>
    <col min="2809" max="2809" width="9.140625" style="288"/>
    <col min="2810" max="2810" width="8.140625" style="288" customWidth="1"/>
    <col min="2811" max="2811" width="9.140625" style="288"/>
    <col min="2812" max="2812" width="1.85546875" style="288" customWidth="1"/>
    <col min="2813" max="2813" width="8.140625" style="288" customWidth="1"/>
    <col min="2814" max="2814" width="8.5703125" style="288" customWidth="1"/>
    <col min="2815" max="3053" width="9.140625" style="288"/>
    <col min="3054" max="3054" width="1" style="288" customWidth="1"/>
    <col min="3055" max="3055" width="4.140625" style="288" customWidth="1"/>
    <col min="3056" max="3056" width="1.5703125" style="288" customWidth="1"/>
    <col min="3057" max="3057" width="30.42578125" style="288" customWidth="1"/>
    <col min="3058" max="3058" width="1.5703125" style="288" customWidth="1"/>
    <col min="3059" max="3059" width="8.28515625" style="288" customWidth="1"/>
    <col min="3060" max="3060" width="1.7109375" style="288" customWidth="1"/>
    <col min="3061" max="3061" width="9.140625" style="288"/>
    <col min="3062" max="3062" width="8" style="288" customWidth="1"/>
    <col min="3063" max="3063" width="9.140625" style="288"/>
    <col min="3064" max="3064" width="1.5703125" style="288" customWidth="1"/>
    <col min="3065" max="3065" width="9.140625" style="288"/>
    <col min="3066" max="3066" width="8.140625" style="288" customWidth="1"/>
    <col min="3067" max="3067" width="9.140625" style="288"/>
    <col min="3068" max="3068" width="1.85546875" style="288" customWidth="1"/>
    <col min="3069" max="3069" width="8.140625" style="288" customWidth="1"/>
    <col min="3070" max="3070" width="8.5703125" style="288" customWidth="1"/>
    <col min="3071" max="3309" width="9.140625" style="288"/>
    <col min="3310" max="3310" width="1" style="288" customWidth="1"/>
    <col min="3311" max="3311" width="4.140625" style="288" customWidth="1"/>
    <col min="3312" max="3312" width="1.5703125" style="288" customWidth="1"/>
    <col min="3313" max="3313" width="30.42578125" style="288" customWidth="1"/>
    <col min="3314" max="3314" width="1.5703125" style="288" customWidth="1"/>
    <col min="3315" max="3315" width="8.28515625" style="288" customWidth="1"/>
    <col min="3316" max="3316" width="1.7109375" style="288" customWidth="1"/>
    <col min="3317" max="3317" width="9.140625" style="288"/>
    <col min="3318" max="3318" width="8" style="288" customWidth="1"/>
    <col min="3319" max="3319" width="9.140625" style="288"/>
    <col min="3320" max="3320" width="1.5703125" style="288" customWidth="1"/>
    <col min="3321" max="3321" width="9.140625" style="288"/>
    <col min="3322" max="3322" width="8.140625" style="288" customWidth="1"/>
    <col min="3323" max="3323" width="9.140625" style="288"/>
    <col min="3324" max="3324" width="1.85546875" style="288" customWidth="1"/>
    <col min="3325" max="3325" width="8.140625" style="288" customWidth="1"/>
    <col min="3326" max="3326" width="8.5703125" style="288" customWidth="1"/>
    <col min="3327" max="3565" width="9.140625" style="288"/>
    <col min="3566" max="3566" width="1" style="288" customWidth="1"/>
    <col min="3567" max="3567" width="4.140625" style="288" customWidth="1"/>
    <col min="3568" max="3568" width="1.5703125" style="288" customWidth="1"/>
    <col min="3569" max="3569" width="30.42578125" style="288" customWidth="1"/>
    <col min="3570" max="3570" width="1.5703125" style="288" customWidth="1"/>
    <col min="3571" max="3571" width="8.28515625" style="288" customWidth="1"/>
    <col min="3572" max="3572" width="1.7109375" style="288" customWidth="1"/>
    <col min="3573" max="3573" width="9.140625" style="288"/>
    <col min="3574" max="3574" width="8" style="288" customWidth="1"/>
    <col min="3575" max="3575" width="9.140625" style="288"/>
    <col min="3576" max="3576" width="1.5703125" style="288" customWidth="1"/>
    <col min="3577" max="3577" width="9.140625" style="288"/>
    <col min="3578" max="3578" width="8.140625" style="288" customWidth="1"/>
    <col min="3579" max="3579" width="9.140625" style="288"/>
    <col min="3580" max="3580" width="1.85546875" style="288" customWidth="1"/>
    <col min="3581" max="3581" width="8.140625" style="288" customWidth="1"/>
    <col min="3582" max="3582" width="8.5703125" style="288" customWidth="1"/>
    <col min="3583" max="3821" width="9.140625" style="288"/>
    <col min="3822" max="3822" width="1" style="288" customWidth="1"/>
    <col min="3823" max="3823" width="4.140625" style="288" customWidth="1"/>
    <col min="3824" max="3824" width="1.5703125" style="288" customWidth="1"/>
    <col min="3825" max="3825" width="30.42578125" style="288" customWidth="1"/>
    <col min="3826" max="3826" width="1.5703125" style="288" customWidth="1"/>
    <col min="3827" max="3827" width="8.28515625" style="288" customWidth="1"/>
    <col min="3828" max="3828" width="1.7109375" style="288" customWidth="1"/>
    <col min="3829" max="3829" width="9.140625" style="288"/>
    <col min="3830" max="3830" width="8" style="288" customWidth="1"/>
    <col min="3831" max="3831" width="9.140625" style="288"/>
    <col min="3832" max="3832" width="1.5703125" style="288" customWidth="1"/>
    <col min="3833" max="3833" width="9.140625" style="288"/>
    <col min="3834" max="3834" width="8.140625" style="288" customWidth="1"/>
    <col min="3835" max="3835" width="9.140625" style="288"/>
    <col min="3836" max="3836" width="1.85546875" style="288" customWidth="1"/>
    <col min="3837" max="3837" width="8.140625" style="288" customWidth="1"/>
    <col min="3838" max="3838" width="8.5703125" style="288" customWidth="1"/>
    <col min="3839" max="4077" width="9.140625" style="288"/>
    <col min="4078" max="4078" width="1" style="288" customWidth="1"/>
    <col min="4079" max="4079" width="4.140625" style="288" customWidth="1"/>
    <col min="4080" max="4080" width="1.5703125" style="288" customWidth="1"/>
    <col min="4081" max="4081" width="30.42578125" style="288" customWidth="1"/>
    <col min="4082" max="4082" width="1.5703125" style="288" customWidth="1"/>
    <col min="4083" max="4083" width="8.28515625" style="288" customWidth="1"/>
    <col min="4084" max="4084" width="1.7109375" style="288" customWidth="1"/>
    <col min="4085" max="4085" width="9.140625" style="288"/>
    <col min="4086" max="4086" width="8" style="288" customWidth="1"/>
    <col min="4087" max="4087" width="9.140625" style="288"/>
    <col min="4088" max="4088" width="1.5703125" style="288" customWidth="1"/>
    <col min="4089" max="4089" width="9.140625" style="288"/>
    <col min="4090" max="4090" width="8.140625" style="288" customWidth="1"/>
    <col min="4091" max="4091" width="9.140625" style="288"/>
    <col min="4092" max="4092" width="1.85546875" style="288" customWidth="1"/>
    <col min="4093" max="4093" width="8.140625" style="288" customWidth="1"/>
    <col min="4094" max="4094" width="8.5703125" style="288" customWidth="1"/>
    <col min="4095" max="4333" width="9.140625" style="288"/>
    <col min="4334" max="4334" width="1" style="288" customWidth="1"/>
    <col min="4335" max="4335" width="4.140625" style="288" customWidth="1"/>
    <col min="4336" max="4336" width="1.5703125" style="288" customWidth="1"/>
    <col min="4337" max="4337" width="30.42578125" style="288" customWidth="1"/>
    <col min="4338" max="4338" width="1.5703125" style="288" customWidth="1"/>
    <col min="4339" max="4339" width="8.28515625" style="288" customWidth="1"/>
    <col min="4340" max="4340" width="1.7109375" style="288" customWidth="1"/>
    <col min="4341" max="4341" width="9.140625" style="288"/>
    <col min="4342" max="4342" width="8" style="288" customWidth="1"/>
    <col min="4343" max="4343" width="9.140625" style="288"/>
    <col min="4344" max="4344" width="1.5703125" style="288" customWidth="1"/>
    <col min="4345" max="4345" width="9.140625" style="288"/>
    <col min="4346" max="4346" width="8.140625" style="288" customWidth="1"/>
    <col min="4347" max="4347" width="9.140625" style="288"/>
    <col min="4348" max="4348" width="1.85546875" style="288" customWidth="1"/>
    <col min="4349" max="4349" width="8.140625" style="288" customWidth="1"/>
    <col min="4350" max="4350" width="8.5703125" style="288" customWidth="1"/>
    <col min="4351" max="4589" width="9.140625" style="288"/>
    <col min="4590" max="4590" width="1" style="288" customWidth="1"/>
    <col min="4591" max="4591" width="4.140625" style="288" customWidth="1"/>
    <col min="4592" max="4592" width="1.5703125" style="288" customWidth="1"/>
    <col min="4593" max="4593" width="30.42578125" style="288" customWidth="1"/>
    <col min="4594" max="4594" width="1.5703125" style="288" customWidth="1"/>
    <col min="4595" max="4595" width="8.28515625" style="288" customWidth="1"/>
    <col min="4596" max="4596" width="1.7109375" style="288" customWidth="1"/>
    <col min="4597" max="4597" width="9.140625" style="288"/>
    <col min="4598" max="4598" width="8" style="288" customWidth="1"/>
    <col min="4599" max="4599" width="9.140625" style="288"/>
    <col min="4600" max="4600" width="1.5703125" style="288" customWidth="1"/>
    <col min="4601" max="4601" width="9.140625" style="288"/>
    <col min="4602" max="4602" width="8.140625" style="288" customWidth="1"/>
    <col min="4603" max="4603" width="9.140625" style="288"/>
    <col min="4604" max="4604" width="1.85546875" style="288" customWidth="1"/>
    <col min="4605" max="4605" width="8.140625" style="288" customWidth="1"/>
    <col min="4606" max="4606" width="8.5703125" style="288" customWidth="1"/>
    <col min="4607" max="4845" width="9.140625" style="288"/>
    <col min="4846" max="4846" width="1" style="288" customWidth="1"/>
    <col min="4847" max="4847" width="4.140625" style="288" customWidth="1"/>
    <col min="4848" max="4848" width="1.5703125" style="288" customWidth="1"/>
    <col min="4849" max="4849" width="30.42578125" style="288" customWidth="1"/>
    <col min="4850" max="4850" width="1.5703125" style="288" customWidth="1"/>
    <col min="4851" max="4851" width="8.28515625" style="288" customWidth="1"/>
    <col min="4852" max="4852" width="1.7109375" style="288" customWidth="1"/>
    <col min="4853" max="4853" width="9.140625" style="288"/>
    <col min="4854" max="4854" width="8" style="288" customWidth="1"/>
    <col min="4855" max="4855" width="9.140625" style="288"/>
    <col min="4856" max="4856" width="1.5703125" style="288" customWidth="1"/>
    <col min="4857" max="4857" width="9.140625" style="288"/>
    <col min="4858" max="4858" width="8.140625" style="288" customWidth="1"/>
    <col min="4859" max="4859" width="9.140625" style="288"/>
    <col min="4860" max="4860" width="1.85546875" style="288" customWidth="1"/>
    <col min="4861" max="4861" width="8.140625" style="288" customWidth="1"/>
    <col min="4862" max="4862" width="8.5703125" style="288" customWidth="1"/>
    <col min="4863" max="5101" width="9.140625" style="288"/>
    <col min="5102" max="5102" width="1" style="288" customWidth="1"/>
    <col min="5103" max="5103" width="4.140625" style="288" customWidth="1"/>
    <col min="5104" max="5104" width="1.5703125" style="288" customWidth="1"/>
    <col min="5105" max="5105" width="30.42578125" style="288" customWidth="1"/>
    <col min="5106" max="5106" width="1.5703125" style="288" customWidth="1"/>
    <col min="5107" max="5107" width="8.28515625" style="288" customWidth="1"/>
    <col min="5108" max="5108" width="1.7109375" style="288" customWidth="1"/>
    <col min="5109" max="5109" width="9.140625" style="288"/>
    <col min="5110" max="5110" width="8" style="288" customWidth="1"/>
    <col min="5111" max="5111" width="9.140625" style="288"/>
    <col min="5112" max="5112" width="1.5703125" style="288" customWidth="1"/>
    <col min="5113" max="5113" width="9.140625" style="288"/>
    <col min="5114" max="5114" width="8.140625" style="288" customWidth="1"/>
    <col min="5115" max="5115" width="9.140625" style="288"/>
    <col min="5116" max="5116" width="1.85546875" style="288" customWidth="1"/>
    <col min="5117" max="5117" width="8.140625" style="288" customWidth="1"/>
    <col min="5118" max="5118" width="8.5703125" style="288" customWidth="1"/>
    <col min="5119" max="5357" width="9.140625" style="288"/>
    <col min="5358" max="5358" width="1" style="288" customWidth="1"/>
    <col min="5359" max="5359" width="4.140625" style="288" customWidth="1"/>
    <col min="5360" max="5360" width="1.5703125" style="288" customWidth="1"/>
    <col min="5361" max="5361" width="30.42578125" style="288" customWidth="1"/>
    <col min="5362" max="5362" width="1.5703125" style="288" customWidth="1"/>
    <col min="5363" max="5363" width="8.28515625" style="288" customWidth="1"/>
    <col min="5364" max="5364" width="1.7109375" style="288" customWidth="1"/>
    <col min="5365" max="5365" width="9.140625" style="288"/>
    <col min="5366" max="5366" width="8" style="288" customWidth="1"/>
    <col min="5367" max="5367" width="9.140625" style="288"/>
    <col min="5368" max="5368" width="1.5703125" style="288" customWidth="1"/>
    <col min="5369" max="5369" width="9.140625" style="288"/>
    <col min="5370" max="5370" width="8.140625" style="288" customWidth="1"/>
    <col min="5371" max="5371" width="9.140625" style="288"/>
    <col min="5372" max="5372" width="1.85546875" style="288" customWidth="1"/>
    <col min="5373" max="5373" width="8.140625" style="288" customWidth="1"/>
    <col min="5374" max="5374" width="8.5703125" style="288" customWidth="1"/>
    <col min="5375" max="5613" width="9.140625" style="288"/>
    <col min="5614" max="5614" width="1" style="288" customWidth="1"/>
    <col min="5615" max="5615" width="4.140625" style="288" customWidth="1"/>
    <col min="5616" max="5616" width="1.5703125" style="288" customWidth="1"/>
    <col min="5617" max="5617" width="30.42578125" style="288" customWidth="1"/>
    <col min="5618" max="5618" width="1.5703125" style="288" customWidth="1"/>
    <col min="5619" max="5619" width="8.28515625" style="288" customWidth="1"/>
    <col min="5620" max="5620" width="1.7109375" style="288" customWidth="1"/>
    <col min="5621" max="5621" width="9.140625" style="288"/>
    <col min="5622" max="5622" width="8" style="288" customWidth="1"/>
    <col min="5623" max="5623" width="9.140625" style="288"/>
    <col min="5624" max="5624" width="1.5703125" style="288" customWidth="1"/>
    <col min="5625" max="5625" width="9.140625" style="288"/>
    <col min="5626" max="5626" width="8.140625" style="288" customWidth="1"/>
    <col min="5627" max="5627" width="9.140625" style="288"/>
    <col min="5628" max="5628" width="1.85546875" style="288" customWidth="1"/>
    <col min="5629" max="5629" width="8.140625" style="288" customWidth="1"/>
    <col min="5630" max="5630" width="8.5703125" style="288" customWidth="1"/>
    <col min="5631" max="5869" width="9.140625" style="288"/>
    <col min="5870" max="5870" width="1" style="288" customWidth="1"/>
    <col min="5871" max="5871" width="4.140625" style="288" customWidth="1"/>
    <col min="5872" max="5872" width="1.5703125" style="288" customWidth="1"/>
    <col min="5873" max="5873" width="30.42578125" style="288" customWidth="1"/>
    <col min="5874" max="5874" width="1.5703125" style="288" customWidth="1"/>
    <col min="5875" max="5875" width="8.28515625" style="288" customWidth="1"/>
    <col min="5876" max="5876" width="1.7109375" style="288" customWidth="1"/>
    <col min="5877" max="5877" width="9.140625" style="288"/>
    <col min="5878" max="5878" width="8" style="288" customWidth="1"/>
    <col min="5879" max="5879" width="9.140625" style="288"/>
    <col min="5880" max="5880" width="1.5703125" style="288" customWidth="1"/>
    <col min="5881" max="5881" width="9.140625" style="288"/>
    <col min="5882" max="5882" width="8.140625" style="288" customWidth="1"/>
    <col min="5883" max="5883" width="9.140625" style="288"/>
    <col min="5884" max="5884" width="1.85546875" style="288" customWidth="1"/>
    <col min="5885" max="5885" width="8.140625" style="288" customWidth="1"/>
    <col min="5886" max="5886" width="8.5703125" style="288" customWidth="1"/>
    <col min="5887" max="6125" width="9.140625" style="288"/>
    <col min="6126" max="6126" width="1" style="288" customWidth="1"/>
    <col min="6127" max="6127" width="4.140625" style="288" customWidth="1"/>
    <col min="6128" max="6128" width="1.5703125" style="288" customWidth="1"/>
    <col min="6129" max="6129" width="30.42578125" style="288" customWidth="1"/>
    <col min="6130" max="6130" width="1.5703125" style="288" customWidth="1"/>
    <col min="6131" max="6131" width="8.28515625" style="288" customWidth="1"/>
    <col min="6132" max="6132" width="1.7109375" style="288" customWidth="1"/>
    <col min="6133" max="6133" width="9.140625" style="288"/>
    <col min="6134" max="6134" width="8" style="288" customWidth="1"/>
    <col min="6135" max="6135" width="9.140625" style="288"/>
    <col min="6136" max="6136" width="1.5703125" style="288" customWidth="1"/>
    <col min="6137" max="6137" width="9.140625" style="288"/>
    <col min="6138" max="6138" width="8.140625" style="288" customWidth="1"/>
    <col min="6139" max="6139" width="9.140625" style="288"/>
    <col min="6140" max="6140" width="1.85546875" style="288" customWidth="1"/>
    <col min="6141" max="6141" width="8.140625" style="288" customWidth="1"/>
    <col min="6142" max="6142" width="8.5703125" style="288" customWidth="1"/>
    <col min="6143" max="6381" width="9.140625" style="288"/>
    <col min="6382" max="6382" width="1" style="288" customWidth="1"/>
    <col min="6383" max="6383" width="4.140625" style="288" customWidth="1"/>
    <col min="6384" max="6384" width="1.5703125" style="288" customWidth="1"/>
    <col min="6385" max="6385" width="30.42578125" style="288" customWidth="1"/>
    <col min="6386" max="6386" width="1.5703125" style="288" customWidth="1"/>
    <col min="6387" max="6387" width="8.28515625" style="288" customWidth="1"/>
    <col min="6388" max="6388" width="1.7109375" style="288" customWidth="1"/>
    <col min="6389" max="6389" width="9.140625" style="288"/>
    <col min="6390" max="6390" width="8" style="288" customWidth="1"/>
    <col min="6391" max="6391" width="9.140625" style="288"/>
    <col min="6392" max="6392" width="1.5703125" style="288" customWidth="1"/>
    <col min="6393" max="6393" width="9.140625" style="288"/>
    <col min="6394" max="6394" width="8.140625" style="288" customWidth="1"/>
    <col min="6395" max="6395" width="9.140625" style="288"/>
    <col min="6396" max="6396" width="1.85546875" style="288" customWidth="1"/>
    <col min="6397" max="6397" width="8.140625" style="288" customWidth="1"/>
    <col min="6398" max="6398" width="8.5703125" style="288" customWidth="1"/>
    <col min="6399" max="6637" width="9.140625" style="288"/>
    <col min="6638" max="6638" width="1" style="288" customWidth="1"/>
    <col min="6639" max="6639" width="4.140625" style="288" customWidth="1"/>
    <col min="6640" max="6640" width="1.5703125" style="288" customWidth="1"/>
    <col min="6641" max="6641" width="30.42578125" style="288" customWidth="1"/>
    <col min="6642" max="6642" width="1.5703125" style="288" customWidth="1"/>
    <col min="6643" max="6643" width="8.28515625" style="288" customWidth="1"/>
    <col min="6644" max="6644" width="1.7109375" style="288" customWidth="1"/>
    <col min="6645" max="6645" width="9.140625" style="288"/>
    <col min="6646" max="6646" width="8" style="288" customWidth="1"/>
    <col min="6647" max="6647" width="9.140625" style="288"/>
    <col min="6648" max="6648" width="1.5703125" style="288" customWidth="1"/>
    <col min="6649" max="6649" width="9.140625" style="288"/>
    <col min="6650" max="6650" width="8.140625" style="288" customWidth="1"/>
    <col min="6651" max="6651" width="9.140625" style="288"/>
    <col min="6652" max="6652" width="1.85546875" style="288" customWidth="1"/>
    <col min="6653" max="6653" width="8.140625" style="288" customWidth="1"/>
    <col min="6654" max="6654" width="8.5703125" style="288" customWidth="1"/>
    <col min="6655" max="6893" width="9.140625" style="288"/>
    <col min="6894" max="6894" width="1" style="288" customWidth="1"/>
    <col min="6895" max="6895" width="4.140625" style="288" customWidth="1"/>
    <col min="6896" max="6896" width="1.5703125" style="288" customWidth="1"/>
    <col min="6897" max="6897" width="30.42578125" style="288" customWidth="1"/>
    <col min="6898" max="6898" width="1.5703125" style="288" customWidth="1"/>
    <col min="6899" max="6899" width="8.28515625" style="288" customWidth="1"/>
    <col min="6900" max="6900" width="1.7109375" style="288" customWidth="1"/>
    <col min="6901" max="6901" width="9.140625" style="288"/>
    <col min="6902" max="6902" width="8" style="288" customWidth="1"/>
    <col min="6903" max="6903" width="9.140625" style="288"/>
    <col min="6904" max="6904" width="1.5703125" style="288" customWidth="1"/>
    <col min="6905" max="6905" width="9.140625" style="288"/>
    <col min="6906" max="6906" width="8.140625" style="288" customWidth="1"/>
    <col min="6907" max="6907" width="9.140625" style="288"/>
    <col min="6908" max="6908" width="1.85546875" style="288" customWidth="1"/>
    <col min="6909" max="6909" width="8.140625" style="288" customWidth="1"/>
    <col min="6910" max="6910" width="8.5703125" style="288" customWidth="1"/>
    <col min="6911" max="7149" width="9.140625" style="288"/>
    <col min="7150" max="7150" width="1" style="288" customWidth="1"/>
    <col min="7151" max="7151" width="4.140625" style="288" customWidth="1"/>
    <col min="7152" max="7152" width="1.5703125" style="288" customWidth="1"/>
    <col min="7153" max="7153" width="30.42578125" style="288" customWidth="1"/>
    <col min="7154" max="7154" width="1.5703125" style="288" customWidth="1"/>
    <col min="7155" max="7155" width="8.28515625" style="288" customWidth="1"/>
    <col min="7156" max="7156" width="1.7109375" style="288" customWidth="1"/>
    <col min="7157" max="7157" width="9.140625" style="288"/>
    <col min="7158" max="7158" width="8" style="288" customWidth="1"/>
    <col min="7159" max="7159" width="9.140625" style="288"/>
    <col min="7160" max="7160" width="1.5703125" style="288" customWidth="1"/>
    <col min="7161" max="7161" width="9.140625" style="288"/>
    <col min="7162" max="7162" width="8.140625" style="288" customWidth="1"/>
    <col min="7163" max="7163" width="9.140625" style="288"/>
    <col min="7164" max="7164" width="1.85546875" style="288" customWidth="1"/>
    <col min="7165" max="7165" width="8.140625" style="288" customWidth="1"/>
    <col min="7166" max="7166" width="8.5703125" style="288" customWidth="1"/>
    <col min="7167" max="7405" width="9.140625" style="288"/>
    <col min="7406" max="7406" width="1" style="288" customWidth="1"/>
    <col min="7407" max="7407" width="4.140625" style="288" customWidth="1"/>
    <col min="7408" max="7408" width="1.5703125" style="288" customWidth="1"/>
    <col min="7409" max="7409" width="30.42578125" style="288" customWidth="1"/>
    <col min="7410" max="7410" width="1.5703125" style="288" customWidth="1"/>
    <col min="7411" max="7411" width="8.28515625" style="288" customWidth="1"/>
    <col min="7412" max="7412" width="1.7109375" style="288" customWidth="1"/>
    <col min="7413" max="7413" width="9.140625" style="288"/>
    <col min="7414" max="7414" width="8" style="288" customWidth="1"/>
    <col min="7415" max="7415" width="9.140625" style="288"/>
    <col min="7416" max="7416" width="1.5703125" style="288" customWidth="1"/>
    <col min="7417" max="7417" width="9.140625" style="288"/>
    <col min="7418" max="7418" width="8.140625" style="288" customWidth="1"/>
    <col min="7419" max="7419" width="9.140625" style="288"/>
    <col min="7420" max="7420" width="1.85546875" style="288" customWidth="1"/>
    <col min="7421" max="7421" width="8.140625" style="288" customWidth="1"/>
    <col min="7422" max="7422" width="8.5703125" style="288" customWidth="1"/>
    <col min="7423" max="7661" width="9.140625" style="288"/>
    <col min="7662" max="7662" width="1" style="288" customWidth="1"/>
    <col min="7663" max="7663" width="4.140625" style="288" customWidth="1"/>
    <col min="7664" max="7664" width="1.5703125" style="288" customWidth="1"/>
    <col min="7665" max="7665" width="30.42578125" style="288" customWidth="1"/>
    <col min="7666" max="7666" width="1.5703125" style="288" customWidth="1"/>
    <col min="7667" max="7667" width="8.28515625" style="288" customWidth="1"/>
    <col min="7668" max="7668" width="1.7109375" style="288" customWidth="1"/>
    <col min="7669" max="7669" width="9.140625" style="288"/>
    <col min="7670" max="7670" width="8" style="288" customWidth="1"/>
    <col min="7671" max="7671" width="9.140625" style="288"/>
    <col min="7672" max="7672" width="1.5703125" style="288" customWidth="1"/>
    <col min="7673" max="7673" width="9.140625" style="288"/>
    <col min="7674" max="7674" width="8.140625" style="288" customWidth="1"/>
    <col min="7675" max="7675" width="9.140625" style="288"/>
    <col min="7676" max="7676" width="1.85546875" style="288" customWidth="1"/>
    <col min="7677" max="7677" width="8.140625" style="288" customWidth="1"/>
    <col min="7678" max="7678" width="8.5703125" style="288" customWidth="1"/>
    <col min="7679" max="7917" width="9.140625" style="288"/>
    <col min="7918" max="7918" width="1" style="288" customWidth="1"/>
    <col min="7919" max="7919" width="4.140625" style="288" customWidth="1"/>
    <col min="7920" max="7920" width="1.5703125" style="288" customWidth="1"/>
    <col min="7921" max="7921" width="30.42578125" style="288" customWidth="1"/>
    <col min="7922" max="7922" width="1.5703125" style="288" customWidth="1"/>
    <col min="7923" max="7923" width="8.28515625" style="288" customWidth="1"/>
    <col min="7924" max="7924" width="1.7109375" style="288" customWidth="1"/>
    <col min="7925" max="7925" width="9.140625" style="288"/>
    <col min="7926" max="7926" width="8" style="288" customWidth="1"/>
    <col min="7927" max="7927" width="9.140625" style="288"/>
    <col min="7928" max="7928" width="1.5703125" style="288" customWidth="1"/>
    <col min="7929" max="7929" width="9.140625" style="288"/>
    <col min="7930" max="7930" width="8.140625" style="288" customWidth="1"/>
    <col min="7931" max="7931" width="9.140625" style="288"/>
    <col min="7932" max="7932" width="1.85546875" style="288" customWidth="1"/>
    <col min="7933" max="7933" width="8.140625" style="288" customWidth="1"/>
    <col min="7934" max="7934" width="8.5703125" style="288" customWidth="1"/>
    <col min="7935" max="8173" width="9.140625" style="288"/>
    <col min="8174" max="8174" width="1" style="288" customWidth="1"/>
    <col min="8175" max="8175" width="4.140625" style="288" customWidth="1"/>
    <col min="8176" max="8176" width="1.5703125" style="288" customWidth="1"/>
    <col min="8177" max="8177" width="30.42578125" style="288" customWidth="1"/>
    <col min="8178" max="8178" width="1.5703125" style="288" customWidth="1"/>
    <col min="8179" max="8179" width="8.28515625" style="288" customWidth="1"/>
    <col min="8180" max="8180" width="1.7109375" style="288" customWidth="1"/>
    <col min="8181" max="8181" width="9.140625" style="288"/>
    <col min="8182" max="8182" width="8" style="288" customWidth="1"/>
    <col min="8183" max="8183" width="9.140625" style="288"/>
    <col min="8184" max="8184" width="1.5703125" style="288" customWidth="1"/>
    <col min="8185" max="8185" width="9.140625" style="288"/>
    <col min="8186" max="8186" width="8.140625" style="288" customWidth="1"/>
    <col min="8187" max="8187" width="9.140625" style="288"/>
    <col min="8188" max="8188" width="1.85546875" style="288" customWidth="1"/>
    <col min="8189" max="8189" width="8.140625" style="288" customWidth="1"/>
    <col min="8190" max="8190" width="8.5703125" style="288" customWidth="1"/>
    <col min="8191" max="8429" width="9.140625" style="288"/>
    <col min="8430" max="8430" width="1" style="288" customWidth="1"/>
    <col min="8431" max="8431" width="4.140625" style="288" customWidth="1"/>
    <col min="8432" max="8432" width="1.5703125" style="288" customWidth="1"/>
    <col min="8433" max="8433" width="30.42578125" style="288" customWidth="1"/>
    <col min="8434" max="8434" width="1.5703125" style="288" customWidth="1"/>
    <col min="8435" max="8435" width="8.28515625" style="288" customWidth="1"/>
    <col min="8436" max="8436" width="1.7109375" style="288" customWidth="1"/>
    <col min="8437" max="8437" width="9.140625" style="288"/>
    <col min="8438" max="8438" width="8" style="288" customWidth="1"/>
    <col min="8439" max="8439" width="9.140625" style="288"/>
    <col min="8440" max="8440" width="1.5703125" style="288" customWidth="1"/>
    <col min="8441" max="8441" width="9.140625" style="288"/>
    <col min="8442" max="8442" width="8.140625" style="288" customWidth="1"/>
    <col min="8443" max="8443" width="9.140625" style="288"/>
    <col min="8444" max="8444" width="1.85546875" style="288" customWidth="1"/>
    <col min="8445" max="8445" width="8.140625" style="288" customWidth="1"/>
    <col min="8446" max="8446" width="8.5703125" style="288" customWidth="1"/>
    <col min="8447" max="8685" width="9.140625" style="288"/>
    <col min="8686" max="8686" width="1" style="288" customWidth="1"/>
    <col min="8687" max="8687" width="4.140625" style="288" customWidth="1"/>
    <col min="8688" max="8688" width="1.5703125" style="288" customWidth="1"/>
    <col min="8689" max="8689" width="30.42578125" style="288" customWidth="1"/>
    <col min="8690" max="8690" width="1.5703125" style="288" customWidth="1"/>
    <col min="8691" max="8691" width="8.28515625" style="288" customWidth="1"/>
    <col min="8692" max="8692" width="1.7109375" style="288" customWidth="1"/>
    <col min="8693" max="8693" width="9.140625" style="288"/>
    <col min="8694" max="8694" width="8" style="288" customWidth="1"/>
    <col min="8695" max="8695" width="9.140625" style="288"/>
    <col min="8696" max="8696" width="1.5703125" style="288" customWidth="1"/>
    <col min="8697" max="8697" width="9.140625" style="288"/>
    <col min="8698" max="8698" width="8.140625" style="288" customWidth="1"/>
    <col min="8699" max="8699" width="9.140625" style="288"/>
    <col min="8700" max="8700" width="1.85546875" style="288" customWidth="1"/>
    <col min="8701" max="8701" width="8.140625" style="288" customWidth="1"/>
    <col min="8702" max="8702" width="8.5703125" style="288" customWidth="1"/>
    <col min="8703" max="8941" width="9.140625" style="288"/>
    <col min="8942" max="8942" width="1" style="288" customWidth="1"/>
    <col min="8943" max="8943" width="4.140625" style="288" customWidth="1"/>
    <col min="8944" max="8944" width="1.5703125" style="288" customWidth="1"/>
    <col min="8945" max="8945" width="30.42578125" style="288" customWidth="1"/>
    <col min="8946" max="8946" width="1.5703125" style="288" customWidth="1"/>
    <col min="8947" max="8947" width="8.28515625" style="288" customWidth="1"/>
    <col min="8948" max="8948" width="1.7109375" style="288" customWidth="1"/>
    <col min="8949" max="8949" width="9.140625" style="288"/>
    <col min="8950" max="8950" width="8" style="288" customWidth="1"/>
    <col min="8951" max="8951" width="9.140625" style="288"/>
    <col min="8952" max="8952" width="1.5703125" style="288" customWidth="1"/>
    <col min="8953" max="8953" width="9.140625" style="288"/>
    <col min="8954" max="8954" width="8.140625" style="288" customWidth="1"/>
    <col min="8955" max="8955" width="9.140625" style="288"/>
    <col min="8956" max="8956" width="1.85546875" style="288" customWidth="1"/>
    <col min="8957" max="8957" width="8.140625" style="288" customWidth="1"/>
    <col min="8958" max="8958" width="8.5703125" style="288" customWidth="1"/>
    <col min="8959" max="9197" width="9.140625" style="288"/>
    <col min="9198" max="9198" width="1" style="288" customWidth="1"/>
    <col min="9199" max="9199" width="4.140625" style="288" customWidth="1"/>
    <col min="9200" max="9200" width="1.5703125" style="288" customWidth="1"/>
    <col min="9201" max="9201" width="30.42578125" style="288" customWidth="1"/>
    <col min="9202" max="9202" width="1.5703125" style="288" customWidth="1"/>
    <col min="9203" max="9203" width="8.28515625" style="288" customWidth="1"/>
    <col min="9204" max="9204" width="1.7109375" style="288" customWidth="1"/>
    <col min="9205" max="9205" width="9.140625" style="288"/>
    <col min="9206" max="9206" width="8" style="288" customWidth="1"/>
    <col min="9207" max="9207" width="9.140625" style="288"/>
    <col min="9208" max="9208" width="1.5703125" style="288" customWidth="1"/>
    <col min="9209" max="9209" width="9.140625" style="288"/>
    <col min="9210" max="9210" width="8.140625" style="288" customWidth="1"/>
    <col min="9211" max="9211" width="9.140625" style="288"/>
    <col min="9212" max="9212" width="1.85546875" style="288" customWidth="1"/>
    <col min="9213" max="9213" width="8.140625" style="288" customWidth="1"/>
    <col min="9214" max="9214" width="8.5703125" style="288" customWidth="1"/>
    <col min="9215" max="9453" width="9.140625" style="288"/>
    <col min="9454" max="9454" width="1" style="288" customWidth="1"/>
    <col min="9455" max="9455" width="4.140625" style="288" customWidth="1"/>
    <col min="9456" max="9456" width="1.5703125" style="288" customWidth="1"/>
    <col min="9457" max="9457" width="30.42578125" style="288" customWidth="1"/>
    <col min="9458" max="9458" width="1.5703125" style="288" customWidth="1"/>
    <col min="9459" max="9459" width="8.28515625" style="288" customWidth="1"/>
    <col min="9460" max="9460" width="1.7109375" style="288" customWidth="1"/>
    <col min="9461" max="9461" width="9.140625" style="288"/>
    <col min="9462" max="9462" width="8" style="288" customWidth="1"/>
    <col min="9463" max="9463" width="9.140625" style="288"/>
    <col min="9464" max="9464" width="1.5703125" style="288" customWidth="1"/>
    <col min="9465" max="9465" width="9.140625" style="288"/>
    <col min="9466" max="9466" width="8.140625" style="288" customWidth="1"/>
    <col min="9467" max="9467" width="9.140625" style="288"/>
    <col min="9468" max="9468" width="1.85546875" style="288" customWidth="1"/>
    <col min="9469" max="9469" width="8.140625" style="288" customWidth="1"/>
    <col min="9470" max="9470" width="8.5703125" style="288" customWidth="1"/>
    <col min="9471" max="9709" width="9.140625" style="288"/>
    <col min="9710" max="9710" width="1" style="288" customWidth="1"/>
    <col min="9711" max="9711" width="4.140625" style="288" customWidth="1"/>
    <col min="9712" max="9712" width="1.5703125" style="288" customWidth="1"/>
    <col min="9713" max="9713" width="30.42578125" style="288" customWidth="1"/>
    <col min="9714" max="9714" width="1.5703125" style="288" customWidth="1"/>
    <col min="9715" max="9715" width="8.28515625" style="288" customWidth="1"/>
    <col min="9716" max="9716" width="1.7109375" style="288" customWidth="1"/>
    <col min="9717" max="9717" width="9.140625" style="288"/>
    <col min="9718" max="9718" width="8" style="288" customWidth="1"/>
    <col min="9719" max="9719" width="9.140625" style="288"/>
    <col min="9720" max="9720" width="1.5703125" style="288" customWidth="1"/>
    <col min="9721" max="9721" width="9.140625" style="288"/>
    <col min="9722" max="9722" width="8.140625" style="288" customWidth="1"/>
    <col min="9723" max="9723" width="9.140625" style="288"/>
    <col min="9724" max="9724" width="1.85546875" style="288" customWidth="1"/>
    <col min="9725" max="9725" width="8.140625" style="288" customWidth="1"/>
    <col min="9726" max="9726" width="8.5703125" style="288" customWidth="1"/>
    <col min="9727" max="9965" width="9.140625" style="288"/>
    <col min="9966" max="9966" width="1" style="288" customWidth="1"/>
    <col min="9967" max="9967" width="4.140625" style="288" customWidth="1"/>
    <col min="9968" max="9968" width="1.5703125" style="288" customWidth="1"/>
    <col min="9969" max="9969" width="30.42578125" style="288" customWidth="1"/>
    <col min="9970" max="9970" width="1.5703125" style="288" customWidth="1"/>
    <col min="9971" max="9971" width="8.28515625" style="288" customWidth="1"/>
    <col min="9972" max="9972" width="1.7109375" style="288" customWidth="1"/>
    <col min="9973" max="9973" width="9.140625" style="288"/>
    <col min="9974" max="9974" width="8" style="288" customWidth="1"/>
    <col min="9975" max="9975" width="9.140625" style="288"/>
    <col min="9976" max="9976" width="1.5703125" style="288" customWidth="1"/>
    <col min="9977" max="9977" width="9.140625" style="288"/>
    <col min="9978" max="9978" width="8.140625" style="288" customWidth="1"/>
    <col min="9979" max="9979" width="9.140625" style="288"/>
    <col min="9980" max="9980" width="1.85546875" style="288" customWidth="1"/>
    <col min="9981" max="9981" width="8.140625" style="288" customWidth="1"/>
    <col min="9982" max="9982" width="8.5703125" style="288" customWidth="1"/>
    <col min="9983" max="10221" width="9.140625" style="288"/>
    <col min="10222" max="10222" width="1" style="288" customWidth="1"/>
    <col min="10223" max="10223" width="4.140625" style="288" customWidth="1"/>
    <col min="10224" max="10224" width="1.5703125" style="288" customWidth="1"/>
    <col min="10225" max="10225" width="30.42578125" style="288" customWidth="1"/>
    <col min="10226" max="10226" width="1.5703125" style="288" customWidth="1"/>
    <col min="10227" max="10227" width="8.28515625" style="288" customWidth="1"/>
    <col min="10228" max="10228" width="1.7109375" style="288" customWidth="1"/>
    <col min="10229" max="10229" width="9.140625" style="288"/>
    <col min="10230" max="10230" width="8" style="288" customWidth="1"/>
    <col min="10231" max="10231" width="9.140625" style="288"/>
    <col min="10232" max="10232" width="1.5703125" style="288" customWidth="1"/>
    <col min="10233" max="10233" width="9.140625" style="288"/>
    <col min="10234" max="10234" width="8.140625" style="288" customWidth="1"/>
    <col min="10235" max="10235" width="9.140625" style="288"/>
    <col min="10236" max="10236" width="1.85546875" style="288" customWidth="1"/>
    <col min="10237" max="10237" width="8.140625" style="288" customWidth="1"/>
    <col min="10238" max="10238" width="8.5703125" style="288" customWidth="1"/>
    <col min="10239" max="10477" width="9.140625" style="288"/>
    <col min="10478" max="10478" width="1" style="288" customWidth="1"/>
    <col min="10479" max="10479" width="4.140625" style="288" customWidth="1"/>
    <col min="10480" max="10480" width="1.5703125" style="288" customWidth="1"/>
    <col min="10481" max="10481" width="30.42578125" style="288" customWidth="1"/>
    <col min="10482" max="10482" width="1.5703125" style="288" customWidth="1"/>
    <col min="10483" max="10483" width="8.28515625" style="288" customWidth="1"/>
    <col min="10484" max="10484" width="1.7109375" style="288" customWidth="1"/>
    <col min="10485" max="10485" width="9.140625" style="288"/>
    <col min="10486" max="10486" width="8" style="288" customWidth="1"/>
    <col min="10487" max="10487" width="9.140625" style="288"/>
    <col min="10488" max="10488" width="1.5703125" style="288" customWidth="1"/>
    <col min="10489" max="10489" width="9.140625" style="288"/>
    <col min="10490" max="10490" width="8.140625" style="288" customWidth="1"/>
    <col min="10491" max="10491" width="9.140625" style="288"/>
    <col min="10492" max="10492" width="1.85546875" style="288" customWidth="1"/>
    <col min="10493" max="10493" width="8.140625" style="288" customWidth="1"/>
    <col min="10494" max="10494" width="8.5703125" style="288" customWidth="1"/>
    <col min="10495" max="10733" width="9.140625" style="288"/>
    <col min="10734" max="10734" width="1" style="288" customWidth="1"/>
    <col min="10735" max="10735" width="4.140625" style="288" customWidth="1"/>
    <col min="10736" max="10736" width="1.5703125" style="288" customWidth="1"/>
    <col min="10737" max="10737" width="30.42578125" style="288" customWidth="1"/>
    <col min="10738" max="10738" width="1.5703125" style="288" customWidth="1"/>
    <col min="10739" max="10739" width="8.28515625" style="288" customWidth="1"/>
    <col min="10740" max="10740" width="1.7109375" style="288" customWidth="1"/>
    <col min="10741" max="10741" width="9.140625" style="288"/>
    <col min="10742" max="10742" width="8" style="288" customWidth="1"/>
    <col min="10743" max="10743" width="9.140625" style="288"/>
    <col min="10744" max="10744" width="1.5703125" style="288" customWidth="1"/>
    <col min="10745" max="10745" width="9.140625" style="288"/>
    <col min="10746" max="10746" width="8.140625" style="288" customWidth="1"/>
    <col min="10747" max="10747" width="9.140625" style="288"/>
    <col min="10748" max="10748" width="1.85546875" style="288" customWidth="1"/>
    <col min="10749" max="10749" width="8.140625" style="288" customWidth="1"/>
    <col min="10750" max="10750" width="8.5703125" style="288" customWidth="1"/>
    <col min="10751" max="10989" width="9.140625" style="288"/>
    <col min="10990" max="10990" width="1" style="288" customWidth="1"/>
    <col min="10991" max="10991" width="4.140625" style="288" customWidth="1"/>
    <col min="10992" max="10992" width="1.5703125" style="288" customWidth="1"/>
    <col min="10993" max="10993" width="30.42578125" style="288" customWidth="1"/>
    <col min="10994" max="10994" width="1.5703125" style="288" customWidth="1"/>
    <col min="10995" max="10995" width="8.28515625" style="288" customWidth="1"/>
    <col min="10996" max="10996" width="1.7109375" style="288" customWidth="1"/>
    <col min="10997" max="10997" width="9.140625" style="288"/>
    <col min="10998" max="10998" width="8" style="288" customWidth="1"/>
    <col min="10999" max="10999" width="9.140625" style="288"/>
    <col min="11000" max="11000" width="1.5703125" style="288" customWidth="1"/>
    <col min="11001" max="11001" width="9.140625" style="288"/>
    <col min="11002" max="11002" width="8.140625" style="288" customWidth="1"/>
    <col min="11003" max="11003" width="9.140625" style="288"/>
    <col min="11004" max="11004" width="1.85546875" style="288" customWidth="1"/>
    <col min="11005" max="11005" width="8.140625" style="288" customWidth="1"/>
    <col min="11006" max="11006" width="8.5703125" style="288" customWidth="1"/>
    <col min="11007" max="11245" width="9.140625" style="288"/>
    <col min="11246" max="11246" width="1" style="288" customWidth="1"/>
    <col min="11247" max="11247" width="4.140625" style="288" customWidth="1"/>
    <col min="11248" max="11248" width="1.5703125" style="288" customWidth="1"/>
    <col min="11249" max="11249" width="30.42578125" style="288" customWidth="1"/>
    <col min="11250" max="11250" width="1.5703125" style="288" customWidth="1"/>
    <col min="11251" max="11251" width="8.28515625" style="288" customWidth="1"/>
    <col min="11252" max="11252" width="1.7109375" style="288" customWidth="1"/>
    <col min="11253" max="11253" width="9.140625" style="288"/>
    <col min="11254" max="11254" width="8" style="288" customWidth="1"/>
    <col min="11255" max="11255" width="9.140625" style="288"/>
    <col min="11256" max="11256" width="1.5703125" style="288" customWidth="1"/>
    <col min="11257" max="11257" width="9.140625" style="288"/>
    <col min="11258" max="11258" width="8.140625" style="288" customWidth="1"/>
    <col min="11259" max="11259" width="9.140625" style="288"/>
    <col min="11260" max="11260" width="1.85546875" style="288" customWidth="1"/>
    <col min="11261" max="11261" width="8.140625" style="288" customWidth="1"/>
    <col min="11262" max="11262" width="8.5703125" style="288" customWidth="1"/>
    <col min="11263" max="11501" width="9.140625" style="288"/>
    <col min="11502" max="11502" width="1" style="288" customWidth="1"/>
    <col min="11503" max="11503" width="4.140625" style="288" customWidth="1"/>
    <col min="11504" max="11504" width="1.5703125" style="288" customWidth="1"/>
    <col min="11505" max="11505" width="30.42578125" style="288" customWidth="1"/>
    <col min="11506" max="11506" width="1.5703125" style="288" customWidth="1"/>
    <col min="11507" max="11507" width="8.28515625" style="288" customWidth="1"/>
    <col min="11508" max="11508" width="1.7109375" style="288" customWidth="1"/>
    <col min="11509" max="11509" width="9.140625" style="288"/>
    <col min="11510" max="11510" width="8" style="288" customWidth="1"/>
    <col min="11511" max="11511" width="9.140625" style="288"/>
    <col min="11512" max="11512" width="1.5703125" style="288" customWidth="1"/>
    <col min="11513" max="11513" width="9.140625" style="288"/>
    <col min="11514" max="11514" width="8.140625" style="288" customWidth="1"/>
    <col min="11515" max="11515" width="9.140625" style="288"/>
    <col min="11516" max="11516" width="1.85546875" style="288" customWidth="1"/>
    <col min="11517" max="11517" width="8.140625" style="288" customWidth="1"/>
    <col min="11518" max="11518" width="8.5703125" style="288" customWidth="1"/>
    <col min="11519" max="11757" width="9.140625" style="288"/>
    <col min="11758" max="11758" width="1" style="288" customWidth="1"/>
    <col min="11759" max="11759" width="4.140625" style="288" customWidth="1"/>
    <col min="11760" max="11760" width="1.5703125" style="288" customWidth="1"/>
    <col min="11761" max="11761" width="30.42578125" style="288" customWidth="1"/>
    <col min="11762" max="11762" width="1.5703125" style="288" customWidth="1"/>
    <col min="11763" max="11763" width="8.28515625" style="288" customWidth="1"/>
    <col min="11764" max="11764" width="1.7109375" style="288" customWidth="1"/>
    <col min="11765" max="11765" width="9.140625" style="288"/>
    <col min="11766" max="11766" width="8" style="288" customWidth="1"/>
    <col min="11767" max="11767" width="9.140625" style="288"/>
    <col min="11768" max="11768" width="1.5703125" style="288" customWidth="1"/>
    <col min="11769" max="11769" width="9.140625" style="288"/>
    <col min="11770" max="11770" width="8.140625" style="288" customWidth="1"/>
    <col min="11771" max="11771" width="9.140625" style="288"/>
    <col min="11772" max="11772" width="1.85546875" style="288" customWidth="1"/>
    <col min="11773" max="11773" width="8.140625" style="288" customWidth="1"/>
    <col min="11774" max="11774" width="8.5703125" style="288" customWidth="1"/>
    <col min="11775" max="12013" width="9.140625" style="288"/>
    <col min="12014" max="12014" width="1" style="288" customWidth="1"/>
    <col min="12015" max="12015" width="4.140625" style="288" customWidth="1"/>
    <col min="12016" max="12016" width="1.5703125" style="288" customWidth="1"/>
    <col min="12017" max="12017" width="30.42578125" style="288" customWidth="1"/>
    <col min="12018" max="12018" width="1.5703125" style="288" customWidth="1"/>
    <col min="12019" max="12019" width="8.28515625" style="288" customWidth="1"/>
    <col min="12020" max="12020" width="1.7109375" style="288" customWidth="1"/>
    <col min="12021" max="12021" width="9.140625" style="288"/>
    <col min="12022" max="12022" width="8" style="288" customWidth="1"/>
    <col min="12023" max="12023" width="9.140625" style="288"/>
    <col min="12024" max="12024" width="1.5703125" style="288" customWidth="1"/>
    <col min="12025" max="12025" width="9.140625" style="288"/>
    <col min="12026" max="12026" width="8.140625" style="288" customWidth="1"/>
    <col min="12027" max="12027" width="9.140625" style="288"/>
    <col min="12028" max="12028" width="1.85546875" style="288" customWidth="1"/>
    <col min="12029" max="12029" width="8.140625" style="288" customWidth="1"/>
    <col min="12030" max="12030" width="8.5703125" style="288" customWidth="1"/>
    <col min="12031" max="12269" width="9.140625" style="288"/>
    <col min="12270" max="12270" width="1" style="288" customWidth="1"/>
    <col min="12271" max="12271" width="4.140625" style="288" customWidth="1"/>
    <col min="12272" max="12272" width="1.5703125" style="288" customWidth="1"/>
    <col min="12273" max="12273" width="30.42578125" style="288" customWidth="1"/>
    <col min="12274" max="12274" width="1.5703125" style="288" customWidth="1"/>
    <col min="12275" max="12275" width="8.28515625" style="288" customWidth="1"/>
    <col min="12276" max="12276" width="1.7109375" style="288" customWidth="1"/>
    <col min="12277" max="12277" width="9.140625" style="288"/>
    <col min="12278" max="12278" width="8" style="288" customWidth="1"/>
    <col min="12279" max="12279" width="9.140625" style="288"/>
    <col min="12280" max="12280" width="1.5703125" style="288" customWidth="1"/>
    <col min="12281" max="12281" width="9.140625" style="288"/>
    <col min="12282" max="12282" width="8.140625" style="288" customWidth="1"/>
    <col min="12283" max="12283" width="9.140625" style="288"/>
    <col min="12284" max="12284" width="1.85546875" style="288" customWidth="1"/>
    <col min="12285" max="12285" width="8.140625" style="288" customWidth="1"/>
    <col min="12286" max="12286" width="8.5703125" style="288" customWidth="1"/>
    <col min="12287" max="12525" width="9.140625" style="288"/>
    <col min="12526" max="12526" width="1" style="288" customWidth="1"/>
    <col min="12527" max="12527" width="4.140625" style="288" customWidth="1"/>
    <col min="12528" max="12528" width="1.5703125" style="288" customWidth="1"/>
    <col min="12529" max="12529" width="30.42578125" style="288" customWidth="1"/>
    <col min="12530" max="12530" width="1.5703125" style="288" customWidth="1"/>
    <col min="12531" max="12531" width="8.28515625" style="288" customWidth="1"/>
    <col min="12532" max="12532" width="1.7109375" style="288" customWidth="1"/>
    <col min="12533" max="12533" width="9.140625" style="288"/>
    <col min="12534" max="12534" width="8" style="288" customWidth="1"/>
    <col min="12535" max="12535" width="9.140625" style="288"/>
    <col min="12536" max="12536" width="1.5703125" style="288" customWidth="1"/>
    <col min="12537" max="12537" width="9.140625" style="288"/>
    <col min="12538" max="12538" width="8.140625" style="288" customWidth="1"/>
    <col min="12539" max="12539" width="9.140625" style="288"/>
    <col min="12540" max="12540" width="1.85546875" style="288" customWidth="1"/>
    <col min="12541" max="12541" width="8.140625" style="288" customWidth="1"/>
    <col min="12542" max="12542" width="8.5703125" style="288" customWidth="1"/>
    <col min="12543" max="12781" width="9.140625" style="288"/>
    <col min="12782" max="12782" width="1" style="288" customWidth="1"/>
    <col min="12783" max="12783" width="4.140625" style="288" customWidth="1"/>
    <col min="12784" max="12784" width="1.5703125" style="288" customWidth="1"/>
    <col min="12785" max="12785" width="30.42578125" style="288" customWidth="1"/>
    <col min="12786" max="12786" width="1.5703125" style="288" customWidth="1"/>
    <col min="12787" max="12787" width="8.28515625" style="288" customWidth="1"/>
    <col min="12788" max="12788" width="1.7109375" style="288" customWidth="1"/>
    <col min="12789" max="12789" width="9.140625" style="288"/>
    <col min="12790" max="12790" width="8" style="288" customWidth="1"/>
    <col min="12791" max="12791" width="9.140625" style="288"/>
    <col min="12792" max="12792" width="1.5703125" style="288" customWidth="1"/>
    <col min="12793" max="12793" width="9.140625" style="288"/>
    <col min="12794" max="12794" width="8.140625" style="288" customWidth="1"/>
    <col min="12795" max="12795" width="9.140625" style="288"/>
    <col min="12796" max="12796" width="1.85546875" style="288" customWidth="1"/>
    <col min="12797" max="12797" width="8.140625" style="288" customWidth="1"/>
    <col min="12798" max="12798" width="8.5703125" style="288" customWidth="1"/>
    <col min="12799" max="13037" width="9.140625" style="288"/>
    <col min="13038" max="13038" width="1" style="288" customWidth="1"/>
    <col min="13039" max="13039" width="4.140625" style="288" customWidth="1"/>
    <col min="13040" max="13040" width="1.5703125" style="288" customWidth="1"/>
    <col min="13041" max="13041" width="30.42578125" style="288" customWidth="1"/>
    <col min="13042" max="13042" width="1.5703125" style="288" customWidth="1"/>
    <col min="13043" max="13043" width="8.28515625" style="288" customWidth="1"/>
    <col min="13044" max="13044" width="1.7109375" style="288" customWidth="1"/>
    <col min="13045" max="13045" width="9.140625" style="288"/>
    <col min="13046" max="13046" width="8" style="288" customWidth="1"/>
    <col min="13047" max="13047" width="9.140625" style="288"/>
    <col min="13048" max="13048" width="1.5703125" style="288" customWidth="1"/>
    <col min="13049" max="13049" width="9.140625" style="288"/>
    <col min="13050" max="13050" width="8.140625" style="288" customWidth="1"/>
    <col min="13051" max="13051" width="9.140625" style="288"/>
    <col min="13052" max="13052" width="1.85546875" style="288" customWidth="1"/>
    <col min="13053" max="13053" width="8.140625" style="288" customWidth="1"/>
    <col min="13054" max="13054" width="8.5703125" style="288" customWidth="1"/>
    <col min="13055" max="13293" width="9.140625" style="288"/>
    <col min="13294" max="13294" width="1" style="288" customWidth="1"/>
    <col min="13295" max="13295" width="4.140625" style="288" customWidth="1"/>
    <col min="13296" max="13296" width="1.5703125" style="288" customWidth="1"/>
    <col min="13297" max="13297" width="30.42578125" style="288" customWidth="1"/>
    <col min="13298" max="13298" width="1.5703125" style="288" customWidth="1"/>
    <col min="13299" max="13299" width="8.28515625" style="288" customWidth="1"/>
    <col min="13300" max="13300" width="1.7109375" style="288" customWidth="1"/>
    <col min="13301" max="13301" width="9.140625" style="288"/>
    <col min="13302" max="13302" width="8" style="288" customWidth="1"/>
    <col min="13303" max="13303" width="9.140625" style="288"/>
    <col min="13304" max="13304" width="1.5703125" style="288" customWidth="1"/>
    <col min="13305" max="13305" width="9.140625" style="288"/>
    <col min="13306" max="13306" width="8.140625" style="288" customWidth="1"/>
    <col min="13307" max="13307" width="9.140625" style="288"/>
    <col min="13308" max="13308" width="1.85546875" style="288" customWidth="1"/>
    <col min="13309" max="13309" width="8.140625" style="288" customWidth="1"/>
    <col min="13310" max="13310" width="8.5703125" style="288" customWidth="1"/>
    <col min="13311" max="13549" width="9.140625" style="288"/>
    <col min="13550" max="13550" width="1" style="288" customWidth="1"/>
    <col min="13551" max="13551" width="4.140625" style="288" customWidth="1"/>
    <col min="13552" max="13552" width="1.5703125" style="288" customWidth="1"/>
    <col min="13553" max="13553" width="30.42578125" style="288" customWidth="1"/>
    <col min="13554" max="13554" width="1.5703125" style="288" customWidth="1"/>
    <col min="13555" max="13555" width="8.28515625" style="288" customWidth="1"/>
    <col min="13556" max="13556" width="1.7109375" style="288" customWidth="1"/>
    <col min="13557" max="13557" width="9.140625" style="288"/>
    <col min="13558" max="13558" width="8" style="288" customWidth="1"/>
    <col min="13559" max="13559" width="9.140625" style="288"/>
    <col min="13560" max="13560" width="1.5703125" style="288" customWidth="1"/>
    <col min="13561" max="13561" width="9.140625" style="288"/>
    <col min="13562" max="13562" width="8.140625" style="288" customWidth="1"/>
    <col min="13563" max="13563" width="9.140625" style="288"/>
    <col min="13564" max="13564" width="1.85546875" style="288" customWidth="1"/>
    <col min="13565" max="13565" width="8.140625" style="288" customWidth="1"/>
    <col min="13566" max="13566" width="8.5703125" style="288" customWidth="1"/>
    <col min="13567" max="13805" width="9.140625" style="288"/>
    <col min="13806" max="13806" width="1" style="288" customWidth="1"/>
    <col min="13807" max="13807" width="4.140625" style="288" customWidth="1"/>
    <col min="13808" max="13808" width="1.5703125" style="288" customWidth="1"/>
    <col min="13809" max="13809" width="30.42578125" style="288" customWidth="1"/>
    <col min="13810" max="13810" width="1.5703125" style="288" customWidth="1"/>
    <col min="13811" max="13811" width="8.28515625" style="288" customWidth="1"/>
    <col min="13812" max="13812" width="1.7109375" style="288" customWidth="1"/>
    <col min="13813" max="13813" width="9.140625" style="288"/>
    <col min="13814" max="13814" width="8" style="288" customWidth="1"/>
    <col min="13815" max="13815" width="9.140625" style="288"/>
    <col min="13816" max="13816" width="1.5703125" style="288" customWidth="1"/>
    <col min="13817" max="13817" width="9.140625" style="288"/>
    <col min="13818" max="13818" width="8.140625" style="288" customWidth="1"/>
    <col min="13819" max="13819" width="9.140625" style="288"/>
    <col min="13820" max="13820" width="1.85546875" style="288" customWidth="1"/>
    <col min="13821" max="13821" width="8.140625" style="288" customWidth="1"/>
    <col min="13822" max="13822" width="8.5703125" style="288" customWidth="1"/>
    <col min="13823" max="14061" width="9.140625" style="288"/>
    <col min="14062" max="14062" width="1" style="288" customWidth="1"/>
    <col min="14063" max="14063" width="4.140625" style="288" customWidth="1"/>
    <col min="14064" max="14064" width="1.5703125" style="288" customWidth="1"/>
    <col min="14065" max="14065" width="30.42578125" style="288" customWidth="1"/>
    <col min="14066" max="14066" width="1.5703125" style="288" customWidth="1"/>
    <col min="14067" max="14067" width="8.28515625" style="288" customWidth="1"/>
    <col min="14068" max="14068" width="1.7109375" style="288" customWidth="1"/>
    <col min="14069" max="14069" width="9.140625" style="288"/>
    <col min="14070" max="14070" width="8" style="288" customWidth="1"/>
    <col min="14071" max="14071" width="9.140625" style="288"/>
    <col min="14072" max="14072" width="1.5703125" style="288" customWidth="1"/>
    <col min="14073" max="14073" width="9.140625" style="288"/>
    <col min="14074" max="14074" width="8.140625" style="288" customWidth="1"/>
    <col min="14075" max="14075" width="9.140625" style="288"/>
    <col min="14076" max="14076" width="1.85546875" style="288" customWidth="1"/>
    <col min="14077" max="14077" width="8.140625" style="288" customWidth="1"/>
    <col min="14078" max="14078" width="8.5703125" style="288" customWidth="1"/>
    <col min="14079" max="14317" width="9.140625" style="288"/>
    <col min="14318" max="14318" width="1" style="288" customWidth="1"/>
    <col min="14319" max="14319" width="4.140625" style="288" customWidth="1"/>
    <col min="14320" max="14320" width="1.5703125" style="288" customWidth="1"/>
    <col min="14321" max="14321" width="30.42578125" style="288" customWidth="1"/>
    <col min="14322" max="14322" width="1.5703125" style="288" customWidth="1"/>
    <col min="14323" max="14323" width="8.28515625" style="288" customWidth="1"/>
    <col min="14324" max="14324" width="1.7109375" style="288" customWidth="1"/>
    <col min="14325" max="14325" width="9.140625" style="288"/>
    <col min="14326" max="14326" width="8" style="288" customWidth="1"/>
    <col min="14327" max="14327" width="9.140625" style="288"/>
    <col min="14328" max="14328" width="1.5703125" style="288" customWidth="1"/>
    <col min="14329" max="14329" width="9.140625" style="288"/>
    <col min="14330" max="14330" width="8.140625" style="288" customWidth="1"/>
    <col min="14331" max="14331" width="9.140625" style="288"/>
    <col min="14332" max="14332" width="1.85546875" style="288" customWidth="1"/>
    <col min="14333" max="14333" width="8.140625" style="288" customWidth="1"/>
    <col min="14334" max="14334" width="8.5703125" style="288" customWidth="1"/>
    <col min="14335" max="14573" width="9.140625" style="288"/>
    <col min="14574" max="14574" width="1" style="288" customWidth="1"/>
    <col min="14575" max="14575" width="4.140625" style="288" customWidth="1"/>
    <col min="14576" max="14576" width="1.5703125" style="288" customWidth="1"/>
    <col min="14577" max="14577" width="30.42578125" style="288" customWidth="1"/>
    <col min="14578" max="14578" width="1.5703125" style="288" customWidth="1"/>
    <col min="14579" max="14579" width="8.28515625" style="288" customWidth="1"/>
    <col min="14580" max="14580" width="1.7109375" style="288" customWidth="1"/>
    <col min="14581" max="14581" width="9.140625" style="288"/>
    <col min="14582" max="14582" width="8" style="288" customWidth="1"/>
    <col min="14583" max="14583" width="9.140625" style="288"/>
    <col min="14584" max="14584" width="1.5703125" style="288" customWidth="1"/>
    <col min="14585" max="14585" width="9.140625" style="288"/>
    <col min="14586" max="14586" width="8.140625" style="288" customWidth="1"/>
    <col min="14587" max="14587" width="9.140625" style="288"/>
    <col min="14588" max="14588" width="1.85546875" style="288" customWidth="1"/>
    <col min="14589" max="14589" width="8.140625" style="288" customWidth="1"/>
    <col min="14590" max="14590" width="8.5703125" style="288" customWidth="1"/>
    <col min="14591" max="14829" width="9.140625" style="288"/>
    <col min="14830" max="14830" width="1" style="288" customWidth="1"/>
    <col min="14831" max="14831" width="4.140625" style="288" customWidth="1"/>
    <col min="14832" max="14832" width="1.5703125" style="288" customWidth="1"/>
    <col min="14833" max="14833" width="30.42578125" style="288" customWidth="1"/>
    <col min="14834" max="14834" width="1.5703125" style="288" customWidth="1"/>
    <col min="14835" max="14835" width="8.28515625" style="288" customWidth="1"/>
    <col min="14836" max="14836" width="1.7109375" style="288" customWidth="1"/>
    <col min="14837" max="14837" width="9.140625" style="288"/>
    <col min="14838" max="14838" width="8" style="288" customWidth="1"/>
    <col min="14839" max="14839" width="9.140625" style="288"/>
    <col min="14840" max="14840" width="1.5703125" style="288" customWidth="1"/>
    <col min="14841" max="14841" width="9.140625" style="288"/>
    <col min="14842" max="14842" width="8.140625" style="288" customWidth="1"/>
    <col min="14843" max="14843" width="9.140625" style="288"/>
    <col min="14844" max="14844" width="1.85546875" style="288" customWidth="1"/>
    <col min="14845" max="14845" width="8.140625" style="288" customWidth="1"/>
    <col min="14846" max="14846" width="8.5703125" style="288" customWidth="1"/>
    <col min="14847" max="15085" width="9.140625" style="288"/>
    <col min="15086" max="15086" width="1" style="288" customWidth="1"/>
    <col min="15087" max="15087" width="4.140625" style="288" customWidth="1"/>
    <col min="15088" max="15088" width="1.5703125" style="288" customWidth="1"/>
    <col min="15089" max="15089" width="30.42578125" style="288" customWidth="1"/>
    <col min="15090" max="15090" width="1.5703125" style="288" customWidth="1"/>
    <col min="15091" max="15091" width="8.28515625" style="288" customWidth="1"/>
    <col min="15092" max="15092" width="1.7109375" style="288" customWidth="1"/>
    <col min="15093" max="15093" width="9.140625" style="288"/>
    <col min="15094" max="15094" width="8" style="288" customWidth="1"/>
    <col min="15095" max="15095" width="9.140625" style="288"/>
    <col min="15096" max="15096" width="1.5703125" style="288" customWidth="1"/>
    <col min="15097" max="15097" width="9.140625" style="288"/>
    <col min="15098" max="15098" width="8.140625" style="288" customWidth="1"/>
    <col min="15099" max="15099" width="9.140625" style="288"/>
    <col min="15100" max="15100" width="1.85546875" style="288" customWidth="1"/>
    <col min="15101" max="15101" width="8.140625" style="288" customWidth="1"/>
    <col min="15102" max="15102" width="8.5703125" style="288" customWidth="1"/>
    <col min="15103" max="15341" width="9.140625" style="288"/>
    <col min="15342" max="15342" width="1" style="288" customWidth="1"/>
    <col min="15343" max="15343" width="4.140625" style="288" customWidth="1"/>
    <col min="15344" max="15344" width="1.5703125" style="288" customWidth="1"/>
    <col min="15345" max="15345" width="30.42578125" style="288" customWidth="1"/>
    <col min="15346" max="15346" width="1.5703125" style="288" customWidth="1"/>
    <col min="15347" max="15347" width="8.28515625" style="288" customWidth="1"/>
    <col min="15348" max="15348" width="1.7109375" style="288" customWidth="1"/>
    <col min="15349" max="15349" width="9.140625" style="288"/>
    <col min="15350" max="15350" width="8" style="288" customWidth="1"/>
    <col min="15351" max="15351" width="9.140625" style="288"/>
    <col min="15352" max="15352" width="1.5703125" style="288" customWidth="1"/>
    <col min="15353" max="15353" width="9.140625" style="288"/>
    <col min="15354" max="15354" width="8.140625" style="288" customWidth="1"/>
    <col min="15355" max="15355" width="9.140625" style="288"/>
    <col min="15356" max="15356" width="1.85546875" style="288" customWidth="1"/>
    <col min="15357" max="15357" width="8.140625" style="288" customWidth="1"/>
    <col min="15358" max="15358" width="8.5703125" style="288" customWidth="1"/>
    <col min="15359" max="15597" width="9.140625" style="288"/>
    <col min="15598" max="15598" width="1" style="288" customWidth="1"/>
    <col min="15599" max="15599" width="4.140625" style="288" customWidth="1"/>
    <col min="15600" max="15600" width="1.5703125" style="288" customWidth="1"/>
    <col min="15601" max="15601" width="30.42578125" style="288" customWidth="1"/>
    <col min="15602" max="15602" width="1.5703125" style="288" customWidth="1"/>
    <col min="15603" max="15603" width="8.28515625" style="288" customWidth="1"/>
    <col min="15604" max="15604" width="1.7109375" style="288" customWidth="1"/>
    <col min="15605" max="15605" width="9.140625" style="288"/>
    <col min="15606" max="15606" width="8" style="288" customWidth="1"/>
    <col min="15607" max="15607" width="9.140625" style="288"/>
    <col min="15608" max="15608" width="1.5703125" style="288" customWidth="1"/>
    <col min="15609" max="15609" width="9.140625" style="288"/>
    <col min="15610" max="15610" width="8.140625" style="288" customWidth="1"/>
    <col min="15611" max="15611" width="9.140625" style="288"/>
    <col min="15612" max="15612" width="1.85546875" style="288" customWidth="1"/>
    <col min="15613" max="15613" width="8.140625" style="288" customWidth="1"/>
    <col min="15614" max="15614" width="8.5703125" style="288" customWidth="1"/>
    <col min="15615" max="15853" width="9.140625" style="288"/>
    <col min="15854" max="15854" width="1" style="288" customWidth="1"/>
    <col min="15855" max="15855" width="4.140625" style="288" customWidth="1"/>
    <col min="15856" max="15856" width="1.5703125" style="288" customWidth="1"/>
    <col min="15857" max="15857" width="30.42578125" style="288" customWidth="1"/>
    <col min="15858" max="15858" width="1.5703125" style="288" customWidth="1"/>
    <col min="15859" max="15859" width="8.28515625" style="288" customWidth="1"/>
    <col min="15860" max="15860" width="1.7109375" style="288" customWidth="1"/>
    <col min="15861" max="15861" width="9.140625" style="288"/>
    <col min="15862" max="15862" width="8" style="288" customWidth="1"/>
    <col min="15863" max="15863" width="9.140625" style="288"/>
    <col min="15864" max="15864" width="1.5703125" style="288" customWidth="1"/>
    <col min="15865" max="15865" width="9.140625" style="288"/>
    <col min="15866" max="15866" width="8.140625" style="288" customWidth="1"/>
    <col min="15867" max="15867" width="9.140625" style="288"/>
    <col min="15868" max="15868" width="1.85546875" style="288" customWidth="1"/>
    <col min="15869" max="15869" width="8.140625" style="288" customWidth="1"/>
    <col min="15870" max="15870" width="8.5703125" style="288" customWidth="1"/>
    <col min="15871" max="16109" width="9.140625" style="288"/>
    <col min="16110" max="16110" width="1" style="288" customWidth="1"/>
    <col min="16111" max="16111" width="4.140625" style="288" customWidth="1"/>
    <col min="16112" max="16112" width="1.5703125" style="288" customWidth="1"/>
    <col min="16113" max="16113" width="30.42578125" style="288" customWidth="1"/>
    <col min="16114" max="16114" width="1.5703125" style="288" customWidth="1"/>
    <col min="16115" max="16115" width="8.28515625" style="288" customWidth="1"/>
    <col min="16116" max="16116" width="1.7109375" style="288" customWidth="1"/>
    <col min="16117" max="16117" width="9.140625" style="288"/>
    <col min="16118" max="16118" width="8" style="288" customWidth="1"/>
    <col min="16119" max="16119" width="9.140625" style="288"/>
    <col min="16120" max="16120" width="1.5703125" style="288" customWidth="1"/>
    <col min="16121" max="16121" width="9.140625" style="288"/>
    <col min="16122" max="16122" width="8.140625" style="288" customWidth="1"/>
    <col min="16123" max="16123" width="9.140625" style="288"/>
    <col min="16124" max="16124" width="1.85546875" style="288" customWidth="1"/>
    <col min="16125" max="16125" width="8.140625" style="288" customWidth="1"/>
    <col min="16126" max="16126" width="8.5703125" style="288" customWidth="1"/>
    <col min="16127" max="16384" width="9.140625" style="288"/>
  </cols>
  <sheetData>
    <row r="2" spans="2:11">
      <c r="F2" s="556"/>
      <c r="G2" s="556"/>
      <c r="H2" s="556"/>
      <c r="I2" s="556"/>
      <c r="J2" s="556"/>
      <c r="K2" s="556"/>
    </row>
    <row r="3" spans="2:11">
      <c r="B3" s="555" t="s">
        <v>480</v>
      </c>
      <c r="C3" s="1280" t="s">
        <v>756</v>
      </c>
      <c r="D3" s="1280"/>
      <c r="E3" s="1280"/>
      <c r="F3" s="556"/>
      <c r="G3" s="556"/>
      <c r="H3" s="556"/>
      <c r="I3" s="556"/>
      <c r="J3" s="556"/>
      <c r="K3" s="556"/>
    </row>
    <row r="4" spans="2:11">
      <c r="B4" s="555" t="s">
        <v>481</v>
      </c>
      <c r="C4" s="1280" t="s">
        <v>486</v>
      </c>
      <c r="D4" s="1280"/>
      <c r="E4" s="1280"/>
      <c r="F4" s="556"/>
      <c r="G4" s="556"/>
      <c r="H4" s="556"/>
      <c r="I4" s="556"/>
      <c r="J4" s="556"/>
      <c r="K4" s="556"/>
    </row>
    <row r="5" spans="2:11">
      <c r="B5" s="555" t="s">
        <v>45</v>
      </c>
      <c r="C5" s="557">
        <v>727</v>
      </c>
      <c r="D5" s="558" t="s">
        <v>13</v>
      </c>
      <c r="E5" s="549"/>
      <c r="F5" s="556"/>
      <c r="G5" s="556"/>
      <c r="H5" s="556"/>
      <c r="I5" s="556"/>
      <c r="J5" s="556"/>
      <c r="K5" s="556"/>
    </row>
    <row r="6" spans="2:11">
      <c r="B6" s="555" t="s">
        <v>482</v>
      </c>
      <c r="C6" s="557">
        <v>0</v>
      </c>
      <c r="D6" s="559" t="s">
        <v>14</v>
      </c>
      <c r="E6" s="560"/>
      <c r="F6" s="556"/>
      <c r="G6" s="556"/>
      <c r="H6" s="556"/>
      <c r="I6" s="556"/>
      <c r="J6" s="556"/>
      <c r="K6" s="556"/>
    </row>
    <row r="7" spans="2:11">
      <c r="B7" s="555" t="s">
        <v>483</v>
      </c>
      <c r="C7" s="561">
        <v>1.0797000000000001</v>
      </c>
      <c r="D7" s="556"/>
      <c r="E7" s="556"/>
      <c r="F7" s="556"/>
      <c r="G7" s="556"/>
      <c r="H7" s="556"/>
      <c r="I7" s="556"/>
      <c r="J7" s="556"/>
      <c r="K7" s="556"/>
    </row>
    <row r="8" spans="2:11" ht="12.75" customHeight="1">
      <c r="B8" s="555" t="s">
        <v>484</v>
      </c>
      <c r="C8" s="561">
        <f>'Bill Impact - Sentinel'!C8</f>
        <v>1.0819000000000001</v>
      </c>
      <c r="D8" s="556"/>
      <c r="E8" s="556"/>
      <c r="F8" s="556"/>
      <c r="G8" s="556"/>
      <c r="H8" s="556"/>
      <c r="I8" s="556"/>
      <c r="J8" s="556"/>
      <c r="K8" s="556"/>
    </row>
    <row r="9" spans="2:11">
      <c r="B9" s="558" t="s">
        <v>485</v>
      </c>
      <c r="C9" s="562" t="s">
        <v>488</v>
      </c>
      <c r="D9" s="556"/>
      <c r="E9" s="556"/>
      <c r="F9" s="556"/>
      <c r="G9" s="556"/>
      <c r="H9" s="556"/>
      <c r="I9" s="556"/>
      <c r="J9" s="556"/>
      <c r="K9" s="556"/>
    </row>
    <row r="10" spans="2:11">
      <c r="B10" s="549"/>
      <c r="C10" s="556"/>
      <c r="D10" s="556"/>
      <c r="E10" s="556"/>
      <c r="F10" s="556"/>
      <c r="G10" s="556"/>
      <c r="H10" s="556"/>
      <c r="I10" s="556"/>
      <c r="J10" s="556"/>
      <c r="K10" s="556"/>
    </row>
    <row r="11" spans="2:11">
      <c r="B11" s="549"/>
      <c r="C11" s="563"/>
      <c r="D11" s="1281" t="s">
        <v>380</v>
      </c>
      <c r="E11" s="1282"/>
      <c r="F11" s="1283"/>
      <c r="G11" s="1281" t="s">
        <v>381</v>
      </c>
      <c r="H11" s="1282"/>
      <c r="I11" s="1283"/>
      <c r="J11" s="1281" t="s">
        <v>382</v>
      </c>
      <c r="K11" s="1283"/>
    </row>
    <row r="12" spans="2:11">
      <c r="B12" s="549"/>
      <c r="C12" s="1284" t="s">
        <v>383</v>
      </c>
      <c r="D12" s="564" t="s">
        <v>384</v>
      </c>
      <c r="E12" s="564" t="s">
        <v>42</v>
      </c>
      <c r="F12" s="565" t="s">
        <v>385</v>
      </c>
      <c r="G12" s="564" t="s">
        <v>384</v>
      </c>
      <c r="H12" s="566" t="s">
        <v>42</v>
      </c>
      <c r="I12" s="565" t="s">
        <v>385</v>
      </c>
      <c r="J12" s="1286" t="s">
        <v>386</v>
      </c>
      <c r="K12" s="1288" t="s">
        <v>387</v>
      </c>
    </row>
    <row r="13" spans="2:11">
      <c r="B13" s="549"/>
      <c r="C13" s="1285"/>
      <c r="D13" s="567" t="s">
        <v>388</v>
      </c>
      <c r="E13" s="567"/>
      <c r="F13" s="568" t="s">
        <v>388</v>
      </c>
      <c r="G13" s="567" t="s">
        <v>388</v>
      </c>
      <c r="H13" s="568"/>
      <c r="I13" s="568" t="s">
        <v>388</v>
      </c>
      <c r="J13" s="1287"/>
      <c r="K13" s="1289"/>
    </row>
    <row r="14" spans="2:11" ht="12.75" customHeight="1">
      <c r="B14" s="536" t="s">
        <v>46</v>
      </c>
      <c r="C14" s="537" t="s">
        <v>489</v>
      </c>
      <c r="D14" s="569">
        <f>'Current Tariff '!E119</f>
        <v>3.99</v>
      </c>
      <c r="E14" s="570">
        <v>1</v>
      </c>
      <c r="F14" s="571">
        <f>E14*D14</f>
        <v>3.99</v>
      </c>
      <c r="G14" s="572">
        <f>'2016 Rate Schedule (Part 1)'!E110</f>
        <v>4.3052028597659717</v>
      </c>
      <c r="H14" s="573">
        <v>1</v>
      </c>
      <c r="I14" s="571">
        <f>H14*G14</f>
        <v>4.3052028597659717</v>
      </c>
      <c r="J14" s="574">
        <f t="shared" ref="J14:J56" si="0">I14-F14</f>
        <v>0.31520285976597151</v>
      </c>
      <c r="K14" s="575">
        <f>IF(ISERROR(J14/F14), "", J14/F14)</f>
        <v>7.8998210467662033E-2</v>
      </c>
    </row>
    <row r="15" spans="2:11">
      <c r="B15" s="536" t="s">
        <v>389</v>
      </c>
      <c r="C15" s="537"/>
      <c r="D15" s="569"/>
      <c r="E15" s="570">
        <v>1</v>
      </c>
      <c r="F15" s="571">
        <f t="shared" ref="F15:F29" si="1">E15*D15</f>
        <v>0</v>
      </c>
      <c r="G15" s="572"/>
      <c r="H15" s="573">
        <v>1</v>
      </c>
      <c r="I15" s="571">
        <f>H15*G15</f>
        <v>0</v>
      </c>
      <c r="J15" s="574">
        <f t="shared" si="0"/>
        <v>0</v>
      </c>
      <c r="K15" s="575" t="str">
        <f t="shared" ref="K15:K56" si="2">IF(ISERROR(J15/F15), "", J15/F15)</f>
        <v/>
      </c>
    </row>
    <row r="16" spans="2:11">
      <c r="B16" s="538"/>
      <c r="C16" s="537"/>
      <c r="D16" s="569"/>
      <c r="E16" s="570">
        <v>1</v>
      </c>
      <c r="F16" s="571">
        <f t="shared" si="1"/>
        <v>0</v>
      </c>
      <c r="G16" s="572"/>
      <c r="H16" s="573">
        <v>1</v>
      </c>
      <c r="I16" s="571">
        <f t="shared" ref="I16:I29" si="3">H16*G16</f>
        <v>0</v>
      </c>
      <c r="J16" s="574">
        <f t="shared" si="0"/>
        <v>0</v>
      </c>
      <c r="K16" s="575" t="str">
        <f t="shared" si="2"/>
        <v/>
      </c>
    </row>
    <row r="17" spans="2:13">
      <c r="B17" s="538"/>
      <c r="C17" s="537"/>
      <c r="D17" s="569"/>
      <c r="E17" s="570">
        <v>1</v>
      </c>
      <c r="F17" s="571">
        <f t="shared" si="1"/>
        <v>0</v>
      </c>
      <c r="G17" s="572"/>
      <c r="H17" s="573">
        <v>1</v>
      </c>
      <c r="I17" s="571">
        <f t="shared" si="3"/>
        <v>0</v>
      </c>
      <c r="J17" s="574">
        <f t="shared" si="0"/>
        <v>0</v>
      </c>
      <c r="K17" s="575" t="str">
        <f t="shared" si="2"/>
        <v/>
      </c>
    </row>
    <row r="18" spans="2:13">
      <c r="B18" s="538"/>
      <c r="C18" s="537"/>
      <c r="D18" s="569"/>
      <c r="E18" s="570">
        <v>1</v>
      </c>
      <c r="F18" s="571">
        <f t="shared" si="1"/>
        <v>0</v>
      </c>
      <c r="G18" s="572"/>
      <c r="H18" s="573">
        <v>1</v>
      </c>
      <c r="I18" s="571">
        <f t="shared" si="3"/>
        <v>0</v>
      </c>
      <c r="J18" s="574">
        <f t="shared" si="0"/>
        <v>0</v>
      </c>
      <c r="K18" s="575" t="str">
        <f t="shared" si="2"/>
        <v/>
      </c>
    </row>
    <row r="19" spans="2:13">
      <c r="B19" s="538"/>
      <c r="C19" s="537"/>
      <c r="D19" s="569"/>
      <c r="E19" s="570">
        <v>1</v>
      </c>
      <c r="F19" s="571">
        <f t="shared" si="1"/>
        <v>0</v>
      </c>
      <c r="G19" s="572"/>
      <c r="H19" s="573">
        <v>1</v>
      </c>
      <c r="I19" s="571">
        <f t="shared" si="3"/>
        <v>0</v>
      </c>
      <c r="J19" s="574">
        <f t="shared" si="0"/>
        <v>0</v>
      </c>
      <c r="K19" s="575" t="str">
        <f t="shared" si="2"/>
        <v/>
      </c>
    </row>
    <row r="20" spans="2:13">
      <c r="B20" s="536" t="s">
        <v>63</v>
      </c>
      <c r="C20" s="537" t="s">
        <v>41</v>
      </c>
      <c r="D20" s="569">
        <f>'Current Tariff '!E120</f>
        <v>1.83E-2</v>
      </c>
      <c r="E20" s="576">
        <f>C5</f>
        <v>727</v>
      </c>
      <c r="F20" s="571">
        <f t="shared" si="1"/>
        <v>13.3041</v>
      </c>
      <c r="G20" s="572">
        <f>'2016 Rate Schedule (Part 1)'!E111</f>
        <v>1.974566725155822E-2</v>
      </c>
      <c r="H20" s="576">
        <f>E20</f>
        <v>727</v>
      </c>
      <c r="I20" s="571">
        <f t="shared" si="3"/>
        <v>14.355100091882827</v>
      </c>
      <c r="J20" s="574">
        <f t="shared" si="0"/>
        <v>1.0510000918828268</v>
      </c>
      <c r="K20" s="575">
        <f t="shared" si="2"/>
        <v>7.8998210467662366E-2</v>
      </c>
      <c r="M20" s="288">
        <f>D20*E20</f>
        <v>13.3041</v>
      </c>
    </row>
    <row r="21" spans="2:13">
      <c r="B21" s="536" t="s">
        <v>390</v>
      </c>
      <c r="C21" s="537"/>
      <c r="D21" s="569"/>
      <c r="E21" s="576">
        <f>E20</f>
        <v>727</v>
      </c>
      <c r="F21" s="571">
        <f t="shared" si="1"/>
        <v>0</v>
      </c>
      <c r="G21" s="572"/>
      <c r="H21" s="576">
        <f t="shared" ref="H21:H29" si="4">E21</f>
        <v>727</v>
      </c>
      <c r="I21" s="571">
        <f t="shared" si="3"/>
        <v>0</v>
      </c>
      <c r="J21" s="574">
        <f t="shared" si="0"/>
        <v>0</v>
      </c>
      <c r="K21" s="575" t="str">
        <f t="shared" si="2"/>
        <v/>
      </c>
    </row>
    <row r="22" spans="2:13">
      <c r="B22" s="536" t="s">
        <v>391</v>
      </c>
      <c r="C22" s="537"/>
      <c r="D22" s="569"/>
      <c r="E22" s="576">
        <f t="shared" ref="E22:E29" si="5">E21</f>
        <v>727</v>
      </c>
      <c r="F22" s="571">
        <f t="shared" si="1"/>
        <v>0</v>
      </c>
      <c r="G22" s="572"/>
      <c r="H22" s="576">
        <f t="shared" si="4"/>
        <v>727</v>
      </c>
      <c r="I22" s="571">
        <f t="shared" si="3"/>
        <v>0</v>
      </c>
      <c r="J22" s="574">
        <f t="shared" si="0"/>
        <v>0</v>
      </c>
      <c r="K22" s="575" t="str">
        <f t="shared" si="2"/>
        <v/>
      </c>
    </row>
    <row r="23" spans="2:13">
      <c r="B23" s="538"/>
      <c r="C23" s="537"/>
      <c r="D23" s="569"/>
      <c r="E23" s="576">
        <f t="shared" si="5"/>
        <v>727</v>
      </c>
      <c r="F23" s="571">
        <f t="shared" si="1"/>
        <v>0</v>
      </c>
      <c r="G23" s="572"/>
      <c r="H23" s="576">
        <f t="shared" si="4"/>
        <v>727</v>
      </c>
      <c r="I23" s="571">
        <f t="shared" si="3"/>
        <v>0</v>
      </c>
      <c r="J23" s="574">
        <f t="shared" si="0"/>
        <v>0</v>
      </c>
      <c r="K23" s="575" t="str">
        <f t="shared" si="2"/>
        <v/>
      </c>
    </row>
    <row r="24" spans="2:13" ht="12" customHeight="1">
      <c r="B24" s="538"/>
      <c r="C24" s="537"/>
      <c r="D24" s="569"/>
      <c r="E24" s="576">
        <f t="shared" si="5"/>
        <v>727</v>
      </c>
      <c r="F24" s="571">
        <f t="shared" si="1"/>
        <v>0</v>
      </c>
      <c r="G24" s="572"/>
      <c r="H24" s="576">
        <f t="shared" si="4"/>
        <v>727</v>
      </c>
      <c r="I24" s="571">
        <f t="shared" si="3"/>
        <v>0</v>
      </c>
      <c r="J24" s="574">
        <f t="shared" si="0"/>
        <v>0</v>
      </c>
      <c r="K24" s="575" t="str">
        <f t="shared" si="2"/>
        <v/>
      </c>
    </row>
    <row r="25" spans="2:13">
      <c r="B25" s="538"/>
      <c r="C25" s="537"/>
      <c r="D25" s="569"/>
      <c r="E25" s="576">
        <f t="shared" si="5"/>
        <v>727</v>
      </c>
      <c r="F25" s="571">
        <f t="shared" si="1"/>
        <v>0</v>
      </c>
      <c r="G25" s="572"/>
      <c r="H25" s="576">
        <f t="shared" si="4"/>
        <v>727</v>
      </c>
      <c r="I25" s="571">
        <f t="shared" si="3"/>
        <v>0</v>
      </c>
      <c r="J25" s="574">
        <f t="shared" si="0"/>
        <v>0</v>
      </c>
      <c r="K25" s="575" t="str">
        <f t="shared" si="2"/>
        <v/>
      </c>
    </row>
    <row r="26" spans="2:13">
      <c r="B26" s="538"/>
      <c r="C26" s="537"/>
      <c r="D26" s="569"/>
      <c r="E26" s="576">
        <f t="shared" si="5"/>
        <v>727</v>
      </c>
      <c r="F26" s="571">
        <f t="shared" si="1"/>
        <v>0</v>
      </c>
      <c r="G26" s="572"/>
      <c r="H26" s="576">
        <f t="shared" si="4"/>
        <v>727</v>
      </c>
      <c r="I26" s="571">
        <f t="shared" si="3"/>
        <v>0</v>
      </c>
      <c r="J26" s="574">
        <f t="shared" si="0"/>
        <v>0</v>
      </c>
      <c r="K26" s="575" t="str">
        <f t="shared" si="2"/>
        <v/>
      </c>
    </row>
    <row r="27" spans="2:13">
      <c r="B27" s="538"/>
      <c r="C27" s="537"/>
      <c r="D27" s="569"/>
      <c r="E27" s="576">
        <f t="shared" si="5"/>
        <v>727</v>
      </c>
      <c r="F27" s="571">
        <f t="shared" si="1"/>
        <v>0</v>
      </c>
      <c r="G27" s="572"/>
      <c r="H27" s="576">
        <f t="shared" si="4"/>
        <v>727</v>
      </c>
      <c r="I27" s="571">
        <f t="shared" si="3"/>
        <v>0</v>
      </c>
      <c r="J27" s="574">
        <f t="shared" si="0"/>
        <v>0</v>
      </c>
      <c r="K27" s="575" t="str">
        <f t="shared" si="2"/>
        <v/>
      </c>
    </row>
    <row r="28" spans="2:13">
      <c r="B28" s="538"/>
      <c r="C28" s="537"/>
      <c r="D28" s="569"/>
      <c r="E28" s="576">
        <f t="shared" si="5"/>
        <v>727</v>
      </c>
      <c r="F28" s="571">
        <f t="shared" si="1"/>
        <v>0</v>
      </c>
      <c r="G28" s="572"/>
      <c r="H28" s="576">
        <f t="shared" si="4"/>
        <v>727</v>
      </c>
      <c r="I28" s="571">
        <f t="shared" si="3"/>
        <v>0</v>
      </c>
      <c r="J28" s="574">
        <f t="shared" si="0"/>
        <v>0</v>
      </c>
      <c r="K28" s="575" t="str">
        <f t="shared" si="2"/>
        <v/>
      </c>
    </row>
    <row r="29" spans="2:13">
      <c r="B29" s="538"/>
      <c r="C29" s="537"/>
      <c r="D29" s="569"/>
      <c r="E29" s="576">
        <f t="shared" si="5"/>
        <v>727</v>
      </c>
      <c r="F29" s="571">
        <f t="shared" si="1"/>
        <v>0</v>
      </c>
      <c r="G29" s="572"/>
      <c r="H29" s="576">
        <f t="shared" si="4"/>
        <v>727</v>
      </c>
      <c r="I29" s="571">
        <f t="shared" si="3"/>
        <v>0</v>
      </c>
      <c r="J29" s="574">
        <f t="shared" si="0"/>
        <v>0</v>
      </c>
      <c r="K29" s="575" t="str">
        <f t="shared" si="2"/>
        <v/>
      </c>
    </row>
    <row r="30" spans="2:13">
      <c r="B30" s="539" t="s">
        <v>464</v>
      </c>
      <c r="C30" s="540"/>
      <c r="D30" s="577"/>
      <c r="E30" s="578"/>
      <c r="F30" s="579">
        <f>SUM(F14:F29)</f>
        <v>17.2941</v>
      </c>
      <c r="G30" s="580"/>
      <c r="H30" s="581"/>
      <c r="I30" s="579">
        <f>SUM(I14:I29)</f>
        <v>18.660302951648799</v>
      </c>
      <c r="J30" s="582">
        <f t="shared" si="0"/>
        <v>1.3662029516487983</v>
      </c>
      <c r="K30" s="583">
        <f>IF((F30)=0,"",(J30/F30))</f>
        <v>7.8998210467662283E-2</v>
      </c>
    </row>
    <row r="31" spans="2:13" ht="48" customHeight="1">
      <c r="B31" s="541" t="s">
        <v>577</v>
      </c>
      <c r="C31" s="537" t="s">
        <v>41</v>
      </c>
      <c r="D31" s="572">
        <f>'Current Tariff '!E122</f>
        <v>2.8E-3</v>
      </c>
      <c r="E31" s="576">
        <f>C5</f>
        <v>727</v>
      </c>
      <c r="F31" s="571">
        <f t="shared" ref="F31:F42" si="6">E31*D31</f>
        <v>2.0356000000000001</v>
      </c>
      <c r="G31" s="626">
        <f>'2016 Rate Schedule (Part 1)'!E113</f>
        <v>0</v>
      </c>
      <c r="H31" s="576">
        <f>E31</f>
        <v>727</v>
      </c>
      <c r="I31" s="571">
        <f t="shared" ref="I31:I42" si="7">H31*G31</f>
        <v>0</v>
      </c>
      <c r="J31" s="574">
        <f t="shared" si="0"/>
        <v>-2.0356000000000001</v>
      </c>
      <c r="K31" s="575">
        <f t="shared" si="2"/>
        <v>-1</v>
      </c>
    </row>
    <row r="32" spans="2:13" ht="48" customHeight="1">
      <c r="B32" s="541"/>
      <c r="C32" s="537"/>
      <c r="D32" s="572"/>
      <c r="E32" s="576"/>
      <c r="F32" s="571"/>
      <c r="G32" s="626"/>
      <c r="H32" s="576"/>
      <c r="I32" s="571"/>
      <c r="J32" s="574"/>
      <c r="K32" s="575"/>
    </row>
    <row r="33" spans="2:11" ht="45.75" customHeight="1">
      <c r="B33" s="541" t="s">
        <v>578</v>
      </c>
      <c r="C33" s="537" t="s">
        <v>41</v>
      </c>
      <c r="D33" s="572"/>
      <c r="E33" s="576">
        <f>E31</f>
        <v>727</v>
      </c>
      <c r="F33" s="571">
        <f t="shared" si="6"/>
        <v>0</v>
      </c>
      <c r="G33" s="572">
        <f>'2016 Rate Schedule (Part 1)'!E114</f>
        <v>-5.0000000000000001E-3</v>
      </c>
      <c r="H33" s="576">
        <f t="shared" ref="H33:H40" si="8">E33</f>
        <v>727</v>
      </c>
      <c r="I33" s="571">
        <f t="shared" si="7"/>
        <v>-3.6350000000000002</v>
      </c>
      <c r="J33" s="574">
        <f t="shared" si="0"/>
        <v>-3.6350000000000002</v>
      </c>
      <c r="K33" s="575" t="str">
        <f t="shared" si="2"/>
        <v/>
      </c>
    </row>
    <row r="34" spans="2:11" ht="51" customHeight="1">
      <c r="B34" s="541" t="s">
        <v>580</v>
      </c>
      <c r="C34" s="537" t="s">
        <v>41</v>
      </c>
      <c r="D34" s="569"/>
      <c r="E34" s="576">
        <f>E33</f>
        <v>727</v>
      </c>
      <c r="F34" s="571">
        <f t="shared" si="6"/>
        <v>0</v>
      </c>
      <c r="G34" s="572"/>
      <c r="H34" s="576">
        <f t="shared" si="8"/>
        <v>727</v>
      </c>
      <c r="I34" s="571">
        <f t="shared" si="7"/>
        <v>0</v>
      </c>
      <c r="J34" s="574">
        <f t="shared" si="0"/>
        <v>0</v>
      </c>
      <c r="K34" s="575" t="str">
        <f t="shared" si="2"/>
        <v/>
      </c>
    </row>
    <row r="35" spans="2:11" ht="52.5" customHeight="1">
      <c r="B35" s="541" t="s">
        <v>494</v>
      </c>
      <c r="C35" s="537" t="s">
        <v>41</v>
      </c>
      <c r="D35" s="569"/>
      <c r="E35" s="576">
        <f>E34</f>
        <v>727</v>
      </c>
      <c r="F35" s="571">
        <f t="shared" si="6"/>
        <v>0</v>
      </c>
      <c r="G35" s="572">
        <f>'2016 Rate Schedule (Part 1)'!E116</f>
        <v>1E-4</v>
      </c>
      <c r="H35" s="576">
        <f t="shared" si="8"/>
        <v>727</v>
      </c>
      <c r="I35" s="571">
        <f t="shared" si="7"/>
        <v>7.2700000000000001E-2</v>
      </c>
      <c r="J35" s="574">
        <f t="shared" si="0"/>
        <v>7.2700000000000001E-2</v>
      </c>
      <c r="K35" s="575" t="str">
        <f t="shared" si="2"/>
        <v/>
      </c>
    </row>
    <row r="36" spans="2:11" ht="52.5" customHeight="1">
      <c r="B36" s="541" t="s">
        <v>757</v>
      </c>
      <c r="C36" s="537" t="s">
        <v>41</v>
      </c>
      <c r="D36" s="569"/>
      <c r="E36" s="576">
        <f>E35</f>
        <v>727</v>
      </c>
      <c r="F36" s="571"/>
      <c r="G36" s="572">
        <f>'2016 Rate Schedule (Part 1)'!E117</f>
        <v>0</v>
      </c>
      <c r="H36" s="576">
        <f>E36</f>
        <v>727</v>
      </c>
      <c r="I36" s="571">
        <f>H36*G36</f>
        <v>0</v>
      </c>
      <c r="J36" s="574">
        <f>I36-F36</f>
        <v>0</v>
      </c>
      <c r="K36" s="575" t="str">
        <f>IF(ISERROR(J36/F36), "", J36/F36)</f>
        <v/>
      </c>
    </row>
    <row r="37" spans="2:11" ht="67.5" customHeight="1">
      <c r="B37" s="541"/>
      <c r="C37" s="537"/>
      <c r="D37" s="569"/>
      <c r="E37" s="576">
        <f>E36</f>
        <v>727</v>
      </c>
      <c r="F37" s="571"/>
      <c r="G37" s="572"/>
      <c r="H37" s="576">
        <f>C5</f>
        <v>727</v>
      </c>
      <c r="I37" s="571">
        <f>H37*G37</f>
        <v>0</v>
      </c>
      <c r="J37" s="574">
        <f>I37-F37</f>
        <v>0</v>
      </c>
      <c r="K37" s="575" t="str">
        <f>IF(ISERROR(J37/F37), "", J37/F37)</f>
        <v/>
      </c>
    </row>
    <row r="38" spans="2:11" ht="34.5" customHeight="1">
      <c r="B38" s="541"/>
      <c r="C38" s="537"/>
      <c r="D38" s="569"/>
      <c r="E38" s="576"/>
      <c r="F38" s="571"/>
      <c r="G38" s="572"/>
      <c r="H38" s="576"/>
      <c r="I38" s="571"/>
      <c r="J38" s="574"/>
      <c r="K38" s="575"/>
    </row>
    <row r="39" spans="2:11" ht="34.5" customHeight="1">
      <c r="B39" s="541"/>
      <c r="C39" s="537"/>
      <c r="D39" s="569"/>
      <c r="E39" s="576"/>
      <c r="F39" s="571"/>
      <c r="G39" s="572"/>
      <c r="H39" s="576"/>
      <c r="I39" s="571"/>
      <c r="J39" s="574"/>
      <c r="K39" s="575"/>
    </row>
    <row r="40" spans="2:11" ht="27.75" customHeight="1">
      <c r="B40" s="542" t="s">
        <v>465</v>
      </c>
      <c r="C40" s="537" t="s">
        <v>41</v>
      </c>
      <c r="D40" s="569">
        <f>'Current Tariff '!E121</f>
        <v>2.2000000000000001E-3</v>
      </c>
      <c r="E40" s="576">
        <f>E35</f>
        <v>727</v>
      </c>
      <c r="F40" s="571">
        <f t="shared" si="6"/>
        <v>1.5994000000000002</v>
      </c>
      <c r="G40" s="572">
        <f>'2016 Rate Schedule (Part 1)'!E112</f>
        <v>4.493664328409132E-3</v>
      </c>
      <c r="H40" s="576">
        <f t="shared" si="8"/>
        <v>727</v>
      </c>
      <c r="I40" s="571">
        <f t="shared" si="7"/>
        <v>3.2668939667534391</v>
      </c>
      <c r="J40" s="574">
        <f t="shared" si="0"/>
        <v>1.667493966753439</v>
      </c>
      <c r="K40" s="575">
        <f t="shared" si="2"/>
        <v>1.0425746947314236</v>
      </c>
    </row>
    <row r="41" spans="2:11" ht="24.75" customHeight="1">
      <c r="B41" s="542" t="s">
        <v>466</v>
      </c>
      <c r="C41" s="537" t="s">
        <v>41</v>
      </c>
      <c r="D41" s="584">
        <f>IF((C5*12&gt;=150000), 0, IF(C4="RPP",(D52*0.64+D53*0.18+D54*0.18),IF(C4="Non-RPP (Retailer)",D55,D56)))</f>
        <v>0.11183999999999999</v>
      </c>
      <c r="E41" s="585">
        <f>IF(D41=0, 0, $C5*C7-C5)</f>
        <v>57.941900000000032</v>
      </c>
      <c r="F41" s="571">
        <f t="shared" si="6"/>
        <v>6.480222096000003</v>
      </c>
      <c r="G41" s="586">
        <f>IF((C5*12&gt;=150000), 0, IF(C4="RPP",(G52*0.64+G53*0.18+G54*0.18),IF(C4="Non-RPP (Retailer)",G55,G56)))</f>
        <v>0.11183999999999999</v>
      </c>
      <c r="H41" s="585">
        <f>IF(G41=0, 0, C5*C8-C5)</f>
        <v>59.541300000000092</v>
      </c>
      <c r="I41" s="571">
        <f t="shared" si="7"/>
        <v>6.6590989920000103</v>
      </c>
      <c r="J41" s="574">
        <f t="shared" si="0"/>
        <v>0.17887689600000733</v>
      </c>
      <c r="K41" s="575">
        <f t="shared" si="2"/>
        <v>2.7603513174405136E-2</v>
      </c>
    </row>
    <row r="42" spans="2:11" ht="24" customHeight="1">
      <c r="B42" s="542" t="s">
        <v>467</v>
      </c>
      <c r="C42" s="537" t="s">
        <v>489</v>
      </c>
      <c r="D42" s="584"/>
      <c r="E42" s="570">
        <v>1</v>
      </c>
      <c r="F42" s="571">
        <f t="shared" si="6"/>
        <v>0</v>
      </c>
      <c r="G42" s="584"/>
      <c r="H42" s="570">
        <v>1</v>
      </c>
      <c r="I42" s="571">
        <f t="shared" si="7"/>
        <v>0</v>
      </c>
      <c r="J42" s="574">
        <f t="shared" si="0"/>
        <v>0</v>
      </c>
      <c r="K42" s="575" t="str">
        <f t="shared" si="2"/>
        <v/>
      </c>
    </row>
    <row r="43" spans="2:11" ht="25.5">
      <c r="B43" s="543" t="s">
        <v>468</v>
      </c>
      <c r="C43" s="544"/>
      <c r="D43" s="587"/>
      <c r="E43" s="578"/>
      <c r="F43" s="588">
        <f>SUM(F31:F42)+F30</f>
        <v>27.409322096000004</v>
      </c>
      <c r="G43" s="578"/>
      <c r="H43" s="581"/>
      <c r="I43" s="588">
        <f>SUM(I31:I42)+I30</f>
        <v>25.023995910402249</v>
      </c>
      <c r="J43" s="582">
        <f t="shared" si="0"/>
        <v>-2.385326185597755</v>
      </c>
      <c r="K43" s="583">
        <f>IF((F43)=0,"",(J43/F43))</f>
        <v>-8.7026091971309977E-2</v>
      </c>
    </row>
    <row r="44" spans="2:11" ht="20.25" customHeight="1">
      <c r="B44" s="545" t="s">
        <v>392</v>
      </c>
      <c r="C44" s="546" t="s">
        <v>41</v>
      </c>
      <c r="D44" s="572">
        <f>'Current Tariff '!E123</f>
        <v>7.4999999999999997E-3</v>
      </c>
      <c r="E44" s="585">
        <f>IF($C6&gt;0, $C6, $C5*$C7)</f>
        <v>784.94190000000003</v>
      </c>
      <c r="F44" s="571">
        <f>E44*D44</f>
        <v>5.8870642499999999</v>
      </c>
      <c r="G44" s="572">
        <f>'2016 Rate Schedule (Part 1)'!E118</f>
        <v>6.7000000000000002E-3</v>
      </c>
      <c r="H44" s="585">
        <f>IF($C6&gt;0, $C6, $C5*$C8)</f>
        <v>786.54130000000009</v>
      </c>
      <c r="I44" s="571">
        <f>H44*G44</f>
        <v>5.2698267100000011</v>
      </c>
      <c r="J44" s="574">
        <f t="shared" si="0"/>
        <v>-0.61723753999999875</v>
      </c>
      <c r="K44" s="575">
        <f t="shared" si="2"/>
        <v>-0.1048464079528262</v>
      </c>
    </row>
    <row r="45" spans="2:11">
      <c r="B45" s="547" t="s">
        <v>393</v>
      </c>
      <c r="C45" s="546" t="s">
        <v>41</v>
      </c>
      <c r="D45" s="572">
        <f>'Current Tariff '!E124</f>
        <v>5.4000000000000003E-3</v>
      </c>
      <c r="E45" s="585">
        <f>E44</f>
        <v>784.94190000000003</v>
      </c>
      <c r="F45" s="571">
        <f>E45*D45</f>
        <v>4.2386862600000006</v>
      </c>
      <c r="G45" s="572">
        <f>'2016 Rate Schedule (Part 1)'!E119</f>
        <v>5.5999999999999999E-3</v>
      </c>
      <c r="H45" s="585">
        <f>H44</f>
        <v>786.54130000000009</v>
      </c>
      <c r="I45" s="571">
        <f>H45*G45</f>
        <v>4.4046312800000003</v>
      </c>
      <c r="J45" s="574">
        <f t="shared" si="0"/>
        <v>0.16594501999999967</v>
      </c>
      <c r="K45" s="575">
        <f t="shared" si="2"/>
        <v>3.9150106854098622E-2</v>
      </c>
    </row>
    <row r="46" spans="2:11" ht="25.5">
      <c r="B46" s="543" t="s">
        <v>469</v>
      </c>
      <c r="C46" s="540"/>
      <c r="D46" s="589"/>
      <c r="E46" s="578"/>
      <c r="F46" s="588">
        <f>SUM(F43:F45)</f>
        <v>37.535072606000007</v>
      </c>
      <c r="G46" s="590"/>
      <c r="H46" s="591"/>
      <c r="I46" s="588">
        <f>SUM(I43:I45)</f>
        <v>34.698453900402249</v>
      </c>
      <c r="J46" s="582">
        <f t="shared" si="0"/>
        <v>-2.8366187055977576</v>
      </c>
      <c r="K46" s="583">
        <f>IF((F46)=0,"",(J46/F46))</f>
        <v>-7.5572484842997806E-2</v>
      </c>
    </row>
    <row r="47" spans="2:11" ht="16.5" customHeight="1">
      <c r="B47" s="548" t="s">
        <v>394</v>
      </c>
      <c r="C47" s="546" t="s">
        <v>41</v>
      </c>
      <c r="D47" s="594">
        <f>'Current Tariff '!E128</f>
        <v>3.5999999999999999E-3</v>
      </c>
      <c r="E47" s="585">
        <f>C5*C7</f>
        <v>784.94190000000003</v>
      </c>
      <c r="F47" s="593">
        <f t="shared" ref="F47:F54" si="9">E47*D47</f>
        <v>2.8257908400000002</v>
      </c>
      <c r="G47" s="594">
        <f>'2016 Rate Schedule (Part 1)'!E120</f>
        <v>3.5999999999999999E-3</v>
      </c>
      <c r="H47" s="585">
        <f>C5*C8</f>
        <v>786.54130000000009</v>
      </c>
      <c r="I47" s="593">
        <f t="shared" ref="I47:I54" si="10">H47*G47</f>
        <v>2.83154868</v>
      </c>
      <c r="J47" s="574">
        <f t="shared" si="0"/>
        <v>5.757839999999792E-3</v>
      </c>
      <c r="K47" s="575">
        <f t="shared" si="2"/>
        <v>2.037603037880819E-3</v>
      </c>
    </row>
    <row r="48" spans="2:11">
      <c r="B48" s="548" t="s">
        <v>395</v>
      </c>
      <c r="C48" s="546" t="s">
        <v>41</v>
      </c>
      <c r="D48" s="594">
        <f>'Current Tariff '!E129</f>
        <v>2.0999999999999999E-3</v>
      </c>
      <c r="E48" s="585">
        <f>C5*C7</f>
        <v>784.94190000000003</v>
      </c>
      <c r="F48" s="593">
        <f t="shared" si="9"/>
        <v>1.64837799</v>
      </c>
      <c r="G48" s="594">
        <f>'2016 Rate Schedule (Part 1)'!E121</f>
        <v>2.0999999999999999E-3</v>
      </c>
      <c r="H48" s="585">
        <f>C5*C8</f>
        <v>786.54130000000009</v>
      </c>
      <c r="I48" s="593">
        <f t="shared" si="10"/>
        <v>1.6517367300000001</v>
      </c>
      <c r="J48" s="574">
        <f t="shared" si="0"/>
        <v>3.3587400000001377E-3</v>
      </c>
      <c r="K48" s="575">
        <f t="shared" si="2"/>
        <v>2.0376030378809764E-3</v>
      </c>
    </row>
    <row r="49" spans="2:11">
      <c r="B49" s="536" t="s">
        <v>396</v>
      </c>
      <c r="C49" s="546" t="s">
        <v>489</v>
      </c>
      <c r="D49" s="594">
        <f>'Current Tariff '!E130</f>
        <v>0.25</v>
      </c>
      <c r="E49" s="570">
        <v>1</v>
      </c>
      <c r="F49" s="593">
        <f t="shared" si="9"/>
        <v>0.25</v>
      </c>
      <c r="G49" s="594">
        <f>'2016 Rate Schedule (Part 1)'!E122</f>
        <v>0.25</v>
      </c>
      <c r="H49" s="573">
        <v>1</v>
      </c>
      <c r="I49" s="593">
        <f t="shared" si="10"/>
        <v>0.25</v>
      </c>
      <c r="J49" s="574">
        <f t="shared" si="0"/>
        <v>0</v>
      </c>
      <c r="K49" s="575">
        <f t="shared" si="2"/>
        <v>0</v>
      </c>
    </row>
    <row r="50" spans="2:11">
      <c r="B50" s="536" t="s">
        <v>397</v>
      </c>
      <c r="C50" s="546" t="s">
        <v>41</v>
      </c>
      <c r="D50" s="594">
        <v>7.0000000000000001E-3</v>
      </c>
      <c r="E50" s="576">
        <f>C5</f>
        <v>727</v>
      </c>
      <c r="F50" s="593">
        <f t="shared" si="9"/>
        <v>5.0890000000000004</v>
      </c>
      <c r="G50" s="860">
        <f>D50</f>
        <v>7.0000000000000001E-3</v>
      </c>
      <c r="H50" s="895">
        <f>C5</f>
        <v>727</v>
      </c>
      <c r="I50" s="595">
        <f>G50*H50</f>
        <v>5.0890000000000004</v>
      </c>
      <c r="J50" s="595">
        <f t="shared" si="0"/>
        <v>0</v>
      </c>
      <c r="K50" s="575">
        <f t="shared" si="2"/>
        <v>0</v>
      </c>
    </row>
    <row r="51" spans="2:11" ht="25.5">
      <c r="B51" s="548" t="s">
        <v>470</v>
      </c>
      <c r="C51" s="546" t="s">
        <v>41</v>
      </c>
      <c r="D51" s="595">
        <f>G51</f>
        <v>0</v>
      </c>
      <c r="E51" s="585">
        <f>E47</f>
        <v>784.94190000000003</v>
      </c>
      <c r="F51" s="595">
        <f>D51*E51</f>
        <v>0</v>
      </c>
      <c r="G51" s="594">
        <f>'2016 Rate Schedule (Part 1)'!E50</f>
        <v>0</v>
      </c>
      <c r="H51" s="585">
        <f>C5*C8</f>
        <v>786.54130000000009</v>
      </c>
      <c r="I51" s="593">
        <f>H51*G51</f>
        <v>0</v>
      </c>
      <c r="J51" s="574">
        <f t="shared" si="0"/>
        <v>0</v>
      </c>
      <c r="K51" s="575" t="str">
        <f t="shared" si="2"/>
        <v/>
      </c>
    </row>
    <row r="52" spans="2:11" ht="12.75" customHeight="1">
      <c r="B52" s="542" t="s">
        <v>471</v>
      </c>
      <c r="C52" s="546" t="s">
        <v>41</v>
      </c>
      <c r="D52" s="846">
        <v>8.6999999999999994E-2</v>
      </c>
      <c r="E52" s="597">
        <f>IF(AND(C5*12&gt;=150000),0.64*C5*C7,0.64*C5)</f>
        <v>465.28000000000003</v>
      </c>
      <c r="F52" s="593">
        <f t="shared" si="9"/>
        <v>40.47936</v>
      </c>
      <c r="G52" s="596">
        <f>D52</f>
        <v>8.6999999999999994E-2</v>
      </c>
      <c r="H52" s="597">
        <f>IF(AND(C5*12&gt;=150000),0.64*C5*C8,0.64*C5)</f>
        <v>465.28000000000003</v>
      </c>
      <c r="I52" s="593">
        <f t="shared" si="10"/>
        <v>40.47936</v>
      </c>
      <c r="J52" s="574">
        <f t="shared" si="0"/>
        <v>0</v>
      </c>
      <c r="K52" s="575">
        <f t="shared" si="2"/>
        <v>0</v>
      </c>
    </row>
    <row r="53" spans="2:11" ht="63.75" customHeight="1">
      <c r="B53" s="542" t="s">
        <v>472</v>
      </c>
      <c r="C53" s="546" t="s">
        <v>41</v>
      </c>
      <c r="D53" s="846">
        <v>0.13200000000000001</v>
      </c>
      <c r="E53" s="597">
        <f>IF(AND(C5*12&gt;=150000),0.18*C5*C7,0.18*C5)</f>
        <v>130.85999999999999</v>
      </c>
      <c r="F53" s="593">
        <f t="shared" si="9"/>
        <v>17.273519999999998</v>
      </c>
      <c r="G53" s="596">
        <f t="shared" ref="G53:G54" si="11">D53</f>
        <v>0.13200000000000001</v>
      </c>
      <c r="H53" s="597">
        <f>IF(AND(C5*12&gt;=150000),0.18*C5*C8,0.18*C5)</f>
        <v>130.85999999999999</v>
      </c>
      <c r="I53" s="593">
        <f t="shared" si="10"/>
        <v>17.273519999999998</v>
      </c>
      <c r="J53" s="574">
        <f t="shared" si="0"/>
        <v>0</v>
      </c>
      <c r="K53" s="575">
        <f t="shared" si="2"/>
        <v>0</v>
      </c>
    </row>
    <row r="54" spans="2:11" ht="14.25" customHeight="1" thickBot="1">
      <c r="B54" s="549" t="s">
        <v>473</v>
      </c>
      <c r="C54" s="546" t="s">
        <v>41</v>
      </c>
      <c r="D54" s="846">
        <v>0.18</v>
      </c>
      <c r="E54" s="597">
        <f>IF(AND(C5*12&gt;=150000),0.18*C5*C7,0.18*C5)</f>
        <v>130.85999999999999</v>
      </c>
      <c r="F54" s="593">
        <f t="shared" si="9"/>
        <v>23.554799999999997</v>
      </c>
      <c r="G54" s="596">
        <f t="shared" si="11"/>
        <v>0.18</v>
      </c>
      <c r="H54" s="597">
        <f>IF(AND(C5*12&gt;=150000),0.18*C5*C8,0.18*C5)</f>
        <v>130.85999999999999</v>
      </c>
      <c r="I54" s="593">
        <f t="shared" si="10"/>
        <v>23.554799999999997</v>
      </c>
      <c r="J54" s="574">
        <f t="shared" si="0"/>
        <v>0</v>
      </c>
      <c r="K54" s="575">
        <f t="shared" si="2"/>
        <v>0</v>
      </c>
    </row>
    <row r="55" spans="2:11" ht="12.75" hidden="1" customHeight="1">
      <c r="B55" s="542" t="s">
        <v>474</v>
      </c>
      <c r="C55" s="537"/>
      <c r="D55" s="596">
        <v>8.5999999999999993E-2</v>
      </c>
      <c r="E55" s="597">
        <f>IF(AND(C5*12&gt;=150000),C5*C7,C5)</f>
        <v>727</v>
      </c>
      <c r="F55" s="593">
        <f>E55*D55</f>
        <v>62.521999999999998</v>
      </c>
      <c r="G55" s="596">
        <v>8.5999999999999993E-2</v>
      </c>
      <c r="H55" s="597">
        <f>IF(AND(C5*12&gt;=150000),C5*C8,C5)</f>
        <v>727</v>
      </c>
      <c r="I55" s="593">
        <f>H55*G55</f>
        <v>62.521999999999998</v>
      </c>
      <c r="J55" s="574">
        <f t="shared" si="0"/>
        <v>0</v>
      </c>
      <c r="K55" s="575">
        <f t="shared" si="2"/>
        <v>0</v>
      </c>
    </row>
    <row r="56" spans="2:11" ht="13.5" hidden="1" customHeight="1" thickBot="1">
      <c r="B56" s="542" t="s">
        <v>475</v>
      </c>
      <c r="C56" s="537"/>
      <c r="D56" s="592">
        <f>0.0906</f>
        <v>9.06E-2</v>
      </c>
      <c r="E56" s="598">
        <f>IF(AND(C5*12&gt;=150000),C5*C7,C5)</f>
        <v>727</v>
      </c>
      <c r="F56" s="593">
        <f>E56*D56</f>
        <v>65.866200000000006</v>
      </c>
      <c r="G56" s="592">
        <f>0.0906</f>
        <v>9.06E-2</v>
      </c>
      <c r="H56" s="598">
        <f>IF(AND(C5*12&gt;=150000),C5*C8,C5)</f>
        <v>727</v>
      </c>
      <c r="I56" s="593">
        <f>H56*G56</f>
        <v>65.866200000000006</v>
      </c>
      <c r="J56" s="574">
        <f t="shared" si="0"/>
        <v>0</v>
      </c>
      <c r="K56" s="575">
        <f t="shared" si="2"/>
        <v>0</v>
      </c>
    </row>
    <row r="57" spans="2:11" ht="13.5" thickBot="1">
      <c r="B57" s="550"/>
      <c r="C57" s="551"/>
      <c r="D57" s="599"/>
      <c r="E57" s="600"/>
      <c r="F57" s="601"/>
      <c r="G57" s="599"/>
      <c r="H57" s="602"/>
      <c r="I57" s="601"/>
      <c r="J57" s="603"/>
      <c r="K57" s="604"/>
    </row>
    <row r="58" spans="2:11">
      <c r="B58" s="552" t="s">
        <v>476</v>
      </c>
      <c r="C58" s="536"/>
      <c r="D58" s="605"/>
      <c r="E58" s="606"/>
      <c r="F58" s="607">
        <f>SUM(F47:F54,F46)</f>
        <v>128.655921436</v>
      </c>
      <c r="G58" s="608"/>
      <c r="H58" s="608"/>
      <c r="I58" s="607">
        <f>SUM(I47:I54,I46)</f>
        <v>125.82841931040224</v>
      </c>
      <c r="J58" s="609">
        <f>I58-F58</f>
        <v>-2.8275021255977606</v>
      </c>
      <c r="K58" s="610">
        <f>IF((F58)=0,"",(J58/F58))</f>
        <v>-2.1977240487949901E-2</v>
      </c>
    </row>
    <row r="59" spans="2:11">
      <c r="B59" s="553" t="s">
        <v>398</v>
      </c>
      <c r="C59" s="536"/>
      <c r="D59" s="605">
        <v>0.13</v>
      </c>
      <c r="E59" s="611"/>
      <c r="F59" s="612">
        <f>F58*D59</f>
        <v>16.725269786680002</v>
      </c>
      <c r="G59" s="613">
        <v>0.13</v>
      </c>
      <c r="H59" s="614"/>
      <c r="I59" s="612">
        <f>I58*G59</f>
        <v>16.357694510352292</v>
      </c>
      <c r="J59" s="615">
        <f>I59-F59</f>
        <v>-0.36757527632770959</v>
      </c>
      <c r="K59" s="616">
        <f>IF((F59)=0,"",(J59/F59))</f>
        <v>-2.1977240487949939E-2</v>
      </c>
    </row>
    <row r="60" spans="2:11">
      <c r="B60" s="554" t="s">
        <v>478</v>
      </c>
      <c r="C60" s="536"/>
      <c r="D60" s="617"/>
      <c r="E60" s="611"/>
      <c r="F60" s="612">
        <f>F58+F59</f>
        <v>145.38119122268</v>
      </c>
      <c r="G60" s="614"/>
      <c r="H60" s="614"/>
      <c r="I60" s="612">
        <f>I58+I59</f>
        <v>142.18611382075454</v>
      </c>
      <c r="J60" s="615">
        <f>I60-F60</f>
        <v>-3.1950774019254595</v>
      </c>
      <c r="K60" s="616">
        <f>IF((F60)=0,"",(J60/F60))</f>
        <v>-2.1977240487949832E-2</v>
      </c>
    </row>
    <row r="61" spans="2:11" ht="12.75" customHeight="1">
      <c r="B61" s="1278" t="s">
        <v>479</v>
      </c>
      <c r="C61" s="1278"/>
      <c r="D61" s="617"/>
      <c r="E61" s="611"/>
      <c r="F61" s="618"/>
      <c r="G61" s="595"/>
      <c r="H61" s="595"/>
      <c r="I61" s="595"/>
      <c r="J61" s="595"/>
      <c r="K61" s="619"/>
    </row>
    <row r="62" spans="2:11" ht="13.5" customHeight="1" thickBot="1">
      <c r="B62" s="1279" t="s">
        <v>477</v>
      </c>
      <c r="C62" s="1279"/>
      <c r="D62" s="620"/>
      <c r="E62" s="621"/>
      <c r="F62" s="622">
        <f>F60+F61</f>
        <v>145.38119122268</v>
      </c>
      <c r="G62" s="623"/>
      <c r="H62" s="623"/>
      <c r="I62" s="622">
        <f>I60+I61</f>
        <v>142.18611382075454</v>
      </c>
      <c r="J62" s="624">
        <f>I62-F62</f>
        <v>-3.1950774019254595</v>
      </c>
      <c r="K62" s="625">
        <f>IF((F62)=0,"",(J62/F62))</f>
        <v>-2.1977240487949832E-2</v>
      </c>
    </row>
    <row r="63" spans="2:11" ht="13.5" thickBot="1">
      <c r="B63" s="550"/>
      <c r="C63" s="551"/>
      <c r="D63" s="599"/>
      <c r="E63" s="600"/>
      <c r="F63" s="601"/>
      <c r="G63" s="599"/>
      <c r="H63" s="602"/>
      <c r="I63" s="601"/>
      <c r="J63" s="603"/>
      <c r="K63" s="604"/>
    </row>
    <row r="65" spans="2:11">
      <c r="B65" s="288" t="s">
        <v>397</v>
      </c>
      <c r="D65" s="288">
        <v>7.0000000000000001E-3</v>
      </c>
      <c r="E65" s="288" t="s">
        <v>769</v>
      </c>
      <c r="F65" s="622">
        <f>'[4]App.2-W_Bill Impacts'!H762</f>
        <v>137.75312583848</v>
      </c>
      <c r="G65" s="623"/>
      <c r="H65" s="623"/>
      <c r="I65" s="622">
        <f>'[4]App.2-W_Bill Impacts'!K762</f>
        <v>133.62725372447946</v>
      </c>
      <c r="J65" s="624">
        <f>'[4]App.2-W_Bill Impacts'!L762</f>
        <v>-4.1258721140005434</v>
      </c>
      <c r="K65" s="625">
        <f>'[4]App.2-W_Bill Impacts'!M762</f>
        <v>-2.9951205019029929E-2</v>
      </c>
    </row>
    <row r="67" spans="2:11" ht="12.75" customHeight="1"/>
    <row r="68" spans="2:11" ht="12.75" customHeight="1"/>
  </sheetData>
  <mergeCells count="10">
    <mergeCell ref="B61:C61"/>
    <mergeCell ref="B62:C62"/>
    <mergeCell ref="C3:E3"/>
    <mergeCell ref="C4:E4"/>
    <mergeCell ref="D11:F11"/>
    <mergeCell ref="G11:I11"/>
    <mergeCell ref="J11:K11"/>
    <mergeCell ref="C12:C13"/>
    <mergeCell ref="J12:J13"/>
    <mergeCell ref="K12:K13"/>
  </mergeCells>
  <dataValidations count="3">
    <dataValidation type="list" allowBlank="1" showInputMessage="1" showErrorMessage="1" sqref="IJ10:IJ24 WUV983074:WUV983081 WKZ983074:WKZ983081 WBD983074:WBD983081 VRH983074:VRH983081 VHL983074:VHL983081 UXP983074:UXP983081 UNT983074:UNT983081 UDX983074:UDX983081 TUB983074:TUB983081 TKF983074:TKF983081 TAJ983074:TAJ983081 SQN983074:SQN983081 SGR983074:SGR983081 RWV983074:RWV983081 RMZ983074:RMZ983081 RDD983074:RDD983081 QTH983074:QTH983081 QJL983074:QJL983081 PZP983074:PZP983081 PPT983074:PPT983081 PFX983074:PFX983081 OWB983074:OWB983081 OMF983074:OMF983081 OCJ983074:OCJ983081 NSN983074:NSN983081 NIR983074:NIR983081 MYV983074:MYV983081 MOZ983074:MOZ983081 MFD983074:MFD983081 LVH983074:LVH983081 LLL983074:LLL983081 LBP983074:LBP983081 KRT983074:KRT983081 KHX983074:KHX983081 JYB983074:JYB983081 JOF983074:JOF983081 JEJ983074:JEJ983081 IUN983074:IUN983081 IKR983074:IKR983081 IAV983074:IAV983081 HQZ983074:HQZ983081 HHD983074:HHD983081 GXH983074:GXH983081 GNL983074:GNL983081 GDP983074:GDP983081 FTT983074:FTT983081 FJX983074:FJX983081 FAB983074:FAB983081 EQF983074:EQF983081 EGJ983074:EGJ983081 DWN983074:DWN983081 DMR983074:DMR983081 DCV983074:DCV983081 CSZ983074:CSZ983081 CJD983074:CJD983081 BZH983074:BZH983081 BPL983074:BPL983081 BFP983074:BFP983081 AVT983074:AVT983081 ALX983074:ALX983081 ACB983074:ACB983081 SF983074:SF983081 IJ983074:IJ983081 WUV917538:WUV917545 WKZ917538:WKZ917545 WBD917538:WBD917545 VRH917538:VRH917545 VHL917538:VHL917545 UXP917538:UXP917545 UNT917538:UNT917545 UDX917538:UDX917545 TUB917538:TUB917545 TKF917538:TKF917545 TAJ917538:TAJ917545 SQN917538:SQN917545 SGR917538:SGR917545 RWV917538:RWV917545 RMZ917538:RMZ917545 RDD917538:RDD917545 QTH917538:QTH917545 QJL917538:QJL917545 PZP917538:PZP917545 PPT917538:PPT917545 PFX917538:PFX917545 OWB917538:OWB917545 OMF917538:OMF917545 OCJ917538:OCJ917545 NSN917538:NSN917545 NIR917538:NIR917545 MYV917538:MYV917545 MOZ917538:MOZ917545 MFD917538:MFD917545 LVH917538:LVH917545 LLL917538:LLL917545 LBP917538:LBP917545 KRT917538:KRT917545 KHX917538:KHX917545 JYB917538:JYB917545 JOF917538:JOF917545 JEJ917538:JEJ917545 IUN917538:IUN917545 IKR917538:IKR917545 IAV917538:IAV917545 HQZ917538:HQZ917545 HHD917538:HHD917545 GXH917538:GXH917545 GNL917538:GNL917545 GDP917538:GDP917545 FTT917538:FTT917545 FJX917538:FJX917545 FAB917538:FAB917545 EQF917538:EQF917545 EGJ917538:EGJ917545 DWN917538:DWN917545 DMR917538:DMR917545 DCV917538:DCV917545 CSZ917538:CSZ917545 CJD917538:CJD917545 BZH917538:BZH917545 BPL917538:BPL917545 BFP917538:BFP917545 AVT917538:AVT917545 ALX917538:ALX917545 ACB917538:ACB917545 SF917538:SF917545 IJ917538:IJ917545 WUV852002:WUV852009 WKZ852002:WKZ852009 WBD852002:WBD852009 VRH852002:VRH852009 VHL852002:VHL852009 UXP852002:UXP852009 UNT852002:UNT852009 UDX852002:UDX852009 TUB852002:TUB852009 TKF852002:TKF852009 TAJ852002:TAJ852009 SQN852002:SQN852009 SGR852002:SGR852009 RWV852002:RWV852009 RMZ852002:RMZ852009 RDD852002:RDD852009 QTH852002:QTH852009 QJL852002:QJL852009 PZP852002:PZP852009 PPT852002:PPT852009 PFX852002:PFX852009 OWB852002:OWB852009 OMF852002:OMF852009 OCJ852002:OCJ852009 NSN852002:NSN852009 NIR852002:NIR852009 MYV852002:MYV852009 MOZ852002:MOZ852009 MFD852002:MFD852009 LVH852002:LVH852009 LLL852002:LLL852009 LBP852002:LBP852009 KRT852002:KRT852009 KHX852002:KHX852009 JYB852002:JYB852009 JOF852002:JOF852009 JEJ852002:JEJ852009 IUN852002:IUN852009 IKR852002:IKR852009 IAV852002:IAV852009 HQZ852002:HQZ852009 HHD852002:HHD852009 GXH852002:GXH852009 GNL852002:GNL852009 GDP852002:GDP852009 FTT852002:FTT852009 FJX852002:FJX852009 FAB852002:FAB852009 EQF852002:EQF852009 EGJ852002:EGJ852009 DWN852002:DWN852009 DMR852002:DMR852009 DCV852002:DCV852009 CSZ852002:CSZ852009 CJD852002:CJD852009 BZH852002:BZH852009 BPL852002:BPL852009 BFP852002:BFP852009 AVT852002:AVT852009 ALX852002:ALX852009 ACB852002:ACB852009 SF852002:SF852009 IJ852002:IJ852009 WUV786466:WUV786473 WKZ786466:WKZ786473 WBD786466:WBD786473 VRH786466:VRH786473 VHL786466:VHL786473 UXP786466:UXP786473 UNT786466:UNT786473 UDX786466:UDX786473 TUB786466:TUB786473 TKF786466:TKF786473 TAJ786466:TAJ786473 SQN786466:SQN786473 SGR786466:SGR786473 RWV786466:RWV786473 RMZ786466:RMZ786473 RDD786466:RDD786473 QTH786466:QTH786473 QJL786466:QJL786473 PZP786466:PZP786473 PPT786466:PPT786473 PFX786466:PFX786473 OWB786466:OWB786473 OMF786466:OMF786473 OCJ786466:OCJ786473 NSN786466:NSN786473 NIR786466:NIR786473 MYV786466:MYV786473 MOZ786466:MOZ786473 MFD786466:MFD786473 LVH786466:LVH786473 LLL786466:LLL786473 LBP786466:LBP786473 KRT786466:KRT786473 KHX786466:KHX786473 JYB786466:JYB786473 JOF786466:JOF786473 JEJ786466:JEJ786473 IUN786466:IUN786473 IKR786466:IKR786473 IAV786466:IAV786473 HQZ786466:HQZ786473 HHD786466:HHD786473 GXH786466:GXH786473 GNL786466:GNL786473 GDP786466:GDP786473 FTT786466:FTT786473 FJX786466:FJX786473 FAB786466:FAB786473 EQF786466:EQF786473 EGJ786466:EGJ786473 DWN786466:DWN786473 DMR786466:DMR786473 DCV786466:DCV786473 CSZ786466:CSZ786473 CJD786466:CJD786473 BZH786466:BZH786473 BPL786466:BPL786473 BFP786466:BFP786473 AVT786466:AVT786473 ALX786466:ALX786473 ACB786466:ACB786473 SF786466:SF786473 IJ786466:IJ786473 WUV720930:WUV720937 WKZ720930:WKZ720937 WBD720930:WBD720937 VRH720930:VRH720937 VHL720930:VHL720937 UXP720930:UXP720937 UNT720930:UNT720937 UDX720930:UDX720937 TUB720930:TUB720937 TKF720930:TKF720937 TAJ720930:TAJ720937 SQN720930:SQN720937 SGR720930:SGR720937 RWV720930:RWV720937 RMZ720930:RMZ720937 RDD720930:RDD720937 QTH720930:QTH720937 QJL720930:QJL720937 PZP720930:PZP720937 PPT720930:PPT720937 PFX720930:PFX720937 OWB720930:OWB720937 OMF720930:OMF720937 OCJ720930:OCJ720937 NSN720930:NSN720937 NIR720930:NIR720937 MYV720930:MYV720937 MOZ720930:MOZ720937 MFD720930:MFD720937 LVH720930:LVH720937 LLL720930:LLL720937 LBP720930:LBP720937 KRT720930:KRT720937 KHX720930:KHX720937 JYB720930:JYB720937 JOF720930:JOF720937 JEJ720930:JEJ720937 IUN720930:IUN720937 IKR720930:IKR720937 IAV720930:IAV720937 HQZ720930:HQZ720937 HHD720930:HHD720937 GXH720930:GXH720937 GNL720930:GNL720937 GDP720930:GDP720937 FTT720930:FTT720937 FJX720930:FJX720937 FAB720930:FAB720937 EQF720930:EQF720937 EGJ720930:EGJ720937 DWN720930:DWN720937 DMR720930:DMR720937 DCV720930:DCV720937 CSZ720930:CSZ720937 CJD720930:CJD720937 BZH720930:BZH720937 BPL720930:BPL720937 BFP720930:BFP720937 AVT720930:AVT720937 ALX720930:ALX720937 ACB720930:ACB720937 SF720930:SF720937 IJ720930:IJ720937 WUV655394:WUV655401 WKZ655394:WKZ655401 WBD655394:WBD655401 VRH655394:VRH655401 VHL655394:VHL655401 UXP655394:UXP655401 UNT655394:UNT655401 UDX655394:UDX655401 TUB655394:TUB655401 TKF655394:TKF655401 TAJ655394:TAJ655401 SQN655394:SQN655401 SGR655394:SGR655401 RWV655394:RWV655401 RMZ655394:RMZ655401 RDD655394:RDD655401 QTH655394:QTH655401 QJL655394:QJL655401 PZP655394:PZP655401 PPT655394:PPT655401 PFX655394:PFX655401 OWB655394:OWB655401 OMF655394:OMF655401 OCJ655394:OCJ655401 NSN655394:NSN655401 NIR655394:NIR655401 MYV655394:MYV655401 MOZ655394:MOZ655401 MFD655394:MFD655401 LVH655394:LVH655401 LLL655394:LLL655401 LBP655394:LBP655401 KRT655394:KRT655401 KHX655394:KHX655401 JYB655394:JYB655401 JOF655394:JOF655401 JEJ655394:JEJ655401 IUN655394:IUN655401 IKR655394:IKR655401 IAV655394:IAV655401 HQZ655394:HQZ655401 HHD655394:HHD655401 GXH655394:GXH655401 GNL655394:GNL655401 GDP655394:GDP655401 FTT655394:FTT655401 FJX655394:FJX655401 FAB655394:FAB655401 EQF655394:EQF655401 EGJ655394:EGJ655401 DWN655394:DWN655401 DMR655394:DMR655401 DCV655394:DCV655401 CSZ655394:CSZ655401 CJD655394:CJD655401 BZH655394:BZH655401 BPL655394:BPL655401 BFP655394:BFP655401 AVT655394:AVT655401 ALX655394:ALX655401 ACB655394:ACB655401 SF655394:SF655401 IJ655394:IJ655401 WUV589858:WUV589865 WKZ589858:WKZ589865 WBD589858:WBD589865 VRH589858:VRH589865 VHL589858:VHL589865 UXP589858:UXP589865 UNT589858:UNT589865 UDX589858:UDX589865 TUB589858:TUB589865 TKF589858:TKF589865 TAJ589858:TAJ589865 SQN589858:SQN589865 SGR589858:SGR589865 RWV589858:RWV589865 RMZ589858:RMZ589865 RDD589858:RDD589865 QTH589858:QTH589865 QJL589858:QJL589865 PZP589858:PZP589865 PPT589858:PPT589865 PFX589858:PFX589865 OWB589858:OWB589865 OMF589858:OMF589865 OCJ589858:OCJ589865 NSN589858:NSN589865 NIR589858:NIR589865 MYV589858:MYV589865 MOZ589858:MOZ589865 MFD589858:MFD589865 LVH589858:LVH589865 LLL589858:LLL589865 LBP589858:LBP589865 KRT589858:KRT589865 KHX589858:KHX589865 JYB589858:JYB589865 JOF589858:JOF589865 JEJ589858:JEJ589865 IUN589858:IUN589865 IKR589858:IKR589865 IAV589858:IAV589865 HQZ589858:HQZ589865 HHD589858:HHD589865 GXH589858:GXH589865 GNL589858:GNL589865 GDP589858:GDP589865 FTT589858:FTT589865 FJX589858:FJX589865 FAB589858:FAB589865 EQF589858:EQF589865 EGJ589858:EGJ589865 DWN589858:DWN589865 DMR589858:DMR589865 DCV589858:DCV589865 CSZ589858:CSZ589865 CJD589858:CJD589865 BZH589858:BZH589865 BPL589858:BPL589865 BFP589858:BFP589865 AVT589858:AVT589865 ALX589858:ALX589865 ACB589858:ACB589865 SF589858:SF589865 IJ589858:IJ589865 WUV524322:WUV524329 WKZ524322:WKZ524329 WBD524322:WBD524329 VRH524322:VRH524329 VHL524322:VHL524329 UXP524322:UXP524329 UNT524322:UNT524329 UDX524322:UDX524329 TUB524322:TUB524329 TKF524322:TKF524329 TAJ524322:TAJ524329 SQN524322:SQN524329 SGR524322:SGR524329 RWV524322:RWV524329 RMZ524322:RMZ524329 RDD524322:RDD524329 QTH524322:QTH524329 QJL524322:QJL524329 PZP524322:PZP524329 PPT524322:PPT524329 PFX524322:PFX524329 OWB524322:OWB524329 OMF524322:OMF524329 OCJ524322:OCJ524329 NSN524322:NSN524329 NIR524322:NIR524329 MYV524322:MYV524329 MOZ524322:MOZ524329 MFD524322:MFD524329 LVH524322:LVH524329 LLL524322:LLL524329 LBP524322:LBP524329 KRT524322:KRT524329 KHX524322:KHX524329 JYB524322:JYB524329 JOF524322:JOF524329 JEJ524322:JEJ524329 IUN524322:IUN524329 IKR524322:IKR524329 IAV524322:IAV524329 HQZ524322:HQZ524329 HHD524322:HHD524329 GXH524322:GXH524329 GNL524322:GNL524329 GDP524322:GDP524329 FTT524322:FTT524329 FJX524322:FJX524329 FAB524322:FAB524329 EQF524322:EQF524329 EGJ524322:EGJ524329 DWN524322:DWN524329 DMR524322:DMR524329 DCV524322:DCV524329 CSZ524322:CSZ524329 CJD524322:CJD524329 BZH524322:BZH524329 BPL524322:BPL524329 BFP524322:BFP524329 AVT524322:AVT524329 ALX524322:ALX524329 ACB524322:ACB524329 SF524322:SF524329 IJ524322:IJ524329 WUV458786:WUV458793 WKZ458786:WKZ458793 WBD458786:WBD458793 VRH458786:VRH458793 VHL458786:VHL458793 UXP458786:UXP458793 UNT458786:UNT458793 UDX458786:UDX458793 TUB458786:TUB458793 TKF458786:TKF458793 TAJ458786:TAJ458793 SQN458786:SQN458793 SGR458786:SGR458793 RWV458786:RWV458793 RMZ458786:RMZ458793 RDD458786:RDD458793 QTH458786:QTH458793 QJL458786:QJL458793 PZP458786:PZP458793 PPT458786:PPT458793 PFX458786:PFX458793 OWB458786:OWB458793 OMF458786:OMF458793 OCJ458786:OCJ458793 NSN458786:NSN458793 NIR458786:NIR458793 MYV458786:MYV458793 MOZ458786:MOZ458793 MFD458786:MFD458793 LVH458786:LVH458793 LLL458786:LLL458793 LBP458786:LBP458793 KRT458786:KRT458793 KHX458786:KHX458793 JYB458786:JYB458793 JOF458786:JOF458793 JEJ458786:JEJ458793 IUN458786:IUN458793 IKR458786:IKR458793 IAV458786:IAV458793 HQZ458786:HQZ458793 HHD458786:HHD458793 GXH458786:GXH458793 GNL458786:GNL458793 GDP458786:GDP458793 FTT458786:FTT458793 FJX458786:FJX458793 FAB458786:FAB458793 EQF458786:EQF458793 EGJ458786:EGJ458793 DWN458786:DWN458793 DMR458786:DMR458793 DCV458786:DCV458793 CSZ458786:CSZ458793 CJD458786:CJD458793 BZH458786:BZH458793 BPL458786:BPL458793 BFP458786:BFP458793 AVT458786:AVT458793 ALX458786:ALX458793 ACB458786:ACB458793 SF458786:SF458793 IJ458786:IJ458793 WUV393250:WUV393257 WKZ393250:WKZ393257 WBD393250:WBD393257 VRH393250:VRH393257 VHL393250:VHL393257 UXP393250:UXP393257 UNT393250:UNT393257 UDX393250:UDX393257 TUB393250:TUB393257 TKF393250:TKF393257 TAJ393250:TAJ393257 SQN393250:SQN393257 SGR393250:SGR393257 RWV393250:RWV393257 RMZ393250:RMZ393257 RDD393250:RDD393257 QTH393250:QTH393257 QJL393250:QJL393257 PZP393250:PZP393257 PPT393250:PPT393257 PFX393250:PFX393257 OWB393250:OWB393257 OMF393250:OMF393257 OCJ393250:OCJ393257 NSN393250:NSN393257 NIR393250:NIR393257 MYV393250:MYV393257 MOZ393250:MOZ393257 MFD393250:MFD393257 LVH393250:LVH393257 LLL393250:LLL393257 LBP393250:LBP393257 KRT393250:KRT393257 KHX393250:KHX393257 JYB393250:JYB393257 JOF393250:JOF393257 JEJ393250:JEJ393257 IUN393250:IUN393257 IKR393250:IKR393257 IAV393250:IAV393257 HQZ393250:HQZ393257 HHD393250:HHD393257 GXH393250:GXH393257 GNL393250:GNL393257 GDP393250:GDP393257 FTT393250:FTT393257 FJX393250:FJX393257 FAB393250:FAB393257 EQF393250:EQF393257 EGJ393250:EGJ393257 DWN393250:DWN393257 DMR393250:DMR393257 DCV393250:DCV393257 CSZ393250:CSZ393257 CJD393250:CJD393257 BZH393250:BZH393257 BPL393250:BPL393257 BFP393250:BFP393257 AVT393250:AVT393257 ALX393250:ALX393257 ACB393250:ACB393257 SF393250:SF393257 IJ393250:IJ393257 WUV327714:WUV327721 WKZ327714:WKZ327721 WBD327714:WBD327721 VRH327714:VRH327721 VHL327714:VHL327721 UXP327714:UXP327721 UNT327714:UNT327721 UDX327714:UDX327721 TUB327714:TUB327721 TKF327714:TKF327721 TAJ327714:TAJ327721 SQN327714:SQN327721 SGR327714:SGR327721 RWV327714:RWV327721 RMZ327714:RMZ327721 RDD327714:RDD327721 QTH327714:QTH327721 QJL327714:QJL327721 PZP327714:PZP327721 PPT327714:PPT327721 PFX327714:PFX327721 OWB327714:OWB327721 OMF327714:OMF327721 OCJ327714:OCJ327721 NSN327714:NSN327721 NIR327714:NIR327721 MYV327714:MYV327721 MOZ327714:MOZ327721 MFD327714:MFD327721 LVH327714:LVH327721 LLL327714:LLL327721 LBP327714:LBP327721 KRT327714:KRT327721 KHX327714:KHX327721 JYB327714:JYB327721 JOF327714:JOF327721 JEJ327714:JEJ327721 IUN327714:IUN327721 IKR327714:IKR327721 IAV327714:IAV327721 HQZ327714:HQZ327721 HHD327714:HHD327721 GXH327714:GXH327721 GNL327714:GNL327721 GDP327714:GDP327721 FTT327714:FTT327721 FJX327714:FJX327721 FAB327714:FAB327721 EQF327714:EQF327721 EGJ327714:EGJ327721 DWN327714:DWN327721 DMR327714:DMR327721 DCV327714:DCV327721 CSZ327714:CSZ327721 CJD327714:CJD327721 BZH327714:BZH327721 BPL327714:BPL327721 BFP327714:BFP327721 AVT327714:AVT327721 ALX327714:ALX327721 ACB327714:ACB327721 SF327714:SF327721 IJ327714:IJ327721 WUV262178:WUV262185 WKZ262178:WKZ262185 WBD262178:WBD262185 VRH262178:VRH262185 VHL262178:VHL262185 UXP262178:UXP262185 UNT262178:UNT262185 UDX262178:UDX262185 TUB262178:TUB262185 TKF262178:TKF262185 TAJ262178:TAJ262185 SQN262178:SQN262185 SGR262178:SGR262185 RWV262178:RWV262185 RMZ262178:RMZ262185 RDD262178:RDD262185 QTH262178:QTH262185 QJL262178:QJL262185 PZP262178:PZP262185 PPT262178:PPT262185 PFX262178:PFX262185 OWB262178:OWB262185 OMF262178:OMF262185 OCJ262178:OCJ262185 NSN262178:NSN262185 NIR262178:NIR262185 MYV262178:MYV262185 MOZ262178:MOZ262185 MFD262178:MFD262185 LVH262178:LVH262185 LLL262178:LLL262185 LBP262178:LBP262185 KRT262178:KRT262185 KHX262178:KHX262185 JYB262178:JYB262185 JOF262178:JOF262185 JEJ262178:JEJ262185 IUN262178:IUN262185 IKR262178:IKR262185 IAV262178:IAV262185 HQZ262178:HQZ262185 HHD262178:HHD262185 GXH262178:GXH262185 GNL262178:GNL262185 GDP262178:GDP262185 FTT262178:FTT262185 FJX262178:FJX262185 FAB262178:FAB262185 EQF262178:EQF262185 EGJ262178:EGJ262185 DWN262178:DWN262185 DMR262178:DMR262185 DCV262178:DCV262185 CSZ262178:CSZ262185 CJD262178:CJD262185 BZH262178:BZH262185 BPL262178:BPL262185 BFP262178:BFP262185 AVT262178:AVT262185 ALX262178:ALX262185 ACB262178:ACB262185 SF262178:SF262185 IJ262178:IJ262185 WUV196642:WUV196649 WKZ196642:WKZ196649 WBD196642:WBD196649 VRH196642:VRH196649 VHL196642:VHL196649 UXP196642:UXP196649 UNT196642:UNT196649 UDX196642:UDX196649 TUB196642:TUB196649 TKF196642:TKF196649 TAJ196642:TAJ196649 SQN196642:SQN196649 SGR196642:SGR196649 RWV196642:RWV196649 RMZ196642:RMZ196649 RDD196642:RDD196649 QTH196642:QTH196649 QJL196642:QJL196649 PZP196642:PZP196649 PPT196642:PPT196649 PFX196642:PFX196649 OWB196642:OWB196649 OMF196642:OMF196649 OCJ196642:OCJ196649 NSN196642:NSN196649 NIR196642:NIR196649 MYV196642:MYV196649 MOZ196642:MOZ196649 MFD196642:MFD196649 LVH196642:LVH196649 LLL196642:LLL196649 LBP196642:LBP196649 KRT196642:KRT196649 KHX196642:KHX196649 JYB196642:JYB196649 JOF196642:JOF196649 JEJ196642:JEJ196649 IUN196642:IUN196649 IKR196642:IKR196649 IAV196642:IAV196649 HQZ196642:HQZ196649 HHD196642:HHD196649 GXH196642:GXH196649 GNL196642:GNL196649 GDP196642:GDP196649 FTT196642:FTT196649 FJX196642:FJX196649 FAB196642:FAB196649 EQF196642:EQF196649 EGJ196642:EGJ196649 DWN196642:DWN196649 DMR196642:DMR196649 DCV196642:DCV196649 CSZ196642:CSZ196649 CJD196642:CJD196649 BZH196642:BZH196649 BPL196642:BPL196649 BFP196642:BFP196649 AVT196642:AVT196649 ALX196642:ALX196649 ACB196642:ACB196649 SF196642:SF196649 IJ196642:IJ196649 WUV131106:WUV131113 WKZ131106:WKZ131113 WBD131106:WBD131113 VRH131106:VRH131113 VHL131106:VHL131113 UXP131106:UXP131113 UNT131106:UNT131113 UDX131106:UDX131113 TUB131106:TUB131113 TKF131106:TKF131113 TAJ131106:TAJ131113 SQN131106:SQN131113 SGR131106:SGR131113 RWV131106:RWV131113 RMZ131106:RMZ131113 RDD131106:RDD131113 QTH131106:QTH131113 QJL131106:QJL131113 PZP131106:PZP131113 PPT131106:PPT131113 PFX131106:PFX131113 OWB131106:OWB131113 OMF131106:OMF131113 OCJ131106:OCJ131113 NSN131106:NSN131113 NIR131106:NIR131113 MYV131106:MYV131113 MOZ131106:MOZ131113 MFD131106:MFD131113 LVH131106:LVH131113 LLL131106:LLL131113 LBP131106:LBP131113 KRT131106:KRT131113 KHX131106:KHX131113 JYB131106:JYB131113 JOF131106:JOF131113 JEJ131106:JEJ131113 IUN131106:IUN131113 IKR131106:IKR131113 IAV131106:IAV131113 HQZ131106:HQZ131113 HHD131106:HHD131113 GXH131106:GXH131113 GNL131106:GNL131113 GDP131106:GDP131113 FTT131106:FTT131113 FJX131106:FJX131113 FAB131106:FAB131113 EQF131106:EQF131113 EGJ131106:EGJ131113 DWN131106:DWN131113 DMR131106:DMR131113 DCV131106:DCV131113 CSZ131106:CSZ131113 CJD131106:CJD131113 BZH131106:BZH131113 BPL131106:BPL131113 BFP131106:BFP131113 AVT131106:AVT131113 ALX131106:ALX131113 ACB131106:ACB131113 SF131106:SF131113 IJ131106:IJ131113 WUV65570:WUV65577 WKZ65570:WKZ65577 WBD65570:WBD65577 VRH65570:VRH65577 VHL65570:VHL65577 UXP65570:UXP65577 UNT65570:UNT65577 UDX65570:UDX65577 TUB65570:TUB65577 TKF65570:TKF65577 TAJ65570:TAJ65577 SQN65570:SQN65577 SGR65570:SGR65577 RWV65570:RWV65577 RMZ65570:RMZ65577 RDD65570:RDD65577 QTH65570:QTH65577 QJL65570:QJL65577 PZP65570:PZP65577 PPT65570:PPT65577 PFX65570:PFX65577 OWB65570:OWB65577 OMF65570:OMF65577 OCJ65570:OCJ65577 NSN65570:NSN65577 NIR65570:NIR65577 MYV65570:MYV65577 MOZ65570:MOZ65577 MFD65570:MFD65577 LVH65570:LVH65577 LLL65570:LLL65577 LBP65570:LBP65577 KRT65570:KRT65577 KHX65570:KHX65577 JYB65570:JYB65577 JOF65570:JOF65577 JEJ65570:JEJ65577 IUN65570:IUN65577 IKR65570:IKR65577 IAV65570:IAV65577 HQZ65570:HQZ65577 HHD65570:HHD65577 GXH65570:GXH65577 GNL65570:GNL65577 GDP65570:GDP65577 FTT65570:FTT65577 FJX65570:FJX65577 FAB65570:FAB65577 EQF65570:EQF65577 EGJ65570:EGJ65577 DWN65570:DWN65577 DMR65570:DMR65577 DCV65570:DCV65577 CSZ65570:CSZ65577 CJD65570:CJD65577 BZH65570:BZH65577 BPL65570:BPL65577 BFP65570:BFP65577 AVT65570:AVT65577 ALX65570:ALX65577 ACB65570:ACB65577 SF65570:SF65577 IJ65570:IJ65577 WUV29:WUV41 WKZ29:WKZ41 WBD29:WBD41 VRH29:VRH41 VHL29:VHL41 UXP29:UXP41 UNT29:UNT41 UDX29:UDX41 TUB29:TUB41 TKF29:TKF41 TAJ29:TAJ41 SQN29:SQN41 SGR29:SGR41 RWV29:RWV41 RMZ29:RMZ41 RDD29:RDD41 QTH29:QTH41 QJL29:QJL41 PZP29:PZP41 PPT29:PPT41 PFX29:PFX41 OWB29:OWB41 OMF29:OMF41 OCJ29:OCJ41 NSN29:NSN41 NIR29:NIR41 MYV29:MYV41 MOZ29:MOZ41 MFD29:MFD41 LVH29:LVH41 LLL29:LLL41 LBP29:LBP41 KRT29:KRT41 KHX29:KHX41 JYB29:JYB41 JOF29:JOF41 JEJ29:JEJ41 IUN29:IUN41 IKR29:IKR41 IAV29:IAV41 HQZ29:HQZ41 HHD29:HHD41 GXH29:GXH41 GNL29:GNL41 GDP29:GDP41 FTT29:FTT41 FJX29:FJX41 FAB29:FAB41 EQF29:EQF41 EGJ29:EGJ41 DWN29:DWN41 DMR29:DMR41 DCV29:DCV41 CSZ29:CSZ41 CJD29:CJD41 BZH29:BZH41 BPL29:BPL41 BFP29:BFP41 AVT29:AVT41 ALX29:ALX41 ACB29:ACB41 SF29:SF41 IJ29:IJ41 WUV983071:WUV983072 WKZ983071:WKZ983072 WBD983071:WBD983072 VRH983071:VRH983072 VHL983071:VHL983072 UXP983071:UXP983072 UNT983071:UNT983072 UDX983071:UDX983072 TUB983071:TUB983072 TKF983071:TKF983072 TAJ983071:TAJ983072 SQN983071:SQN983072 SGR983071:SGR983072 RWV983071:RWV983072 RMZ983071:RMZ983072 RDD983071:RDD983072 QTH983071:QTH983072 QJL983071:QJL983072 PZP983071:PZP983072 PPT983071:PPT983072 PFX983071:PFX983072 OWB983071:OWB983072 OMF983071:OMF983072 OCJ983071:OCJ983072 NSN983071:NSN983072 NIR983071:NIR983072 MYV983071:MYV983072 MOZ983071:MOZ983072 MFD983071:MFD983072 LVH983071:LVH983072 LLL983071:LLL983072 LBP983071:LBP983072 KRT983071:KRT983072 KHX983071:KHX983072 JYB983071:JYB983072 JOF983071:JOF983072 JEJ983071:JEJ983072 IUN983071:IUN983072 IKR983071:IKR983072 IAV983071:IAV983072 HQZ983071:HQZ983072 HHD983071:HHD983072 GXH983071:GXH983072 GNL983071:GNL983072 GDP983071:GDP983072 FTT983071:FTT983072 FJX983071:FJX983072 FAB983071:FAB983072 EQF983071:EQF983072 EGJ983071:EGJ983072 DWN983071:DWN983072 DMR983071:DMR983072 DCV983071:DCV983072 CSZ983071:CSZ983072 CJD983071:CJD983072 BZH983071:BZH983072 BPL983071:BPL983072 BFP983071:BFP983072 AVT983071:AVT983072 ALX983071:ALX983072 ACB983071:ACB983072 SF983071:SF983072 IJ983071:IJ983072 WUV917535:WUV917536 WKZ917535:WKZ917536 WBD917535:WBD917536 VRH917535:VRH917536 VHL917535:VHL917536 UXP917535:UXP917536 UNT917535:UNT917536 UDX917535:UDX917536 TUB917535:TUB917536 TKF917535:TKF917536 TAJ917535:TAJ917536 SQN917535:SQN917536 SGR917535:SGR917536 RWV917535:RWV917536 RMZ917535:RMZ917536 RDD917535:RDD917536 QTH917535:QTH917536 QJL917535:QJL917536 PZP917535:PZP917536 PPT917535:PPT917536 PFX917535:PFX917536 OWB917535:OWB917536 OMF917535:OMF917536 OCJ917535:OCJ917536 NSN917535:NSN917536 NIR917535:NIR917536 MYV917535:MYV917536 MOZ917535:MOZ917536 MFD917535:MFD917536 LVH917535:LVH917536 LLL917535:LLL917536 LBP917535:LBP917536 KRT917535:KRT917536 KHX917535:KHX917536 JYB917535:JYB917536 JOF917535:JOF917536 JEJ917535:JEJ917536 IUN917535:IUN917536 IKR917535:IKR917536 IAV917535:IAV917536 HQZ917535:HQZ917536 HHD917535:HHD917536 GXH917535:GXH917536 GNL917535:GNL917536 GDP917535:GDP917536 FTT917535:FTT917536 FJX917535:FJX917536 FAB917535:FAB917536 EQF917535:EQF917536 EGJ917535:EGJ917536 DWN917535:DWN917536 DMR917535:DMR917536 DCV917535:DCV917536 CSZ917535:CSZ917536 CJD917535:CJD917536 BZH917535:BZH917536 BPL917535:BPL917536 BFP917535:BFP917536 AVT917535:AVT917536 ALX917535:ALX917536 ACB917535:ACB917536 SF917535:SF917536 IJ917535:IJ917536 WUV851999:WUV852000 WKZ851999:WKZ852000 WBD851999:WBD852000 VRH851999:VRH852000 VHL851999:VHL852000 UXP851999:UXP852000 UNT851999:UNT852000 UDX851999:UDX852000 TUB851999:TUB852000 TKF851999:TKF852000 TAJ851999:TAJ852000 SQN851999:SQN852000 SGR851999:SGR852000 RWV851999:RWV852000 RMZ851999:RMZ852000 RDD851999:RDD852000 QTH851999:QTH852000 QJL851999:QJL852000 PZP851999:PZP852000 PPT851999:PPT852000 PFX851999:PFX852000 OWB851999:OWB852000 OMF851999:OMF852000 OCJ851999:OCJ852000 NSN851999:NSN852000 NIR851999:NIR852000 MYV851999:MYV852000 MOZ851999:MOZ852000 MFD851999:MFD852000 LVH851999:LVH852000 LLL851999:LLL852000 LBP851999:LBP852000 KRT851999:KRT852000 KHX851999:KHX852000 JYB851999:JYB852000 JOF851999:JOF852000 JEJ851999:JEJ852000 IUN851999:IUN852000 IKR851999:IKR852000 IAV851999:IAV852000 HQZ851999:HQZ852000 HHD851999:HHD852000 GXH851999:GXH852000 GNL851999:GNL852000 GDP851999:GDP852000 FTT851999:FTT852000 FJX851999:FJX852000 FAB851999:FAB852000 EQF851999:EQF852000 EGJ851999:EGJ852000 DWN851999:DWN852000 DMR851999:DMR852000 DCV851999:DCV852000 CSZ851999:CSZ852000 CJD851999:CJD852000 BZH851999:BZH852000 BPL851999:BPL852000 BFP851999:BFP852000 AVT851999:AVT852000 ALX851999:ALX852000 ACB851999:ACB852000 SF851999:SF852000 IJ851999:IJ852000 WUV786463:WUV786464 WKZ786463:WKZ786464 WBD786463:WBD786464 VRH786463:VRH786464 VHL786463:VHL786464 UXP786463:UXP786464 UNT786463:UNT786464 UDX786463:UDX786464 TUB786463:TUB786464 TKF786463:TKF786464 TAJ786463:TAJ786464 SQN786463:SQN786464 SGR786463:SGR786464 RWV786463:RWV786464 RMZ786463:RMZ786464 RDD786463:RDD786464 QTH786463:QTH786464 QJL786463:QJL786464 PZP786463:PZP786464 PPT786463:PPT786464 PFX786463:PFX786464 OWB786463:OWB786464 OMF786463:OMF786464 OCJ786463:OCJ786464 NSN786463:NSN786464 NIR786463:NIR786464 MYV786463:MYV786464 MOZ786463:MOZ786464 MFD786463:MFD786464 LVH786463:LVH786464 LLL786463:LLL786464 LBP786463:LBP786464 KRT786463:KRT786464 KHX786463:KHX786464 JYB786463:JYB786464 JOF786463:JOF786464 JEJ786463:JEJ786464 IUN786463:IUN786464 IKR786463:IKR786464 IAV786463:IAV786464 HQZ786463:HQZ786464 HHD786463:HHD786464 GXH786463:GXH786464 GNL786463:GNL786464 GDP786463:GDP786464 FTT786463:FTT786464 FJX786463:FJX786464 FAB786463:FAB786464 EQF786463:EQF786464 EGJ786463:EGJ786464 DWN786463:DWN786464 DMR786463:DMR786464 DCV786463:DCV786464 CSZ786463:CSZ786464 CJD786463:CJD786464 BZH786463:BZH786464 BPL786463:BPL786464 BFP786463:BFP786464 AVT786463:AVT786464 ALX786463:ALX786464 ACB786463:ACB786464 SF786463:SF786464 IJ786463:IJ786464 WUV720927:WUV720928 WKZ720927:WKZ720928 WBD720927:WBD720928 VRH720927:VRH720928 VHL720927:VHL720928 UXP720927:UXP720928 UNT720927:UNT720928 UDX720927:UDX720928 TUB720927:TUB720928 TKF720927:TKF720928 TAJ720927:TAJ720928 SQN720927:SQN720928 SGR720927:SGR720928 RWV720927:RWV720928 RMZ720927:RMZ720928 RDD720927:RDD720928 QTH720927:QTH720928 QJL720927:QJL720928 PZP720927:PZP720928 PPT720927:PPT720928 PFX720927:PFX720928 OWB720927:OWB720928 OMF720927:OMF720928 OCJ720927:OCJ720928 NSN720927:NSN720928 NIR720927:NIR720928 MYV720927:MYV720928 MOZ720927:MOZ720928 MFD720927:MFD720928 LVH720927:LVH720928 LLL720927:LLL720928 LBP720927:LBP720928 KRT720927:KRT720928 KHX720927:KHX720928 JYB720927:JYB720928 JOF720927:JOF720928 JEJ720927:JEJ720928 IUN720927:IUN720928 IKR720927:IKR720928 IAV720927:IAV720928 HQZ720927:HQZ720928 HHD720927:HHD720928 GXH720927:GXH720928 GNL720927:GNL720928 GDP720927:GDP720928 FTT720927:FTT720928 FJX720927:FJX720928 FAB720927:FAB720928 EQF720927:EQF720928 EGJ720927:EGJ720928 DWN720927:DWN720928 DMR720927:DMR720928 DCV720927:DCV720928 CSZ720927:CSZ720928 CJD720927:CJD720928 BZH720927:BZH720928 BPL720927:BPL720928 BFP720927:BFP720928 AVT720927:AVT720928 ALX720927:ALX720928 ACB720927:ACB720928 SF720927:SF720928 IJ720927:IJ720928 WUV655391:WUV655392 WKZ655391:WKZ655392 WBD655391:WBD655392 VRH655391:VRH655392 VHL655391:VHL655392 UXP655391:UXP655392 UNT655391:UNT655392 UDX655391:UDX655392 TUB655391:TUB655392 TKF655391:TKF655392 TAJ655391:TAJ655392 SQN655391:SQN655392 SGR655391:SGR655392 RWV655391:RWV655392 RMZ655391:RMZ655392 RDD655391:RDD655392 QTH655391:QTH655392 QJL655391:QJL655392 PZP655391:PZP655392 PPT655391:PPT655392 PFX655391:PFX655392 OWB655391:OWB655392 OMF655391:OMF655392 OCJ655391:OCJ655392 NSN655391:NSN655392 NIR655391:NIR655392 MYV655391:MYV655392 MOZ655391:MOZ655392 MFD655391:MFD655392 LVH655391:LVH655392 LLL655391:LLL655392 LBP655391:LBP655392 KRT655391:KRT655392 KHX655391:KHX655392 JYB655391:JYB655392 JOF655391:JOF655392 JEJ655391:JEJ655392 IUN655391:IUN655392 IKR655391:IKR655392 IAV655391:IAV655392 HQZ655391:HQZ655392 HHD655391:HHD655392 GXH655391:GXH655392 GNL655391:GNL655392 GDP655391:GDP655392 FTT655391:FTT655392 FJX655391:FJX655392 FAB655391:FAB655392 EQF655391:EQF655392 EGJ655391:EGJ655392 DWN655391:DWN655392 DMR655391:DMR655392 DCV655391:DCV655392 CSZ655391:CSZ655392 CJD655391:CJD655392 BZH655391:BZH655392 BPL655391:BPL655392 BFP655391:BFP655392 AVT655391:AVT655392 ALX655391:ALX655392 ACB655391:ACB655392 SF655391:SF655392 IJ655391:IJ655392 WUV589855:WUV589856 WKZ589855:WKZ589856 WBD589855:WBD589856 VRH589855:VRH589856 VHL589855:VHL589856 UXP589855:UXP589856 UNT589855:UNT589856 UDX589855:UDX589856 TUB589855:TUB589856 TKF589855:TKF589856 TAJ589855:TAJ589856 SQN589855:SQN589856 SGR589855:SGR589856 RWV589855:RWV589856 RMZ589855:RMZ589856 RDD589855:RDD589856 QTH589855:QTH589856 QJL589855:QJL589856 PZP589855:PZP589856 PPT589855:PPT589856 PFX589855:PFX589856 OWB589855:OWB589856 OMF589855:OMF589856 OCJ589855:OCJ589856 NSN589855:NSN589856 NIR589855:NIR589856 MYV589855:MYV589856 MOZ589855:MOZ589856 MFD589855:MFD589856 LVH589855:LVH589856 LLL589855:LLL589856 LBP589855:LBP589856 KRT589855:KRT589856 KHX589855:KHX589856 JYB589855:JYB589856 JOF589855:JOF589856 JEJ589855:JEJ589856 IUN589855:IUN589856 IKR589855:IKR589856 IAV589855:IAV589856 HQZ589855:HQZ589856 HHD589855:HHD589856 GXH589855:GXH589856 GNL589855:GNL589856 GDP589855:GDP589856 FTT589855:FTT589856 FJX589855:FJX589856 FAB589855:FAB589856 EQF589855:EQF589856 EGJ589855:EGJ589856 DWN589855:DWN589856 DMR589855:DMR589856 DCV589855:DCV589856 CSZ589855:CSZ589856 CJD589855:CJD589856 BZH589855:BZH589856 BPL589855:BPL589856 BFP589855:BFP589856 AVT589855:AVT589856 ALX589855:ALX589856 ACB589855:ACB589856 SF589855:SF589856 IJ589855:IJ589856 WUV524319:WUV524320 WKZ524319:WKZ524320 WBD524319:WBD524320 VRH524319:VRH524320 VHL524319:VHL524320 UXP524319:UXP524320 UNT524319:UNT524320 UDX524319:UDX524320 TUB524319:TUB524320 TKF524319:TKF524320 TAJ524319:TAJ524320 SQN524319:SQN524320 SGR524319:SGR524320 RWV524319:RWV524320 RMZ524319:RMZ524320 RDD524319:RDD524320 QTH524319:QTH524320 QJL524319:QJL524320 PZP524319:PZP524320 PPT524319:PPT524320 PFX524319:PFX524320 OWB524319:OWB524320 OMF524319:OMF524320 OCJ524319:OCJ524320 NSN524319:NSN524320 NIR524319:NIR524320 MYV524319:MYV524320 MOZ524319:MOZ524320 MFD524319:MFD524320 LVH524319:LVH524320 LLL524319:LLL524320 LBP524319:LBP524320 KRT524319:KRT524320 KHX524319:KHX524320 JYB524319:JYB524320 JOF524319:JOF524320 JEJ524319:JEJ524320 IUN524319:IUN524320 IKR524319:IKR524320 IAV524319:IAV524320 HQZ524319:HQZ524320 HHD524319:HHD524320 GXH524319:GXH524320 GNL524319:GNL524320 GDP524319:GDP524320 FTT524319:FTT524320 FJX524319:FJX524320 FAB524319:FAB524320 EQF524319:EQF524320 EGJ524319:EGJ524320 DWN524319:DWN524320 DMR524319:DMR524320 DCV524319:DCV524320 CSZ524319:CSZ524320 CJD524319:CJD524320 BZH524319:BZH524320 BPL524319:BPL524320 BFP524319:BFP524320 AVT524319:AVT524320 ALX524319:ALX524320 ACB524319:ACB524320 SF524319:SF524320 IJ524319:IJ524320 WUV458783:WUV458784 WKZ458783:WKZ458784 WBD458783:WBD458784 VRH458783:VRH458784 VHL458783:VHL458784 UXP458783:UXP458784 UNT458783:UNT458784 UDX458783:UDX458784 TUB458783:TUB458784 TKF458783:TKF458784 TAJ458783:TAJ458784 SQN458783:SQN458784 SGR458783:SGR458784 RWV458783:RWV458784 RMZ458783:RMZ458784 RDD458783:RDD458784 QTH458783:QTH458784 QJL458783:QJL458784 PZP458783:PZP458784 PPT458783:PPT458784 PFX458783:PFX458784 OWB458783:OWB458784 OMF458783:OMF458784 OCJ458783:OCJ458784 NSN458783:NSN458784 NIR458783:NIR458784 MYV458783:MYV458784 MOZ458783:MOZ458784 MFD458783:MFD458784 LVH458783:LVH458784 LLL458783:LLL458784 LBP458783:LBP458784 KRT458783:KRT458784 KHX458783:KHX458784 JYB458783:JYB458784 JOF458783:JOF458784 JEJ458783:JEJ458784 IUN458783:IUN458784 IKR458783:IKR458784 IAV458783:IAV458784 HQZ458783:HQZ458784 HHD458783:HHD458784 GXH458783:GXH458784 GNL458783:GNL458784 GDP458783:GDP458784 FTT458783:FTT458784 FJX458783:FJX458784 FAB458783:FAB458784 EQF458783:EQF458784 EGJ458783:EGJ458784 DWN458783:DWN458784 DMR458783:DMR458784 DCV458783:DCV458784 CSZ458783:CSZ458784 CJD458783:CJD458784 BZH458783:BZH458784 BPL458783:BPL458784 BFP458783:BFP458784 AVT458783:AVT458784 ALX458783:ALX458784 ACB458783:ACB458784 SF458783:SF458784 IJ458783:IJ458784 WUV393247:WUV393248 WKZ393247:WKZ393248 WBD393247:WBD393248 VRH393247:VRH393248 VHL393247:VHL393248 UXP393247:UXP393248 UNT393247:UNT393248 UDX393247:UDX393248 TUB393247:TUB393248 TKF393247:TKF393248 TAJ393247:TAJ393248 SQN393247:SQN393248 SGR393247:SGR393248 RWV393247:RWV393248 RMZ393247:RMZ393248 RDD393247:RDD393248 QTH393247:QTH393248 QJL393247:QJL393248 PZP393247:PZP393248 PPT393247:PPT393248 PFX393247:PFX393248 OWB393247:OWB393248 OMF393247:OMF393248 OCJ393247:OCJ393248 NSN393247:NSN393248 NIR393247:NIR393248 MYV393247:MYV393248 MOZ393247:MOZ393248 MFD393247:MFD393248 LVH393247:LVH393248 LLL393247:LLL393248 LBP393247:LBP393248 KRT393247:KRT393248 KHX393247:KHX393248 JYB393247:JYB393248 JOF393247:JOF393248 JEJ393247:JEJ393248 IUN393247:IUN393248 IKR393247:IKR393248 IAV393247:IAV393248 HQZ393247:HQZ393248 HHD393247:HHD393248 GXH393247:GXH393248 GNL393247:GNL393248 GDP393247:GDP393248 FTT393247:FTT393248 FJX393247:FJX393248 FAB393247:FAB393248 EQF393247:EQF393248 EGJ393247:EGJ393248 DWN393247:DWN393248 DMR393247:DMR393248 DCV393247:DCV393248 CSZ393247:CSZ393248 CJD393247:CJD393248 BZH393247:BZH393248 BPL393247:BPL393248 BFP393247:BFP393248 AVT393247:AVT393248 ALX393247:ALX393248 ACB393247:ACB393248 SF393247:SF393248 IJ393247:IJ393248 WUV327711:WUV327712 WKZ327711:WKZ327712 WBD327711:WBD327712 VRH327711:VRH327712 VHL327711:VHL327712 UXP327711:UXP327712 UNT327711:UNT327712 UDX327711:UDX327712 TUB327711:TUB327712 TKF327711:TKF327712 TAJ327711:TAJ327712 SQN327711:SQN327712 SGR327711:SGR327712 RWV327711:RWV327712 RMZ327711:RMZ327712 RDD327711:RDD327712 QTH327711:QTH327712 QJL327711:QJL327712 PZP327711:PZP327712 PPT327711:PPT327712 PFX327711:PFX327712 OWB327711:OWB327712 OMF327711:OMF327712 OCJ327711:OCJ327712 NSN327711:NSN327712 NIR327711:NIR327712 MYV327711:MYV327712 MOZ327711:MOZ327712 MFD327711:MFD327712 LVH327711:LVH327712 LLL327711:LLL327712 LBP327711:LBP327712 KRT327711:KRT327712 KHX327711:KHX327712 JYB327711:JYB327712 JOF327711:JOF327712 JEJ327711:JEJ327712 IUN327711:IUN327712 IKR327711:IKR327712 IAV327711:IAV327712 HQZ327711:HQZ327712 HHD327711:HHD327712 GXH327711:GXH327712 GNL327711:GNL327712 GDP327711:GDP327712 FTT327711:FTT327712 FJX327711:FJX327712 FAB327711:FAB327712 EQF327711:EQF327712 EGJ327711:EGJ327712 DWN327711:DWN327712 DMR327711:DMR327712 DCV327711:DCV327712 CSZ327711:CSZ327712 CJD327711:CJD327712 BZH327711:BZH327712 BPL327711:BPL327712 BFP327711:BFP327712 AVT327711:AVT327712 ALX327711:ALX327712 ACB327711:ACB327712 SF327711:SF327712 IJ327711:IJ327712 WUV262175:WUV262176 WKZ262175:WKZ262176 WBD262175:WBD262176 VRH262175:VRH262176 VHL262175:VHL262176 UXP262175:UXP262176 UNT262175:UNT262176 UDX262175:UDX262176 TUB262175:TUB262176 TKF262175:TKF262176 TAJ262175:TAJ262176 SQN262175:SQN262176 SGR262175:SGR262176 RWV262175:RWV262176 RMZ262175:RMZ262176 RDD262175:RDD262176 QTH262175:QTH262176 QJL262175:QJL262176 PZP262175:PZP262176 PPT262175:PPT262176 PFX262175:PFX262176 OWB262175:OWB262176 OMF262175:OMF262176 OCJ262175:OCJ262176 NSN262175:NSN262176 NIR262175:NIR262176 MYV262175:MYV262176 MOZ262175:MOZ262176 MFD262175:MFD262176 LVH262175:LVH262176 LLL262175:LLL262176 LBP262175:LBP262176 KRT262175:KRT262176 KHX262175:KHX262176 JYB262175:JYB262176 JOF262175:JOF262176 JEJ262175:JEJ262176 IUN262175:IUN262176 IKR262175:IKR262176 IAV262175:IAV262176 HQZ262175:HQZ262176 HHD262175:HHD262176 GXH262175:GXH262176 GNL262175:GNL262176 GDP262175:GDP262176 FTT262175:FTT262176 FJX262175:FJX262176 FAB262175:FAB262176 EQF262175:EQF262176 EGJ262175:EGJ262176 DWN262175:DWN262176 DMR262175:DMR262176 DCV262175:DCV262176 CSZ262175:CSZ262176 CJD262175:CJD262176 BZH262175:BZH262176 BPL262175:BPL262176 BFP262175:BFP262176 AVT262175:AVT262176 ALX262175:ALX262176 ACB262175:ACB262176 SF262175:SF262176 IJ262175:IJ262176 WUV196639:WUV196640 WKZ196639:WKZ196640 WBD196639:WBD196640 VRH196639:VRH196640 VHL196639:VHL196640 UXP196639:UXP196640 UNT196639:UNT196640 UDX196639:UDX196640 TUB196639:TUB196640 TKF196639:TKF196640 TAJ196639:TAJ196640 SQN196639:SQN196640 SGR196639:SGR196640 RWV196639:RWV196640 RMZ196639:RMZ196640 RDD196639:RDD196640 QTH196639:QTH196640 QJL196639:QJL196640 PZP196639:PZP196640 PPT196639:PPT196640 PFX196639:PFX196640 OWB196639:OWB196640 OMF196639:OMF196640 OCJ196639:OCJ196640 NSN196639:NSN196640 NIR196639:NIR196640 MYV196639:MYV196640 MOZ196639:MOZ196640 MFD196639:MFD196640 LVH196639:LVH196640 LLL196639:LLL196640 LBP196639:LBP196640 KRT196639:KRT196640 KHX196639:KHX196640 JYB196639:JYB196640 JOF196639:JOF196640 JEJ196639:JEJ196640 IUN196639:IUN196640 IKR196639:IKR196640 IAV196639:IAV196640 HQZ196639:HQZ196640 HHD196639:HHD196640 GXH196639:GXH196640 GNL196639:GNL196640 GDP196639:GDP196640 FTT196639:FTT196640 FJX196639:FJX196640 FAB196639:FAB196640 EQF196639:EQF196640 EGJ196639:EGJ196640 DWN196639:DWN196640 DMR196639:DMR196640 DCV196639:DCV196640 CSZ196639:CSZ196640 CJD196639:CJD196640 BZH196639:BZH196640 BPL196639:BPL196640 BFP196639:BFP196640 AVT196639:AVT196640 ALX196639:ALX196640 ACB196639:ACB196640 SF196639:SF196640 IJ196639:IJ196640 WUV131103:WUV131104 WKZ131103:WKZ131104 WBD131103:WBD131104 VRH131103:VRH131104 VHL131103:VHL131104 UXP131103:UXP131104 UNT131103:UNT131104 UDX131103:UDX131104 TUB131103:TUB131104 TKF131103:TKF131104 TAJ131103:TAJ131104 SQN131103:SQN131104 SGR131103:SGR131104 RWV131103:RWV131104 RMZ131103:RMZ131104 RDD131103:RDD131104 QTH131103:QTH131104 QJL131103:QJL131104 PZP131103:PZP131104 PPT131103:PPT131104 PFX131103:PFX131104 OWB131103:OWB131104 OMF131103:OMF131104 OCJ131103:OCJ131104 NSN131103:NSN131104 NIR131103:NIR131104 MYV131103:MYV131104 MOZ131103:MOZ131104 MFD131103:MFD131104 LVH131103:LVH131104 LLL131103:LLL131104 LBP131103:LBP131104 KRT131103:KRT131104 KHX131103:KHX131104 JYB131103:JYB131104 JOF131103:JOF131104 JEJ131103:JEJ131104 IUN131103:IUN131104 IKR131103:IKR131104 IAV131103:IAV131104 HQZ131103:HQZ131104 HHD131103:HHD131104 GXH131103:GXH131104 GNL131103:GNL131104 GDP131103:GDP131104 FTT131103:FTT131104 FJX131103:FJX131104 FAB131103:FAB131104 EQF131103:EQF131104 EGJ131103:EGJ131104 DWN131103:DWN131104 DMR131103:DMR131104 DCV131103:DCV131104 CSZ131103:CSZ131104 CJD131103:CJD131104 BZH131103:BZH131104 BPL131103:BPL131104 BFP131103:BFP131104 AVT131103:AVT131104 ALX131103:ALX131104 ACB131103:ACB131104 SF131103:SF131104 IJ131103:IJ131104 WUV65567:WUV65568 WKZ65567:WKZ65568 WBD65567:WBD65568 VRH65567:VRH65568 VHL65567:VHL65568 UXP65567:UXP65568 UNT65567:UNT65568 UDX65567:UDX65568 TUB65567:TUB65568 TKF65567:TKF65568 TAJ65567:TAJ65568 SQN65567:SQN65568 SGR65567:SGR65568 RWV65567:RWV65568 RMZ65567:RMZ65568 RDD65567:RDD65568 QTH65567:QTH65568 QJL65567:QJL65568 PZP65567:PZP65568 PPT65567:PPT65568 PFX65567:PFX65568 OWB65567:OWB65568 OMF65567:OMF65568 OCJ65567:OCJ65568 NSN65567:NSN65568 NIR65567:NIR65568 MYV65567:MYV65568 MOZ65567:MOZ65568 MFD65567:MFD65568 LVH65567:LVH65568 LLL65567:LLL65568 LBP65567:LBP65568 KRT65567:KRT65568 KHX65567:KHX65568 JYB65567:JYB65568 JOF65567:JOF65568 JEJ65567:JEJ65568 IUN65567:IUN65568 IKR65567:IKR65568 IAV65567:IAV65568 HQZ65567:HQZ65568 HHD65567:HHD65568 GXH65567:GXH65568 GNL65567:GNL65568 GDP65567:GDP65568 FTT65567:FTT65568 FJX65567:FJX65568 FAB65567:FAB65568 EQF65567:EQF65568 EGJ65567:EGJ65568 DWN65567:DWN65568 DMR65567:DMR65568 DCV65567:DCV65568 CSZ65567:CSZ65568 CJD65567:CJD65568 BZH65567:BZH65568 BPL65567:BPL65568 BFP65567:BFP65568 AVT65567:AVT65568 ALX65567:ALX65568 ACB65567:ACB65568 SF65567:SF65568 IJ65567:IJ65568 WUV26:WUV27 WKZ26:WKZ27 WBD26:WBD27 VRH26:VRH27 VHL26:VHL27 UXP26:UXP27 UNT26:UNT27 UDX26:UDX27 TUB26:TUB27 TKF26:TKF27 TAJ26:TAJ27 SQN26:SQN27 SGR26:SGR27 RWV26:RWV27 RMZ26:RMZ27 RDD26:RDD27 QTH26:QTH27 QJL26:QJL27 PZP26:PZP27 PPT26:PPT27 PFX26:PFX27 OWB26:OWB27 OMF26:OMF27 OCJ26:OCJ27 NSN26:NSN27 NIR26:NIR27 MYV26:MYV27 MOZ26:MOZ27 MFD26:MFD27 LVH26:LVH27 LLL26:LLL27 LBP26:LBP27 KRT26:KRT27 KHX26:KHX27 JYB26:JYB27 JOF26:JOF27 JEJ26:JEJ27 IUN26:IUN27 IKR26:IKR27 IAV26:IAV27 HQZ26:HQZ27 HHD26:HHD27 GXH26:GXH27 GNL26:GNL27 GDP26:GDP27 FTT26:FTT27 FJX26:FJX27 FAB26:FAB27 EQF26:EQF27 EGJ26:EGJ27 DWN26:DWN27 DMR26:DMR27 DCV26:DCV27 CSZ26:CSZ27 CJD26:CJD27 BZH26:BZH27 BPL26:BPL27 BFP26:BFP27 AVT26:AVT27 ALX26:ALX27 ACB26:ACB27 SF26:SF27 IJ26:IJ27 WUV983055:WUV983069 WKZ983055:WKZ983069 WBD983055:WBD983069 VRH983055:VRH983069 VHL983055:VHL983069 UXP983055:UXP983069 UNT983055:UNT983069 UDX983055:UDX983069 TUB983055:TUB983069 TKF983055:TKF983069 TAJ983055:TAJ983069 SQN983055:SQN983069 SGR983055:SGR983069 RWV983055:RWV983069 RMZ983055:RMZ983069 RDD983055:RDD983069 QTH983055:QTH983069 QJL983055:QJL983069 PZP983055:PZP983069 PPT983055:PPT983069 PFX983055:PFX983069 OWB983055:OWB983069 OMF983055:OMF983069 OCJ983055:OCJ983069 NSN983055:NSN983069 NIR983055:NIR983069 MYV983055:MYV983069 MOZ983055:MOZ983069 MFD983055:MFD983069 LVH983055:LVH983069 LLL983055:LLL983069 LBP983055:LBP983069 KRT983055:KRT983069 KHX983055:KHX983069 JYB983055:JYB983069 JOF983055:JOF983069 JEJ983055:JEJ983069 IUN983055:IUN983069 IKR983055:IKR983069 IAV983055:IAV983069 HQZ983055:HQZ983069 HHD983055:HHD983069 GXH983055:GXH983069 GNL983055:GNL983069 GDP983055:GDP983069 FTT983055:FTT983069 FJX983055:FJX983069 FAB983055:FAB983069 EQF983055:EQF983069 EGJ983055:EGJ983069 DWN983055:DWN983069 DMR983055:DMR983069 DCV983055:DCV983069 CSZ983055:CSZ983069 CJD983055:CJD983069 BZH983055:BZH983069 BPL983055:BPL983069 BFP983055:BFP983069 AVT983055:AVT983069 ALX983055:ALX983069 ACB983055:ACB983069 SF983055:SF983069 IJ983055:IJ983069 WUV917519:WUV917533 WKZ917519:WKZ917533 WBD917519:WBD917533 VRH917519:VRH917533 VHL917519:VHL917533 UXP917519:UXP917533 UNT917519:UNT917533 UDX917519:UDX917533 TUB917519:TUB917533 TKF917519:TKF917533 TAJ917519:TAJ917533 SQN917519:SQN917533 SGR917519:SGR917533 RWV917519:RWV917533 RMZ917519:RMZ917533 RDD917519:RDD917533 QTH917519:QTH917533 QJL917519:QJL917533 PZP917519:PZP917533 PPT917519:PPT917533 PFX917519:PFX917533 OWB917519:OWB917533 OMF917519:OMF917533 OCJ917519:OCJ917533 NSN917519:NSN917533 NIR917519:NIR917533 MYV917519:MYV917533 MOZ917519:MOZ917533 MFD917519:MFD917533 LVH917519:LVH917533 LLL917519:LLL917533 LBP917519:LBP917533 KRT917519:KRT917533 KHX917519:KHX917533 JYB917519:JYB917533 JOF917519:JOF917533 JEJ917519:JEJ917533 IUN917519:IUN917533 IKR917519:IKR917533 IAV917519:IAV917533 HQZ917519:HQZ917533 HHD917519:HHD917533 GXH917519:GXH917533 GNL917519:GNL917533 GDP917519:GDP917533 FTT917519:FTT917533 FJX917519:FJX917533 FAB917519:FAB917533 EQF917519:EQF917533 EGJ917519:EGJ917533 DWN917519:DWN917533 DMR917519:DMR917533 DCV917519:DCV917533 CSZ917519:CSZ917533 CJD917519:CJD917533 BZH917519:BZH917533 BPL917519:BPL917533 BFP917519:BFP917533 AVT917519:AVT917533 ALX917519:ALX917533 ACB917519:ACB917533 SF917519:SF917533 IJ917519:IJ917533 WUV851983:WUV851997 WKZ851983:WKZ851997 WBD851983:WBD851997 VRH851983:VRH851997 VHL851983:VHL851997 UXP851983:UXP851997 UNT851983:UNT851997 UDX851983:UDX851997 TUB851983:TUB851997 TKF851983:TKF851997 TAJ851983:TAJ851997 SQN851983:SQN851997 SGR851983:SGR851997 RWV851983:RWV851997 RMZ851983:RMZ851997 RDD851983:RDD851997 QTH851983:QTH851997 QJL851983:QJL851997 PZP851983:PZP851997 PPT851983:PPT851997 PFX851983:PFX851997 OWB851983:OWB851997 OMF851983:OMF851997 OCJ851983:OCJ851997 NSN851983:NSN851997 NIR851983:NIR851997 MYV851983:MYV851997 MOZ851983:MOZ851997 MFD851983:MFD851997 LVH851983:LVH851997 LLL851983:LLL851997 LBP851983:LBP851997 KRT851983:KRT851997 KHX851983:KHX851997 JYB851983:JYB851997 JOF851983:JOF851997 JEJ851983:JEJ851997 IUN851983:IUN851997 IKR851983:IKR851997 IAV851983:IAV851997 HQZ851983:HQZ851997 HHD851983:HHD851997 GXH851983:GXH851997 GNL851983:GNL851997 GDP851983:GDP851997 FTT851983:FTT851997 FJX851983:FJX851997 FAB851983:FAB851997 EQF851983:EQF851997 EGJ851983:EGJ851997 DWN851983:DWN851997 DMR851983:DMR851997 DCV851983:DCV851997 CSZ851983:CSZ851997 CJD851983:CJD851997 BZH851983:BZH851997 BPL851983:BPL851997 BFP851983:BFP851997 AVT851983:AVT851997 ALX851983:ALX851997 ACB851983:ACB851997 SF851983:SF851997 IJ851983:IJ851997 WUV786447:WUV786461 WKZ786447:WKZ786461 WBD786447:WBD786461 VRH786447:VRH786461 VHL786447:VHL786461 UXP786447:UXP786461 UNT786447:UNT786461 UDX786447:UDX786461 TUB786447:TUB786461 TKF786447:TKF786461 TAJ786447:TAJ786461 SQN786447:SQN786461 SGR786447:SGR786461 RWV786447:RWV786461 RMZ786447:RMZ786461 RDD786447:RDD786461 QTH786447:QTH786461 QJL786447:QJL786461 PZP786447:PZP786461 PPT786447:PPT786461 PFX786447:PFX786461 OWB786447:OWB786461 OMF786447:OMF786461 OCJ786447:OCJ786461 NSN786447:NSN786461 NIR786447:NIR786461 MYV786447:MYV786461 MOZ786447:MOZ786461 MFD786447:MFD786461 LVH786447:LVH786461 LLL786447:LLL786461 LBP786447:LBP786461 KRT786447:KRT786461 KHX786447:KHX786461 JYB786447:JYB786461 JOF786447:JOF786461 JEJ786447:JEJ786461 IUN786447:IUN786461 IKR786447:IKR786461 IAV786447:IAV786461 HQZ786447:HQZ786461 HHD786447:HHD786461 GXH786447:GXH786461 GNL786447:GNL786461 GDP786447:GDP786461 FTT786447:FTT786461 FJX786447:FJX786461 FAB786447:FAB786461 EQF786447:EQF786461 EGJ786447:EGJ786461 DWN786447:DWN786461 DMR786447:DMR786461 DCV786447:DCV786461 CSZ786447:CSZ786461 CJD786447:CJD786461 BZH786447:BZH786461 BPL786447:BPL786461 BFP786447:BFP786461 AVT786447:AVT786461 ALX786447:ALX786461 ACB786447:ACB786461 SF786447:SF786461 IJ786447:IJ786461 WUV720911:WUV720925 WKZ720911:WKZ720925 WBD720911:WBD720925 VRH720911:VRH720925 VHL720911:VHL720925 UXP720911:UXP720925 UNT720911:UNT720925 UDX720911:UDX720925 TUB720911:TUB720925 TKF720911:TKF720925 TAJ720911:TAJ720925 SQN720911:SQN720925 SGR720911:SGR720925 RWV720911:RWV720925 RMZ720911:RMZ720925 RDD720911:RDD720925 QTH720911:QTH720925 QJL720911:QJL720925 PZP720911:PZP720925 PPT720911:PPT720925 PFX720911:PFX720925 OWB720911:OWB720925 OMF720911:OMF720925 OCJ720911:OCJ720925 NSN720911:NSN720925 NIR720911:NIR720925 MYV720911:MYV720925 MOZ720911:MOZ720925 MFD720911:MFD720925 LVH720911:LVH720925 LLL720911:LLL720925 LBP720911:LBP720925 KRT720911:KRT720925 KHX720911:KHX720925 JYB720911:JYB720925 JOF720911:JOF720925 JEJ720911:JEJ720925 IUN720911:IUN720925 IKR720911:IKR720925 IAV720911:IAV720925 HQZ720911:HQZ720925 HHD720911:HHD720925 GXH720911:GXH720925 GNL720911:GNL720925 GDP720911:GDP720925 FTT720911:FTT720925 FJX720911:FJX720925 FAB720911:FAB720925 EQF720911:EQF720925 EGJ720911:EGJ720925 DWN720911:DWN720925 DMR720911:DMR720925 DCV720911:DCV720925 CSZ720911:CSZ720925 CJD720911:CJD720925 BZH720911:BZH720925 BPL720911:BPL720925 BFP720911:BFP720925 AVT720911:AVT720925 ALX720911:ALX720925 ACB720911:ACB720925 SF720911:SF720925 IJ720911:IJ720925 WUV655375:WUV655389 WKZ655375:WKZ655389 WBD655375:WBD655389 VRH655375:VRH655389 VHL655375:VHL655389 UXP655375:UXP655389 UNT655375:UNT655389 UDX655375:UDX655389 TUB655375:TUB655389 TKF655375:TKF655389 TAJ655375:TAJ655389 SQN655375:SQN655389 SGR655375:SGR655389 RWV655375:RWV655389 RMZ655375:RMZ655389 RDD655375:RDD655389 QTH655375:QTH655389 QJL655375:QJL655389 PZP655375:PZP655389 PPT655375:PPT655389 PFX655375:PFX655389 OWB655375:OWB655389 OMF655375:OMF655389 OCJ655375:OCJ655389 NSN655375:NSN655389 NIR655375:NIR655389 MYV655375:MYV655389 MOZ655375:MOZ655389 MFD655375:MFD655389 LVH655375:LVH655389 LLL655375:LLL655389 LBP655375:LBP655389 KRT655375:KRT655389 KHX655375:KHX655389 JYB655375:JYB655389 JOF655375:JOF655389 JEJ655375:JEJ655389 IUN655375:IUN655389 IKR655375:IKR655389 IAV655375:IAV655389 HQZ655375:HQZ655389 HHD655375:HHD655389 GXH655375:GXH655389 GNL655375:GNL655389 GDP655375:GDP655389 FTT655375:FTT655389 FJX655375:FJX655389 FAB655375:FAB655389 EQF655375:EQF655389 EGJ655375:EGJ655389 DWN655375:DWN655389 DMR655375:DMR655389 DCV655375:DCV655389 CSZ655375:CSZ655389 CJD655375:CJD655389 BZH655375:BZH655389 BPL655375:BPL655389 BFP655375:BFP655389 AVT655375:AVT655389 ALX655375:ALX655389 ACB655375:ACB655389 SF655375:SF655389 IJ655375:IJ655389 WUV589839:WUV589853 WKZ589839:WKZ589853 WBD589839:WBD589853 VRH589839:VRH589853 VHL589839:VHL589853 UXP589839:UXP589853 UNT589839:UNT589853 UDX589839:UDX589853 TUB589839:TUB589853 TKF589839:TKF589853 TAJ589839:TAJ589853 SQN589839:SQN589853 SGR589839:SGR589853 RWV589839:RWV589853 RMZ589839:RMZ589853 RDD589839:RDD589853 QTH589839:QTH589853 QJL589839:QJL589853 PZP589839:PZP589853 PPT589839:PPT589853 PFX589839:PFX589853 OWB589839:OWB589853 OMF589839:OMF589853 OCJ589839:OCJ589853 NSN589839:NSN589853 NIR589839:NIR589853 MYV589839:MYV589853 MOZ589839:MOZ589853 MFD589839:MFD589853 LVH589839:LVH589853 LLL589839:LLL589853 LBP589839:LBP589853 KRT589839:KRT589853 KHX589839:KHX589853 JYB589839:JYB589853 JOF589839:JOF589853 JEJ589839:JEJ589853 IUN589839:IUN589853 IKR589839:IKR589853 IAV589839:IAV589853 HQZ589839:HQZ589853 HHD589839:HHD589853 GXH589839:GXH589853 GNL589839:GNL589853 GDP589839:GDP589853 FTT589839:FTT589853 FJX589839:FJX589853 FAB589839:FAB589853 EQF589839:EQF589853 EGJ589839:EGJ589853 DWN589839:DWN589853 DMR589839:DMR589853 DCV589839:DCV589853 CSZ589839:CSZ589853 CJD589839:CJD589853 BZH589839:BZH589853 BPL589839:BPL589853 BFP589839:BFP589853 AVT589839:AVT589853 ALX589839:ALX589853 ACB589839:ACB589853 SF589839:SF589853 IJ589839:IJ589853 WUV524303:WUV524317 WKZ524303:WKZ524317 WBD524303:WBD524317 VRH524303:VRH524317 VHL524303:VHL524317 UXP524303:UXP524317 UNT524303:UNT524317 UDX524303:UDX524317 TUB524303:TUB524317 TKF524303:TKF524317 TAJ524303:TAJ524317 SQN524303:SQN524317 SGR524303:SGR524317 RWV524303:RWV524317 RMZ524303:RMZ524317 RDD524303:RDD524317 QTH524303:QTH524317 QJL524303:QJL524317 PZP524303:PZP524317 PPT524303:PPT524317 PFX524303:PFX524317 OWB524303:OWB524317 OMF524303:OMF524317 OCJ524303:OCJ524317 NSN524303:NSN524317 NIR524303:NIR524317 MYV524303:MYV524317 MOZ524303:MOZ524317 MFD524303:MFD524317 LVH524303:LVH524317 LLL524303:LLL524317 LBP524303:LBP524317 KRT524303:KRT524317 KHX524303:KHX524317 JYB524303:JYB524317 JOF524303:JOF524317 JEJ524303:JEJ524317 IUN524303:IUN524317 IKR524303:IKR524317 IAV524303:IAV524317 HQZ524303:HQZ524317 HHD524303:HHD524317 GXH524303:GXH524317 GNL524303:GNL524317 GDP524303:GDP524317 FTT524303:FTT524317 FJX524303:FJX524317 FAB524303:FAB524317 EQF524303:EQF524317 EGJ524303:EGJ524317 DWN524303:DWN524317 DMR524303:DMR524317 DCV524303:DCV524317 CSZ524303:CSZ524317 CJD524303:CJD524317 BZH524303:BZH524317 BPL524303:BPL524317 BFP524303:BFP524317 AVT524303:AVT524317 ALX524303:ALX524317 ACB524303:ACB524317 SF524303:SF524317 IJ524303:IJ524317 WUV458767:WUV458781 WKZ458767:WKZ458781 WBD458767:WBD458781 VRH458767:VRH458781 VHL458767:VHL458781 UXP458767:UXP458781 UNT458767:UNT458781 UDX458767:UDX458781 TUB458767:TUB458781 TKF458767:TKF458781 TAJ458767:TAJ458781 SQN458767:SQN458781 SGR458767:SGR458781 RWV458767:RWV458781 RMZ458767:RMZ458781 RDD458767:RDD458781 QTH458767:QTH458781 QJL458767:QJL458781 PZP458767:PZP458781 PPT458767:PPT458781 PFX458767:PFX458781 OWB458767:OWB458781 OMF458767:OMF458781 OCJ458767:OCJ458781 NSN458767:NSN458781 NIR458767:NIR458781 MYV458767:MYV458781 MOZ458767:MOZ458781 MFD458767:MFD458781 LVH458767:LVH458781 LLL458767:LLL458781 LBP458767:LBP458781 KRT458767:KRT458781 KHX458767:KHX458781 JYB458767:JYB458781 JOF458767:JOF458781 JEJ458767:JEJ458781 IUN458767:IUN458781 IKR458767:IKR458781 IAV458767:IAV458781 HQZ458767:HQZ458781 HHD458767:HHD458781 GXH458767:GXH458781 GNL458767:GNL458781 GDP458767:GDP458781 FTT458767:FTT458781 FJX458767:FJX458781 FAB458767:FAB458781 EQF458767:EQF458781 EGJ458767:EGJ458781 DWN458767:DWN458781 DMR458767:DMR458781 DCV458767:DCV458781 CSZ458767:CSZ458781 CJD458767:CJD458781 BZH458767:BZH458781 BPL458767:BPL458781 BFP458767:BFP458781 AVT458767:AVT458781 ALX458767:ALX458781 ACB458767:ACB458781 SF458767:SF458781 IJ458767:IJ458781 WUV393231:WUV393245 WKZ393231:WKZ393245 WBD393231:WBD393245 VRH393231:VRH393245 VHL393231:VHL393245 UXP393231:UXP393245 UNT393231:UNT393245 UDX393231:UDX393245 TUB393231:TUB393245 TKF393231:TKF393245 TAJ393231:TAJ393245 SQN393231:SQN393245 SGR393231:SGR393245 RWV393231:RWV393245 RMZ393231:RMZ393245 RDD393231:RDD393245 QTH393231:QTH393245 QJL393231:QJL393245 PZP393231:PZP393245 PPT393231:PPT393245 PFX393231:PFX393245 OWB393231:OWB393245 OMF393231:OMF393245 OCJ393231:OCJ393245 NSN393231:NSN393245 NIR393231:NIR393245 MYV393231:MYV393245 MOZ393231:MOZ393245 MFD393231:MFD393245 LVH393231:LVH393245 LLL393231:LLL393245 LBP393231:LBP393245 KRT393231:KRT393245 KHX393231:KHX393245 JYB393231:JYB393245 JOF393231:JOF393245 JEJ393231:JEJ393245 IUN393231:IUN393245 IKR393231:IKR393245 IAV393231:IAV393245 HQZ393231:HQZ393245 HHD393231:HHD393245 GXH393231:GXH393245 GNL393231:GNL393245 GDP393231:GDP393245 FTT393231:FTT393245 FJX393231:FJX393245 FAB393231:FAB393245 EQF393231:EQF393245 EGJ393231:EGJ393245 DWN393231:DWN393245 DMR393231:DMR393245 DCV393231:DCV393245 CSZ393231:CSZ393245 CJD393231:CJD393245 BZH393231:BZH393245 BPL393231:BPL393245 BFP393231:BFP393245 AVT393231:AVT393245 ALX393231:ALX393245 ACB393231:ACB393245 SF393231:SF393245 IJ393231:IJ393245 WUV327695:WUV327709 WKZ327695:WKZ327709 WBD327695:WBD327709 VRH327695:VRH327709 VHL327695:VHL327709 UXP327695:UXP327709 UNT327695:UNT327709 UDX327695:UDX327709 TUB327695:TUB327709 TKF327695:TKF327709 TAJ327695:TAJ327709 SQN327695:SQN327709 SGR327695:SGR327709 RWV327695:RWV327709 RMZ327695:RMZ327709 RDD327695:RDD327709 QTH327695:QTH327709 QJL327695:QJL327709 PZP327695:PZP327709 PPT327695:PPT327709 PFX327695:PFX327709 OWB327695:OWB327709 OMF327695:OMF327709 OCJ327695:OCJ327709 NSN327695:NSN327709 NIR327695:NIR327709 MYV327695:MYV327709 MOZ327695:MOZ327709 MFD327695:MFD327709 LVH327695:LVH327709 LLL327695:LLL327709 LBP327695:LBP327709 KRT327695:KRT327709 KHX327695:KHX327709 JYB327695:JYB327709 JOF327695:JOF327709 JEJ327695:JEJ327709 IUN327695:IUN327709 IKR327695:IKR327709 IAV327695:IAV327709 HQZ327695:HQZ327709 HHD327695:HHD327709 GXH327695:GXH327709 GNL327695:GNL327709 GDP327695:GDP327709 FTT327695:FTT327709 FJX327695:FJX327709 FAB327695:FAB327709 EQF327695:EQF327709 EGJ327695:EGJ327709 DWN327695:DWN327709 DMR327695:DMR327709 DCV327695:DCV327709 CSZ327695:CSZ327709 CJD327695:CJD327709 BZH327695:BZH327709 BPL327695:BPL327709 BFP327695:BFP327709 AVT327695:AVT327709 ALX327695:ALX327709 ACB327695:ACB327709 SF327695:SF327709 IJ327695:IJ327709 WUV262159:WUV262173 WKZ262159:WKZ262173 WBD262159:WBD262173 VRH262159:VRH262173 VHL262159:VHL262173 UXP262159:UXP262173 UNT262159:UNT262173 UDX262159:UDX262173 TUB262159:TUB262173 TKF262159:TKF262173 TAJ262159:TAJ262173 SQN262159:SQN262173 SGR262159:SGR262173 RWV262159:RWV262173 RMZ262159:RMZ262173 RDD262159:RDD262173 QTH262159:QTH262173 QJL262159:QJL262173 PZP262159:PZP262173 PPT262159:PPT262173 PFX262159:PFX262173 OWB262159:OWB262173 OMF262159:OMF262173 OCJ262159:OCJ262173 NSN262159:NSN262173 NIR262159:NIR262173 MYV262159:MYV262173 MOZ262159:MOZ262173 MFD262159:MFD262173 LVH262159:LVH262173 LLL262159:LLL262173 LBP262159:LBP262173 KRT262159:KRT262173 KHX262159:KHX262173 JYB262159:JYB262173 JOF262159:JOF262173 JEJ262159:JEJ262173 IUN262159:IUN262173 IKR262159:IKR262173 IAV262159:IAV262173 HQZ262159:HQZ262173 HHD262159:HHD262173 GXH262159:GXH262173 GNL262159:GNL262173 GDP262159:GDP262173 FTT262159:FTT262173 FJX262159:FJX262173 FAB262159:FAB262173 EQF262159:EQF262173 EGJ262159:EGJ262173 DWN262159:DWN262173 DMR262159:DMR262173 DCV262159:DCV262173 CSZ262159:CSZ262173 CJD262159:CJD262173 BZH262159:BZH262173 BPL262159:BPL262173 BFP262159:BFP262173 AVT262159:AVT262173 ALX262159:ALX262173 ACB262159:ACB262173 SF262159:SF262173 IJ262159:IJ262173 WUV196623:WUV196637 WKZ196623:WKZ196637 WBD196623:WBD196637 VRH196623:VRH196637 VHL196623:VHL196637 UXP196623:UXP196637 UNT196623:UNT196637 UDX196623:UDX196637 TUB196623:TUB196637 TKF196623:TKF196637 TAJ196623:TAJ196637 SQN196623:SQN196637 SGR196623:SGR196637 RWV196623:RWV196637 RMZ196623:RMZ196637 RDD196623:RDD196637 QTH196623:QTH196637 QJL196623:QJL196637 PZP196623:PZP196637 PPT196623:PPT196637 PFX196623:PFX196637 OWB196623:OWB196637 OMF196623:OMF196637 OCJ196623:OCJ196637 NSN196623:NSN196637 NIR196623:NIR196637 MYV196623:MYV196637 MOZ196623:MOZ196637 MFD196623:MFD196637 LVH196623:LVH196637 LLL196623:LLL196637 LBP196623:LBP196637 KRT196623:KRT196637 KHX196623:KHX196637 JYB196623:JYB196637 JOF196623:JOF196637 JEJ196623:JEJ196637 IUN196623:IUN196637 IKR196623:IKR196637 IAV196623:IAV196637 HQZ196623:HQZ196637 HHD196623:HHD196637 GXH196623:GXH196637 GNL196623:GNL196637 GDP196623:GDP196637 FTT196623:FTT196637 FJX196623:FJX196637 FAB196623:FAB196637 EQF196623:EQF196637 EGJ196623:EGJ196637 DWN196623:DWN196637 DMR196623:DMR196637 DCV196623:DCV196637 CSZ196623:CSZ196637 CJD196623:CJD196637 BZH196623:BZH196637 BPL196623:BPL196637 BFP196623:BFP196637 AVT196623:AVT196637 ALX196623:ALX196637 ACB196623:ACB196637 SF196623:SF196637 IJ196623:IJ196637 WUV131087:WUV131101 WKZ131087:WKZ131101 WBD131087:WBD131101 VRH131087:VRH131101 VHL131087:VHL131101 UXP131087:UXP131101 UNT131087:UNT131101 UDX131087:UDX131101 TUB131087:TUB131101 TKF131087:TKF131101 TAJ131087:TAJ131101 SQN131087:SQN131101 SGR131087:SGR131101 RWV131087:RWV131101 RMZ131087:RMZ131101 RDD131087:RDD131101 QTH131087:QTH131101 QJL131087:QJL131101 PZP131087:PZP131101 PPT131087:PPT131101 PFX131087:PFX131101 OWB131087:OWB131101 OMF131087:OMF131101 OCJ131087:OCJ131101 NSN131087:NSN131101 NIR131087:NIR131101 MYV131087:MYV131101 MOZ131087:MOZ131101 MFD131087:MFD131101 LVH131087:LVH131101 LLL131087:LLL131101 LBP131087:LBP131101 KRT131087:KRT131101 KHX131087:KHX131101 JYB131087:JYB131101 JOF131087:JOF131101 JEJ131087:JEJ131101 IUN131087:IUN131101 IKR131087:IKR131101 IAV131087:IAV131101 HQZ131087:HQZ131101 HHD131087:HHD131101 GXH131087:GXH131101 GNL131087:GNL131101 GDP131087:GDP131101 FTT131087:FTT131101 FJX131087:FJX131101 FAB131087:FAB131101 EQF131087:EQF131101 EGJ131087:EGJ131101 DWN131087:DWN131101 DMR131087:DMR131101 DCV131087:DCV131101 CSZ131087:CSZ131101 CJD131087:CJD131101 BZH131087:BZH131101 BPL131087:BPL131101 BFP131087:BFP131101 AVT131087:AVT131101 ALX131087:ALX131101 ACB131087:ACB131101 SF131087:SF131101 IJ131087:IJ131101 WUV65551:WUV65565 WKZ65551:WKZ65565 WBD65551:WBD65565 VRH65551:VRH65565 VHL65551:VHL65565 UXP65551:UXP65565 UNT65551:UNT65565 UDX65551:UDX65565 TUB65551:TUB65565 TKF65551:TKF65565 TAJ65551:TAJ65565 SQN65551:SQN65565 SGR65551:SGR65565 RWV65551:RWV65565 RMZ65551:RMZ65565 RDD65551:RDD65565 QTH65551:QTH65565 QJL65551:QJL65565 PZP65551:PZP65565 PPT65551:PPT65565 PFX65551:PFX65565 OWB65551:OWB65565 OMF65551:OMF65565 OCJ65551:OCJ65565 NSN65551:NSN65565 NIR65551:NIR65565 MYV65551:MYV65565 MOZ65551:MOZ65565 MFD65551:MFD65565 LVH65551:LVH65565 LLL65551:LLL65565 LBP65551:LBP65565 KRT65551:KRT65565 KHX65551:KHX65565 JYB65551:JYB65565 JOF65551:JOF65565 JEJ65551:JEJ65565 IUN65551:IUN65565 IKR65551:IKR65565 IAV65551:IAV65565 HQZ65551:HQZ65565 HHD65551:HHD65565 GXH65551:GXH65565 GNL65551:GNL65565 GDP65551:GDP65565 FTT65551:FTT65565 FJX65551:FJX65565 FAB65551:FAB65565 EQF65551:EQF65565 EGJ65551:EGJ65565 DWN65551:DWN65565 DMR65551:DMR65565 DCV65551:DCV65565 CSZ65551:CSZ65565 CJD65551:CJD65565 BZH65551:BZH65565 BPL65551:BPL65565 BFP65551:BFP65565 AVT65551:AVT65565 ALX65551:ALX65565 ACB65551:ACB65565 SF65551:SF65565 IJ65551:IJ65565 WUV10:WUV24 WKZ10:WKZ24 WBD10:WBD24 VRH10:VRH24 VHL10:VHL24 UXP10:UXP24 UNT10:UNT24 UDX10:UDX24 TUB10:TUB24 TKF10:TKF24 TAJ10:TAJ24 SQN10:SQN24 SGR10:SGR24 RWV10:RWV24 RMZ10:RMZ24 RDD10:RDD24 QTH10:QTH24 QJL10:QJL24 PZP10:PZP24 PPT10:PPT24 PFX10:PFX24 OWB10:OWB24 OMF10:OMF24 OCJ10:OCJ24 NSN10:NSN24 NIR10:NIR24 MYV10:MYV24 MOZ10:MOZ24 MFD10:MFD24 LVH10:LVH24 LLL10:LLL24 LBP10:LBP24 KRT10:KRT24 KHX10:KHX24 JYB10:JYB24 JOF10:JOF24 JEJ10:JEJ24 IUN10:IUN24 IKR10:IKR24 IAV10:IAV24 HQZ10:HQZ24 HHD10:HHD24 GXH10:GXH24 GNL10:GNL24 GDP10:GDP24 FTT10:FTT24 FJX10:FJX24 FAB10:FAB24 EQF10:EQF24 EGJ10:EGJ24 DWN10:DWN24 DMR10:DMR24 DCV10:DCV24 CSZ10:CSZ24 CJD10:CJD24 BZH10:BZH24 BPL10:BPL24 BFP10:BFP24 AVT10:AVT24 ALX10:ALX24 ACB10:ACB24 SF10:SF24">
      <formula1>#REF!</formula1>
    </dataValidation>
    <dataValidation type="list" allowBlank="1" showInputMessage="1" showErrorMessage="1" prompt="Select Charge Unit (monthly, per kWh, per kW)" sqref="II10:II24 WUU983074:WUU983081 WKY983074:WKY983081 WBC983074:WBC983081 VRG983074:VRG983081 VHK983074:VHK983081 UXO983074:UXO983081 UNS983074:UNS983081 UDW983074:UDW983081 TUA983074:TUA983081 TKE983074:TKE983081 TAI983074:TAI983081 SQM983074:SQM983081 SGQ983074:SGQ983081 RWU983074:RWU983081 RMY983074:RMY983081 RDC983074:RDC983081 QTG983074:QTG983081 QJK983074:QJK983081 PZO983074:PZO983081 PPS983074:PPS983081 PFW983074:PFW983081 OWA983074:OWA983081 OME983074:OME983081 OCI983074:OCI983081 NSM983074:NSM983081 NIQ983074:NIQ983081 MYU983074:MYU983081 MOY983074:MOY983081 MFC983074:MFC983081 LVG983074:LVG983081 LLK983074:LLK983081 LBO983074:LBO983081 KRS983074:KRS983081 KHW983074:KHW983081 JYA983074:JYA983081 JOE983074:JOE983081 JEI983074:JEI983081 IUM983074:IUM983081 IKQ983074:IKQ983081 IAU983074:IAU983081 HQY983074:HQY983081 HHC983074:HHC983081 GXG983074:GXG983081 GNK983074:GNK983081 GDO983074:GDO983081 FTS983074:FTS983081 FJW983074:FJW983081 FAA983074:FAA983081 EQE983074:EQE983081 EGI983074:EGI983081 DWM983074:DWM983081 DMQ983074:DMQ983081 DCU983074:DCU983081 CSY983074:CSY983081 CJC983074:CJC983081 BZG983074:BZG983081 BPK983074:BPK983081 BFO983074:BFO983081 AVS983074:AVS983081 ALW983074:ALW983081 ACA983074:ACA983081 SE983074:SE983081 II983074:II983081 WUU917538:WUU917545 WKY917538:WKY917545 WBC917538:WBC917545 VRG917538:VRG917545 VHK917538:VHK917545 UXO917538:UXO917545 UNS917538:UNS917545 UDW917538:UDW917545 TUA917538:TUA917545 TKE917538:TKE917545 TAI917538:TAI917545 SQM917538:SQM917545 SGQ917538:SGQ917545 RWU917538:RWU917545 RMY917538:RMY917545 RDC917538:RDC917545 QTG917538:QTG917545 QJK917538:QJK917545 PZO917538:PZO917545 PPS917538:PPS917545 PFW917538:PFW917545 OWA917538:OWA917545 OME917538:OME917545 OCI917538:OCI917545 NSM917538:NSM917545 NIQ917538:NIQ917545 MYU917538:MYU917545 MOY917538:MOY917545 MFC917538:MFC917545 LVG917538:LVG917545 LLK917538:LLK917545 LBO917538:LBO917545 KRS917538:KRS917545 KHW917538:KHW917545 JYA917538:JYA917545 JOE917538:JOE917545 JEI917538:JEI917545 IUM917538:IUM917545 IKQ917538:IKQ917545 IAU917538:IAU917545 HQY917538:HQY917545 HHC917538:HHC917545 GXG917538:GXG917545 GNK917538:GNK917545 GDO917538:GDO917545 FTS917538:FTS917545 FJW917538:FJW917545 FAA917538:FAA917545 EQE917538:EQE917545 EGI917538:EGI917545 DWM917538:DWM917545 DMQ917538:DMQ917545 DCU917538:DCU917545 CSY917538:CSY917545 CJC917538:CJC917545 BZG917538:BZG917545 BPK917538:BPK917545 BFO917538:BFO917545 AVS917538:AVS917545 ALW917538:ALW917545 ACA917538:ACA917545 SE917538:SE917545 II917538:II917545 WUU852002:WUU852009 WKY852002:WKY852009 WBC852002:WBC852009 VRG852002:VRG852009 VHK852002:VHK852009 UXO852002:UXO852009 UNS852002:UNS852009 UDW852002:UDW852009 TUA852002:TUA852009 TKE852002:TKE852009 TAI852002:TAI852009 SQM852002:SQM852009 SGQ852002:SGQ852009 RWU852002:RWU852009 RMY852002:RMY852009 RDC852002:RDC852009 QTG852002:QTG852009 QJK852002:QJK852009 PZO852002:PZO852009 PPS852002:PPS852009 PFW852002:PFW852009 OWA852002:OWA852009 OME852002:OME852009 OCI852002:OCI852009 NSM852002:NSM852009 NIQ852002:NIQ852009 MYU852002:MYU852009 MOY852002:MOY852009 MFC852002:MFC852009 LVG852002:LVG852009 LLK852002:LLK852009 LBO852002:LBO852009 KRS852002:KRS852009 KHW852002:KHW852009 JYA852002:JYA852009 JOE852002:JOE852009 JEI852002:JEI852009 IUM852002:IUM852009 IKQ852002:IKQ852009 IAU852002:IAU852009 HQY852002:HQY852009 HHC852002:HHC852009 GXG852002:GXG852009 GNK852002:GNK852009 GDO852002:GDO852009 FTS852002:FTS852009 FJW852002:FJW852009 FAA852002:FAA852009 EQE852002:EQE852009 EGI852002:EGI852009 DWM852002:DWM852009 DMQ852002:DMQ852009 DCU852002:DCU852009 CSY852002:CSY852009 CJC852002:CJC852009 BZG852002:BZG852009 BPK852002:BPK852009 BFO852002:BFO852009 AVS852002:AVS852009 ALW852002:ALW852009 ACA852002:ACA852009 SE852002:SE852009 II852002:II852009 WUU786466:WUU786473 WKY786466:WKY786473 WBC786466:WBC786473 VRG786466:VRG786473 VHK786466:VHK786473 UXO786466:UXO786473 UNS786466:UNS786473 UDW786466:UDW786473 TUA786466:TUA786473 TKE786466:TKE786473 TAI786466:TAI786473 SQM786466:SQM786473 SGQ786466:SGQ786473 RWU786466:RWU786473 RMY786466:RMY786473 RDC786466:RDC786473 QTG786466:QTG786473 QJK786466:QJK786473 PZO786466:PZO786473 PPS786466:PPS786473 PFW786466:PFW786473 OWA786466:OWA786473 OME786466:OME786473 OCI786466:OCI786473 NSM786466:NSM786473 NIQ786466:NIQ786473 MYU786466:MYU786473 MOY786466:MOY786473 MFC786466:MFC786473 LVG786466:LVG786473 LLK786466:LLK786473 LBO786466:LBO786473 KRS786466:KRS786473 KHW786466:KHW786473 JYA786466:JYA786473 JOE786466:JOE786473 JEI786466:JEI786473 IUM786466:IUM786473 IKQ786466:IKQ786473 IAU786466:IAU786473 HQY786466:HQY786473 HHC786466:HHC786473 GXG786466:GXG786473 GNK786466:GNK786473 GDO786466:GDO786473 FTS786466:FTS786473 FJW786466:FJW786473 FAA786466:FAA786473 EQE786466:EQE786473 EGI786466:EGI786473 DWM786466:DWM786473 DMQ786466:DMQ786473 DCU786466:DCU786473 CSY786466:CSY786473 CJC786466:CJC786473 BZG786466:BZG786473 BPK786466:BPK786473 BFO786466:BFO786473 AVS786466:AVS786473 ALW786466:ALW786473 ACA786466:ACA786473 SE786466:SE786473 II786466:II786473 WUU720930:WUU720937 WKY720930:WKY720937 WBC720930:WBC720937 VRG720930:VRG720937 VHK720930:VHK720937 UXO720930:UXO720937 UNS720930:UNS720937 UDW720930:UDW720937 TUA720930:TUA720937 TKE720930:TKE720937 TAI720930:TAI720937 SQM720930:SQM720937 SGQ720930:SGQ720937 RWU720930:RWU720937 RMY720930:RMY720937 RDC720930:RDC720937 QTG720930:QTG720937 QJK720930:QJK720937 PZO720930:PZO720937 PPS720930:PPS720937 PFW720930:PFW720937 OWA720930:OWA720937 OME720930:OME720937 OCI720930:OCI720937 NSM720930:NSM720937 NIQ720930:NIQ720937 MYU720930:MYU720937 MOY720930:MOY720937 MFC720930:MFC720937 LVG720930:LVG720937 LLK720930:LLK720937 LBO720930:LBO720937 KRS720930:KRS720937 KHW720930:KHW720937 JYA720930:JYA720937 JOE720930:JOE720937 JEI720930:JEI720937 IUM720930:IUM720937 IKQ720930:IKQ720937 IAU720930:IAU720937 HQY720930:HQY720937 HHC720930:HHC720937 GXG720930:GXG720937 GNK720930:GNK720937 GDO720930:GDO720937 FTS720930:FTS720937 FJW720930:FJW720937 FAA720930:FAA720937 EQE720930:EQE720937 EGI720930:EGI720937 DWM720930:DWM720937 DMQ720930:DMQ720937 DCU720930:DCU720937 CSY720930:CSY720937 CJC720930:CJC720937 BZG720930:BZG720937 BPK720930:BPK720937 BFO720930:BFO720937 AVS720930:AVS720937 ALW720930:ALW720937 ACA720930:ACA720937 SE720930:SE720937 II720930:II720937 WUU655394:WUU655401 WKY655394:WKY655401 WBC655394:WBC655401 VRG655394:VRG655401 VHK655394:VHK655401 UXO655394:UXO655401 UNS655394:UNS655401 UDW655394:UDW655401 TUA655394:TUA655401 TKE655394:TKE655401 TAI655394:TAI655401 SQM655394:SQM655401 SGQ655394:SGQ655401 RWU655394:RWU655401 RMY655394:RMY655401 RDC655394:RDC655401 QTG655394:QTG655401 QJK655394:QJK655401 PZO655394:PZO655401 PPS655394:PPS655401 PFW655394:PFW655401 OWA655394:OWA655401 OME655394:OME655401 OCI655394:OCI655401 NSM655394:NSM655401 NIQ655394:NIQ655401 MYU655394:MYU655401 MOY655394:MOY655401 MFC655394:MFC655401 LVG655394:LVG655401 LLK655394:LLK655401 LBO655394:LBO655401 KRS655394:KRS655401 KHW655394:KHW655401 JYA655394:JYA655401 JOE655394:JOE655401 JEI655394:JEI655401 IUM655394:IUM655401 IKQ655394:IKQ655401 IAU655394:IAU655401 HQY655394:HQY655401 HHC655394:HHC655401 GXG655394:GXG655401 GNK655394:GNK655401 GDO655394:GDO655401 FTS655394:FTS655401 FJW655394:FJW655401 FAA655394:FAA655401 EQE655394:EQE655401 EGI655394:EGI655401 DWM655394:DWM655401 DMQ655394:DMQ655401 DCU655394:DCU655401 CSY655394:CSY655401 CJC655394:CJC655401 BZG655394:BZG655401 BPK655394:BPK655401 BFO655394:BFO655401 AVS655394:AVS655401 ALW655394:ALW655401 ACA655394:ACA655401 SE655394:SE655401 II655394:II655401 WUU589858:WUU589865 WKY589858:WKY589865 WBC589858:WBC589865 VRG589858:VRG589865 VHK589858:VHK589865 UXO589858:UXO589865 UNS589858:UNS589865 UDW589858:UDW589865 TUA589858:TUA589865 TKE589858:TKE589865 TAI589858:TAI589865 SQM589858:SQM589865 SGQ589858:SGQ589865 RWU589858:RWU589865 RMY589858:RMY589865 RDC589858:RDC589865 QTG589858:QTG589865 QJK589858:QJK589865 PZO589858:PZO589865 PPS589858:PPS589865 PFW589858:PFW589865 OWA589858:OWA589865 OME589858:OME589865 OCI589858:OCI589865 NSM589858:NSM589865 NIQ589858:NIQ589865 MYU589858:MYU589865 MOY589858:MOY589865 MFC589858:MFC589865 LVG589858:LVG589865 LLK589858:LLK589865 LBO589858:LBO589865 KRS589858:KRS589865 KHW589858:KHW589865 JYA589858:JYA589865 JOE589858:JOE589865 JEI589858:JEI589865 IUM589858:IUM589865 IKQ589858:IKQ589865 IAU589858:IAU589865 HQY589858:HQY589865 HHC589858:HHC589865 GXG589858:GXG589865 GNK589858:GNK589865 GDO589858:GDO589865 FTS589858:FTS589865 FJW589858:FJW589865 FAA589858:FAA589865 EQE589858:EQE589865 EGI589858:EGI589865 DWM589858:DWM589865 DMQ589858:DMQ589865 DCU589858:DCU589865 CSY589858:CSY589865 CJC589858:CJC589865 BZG589858:BZG589865 BPK589858:BPK589865 BFO589858:BFO589865 AVS589858:AVS589865 ALW589858:ALW589865 ACA589858:ACA589865 SE589858:SE589865 II589858:II589865 WUU524322:WUU524329 WKY524322:WKY524329 WBC524322:WBC524329 VRG524322:VRG524329 VHK524322:VHK524329 UXO524322:UXO524329 UNS524322:UNS524329 UDW524322:UDW524329 TUA524322:TUA524329 TKE524322:TKE524329 TAI524322:TAI524329 SQM524322:SQM524329 SGQ524322:SGQ524329 RWU524322:RWU524329 RMY524322:RMY524329 RDC524322:RDC524329 QTG524322:QTG524329 QJK524322:QJK524329 PZO524322:PZO524329 PPS524322:PPS524329 PFW524322:PFW524329 OWA524322:OWA524329 OME524322:OME524329 OCI524322:OCI524329 NSM524322:NSM524329 NIQ524322:NIQ524329 MYU524322:MYU524329 MOY524322:MOY524329 MFC524322:MFC524329 LVG524322:LVG524329 LLK524322:LLK524329 LBO524322:LBO524329 KRS524322:KRS524329 KHW524322:KHW524329 JYA524322:JYA524329 JOE524322:JOE524329 JEI524322:JEI524329 IUM524322:IUM524329 IKQ524322:IKQ524329 IAU524322:IAU524329 HQY524322:HQY524329 HHC524322:HHC524329 GXG524322:GXG524329 GNK524322:GNK524329 GDO524322:GDO524329 FTS524322:FTS524329 FJW524322:FJW524329 FAA524322:FAA524329 EQE524322:EQE524329 EGI524322:EGI524329 DWM524322:DWM524329 DMQ524322:DMQ524329 DCU524322:DCU524329 CSY524322:CSY524329 CJC524322:CJC524329 BZG524322:BZG524329 BPK524322:BPK524329 BFO524322:BFO524329 AVS524322:AVS524329 ALW524322:ALW524329 ACA524322:ACA524329 SE524322:SE524329 II524322:II524329 WUU458786:WUU458793 WKY458786:WKY458793 WBC458786:WBC458793 VRG458786:VRG458793 VHK458786:VHK458793 UXO458786:UXO458793 UNS458786:UNS458793 UDW458786:UDW458793 TUA458786:TUA458793 TKE458786:TKE458793 TAI458786:TAI458793 SQM458786:SQM458793 SGQ458786:SGQ458793 RWU458786:RWU458793 RMY458786:RMY458793 RDC458786:RDC458793 QTG458786:QTG458793 QJK458786:QJK458793 PZO458786:PZO458793 PPS458786:PPS458793 PFW458786:PFW458793 OWA458786:OWA458793 OME458786:OME458793 OCI458786:OCI458793 NSM458786:NSM458793 NIQ458786:NIQ458793 MYU458786:MYU458793 MOY458786:MOY458793 MFC458786:MFC458793 LVG458786:LVG458793 LLK458786:LLK458793 LBO458786:LBO458793 KRS458786:KRS458793 KHW458786:KHW458793 JYA458786:JYA458793 JOE458786:JOE458793 JEI458786:JEI458793 IUM458786:IUM458793 IKQ458786:IKQ458793 IAU458786:IAU458793 HQY458786:HQY458793 HHC458786:HHC458793 GXG458786:GXG458793 GNK458786:GNK458793 GDO458786:GDO458793 FTS458786:FTS458793 FJW458786:FJW458793 FAA458786:FAA458793 EQE458786:EQE458793 EGI458786:EGI458793 DWM458786:DWM458793 DMQ458786:DMQ458793 DCU458786:DCU458793 CSY458786:CSY458793 CJC458786:CJC458793 BZG458786:BZG458793 BPK458786:BPK458793 BFO458786:BFO458793 AVS458786:AVS458793 ALW458786:ALW458793 ACA458786:ACA458793 SE458786:SE458793 II458786:II458793 WUU393250:WUU393257 WKY393250:WKY393257 WBC393250:WBC393257 VRG393250:VRG393257 VHK393250:VHK393257 UXO393250:UXO393257 UNS393250:UNS393257 UDW393250:UDW393257 TUA393250:TUA393257 TKE393250:TKE393257 TAI393250:TAI393257 SQM393250:SQM393257 SGQ393250:SGQ393257 RWU393250:RWU393257 RMY393250:RMY393257 RDC393250:RDC393257 QTG393250:QTG393257 QJK393250:QJK393257 PZO393250:PZO393257 PPS393250:PPS393257 PFW393250:PFW393257 OWA393250:OWA393257 OME393250:OME393257 OCI393250:OCI393257 NSM393250:NSM393257 NIQ393250:NIQ393257 MYU393250:MYU393257 MOY393250:MOY393257 MFC393250:MFC393257 LVG393250:LVG393257 LLK393250:LLK393257 LBO393250:LBO393257 KRS393250:KRS393257 KHW393250:KHW393257 JYA393250:JYA393257 JOE393250:JOE393257 JEI393250:JEI393257 IUM393250:IUM393257 IKQ393250:IKQ393257 IAU393250:IAU393257 HQY393250:HQY393257 HHC393250:HHC393257 GXG393250:GXG393257 GNK393250:GNK393257 GDO393250:GDO393257 FTS393250:FTS393257 FJW393250:FJW393257 FAA393250:FAA393257 EQE393250:EQE393257 EGI393250:EGI393257 DWM393250:DWM393257 DMQ393250:DMQ393257 DCU393250:DCU393257 CSY393250:CSY393257 CJC393250:CJC393257 BZG393250:BZG393257 BPK393250:BPK393257 BFO393250:BFO393257 AVS393250:AVS393257 ALW393250:ALW393257 ACA393250:ACA393257 SE393250:SE393257 II393250:II393257 WUU327714:WUU327721 WKY327714:WKY327721 WBC327714:WBC327721 VRG327714:VRG327721 VHK327714:VHK327721 UXO327714:UXO327721 UNS327714:UNS327721 UDW327714:UDW327721 TUA327714:TUA327721 TKE327714:TKE327721 TAI327714:TAI327721 SQM327714:SQM327721 SGQ327714:SGQ327721 RWU327714:RWU327721 RMY327714:RMY327721 RDC327714:RDC327721 QTG327714:QTG327721 QJK327714:QJK327721 PZO327714:PZO327721 PPS327714:PPS327721 PFW327714:PFW327721 OWA327714:OWA327721 OME327714:OME327721 OCI327714:OCI327721 NSM327714:NSM327721 NIQ327714:NIQ327721 MYU327714:MYU327721 MOY327714:MOY327721 MFC327714:MFC327721 LVG327714:LVG327721 LLK327714:LLK327721 LBO327714:LBO327721 KRS327714:KRS327721 KHW327714:KHW327721 JYA327714:JYA327721 JOE327714:JOE327721 JEI327714:JEI327721 IUM327714:IUM327721 IKQ327714:IKQ327721 IAU327714:IAU327721 HQY327714:HQY327721 HHC327714:HHC327721 GXG327714:GXG327721 GNK327714:GNK327721 GDO327714:GDO327721 FTS327714:FTS327721 FJW327714:FJW327721 FAA327714:FAA327721 EQE327714:EQE327721 EGI327714:EGI327721 DWM327714:DWM327721 DMQ327714:DMQ327721 DCU327714:DCU327721 CSY327714:CSY327721 CJC327714:CJC327721 BZG327714:BZG327721 BPK327714:BPK327721 BFO327714:BFO327721 AVS327714:AVS327721 ALW327714:ALW327721 ACA327714:ACA327721 SE327714:SE327721 II327714:II327721 WUU262178:WUU262185 WKY262178:WKY262185 WBC262178:WBC262185 VRG262178:VRG262185 VHK262178:VHK262185 UXO262178:UXO262185 UNS262178:UNS262185 UDW262178:UDW262185 TUA262178:TUA262185 TKE262178:TKE262185 TAI262178:TAI262185 SQM262178:SQM262185 SGQ262178:SGQ262185 RWU262178:RWU262185 RMY262178:RMY262185 RDC262178:RDC262185 QTG262178:QTG262185 QJK262178:QJK262185 PZO262178:PZO262185 PPS262178:PPS262185 PFW262178:PFW262185 OWA262178:OWA262185 OME262178:OME262185 OCI262178:OCI262185 NSM262178:NSM262185 NIQ262178:NIQ262185 MYU262178:MYU262185 MOY262178:MOY262185 MFC262178:MFC262185 LVG262178:LVG262185 LLK262178:LLK262185 LBO262178:LBO262185 KRS262178:KRS262185 KHW262178:KHW262185 JYA262178:JYA262185 JOE262178:JOE262185 JEI262178:JEI262185 IUM262178:IUM262185 IKQ262178:IKQ262185 IAU262178:IAU262185 HQY262178:HQY262185 HHC262178:HHC262185 GXG262178:GXG262185 GNK262178:GNK262185 GDO262178:GDO262185 FTS262178:FTS262185 FJW262178:FJW262185 FAA262178:FAA262185 EQE262178:EQE262185 EGI262178:EGI262185 DWM262178:DWM262185 DMQ262178:DMQ262185 DCU262178:DCU262185 CSY262178:CSY262185 CJC262178:CJC262185 BZG262178:BZG262185 BPK262178:BPK262185 BFO262178:BFO262185 AVS262178:AVS262185 ALW262178:ALW262185 ACA262178:ACA262185 SE262178:SE262185 II262178:II262185 WUU196642:WUU196649 WKY196642:WKY196649 WBC196642:WBC196649 VRG196642:VRG196649 VHK196642:VHK196649 UXO196642:UXO196649 UNS196642:UNS196649 UDW196642:UDW196649 TUA196642:TUA196649 TKE196642:TKE196649 TAI196642:TAI196649 SQM196642:SQM196649 SGQ196642:SGQ196649 RWU196642:RWU196649 RMY196642:RMY196649 RDC196642:RDC196649 QTG196642:QTG196649 QJK196642:QJK196649 PZO196642:PZO196649 PPS196642:PPS196649 PFW196642:PFW196649 OWA196642:OWA196649 OME196642:OME196649 OCI196642:OCI196649 NSM196642:NSM196649 NIQ196642:NIQ196649 MYU196642:MYU196649 MOY196642:MOY196649 MFC196642:MFC196649 LVG196642:LVG196649 LLK196642:LLK196649 LBO196642:LBO196649 KRS196642:KRS196649 KHW196642:KHW196649 JYA196642:JYA196649 JOE196642:JOE196649 JEI196642:JEI196649 IUM196642:IUM196649 IKQ196642:IKQ196649 IAU196642:IAU196649 HQY196642:HQY196649 HHC196642:HHC196649 GXG196642:GXG196649 GNK196642:GNK196649 GDO196642:GDO196649 FTS196642:FTS196649 FJW196642:FJW196649 FAA196642:FAA196649 EQE196642:EQE196649 EGI196642:EGI196649 DWM196642:DWM196649 DMQ196642:DMQ196649 DCU196642:DCU196649 CSY196642:CSY196649 CJC196642:CJC196649 BZG196642:BZG196649 BPK196642:BPK196649 BFO196642:BFO196649 AVS196642:AVS196649 ALW196642:ALW196649 ACA196642:ACA196649 SE196642:SE196649 II196642:II196649 WUU131106:WUU131113 WKY131106:WKY131113 WBC131106:WBC131113 VRG131106:VRG131113 VHK131106:VHK131113 UXO131106:UXO131113 UNS131106:UNS131113 UDW131106:UDW131113 TUA131106:TUA131113 TKE131106:TKE131113 TAI131106:TAI131113 SQM131106:SQM131113 SGQ131106:SGQ131113 RWU131106:RWU131113 RMY131106:RMY131113 RDC131106:RDC131113 QTG131106:QTG131113 QJK131106:QJK131113 PZO131106:PZO131113 PPS131106:PPS131113 PFW131106:PFW131113 OWA131106:OWA131113 OME131106:OME131113 OCI131106:OCI131113 NSM131106:NSM131113 NIQ131106:NIQ131113 MYU131106:MYU131113 MOY131106:MOY131113 MFC131106:MFC131113 LVG131106:LVG131113 LLK131106:LLK131113 LBO131106:LBO131113 KRS131106:KRS131113 KHW131106:KHW131113 JYA131106:JYA131113 JOE131106:JOE131113 JEI131106:JEI131113 IUM131106:IUM131113 IKQ131106:IKQ131113 IAU131106:IAU131113 HQY131106:HQY131113 HHC131106:HHC131113 GXG131106:GXG131113 GNK131106:GNK131113 GDO131106:GDO131113 FTS131106:FTS131113 FJW131106:FJW131113 FAA131106:FAA131113 EQE131106:EQE131113 EGI131106:EGI131113 DWM131106:DWM131113 DMQ131106:DMQ131113 DCU131106:DCU131113 CSY131106:CSY131113 CJC131106:CJC131113 BZG131106:BZG131113 BPK131106:BPK131113 BFO131106:BFO131113 AVS131106:AVS131113 ALW131106:ALW131113 ACA131106:ACA131113 SE131106:SE131113 II131106:II131113 WUU65570:WUU65577 WKY65570:WKY65577 WBC65570:WBC65577 VRG65570:VRG65577 VHK65570:VHK65577 UXO65570:UXO65577 UNS65570:UNS65577 UDW65570:UDW65577 TUA65570:TUA65577 TKE65570:TKE65577 TAI65570:TAI65577 SQM65570:SQM65577 SGQ65570:SGQ65577 RWU65570:RWU65577 RMY65570:RMY65577 RDC65570:RDC65577 QTG65570:QTG65577 QJK65570:QJK65577 PZO65570:PZO65577 PPS65570:PPS65577 PFW65570:PFW65577 OWA65570:OWA65577 OME65570:OME65577 OCI65570:OCI65577 NSM65570:NSM65577 NIQ65570:NIQ65577 MYU65570:MYU65577 MOY65570:MOY65577 MFC65570:MFC65577 LVG65570:LVG65577 LLK65570:LLK65577 LBO65570:LBO65577 KRS65570:KRS65577 KHW65570:KHW65577 JYA65570:JYA65577 JOE65570:JOE65577 JEI65570:JEI65577 IUM65570:IUM65577 IKQ65570:IKQ65577 IAU65570:IAU65577 HQY65570:HQY65577 HHC65570:HHC65577 GXG65570:GXG65577 GNK65570:GNK65577 GDO65570:GDO65577 FTS65570:FTS65577 FJW65570:FJW65577 FAA65570:FAA65577 EQE65570:EQE65577 EGI65570:EGI65577 DWM65570:DWM65577 DMQ65570:DMQ65577 DCU65570:DCU65577 CSY65570:CSY65577 CJC65570:CJC65577 BZG65570:BZG65577 BPK65570:BPK65577 BFO65570:BFO65577 AVS65570:AVS65577 ALW65570:ALW65577 ACA65570:ACA65577 SE65570:SE65577 II65570:II65577 WUU29:WUU41 WKY29:WKY41 WBC29:WBC41 VRG29:VRG41 VHK29:VHK41 UXO29:UXO41 UNS29:UNS41 UDW29:UDW41 TUA29:TUA41 TKE29:TKE41 TAI29:TAI41 SQM29:SQM41 SGQ29:SGQ41 RWU29:RWU41 RMY29:RMY41 RDC29:RDC41 QTG29:QTG41 QJK29:QJK41 PZO29:PZO41 PPS29:PPS41 PFW29:PFW41 OWA29:OWA41 OME29:OME41 OCI29:OCI41 NSM29:NSM41 NIQ29:NIQ41 MYU29:MYU41 MOY29:MOY41 MFC29:MFC41 LVG29:LVG41 LLK29:LLK41 LBO29:LBO41 KRS29:KRS41 KHW29:KHW41 JYA29:JYA41 JOE29:JOE41 JEI29:JEI41 IUM29:IUM41 IKQ29:IKQ41 IAU29:IAU41 HQY29:HQY41 HHC29:HHC41 GXG29:GXG41 GNK29:GNK41 GDO29:GDO41 FTS29:FTS41 FJW29:FJW41 FAA29:FAA41 EQE29:EQE41 EGI29:EGI41 DWM29:DWM41 DMQ29:DMQ41 DCU29:DCU41 CSY29:CSY41 CJC29:CJC41 BZG29:BZG41 BPK29:BPK41 BFO29:BFO41 AVS29:AVS41 ALW29:ALW41 ACA29:ACA41 SE29:SE41 II29:II41 WUU983071:WUU983072 WKY983071:WKY983072 WBC983071:WBC983072 VRG983071:VRG983072 VHK983071:VHK983072 UXO983071:UXO983072 UNS983071:UNS983072 UDW983071:UDW983072 TUA983071:TUA983072 TKE983071:TKE983072 TAI983071:TAI983072 SQM983071:SQM983072 SGQ983071:SGQ983072 RWU983071:RWU983072 RMY983071:RMY983072 RDC983071:RDC983072 QTG983071:QTG983072 QJK983071:QJK983072 PZO983071:PZO983072 PPS983071:PPS983072 PFW983071:PFW983072 OWA983071:OWA983072 OME983071:OME983072 OCI983071:OCI983072 NSM983071:NSM983072 NIQ983071:NIQ983072 MYU983071:MYU983072 MOY983071:MOY983072 MFC983071:MFC983072 LVG983071:LVG983072 LLK983071:LLK983072 LBO983071:LBO983072 KRS983071:KRS983072 KHW983071:KHW983072 JYA983071:JYA983072 JOE983071:JOE983072 JEI983071:JEI983072 IUM983071:IUM983072 IKQ983071:IKQ983072 IAU983071:IAU983072 HQY983071:HQY983072 HHC983071:HHC983072 GXG983071:GXG983072 GNK983071:GNK983072 GDO983071:GDO983072 FTS983071:FTS983072 FJW983071:FJW983072 FAA983071:FAA983072 EQE983071:EQE983072 EGI983071:EGI983072 DWM983071:DWM983072 DMQ983071:DMQ983072 DCU983071:DCU983072 CSY983071:CSY983072 CJC983071:CJC983072 BZG983071:BZG983072 BPK983071:BPK983072 BFO983071:BFO983072 AVS983071:AVS983072 ALW983071:ALW983072 ACA983071:ACA983072 SE983071:SE983072 II983071:II983072 WUU917535:WUU917536 WKY917535:WKY917536 WBC917535:WBC917536 VRG917535:VRG917536 VHK917535:VHK917536 UXO917535:UXO917536 UNS917535:UNS917536 UDW917535:UDW917536 TUA917535:TUA917536 TKE917535:TKE917536 TAI917535:TAI917536 SQM917535:SQM917536 SGQ917535:SGQ917536 RWU917535:RWU917536 RMY917535:RMY917536 RDC917535:RDC917536 QTG917535:QTG917536 QJK917535:QJK917536 PZO917535:PZO917536 PPS917535:PPS917536 PFW917535:PFW917536 OWA917535:OWA917536 OME917535:OME917536 OCI917535:OCI917536 NSM917535:NSM917536 NIQ917535:NIQ917536 MYU917535:MYU917536 MOY917535:MOY917536 MFC917535:MFC917536 LVG917535:LVG917536 LLK917535:LLK917536 LBO917535:LBO917536 KRS917535:KRS917536 KHW917535:KHW917536 JYA917535:JYA917536 JOE917535:JOE917536 JEI917535:JEI917536 IUM917535:IUM917536 IKQ917535:IKQ917536 IAU917535:IAU917536 HQY917535:HQY917536 HHC917535:HHC917536 GXG917535:GXG917536 GNK917535:GNK917536 GDO917535:GDO917536 FTS917535:FTS917536 FJW917535:FJW917536 FAA917535:FAA917536 EQE917535:EQE917536 EGI917535:EGI917536 DWM917535:DWM917536 DMQ917535:DMQ917536 DCU917535:DCU917536 CSY917535:CSY917536 CJC917535:CJC917536 BZG917535:BZG917536 BPK917535:BPK917536 BFO917535:BFO917536 AVS917535:AVS917536 ALW917535:ALW917536 ACA917535:ACA917536 SE917535:SE917536 II917535:II917536 WUU851999:WUU852000 WKY851999:WKY852000 WBC851999:WBC852000 VRG851999:VRG852000 VHK851999:VHK852000 UXO851999:UXO852000 UNS851999:UNS852000 UDW851999:UDW852000 TUA851999:TUA852000 TKE851999:TKE852000 TAI851999:TAI852000 SQM851999:SQM852000 SGQ851999:SGQ852000 RWU851999:RWU852000 RMY851999:RMY852000 RDC851999:RDC852000 QTG851999:QTG852000 QJK851999:QJK852000 PZO851999:PZO852000 PPS851999:PPS852000 PFW851999:PFW852000 OWA851999:OWA852000 OME851999:OME852000 OCI851999:OCI852000 NSM851999:NSM852000 NIQ851999:NIQ852000 MYU851999:MYU852000 MOY851999:MOY852000 MFC851999:MFC852000 LVG851999:LVG852000 LLK851999:LLK852000 LBO851999:LBO852000 KRS851999:KRS852000 KHW851999:KHW852000 JYA851999:JYA852000 JOE851999:JOE852000 JEI851999:JEI852000 IUM851999:IUM852000 IKQ851999:IKQ852000 IAU851999:IAU852000 HQY851999:HQY852000 HHC851999:HHC852000 GXG851999:GXG852000 GNK851999:GNK852000 GDO851999:GDO852000 FTS851999:FTS852000 FJW851999:FJW852000 FAA851999:FAA852000 EQE851999:EQE852000 EGI851999:EGI852000 DWM851999:DWM852000 DMQ851999:DMQ852000 DCU851999:DCU852000 CSY851999:CSY852000 CJC851999:CJC852000 BZG851999:BZG852000 BPK851999:BPK852000 BFO851999:BFO852000 AVS851999:AVS852000 ALW851999:ALW852000 ACA851999:ACA852000 SE851999:SE852000 II851999:II852000 WUU786463:WUU786464 WKY786463:WKY786464 WBC786463:WBC786464 VRG786463:VRG786464 VHK786463:VHK786464 UXO786463:UXO786464 UNS786463:UNS786464 UDW786463:UDW786464 TUA786463:TUA786464 TKE786463:TKE786464 TAI786463:TAI786464 SQM786463:SQM786464 SGQ786463:SGQ786464 RWU786463:RWU786464 RMY786463:RMY786464 RDC786463:RDC786464 QTG786463:QTG786464 QJK786463:QJK786464 PZO786463:PZO786464 PPS786463:PPS786464 PFW786463:PFW786464 OWA786463:OWA786464 OME786463:OME786464 OCI786463:OCI786464 NSM786463:NSM786464 NIQ786463:NIQ786464 MYU786463:MYU786464 MOY786463:MOY786464 MFC786463:MFC786464 LVG786463:LVG786464 LLK786463:LLK786464 LBO786463:LBO786464 KRS786463:KRS786464 KHW786463:KHW786464 JYA786463:JYA786464 JOE786463:JOE786464 JEI786463:JEI786464 IUM786463:IUM786464 IKQ786463:IKQ786464 IAU786463:IAU786464 HQY786463:HQY786464 HHC786463:HHC786464 GXG786463:GXG786464 GNK786463:GNK786464 GDO786463:GDO786464 FTS786463:FTS786464 FJW786463:FJW786464 FAA786463:FAA786464 EQE786463:EQE786464 EGI786463:EGI786464 DWM786463:DWM786464 DMQ786463:DMQ786464 DCU786463:DCU786464 CSY786463:CSY786464 CJC786463:CJC786464 BZG786463:BZG786464 BPK786463:BPK786464 BFO786463:BFO786464 AVS786463:AVS786464 ALW786463:ALW786464 ACA786463:ACA786464 SE786463:SE786464 II786463:II786464 WUU720927:WUU720928 WKY720927:WKY720928 WBC720927:WBC720928 VRG720927:VRG720928 VHK720927:VHK720928 UXO720927:UXO720928 UNS720927:UNS720928 UDW720927:UDW720928 TUA720927:TUA720928 TKE720927:TKE720928 TAI720927:TAI720928 SQM720927:SQM720928 SGQ720927:SGQ720928 RWU720927:RWU720928 RMY720927:RMY720928 RDC720927:RDC720928 QTG720927:QTG720928 QJK720927:QJK720928 PZO720927:PZO720928 PPS720927:PPS720928 PFW720927:PFW720928 OWA720927:OWA720928 OME720927:OME720928 OCI720927:OCI720928 NSM720927:NSM720928 NIQ720927:NIQ720928 MYU720927:MYU720928 MOY720927:MOY720928 MFC720927:MFC720928 LVG720927:LVG720928 LLK720927:LLK720928 LBO720927:LBO720928 KRS720927:KRS720928 KHW720927:KHW720928 JYA720927:JYA720928 JOE720927:JOE720928 JEI720927:JEI720928 IUM720927:IUM720928 IKQ720927:IKQ720928 IAU720927:IAU720928 HQY720927:HQY720928 HHC720927:HHC720928 GXG720927:GXG720928 GNK720927:GNK720928 GDO720927:GDO720928 FTS720927:FTS720928 FJW720927:FJW720928 FAA720927:FAA720928 EQE720927:EQE720928 EGI720927:EGI720928 DWM720927:DWM720928 DMQ720927:DMQ720928 DCU720927:DCU720928 CSY720927:CSY720928 CJC720927:CJC720928 BZG720927:BZG720928 BPK720927:BPK720928 BFO720927:BFO720928 AVS720927:AVS720928 ALW720927:ALW720928 ACA720927:ACA720928 SE720927:SE720928 II720927:II720928 WUU655391:WUU655392 WKY655391:WKY655392 WBC655391:WBC655392 VRG655391:VRG655392 VHK655391:VHK655392 UXO655391:UXO655392 UNS655391:UNS655392 UDW655391:UDW655392 TUA655391:TUA655392 TKE655391:TKE655392 TAI655391:TAI655392 SQM655391:SQM655392 SGQ655391:SGQ655392 RWU655391:RWU655392 RMY655391:RMY655392 RDC655391:RDC655392 QTG655391:QTG655392 QJK655391:QJK655392 PZO655391:PZO655392 PPS655391:PPS655392 PFW655391:PFW655392 OWA655391:OWA655392 OME655391:OME655392 OCI655391:OCI655392 NSM655391:NSM655392 NIQ655391:NIQ655392 MYU655391:MYU655392 MOY655391:MOY655392 MFC655391:MFC655392 LVG655391:LVG655392 LLK655391:LLK655392 LBO655391:LBO655392 KRS655391:KRS655392 KHW655391:KHW655392 JYA655391:JYA655392 JOE655391:JOE655392 JEI655391:JEI655392 IUM655391:IUM655392 IKQ655391:IKQ655392 IAU655391:IAU655392 HQY655391:HQY655392 HHC655391:HHC655392 GXG655391:GXG655392 GNK655391:GNK655392 GDO655391:GDO655392 FTS655391:FTS655392 FJW655391:FJW655392 FAA655391:FAA655392 EQE655391:EQE655392 EGI655391:EGI655392 DWM655391:DWM655392 DMQ655391:DMQ655392 DCU655391:DCU655392 CSY655391:CSY655392 CJC655391:CJC655392 BZG655391:BZG655392 BPK655391:BPK655392 BFO655391:BFO655392 AVS655391:AVS655392 ALW655391:ALW655392 ACA655391:ACA655392 SE655391:SE655392 II655391:II655392 WUU589855:WUU589856 WKY589855:WKY589856 WBC589855:WBC589856 VRG589855:VRG589856 VHK589855:VHK589856 UXO589855:UXO589856 UNS589855:UNS589856 UDW589855:UDW589856 TUA589855:TUA589856 TKE589855:TKE589856 TAI589855:TAI589856 SQM589855:SQM589856 SGQ589855:SGQ589856 RWU589855:RWU589856 RMY589855:RMY589856 RDC589855:RDC589856 QTG589855:QTG589856 QJK589855:QJK589856 PZO589855:PZO589856 PPS589855:PPS589856 PFW589855:PFW589856 OWA589855:OWA589856 OME589855:OME589856 OCI589855:OCI589856 NSM589855:NSM589856 NIQ589855:NIQ589856 MYU589855:MYU589856 MOY589855:MOY589856 MFC589855:MFC589856 LVG589855:LVG589856 LLK589855:LLK589856 LBO589855:LBO589856 KRS589855:KRS589856 KHW589855:KHW589856 JYA589855:JYA589856 JOE589855:JOE589856 JEI589855:JEI589856 IUM589855:IUM589856 IKQ589855:IKQ589856 IAU589855:IAU589856 HQY589855:HQY589856 HHC589855:HHC589856 GXG589855:GXG589856 GNK589855:GNK589856 GDO589855:GDO589856 FTS589855:FTS589856 FJW589855:FJW589856 FAA589855:FAA589856 EQE589855:EQE589856 EGI589855:EGI589856 DWM589855:DWM589856 DMQ589855:DMQ589856 DCU589855:DCU589856 CSY589855:CSY589856 CJC589855:CJC589856 BZG589855:BZG589856 BPK589855:BPK589856 BFO589855:BFO589856 AVS589855:AVS589856 ALW589855:ALW589856 ACA589855:ACA589856 SE589855:SE589856 II589855:II589856 WUU524319:WUU524320 WKY524319:WKY524320 WBC524319:WBC524320 VRG524319:VRG524320 VHK524319:VHK524320 UXO524319:UXO524320 UNS524319:UNS524320 UDW524319:UDW524320 TUA524319:TUA524320 TKE524319:TKE524320 TAI524319:TAI524320 SQM524319:SQM524320 SGQ524319:SGQ524320 RWU524319:RWU524320 RMY524319:RMY524320 RDC524319:RDC524320 QTG524319:QTG524320 QJK524319:QJK524320 PZO524319:PZO524320 PPS524319:PPS524320 PFW524319:PFW524320 OWA524319:OWA524320 OME524319:OME524320 OCI524319:OCI524320 NSM524319:NSM524320 NIQ524319:NIQ524320 MYU524319:MYU524320 MOY524319:MOY524320 MFC524319:MFC524320 LVG524319:LVG524320 LLK524319:LLK524320 LBO524319:LBO524320 KRS524319:KRS524320 KHW524319:KHW524320 JYA524319:JYA524320 JOE524319:JOE524320 JEI524319:JEI524320 IUM524319:IUM524320 IKQ524319:IKQ524320 IAU524319:IAU524320 HQY524319:HQY524320 HHC524319:HHC524320 GXG524319:GXG524320 GNK524319:GNK524320 GDO524319:GDO524320 FTS524319:FTS524320 FJW524319:FJW524320 FAA524319:FAA524320 EQE524319:EQE524320 EGI524319:EGI524320 DWM524319:DWM524320 DMQ524319:DMQ524320 DCU524319:DCU524320 CSY524319:CSY524320 CJC524319:CJC524320 BZG524319:BZG524320 BPK524319:BPK524320 BFO524319:BFO524320 AVS524319:AVS524320 ALW524319:ALW524320 ACA524319:ACA524320 SE524319:SE524320 II524319:II524320 WUU458783:WUU458784 WKY458783:WKY458784 WBC458783:WBC458784 VRG458783:VRG458784 VHK458783:VHK458784 UXO458783:UXO458784 UNS458783:UNS458784 UDW458783:UDW458784 TUA458783:TUA458784 TKE458783:TKE458784 TAI458783:TAI458784 SQM458783:SQM458784 SGQ458783:SGQ458784 RWU458783:RWU458784 RMY458783:RMY458784 RDC458783:RDC458784 QTG458783:QTG458784 QJK458783:QJK458784 PZO458783:PZO458784 PPS458783:PPS458784 PFW458783:PFW458784 OWA458783:OWA458784 OME458783:OME458784 OCI458783:OCI458784 NSM458783:NSM458784 NIQ458783:NIQ458784 MYU458783:MYU458784 MOY458783:MOY458784 MFC458783:MFC458784 LVG458783:LVG458784 LLK458783:LLK458784 LBO458783:LBO458784 KRS458783:KRS458784 KHW458783:KHW458784 JYA458783:JYA458784 JOE458783:JOE458784 JEI458783:JEI458784 IUM458783:IUM458784 IKQ458783:IKQ458784 IAU458783:IAU458784 HQY458783:HQY458784 HHC458783:HHC458784 GXG458783:GXG458784 GNK458783:GNK458784 GDO458783:GDO458784 FTS458783:FTS458784 FJW458783:FJW458784 FAA458783:FAA458784 EQE458783:EQE458784 EGI458783:EGI458784 DWM458783:DWM458784 DMQ458783:DMQ458784 DCU458783:DCU458784 CSY458783:CSY458784 CJC458783:CJC458784 BZG458783:BZG458784 BPK458783:BPK458784 BFO458783:BFO458784 AVS458783:AVS458784 ALW458783:ALW458784 ACA458783:ACA458784 SE458783:SE458784 II458783:II458784 WUU393247:WUU393248 WKY393247:WKY393248 WBC393247:WBC393248 VRG393247:VRG393248 VHK393247:VHK393248 UXO393247:UXO393248 UNS393247:UNS393248 UDW393247:UDW393248 TUA393247:TUA393248 TKE393247:TKE393248 TAI393247:TAI393248 SQM393247:SQM393248 SGQ393247:SGQ393248 RWU393247:RWU393248 RMY393247:RMY393248 RDC393247:RDC393248 QTG393247:QTG393248 QJK393247:QJK393248 PZO393247:PZO393248 PPS393247:PPS393248 PFW393247:PFW393248 OWA393247:OWA393248 OME393247:OME393248 OCI393247:OCI393248 NSM393247:NSM393248 NIQ393247:NIQ393248 MYU393247:MYU393248 MOY393247:MOY393248 MFC393247:MFC393248 LVG393247:LVG393248 LLK393247:LLK393248 LBO393247:LBO393248 KRS393247:KRS393248 KHW393247:KHW393248 JYA393247:JYA393248 JOE393247:JOE393248 JEI393247:JEI393248 IUM393247:IUM393248 IKQ393247:IKQ393248 IAU393247:IAU393248 HQY393247:HQY393248 HHC393247:HHC393248 GXG393247:GXG393248 GNK393247:GNK393248 GDO393247:GDO393248 FTS393247:FTS393248 FJW393247:FJW393248 FAA393247:FAA393248 EQE393247:EQE393248 EGI393247:EGI393248 DWM393247:DWM393248 DMQ393247:DMQ393248 DCU393247:DCU393248 CSY393247:CSY393248 CJC393247:CJC393248 BZG393247:BZG393248 BPK393247:BPK393248 BFO393247:BFO393248 AVS393247:AVS393248 ALW393247:ALW393248 ACA393247:ACA393248 SE393247:SE393248 II393247:II393248 WUU327711:WUU327712 WKY327711:WKY327712 WBC327711:WBC327712 VRG327711:VRG327712 VHK327711:VHK327712 UXO327711:UXO327712 UNS327711:UNS327712 UDW327711:UDW327712 TUA327711:TUA327712 TKE327711:TKE327712 TAI327711:TAI327712 SQM327711:SQM327712 SGQ327711:SGQ327712 RWU327711:RWU327712 RMY327711:RMY327712 RDC327711:RDC327712 QTG327711:QTG327712 QJK327711:QJK327712 PZO327711:PZO327712 PPS327711:PPS327712 PFW327711:PFW327712 OWA327711:OWA327712 OME327711:OME327712 OCI327711:OCI327712 NSM327711:NSM327712 NIQ327711:NIQ327712 MYU327711:MYU327712 MOY327711:MOY327712 MFC327711:MFC327712 LVG327711:LVG327712 LLK327711:LLK327712 LBO327711:LBO327712 KRS327711:KRS327712 KHW327711:KHW327712 JYA327711:JYA327712 JOE327711:JOE327712 JEI327711:JEI327712 IUM327711:IUM327712 IKQ327711:IKQ327712 IAU327711:IAU327712 HQY327711:HQY327712 HHC327711:HHC327712 GXG327711:GXG327712 GNK327711:GNK327712 GDO327711:GDO327712 FTS327711:FTS327712 FJW327711:FJW327712 FAA327711:FAA327712 EQE327711:EQE327712 EGI327711:EGI327712 DWM327711:DWM327712 DMQ327711:DMQ327712 DCU327711:DCU327712 CSY327711:CSY327712 CJC327711:CJC327712 BZG327711:BZG327712 BPK327711:BPK327712 BFO327711:BFO327712 AVS327711:AVS327712 ALW327711:ALW327712 ACA327711:ACA327712 SE327711:SE327712 II327711:II327712 WUU262175:WUU262176 WKY262175:WKY262176 WBC262175:WBC262176 VRG262175:VRG262176 VHK262175:VHK262176 UXO262175:UXO262176 UNS262175:UNS262176 UDW262175:UDW262176 TUA262175:TUA262176 TKE262175:TKE262176 TAI262175:TAI262176 SQM262175:SQM262176 SGQ262175:SGQ262176 RWU262175:RWU262176 RMY262175:RMY262176 RDC262175:RDC262176 QTG262175:QTG262176 QJK262175:QJK262176 PZO262175:PZO262176 PPS262175:PPS262176 PFW262175:PFW262176 OWA262175:OWA262176 OME262175:OME262176 OCI262175:OCI262176 NSM262175:NSM262176 NIQ262175:NIQ262176 MYU262175:MYU262176 MOY262175:MOY262176 MFC262175:MFC262176 LVG262175:LVG262176 LLK262175:LLK262176 LBO262175:LBO262176 KRS262175:KRS262176 KHW262175:KHW262176 JYA262175:JYA262176 JOE262175:JOE262176 JEI262175:JEI262176 IUM262175:IUM262176 IKQ262175:IKQ262176 IAU262175:IAU262176 HQY262175:HQY262176 HHC262175:HHC262176 GXG262175:GXG262176 GNK262175:GNK262176 GDO262175:GDO262176 FTS262175:FTS262176 FJW262175:FJW262176 FAA262175:FAA262176 EQE262175:EQE262176 EGI262175:EGI262176 DWM262175:DWM262176 DMQ262175:DMQ262176 DCU262175:DCU262176 CSY262175:CSY262176 CJC262175:CJC262176 BZG262175:BZG262176 BPK262175:BPK262176 BFO262175:BFO262176 AVS262175:AVS262176 ALW262175:ALW262176 ACA262175:ACA262176 SE262175:SE262176 II262175:II262176 WUU196639:WUU196640 WKY196639:WKY196640 WBC196639:WBC196640 VRG196639:VRG196640 VHK196639:VHK196640 UXO196639:UXO196640 UNS196639:UNS196640 UDW196639:UDW196640 TUA196639:TUA196640 TKE196639:TKE196640 TAI196639:TAI196640 SQM196639:SQM196640 SGQ196639:SGQ196640 RWU196639:RWU196640 RMY196639:RMY196640 RDC196639:RDC196640 QTG196639:QTG196640 QJK196639:QJK196640 PZO196639:PZO196640 PPS196639:PPS196640 PFW196639:PFW196640 OWA196639:OWA196640 OME196639:OME196640 OCI196639:OCI196640 NSM196639:NSM196640 NIQ196639:NIQ196640 MYU196639:MYU196640 MOY196639:MOY196640 MFC196639:MFC196640 LVG196639:LVG196640 LLK196639:LLK196640 LBO196639:LBO196640 KRS196639:KRS196640 KHW196639:KHW196640 JYA196639:JYA196640 JOE196639:JOE196640 JEI196639:JEI196640 IUM196639:IUM196640 IKQ196639:IKQ196640 IAU196639:IAU196640 HQY196639:HQY196640 HHC196639:HHC196640 GXG196639:GXG196640 GNK196639:GNK196640 GDO196639:GDO196640 FTS196639:FTS196640 FJW196639:FJW196640 FAA196639:FAA196640 EQE196639:EQE196640 EGI196639:EGI196640 DWM196639:DWM196640 DMQ196639:DMQ196640 DCU196639:DCU196640 CSY196639:CSY196640 CJC196639:CJC196640 BZG196639:BZG196640 BPK196639:BPK196640 BFO196639:BFO196640 AVS196639:AVS196640 ALW196639:ALW196640 ACA196639:ACA196640 SE196639:SE196640 II196639:II196640 WUU131103:WUU131104 WKY131103:WKY131104 WBC131103:WBC131104 VRG131103:VRG131104 VHK131103:VHK131104 UXO131103:UXO131104 UNS131103:UNS131104 UDW131103:UDW131104 TUA131103:TUA131104 TKE131103:TKE131104 TAI131103:TAI131104 SQM131103:SQM131104 SGQ131103:SGQ131104 RWU131103:RWU131104 RMY131103:RMY131104 RDC131103:RDC131104 QTG131103:QTG131104 QJK131103:QJK131104 PZO131103:PZO131104 PPS131103:PPS131104 PFW131103:PFW131104 OWA131103:OWA131104 OME131103:OME131104 OCI131103:OCI131104 NSM131103:NSM131104 NIQ131103:NIQ131104 MYU131103:MYU131104 MOY131103:MOY131104 MFC131103:MFC131104 LVG131103:LVG131104 LLK131103:LLK131104 LBO131103:LBO131104 KRS131103:KRS131104 KHW131103:KHW131104 JYA131103:JYA131104 JOE131103:JOE131104 JEI131103:JEI131104 IUM131103:IUM131104 IKQ131103:IKQ131104 IAU131103:IAU131104 HQY131103:HQY131104 HHC131103:HHC131104 GXG131103:GXG131104 GNK131103:GNK131104 GDO131103:GDO131104 FTS131103:FTS131104 FJW131103:FJW131104 FAA131103:FAA131104 EQE131103:EQE131104 EGI131103:EGI131104 DWM131103:DWM131104 DMQ131103:DMQ131104 DCU131103:DCU131104 CSY131103:CSY131104 CJC131103:CJC131104 BZG131103:BZG131104 BPK131103:BPK131104 BFO131103:BFO131104 AVS131103:AVS131104 ALW131103:ALW131104 ACA131103:ACA131104 SE131103:SE131104 II131103:II131104 WUU65567:WUU65568 WKY65567:WKY65568 WBC65567:WBC65568 VRG65567:VRG65568 VHK65567:VHK65568 UXO65567:UXO65568 UNS65567:UNS65568 UDW65567:UDW65568 TUA65567:TUA65568 TKE65567:TKE65568 TAI65567:TAI65568 SQM65567:SQM65568 SGQ65567:SGQ65568 RWU65567:RWU65568 RMY65567:RMY65568 RDC65567:RDC65568 QTG65567:QTG65568 QJK65567:QJK65568 PZO65567:PZO65568 PPS65567:PPS65568 PFW65567:PFW65568 OWA65567:OWA65568 OME65567:OME65568 OCI65567:OCI65568 NSM65567:NSM65568 NIQ65567:NIQ65568 MYU65567:MYU65568 MOY65567:MOY65568 MFC65567:MFC65568 LVG65567:LVG65568 LLK65567:LLK65568 LBO65567:LBO65568 KRS65567:KRS65568 KHW65567:KHW65568 JYA65567:JYA65568 JOE65567:JOE65568 JEI65567:JEI65568 IUM65567:IUM65568 IKQ65567:IKQ65568 IAU65567:IAU65568 HQY65567:HQY65568 HHC65567:HHC65568 GXG65567:GXG65568 GNK65567:GNK65568 GDO65567:GDO65568 FTS65567:FTS65568 FJW65567:FJW65568 FAA65567:FAA65568 EQE65567:EQE65568 EGI65567:EGI65568 DWM65567:DWM65568 DMQ65567:DMQ65568 DCU65567:DCU65568 CSY65567:CSY65568 CJC65567:CJC65568 BZG65567:BZG65568 BPK65567:BPK65568 BFO65567:BFO65568 AVS65567:AVS65568 ALW65567:ALW65568 ACA65567:ACA65568 SE65567:SE65568 II65567:II65568 WUU26:WUU27 WKY26:WKY27 WBC26:WBC27 VRG26:VRG27 VHK26:VHK27 UXO26:UXO27 UNS26:UNS27 UDW26:UDW27 TUA26:TUA27 TKE26:TKE27 TAI26:TAI27 SQM26:SQM27 SGQ26:SGQ27 RWU26:RWU27 RMY26:RMY27 RDC26:RDC27 QTG26:QTG27 QJK26:QJK27 PZO26:PZO27 PPS26:PPS27 PFW26:PFW27 OWA26:OWA27 OME26:OME27 OCI26:OCI27 NSM26:NSM27 NIQ26:NIQ27 MYU26:MYU27 MOY26:MOY27 MFC26:MFC27 LVG26:LVG27 LLK26:LLK27 LBO26:LBO27 KRS26:KRS27 KHW26:KHW27 JYA26:JYA27 JOE26:JOE27 JEI26:JEI27 IUM26:IUM27 IKQ26:IKQ27 IAU26:IAU27 HQY26:HQY27 HHC26:HHC27 GXG26:GXG27 GNK26:GNK27 GDO26:GDO27 FTS26:FTS27 FJW26:FJW27 FAA26:FAA27 EQE26:EQE27 EGI26:EGI27 DWM26:DWM27 DMQ26:DMQ27 DCU26:DCU27 CSY26:CSY27 CJC26:CJC27 BZG26:BZG27 BPK26:BPK27 BFO26:BFO27 AVS26:AVS27 ALW26:ALW27 ACA26:ACA27 SE26:SE27 II26:II27 WUU983055:WUU983069 WKY983055:WKY983069 WBC983055:WBC983069 VRG983055:VRG983069 VHK983055:VHK983069 UXO983055:UXO983069 UNS983055:UNS983069 UDW983055:UDW983069 TUA983055:TUA983069 TKE983055:TKE983069 TAI983055:TAI983069 SQM983055:SQM983069 SGQ983055:SGQ983069 RWU983055:RWU983069 RMY983055:RMY983069 RDC983055:RDC983069 QTG983055:QTG983069 QJK983055:QJK983069 PZO983055:PZO983069 PPS983055:PPS983069 PFW983055:PFW983069 OWA983055:OWA983069 OME983055:OME983069 OCI983055:OCI983069 NSM983055:NSM983069 NIQ983055:NIQ983069 MYU983055:MYU983069 MOY983055:MOY983069 MFC983055:MFC983069 LVG983055:LVG983069 LLK983055:LLK983069 LBO983055:LBO983069 KRS983055:KRS983069 KHW983055:KHW983069 JYA983055:JYA983069 JOE983055:JOE983069 JEI983055:JEI983069 IUM983055:IUM983069 IKQ983055:IKQ983069 IAU983055:IAU983069 HQY983055:HQY983069 HHC983055:HHC983069 GXG983055:GXG983069 GNK983055:GNK983069 GDO983055:GDO983069 FTS983055:FTS983069 FJW983055:FJW983069 FAA983055:FAA983069 EQE983055:EQE983069 EGI983055:EGI983069 DWM983055:DWM983069 DMQ983055:DMQ983069 DCU983055:DCU983069 CSY983055:CSY983069 CJC983055:CJC983069 BZG983055:BZG983069 BPK983055:BPK983069 BFO983055:BFO983069 AVS983055:AVS983069 ALW983055:ALW983069 ACA983055:ACA983069 SE983055:SE983069 II983055:II983069 WUU917519:WUU917533 WKY917519:WKY917533 WBC917519:WBC917533 VRG917519:VRG917533 VHK917519:VHK917533 UXO917519:UXO917533 UNS917519:UNS917533 UDW917519:UDW917533 TUA917519:TUA917533 TKE917519:TKE917533 TAI917519:TAI917533 SQM917519:SQM917533 SGQ917519:SGQ917533 RWU917519:RWU917533 RMY917519:RMY917533 RDC917519:RDC917533 QTG917519:QTG917533 QJK917519:QJK917533 PZO917519:PZO917533 PPS917519:PPS917533 PFW917519:PFW917533 OWA917519:OWA917533 OME917519:OME917533 OCI917519:OCI917533 NSM917519:NSM917533 NIQ917519:NIQ917533 MYU917519:MYU917533 MOY917519:MOY917533 MFC917519:MFC917533 LVG917519:LVG917533 LLK917519:LLK917533 LBO917519:LBO917533 KRS917519:KRS917533 KHW917519:KHW917533 JYA917519:JYA917533 JOE917519:JOE917533 JEI917519:JEI917533 IUM917519:IUM917533 IKQ917519:IKQ917533 IAU917519:IAU917533 HQY917519:HQY917533 HHC917519:HHC917533 GXG917519:GXG917533 GNK917519:GNK917533 GDO917519:GDO917533 FTS917519:FTS917533 FJW917519:FJW917533 FAA917519:FAA917533 EQE917519:EQE917533 EGI917519:EGI917533 DWM917519:DWM917533 DMQ917519:DMQ917533 DCU917519:DCU917533 CSY917519:CSY917533 CJC917519:CJC917533 BZG917519:BZG917533 BPK917519:BPK917533 BFO917519:BFO917533 AVS917519:AVS917533 ALW917519:ALW917533 ACA917519:ACA917533 SE917519:SE917533 II917519:II917533 WUU851983:WUU851997 WKY851983:WKY851997 WBC851983:WBC851997 VRG851983:VRG851997 VHK851983:VHK851997 UXO851983:UXO851997 UNS851983:UNS851997 UDW851983:UDW851997 TUA851983:TUA851997 TKE851983:TKE851997 TAI851983:TAI851997 SQM851983:SQM851997 SGQ851983:SGQ851997 RWU851983:RWU851997 RMY851983:RMY851997 RDC851983:RDC851997 QTG851983:QTG851997 QJK851983:QJK851997 PZO851983:PZO851997 PPS851983:PPS851997 PFW851983:PFW851997 OWA851983:OWA851997 OME851983:OME851997 OCI851983:OCI851997 NSM851983:NSM851997 NIQ851983:NIQ851997 MYU851983:MYU851997 MOY851983:MOY851997 MFC851983:MFC851997 LVG851983:LVG851997 LLK851983:LLK851997 LBO851983:LBO851997 KRS851983:KRS851997 KHW851983:KHW851997 JYA851983:JYA851997 JOE851983:JOE851997 JEI851983:JEI851997 IUM851983:IUM851997 IKQ851983:IKQ851997 IAU851983:IAU851997 HQY851983:HQY851997 HHC851983:HHC851997 GXG851983:GXG851997 GNK851983:GNK851997 GDO851983:GDO851997 FTS851983:FTS851997 FJW851983:FJW851997 FAA851983:FAA851997 EQE851983:EQE851997 EGI851983:EGI851997 DWM851983:DWM851997 DMQ851983:DMQ851997 DCU851983:DCU851997 CSY851983:CSY851997 CJC851983:CJC851997 BZG851983:BZG851997 BPK851983:BPK851997 BFO851983:BFO851997 AVS851983:AVS851997 ALW851983:ALW851997 ACA851983:ACA851997 SE851983:SE851997 II851983:II851997 WUU786447:WUU786461 WKY786447:WKY786461 WBC786447:WBC786461 VRG786447:VRG786461 VHK786447:VHK786461 UXO786447:UXO786461 UNS786447:UNS786461 UDW786447:UDW786461 TUA786447:TUA786461 TKE786447:TKE786461 TAI786447:TAI786461 SQM786447:SQM786461 SGQ786447:SGQ786461 RWU786447:RWU786461 RMY786447:RMY786461 RDC786447:RDC786461 QTG786447:QTG786461 QJK786447:QJK786461 PZO786447:PZO786461 PPS786447:PPS786461 PFW786447:PFW786461 OWA786447:OWA786461 OME786447:OME786461 OCI786447:OCI786461 NSM786447:NSM786461 NIQ786447:NIQ786461 MYU786447:MYU786461 MOY786447:MOY786461 MFC786447:MFC786461 LVG786447:LVG786461 LLK786447:LLK786461 LBO786447:LBO786461 KRS786447:KRS786461 KHW786447:KHW786461 JYA786447:JYA786461 JOE786447:JOE786461 JEI786447:JEI786461 IUM786447:IUM786461 IKQ786447:IKQ786461 IAU786447:IAU786461 HQY786447:HQY786461 HHC786447:HHC786461 GXG786447:GXG786461 GNK786447:GNK786461 GDO786447:GDO786461 FTS786447:FTS786461 FJW786447:FJW786461 FAA786447:FAA786461 EQE786447:EQE786461 EGI786447:EGI786461 DWM786447:DWM786461 DMQ786447:DMQ786461 DCU786447:DCU786461 CSY786447:CSY786461 CJC786447:CJC786461 BZG786447:BZG786461 BPK786447:BPK786461 BFO786447:BFO786461 AVS786447:AVS786461 ALW786447:ALW786461 ACA786447:ACA786461 SE786447:SE786461 II786447:II786461 WUU720911:WUU720925 WKY720911:WKY720925 WBC720911:WBC720925 VRG720911:VRG720925 VHK720911:VHK720925 UXO720911:UXO720925 UNS720911:UNS720925 UDW720911:UDW720925 TUA720911:TUA720925 TKE720911:TKE720925 TAI720911:TAI720925 SQM720911:SQM720925 SGQ720911:SGQ720925 RWU720911:RWU720925 RMY720911:RMY720925 RDC720911:RDC720925 QTG720911:QTG720925 QJK720911:QJK720925 PZO720911:PZO720925 PPS720911:PPS720925 PFW720911:PFW720925 OWA720911:OWA720925 OME720911:OME720925 OCI720911:OCI720925 NSM720911:NSM720925 NIQ720911:NIQ720925 MYU720911:MYU720925 MOY720911:MOY720925 MFC720911:MFC720925 LVG720911:LVG720925 LLK720911:LLK720925 LBO720911:LBO720925 KRS720911:KRS720925 KHW720911:KHW720925 JYA720911:JYA720925 JOE720911:JOE720925 JEI720911:JEI720925 IUM720911:IUM720925 IKQ720911:IKQ720925 IAU720911:IAU720925 HQY720911:HQY720925 HHC720911:HHC720925 GXG720911:GXG720925 GNK720911:GNK720925 GDO720911:GDO720925 FTS720911:FTS720925 FJW720911:FJW720925 FAA720911:FAA720925 EQE720911:EQE720925 EGI720911:EGI720925 DWM720911:DWM720925 DMQ720911:DMQ720925 DCU720911:DCU720925 CSY720911:CSY720925 CJC720911:CJC720925 BZG720911:BZG720925 BPK720911:BPK720925 BFO720911:BFO720925 AVS720911:AVS720925 ALW720911:ALW720925 ACA720911:ACA720925 SE720911:SE720925 II720911:II720925 WUU655375:WUU655389 WKY655375:WKY655389 WBC655375:WBC655389 VRG655375:VRG655389 VHK655375:VHK655389 UXO655375:UXO655389 UNS655375:UNS655389 UDW655375:UDW655389 TUA655375:TUA655389 TKE655375:TKE655389 TAI655375:TAI655389 SQM655375:SQM655389 SGQ655375:SGQ655389 RWU655375:RWU655389 RMY655375:RMY655389 RDC655375:RDC655389 QTG655375:QTG655389 QJK655375:QJK655389 PZO655375:PZO655389 PPS655375:PPS655389 PFW655375:PFW655389 OWA655375:OWA655389 OME655375:OME655389 OCI655375:OCI655389 NSM655375:NSM655389 NIQ655375:NIQ655389 MYU655375:MYU655389 MOY655375:MOY655389 MFC655375:MFC655389 LVG655375:LVG655389 LLK655375:LLK655389 LBO655375:LBO655389 KRS655375:KRS655389 KHW655375:KHW655389 JYA655375:JYA655389 JOE655375:JOE655389 JEI655375:JEI655389 IUM655375:IUM655389 IKQ655375:IKQ655389 IAU655375:IAU655389 HQY655375:HQY655389 HHC655375:HHC655389 GXG655375:GXG655389 GNK655375:GNK655389 GDO655375:GDO655389 FTS655375:FTS655389 FJW655375:FJW655389 FAA655375:FAA655389 EQE655375:EQE655389 EGI655375:EGI655389 DWM655375:DWM655389 DMQ655375:DMQ655389 DCU655375:DCU655389 CSY655375:CSY655389 CJC655375:CJC655389 BZG655375:BZG655389 BPK655375:BPK655389 BFO655375:BFO655389 AVS655375:AVS655389 ALW655375:ALW655389 ACA655375:ACA655389 SE655375:SE655389 II655375:II655389 WUU589839:WUU589853 WKY589839:WKY589853 WBC589839:WBC589853 VRG589839:VRG589853 VHK589839:VHK589853 UXO589839:UXO589853 UNS589839:UNS589853 UDW589839:UDW589853 TUA589839:TUA589853 TKE589839:TKE589853 TAI589839:TAI589853 SQM589839:SQM589853 SGQ589839:SGQ589853 RWU589839:RWU589853 RMY589839:RMY589853 RDC589839:RDC589853 QTG589839:QTG589853 QJK589839:QJK589853 PZO589839:PZO589853 PPS589839:PPS589853 PFW589839:PFW589853 OWA589839:OWA589853 OME589839:OME589853 OCI589839:OCI589853 NSM589839:NSM589853 NIQ589839:NIQ589853 MYU589839:MYU589853 MOY589839:MOY589853 MFC589839:MFC589853 LVG589839:LVG589853 LLK589839:LLK589853 LBO589839:LBO589853 KRS589839:KRS589853 KHW589839:KHW589853 JYA589839:JYA589853 JOE589839:JOE589853 JEI589839:JEI589853 IUM589839:IUM589853 IKQ589839:IKQ589853 IAU589839:IAU589853 HQY589839:HQY589853 HHC589839:HHC589853 GXG589839:GXG589853 GNK589839:GNK589853 GDO589839:GDO589853 FTS589839:FTS589853 FJW589839:FJW589853 FAA589839:FAA589853 EQE589839:EQE589853 EGI589839:EGI589853 DWM589839:DWM589853 DMQ589839:DMQ589853 DCU589839:DCU589853 CSY589839:CSY589853 CJC589839:CJC589853 BZG589839:BZG589853 BPK589839:BPK589853 BFO589839:BFO589853 AVS589839:AVS589853 ALW589839:ALW589853 ACA589839:ACA589853 SE589839:SE589853 II589839:II589853 WUU524303:WUU524317 WKY524303:WKY524317 WBC524303:WBC524317 VRG524303:VRG524317 VHK524303:VHK524317 UXO524303:UXO524317 UNS524303:UNS524317 UDW524303:UDW524317 TUA524303:TUA524317 TKE524303:TKE524317 TAI524303:TAI524317 SQM524303:SQM524317 SGQ524303:SGQ524317 RWU524303:RWU524317 RMY524303:RMY524317 RDC524303:RDC524317 QTG524303:QTG524317 QJK524303:QJK524317 PZO524303:PZO524317 PPS524303:PPS524317 PFW524303:PFW524317 OWA524303:OWA524317 OME524303:OME524317 OCI524303:OCI524317 NSM524303:NSM524317 NIQ524303:NIQ524317 MYU524303:MYU524317 MOY524303:MOY524317 MFC524303:MFC524317 LVG524303:LVG524317 LLK524303:LLK524317 LBO524303:LBO524317 KRS524303:KRS524317 KHW524303:KHW524317 JYA524303:JYA524317 JOE524303:JOE524317 JEI524303:JEI524317 IUM524303:IUM524317 IKQ524303:IKQ524317 IAU524303:IAU524317 HQY524303:HQY524317 HHC524303:HHC524317 GXG524303:GXG524317 GNK524303:GNK524317 GDO524303:GDO524317 FTS524303:FTS524317 FJW524303:FJW524317 FAA524303:FAA524317 EQE524303:EQE524317 EGI524303:EGI524317 DWM524303:DWM524317 DMQ524303:DMQ524317 DCU524303:DCU524317 CSY524303:CSY524317 CJC524303:CJC524317 BZG524303:BZG524317 BPK524303:BPK524317 BFO524303:BFO524317 AVS524303:AVS524317 ALW524303:ALW524317 ACA524303:ACA524317 SE524303:SE524317 II524303:II524317 WUU458767:WUU458781 WKY458767:WKY458781 WBC458767:WBC458781 VRG458767:VRG458781 VHK458767:VHK458781 UXO458767:UXO458781 UNS458767:UNS458781 UDW458767:UDW458781 TUA458767:TUA458781 TKE458767:TKE458781 TAI458767:TAI458781 SQM458767:SQM458781 SGQ458767:SGQ458781 RWU458767:RWU458781 RMY458767:RMY458781 RDC458767:RDC458781 QTG458767:QTG458781 QJK458767:QJK458781 PZO458767:PZO458781 PPS458767:PPS458781 PFW458767:PFW458781 OWA458767:OWA458781 OME458767:OME458781 OCI458767:OCI458781 NSM458767:NSM458781 NIQ458767:NIQ458781 MYU458767:MYU458781 MOY458767:MOY458781 MFC458767:MFC458781 LVG458767:LVG458781 LLK458767:LLK458781 LBO458767:LBO458781 KRS458767:KRS458781 KHW458767:KHW458781 JYA458767:JYA458781 JOE458767:JOE458781 JEI458767:JEI458781 IUM458767:IUM458781 IKQ458767:IKQ458781 IAU458767:IAU458781 HQY458767:HQY458781 HHC458767:HHC458781 GXG458767:GXG458781 GNK458767:GNK458781 GDO458767:GDO458781 FTS458767:FTS458781 FJW458767:FJW458781 FAA458767:FAA458781 EQE458767:EQE458781 EGI458767:EGI458781 DWM458767:DWM458781 DMQ458767:DMQ458781 DCU458767:DCU458781 CSY458767:CSY458781 CJC458767:CJC458781 BZG458767:BZG458781 BPK458767:BPK458781 BFO458767:BFO458781 AVS458767:AVS458781 ALW458767:ALW458781 ACA458767:ACA458781 SE458767:SE458781 II458767:II458781 WUU393231:WUU393245 WKY393231:WKY393245 WBC393231:WBC393245 VRG393231:VRG393245 VHK393231:VHK393245 UXO393231:UXO393245 UNS393231:UNS393245 UDW393231:UDW393245 TUA393231:TUA393245 TKE393231:TKE393245 TAI393231:TAI393245 SQM393231:SQM393245 SGQ393231:SGQ393245 RWU393231:RWU393245 RMY393231:RMY393245 RDC393231:RDC393245 QTG393231:QTG393245 QJK393231:QJK393245 PZO393231:PZO393245 PPS393231:PPS393245 PFW393231:PFW393245 OWA393231:OWA393245 OME393231:OME393245 OCI393231:OCI393245 NSM393231:NSM393245 NIQ393231:NIQ393245 MYU393231:MYU393245 MOY393231:MOY393245 MFC393231:MFC393245 LVG393231:LVG393245 LLK393231:LLK393245 LBO393231:LBO393245 KRS393231:KRS393245 KHW393231:KHW393245 JYA393231:JYA393245 JOE393231:JOE393245 JEI393231:JEI393245 IUM393231:IUM393245 IKQ393231:IKQ393245 IAU393231:IAU393245 HQY393231:HQY393245 HHC393231:HHC393245 GXG393231:GXG393245 GNK393231:GNK393245 GDO393231:GDO393245 FTS393231:FTS393245 FJW393231:FJW393245 FAA393231:FAA393245 EQE393231:EQE393245 EGI393231:EGI393245 DWM393231:DWM393245 DMQ393231:DMQ393245 DCU393231:DCU393245 CSY393231:CSY393245 CJC393231:CJC393245 BZG393231:BZG393245 BPK393231:BPK393245 BFO393231:BFO393245 AVS393231:AVS393245 ALW393231:ALW393245 ACA393231:ACA393245 SE393231:SE393245 II393231:II393245 WUU327695:WUU327709 WKY327695:WKY327709 WBC327695:WBC327709 VRG327695:VRG327709 VHK327695:VHK327709 UXO327695:UXO327709 UNS327695:UNS327709 UDW327695:UDW327709 TUA327695:TUA327709 TKE327695:TKE327709 TAI327695:TAI327709 SQM327695:SQM327709 SGQ327695:SGQ327709 RWU327695:RWU327709 RMY327695:RMY327709 RDC327695:RDC327709 QTG327695:QTG327709 QJK327695:QJK327709 PZO327695:PZO327709 PPS327695:PPS327709 PFW327695:PFW327709 OWA327695:OWA327709 OME327695:OME327709 OCI327695:OCI327709 NSM327695:NSM327709 NIQ327695:NIQ327709 MYU327695:MYU327709 MOY327695:MOY327709 MFC327695:MFC327709 LVG327695:LVG327709 LLK327695:LLK327709 LBO327695:LBO327709 KRS327695:KRS327709 KHW327695:KHW327709 JYA327695:JYA327709 JOE327695:JOE327709 JEI327695:JEI327709 IUM327695:IUM327709 IKQ327695:IKQ327709 IAU327695:IAU327709 HQY327695:HQY327709 HHC327695:HHC327709 GXG327695:GXG327709 GNK327695:GNK327709 GDO327695:GDO327709 FTS327695:FTS327709 FJW327695:FJW327709 FAA327695:FAA327709 EQE327695:EQE327709 EGI327695:EGI327709 DWM327695:DWM327709 DMQ327695:DMQ327709 DCU327695:DCU327709 CSY327695:CSY327709 CJC327695:CJC327709 BZG327695:BZG327709 BPK327695:BPK327709 BFO327695:BFO327709 AVS327695:AVS327709 ALW327695:ALW327709 ACA327695:ACA327709 SE327695:SE327709 II327695:II327709 WUU262159:WUU262173 WKY262159:WKY262173 WBC262159:WBC262173 VRG262159:VRG262173 VHK262159:VHK262173 UXO262159:UXO262173 UNS262159:UNS262173 UDW262159:UDW262173 TUA262159:TUA262173 TKE262159:TKE262173 TAI262159:TAI262173 SQM262159:SQM262173 SGQ262159:SGQ262173 RWU262159:RWU262173 RMY262159:RMY262173 RDC262159:RDC262173 QTG262159:QTG262173 QJK262159:QJK262173 PZO262159:PZO262173 PPS262159:PPS262173 PFW262159:PFW262173 OWA262159:OWA262173 OME262159:OME262173 OCI262159:OCI262173 NSM262159:NSM262173 NIQ262159:NIQ262173 MYU262159:MYU262173 MOY262159:MOY262173 MFC262159:MFC262173 LVG262159:LVG262173 LLK262159:LLK262173 LBO262159:LBO262173 KRS262159:KRS262173 KHW262159:KHW262173 JYA262159:JYA262173 JOE262159:JOE262173 JEI262159:JEI262173 IUM262159:IUM262173 IKQ262159:IKQ262173 IAU262159:IAU262173 HQY262159:HQY262173 HHC262159:HHC262173 GXG262159:GXG262173 GNK262159:GNK262173 GDO262159:GDO262173 FTS262159:FTS262173 FJW262159:FJW262173 FAA262159:FAA262173 EQE262159:EQE262173 EGI262159:EGI262173 DWM262159:DWM262173 DMQ262159:DMQ262173 DCU262159:DCU262173 CSY262159:CSY262173 CJC262159:CJC262173 BZG262159:BZG262173 BPK262159:BPK262173 BFO262159:BFO262173 AVS262159:AVS262173 ALW262159:ALW262173 ACA262159:ACA262173 SE262159:SE262173 II262159:II262173 WUU196623:WUU196637 WKY196623:WKY196637 WBC196623:WBC196637 VRG196623:VRG196637 VHK196623:VHK196637 UXO196623:UXO196637 UNS196623:UNS196637 UDW196623:UDW196637 TUA196623:TUA196637 TKE196623:TKE196637 TAI196623:TAI196637 SQM196623:SQM196637 SGQ196623:SGQ196637 RWU196623:RWU196637 RMY196623:RMY196637 RDC196623:RDC196637 QTG196623:QTG196637 QJK196623:QJK196637 PZO196623:PZO196637 PPS196623:PPS196637 PFW196623:PFW196637 OWA196623:OWA196637 OME196623:OME196637 OCI196623:OCI196637 NSM196623:NSM196637 NIQ196623:NIQ196637 MYU196623:MYU196637 MOY196623:MOY196637 MFC196623:MFC196637 LVG196623:LVG196637 LLK196623:LLK196637 LBO196623:LBO196637 KRS196623:KRS196637 KHW196623:KHW196637 JYA196623:JYA196637 JOE196623:JOE196637 JEI196623:JEI196637 IUM196623:IUM196637 IKQ196623:IKQ196637 IAU196623:IAU196637 HQY196623:HQY196637 HHC196623:HHC196637 GXG196623:GXG196637 GNK196623:GNK196637 GDO196623:GDO196637 FTS196623:FTS196637 FJW196623:FJW196637 FAA196623:FAA196637 EQE196623:EQE196637 EGI196623:EGI196637 DWM196623:DWM196637 DMQ196623:DMQ196637 DCU196623:DCU196637 CSY196623:CSY196637 CJC196623:CJC196637 BZG196623:BZG196637 BPK196623:BPK196637 BFO196623:BFO196637 AVS196623:AVS196637 ALW196623:ALW196637 ACA196623:ACA196637 SE196623:SE196637 II196623:II196637 WUU131087:WUU131101 WKY131087:WKY131101 WBC131087:WBC131101 VRG131087:VRG131101 VHK131087:VHK131101 UXO131087:UXO131101 UNS131087:UNS131101 UDW131087:UDW131101 TUA131087:TUA131101 TKE131087:TKE131101 TAI131087:TAI131101 SQM131087:SQM131101 SGQ131087:SGQ131101 RWU131087:RWU131101 RMY131087:RMY131101 RDC131087:RDC131101 QTG131087:QTG131101 QJK131087:QJK131101 PZO131087:PZO131101 PPS131087:PPS131101 PFW131087:PFW131101 OWA131087:OWA131101 OME131087:OME131101 OCI131087:OCI131101 NSM131087:NSM131101 NIQ131087:NIQ131101 MYU131087:MYU131101 MOY131087:MOY131101 MFC131087:MFC131101 LVG131087:LVG131101 LLK131087:LLK131101 LBO131087:LBO131101 KRS131087:KRS131101 KHW131087:KHW131101 JYA131087:JYA131101 JOE131087:JOE131101 JEI131087:JEI131101 IUM131087:IUM131101 IKQ131087:IKQ131101 IAU131087:IAU131101 HQY131087:HQY131101 HHC131087:HHC131101 GXG131087:GXG131101 GNK131087:GNK131101 GDO131087:GDO131101 FTS131087:FTS131101 FJW131087:FJW131101 FAA131087:FAA131101 EQE131087:EQE131101 EGI131087:EGI131101 DWM131087:DWM131101 DMQ131087:DMQ131101 DCU131087:DCU131101 CSY131087:CSY131101 CJC131087:CJC131101 BZG131087:BZG131101 BPK131087:BPK131101 BFO131087:BFO131101 AVS131087:AVS131101 ALW131087:ALW131101 ACA131087:ACA131101 SE131087:SE131101 II131087:II131101 WUU65551:WUU65565 WKY65551:WKY65565 WBC65551:WBC65565 VRG65551:VRG65565 VHK65551:VHK65565 UXO65551:UXO65565 UNS65551:UNS65565 UDW65551:UDW65565 TUA65551:TUA65565 TKE65551:TKE65565 TAI65551:TAI65565 SQM65551:SQM65565 SGQ65551:SGQ65565 RWU65551:RWU65565 RMY65551:RMY65565 RDC65551:RDC65565 QTG65551:QTG65565 QJK65551:QJK65565 PZO65551:PZO65565 PPS65551:PPS65565 PFW65551:PFW65565 OWA65551:OWA65565 OME65551:OME65565 OCI65551:OCI65565 NSM65551:NSM65565 NIQ65551:NIQ65565 MYU65551:MYU65565 MOY65551:MOY65565 MFC65551:MFC65565 LVG65551:LVG65565 LLK65551:LLK65565 LBO65551:LBO65565 KRS65551:KRS65565 KHW65551:KHW65565 JYA65551:JYA65565 JOE65551:JOE65565 JEI65551:JEI65565 IUM65551:IUM65565 IKQ65551:IKQ65565 IAU65551:IAU65565 HQY65551:HQY65565 HHC65551:HHC65565 GXG65551:GXG65565 GNK65551:GNK65565 GDO65551:GDO65565 FTS65551:FTS65565 FJW65551:FJW65565 FAA65551:FAA65565 EQE65551:EQE65565 EGI65551:EGI65565 DWM65551:DWM65565 DMQ65551:DMQ65565 DCU65551:DCU65565 CSY65551:CSY65565 CJC65551:CJC65565 BZG65551:BZG65565 BPK65551:BPK65565 BFO65551:BFO65565 AVS65551:AVS65565 ALW65551:ALW65565 ACA65551:ACA65565 SE65551:SE65565 II65551:II65565 WUU10:WUU24 WKY10:WKY24 WBC10:WBC24 VRG10:VRG24 VHK10:VHK24 UXO10:UXO24 UNS10:UNS24 UDW10:UDW24 TUA10:TUA24 TKE10:TKE24 TAI10:TAI24 SQM10:SQM24 SGQ10:SGQ24 RWU10:RWU24 RMY10:RMY24 RDC10:RDC24 QTG10:QTG24 QJK10:QJK24 PZO10:PZO24 PPS10:PPS24 PFW10:PFW24 OWA10:OWA24 OME10:OME24 OCI10:OCI24 NSM10:NSM24 NIQ10:NIQ24 MYU10:MYU24 MOY10:MOY24 MFC10:MFC24 LVG10:LVG24 LLK10:LLK24 LBO10:LBO24 KRS10:KRS24 KHW10:KHW24 JYA10:JYA24 JOE10:JOE24 JEI10:JEI24 IUM10:IUM24 IKQ10:IKQ24 IAU10:IAU24 HQY10:HQY24 HHC10:HHC24 GXG10:GXG24 GNK10:GNK24 GDO10:GDO24 FTS10:FTS24 FJW10:FJW24 FAA10:FAA24 EQE10:EQE24 EGI10:EGI24 DWM10:DWM24 DMQ10:DMQ24 DCU10:DCU24 CSY10:CSY24 CJC10:CJC24 BZG10:BZG24 BPK10:BPK24 BFO10:BFO24 AVS10:AVS24 ALW10:ALW24 ACA10:ACA24 SE10:SE24">
      <formula1>#REF!</formula1>
    </dataValidation>
    <dataValidation type="list" allowBlank="1" showInputMessage="1" showErrorMessage="1" prompt="Select Charge Unit - monthly, per kWh, per kW" sqref="C44:C45 C47:C57 C63 C14:C29 C31:C42">
      <formula1>"Monthly, per kWh, per kW"</formula1>
    </dataValidation>
  </dataValidations>
  <pageMargins left="0.70866141732283472" right="0.51181102362204722" top="0.74803149606299213" bottom="0.35433070866141736" header="0.31496062992125984" footer="0.31496062992125984"/>
  <pageSetup scale="43" orientation="landscape" r:id="rId1"/>
  <legacyDrawing r:id="rId2"/>
</worksheet>
</file>

<file path=xl/worksheets/sheet27.xml><?xml version="1.0" encoding="utf-8"?>
<worksheet xmlns="http://schemas.openxmlformats.org/spreadsheetml/2006/main" xmlns:r="http://schemas.openxmlformats.org/officeDocument/2006/relationships">
  <sheetPr>
    <tabColor theme="9" tint="-0.499984740745262"/>
  </sheetPr>
  <dimension ref="A1"/>
  <sheetViews>
    <sheetView workbookViewId="0">
      <selection activeCell="M26" sqref="M26"/>
    </sheetView>
  </sheetViews>
  <sheetFormatPr defaultRowHeight="12.75"/>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theme="9" tint="-0.499984740745262"/>
    <pageSetUpPr fitToPage="1"/>
  </sheetPr>
  <dimension ref="A1:L21"/>
  <sheetViews>
    <sheetView topLeftCell="A16" workbookViewId="0">
      <selection activeCell="A23" sqref="A23:H23"/>
    </sheetView>
  </sheetViews>
  <sheetFormatPr defaultRowHeight="12.75"/>
  <cols>
    <col min="1" max="1" width="31.28515625" style="195" bestFit="1" customWidth="1"/>
    <col min="2" max="2" width="18" style="195" customWidth="1"/>
    <col min="3" max="3" width="13.7109375" style="195" customWidth="1"/>
    <col min="4" max="4" width="14" style="195" bestFit="1" customWidth="1"/>
    <col min="5" max="5" width="16" style="195" customWidth="1"/>
    <col min="6" max="6" width="15.5703125" style="195" customWidth="1"/>
    <col min="7" max="7" width="20.140625" style="195" bestFit="1" customWidth="1"/>
    <col min="8" max="8" width="14.140625" style="195" bestFit="1" customWidth="1"/>
    <col min="9" max="9" width="13.140625" style="195" bestFit="1" customWidth="1"/>
    <col min="10" max="10" width="14.140625" style="195" bestFit="1" customWidth="1"/>
    <col min="11" max="11" width="11.42578125" style="195" bestFit="1" customWidth="1"/>
    <col min="12" max="12" width="14.140625" style="195" bestFit="1" customWidth="1"/>
    <col min="13" max="16384" width="9.140625" style="195"/>
  </cols>
  <sheetData>
    <row r="1" spans="1:12">
      <c r="A1" s="1222" t="str">
        <f>+'Revenue Input'!A1</f>
        <v>RSL EB-2015-0100</v>
      </c>
      <c r="B1" s="1222"/>
      <c r="C1" s="1222"/>
      <c r="D1" s="1222"/>
      <c r="E1" s="1222"/>
      <c r="F1" s="1222"/>
    </row>
    <row r="2" spans="1:12">
      <c r="A2" s="1232"/>
      <c r="B2" s="1232"/>
      <c r="C2" s="1232"/>
      <c r="D2" s="1232"/>
      <c r="E2" s="1232"/>
      <c r="F2" s="1232"/>
    </row>
    <row r="3" spans="1:12" ht="20.25">
      <c r="A3" s="1319" t="s">
        <v>178</v>
      </c>
      <c r="B3" s="1319"/>
      <c r="C3" s="1319"/>
      <c r="D3" s="1319"/>
      <c r="E3" s="1319"/>
      <c r="F3" s="1319"/>
    </row>
    <row r="4" spans="1:12">
      <c r="A4" s="1317"/>
      <c r="B4" s="1317"/>
      <c r="C4" s="1317"/>
      <c r="D4" s="1317"/>
      <c r="E4" s="1317"/>
      <c r="F4" s="1317"/>
    </row>
    <row r="5" spans="1:12" ht="38.25">
      <c r="A5" s="200" t="s">
        <v>0</v>
      </c>
      <c r="B5" s="191" t="s">
        <v>10</v>
      </c>
      <c r="C5" s="191" t="s">
        <v>11</v>
      </c>
      <c r="D5" s="191" t="s">
        <v>27</v>
      </c>
      <c r="E5" s="191" t="s">
        <v>25</v>
      </c>
      <c r="F5" s="200" t="s">
        <v>29</v>
      </c>
      <c r="G5" s="7"/>
      <c r="H5" s="7"/>
      <c r="I5" s="7"/>
      <c r="J5" s="7"/>
      <c r="K5" s="7"/>
      <c r="L5" s="7"/>
    </row>
    <row r="6" spans="1:12" ht="20.100000000000001" customHeight="1">
      <c r="A6" s="216" t="e">
        <f>#REF!</f>
        <v>#REF!</v>
      </c>
      <c r="B6" s="199" t="e">
        <f>+#REF!*'Forecast Data For 2016'!C5*12</f>
        <v>#REF!</v>
      </c>
      <c r="C6" s="199" t="e">
        <f>+#REF!*'Forecast Data For 2016'!C6</f>
        <v>#REF!</v>
      </c>
      <c r="D6" s="217"/>
      <c r="E6" s="199" t="e">
        <f>+B6+C6+D6</f>
        <v>#REF!</v>
      </c>
      <c r="F6" s="199">
        <f>+'Rates By Rate Class'!I6-'Rates By Rate Class'!H6</f>
        <v>1530713.254027508</v>
      </c>
      <c r="G6" s="218"/>
      <c r="H6" s="218"/>
      <c r="I6" s="219"/>
      <c r="J6" s="220"/>
      <c r="K6" s="220"/>
      <c r="L6" s="220"/>
    </row>
    <row r="7" spans="1:12" ht="20.100000000000001" customHeight="1">
      <c r="A7" s="216" t="e">
        <f>#REF!</f>
        <v>#REF!</v>
      </c>
      <c r="B7" s="199" t="e">
        <f>+#REF!*'Forecast Data For 2016'!C7*12</f>
        <v>#REF!</v>
      </c>
      <c r="C7" s="199" t="e">
        <f>+#REF!*'Forecast Data For 2016'!C8</f>
        <v>#REF!</v>
      </c>
      <c r="D7" s="217"/>
      <c r="E7" s="199" t="e">
        <f t="shared" ref="E7:E13" si="0">+B7+C7+D7</f>
        <v>#REF!</v>
      </c>
      <c r="F7" s="199">
        <f>+'Rates By Rate Class'!I7-'Rates By Rate Class'!H7</f>
        <v>494423.88074136153</v>
      </c>
      <c r="G7" s="218"/>
      <c r="H7" s="218"/>
      <c r="I7" s="219"/>
      <c r="J7" s="220"/>
      <c r="K7" s="220"/>
      <c r="L7" s="220"/>
    </row>
    <row r="8" spans="1:12" ht="20.100000000000001" customHeight="1">
      <c r="A8" s="216" t="e">
        <f>#REF!</f>
        <v>#REF!</v>
      </c>
      <c r="B8" s="199" t="e">
        <f>+#REF!*'Forecast Data For 2016'!C9*12</f>
        <v>#REF!</v>
      </c>
      <c r="C8" s="199" t="e">
        <f>+#REF!*'Forecast Data For 2016'!C10</f>
        <v>#REF!</v>
      </c>
      <c r="D8" s="217">
        <f>'Transformer Allowance'!C11</f>
        <v>-31581.239999999998</v>
      </c>
      <c r="E8" s="199" t="e">
        <f>+B8+C8+D8</f>
        <v>#REF!</v>
      </c>
      <c r="F8" s="199">
        <f>+'Rates By Rate Class'!I8-'Rates By Rate Class'!H8</f>
        <v>450385.20691577171</v>
      </c>
      <c r="G8" s="218"/>
      <c r="H8" s="218"/>
      <c r="I8" s="218"/>
      <c r="J8" s="220"/>
      <c r="K8" s="220"/>
      <c r="L8" s="220"/>
    </row>
    <row r="9" spans="1:12" ht="20.100000000000001" customHeight="1">
      <c r="A9" s="216" t="e">
        <f>#REF!</f>
        <v>#REF!</v>
      </c>
      <c r="B9" s="199" t="e">
        <f>+#REF!*'Forecast Data For 2016'!#REF!*12</f>
        <v>#REF!</v>
      </c>
      <c r="C9" s="199" t="e">
        <f>+#REF!*'Forecast Data For 2016'!#REF!</f>
        <v>#REF!</v>
      </c>
      <c r="D9" s="217">
        <f>'Transformer Allowance'!C12</f>
        <v>0</v>
      </c>
      <c r="E9" s="199" t="e">
        <f>+B9+C9+D9</f>
        <v>#REF!</v>
      </c>
      <c r="F9" s="199" t="e">
        <f>+'Rates By Rate Class'!#REF!-'Rates By Rate Class'!#REF!</f>
        <v>#REF!</v>
      </c>
      <c r="G9" s="218"/>
      <c r="H9" s="218"/>
      <c r="I9" s="218"/>
      <c r="J9" s="220"/>
      <c r="K9" s="220"/>
      <c r="L9" s="220"/>
    </row>
    <row r="10" spans="1:12" ht="20.100000000000001" customHeight="1">
      <c r="A10" s="216" t="e">
        <f>#REF!</f>
        <v>#REF!</v>
      </c>
      <c r="B10" s="199" t="e">
        <f>+#REF!*'Forecast Data For 2016'!#REF!*12</f>
        <v>#REF!</v>
      </c>
      <c r="C10" s="199" t="e">
        <f>+#REF!*'Forecast Data For 2016'!#REF!</f>
        <v>#REF!</v>
      </c>
      <c r="D10" s="217">
        <f>'Transformer Allowance'!C13</f>
        <v>0</v>
      </c>
      <c r="E10" s="199" t="e">
        <f>+B10+C10+D10</f>
        <v>#REF!</v>
      </c>
      <c r="F10" s="199" t="e">
        <f>+'Rates By Rate Class'!#REF!-'Rates By Rate Class'!#REF!</f>
        <v>#REF!</v>
      </c>
      <c r="G10" s="218"/>
      <c r="H10" s="218"/>
      <c r="I10" s="218"/>
      <c r="J10" s="220"/>
      <c r="K10" s="220"/>
      <c r="L10" s="220"/>
    </row>
    <row r="11" spans="1:12" ht="20.100000000000001" customHeight="1">
      <c r="A11" s="216" t="e">
        <f>#REF!</f>
        <v>#REF!</v>
      </c>
      <c r="B11" s="199" t="e">
        <f>+#REF!*'Forecast Data For 2016'!C15*12</f>
        <v>#REF!</v>
      </c>
      <c r="C11" s="199" t="e">
        <f>+#REF!*'Forecast Data For 2016'!C16</f>
        <v>#REF!</v>
      </c>
      <c r="D11" s="217"/>
      <c r="E11" s="199" t="e">
        <f t="shared" si="0"/>
        <v>#REF!</v>
      </c>
      <c r="F11" s="199">
        <f>+'Rates By Rate Class'!I10-'Rates By Rate Class'!H10</f>
        <v>8219.9529866406392</v>
      </c>
      <c r="G11" s="218"/>
      <c r="H11" s="218"/>
      <c r="I11" s="219"/>
      <c r="J11" s="220"/>
      <c r="K11" s="220"/>
      <c r="L11" s="220"/>
    </row>
    <row r="12" spans="1:12" ht="20.100000000000001" customHeight="1">
      <c r="A12" s="216" t="e">
        <f>#REF!</f>
        <v>#REF!</v>
      </c>
      <c r="B12" s="199" t="e">
        <f>+#REF!*'Forecast Data For 2016'!C12*12</f>
        <v>#REF!</v>
      </c>
      <c r="C12" s="199" t="e">
        <f>+#REF!*'Forecast Data For 2016'!C13</f>
        <v>#REF!</v>
      </c>
      <c r="D12" s="217"/>
      <c r="E12" s="199" t="e">
        <f t="shared" si="0"/>
        <v>#REF!</v>
      </c>
      <c r="F12" s="199">
        <f>+'Rates By Rate Class'!I9-'Rates By Rate Class'!H9</f>
        <v>94907.172272142037</v>
      </c>
      <c r="G12" s="218"/>
      <c r="H12" s="218"/>
      <c r="I12" s="219"/>
      <c r="J12" s="220"/>
      <c r="K12" s="220"/>
      <c r="L12" s="220"/>
    </row>
    <row r="13" spans="1:12" ht="20.100000000000001" customHeight="1">
      <c r="A13" s="216" t="e">
        <f>#REF!</f>
        <v>#REF!</v>
      </c>
      <c r="B13" s="199" t="e">
        <f>+#REF!*'Forecast Data For 2016'!C18*12</f>
        <v>#REF!</v>
      </c>
      <c r="C13" s="199" t="e">
        <f>+#REF!*'Forecast Data For 2016'!C19</f>
        <v>#REF!</v>
      </c>
      <c r="D13" s="217"/>
      <c r="E13" s="199" t="e">
        <f t="shared" si="0"/>
        <v>#REF!</v>
      </c>
      <c r="F13" s="199">
        <f>+'Rates By Rate Class'!I11-'Rates By Rate Class'!H11</f>
        <v>13785.137845972502</v>
      </c>
      <c r="G13" s="218"/>
      <c r="H13" s="218"/>
      <c r="I13" s="219"/>
      <c r="J13" s="220"/>
      <c r="K13" s="220"/>
      <c r="L13" s="220"/>
    </row>
    <row r="14" spans="1:12" ht="31.5" customHeight="1" thickBot="1">
      <c r="A14" s="204" t="s">
        <v>28</v>
      </c>
      <c r="B14" s="214" t="e">
        <f>SUM(B6:B13)</f>
        <v>#REF!</v>
      </c>
      <c r="C14" s="214" t="e">
        <f>SUM(C6:C13)</f>
        <v>#REF!</v>
      </c>
      <c r="D14" s="221">
        <f>SUM(D6:D13)</f>
        <v>-31581.239999999998</v>
      </c>
      <c r="E14" s="214" t="e">
        <f>SUM(E6:E13)</f>
        <v>#REF!</v>
      </c>
      <c r="F14" s="214" t="e">
        <f>SUM(F6:F13)</f>
        <v>#REF!</v>
      </c>
      <c r="G14" s="222"/>
      <c r="H14" s="222"/>
      <c r="I14" s="222"/>
      <c r="J14" s="222"/>
      <c r="K14" s="222"/>
      <c r="L14" s="222"/>
    </row>
    <row r="15" spans="1:12" ht="13.5" thickTop="1">
      <c r="F15" s="215"/>
      <c r="G15" s="12"/>
      <c r="H15" s="12"/>
      <c r="I15" s="12"/>
      <c r="J15" s="12"/>
      <c r="K15" s="12"/>
      <c r="L15" s="12"/>
    </row>
    <row r="16" spans="1:12">
      <c r="E16" s="1318" t="s">
        <v>86</v>
      </c>
      <c r="F16" s="1318"/>
      <c r="G16" s="207"/>
    </row>
    <row r="17" spans="5:6">
      <c r="E17" s="223"/>
      <c r="F17" s="207"/>
    </row>
    <row r="18" spans="5:6" ht="13.5" thickBot="1">
      <c r="E18" s="224" t="e">
        <f>+F14-E14</f>
        <v>#REF!</v>
      </c>
      <c r="F18" s="207"/>
    </row>
    <row r="21" spans="5:6">
      <c r="E21" s="215"/>
    </row>
  </sheetData>
  <mergeCells count="5">
    <mergeCell ref="A4:F4"/>
    <mergeCell ref="E16:F16"/>
    <mergeCell ref="A3:F3"/>
    <mergeCell ref="A1:F1"/>
    <mergeCell ref="A2:F2"/>
  </mergeCells>
  <phoneticPr fontId="0" type="noConversion"/>
  <pageMargins left="0.74803149606299213" right="0.74803149606299213" top="0.98425196850393704" bottom="0.98425196850393704" header="0.51181102362204722" footer="0.51181102362204722"/>
  <pageSetup orientation="landscape" horizontalDpi="355" verticalDpi="355" r:id="rId1"/>
  <headerFooter alignWithMargins="0"/>
</worksheet>
</file>

<file path=xl/worksheets/sheet29.xml><?xml version="1.0" encoding="utf-8"?>
<worksheet xmlns="http://schemas.openxmlformats.org/spreadsheetml/2006/main" xmlns:r="http://schemas.openxmlformats.org/officeDocument/2006/relationships">
  <sheetPr>
    <tabColor theme="9" tint="-0.499984740745262"/>
    <pageSetUpPr fitToPage="1"/>
  </sheetPr>
  <dimension ref="A1:K32"/>
  <sheetViews>
    <sheetView workbookViewId="0">
      <selection activeCell="A23" sqref="A23:H23"/>
    </sheetView>
  </sheetViews>
  <sheetFormatPr defaultRowHeight="12.75"/>
  <cols>
    <col min="1" max="1" width="41.85546875" style="195" bestFit="1" customWidth="1"/>
    <col min="2" max="2" width="16" style="195" bestFit="1" customWidth="1"/>
    <col min="3" max="4" width="12.7109375" style="195" customWidth="1"/>
    <col min="5" max="5" width="13.140625" style="195" customWidth="1"/>
    <col min="6" max="6" width="12.28515625" style="195" customWidth="1"/>
    <col min="7" max="7" width="17" style="195" bestFit="1" customWidth="1"/>
    <col min="8" max="8" width="15.42578125" style="195" bestFit="1" customWidth="1"/>
    <col min="9" max="9" width="17" style="195" bestFit="1" customWidth="1"/>
    <col min="10" max="16384" width="9.140625" style="195"/>
  </cols>
  <sheetData>
    <row r="1" spans="1:10">
      <c r="A1" s="1222" t="str">
        <f>+'Revenue Input'!A1</f>
        <v>RSL EB-2015-0100</v>
      </c>
      <c r="B1" s="1222"/>
      <c r="C1" s="1222"/>
      <c r="D1" s="1222"/>
      <c r="E1" s="1222"/>
      <c r="F1" s="1222"/>
      <c r="G1" s="1222"/>
      <c r="H1" s="1222"/>
      <c r="I1" s="1222"/>
    </row>
    <row r="2" spans="1:10" ht="7.5" customHeight="1">
      <c r="A2" s="1232"/>
      <c r="B2" s="1232"/>
      <c r="C2" s="1232"/>
      <c r="D2" s="1232"/>
      <c r="E2" s="1232"/>
      <c r="F2" s="1232"/>
      <c r="G2" s="1232"/>
      <c r="H2" s="1232"/>
      <c r="I2" s="1232"/>
    </row>
    <row r="3" spans="1:10" ht="15.75">
      <c r="A3" s="1241" t="s">
        <v>179</v>
      </c>
      <c r="B3" s="1242"/>
      <c r="C3" s="1242"/>
      <c r="D3" s="1242"/>
      <c r="E3" s="1242"/>
      <c r="F3" s="1242"/>
      <c r="G3" s="1242"/>
      <c r="H3" s="1242"/>
      <c r="I3" s="1242"/>
    </row>
    <row r="4" spans="1:10" ht="8.25" customHeight="1">
      <c r="A4" s="1242"/>
      <c r="B4" s="1242"/>
      <c r="C4" s="1242"/>
      <c r="D4" s="1242"/>
      <c r="E4" s="1242"/>
      <c r="F4" s="1242"/>
      <c r="G4" s="1242"/>
      <c r="H4" s="1242"/>
      <c r="I4" s="1242"/>
    </row>
    <row r="5" spans="1:10" ht="38.25">
      <c r="A5" s="200" t="s">
        <v>0</v>
      </c>
      <c r="B5" s="191" t="s">
        <v>6</v>
      </c>
      <c r="C5" s="191" t="s">
        <v>7</v>
      </c>
      <c r="D5" s="191" t="s">
        <v>8</v>
      </c>
      <c r="E5" s="191" t="s">
        <v>9</v>
      </c>
      <c r="F5" s="191" t="s">
        <v>24</v>
      </c>
      <c r="G5" s="191" t="s">
        <v>10</v>
      </c>
      <c r="H5" s="191" t="s">
        <v>11</v>
      </c>
      <c r="I5" s="191" t="s">
        <v>66</v>
      </c>
    </row>
    <row r="6" spans="1:10" ht="20.100000000000001" customHeight="1">
      <c r="A6" s="201" t="e">
        <f>'Dist. Rev. Reconciliation'!A6</f>
        <v>#REF!</v>
      </c>
      <c r="B6" s="202">
        <f>+'Forecast Data For 2016'!$C$6</f>
        <v>40480043</v>
      </c>
      <c r="C6" s="202"/>
      <c r="D6" s="202"/>
      <c r="E6" s="202">
        <f>+'Forecast Data For 2016'!$C$5*12</f>
        <v>60852</v>
      </c>
      <c r="F6" s="202"/>
      <c r="G6" s="203">
        <f>+E6*'2015 Existing Rates'!$C$6</f>
        <v>802637.88</v>
      </c>
      <c r="H6" s="203">
        <f>+B6*('2015 Existing Rates'!$E$6)</f>
        <v>607200.64500000002</v>
      </c>
      <c r="I6" s="203">
        <f>+G6+H6</f>
        <v>1409838.5249999999</v>
      </c>
      <c r="J6" s="196"/>
    </row>
    <row r="7" spans="1:10" ht="20.100000000000001" customHeight="1">
      <c r="A7" s="201" t="e">
        <f>'Dist. Rev. Reconciliation'!A7</f>
        <v>#REF!</v>
      </c>
      <c r="B7" s="202">
        <f>+'Forecast Data For 2016'!$C$8</f>
        <v>20348623</v>
      </c>
      <c r="C7" s="202"/>
      <c r="D7" s="202"/>
      <c r="E7" s="202">
        <f>+'Forecast Data For 2016'!$C$7*12</f>
        <v>8880</v>
      </c>
      <c r="F7" s="202"/>
      <c r="G7" s="203">
        <f>+E7*'2015 Existing Rates'!$C$7</f>
        <v>271017.59999999998</v>
      </c>
      <c r="H7" s="203">
        <f>+B7*('2015 Existing Rates'!$E$7)</f>
        <v>187207.3316</v>
      </c>
      <c r="I7" s="203">
        <f t="shared" ref="I7:I13" si="0">+G7+H7</f>
        <v>458224.93160000001</v>
      </c>
      <c r="J7" s="196"/>
    </row>
    <row r="8" spans="1:10" ht="20.100000000000001" customHeight="1">
      <c r="A8" s="201" t="e">
        <f>'Dist. Rev. Reconciliation'!A8</f>
        <v>#REF!</v>
      </c>
      <c r="B8" s="202">
        <f>+'Forecast Data For 2016'!$C$11</f>
        <v>39456019</v>
      </c>
      <c r="C8" s="202">
        <f>+'Forecast Data For 2016'!$C$10</f>
        <v>115477</v>
      </c>
      <c r="D8" s="202">
        <f>'Transformer Allowance'!B11</f>
        <v>52635.4</v>
      </c>
      <c r="E8" s="202">
        <f>+'Forecast Data For 2016'!$C$9*12</f>
        <v>768</v>
      </c>
      <c r="F8" s="202"/>
      <c r="G8" s="203">
        <f>+E8*'2015 Existing Rates'!$C$8</f>
        <v>223372.80000000002</v>
      </c>
      <c r="H8" s="203">
        <f>+C8*('2015 Existing Rates'!$D$8)</f>
        <v>225618.9626</v>
      </c>
      <c r="I8" s="203">
        <f t="shared" si="0"/>
        <v>448991.76260000002</v>
      </c>
      <c r="J8" s="196"/>
    </row>
    <row r="9" spans="1:10" ht="20.100000000000001" customHeight="1">
      <c r="A9" s="201" t="e">
        <f>'Dist. Rev. Reconciliation'!A9</f>
        <v>#REF!</v>
      </c>
      <c r="B9" s="202" t="e">
        <f>+'Forecast Data For 2016'!#REF!</f>
        <v>#REF!</v>
      </c>
      <c r="C9" s="202" t="e">
        <f>+'Forecast Data For 2016'!#REF!</f>
        <v>#REF!</v>
      </c>
      <c r="D9" s="202">
        <f>'Transformer Allowance'!B12</f>
        <v>0</v>
      </c>
      <c r="E9" s="202" t="e">
        <f>+'Forecast Data For 2016'!#REF!*12</f>
        <v>#REF!</v>
      </c>
      <c r="F9" s="202"/>
      <c r="G9" s="203" t="e">
        <f>+E9*'2015 Existing Rates'!#REF!</f>
        <v>#REF!</v>
      </c>
      <c r="H9" s="203" t="e">
        <f>+C9*('2015 Existing Rates'!#REF!)</f>
        <v>#REF!</v>
      </c>
      <c r="I9" s="203" t="e">
        <f>+G9+H9</f>
        <v>#REF!</v>
      </c>
      <c r="J9" s="196"/>
    </row>
    <row r="10" spans="1:10" ht="20.100000000000001" customHeight="1">
      <c r="A10" s="201" t="e">
        <f>'Dist. Rev. Reconciliation'!A10</f>
        <v>#REF!</v>
      </c>
      <c r="B10" s="202" t="e">
        <f>'Forecast Data For 2016'!#REF!</f>
        <v>#REF!</v>
      </c>
      <c r="C10" s="202" t="e">
        <f>+'Forecast Data For 2016'!#REF!</f>
        <v>#REF!</v>
      </c>
      <c r="D10" s="202">
        <f>'Transformer Allowance'!B13</f>
        <v>0</v>
      </c>
      <c r="E10" s="202" t="e">
        <f>+'Forecast Data For 2016'!#REF!*12</f>
        <v>#REF!</v>
      </c>
      <c r="F10" s="202"/>
      <c r="G10" s="203" t="e">
        <f>+E10*'2015 Existing Rates'!#REF!</f>
        <v>#REF!</v>
      </c>
      <c r="H10" s="203" t="e">
        <f>+C10*('2015 Existing Rates'!#REF!)</f>
        <v>#REF!</v>
      </c>
      <c r="I10" s="203" t="e">
        <f t="shared" si="0"/>
        <v>#REF!</v>
      </c>
      <c r="J10" s="196"/>
    </row>
    <row r="11" spans="1:10" ht="20.100000000000001" customHeight="1">
      <c r="A11" s="201" t="e">
        <f>'Dist. Rev. Reconciliation'!A11</f>
        <v>#REF!</v>
      </c>
      <c r="B11" s="202">
        <f>+'Forecast Data For 2016'!$C$17</f>
        <v>106791</v>
      </c>
      <c r="C11" s="202">
        <f>+'Forecast Data For 2016'!$C$16</f>
        <v>302</v>
      </c>
      <c r="D11" s="202"/>
      <c r="E11" s="202"/>
      <c r="F11" s="202">
        <f>+'Forecast Data For 2016'!$C$15*12</f>
        <v>876</v>
      </c>
      <c r="G11" s="203">
        <f>+F11*'2015 Existing Rates'!$B$10</f>
        <v>1865.8799999999999</v>
      </c>
      <c r="H11" s="203">
        <f>+C11*('2015 Existing Rates'!$D$10)</f>
        <v>4698.2744000000002</v>
      </c>
      <c r="I11" s="203">
        <f t="shared" si="0"/>
        <v>6564.1544000000004</v>
      </c>
      <c r="J11" s="196"/>
    </row>
    <row r="12" spans="1:10" ht="20.100000000000001" customHeight="1">
      <c r="A12" s="201" t="e">
        <f>'Dist. Rev. Reconciliation'!A12</f>
        <v>#REF!</v>
      </c>
      <c r="B12" s="202">
        <f>+'Forecast Data For 2016'!$C$14</f>
        <v>773158</v>
      </c>
      <c r="C12" s="202">
        <f>+'Forecast Data For 2016'!$C$13</f>
        <v>2070</v>
      </c>
      <c r="D12" s="202"/>
      <c r="E12" s="202"/>
      <c r="F12" s="202">
        <f>+'Forecast Data For 2016'!$C$12*12</f>
        <v>20532</v>
      </c>
      <c r="G12" s="203">
        <f>+F12*'2015 Existing Rates'!$B$9</f>
        <v>70630.080000000002</v>
      </c>
      <c r="H12" s="203">
        <f>+C12*('2015 Existing Rates'!$D$9)</f>
        <v>27186.966</v>
      </c>
      <c r="I12" s="203">
        <f t="shared" si="0"/>
        <v>97817.046000000002</v>
      </c>
      <c r="J12" s="196"/>
    </row>
    <row r="13" spans="1:10" ht="20.100000000000001" customHeight="1">
      <c r="A13" s="201" t="e">
        <f>'Dist. Rev. Reconciliation'!A13</f>
        <v>#REF!</v>
      </c>
      <c r="B13" s="202">
        <f>+'Forecast Data For 2016'!$C$19</f>
        <v>546384</v>
      </c>
      <c r="C13" s="202"/>
      <c r="D13" s="202"/>
      <c r="E13" s="202"/>
      <c r="F13" s="202">
        <f>+'Forecast Data For 2016'!$C$18*12</f>
        <v>696</v>
      </c>
      <c r="G13" s="203">
        <f>+F13*'2015 Existing Rates'!$B$11</f>
        <v>2777.04</v>
      </c>
      <c r="H13" s="203">
        <f>+B13*('2015 Existing Rates'!$E$11)</f>
        <v>9998.8271999999997</v>
      </c>
      <c r="I13" s="203">
        <f t="shared" si="0"/>
        <v>12775.867200000001</v>
      </c>
      <c r="J13" s="196"/>
    </row>
    <row r="14" spans="1:10" ht="24.75" customHeight="1" thickBot="1">
      <c r="A14" s="204" t="s">
        <v>35</v>
      </c>
      <c r="B14" s="205" t="e">
        <f t="shared" ref="B14:I14" si="1">SUM(B6:B13)</f>
        <v>#REF!</v>
      </c>
      <c r="C14" s="205" t="e">
        <f t="shared" si="1"/>
        <v>#REF!</v>
      </c>
      <c r="D14" s="205">
        <f t="shared" si="1"/>
        <v>52635.4</v>
      </c>
      <c r="E14" s="205" t="e">
        <f t="shared" si="1"/>
        <v>#REF!</v>
      </c>
      <c r="F14" s="205">
        <f t="shared" si="1"/>
        <v>22104</v>
      </c>
      <c r="G14" s="206" t="e">
        <f t="shared" si="1"/>
        <v>#REF!</v>
      </c>
      <c r="H14" s="206" t="e">
        <f t="shared" si="1"/>
        <v>#REF!</v>
      </c>
      <c r="I14" s="206" t="e">
        <f t="shared" si="1"/>
        <v>#REF!</v>
      </c>
    </row>
    <row r="15" spans="1:10" ht="9.75" customHeight="1" thickTop="1">
      <c r="A15" s="1232"/>
      <c r="B15" s="1232"/>
      <c r="C15" s="1232"/>
      <c r="D15" s="1232"/>
      <c r="E15" s="1232"/>
      <c r="F15" s="1232"/>
      <c r="G15" s="1232"/>
      <c r="H15" s="1232"/>
      <c r="I15" s="1232"/>
    </row>
    <row r="16" spans="1:10" ht="18" customHeight="1">
      <c r="A16" s="1320" t="s">
        <v>78</v>
      </c>
      <c r="B16" s="1232"/>
      <c r="C16" s="1232"/>
      <c r="D16" s="1232"/>
      <c r="E16" s="1232"/>
      <c r="F16" s="1232"/>
      <c r="G16" s="1232"/>
      <c r="H16" s="1232"/>
      <c r="I16" s="207"/>
    </row>
    <row r="17" spans="1:11" ht="18" customHeight="1">
      <c r="A17" s="1321" t="e">
        <f>A8</f>
        <v>#REF!</v>
      </c>
      <c r="B17" s="1232"/>
      <c r="C17" s="1232"/>
      <c r="D17" s="1232"/>
      <c r="E17" s="1232"/>
      <c r="F17" s="1232"/>
      <c r="G17" s="1232"/>
      <c r="H17" s="1232"/>
      <c r="I17" s="208">
        <f>'Transformer Allowance'!C11</f>
        <v>-31581.239999999998</v>
      </c>
    </row>
    <row r="18" spans="1:11" ht="18" customHeight="1">
      <c r="A18" s="209" t="e">
        <f>+A9</f>
        <v>#REF!</v>
      </c>
      <c r="B18" s="207"/>
      <c r="C18" s="207"/>
      <c r="D18" s="207"/>
      <c r="E18" s="207"/>
      <c r="F18" s="207"/>
      <c r="G18" s="207"/>
      <c r="H18" s="207"/>
      <c r="I18" s="208">
        <f>'Transformer Allowance'!C12</f>
        <v>0</v>
      </c>
    </row>
    <row r="19" spans="1:11" ht="18" customHeight="1">
      <c r="A19" s="1321" t="e">
        <f>A10</f>
        <v>#REF!</v>
      </c>
      <c r="B19" s="1232"/>
      <c r="C19" s="1232"/>
      <c r="D19" s="1232"/>
      <c r="E19" s="1232"/>
      <c r="F19" s="1232"/>
      <c r="G19" s="1232"/>
      <c r="H19" s="1232"/>
      <c r="I19" s="208">
        <f>'Transformer Allowance'!C13</f>
        <v>0</v>
      </c>
    </row>
    <row r="20" spans="1:11" ht="8.1" customHeight="1">
      <c r="A20" s="1232"/>
      <c r="B20" s="1232"/>
      <c r="C20" s="1232"/>
      <c r="D20" s="1232"/>
      <c r="E20" s="1232"/>
      <c r="F20" s="1232"/>
      <c r="G20" s="1232"/>
      <c r="H20" s="1232"/>
      <c r="I20" s="208"/>
    </row>
    <row r="21" spans="1:11" ht="18" customHeight="1" thickBot="1">
      <c r="A21" s="1234" t="s">
        <v>79</v>
      </c>
      <c r="B21" s="1234"/>
      <c r="C21" s="1234"/>
      <c r="D21" s="1234"/>
      <c r="E21" s="1234"/>
      <c r="F21" s="1234"/>
      <c r="G21" s="1234"/>
      <c r="H21" s="1234"/>
      <c r="I21" s="210" t="e">
        <f>+I14+I17+I18+I19</f>
        <v>#REF!</v>
      </c>
    </row>
    <row r="22" spans="1:11" ht="8.1" customHeight="1" thickTop="1">
      <c r="A22" s="1232"/>
      <c r="B22" s="1232"/>
      <c r="C22" s="1232"/>
      <c r="D22" s="1232"/>
      <c r="E22" s="1232"/>
      <c r="F22" s="1232"/>
      <c r="G22" s="1232"/>
      <c r="H22" s="1232"/>
      <c r="I22" s="207"/>
    </row>
    <row r="23" spans="1:11" ht="18" customHeight="1">
      <c r="A23" s="1317" t="s">
        <v>76</v>
      </c>
      <c r="B23" s="1317"/>
      <c r="C23" s="1317"/>
      <c r="D23" s="1317"/>
      <c r="E23" s="1317"/>
      <c r="F23" s="1317"/>
      <c r="G23" s="1317"/>
      <c r="H23" s="1317"/>
      <c r="I23" s="211">
        <f>+'Revenue Input'!B6</f>
        <v>270254.02</v>
      </c>
    </row>
    <row r="24" spans="1:11" ht="18" customHeight="1" thickBot="1">
      <c r="A24" s="1234" t="s">
        <v>77</v>
      </c>
      <c r="B24" s="1234"/>
      <c r="C24" s="1234"/>
      <c r="D24" s="1234"/>
      <c r="E24" s="1234"/>
      <c r="F24" s="1234"/>
      <c r="G24" s="1234"/>
      <c r="H24" s="1234"/>
      <c r="I24" s="212" t="e">
        <f>+I21+I23</f>
        <v>#REF!</v>
      </c>
    </row>
    <row r="25" spans="1:11" ht="8.1" customHeight="1">
      <c r="A25" s="1232"/>
      <c r="B25" s="1232"/>
      <c r="C25" s="1232"/>
      <c r="D25" s="1232"/>
      <c r="E25" s="1232"/>
      <c r="F25" s="1232"/>
      <c r="G25" s="1232"/>
      <c r="H25" s="1232"/>
      <c r="I25" s="207"/>
    </row>
    <row r="26" spans="1:11" ht="18" customHeight="1" thickBot="1">
      <c r="A26" s="1234" t="s">
        <v>74</v>
      </c>
      <c r="B26" s="1234"/>
      <c r="C26" s="1234"/>
      <c r="D26" s="1234"/>
      <c r="E26" s="1234"/>
      <c r="F26" s="1234"/>
      <c r="G26" s="1234"/>
      <c r="H26" s="1234"/>
      <c r="I26" s="212">
        <f>+'Revenue Input'!B5</f>
        <v>2862688.6247893963</v>
      </c>
    </row>
    <row r="27" spans="1:11" ht="8.1" customHeight="1">
      <c r="A27" s="1232"/>
      <c r="B27" s="1232"/>
      <c r="C27" s="1232"/>
      <c r="D27" s="1232"/>
      <c r="E27" s="1232"/>
      <c r="F27" s="1232"/>
      <c r="G27" s="1232"/>
      <c r="H27" s="1232"/>
      <c r="I27" s="213"/>
    </row>
    <row r="28" spans="1:11" ht="18" customHeight="1" thickBot="1">
      <c r="A28" s="1234" t="s">
        <v>75</v>
      </c>
      <c r="B28" s="1234"/>
      <c r="C28" s="1234"/>
      <c r="D28" s="1234"/>
      <c r="E28" s="1234"/>
      <c r="F28" s="1234"/>
      <c r="G28" s="1234"/>
      <c r="H28" s="1234"/>
      <c r="I28" s="214" t="e">
        <f>+I26-I24</f>
        <v>#REF!</v>
      </c>
    </row>
    <row r="29" spans="1:11" ht="13.5" thickTop="1"/>
    <row r="30" spans="1:11">
      <c r="G30" s="12"/>
      <c r="H30" s="12"/>
      <c r="I30" s="12"/>
      <c r="J30" s="12"/>
      <c r="K30" s="12"/>
    </row>
    <row r="31" spans="1:11">
      <c r="G31" s="12"/>
      <c r="H31" s="12"/>
      <c r="I31" s="12"/>
      <c r="J31" s="12"/>
      <c r="K31" s="12"/>
    </row>
    <row r="32" spans="1:11">
      <c r="I32" s="215"/>
    </row>
  </sheetData>
  <mergeCells count="17">
    <mergeCell ref="A1:I1"/>
    <mergeCell ref="A2:I2"/>
    <mergeCell ref="A20:H20"/>
    <mergeCell ref="A21:H21"/>
    <mergeCell ref="A3:I3"/>
    <mergeCell ref="A4:I4"/>
    <mergeCell ref="A15:I15"/>
    <mergeCell ref="A16:H16"/>
    <mergeCell ref="A17:H17"/>
    <mergeCell ref="A19:H19"/>
    <mergeCell ref="A22:H22"/>
    <mergeCell ref="A23:H23"/>
    <mergeCell ref="A28:H28"/>
    <mergeCell ref="A24:H24"/>
    <mergeCell ref="A25:H25"/>
    <mergeCell ref="A26:H26"/>
    <mergeCell ref="A27:H27"/>
  </mergeCells>
  <phoneticPr fontId="0" type="noConversion"/>
  <pageMargins left="0.75" right="0.75" top="1" bottom="1" header="0.5" footer="0.5"/>
  <pageSetup scale="78" orientation="landscape" horizontalDpi="355" verticalDpi="355"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I46"/>
  <sheetViews>
    <sheetView topLeftCell="A4" workbookViewId="0">
      <selection activeCell="B11" sqref="B11"/>
    </sheetView>
  </sheetViews>
  <sheetFormatPr defaultRowHeight="14.25"/>
  <cols>
    <col min="1" max="1" width="40.85546875" style="629" customWidth="1"/>
    <col min="2" max="2" width="15.7109375" style="629" customWidth="1"/>
    <col min="3" max="3" width="17.5703125" style="629" bestFit="1" customWidth="1"/>
    <col min="4" max="4" width="15.7109375" style="629" customWidth="1"/>
    <col min="5" max="5" width="17.5703125" style="629" bestFit="1" customWidth="1"/>
    <col min="6" max="6" width="15.7109375" style="629" customWidth="1"/>
    <col min="7" max="7" width="17.5703125" style="629" bestFit="1" customWidth="1"/>
    <col min="8" max="8" width="15.7109375" style="629" customWidth="1"/>
    <col min="9" max="9" width="17.5703125" style="629" bestFit="1" customWidth="1"/>
    <col min="10" max="16384" width="9.140625" style="629"/>
  </cols>
  <sheetData>
    <row r="1" spans="1:9" ht="15">
      <c r="A1" s="1224" t="str">
        <f>+'Revenue Input'!A1</f>
        <v>RSL EB-2015-0100</v>
      </c>
      <c r="B1" s="1224"/>
      <c r="C1" s="1224"/>
    </row>
    <row r="3" spans="1:9" ht="8.25" customHeight="1">
      <c r="A3" s="630"/>
      <c r="B3" s="630"/>
      <c r="C3" s="630"/>
      <c r="D3" s="630"/>
      <c r="E3" s="630"/>
      <c r="F3" s="630"/>
      <c r="G3" s="630"/>
      <c r="H3" s="630"/>
      <c r="I3" s="630"/>
    </row>
    <row r="4" spans="1:9" ht="17.25" customHeight="1">
      <c r="A4" s="630"/>
      <c r="B4" s="630"/>
      <c r="C4" s="630"/>
      <c r="D4" s="630"/>
      <c r="E4" s="630"/>
      <c r="F4" s="630"/>
      <c r="G4" s="630"/>
      <c r="H4" s="630"/>
      <c r="I4" s="630"/>
    </row>
    <row r="5" spans="1:9" ht="15" customHeight="1">
      <c r="A5" s="631" t="s">
        <v>33</v>
      </c>
      <c r="B5" s="631"/>
      <c r="C5" s="631"/>
    </row>
    <row r="6" spans="1:9" ht="15" customHeight="1"/>
    <row r="7" spans="1:9" ht="15" customHeight="1">
      <c r="A7" s="1223"/>
      <c r="B7" s="1223"/>
      <c r="C7" s="1223"/>
    </row>
    <row r="8" spans="1:9" ht="15">
      <c r="A8" s="1225" t="s">
        <v>90</v>
      </c>
      <c r="B8" s="1227" t="s">
        <v>857</v>
      </c>
      <c r="C8" s="1228"/>
    </row>
    <row r="9" spans="1:9" ht="15">
      <c r="A9" s="1226"/>
      <c r="B9" s="639" t="s">
        <v>30</v>
      </c>
      <c r="C9" s="905" t="s">
        <v>503</v>
      </c>
    </row>
    <row r="10" spans="1:9" ht="15">
      <c r="A10" s="632" t="s">
        <v>31</v>
      </c>
      <c r="B10" s="633"/>
      <c r="C10" s="634"/>
    </row>
    <row r="11" spans="1:9" ht="15">
      <c r="A11" s="635" t="str">
        <f>+'Forecast Data For 2016'!A9</f>
        <v>GS &gt;50 to 4999 kW</v>
      </c>
      <c r="B11" s="636">
        <f>B43</f>
        <v>52635.4</v>
      </c>
      <c r="C11" s="637">
        <f>+B11*$B$17</f>
        <v>-31581.239999999998</v>
      </c>
      <c r="E11" s="632"/>
      <c r="F11" s="632"/>
      <c r="G11" s="632"/>
      <c r="H11" s="630"/>
      <c r="I11" s="630"/>
    </row>
    <row r="12" spans="1:9" ht="15" hidden="1">
      <c r="A12" s="635" t="e">
        <f>+'Forecast Data For 2016'!#REF!</f>
        <v>#REF!</v>
      </c>
      <c r="B12" s="638"/>
      <c r="C12" s="637">
        <f>+B12*$B$17</f>
        <v>0</v>
      </c>
      <c r="E12" s="632"/>
      <c r="F12" s="632"/>
      <c r="G12" s="632"/>
      <c r="H12" s="630"/>
      <c r="I12" s="630"/>
    </row>
    <row r="13" spans="1:9" ht="15" hidden="1">
      <c r="A13" s="635" t="e">
        <f>'Forecast Data For 2016'!#REF!</f>
        <v>#REF!</v>
      </c>
      <c r="B13" s="638"/>
      <c r="C13" s="637">
        <f>+B13*$B$17</f>
        <v>0</v>
      </c>
      <c r="E13" s="632"/>
      <c r="F13" s="632"/>
      <c r="G13" s="632"/>
      <c r="H13" s="630"/>
      <c r="I13" s="630"/>
    </row>
    <row r="14" spans="1:9" ht="15" hidden="1">
      <c r="A14" s="635"/>
      <c r="B14" s="638"/>
      <c r="C14" s="637">
        <f>+B14*$B$17</f>
        <v>0</v>
      </c>
      <c r="E14" s="632"/>
      <c r="F14" s="632"/>
      <c r="G14" s="632"/>
      <c r="H14" s="630"/>
      <c r="I14" s="630"/>
    </row>
    <row r="15" spans="1:9" ht="15">
      <c r="A15" s="639" t="s">
        <v>32</v>
      </c>
      <c r="B15" s="640">
        <f>SUM(B11:B14)</f>
        <v>52635.4</v>
      </c>
      <c r="C15" s="637">
        <f>SUM(C11:C14)</f>
        <v>-31581.239999999998</v>
      </c>
    </row>
    <row r="16" spans="1:9" ht="15" thickBot="1"/>
    <row r="17" spans="1:9" ht="15.75" thickBot="1">
      <c r="A17" s="641" t="s">
        <v>91</v>
      </c>
      <c r="B17" s="642">
        <v>-0.6</v>
      </c>
    </row>
    <row r="19" spans="1:9" ht="15">
      <c r="A19" s="641"/>
    </row>
    <row r="20" spans="1:9">
      <c r="A20" s="629" t="s">
        <v>130</v>
      </c>
    </row>
    <row r="21" spans="1:9" ht="15">
      <c r="A21" s="1225" t="s">
        <v>90</v>
      </c>
      <c r="B21" s="1227" t="s">
        <v>858</v>
      </c>
      <c r="C21" s="1228"/>
    </row>
    <row r="22" spans="1:9" ht="15">
      <c r="A22" s="1226"/>
      <c r="B22" s="639" t="s">
        <v>30</v>
      </c>
      <c r="C22" s="905" t="s">
        <v>503</v>
      </c>
    </row>
    <row r="23" spans="1:9" ht="15">
      <c r="A23" s="632" t="s">
        <v>31</v>
      </c>
      <c r="B23" s="633"/>
      <c r="C23" s="634"/>
    </row>
    <row r="24" spans="1:9" ht="15">
      <c r="A24" s="635" t="str">
        <f>+A11</f>
        <v>GS &gt;50 to 4999 kW</v>
      </c>
      <c r="B24" s="636">
        <f>B42</f>
        <v>52635.4</v>
      </c>
      <c r="C24" s="637">
        <f>+B24*$B$17</f>
        <v>-31581.239999999998</v>
      </c>
      <c r="E24" s="632"/>
      <c r="F24" s="632"/>
      <c r="G24" s="632"/>
      <c r="H24" s="630"/>
      <c r="I24" s="630"/>
    </row>
    <row r="25" spans="1:9" ht="15" hidden="1">
      <c r="A25" s="635" t="e">
        <f>+A12</f>
        <v>#REF!</v>
      </c>
      <c r="B25" s="638"/>
      <c r="C25" s="637">
        <f>+B25*$B$17</f>
        <v>0</v>
      </c>
      <c r="E25" s="632"/>
      <c r="F25" s="632"/>
      <c r="G25" s="632"/>
      <c r="H25" s="630"/>
      <c r="I25" s="630"/>
    </row>
    <row r="26" spans="1:9" ht="15" hidden="1">
      <c r="A26" s="635" t="e">
        <f>+A13</f>
        <v>#REF!</v>
      </c>
      <c r="B26" s="638"/>
      <c r="C26" s="637">
        <f>+B26*$B$17</f>
        <v>0</v>
      </c>
      <c r="E26" s="632"/>
      <c r="F26" s="632"/>
      <c r="G26" s="632"/>
      <c r="H26" s="630"/>
      <c r="I26" s="630"/>
    </row>
    <row r="27" spans="1:9" ht="15" hidden="1">
      <c r="A27" s="635"/>
      <c r="B27" s="638"/>
      <c r="C27" s="637">
        <f>+B27*$B$17</f>
        <v>0</v>
      </c>
      <c r="E27" s="632"/>
      <c r="F27" s="632"/>
      <c r="G27" s="632"/>
      <c r="H27" s="630"/>
      <c r="I27" s="630"/>
    </row>
    <row r="28" spans="1:9" ht="15">
      <c r="A28" s="639" t="s">
        <v>32</v>
      </c>
      <c r="B28" s="1192">
        <f>SUM(B24:B27)</f>
        <v>52635.4</v>
      </c>
      <c r="C28" s="637">
        <f>SUM(C24:C27)</f>
        <v>-31581.239999999998</v>
      </c>
    </row>
    <row r="29" spans="1:9" ht="15" thickBot="1"/>
    <row r="30" spans="1:9" ht="15.75" thickBot="1">
      <c r="A30" s="641" t="s">
        <v>91</v>
      </c>
      <c r="B30" s="642">
        <v>-0.6</v>
      </c>
    </row>
    <row r="31" spans="1:9" ht="15">
      <c r="A31" s="641"/>
    </row>
    <row r="33" spans="1:6" ht="15">
      <c r="A33" s="641"/>
      <c r="B33" s="643"/>
    </row>
    <row r="34" spans="1:6" ht="15">
      <c r="B34" s="644" t="s">
        <v>184</v>
      </c>
    </row>
    <row r="35" spans="1:6" ht="15">
      <c r="A35" s="645"/>
      <c r="B35" s="646" t="s">
        <v>14</v>
      </c>
      <c r="C35" s="646" t="s">
        <v>185</v>
      </c>
      <c r="D35" s="646" t="s">
        <v>186</v>
      </c>
      <c r="E35" s="646" t="s">
        <v>187</v>
      </c>
      <c r="F35" s="647" t="s">
        <v>138</v>
      </c>
    </row>
    <row r="36" spans="1:6">
      <c r="A36" s="648"/>
      <c r="B36" s="649"/>
      <c r="C36" s="649"/>
      <c r="D36" s="649"/>
      <c r="E36" s="649"/>
      <c r="F36" s="650"/>
    </row>
    <row r="37" spans="1:6">
      <c r="A37" s="648">
        <v>2011</v>
      </c>
      <c r="B37" s="651">
        <v>64420.2</v>
      </c>
      <c r="C37" s="652">
        <f>D37/B37</f>
        <v>0.59999984476918733</v>
      </c>
      <c r="D37" s="653">
        <v>38652.11</v>
      </c>
      <c r="E37" s="651">
        <v>130762</v>
      </c>
      <c r="F37" s="654">
        <f t="shared" ref="F37:F42" si="0">B37/E37</f>
        <v>0.49265229959774243</v>
      </c>
    </row>
    <row r="38" spans="1:6">
      <c r="A38" s="648">
        <v>2012</v>
      </c>
      <c r="B38" s="651">
        <v>59157.5</v>
      </c>
      <c r="C38" s="652">
        <f>D38/B38</f>
        <v>0.59999983095972609</v>
      </c>
      <c r="D38" s="653">
        <v>35494.49</v>
      </c>
      <c r="E38" s="651">
        <v>125469</v>
      </c>
      <c r="F38" s="654">
        <f t="shared" si="0"/>
        <v>0.47149096589595835</v>
      </c>
    </row>
    <row r="39" spans="1:6">
      <c r="A39" s="648">
        <v>2013</v>
      </c>
      <c r="B39" s="651">
        <v>68678</v>
      </c>
      <c r="C39" s="652">
        <f>D39/B39</f>
        <v>0.60000014560703574</v>
      </c>
      <c r="D39" s="653">
        <v>41206.81</v>
      </c>
      <c r="E39" s="651">
        <v>133148</v>
      </c>
      <c r="F39" s="654">
        <f t="shared" si="0"/>
        <v>0.51580196473097606</v>
      </c>
    </row>
    <row r="40" spans="1:6">
      <c r="A40" s="655">
        <v>2014</v>
      </c>
      <c r="B40" s="651">
        <v>62062.3</v>
      </c>
      <c r="C40" s="652">
        <f>D40/B40</f>
        <v>0.6</v>
      </c>
      <c r="D40" s="653">
        <v>37237.379999999997</v>
      </c>
      <c r="E40" s="651">
        <v>131947</v>
      </c>
      <c r="F40" s="654">
        <f t="shared" si="0"/>
        <v>0.47035779517533555</v>
      </c>
    </row>
    <row r="41" spans="1:6">
      <c r="A41" s="648">
        <v>2015</v>
      </c>
      <c r="B41" s="651">
        <v>59675.199999999997</v>
      </c>
      <c r="C41" s="652">
        <f>C40</f>
        <v>0.6</v>
      </c>
      <c r="D41" s="653">
        <v>35805.119999999995</v>
      </c>
      <c r="E41" s="651">
        <v>125734</v>
      </c>
      <c r="F41" s="654">
        <f t="shared" si="0"/>
        <v>0.47461466270062191</v>
      </c>
    </row>
    <row r="42" spans="1:6">
      <c r="A42" s="648">
        <v>2016</v>
      </c>
      <c r="B42" s="651">
        <v>52635.4</v>
      </c>
      <c r="C42" s="652">
        <f>C41</f>
        <v>0.6</v>
      </c>
      <c r="D42" s="653">
        <v>31581.29</v>
      </c>
      <c r="E42" s="651">
        <v>115477</v>
      </c>
      <c r="F42" s="654">
        <f t="shared" si="0"/>
        <v>0.45580851598153749</v>
      </c>
    </row>
    <row r="43" spans="1:6" ht="15">
      <c r="A43" s="656">
        <v>2017</v>
      </c>
      <c r="B43" s="1176">
        <f>E43*F43</f>
        <v>52635.4</v>
      </c>
      <c r="C43" s="657">
        <f>C41</f>
        <v>0.6</v>
      </c>
      <c r="D43" s="1177">
        <f>B43*C43</f>
        <v>31581.239999999998</v>
      </c>
      <c r="E43" s="658">
        <f>'Forecast Data For 2016'!C10</f>
        <v>115477</v>
      </c>
      <c r="F43" s="659">
        <f>F42</f>
        <v>0.45580851598153749</v>
      </c>
    </row>
    <row r="46" spans="1:6" ht="15">
      <c r="B46" s="1175"/>
    </row>
  </sheetData>
  <mergeCells count="6">
    <mergeCell ref="A7:C7"/>
    <mergeCell ref="A1:C1"/>
    <mergeCell ref="A21:A22"/>
    <mergeCell ref="B21:C21"/>
    <mergeCell ref="B8:C8"/>
    <mergeCell ref="A8:A9"/>
  </mergeCells>
  <phoneticPr fontId="0" type="noConversion"/>
  <pageMargins left="0.75" right="0.75" top="1" bottom="1" header="0.5" footer="0.5"/>
  <pageSetup orientation="portrait" horizontalDpi="355" verticalDpi="355" r:id="rId1"/>
  <headerFooter alignWithMargins="0"/>
  <legacyDrawing r:id="rId2"/>
</worksheet>
</file>

<file path=xl/worksheets/sheet30.xml><?xml version="1.0" encoding="utf-8"?>
<worksheet xmlns="http://schemas.openxmlformats.org/spreadsheetml/2006/main" xmlns:r="http://schemas.openxmlformats.org/officeDocument/2006/relationships">
  <dimension ref="A1:E13"/>
  <sheetViews>
    <sheetView workbookViewId="0"/>
  </sheetViews>
  <sheetFormatPr defaultRowHeight="12.75"/>
  <cols>
    <col min="1" max="1" width="22.7109375" customWidth="1"/>
    <col min="2" max="2" width="15.28515625" customWidth="1"/>
    <col min="4" max="4" width="16.85546875" customWidth="1"/>
    <col min="7" max="7" width="20.7109375" bestFit="1" customWidth="1"/>
    <col min="8" max="8" width="10.85546875" bestFit="1" customWidth="1"/>
    <col min="11" max="11" width="22.85546875" customWidth="1"/>
  </cols>
  <sheetData>
    <row r="1" spans="1:5">
      <c r="A1" s="144" t="s">
        <v>146</v>
      </c>
    </row>
    <row r="2" spans="1:5">
      <c r="A2" s="1322" t="s">
        <v>136</v>
      </c>
      <c r="B2" s="1323"/>
      <c r="C2" s="1323"/>
      <c r="D2" s="1323"/>
      <c r="E2" s="1324"/>
    </row>
    <row r="3" spans="1:5">
      <c r="A3" s="1325" t="s">
        <v>135</v>
      </c>
      <c r="B3" s="1326"/>
      <c r="C3" s="1326"/>
      <c r="D3" s="1326"/>
      <c r="E3" s="1327"/>
    </row>
    <row r="4" spans="1:5" ht="54" customHeight="1">
      <c r="A4" s="154" t="s">
        <v>137</v>
      </c>
      <c r="B4" s="149" t="s">
        <v>174</v>
      </c>
      <c r="C4" s="149" t="s">
        <v>138</v>
      </c>
      <c r="D4" s="149" t="s">
        <v>139</v>
      </c>
      <c r="E4" s="149" t="s">
        <v>138</v>
      </c>
    </row>
    <row r="5" spans="1:5" ht="15" customHeight="1">
      <c r="A5" s="147" t="s">
        <v>108</v>
      </c>
      <c r="B5" s="152">
        <v>5358896</v>
      </c>
      <c r="C5" s="153">
        <f>+B5/$B$13</f>
        <v>0.54943785848978455</v>
      </c>
      <c r="D5" s="152">
        <f>+'Cost Allocation Study'!B5</f>
        <v>1844476.2918681039</v>
      </c>
      <c r="E5" s="153" t="e">
        <f>+D5/$D$13</f>
        <v>#REF!</v>
      </c>
    </row>
    <row r="6" spans="1:5" ht="15" customHeight="1">
      <c r="A6" s="147" t="s">
        <v>140</v>
      </c>
      <c r="B6" s="152">
        <v>1289836</v>
      </c>
      <c r="C6" s="153">
        <f t="shared" ref="C6:C12" si="0">+B6/$B$13</f>
        <v>0.13224453873391639</v>
      </c>
      <c r="D6" s="152">
        <f>+'Cost Allocation Study'!B6</f>
        <v>481308.83677521313</v>
      </c>
      <c r="E6" s="153" t="e">
        <f t="shared" ref="E6:E12" si="1">+D6/$D$13</f>
        <v>#REF!</v>
      </c>
    </row>
    <row r="7" spans="1:5" ht="15" customHeight="1">
      <c r="A7" s="147" t="s">
        <v>141</v>
      </c>
      <c r="B7" s="152">
        <v>1708476</v>
      </c>
      <c r="C7" s="153">
        <f t="shared" si="0"/>
        <v>0.17516693638413455</v>
      </c>
      <c r="D7" s="152">
        <f>+'Cost Allocation Study'!B7</f>
        <v>425452.36589929706</v>
      </c>
      <c r="E7" s="153" t="e">
        <f t="shared" si="1"/>
        <v>#REF!</v>
      </c>
    </row>
    <row r="8" spans="1:5" ht="15" customHeight="1">
      <c r="A8" s="147" t="s">
        <v>142</v>
      </c>
      <c r="B8" s="152">
        <v>526345</v>
      </c>
      <c r="C8" s="153">
        <f t="shared" si="0"/>
        <v>5.3965195373600387E-2</v>
      </c>
      <c r="D8" s="152" t="e">
        <f>+'Cost Allocation Study'!#REF!</f>
        <v>#REF!</v>
      </c>
      <c r="E8" s="153" t="e">
        <f t="shared" si="1"/>
        <v>#REF!</v>
      </c>
    </row>
    <row r="9" spans="1:5" ht="15" customHeight="1">
      <c r="A9" s="147" t="s">
        <v>143</v>
      </c>
      <c r="B9" s="152">
        <v>421280</v>
      </c>
      <c r="C9" s="153">
        <f t="shared" si="0"/>
        <v>4.3193072047783054E-2</v>
      </c>
      <c r="D9" s="152" t="e">
        <f>+'Cost Allocation Study'!#REF!</f>
        <v>#REF!</v>
      </c>
      <c r="E9" s="153" t="e">
        <f t="shared" si="1"/>
        <v>#REF!</v>
      </c>
    </row>
    <row r="10" spans="1:5" ht="15" customHeight="1">
      <c r="A10" s="147" t="s">
        <v>144</v>
      </c>
      <c r="B10" s="152">
        <v>327716</v>
      </c>
      <c r="C10" s="153">
        <f t="shared" si="0"/>
        <v>3.360012533044833E-2</v>
      </c>
      <c r="D10" s="152">
        <f>+'Cost Allocation Study'!B8</f>
        <v>87751.193962075733</v>
      </c>
      <c r="E10" s="153" t="e">
        <f t="shared" si="1"/>
        <v>#REF!</v>
      </c>
    </row>
    <row r="11" spans="1:5" ht="15" customHeight="1">
      <c r="A11" s="147" t="s">
        <v>111</v>
      </c>
      <c r="B11" s="152">
        <v>53863</v>
      </c>
      <c r="C11" s="153">
        <f t="shared" si="0"/>
        <v>5.5224754075905306E-3</v>
      </c>
      <c r="D11" s="152">
        <f>+'Cost Allocation Study'!B9</f>
        <v>9873.4661338785136</v>
      </c>
      <c r="E11" s="153" t="e">
        <f t="shared" si="1"/>
        <v>#REF!</v>
      </c>
    </row>
    <row r="12" spans="1:5" ht="15" customHeight="1">
      <c r="A12" s="147" t="s">
        <v>145</v>
      </c>
      <c r="B12" s="152">
        <v>67004</v>
      </c>
      <c r="C12" s="153">
        <f t="shared" si="0"/>
        <v>6.8697982327422516E-3</v>
      </c>
      <c r="D12" s="152">
        <f>+'Cost Allocation Study'!B10</f>
        <v>13826.470150828167</v>
      </c>
      <c r="E12" s="153" t="e">
        <f t="shared" si="1"/>
        <v>#REF!</v>
      </c>
    </row>
    <row r="13" spans="1:5" ht="15" customHeight="1">
      <c r="A13" s="183" t="s">
        <v>35</v>
      </c>
      <c r="B13" s="184">
        <f>SUM(B5:B12)</f>
        <v>9753416</v>
      </c>
      <c r="C13" s="185">
        <f>SUM(C5:C12)</f>
        <v>1</v>
      </c>
      <c r="D13" s="184" t="e">
        <f>SUM(D5:D12)</f>
        <v>#REF!</v>
      </c>
      <c r="E13" s="185" t="e">
        <f>SUM(E5:E12)</f>
        <v>#REF!</v>
      </c>
    </row>
  </sheetData>
  <mergeCells count="2">
    <mergeCell ref="A2:E2"/>
    <mergeCell ref="A3:E3"/>
  </mergeCells>
  <phoneticPr fontId="0" type="noConversion"/>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pageSetUpPr fitToPage="1"/>
  </sheetPr>
  <dimension ref="A1:K24"/>
  <sheetViews>
    <sheetView topLeftCell="B1" workbookViewId="0"/>
  </sheetViews>
  <sheetFormatPr defaultRowHeight="12.75"/>
  <cols>
    <col min="1" max="1" width="20.7109375" hidden="1" customWidth="1"/>
    <col min="2" max="2" width="18" customWidth="1"/>
    <col min="3" max="3" width="18.5703125" customWidth="1"/>
    <col min="4" max="4" width="16.140625" customWidth="1"/>
    <col min="5" max="5" width="21.140625" customWidth="1"/>
    <col min="7" max="7" width="20.7109375" bestFit="1" customWidth="1"/>
    <col min="10" max="10" width="12.85546875" style="1" bestFit="1" customWidth="1"/>
    <col min="11" max="11" width="10.28515625" style="1" bestFit="1" customWidth="1"/>
  </cols>
  <sheetData>
    <row r="1" spans="1:10">
      <c r="A1" s="144" t="s">
        <v>147</v>
      </c>
    </row>
    <row r="2" spans="1:10">
      <c r="A2" s="1322" t="s">
        <v>136</v>
      </c>
      <c r="B2" s="1323"/>
      <c r="C2" s="1323"/>
      <c r="D2" s="1323"/>
      <c r="E2" s="1324"/>
    </row>
    <row r="3" spans="1:10">
      <c r="A3" s="1325" t="s">
        <v>148</v>
      </c>
      <c r="B3" s="1326"/>
      <c r="C3" s="1326"/>
      <c r="D3" s="1326"/>
      <c r="E3" s="1327"/>
    </row>
    <row r="4" spans="1:10">
      <c r="A4" s="148"/>
      <c r="B4" s="148" t="s">
        <v>150</v>
      </c>
      <c r="C4" s="148" t="s">
        <v>151</v>
      </c>
      <c r="D4" s="148" t="s">
        <v>152</v>
      </c>
      <c r="E4" s="148" t="s">
        <v>153</v>
      </c>
    </row>
    <row r="5" spans="1:10" ht="39" customHeight="1">
      <c r="A5" s="146" t="s">
        <v>137</v>
      </c>
      <c r="B5" s="145" t="s">
        <v>149</v>
      </c>
      <c r="C5" s="145" t="s">
        <v>154</v>
      </c>
      <c r="D5" s="145" t="s">
        <v>155</v>
      </c>
      <c r="E5" s="145" t="s">
        <v>156</v>
      </c>
      <c r="H5" s="2"/>
      <c r="J5" s="25"/>
    </row>
    <row r="6" spans="1:10" ht="15" customHeight="1">
      <c r="A6" s="147" t="s">
        <v>108</v>
      </c>
      <c r="B6" s="155" t="e">
        <f>+'2016 Test Yr On Existing Rates'!#REF!</f>
        <v>#REF!</v>
      </c>
      <c r="C6" s="155" t="e">
        <f>+B6*$D$19</f>
        <v>#REF!</v>
      </c>
      <c r="D6" s="155">
        <f>+'Rates By Rate Class'!F6+'Rates By Rate Class'!G6-'Rates By Rate Class'!H6+'Rates By Rate Class'!H6</f>
        <v>1530713.254027508</v>
      </c>
      <c r="E6" s="155">
        <f>+'Cost Allocation Study'!J5</f>
        <v>177787.13443429669</v>
      </c>
      <c r="G6" s="156"/>
      <c r="H6" s="119"/>
    </row>
    <row r="7" spans="1:10" ht="15" customHeight="1">
      <c r="A7" s="147" t="s">
        <v>140</v>
      </c>
      <c r="B7" s="155" t="e">
        <f>+'2016 Test Yr On Existing Rates'!#REF!</f>
        <v>#REF!</v>
      </c>
      <c r="C7" s="155" t="e">
        <f t="shared" ref="C7:C13" si="0">+B7*$D$19</f>
        <v>#REF!</v>
      </c>
      <c r="D7" s="155">
        <f>+'Rates By Rate Class'!F7+'Rates By Rate Class'!G7-'Rates By Rate Class'!H7+'Rates By Rate Class'!H7</f>
        <v>494423.88074136153</v>
      </c>
      <c r="E7" s="155">
        <f>+'Cost Allocation Study'!J6</f>
        <v>44401.902877232969</v>
      </c>
      <c r="G7" s="156"/>
      <c r="H7" s="119"/>
    </row>
    <row r="8" spans="1:10" ht="15" customHeight="1">
      <c r="A8" s="147" t="s">
        <v>141</v>
      </c>
      <c r="B8" s="155" t="e">
        <f>+'2016 Test Yr On Existing Rates'!#REF!</f>
        <v>#REF!</v>
      </c>
      <c r="C8" s="155" t="e">
        <f t="shared" si="0"/>
        <v>#REF!</v>
      </c>
      <c r="D8" s="155">
        <f>+'Rates By Rate Class'!F8+'Rates By Rate Class'!G8-'Rates By Rate Class'!H8+'Rates By Rate Class'!H8</f>
        <v>450385.20691577171</v>
      </c>
      <c r="E8" s="155">
        <f>+'Cost Allocation Study'!J7</f>
        <v>35482.573908012673</v>
      </c>
      <c r="G8" s="156"/>
      <c r="H8" s="119"/>
    </row>
    <row r="9" spans="1:10" ht="15" customHeight="1">
      <c r="A9" s="147" t="s">
        <v>142</v>
      </c>
      <c r="B9" s="155" t="e">
        <f>+'2016 Test Yr On Existing Rates'!#REF!</f>
        <v>#REF!</v>
      </c>
      <c r="C9" s="155" t="e">
        <f>+B9*$D$19</f>
        <v>#REF!</v>
      </c>
      <c r="D9" s="155" t="e">
        <f>+'Rates By Rate Class'!#REF!+'Rates By Rate Class'!#REF!-'Rates By Rate Class'!#REF!+'Rates By Rate Class'!#REF!</f>
        <v>#REF!</v>
      </c>
      <c r="E9" s="155" t="e">
        <f>+'Cost Allocation Study'!#REF!</f>
        <v>#REF!</v>
      </c>
      <c r="G9" s="156"/>
      <c r="H9" s="119"/>
    </row>
    <row r="10" spans="1:10" ht="15" customHeight="1">
      <c r="A10" s="147" t="s">
        <v>143</v>
      </c>
      <c r="B10" s="155" t="e">
        <f>+'2016 Test Yr On Existing Rates'!#REF!</f>
        <v>#REF!</v>
      </c>
      <c r="C10" s="155" t="e">
        <f t="shared" si="0"/>
        <v>#REF!</v>
      </c>
      <c r="D10" s="155" t="e">
        <f>+'Rates By Rate Class'!#REF!+'Rates By Rate Class'!#REF!-'Rates By Rate Class'!#REF!+'Rates By Rate Class'!#REF!</f>
        <v>#REF!</v>
      </c>
      <c r="E10" s="155" t="e">
        <f>+'Cost Allocation Study'!#REF!</f>
        <v>#REF!</v>
      </c>
      <c r="G10" s="156"/>
      <c r="H10" s="119"/>
    </row>
    <row r="11" spans="1:10" ht="15" customHeight="1">
      <c r="A11" s="147" t="s">
        <v>144</v>
      </c>
      <c r="B11" s="155" t="e">
        <f>+'2016 Test Yr On Existing Rates'!#REF!</f>
        <v>#REF!</v>
      </c>
      <c r="C11" s="155" t="e">
        <f t="shared" si="0"/>
        <v>#REF!</v>
      </c>
      <c r="D11" s="155">
        <f>+'Rates By Rate Class'!F9+'Rates By Rate Class'!G9-'Rates By Rate Class'!H9+'Rates By Rate Class'!H9</f>
        <v>94907.172272142037</v>
      </c>
      <c r="E11" s="155">
        <f>+'Cost Allocation Study'!J8</f>
        <v>10394.260482348835</v>
      </c>
      <c r="G11" s="156"/>
      <c r="H11" s="119"/>
    </row>
    <row r="12" spans="1:10" ht="15" customHeight="1">
      <c r="A12" s="147" t="s">
        <v>111</v>
      </c>
      <c r="B12" s="155" t="e">
        <f>+'2016 Test Yr On Existing Rates'!#REF!</f>
        <v>#REF!</v>
      </c>
      <c r="C12" s="155" t="e">
        <f t="shared" si="0"/>
        <v>#REF!</v>
      </c>
      <c r="D12" s="155">
        <f>+'Rates By Rate Class'!F10+'Rates By Rate Class'!G10-'Rates By Rate Class'!H10+'Rates By Rate Class'!H10</f>
        <v>8219.9529866406392</v>
      </c>
      <c r="E12" s="155">
        <f>+'Cost Allocation Study'!J9</f>
        <v>925.63527576581498</v>
      </c>
      <c r="G12" s="156"/>
      <c r="H12" s="119"/>
    </row>
    <row r="13" spans="1:10" ht="15" customHeight="1">
      <c r="A13" s="147" t="s">
        <v>145</v>
      </c>
      <c r="B13" s="155" t="e">
        <f>+'2016 Test Yr On Existing Rates'!#REF!</f>
        <v>#REF!</v>
      </c>
      <c r="C13" s="155" t="e">
        <f t="shared" si="0"/>
        <v>#REF!</v>
      </c>
      <c r="D13" s="155">
        <f>+'Rates By Rate Class'!F11+'Rates By Rate Class'!G11-'Rates By Rate Class'!H11+'Rates By Rate Class'!H11</f>
        <v>13785.137845972502</v>
      </c>
      <c r="E13" s="155">
        <f>+'Cost Allocation Study'!J10</f>
        <v>1262.5130223430137</v>
      </c>
      <c r="G13" s="156"/>
      <c r="H13" s="119"/>
    </row>
    <row r="14" spans="1:10" ht="15" customHeight="1">
      <c r="A14" s="183" t="s">
        <v>35</v>
      </c>
      <c r="B14" s="184" t="e">
        <f>SUM(B6:B13)</f>
        <v>#REF!</v>
      </c>
      <c r="C14" s="184" t="e">
        <f>SUM(C6:C13)</f>
        <v>#REF!</v>
      </c>
      <c r="D14" s="184" t="e">
        <f>SUM(D6:D13)</f>
        <v>#REF!</v>
      </c>
      <c r="E14" s="184" t="e">
        <f>SUM(E6:E13)</f>
        <v>#REF!</v>
      </c>
      <c r="H14" s="119"/>
    </row>
    <row r="16" spans="1:10">
      <c r="C16" s="160" t="e">
        <f>+D14-B14</f>
        <v>#REF!</v>
      </c>
    </row>
    <row r="18" spans="1:4">
      <c r="A18" s="144" t="s">
        <v>170</v>
      </c>
      <c r="D18" t="e">
        <f>+'Revenue Deficiency Analysis'!I28/'2016 Test Yr On Existing Rates'!#REF!</f>
        <v>#REF!</v>
      </c>
    </row>
    <row r="19" spans="1:4">
      <c r="A19" t="s">
        <v>175</v>
      </c>
      <c r="D19" t="e">
        <f>1+D18</f>
        <v>#REF!</v>
      </c>
    </row>
    <row r="20" spans="1:4">
      <c r="C20" s="162"/>
      <c r="D20" s="161"/>
    </row>
    <row r="21" spans="1:4">
      <c r="B21" s="27"/>
    </row>
    <row r="22" spans="1:4">
      <c r="D22" s="161"/>
    </row>
    <row r="24" spans="1:4">
      <c r="D24" s="161"/>
    </row>
  </sheetData>
  <mergeCells count="2">
    <mergeCell ref="A2:E2"/>
    <mergeCell ref="A3:E3"/>
  </mergeCells>
  <phoneticPr fontId="0" type="noConversion"/>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D16"/>
  <sheetViews>
    <sheetView workbookViewId="0"/>
  </sheetViews>
  <sheetFormatPr defaultRowHeight="12.75"/>
  <cols>
    <col min="1" max="1" width="20.7109375" bestFit="1" customWidth="1"/>
    <col min="2" max="2" width="20.42578125" customWidth="1"/>
    <col min="3" max="3" width="20.5703125" customWidth="1"/>
    <col min="4" max="4" width="19" customWidth="1"/>
  </cols>
  <sheetData>
    <row r="1" spans="1:4">
      <c r="A1" s="144" t="s">
        <v>162</v>
      </c>
    </row>
    <row r="2" spans="1:4">
      <c r="A2" s="1322" t="s">
        <v>136</v>
      </c>
      <c r="B2" s="1323"/>
      <c r="C2" s="1323"/>
      <c r="D2" s="1324"/>
    </row>
    <row r="3" spans="1:4">
      <c r="A3" s="1325" t="s">
        <v>172</v>
      </c>
      <c r="B3" s="1326"/>
      <c r="C3" s="1326"/>
      <c r="D3" s="1327"/>
    </row>
    <row r="4" spans="1:4" ht="27.75" customHeight="1">
      <c r="A4" s="148"/>
      <c r="B4" s="149" t="s">
        <v>157</v>
      </c>
      <c r="C4" s="148" t="s">
        <v>158</v>
      </c>
      <c r="D4" s="148" t="s">
        <v>159</v>
      </c>
    </row>
    <row r="5" spans="1:4" ht="38.25">
      <c r="A5" s="146" t="s">
        <v>137</v>
      </c>
      <c r="B5" s="145" t="s">
        <v>171</v>
      </c>
      <c r="C5" s="150" t="s">
        <v>160</v>
      </c>
      <c r="D5" s="150" t="s">
        <v>161</v>
      </c>
    </row>
    <row r="6" spans="1:4" ht="15" customHeight="1">
      <c r="A6" s="147" t="s">
        <v>108</v>
      </c>
      <c r="B6" s="187">
        <f>1.0225*100</f>
        <v>102.25</v>
      </c>
      <c r="C6" s="163" t="e">
        <f>(+'Appendix 2-O Table b'!C6+'Appendix 2-O Table b'!E6)/'Appendix 2-O Table a'!D5*100</f>
        <v>#REF!</v>
      </c>
      <c r="D6" s="163">
        <f>+('Appendix 2-O Table b'!D6+'Appendix 2-O Table b'!E6)/'Appendix 2-O Table a'!D5*100</f>
        <v>92.627939756895358</v>
      </c>
    </row>
    <row r="7" spans="1:4" ht="15" customHeight="1">
      <c r="A7" s="147" t="s">
        <v>140</v>
      </c>
      <c r="B7" s="163">
        <f>110.88/100*100</f>
        <v>110.88</v>
      </c>
      <c r="C7" s="163" t="e">
        <f>(+'Appendix 2-O Table b'!C7+'Appendix 2-O Table b'!E7)/'Appendix 2-O Table a'!D6*100</f>
        <v>#REF!</v>
      </c>
      <c r="D7" s="163">
        <f>+('Appendix 2-O Table b'!D7+'Appendix 2-O Table b'!E7)/'Appendix 2-O Table a'!D6*100</f>
        <v>111.95011237041628</v>
      </c>
    </row>
    <row r="8" spans="1:4" ht="15" customHeight="1">
      <c r="A8" s="147" t="s">
        <v>141</v>
      </c>
      <c r="B8" s="163">
        <f>79.1/100*100</f>
        <v>79.099999999999994</v>
      </c>
      <c r="C8" s="163" t="e">
        <f>(+'Appendix 2-O Table b'!C8+'Appendix 2-O Table b'!E8)/'Appendix 2-O Table a'!D7*100</f>
        <v>#REF!</v>
      </c>
      <c r="D8" s="163">
        <f>+('Appendix 2-O Table b'!D8+'Appendix 2-O Table b'!E8)/'Appendix 2-O Table a'!D7*100</f>
        <v>114.20027710899777</v>
      </c>
    </row>
    <row r="9" spans="1:4" ht="15" customHeight="1">
      <c r="A9" s="147" t="s">
        <v>142</v>
      </c>
      <c r="B9" s="163">
        <f>156.67/100*100</f>
        <v>156.66999999999999</v>
      </c>
      <c r="C9" s="163" t="e">
        <f>(+'Appendix 2-O Table b'!C9+'Appendix 2-O Table b'!E9)/'Appendix 2-O Table a'!D8*100</f>
        <v>#REF!</v>
      </c>
      <c r="D9" s="163" t="e">
        <f>+('Appendix 2-O Table b'!D9+'Appendix 2-O Table b'!E9)/'Appendix 2-O Table a'!D8*100</f>
        <v>#REF!</v>
      </c>
    </row>
    <row r="10" spans="1:4" ht="15" customHeight="1">
      <c r="A10" s="147" t="s">
        <v>143</v>
      </c>
      <c r="B10" s="163">
        <f>139.79/100*100</f>
        <v>139.79</v>
      </c>
      <c r="C10" s="163" t="e">
        <f>(+'Appendix 2-O Table b'!C10+'Appendix 2-O Table b'!E10)/'Appendix 2-O Table a'!D9*100</f>
        <v>#REF!</v>
      </c>
      <c r="D10" s="163" t="e">
        <f>+('Appendix 2-O Table b'!D10+'Appendix 2-O Table b'!E10)/'Appendix 2-O Table a'!D9*100</f>
        <v>#REF!</v>
      </c>
    </row>
    <row r="11" spans="1:4" ht="15" customHeight="1">
      <c r="A11" s="147" t="s">
        <v>144</v>
      </c>
      <c r="B11" s="163">
        <f>8.97/100*100</f>
        <v>8.9700000000000006</v>
      </c>
      <c r="C11" s="163" t="e">
        <f>(+'Appendix 2-O Table b'!C11+'Appendix 2-O Table b'!E11)/'Appendix 2-O Table a'!D10*100</f>
        <v>#REF!</v>
      </c>
      <c r="D11" s="163">
        <f>+('Appendix 2-O Table b'!D11+'Appendix 2-O Table b'!E11)/'Appendix 2-O Table a'!D10*100</f>
        <v>120</v>
      </c>
    </row>
    <row r="12" spans="1:4" ht="15" customHeight="1">
      <c r="A12" s="147" t="s">
        <v>111</v>
      </c>
      <c r="B12" s="163">
        <f>10.97/100*100</f>
        <v>10.97</v>
      </c>
      <c r="C12" s="163" t="e">
        <f>(+'Appendix 2-O Table b'!C12+'Appendix 2-O Table b'!E12)/'Appendix 2-O Table a'!D11*100</f>
        <v>#REF!</v>
      </c>
      <c r="D12" s="163">
        <f>+('Appendix 2-O Table b'!D12+'Appendix 2-O Table b'!E12)/'Appendix 2-O Table a'!D11*100</f>
        <v>92.627939756895344</v>
      </c>
    </row>
    <row r="13" spans="1:4" ht="15" customHeight="1">
      <c r="A13" s="147" t="s">
        <v>145</v>
      </c>
      <c r="B13" s="163">
        <f>64.78/100*100</f>
        <v>64.78</v>
      </c>
      <c r="C13" s="163" t="e">
        <f>(+'Appendix 2-O Table b'!C13+'Appendix 2-O Table b'!E13)/'Appendix 2-O Table a'!D12*100</f>
        <v>#REF!</v>
      </c>
      <c r="D13" s="163">
        <f>+('Appendix 2-O Table b'!D13+'Appendix 2-O Table b'!E13)/'Appendix 2-O Table a'!D12*100</f>
        <v>108.83219436462026</v>
      </c>
    </row>
    <row r="14" spans="1:4" ht="15" hidden="1" customHeight="1">
      <c r="A14" s="183"/>
      <c r="B14" s="186"/>
      <c r="C14" s="186"/>
      <c r="D14" s="186"/>
    </row>
    <row r="15" spans="1:4" ht="15" customHeight="1"/>
    <row r="16" spans="1:4" ht="15" customHeight="1"/>
  </sheetData>
  <mergeCells count="2">
    <mergeCell ref="A2:D2"/>
    <mergeCell ref="A3:D3"/>
  </mergeCells>
  <phoneticPr fontId="0" type="noConversion"/>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sheetPr>
    <pageSetUpPr fitToPage="1"/>
  </sheetPr>
  <dimension ref="A1:G13"/>
  <sheetViews>
    <sheetView workbookViewId="0"/>
  </sheetViews>
  <sheetFormatPr defaultRowHeight="12.75"/>
  <cols>
    <col min="1" max="1" width="20.7109375" bestFit="1" customWidth="1"/>
    <col min="2" max="5" width="12.7109375" customWidth="1"/>
  </cols>
  <sheetData>
    <row r="1" spans="1:7">
      <c r="A1" s="144" t="s">
        <v>165</v>
      </c>
    </row>
    <row r="2" spans="1:7">
      <c r="A2" s="1322" t="s">
        <v>136</v>
      </c>
      <c r="B2" s="1323"/>
      <c r="C2" s="1323"/>
      <c r="D2" s="1323"/>
      <c r="E2" s="1324"/>
    </row>
    <row r="3" spans="1:7">
      <c r="A3" s="1325" t="s">
        <v>163</v>
      </c>
      <c r="B3" s="1326"/>
      <c r="C3" s="1326"/>
      <c r="D3" s="1326"/>
      <c r="E3" s="1327"/>
      <c r="G3" s="144"/>
    </row>
    <row r="4" spans="1:7" ht="27.75" customHeight="1">
      <c r="A4" s="1328" t="s">
        <v>137</v>
      </c>
      <c r="B4" s="149">
        <v>2011</v>
      </c>
      <c r="C4" s="148">
        <v>2012</v>
      </c>
      <c r="D4" s="148">
        <v>2013</v>
      </c>
      <c r="E4" s="148" t="s">
        <v>164</v>
      </c>
    </row>
    <row r="5" spans="1:7">
      <c r="A5" s="1329"/>
      <c r="B5" s="145" t="s">
        <v>138</v>
      </c>
      <c r="C5" s="145" t="s">
        <v>138</v>
      </c>
      <c r="D5" s="145" t="s">
        <v>138</v>
      </c>
      <c r="E5" s="145" t="s">
        <v>138</v>
      </c>
    </row>
    <row r="6" spans="1:7" ht="15" customHeight="1">
      <c r="A6" s="147" t="s">
        <v>108</v>
      </c>
      <c r="B6" s="157">
        <f>+'Cost Allocation Study'!H5</f>
        <v>0.92627939756895361</v>
      </c>
      <c r="C6" s="157">
        <v>1.018</v>
      </c>
      <c r="D6" s="157"/>
      <c r="E6" s="151" t="s">
        <v>166</v>
      </c>
    </row>
    <row r="7" spans="1:7" ht="15" customHeight="1">
      <c r="A7" s="147" t="s">
        <v>140</v>
      </c>
      <c r="B7" s="157">
        <f>+'Cost Allocation Study'!H6</f>
        <v>1.1195011237041628</v>
      </c>
      <c r="C7" s="157">
        <v>0.999</v>
      </c>
      <c r="D7" s="157"/>
      <c r="E7" s="151" t="s">
        <v>167</v>
      </c>
    </row>
    <row r="8" spans="1:7" ht="15" customHeight="1">
      <c r="A8" s="147" t="s">
        <v>141</v>
      </c>
      <c r="B8" s="157">
        <f>+'Cost Allocation Study'!H7</f>
        <v>1.1420027710899776</v>
      </c>
      <c r="C8" s="157">
        <v>0.95</v>
      </c>
      <c r="D8" s="157"/>
      <c r="E8" s="151" t="s">
        <v>168</v>
      </c>
    </row>
    <row r="9" spans="1:7" ht="15" customHeight="1">
      <c r="A9" s="147" t="s">
        <v>142</v>
      </c>
      <c r="B9" s="157" t="e">
        <f>+'Cost Allocation Study'!#REF!</f>
        <v>#REF!</v>
      </c>
      <c r="C9" s="157">
        <v>1.05</v>
      </c>
      <c r="D9" s="157"/>
      <c r="E9" s="151" t="s">
        <v>168</v>
      </c>
    </row>
    <row r="10" spans="1:7" ht="15" customHeight="1">
      <c r="A10" s="147" t="s">
        <v>143</v>
      </c>
      <c r="B10" s="157" t="e">
        <f>+'Cost Allocation Study'!#REF!</f>
        <v>#REF!</v>
      </c>
      <c r="C10" s="157">
        <v>1.05</v>
      </c>
      <c r="D10" s="157"/>
      <c r="E10" s="151" t="s">
        <v>166</v>
      </c>
    </row>
    <row r="11" spans="1:7" ht="15" customHeight="1">
      <c r="A11" s="147" t="s">
        <v>144</v>
      </c>
      <c r="B11" s="157">
        <f>+'Cost Allocation Study'!H8</f>
        <v>1.2</v>
      </c>
      <c r="C11" s="157">
        <v>0.7</v>
      </c>
      <c r="D11" s="157"/>
      <c r="E11" s="151" t="s">
        <v>169</v>
      </c>
    </row>
    <row r="12" spans="1:7" ht="15" customHeight="1">
      <c r="A12" s="147" t="s">
        <v>111</v>
      </c>
      <c r="B12" s="157">
        <f>+'Cost Allocation Study'!H9</f>
        <v>0.92627939756895361</v>
      </c>
      <c r="C12" s="157">
        <v>0.7</v>
      </c>
      <c r="D12" s="157"/>
      <c r="E12" s="151" t="s">
        <v>169</v>
      </c>
    </row>
    <row r="13" spans="1:7" ht="15" customHeight="1">
      <c r="A13" s="147" t="s">
        <v>145</v>
      </c>
      <c r="B13" s="157">
        <f>+'Cost Allocation Study'!H10</f>
        <v>1.0883219436462026</v>
      </c>
      <c r="C13" s="157">
        <v>1.05</v>
      </c>
      <c r="D13" s="157"/>
      <c r="E13" s="151" t="s">
        <v>167</v>
      </c>
    </row>
  </sheetData>
  <mergeCells count="3">
    <mergeCell ref="A2:E2"/>
    <mergeCell ref="A3:E3"/>
    <mergeCell ref="A4:A5"/>
  </mergeCells>
  <phoneticPr fontId="0" type="noConversion"/>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sheetPr>
    <tabColor theme="9" tint="-0.499984740745262"/>
    <pageSetUpPr fitToPage="1"/>
  </sheetPr>
  <dimension ref="A1:O33"/>
  <sheetViews>
    <sheetView zoomScaleNormal="100" workbookViewId="0">
      <selection activeCell="A22" sqref="A22:I24"/>
    </sheetView>
  </sheetViews>
  <sheetFormatPr defaultRowHeight="12.75"/>
  <cols>
    <col min="1" max="1" width="25.85546875" style="288" customWidth="1"/>
    <col min="2" max="2" width="12.42578125" style="288" customWidth="1"/>
    <col min="3" max="5" width="11.5703125" style="288" customWidth="1"/>
    <col min="6" max="6" width="12.7109375" style="288" customWidth="1"/>
    <col min="7" max="7" width="12.140625" style="288" customWidth="1"/>
    <col min="8" max="8" width="9.7109375" style="288" customWidth="1"/>
    <col min="9" max="9" width="7.42578125" style="288" bestFit="1" customWidth="1"/>
    <col min="10" max="10" width="11.140625" style="288" customWidth="1"/>
    <col min="11" max="11" width="12.42578125" style="288" customWidth="1"/>
    <col min="12" max="12" width="16.140625" style="288" customWidth="1"/>
    <col min="13" max="13" width="1.5703125" style="288" customWidth="1"/>
    <col min="14" max="256" width="9.140625" style="288"/>
    <col min="257" max="257" width="25.85546875" style="288" customWidth="1"/>
    <col min="258" max="261" width="11.5703125" style="288" customWidth="1"/>
    <col min="262" max="262" width="12.7109375" style="288" customWidth="1"/>
    <col min="263" max="263" width="12.140625" style="288" customWidth="1"/>
    <col min="264" max="264" width="9.7109375" style="288" customWidth="1"/>
    <col min="265" max="265" width="7.42578125" style="288" bestFit="1" customWidth="1"/>
    <col min="266" max="266" width="11.140625" style="288" customWidth="1"/>
    <col min="267" max="267" width="12.42578125" style="288" customWidth="1"/>
    <col min="268" max="268" width="16.140625" style="288" customWidth="1"/>
    <col min="269" max="269" width="1.5703125" style="288" customWidth="1"/>
    <col min="270" max="512" width="9.140625" style="288"/>
    <col min="513" max="513" width="25.85546875" style="288" customWidth="1"/>
    <col min="514" max="517" width="11.5703125" style="288" customWidth="1"/>
    <col min="518" max="518" width="12.7109375" style="288" customWidth="1"/>
    <col min="519" max="519" width="12.140625" style="288" customWidth="1"/>
    <col min="520" max="520" width="9.7109375" style="288" customWidth="1"/>
    <col min="521" max="521" width="7.42578125" style="288" bestFit="1" customWidth="1"/>
    <col min="522" max="522" width="11.140625" style="288" customWidth="1"/>
    <col min="523" max="523" width="12.42578125" style="288" customWidth="1"/>
    <col min="524" max="524" width="16.140625" style="288" customWidth="1"/>
    <col min="525" max="525" width="1.5703125" style="288" customWidth="1"/>
    <col min="526" max="768" width="9.140625" style="288"/>
    <col min="769" max="769" width="25.85546875" style="288" customWidth="1"/>
    <col min="770" max="773" width="11.5703125" style="288" customWidth="1"/>
    <col min="774" max="774" width="12.7109375" style="288" customWidth="1"/>
    <col min="775" max="775" width="12.140625" style="288" customWidth="1"/>
    <col min="776" max="776" width="9.7109375" style="288" customWidth="1"/>
    <col min="777" max="777" width="7.42578125" style="288" bestFit="1" customWidth="1"/>
    <col min="778" max="778" width="11.140625" style="288" customWidth="1"/>
    <col min="779" max="779" width="12.42578125" style="288" customWidth="1"/>
    <col min="780" max="780" width="16.140625" style="288" customWidth="1"/>
    <col min="781" max="781" width="1.5703125" style="288" customWidth="1"/>
    <col min="782" max="1024" width="9.140625" style="288"/>
    <col min="1025" max="1025" width="25.85546875" style="288" customWidth="1"/>
    <col min="1026" max="1029" width="11.5703125" style="288" customWidth="1"/>
    <col min="1030" max="1030" width="12.7109375" style="288" customWidth="1"/>
    <col min="1031" max="1031" width="12.140625" style="288" customWidth="1"/>
    <col min="1032" max="1032" width="9.7109375" style="288" customWidth="1"/>
    <col min="1033" max="1033" width="7.42578125" style="288" bestFit="1" customWidth="1"/>
    <col min="1034" max="1034" width="11.140625" style="288" customWidth="1"/>
    <col min="1035" max="1035" width="12.42578125" style="288" customWidth="1"/>
    <col min="1036" max="1036" width="16.140625" style="288" customWidth="1"/>
    <col min="1037" max="1037" width="1.5703125" style="288" customWidth="1"/>
    <col min="1038" max="1280" width="9.140625" style="288"/>
    <col min="1281" max="1281" width="25.85546875" style="288" customWidth="1"/>
    <col min="1282" max="1285" width="11.5703125" style="288" customWidth="1"/>
    <col min="1286" max="1286" width="12.7109375" style="288" customWidth="1"/>
    <col min="1287" max="1287" width="12.140625" style="288" customWidth="1"/>
    <col min="1288" max="1288" width="9.7109375" style="288" customWidth="1"/>
    <col min="1289" max="1289" width="7.42578125" style="288" bestFit="1" customWidth="1"/>
    <col min="1290" max="1290" width="11.140625" style="288" customWidth="1"/>
    <col min="1291" max="1291" width="12.42578125" style="288" customWidth="1"/>
    <col min="1292" max="1292" width="16.140625" style="288" customWidth="1"/>
    <col min="1293" max="1293" width="1.5703125" style="288" customWidth="1"/>
    <col min="1294" max="1536" width="9.140625" style="288"/>
    <col min="1537" max="1537" width="25.85546875" style="288" customWidth="1"/>
    <col min="1538" max="1541" width="11.5703125" style="288" customWidth="1"/>
    <col min="1542" max="1542" width="12.7109375" style="288" customWidth="1"/>
    <col min="1543" max="1543" width="12.140625" style="288" customWidth="1"/>
    <col min="1544" max="1544" width="9.7109375" style="288" customWidth="1"/>
    <col min="1545" max="1545" width="7.42578125" style="288" bestFit="1" customWidth="1"/>
    <col min="1546" max="1546" width="11.140625" style="288" customWidth="1"/>
    <col min="1547" max="1547" width="12.42578125" style="288" customWidth="1"/>
    <col min="1548" max="1548" width="16.140625" style="288" customWidth="1"/>
    <col min="1549" max="1549" width="1.5703125" style="288" customWidth="1"/>
    <col min="1550" max="1792" width="9.140625" style="288"/>
    <col min="1793" max="1793" width="25.85546875" style="288" customWidth="1"/>
    <col min="1794" max="1797" width="11.5703125" style="288" customWidth="1"/>
    <col min="1798" max="1798" width="12.7109375" style="288" customWidth="1"/>
    <col min="1799" max="1799" width="12.140625" style="288" customWidth="1"/>
    <col min="1800" max="1800" width="9.7109375" style="288" customWidth="1"/>
    <col min="1801" max="1801" width="7.42578125" style="288" bestFit="1" customWidth="1"/>
    <col min="1802" max="1802" width="11.140625" style="288" customWidth="1"/>
    <col min="1803" max="1803" width="12.42578125" style="288" customWidth="1"/>
    <col min="1804" max="1804" width="16.140625" style="288" customWidth="1"/>
    <col min="1805" max="1805" width="1.5703125" style="288" customWidth="1"/>
    <col min="1806" max="2048" width="9.140625" style="288"/>
    <col min="2049" max="2049" width="25.85546875" style="288" customWidth="1"/>
    <col min="2050" max="2053" width="11.5703125" style="288" customWidth="1"/>
    <col min="2054" max="2054" width="12.7109375" style="288" customWidth="1"/>
    <col min="2055" max="2055" width="12.140625" style="288" customWidth="1"/>
    <col min="2056" max="2056" width="9.7109375" style="288" customWidth="1"/>
    <col min="2057" max="2057" width="7.42578125" style="288" bestFit="1" customWidth="1"/>
    <col min="2058" max="2058" width="11.140625" style="288" customWidth="1"/>
    <col min="2059" max="2059" width="12.42578125" style="288" customWidth="1"/>
    <col min="2060" max="2060" width="16.140625" style="288" customWidth="1"/>
    <col min="2061" max="2061" width="1.5703125" style="288" customWidth="1"/>
    <col min="2062" max="2304" width="9.140625" style="288"/>
    <col min="2305" max="2305" width="25.85546875" style="288" customWidth="1"/>
    <col min="2306" max="2309" width="11.5703125" style="288" customWidth="1"/>
    <col min="2310" max="2310" width="12.7109375" style="288" customWidth="1"/>
    <col min="2311" max="2311" width="12.140625" style="288" customWidth="1"/>
    <col min="2312" max="2312" width="9.7109375" style="288" customWidth="1"/>
    <col min="2313" max="2313" width="7.42578125" style="288" bestFit="1" customWidth="1"/>
    <col min="2314" max="2314" width="11.140625" style="288" customWidth="1"/>
    <col min="2315" max="2315" width="12.42578125" style="288" customWidth="1"/>
    <col min="2316" max="2316" width="16.140625" style="288" customWidth="1"/>
    <col min="2317" max="2317" width="1.5703125" style="288" customWidth="1"/>
    <col min="2318" max="2560" width="9.140625" style="288"/>
    <col min="2561" max="2561" width="25.85546875" style="288" customWidth="1"/>
    <col min="2562" max="2565" width="11.5703125" style="288" customWidth="1"/>
    <col min="2566" max="2566" width="12.7109375" style="288" customWidth="1"/>
    <col min="2567" max="2567" width="12.140625" style="288" customWidth="1"/>
    <col min="2568" max="2568" width="9.7109375" style="288" customWidth="1"/>
    <col min="2569" max="2569" width="7.42578125" style="288" bestFit="1" customWidth="1"/>
    <col min="2570" max="2570" width="11.140625" style="288" customWidth="1"/>
    <col min="2571" max="2571" width="12.42578125" style="288" customWidth="1"/>
    <col min="2572" max="2572" width="16.140625" style="288" customWidth="1"/>
    <col min="2573" max="2573" width="1.5703125" style="288" customWidth="1"/>
    <col min="2574" max="2816" width="9.140625" style="288"/>
    <col min="2817" max="2817" width="25.85546875" style="288" customWidth="1"/>
    <col min="2818" max="2821" width="11.5703125" style="288" customWidth="1"/>
    <col min="2822" max="2822" width="12.7109375" style="288" customWidth="1"/>
    <col min="2823" max="2823" width="12.140625" style="288" customWidth="1"/>
    <col min="2824" max="2824" width="9.7109375" style="288" customWidth="1"/>
    <col min="2825" max="2825" width="7.42578125" style="288" bestFit="1" customWidth="1"/>
    <col min="2826" max="2826" width="11.140625" style="288" customWidth="1"/>
    <col min="2827" max="2827" width="12.42578125" style="288" customWidth="1"/>
    <col min="2828" max="2828" width="16.140625" style="288" customWidth="1"/>
    <col min="2829" max="2829" width="1.5703125" style="288" customWidth="1"/>
    <col min="2830" max="3072" width="9.140625" style="288"/>
    <col min="3073" max="3073" width="25.85546875" style="288" customWidth="1"/>
    <col min="3074" max="3077" width="11.5703125" style="288" customWidth="1"/>
    <col min="3078" max="3078" width="12.7109375" style="288" customWidth="1"/>
    <col min="3079" max="3079" width="12.140625" style="288" customWidth="1"/>
    <col min="3080" max="3080" width="9.7109375" style="288" customWidth="1"/>
    <col min="3081" max="3081" width="7.42578125" style="288" bestFit="1" customWidth="1"/>
    <col min="3082" max="3082" width="11.140625" style="288" customWidth="1"/>
    <col min="3083" max="3083" width="12.42578125" style="288" customWidth="1"/>
    <col min="3084" max="3084" width="16.140625" style="288" customWidth="1"/>
    <col min="3085" max="3085" width="1.5703125" style="288" customWidth="1"/>
    <col min="3086" max="3328" width="9.140625" style="288"/>
    <col min="3329" max="3329" width="25.85546875" style="288" customWidth="1"/>
    <col min="3330" max="3333" width="11.5703125" style="288" customWidth="1"/>
    <col min="3334" max="3334" width="12.7109375" style="288" customWidth="1"/>
    <col min="3335" max="3335" width="12.140625" style="288" customWidth="1"/>
    <col min="3336" max="3336" width="9.7109375" style="288" customWidth="1"/>
    <col min="3337" max="3337" width="7.42578125" style="288" bestFit="1" customWidth="1"/>
    <col min="3338" max="3338" width="11.140625" style="288" customWidth="1"/>
    <col min="3339" max="3339" width="12.42578125" style="288" customWidth="1"/>
    <col min="3340" max="3340" width="16.140625" style="288" customWidth="1"/>
    <col min="3341" max="3341" width="1.5703125" style="288" customWidth="1"/>
    <col min="3342" max="3584" width="9.140625" style="288"/>
    <col min="3585" max="3585" width="25.85546875" style="288" customWidth="1"/>
    <col min="3586" max="3589" width="11.5703125" style="288" customWidth="1"/>
    <col min="3590" max="3590" width="12.7109375" style="288" customWidth="1"/>
    <col min="3591" max="3591" width="12.140625" style="288" customWidth="1"/>
    <col min="3592" max="3592" width="9.7109375" style="288" customWidth="1"/>
    <col min="3593" max="3593" width="7.42578125" style="288" bestFit="1" customWidth="1"/>
    <col min="3594" max="3594" width="11.140625" style="288" customWidth="1"/>
    <col min="3595" max="3595" width="12.42578125" style="288" customWidth="1"/>
    <col min="3596" max="3596" width="16.140625" style="288" customWidth="1"/>
    <col min="3597" max="3597" width="1.5703125" style="288" customWidth="1"/>
    <col min="3598" max="3840" width="9.140625" style="288"/>
    <col min="3841" max="3841" width="25.85546875" style="288" customWidth="1"/>
    <col min="3842" max="3845" width="11.5703125" style="288" customWidth="1"/>
    <col min="3846" max="3846" width="12.7109375" style="288" customWidth="1"/>
    <col min="3847" max="3847" width="12.140625" style="288" customWidth="1"/>
    <col min="3848" max="3848" width="9.7109375" style="288" customWidth="1"/>
    <col min="3849" max="3849" width="7.42578125" style="288" bestFit="1" customWidth="1"/>
    <col min="3850" max="3850" width="11.140625" style="288" customWidth="1"/>
    <col min="3851" max="3851" width="12.42578125" style="288" customWidth="1"/>
    <col min="3852" max="3852" width="16.140625" style="288" customWidth="1"/>
    <col min="3853" max="3853" width="1.5703125" style="288" customWidth="1"/>
    <col min="3854" max="4096" width="9.140625" style="288"/>
    <col min="4097" max="4097" width="25.85546875" style="288" customWidth="1"/>
    <col min="4098" max="4101" width="11.5703125" style="288" customWidth="1"/>
    <col min="4102" max="4102" width="12.7109375" style="288" customWidth="1"/>
    <col min="4103" max="4103" width="12.140625" style="288" customWidth="1"/>
    <col min="4104" max="4104" width="9.7109375" style="288" customWidth="1"/>
    <col min="4105" max="4105" width="7.42578125" style="288" bestFit="1" customWidth="1"/>
    <col min="4106" max="4106" width="11.140625" style="288" customWidth="1"/>
    <col min="4107" max="4107" width="12.42578125" style="288" customWidth="1"/>
    <col min="4108" max="4108" width="16.140625" style="288" customWidth="1"/>
    <col min="4109" max="4109" width="1.5703125" style="288" customWidth="1"/>
    <col min="4110" max="4352" width="9.140625" style="288"/>
    <col min="4353" max="4353" width="25.85546875" style="288" customWidth="1"/>
    <col min="4354" max="4357" width="11.5703125" style="288" customWidth="1"/>
    <col min="4358" max="4358" width="12.7109375" style="288" customWidth="1"/>
    <col min="4359" max="4359" width="12.140625" style="288" customWidth="1"/>
    <col min="4360" max="4360" width="9.7109375" style="288" customWidth="1"/>
    <col min="4361" max="4361" width="7.42578125" style="288" bestFit="1" customWidth="1"/>
    <col min="4362" max="4362" width="11.140625" style="288" customWidth="1"/>
    <col min="4363" max="4363" width="12.42578125" style="288" customWidth="1"/>
    <col min="4364" max="4364" width="16.140625" style="288" customWidth="1"/>
    <col min="4365" max="4365" width="1.5703125" style="288" customWidth="1"/>
    <col min="4366" max="4608" width="9.140625" style="288"/>
    <col min="4609" max="4609" width="25.85546875" style="288" customWidth="1"/>
    <col min="4610" max="4613" width="11.5703125" style="288" customWidth="1"/>
    <col min="4614" max="4614" width="12.7109375" style="288" customWidth="1"/>
    <col min="4615" max="4615" width="12.140625" style="288" customWidth="1"/>
    <col min="4616" max="4616" width="9.7109375" style="288" customWidth="1"/>
    <col min="4617" max="4617" width="7.42578125" style="288" bestFit="1" customWidth="1"/>
    <col min="4618" max="4618" width="11.140625" style="288" customWidth="1"/>
    <col min="4619" max="4619" width="12.42578125" style="288" customWidth="1"/>
    <col min="4620" max="4620" width="16.140625" style="288" customWidth="1"/>
    <col min="4621" max="4621" width="1.5703125" style="288" customWidth="1"/>
    <col min="4622" max="4864" width="9.140625" style="288"/>
    <col min="4865" max="4865" width="25.85546875" style="288" customWidth="1"/>
    <col min="4866" max="4869" width="11.5703125" style="288" customWidth="1"/>
    <col min="4870" max="4870" width="12.7109375" style="288" customWidth="1"/>
    <col min="4871" max="4871" width="12.140625" style="288" customWidth="1"/>
    <col min="4872" max="4872" width="9.7109375" style="288" customWidth="1"/>
    <col min="4873" max="4873" width="7.42578125" style="288" bestFit="1" customWidth="1"/>
    <col min="4874" max="4874" width="11.140625" style="288" customWidth="1"/>
    <col min="4875" max="4875" width="12.42578125" style="288" customWidth="1"/>
    <col min="4876" max="4876" width="16.140625" style="288" customWidth="1"/>
    <col min="4877" max="4877" width="1.5703125" style="288" customWidth="1"/>
    <col min="4878" max="5120" width="9.140625" style="288"/>
    <col min="5121" max="5121" width="25.85546875" style="288" customWidth="1"/>
    <col min="5122" max="5125" width="11.5703125" style="288" customWidth="1"/>
    <col min="5126" max="5126" width="12.7109375" style="288" customWidth="1"/>
    <col min="5127" max="5127" width="12.140625" style="288" customWidth="1"/>
    <col min="5128" max="5128" width="9.7109375" style="288" customWidth="1"/>
    <col min="5129" max="5129" width="7.42578125" style="288" bestFit="1" customWidth="1"/>
    <col min="5130" max="5130" width="11.140625" style="288" customWidth="1"/>
    <col min="5131" max="5131" width="12.42578125" style="288" customWidth="1"/>
    <col min="5132" max="5132" width="16.140625" style="288" customWidth="1"/>
    <col min="5133" max="5133" width="1.5703125" style="288" customWidth="1"/>
    <col min="5134" max="5376" width="9.140625" style="288"/>
    <col min="5377" max="5377" width="25.85546875" style="288" customWidth="1"/>
    <col min="5378" max="5381" width="11.5703125" style="288" customWidth="1"/>
    <col min="5382" max="5382" width="12.7109375" style="288" customWidth="1"/>
    <col min="5383" max="5383" width="12.140625" style="288" customWidth="1"/>
    <col min="5384" max="5384" width="9.7109375" style="288" customWidth="1"/>
    <col min="5385" max="5385" width="7.42578125" style="288" bestFit="1" customWidth="1"/>
    <col min="5386" max="5386" width="11.140625" style="288" customWidth="1"/>
    <col min="5387" max="5387" width="12.42578125" style="288" customWidth="1"/>
    <col min="5388" max="5388" width="16.140625" style="288" customWidth="1"/>
    <col min="5389" max="5389" width="1.5703125" style="288" customWidth="1"/>
    <col min="5390" max="5632" width="9.140625" style="288"/>
    <col min="5633" max="5633" width="25.85546875" style="288" customWidth="1"/>
    <col min="5634" max="5637" width="11.5703125" style="288" customWidth="1"/>
    <col min="5638" max="5638" width="12.7109375" style="288" customWidth="1"/>
    <col min="5639" max="5639" width="12.140625" style="288" customWidth="1"/>
    <col min="5640" max="5640" width="9.7109375" style="288" customWidth="1"/>
    <col min="5641" max="5641" width="7.42578125" style="288" bestFit="1" customWidth="1"/>
    <col min="5642" max="5642" width="11.140625" style="288" customWidth="1"/>
    <col min="5643" max="5643" width="12.42578125" style="288" customWidth="1"/>
    <col min="5644" max="5644" width="16.140625" style="288" customWidth="1"/>
    <col min="5645" max="5645" width="1.5703125" style="288" customWidth="1"/>
    <col min="5646" max="5888" width="9.140625" style="288"/>
    <col min="5889" max="5889" width="25.85546875" style="288" customWidth="1"/>
    <col min="5890" max="5893" width="11.5703125" style="288" customWidth="1"/>
    <col min="5894" max="5894" width="12.7109375" style="288" customWidth="1"/>
    <col min="5895" max="5895" width="12.140625" style="288" customWidth="1"/>
    <col min="5896" max="5896" width="9.7109375" style="288" customWidth="1"/>
    <col min="5897" max="5897" width="7.42578125" style="288" bestFit="1" customWidth="1"/>
    <col min="5898" max="5898" width="11.140625" style="288" customWidth="1"/>
    <col min="5899" max="5899" width="12.42578125" style="288" customWidth="1"/>
    <col min="5900" max="5900" width="16.140625" style="288" customWidth="1"/>
    <col min="5901" max="5901" width="1.5703125" style="288" customWidth="1"/>
    <col min="5902" max="6144" width="9.140625" style="288"/>
    <col min="6145" max="6145" width="25.85546875" style="288" customWidth="1"/>
    <col min="6146" max="6149" width="11.5703125" style="288" customWidth="1"/>
    <col min="6150" max="6150" width="12.7109375" style="288" customWidth="1"/>
    <col min="6151" max="6151" width="12.140625" style="288" customWidth="1"/>
    <col min="6152" max="6152" width="9.7109375" style="288" customWidth="1"/>
    <col min="6153" max="6153" width="7.42578125" style="288" bestFit="1" customWidth="1"/>
    <col min="6154" max="6154" width="11.140625" style="288" customWidth="1"/>
    <col min="6155" max="6155" width="12.42578125" style="288" customWidth="1"/>
    <col min="6156" max="6156" width="16.140625" style="288" customWidth="1"/>
    <col min="6157" max="6157" width="1.5703125" style="288" customWidth="1"/>
    <col min="6158" max="6400" width="9.140625" style="288"/>
    <col min="6401" max="6401" width="25.85546875" style="288" customWidth="1"/>
    <col min="6402" max="6405" width="11.5703125" style="288" customWidth="1"/>
    <col min="6406" max="6406" width="12.7109375" style="288" customWidth="1"/>
    <col min="6407" max="6407" width="12.140625" style="288" customWidth="1"/>
    <col min="6408" max="6408" width="9.7109375" style="288" customWidth="1"/>
    <col min="6409" max="6409" width="7.42578125" style="288" bestFit="1" customWidth="1"/>
    <col min="6410" max="6410" width="11.140625" style="288" customWidth="1"/>
    <col min="6411" max="6411" width="12.42578125" style="288" customWidth="1"/>
    <col min="6412" max="6412" width="16.140625" style="288" customWidth="1"/>
    <col min="6413" max="6413" width="1.5703125" style="288" customWidth="1"/>
    <col min="6414" max="6656" width="9.140625" style="288"/>
    <col min="6657" max="6657" width="25.85546875" style="288" customWidth="1"/>
    <col min="6658" max="6661" width="11.5703125" style="288" customWidth="1"/>
    <col min="6662" max="6662" width="12.7109375" style="288" customWidth="1"/>
    <col min="6663" max="6663" width="12.140625" style="288" customWidth="1"/>
    <col min="6664" max="6664" width="9.7109375" style="288" customWidth="1"/>
    <col min="6665" max="6665" width="7.42578125" style="288" bestFit="1" customWidth="1"/>
    <col min="6666" max="6666" width="11.140625" style="288" customWidth="1"/>
    <col min="6667" max="6667" width="12.42578125" style="288" customWidth="1"/>
    <col min="6668" max="6668" width="16.140625" style="288" customWidth="1"/>
    <col min="6669" max="6669" width="1.5703125" style="288" customWidth="1"/>
    <col min="6670" max="6912" width="9.140625" style="288"/>
    <col min="6913" max="6913" width="25.85546875" style="288" customWidth="1"/>
    <col min="6914" max="6917" width="11.5703125" style="288" customWidth="1"/>
    <col min="6918" max="6918" width="12.7109375" style="288" customWidth="1"/>
    <col min="6919" max="6919" width="12.140625" style="288" customWidth="1"/>
    <col min="6920" max="6920" width="9.7109375" style="288" customWidth="1"/>
    <col min="6921" max="6921" width="7.42578125" style="288" bestFit="1" customWidth="1"/>
    <col min="6922" max="6922" width="11.140625" style="288" customWidth="1"/>
    <col min="6923" max="6923" width="12.42578125" style="288" customWidth="1"/>
    <col min="6924" max="6924" width="16.140625" style="288" customWidth="1"/>
    <col min="6925" max="6925" width="1.5703125" style="288" customWidth="1"/>
    <col min="6926" max="7168" width="9.140625" style="288"/>
    <col min="7169" max="7169" width="25.85546875" style="288" customWidth="1"/>
    <col min="7170" max="7173" width="11.5703125" style="288" customWidth="1"/>
    <col min="7174" max="7174" width="12.7109375" style="288" customWidth="1"/>
    <col min="7175" max="7175" width="12.140625" style="288" customWidth="1"/>
    <col min="7176" max="7176" width="9.7109375" style="288" customWidth="1"/>
    <col min="7177" max="7177" width="7.42578125" style="288" bestFit="1" customWidth="1"/>
    <col min="7178" max="7178" width="11.140625" style="288" customWidth="1"/>
    <col min="7179" max="7179" width="12.42578125" style="288" customWidth="1"/>
    <col min="7180" max="7180" width="16.140625" style="288" customWidth="1"/>
    <col min="7181" max="7181" width="1.5703125" style="288" customWidth="1"/>
    <col min="7182" max="7424" width="9.140625" style="288"/>
    <col min="7425" max="7425" width="25.85546875" style="288" customWidth="1"/>
    <col min="7426" max="7429" width="11.5703125" style="288" customWidth="1"/>
    <col min="7430" max="7430" width="12.7109375" style="288" customWidth="1"/>
    <col min="7431" max="7431" width="12.140625" style="288" customWidth="1"/>
    <col min="7432" max="7432" width="9.7109375" style="288" customWidth="1"/>
    <col min="7433" max="7433" width="7.42578125" style="288" bestFit="1" customWidth="1"/>
    <col min="7434" max="7434" width="11.140625" style="288" customWidth="1"/>
    <col min="7435" max="7435" width="12.42578125" style="288" customWidth="1"/>
    <col min="7436" max="7436" width="16.140625" style="288" customWidth="1"/>
    <col min="7437" max="7437" width="1.5703125" style="288" customWidth="1"/>
    <col min="7438" max="7680" width="9.140625" style="288"/>
    <col min="7681" max="7681" width="25.85546875" style="288" customWidth="1"/>
    <col min="7682" max="7685" width="11.5703125" style="288" customWidth="1"/>
    <col min="7686" max="7686" width="12.7109375" style="288" customWidth="1"/>
    <col min="7687" max="7687" width="12.140625" style="288" customWidth="1"/>
    <col min="7688" max="7688" width="9.7109375" style="288" customWidth="1"/>
    <col min="7689" max="7689" width="7.42578125" style="288" bestFit="1" customWidth="1"/>
    <col min="7690" max="7690" width="11.140625" style="288" customWidth="1"/>
    <col min="7691" max="7691" width="12.42578125" style="288" customWidth="1"/>
    <col min="7692" max="7692" width="16.140625" style="288" customWidth="1"/>
    <col min="7693" max="7693" width="1.5703125" style="288" customWidth="1"/>
    <col min="7694" max="7936" width="9.140625" style="288"/>
    <col min="7937" max="7937" width="25.85546875" style="288" customWidth="1"/>
    <col min="7938" max="7941" width="11.5703125" style="288" customWidth="1"/>
    <col min="7942" max="7942" width="12.7109375" style="288" customWidth="1"/>
    <col min="7943" max="7943" width="12.140625" style="288" customWidth="1"/>
    <col min="7944" max="7944" width="9.7109375" style="288" customWidth="1"/>
    <col min="7945" max="7945" width="7.42578125" style="288" bestFit="1" customWidth="1"/>
    <col min="7946" max="7946" width="11.140625" style="288" customWidth="1"/>
    <col min="7947" max="7947" width="12.42578125" style="288" customWidth="1"/>
    <col min="7948" max="7948" width="16.140625" style="288" customWidth="1"/>
    <col min="7949" max="7949" width="1.5703125" style="288" customWidth="1"/>
    <col min="7950" max="8192" width="9.140625" style="288"/>
    <col min="8193" max="8193" width="25.85546875" style="288" customWidth="1"/>
    <col min="8194" max="8197" width="11.5703125" style="288" customWidth="1"/>
    <col min="8198" max="8198" width="12.7109375" style="288" customWidth="1"/>
    <col min="8199" max="8199" width="12.140625" style="288" customWidth="1"/>
    <col min="8200" max="8200" width="9.7109375" style="288" customWidth="1"/>
    <col min="8201" max="8201" width="7.42578125" style="288" bestFit="1" customWidth="1"/>
    <col min="8202" max="8202" width="11.140625" style="288" customWidth="1"/>
    <col min="8203" max="8203" width="12.42578125" style="288" customWidth="1"/>
    <col min="8204" max="8204" width="16.140625" style="288" customWidth="1"/>
    <col min="8205" max="8205" width="1.5703125" style="288" customWidth="1"/>
    <col min="8206" max="8448" width="9.140625" style="288"/>
    <col min="8449" max="8449" width="25.85546875" style="288" customWidth="1"/>
    <col min="8450" max="8453" width="11.5703125" style="288" customWidth="1"/>
    <col min="8454" max="8454" width="12.7109375" style="288" customWidth="1"/>
    <col min="8455" max="8455" width="12.140625" style="288" customWidth="1"/>
    <col min="8456" max="8456" width="9.7109375" style="288" customWidth="1"/>
    <col min="8457" max="8457" width="7.42578125" style="288" bestFit="1" customWidth="1"/>
    <col min="8458" max="8458" width="11.140625" style="288" customWidth="1"/>
    <col min="8459" max="8459" width="12.42578125" style="288" customWidth="1"/>
    <col min="8460" max="8460" width="16.140625" style="288" customWidth="1"/>
    <col min="8461" max="8461" width="1.5703125" style="288" customWidth="1"/>
    <col min="8462" max="8704" width="9.140625" style="288"/>
    <col min="8705" max="8705" width="25.85546875" style="288" customWidth="1"/>
    <col min="8706" max="8709" width="11.5703125" style="288" customWidth="1"/>
    <col min="8710" max="8710" width="12.7109375" style="288" customWidth="1"/>
    <col min="8711" max="8711" width="12.140625" style="288" customWidth="1"/>
    <col min="8712" max="8712" width="9.7109375" style="288" customWidth="1"/>
    <col min="8713" max="8713" width="7.42578125" style="288" bestFit="1" customWidth="1"/>
    <col min="8714" max="8714" width="11.140625" style="288" customWidth="1"/>
    <col min="8715" max="8715" width="12.42578125" style="288" customWidth="1"/>
    <col min="8716" max="8716" width="16.140625" style="288" customWidth="1"/>
    <col min="8717" max="8717" width="1.5703125" style="288" customWidth="1"/>
    <col min="8718" max="8960" width="9.140625" style="288"/>
    <col min="8961" max="8961" width="25.85546875" style="288" customWidth="1"/>
    <col min="8962" max="8965" width="11.5703125" style="288" customWidth="1"/>
    <col min="8966" max="8966" width="12.7109375" style="288" customWidth="1"/>
    <col min="8967" max="8967" width="12.140625" style="288" customWidth="1"/>
    <col min="8968" max="8968" width="9.7109375" style="288" customWidth="1"/>
    <col min="8969" max="8969" width="7.42578125" style="288" bestFit="1" customWidth="1"/>
    <col min="8970" max="8970" width="11.140625" style="288" customWidth="1"/>
    <col min="8971" max="8971" width="12.42578125" style="288" customWidth="1"/>
    <col min="8972" max="8972" width="16.140625" style="288" customWidth="1"/>
    <col min="8973" max="8973" width="1.5703125" style="288" customWidth="1"/>
    <col min="8974" max="9216" width="9.140625" style="288"/>
    <col min="9217" max="9217" width="25.85546875" style="288" customWidth="1"/>
    <col min="9218" max="9221" width="11.5703125" style="288" customWidth="1"/>
    <col min="9222" max="9222" width="12.7109375" style="288" customWidth="1"/>
    <col min="9223" max="9223" width="12.140625" style="288" customWidth="1"/>
    <col min="9224" max="9224" width="9.7109375" style="288" customWidth="1"/>
    <col min="9225" max="9225" width="7.42578125" style="288" bestFit="1" customWidth="1"/>
    <col min="9226" max="9226" width="11.140625" style="288" customWidth="1"/>
    <col min="9227" max="9227" width="12.42578125" style="288" customWidth="1"/>
    <col min="9228" max="9228" width="16.140625" style="288" customWidth="1"/>
    <col min="9229" max="9229" width="1.5703125" style="288" customWidth="1"/>
    <col min="9230" max="9472" width="9.140625" style="288"/>
    <col min="9473" max="9473" width="25.85546875" style="288" customWidth="1"/>
    <col min="9474" max="9477" width="11.5703125" style="288" customWidth="1"/>
    <col min="9478" max="9478" width="12.7109375" style="288" customWidth="1"/>
    <col min="9479" max="9479" width="12.140625" style="288" customWidth="1"/>
    <col min="9480" max="9480" width="9.7109375" style="288" customWidth="1"/>
    <col min="9481" max="9481" width="7.42578125" style="288" bestFit="1" customWidth="1"/>
    <col min="9482" max="9482" width="11.140625" style="288" customWidth="1"/>
    <col min="9483" max="9483" width="12.42578125" style="288" customWidth="1"/>
    <col min="9484" max="9484" width="16.140625" style="288" customWidth="1"/>
    <col min="9485" max="9485" width="1.5703125" style="288" customWidth="1"/>
    <col min="9486" max="9728" width="9.140625" style="288"/>
    <col min="9729" max="9729" width="25.85546875" style="288" customWidth="1"/>
    <col min="9730" max="9733" width="11.5703125" style="288" customWidth="1"/>
    <col min="9734" max="9734" width="12.7109375" style="288" customWidth="1"/>
    <col min="9735" max="9735" width="12.140625" style="288" customWidth="1"/>
    <col min="9736" max="9736" width="9.7109375" style="288" customWidth="1"/>
    <col min="9737" max="9737" width="7.42578125" style="288" bestFit="1" customWidth="1"/>
    <col min="9738" max="9738" width="11.140625" style="288" customWidth="1"/>
    <col min="9739" max="9739" width="12.42578125" style="288" customWidth="1"/>
    <col min="9740" max="9740" width="16.140625" style="288" customWidth="1"/>
    <col min="9741" max="9741" width="1.5703125" style="288" customWidth="1"/>
    <col min="9742" max="9984" width="9.140625" style="288"/>
    <col min="9985" max="9985" width="25.85546875" style="288" customWidth="1"/>
    <col min="9986" max="9989" width="11.5703125" style="288" customWidth="1"/>
    <col min="9990" max="9990" width="12.7109375" style="288" customWidth="1"/>
    <col min="9991" max="9991" width="12.140625" style="288" customWidth="1"/>
    <col min="9992" max="9992" width="9.7109375" style="288" customWidth="1"/>
    <col min="9993" max="9993" width="7.42578125" style="288" bestFit="1" customWidth="1"/>
    <col min="9994" max="9994" width="11.140625" style="288" customWidth="1"/>
    <col min="9995" max="9995" width="12.42578125" style="288" customWidth="1"/>
    <col min="9996" max="9996" width="16.140625" style="288" customWidth="1"/>
    <col min="9997" max="9997" width="1.5703125" style="288" customWidth="1"/>
    <col min="9998" max="10240" width="9.140625" style="288"/>
    <col min="10241" max="10241" width="25.85546875" style="288" customWidth="1"/>
    <col min="10242" max="10245" width="11.5703125" style="288" customWidth="1"/>
    <col min="10246" max="10246" width="12.7109375" style="288" customWidth="1"/>
    <col min="10247" max="10247" width="12.140625" style="288" customWidth="1"/>
    <col min="10248" max="10248" width="9.7109375" style="288" customWidth="1"/>
    <col min="10249" max="10249" width="7.42578125" style="288" bestFit="1" customWidth="1"/>
    <col min="10250" max="10250" width="11.140625" style="288" customWidth="1"/>
    <col min="10251" max="10251" width="12.42578125" style="288" customWidth="1"/>
    <col min="10252" max="10252" width="16.140625" style="288" customWidth="1"/>
    <col min="10253" max="10253" width="1.5703125" style="288" customWidth="1"/>
    <col min="10254" max="10496" width="9.140625" style="288"/>
    <col min="10497" max="10497" width="25.85546875" style="288" customWidth="1"/>
    <col min="10498" max="10501" width="11.5703125" style="288" customWidth="1"/>
    <col min="10502" max="10502" width="12.7109375" style="288" customWidth="1"/>
    <col min="10503" max="10503" width="12.140625" style="288" customWidth="1"/>
    <col min="10504" max="10504" width="9.7109375" style="288" customWidth="1"/>
    <col min="10505" max="10505" width="7.42578125" style="288" bestFit="1" customWidth="1"/>
    <col min="10506" max="10506" width="11.140625" style="288" customWidth="1"/>
    <col min="10507" max="10507" width="12.42578125" style="288" customWidth="1"/>
    <col min="10508" max="10508" width="16.140625" style="288" customWidth="1"/>
    <col min="10509" max="10509" width="1.5703125" style="288" customWidth="1"/>
    <col min="10510" max="10752" width="9.140625" style="288"/>
    <col min="10753" max="10753" width="25.85546875" style="288" customWidth="1"/>
    <col min="10754" max="10757" width="11.5703125" style="288" customWidth="1"/>
    <col min="10758" max="10758" width="12.7109375" style="288" customWidth="1"/>
    <col min="10759" max="10759" width="12.140625" style="288" customWidth="1"/>
    <col min="10760" max="10760" width="9.7109375" style="288" customWidth="1"/>
    <col min="10761" max="10761" width="7.42578125" style="288" bestFit="1" customWidth="1"/>
    <col min="10762" max="10762" width="11.140625" style="288" customWidth="1"/>
    <col min="10763" max="10763" width="12.42578125" style="288" customWidth="1"/>
    <col min="10764" max="10764" width="16.140625" style="288" customWidth="1"/>
    <col min="10765" max="10765" width="1.5703125" style="288" customWidth="1"/>
    <col min="10766" max="11008" width="9.140625" style="288"/>
    <col min="11009" max="11009" width="25.85546875" style="288" customWidth="1"/>
    <col min="11010" max="11013" width="11.5703125" style="288" customWidth="1"/>
    <col min="11014" max="11014" width="12.7109375" style="288" customWidth="1"/>
    <col min="11015" max="11015" width="12.140625" style="288" customWidth="1"/>
    <col min="11016" max="11016" width="9.7109375" style="288" customWidth="1"/>
    <col min="11017" max="11017" width="7.42578125" style="288" bestFit="1" customWidth="1"/>
    <col min="11018" max="11018" width="11.140625" style="288" customWidth="1"/>
    <col min="11019" max="11019" width="12.42578125" style="288" customWidth="1"/>
    <col min="11020" max="11020" width="16.140625" style="288" customWidth="1"/>
    <col min="11021" max="11021" width="1.5703125" style="288" customWidth="1"/>
    <col min="11022" max="11264" width="9.140625" style="288"/>
    <col min="11265" max="11265" width="25.85546875" style="288" customWidth="1"/>
    <col min="11266" max="11269" width="11.5703125" style="288" customWidth="1"/>
    <col min="11270" max="11270" width="12.7109375" style="288" customWidth="1"/>
    <col min="11271" max="11271" width="12.140625" style="288" customWidth="1"/>
    <col min="11272" max="11272" width="9.7109375" style="288" customWidth="1"/>
    <col min="11273" max="11273" width="7.42578125" style="288" bestFit="1" customWidth="1"/>
    <col min="11274" max="11274" width="11.140625" style="288" customWidth="1"/>
    <col min="11275" max="11275" width="12.42578125" style="288" customWidth="1"/>
    <col min="11276" max="11276" width="16.140625" style="288" customWidth="1"/>
    <col min="11277" max="11277" width="1.5703125" style="288" customWidth="1"/>
    <col min="11278" max="11520" width="9.140625" style="288"/>
    <col min="11521" max="11521" width="25.85546875" style="288" customWidth="1"/>
    <col min="11522" max="11525" width="11.5703125" style="288" customWidth="1"/>
    <col min="11526" max="11526" width="12.7109375" style="288" customWidth="1"/>
    <col min="11527" max="11527" width="12.140625" style="288" customWidth="1"/>
    <col min="11528" max="11528" width="9.7109375" style="288" customWidth="1"/>
    <col min="11529" max="11529" width="7.42578125" style="288" bestFit="1" customWidth="1"/>
    <col min="11530" max="11530" width="11.140625" style="288" customWidth="1"/>
    <col min="11531" max="11531" width="12.42578125" style="288" customWidth="1"/>
    <col min="11532" max="11532" width="16.140625" style="288" customWidth="1"/>
    <col min="11533" max="11533" width="1.5703125" style="288" customWidth="1"/>
    <col min="11534" max="11776" width="9.140625" style="288"/>
    <col min="11777" max="11777" width="25.85546875" style="288" customWidth="1"/>
    <col min="11778" max="11781" width="11.5703125" style="288" customWidth="1"/>
    <col min="11782" max="11782" width="12.7109375" style="288" customWidth="1"/>
    <col min="11783" max="11783" width="12.140625" style="288" customWidth="1"/>
    <col min="11784" max="11784" width="9.7109375" style="288" customWidth="1"/>
    <col min="11785" max="11785" width="7.42578125" style="288" bestFit="1" customWidth="1"/>
    <col min="11786" max="11786" width="11.140625" style="288" customWidth="1"/>
    <col min="11787" max="11787" width="12.42578125" style="288" customWidth="1"/>
    <col min="11788" max="11788" width="16.140625" style="288" customWidth="1"/>
    <col min="11789" max="11789" width="1.5703125" style="288" customWidth="1"/>
    <col min="11790" max="12032" width="9.140625" style="288"/>
    <col min="12033" max="12033" width="25.85546875" style="288" customWidth="1"/>
    <col min="12034" max="12037" width="11.5703125" style="288" customWidth="1"/>
    <col min="12038" max="12038" width="12.7109375" style="288" customWidth="1"/>
    <col min="12039" max="12039" width="12.140625" style="288" customWidth="1"/>
    <col min="12040" max="12040" width="9.7109375" style="288" customWidth="1"/>
    <col min="12041" max="12041" width="7.42578125" style="288" bestFit="1" customWidth="1"/>
    <col min="12042" max="12042" width="11.140625" style="288" customWidth="1"/>
    <col min="12043" max="12043" width="12.42578125" style="288" customWidth="1"/>
    <col min="12044" max="12044" width="16.140625" style="288" customWidth="1"/>
    <col min="12045" max="12045" width="1.5703125" style="288" customWidth="1"/>
    <col min="12046" max="12288" width="9.140625" style="288"/>
    <col min="12289" max="12289" width="25.85546875" style="288" customWidth="1"/>
    <col min="12290" max="12293" width="11.5703125" style="288" customWidth="1"/>
    <col min="12294" max="12294" width="12.7109375" style="288" customWidth="1"/>
    <col min="12295" max="12295" width="12.140625" style="288" customWidth="1"/>
    <col min="12296" max="12296" width="9.7109375" style="288" customWidth="1"/>
    <col min="12297" max="12297" width="7.42578125" style="288" bestFit="1" customWidth="1"/>
    <col min="12298" max="12298" width="11.140625" style="288" customWidth="1"/>
    <col min="12299" max="12299" width="12.42578125" style="288" customWidth="1"/>
    <col min="12300" max="12300" width="16.140625" style="288" customWidth="1"/>
    <col min="12301" max="12301" width="1.5703125" style="288" customWidth="1"/>
    <col min="12302" max="12544" width="9.140625" style="288"/>
    <col min="12545" max="12545" width="25.85546875" style="288" customWidth="1"/>
    <col min="12546" max="12549" width="11.5703125" style="288" customWidth="1"/>
    <col min="12550" max="12550" width="12.7109375" style="288" customWidth="1"/>
    <col min="12551" max="12551" width="12.140625" style="288" customWidth="1"/>
    <col min="12552" max="12552" width="9.7109375" style="288" customWidth="1"/>
    <col min="12553" max="12553" width="7.42578125" style="288" bestFit="1" customWidth="1"/>
    <col min="12554" max="12554" width="11.140625" style="288" customWidth="1"/>
    <col min="12555" max="12555" width="12.42578125" style="288" customWidth="1"/>
    <col min="12556" max="12556" width="16.140625" style="288" customWidth="1"/>
    <col min="12557" max="12557" width="1.5703125" style="288" customWidth="1"/>
    <col min="12558" max="12800" width="9.140625" style="288"/>
    <col min="12801" max="12801" width="25.85546875" style="288" customWidth="1"/>
    <col min="12802" max="12805" width="11.5703125" style="288" customWidth="1"/>
    <col min="12806" max="12806" width="12.7109375" style="288" customWidth="1"/>
    <col min="12807" max="12807" width="12.140625" style="288" customWidth="1"/>
    <col min="12808" max="12808" width="9.7109375" style="288" customWidth="1"/>
    <col min="12809" max="12809" width="7.42578125" style="288" bestFit="1" customWidth="1"/>
    <col min="12810" max="12810" width="11.140625" style="288" customWidth="1"/>
    <col min="12811" max="12811" width="12.42578125" style="288" customWidth="1"/>
    <col min="12812" max="12812" width="16.140625" style="288" customWidth="1"/>
    <col min="12813" max="12813" width="1.5703125" style="288" customWidth="1"/>
    <col min="12814" max="13056" width="9.140625" style="288"/>
    <col min="13057" max="13057" width="25.85546875" style="288" customWidth="1"/>
    <col min="13058" max="13061" width="11.5703125" style="288" customWidth="1"/>
    <col min="13062" max="13062" width="12.7109375" style="288" customWidth="1"/>
    <col min="13063" max="13063" width="12.140625" style="288" customWidth="1"/>
    <col min="13064" max="13064" width="9.7109375" style="288" customWidth="1"/>
    <col min="13065" max="13065" width="7.42578125" style="288" bestFit="1" customWidth="1"/>
    <col min="13066" max="13066" width="11.140625" style="288" customWidth="1"/>
    <col min="13067" max="13067" width="12.42578125" style="288" customWidth="1"/>
    <col min="13068" max="13068" width="16.140625" style="288" customWidth="1"/>
    <col min="13069" max="13069" width="1.5703125" style="288" customWidth="1"/>
    <col min="13070" max="13312" width="9.140625" style="288"/>
    <col min="13313" max="13313" width="25.85546875" style="288" customWidth="1"/>
    <col min="13314" max="13317" width="11.5703125" style="288" customWidth="1"/>
    <col min="13318" max="13318" width="12.7109375" style="288" customWidth="1"/>
    <col min="13319" max="13319" width="12.140625" style="288" customWidth="1"/>
    <col min="13320" max="13320" width="9.7109375" style="288" customWidth="1"/>
    <col min="13321" max="13321" width="7.42578125" style="288" bestFit="1" customWidth="1"/>
    <col min="13322" max="13322" width="11.140625" style="288" customWidth="1"/>
    <col min="13323" max="13323" width="12.42578125" style="288" customWidth="1"/>
    <col min="13324" max="13324" width="16.140625" style="288" customWidth="1"/>
    <col min="13325" max="13325" width="1.5703125" style="288" customWidth="1"/>
    <col min="13326" max="13568" width="9.140625" style="288"/>
    <col min="13569" max="13569" width="25.85546875" style="288" customWidth="1"/>
    <col min="13570" max="13573" width="11.5703125" style="288" customWidth="1"/>
    <col min="13574" max="13574" width="12.7109375" style="288" customWidth="1"/>
    <col min="13575" max="13575" width="12.140625" style="288" customWidth="1"/>
    <col min="13576" max="13576" width="9.7109375" style="288" customWidth="1"/>
    <col min="13577" max="13577" width="7.42578125" style="288" bestFit="1" customWidth="1"/>
    <col min="13578" max="13578" width="11.140625" style="288" customWidth="1"/>
    <col min="13579" max="13579" width="12.42578125" style="288" customWidth="1"/>
    <col min="13580" max="13580" width="16.140625" style="288" customWidth="1"/>
    <col min="13581" max="13581" width="1.5703125" style="288" customWidth="1"/>
    <col min="13582" max="13824" width="9.140625" style="288"/>
    <col min="13825" max="13825" width="25.85546875" style="288" customWidth="1"/>
    <col min="13826" max="13829" width="11.5703125" style="288" customWidth="1"/>
    <col min="13830" max="13830" width="12.7109375" style="288" customWidth="1"/>
    <col min="13831" max="13831" width="12.140625" style="288" customWidth="1"/>
    <col min="13832" max="13832" width="9.7109375" style="288" customWidth="1"/>
    <col min="13833" max="13833" width="7.42578125" style="288" bestFit="1" customWidth="1"/>
    <col min="13834" max="13834" width="11.140625" style="288" customWidth="1"/>
    <col min="13835" max="13835" width="12.42578125" style="288" customWidth="1"/>
    <col min="13836" max="13836" width="16.140625" style="288" customWidth="1"/>
    <col min="13837" max="13837" width="1.5703125" style="288" customWidth="1"/>
    <col min="13838" max="14080" width="9.140625" style="288"/>
    <col min="14081" max="14081" width="25.85546875" style="288" customWidth="1"/>
    <col min="14082" max="14085" width="11.5703125" style="288" customWidth="1"/>
    <col min="14086" max="14086" width="12.7109375" style="288" customWidth="1"/>
    <col min="14087" max="14087" width="12.140625" style="288" customWidth="1"/>
    <col min="14088" max="14088" width="9.7109375" style="288" customWidth="1"/>
    <col min="14089" max="14089" width="7.42578125" style="288" bestFit="1" customWidth="1"/>
    <col min="14090" max="14090" width="11.140625" style="288" customWidth="1"/>
    <col min="14091" max="14091" width="12.42578125" style="288" customWidth="1"/>
    <col min="14092" max="14092" width="16.140625" style="288" customWidth="1"/>
    <col min="14093" max="14093" width="1.5703125" style="288" customWidth="1"/>
    <col min="14094" max="14336" width="9.140625" style="288"/>
    <col min="14337" max="14337" width="25.85546875" style="288" customWidth="1"/>
    <col min="14338" max="14341" width="11.5703125" style="288" customWidth="1"/>
    <col min="14342" max="14342" width="12.7109375" style="288" customWidth="1"/>
    <col min="14343" max="14343" width="12.140625" style="288" customWidth="1"/>
    <col min="14344" max="14344" width="9.7109375" style="288" customWidth="1"/>
    <col min="14345" max="14345" width="7.42578125" style="288" bestFit="1" customWidth="1"/>
    <col min="14346" max="14346" width="11.140625" style="288" customWidth="1"/>
    <col min="14347" max="14347" width="12.42578125" style="288" customWidth="1"/>
    <col min="14348" max="14348" width="16.140625" style="288" customWidth="1"/>
    <col min="14349" max="14349" width="1.5703125" style="288" customWidth="1"/>
    <col min="14350" max="14592" width="9.140625" style="288"/>
    <col min="14593" max="14593" width="25.85546875" style="288" customWidth="1"/>
    <col min="14594" max="14597" width="11.5703125" style="288" customWidth="1"/>
    <col min="14598" max="14598" width="12.7109375" style="288" customWidth="1"/>
    <col min="14599" max="14599" width="12.140625" style="288" customWidth="1"/>
    <col min="14600" max="14600" width="9.7109375" style="288" customWidth="1"/>
    <col min="14601" max="14601" width="7.42578125" style="288" bestFit="1" customWidth="1"/>
    <col min="14602" max="14602" width="11.140625" style="288" customWidth="1"/>
    <col min="14603" max="14603" width="12.42578125" style="288" customWidth="1"/>
    <col min="14604" max="14604" width="16.140625" style="288" customWidth="1"/>
    <col min="14605" max="14605" width="1.5703125" style="288" customWidth="1"/>
    <col min="14606" max="14848" width="9.140625" style="288"/>
    <col min="14849" max="14849" width="25.85546875" style="288" customWidth="1"/>
    <col min="14850" max="14853" width="11.5703125" style="288" customWidth="1"/>
    <col min="14854" max="14854" width="12.7109375" style="288" customWidth="1"/>
    <col min="14855" max="14855" width="12.140625" style="288" customWidth="1"/>
    <col min="14856" max="14856" width="9.7109375" style="288" customWidth="1"/>
    <col min="14857" max="14857" width="7.42578125" style="288" bestFit="1" customWidth="1"/>
    <col min="14858" max="14858" width="11.140625" style="288" customWidth="1"/>
    <col min="14859" max="14859" width="12.42578125" style="288" customWidth="1"/>
    <col min="14860" max="14860" width="16.140625" style="288" customWidth="1"/>
    <col min="14861" max="14861" width="1.5703125" style="288" customWidth="1"/>
    <col min="14862" max="15104" width="9.140625" style="288"/>
    <col min="15105" max="15105" width="25.85546875" style="288" customWidth="1"/>
    <col min="15106" max="15109" width="11.5703125" style="288" customWidth="1"/>
    <col min="15110" max="15110" width="12.7109375" style="288" customWidth="1"/>
    <col min="15111" max="15111" width="12.140625" style="288" customWidth="1"/>
    <col min="15112" max="15112" width="9.7109375" style="288" customWidth="1"/>
    <col min="15113" max="15113" width="7.42578125" style="288" bestFit="1" customWidth="1"/>
    <col min="15114" max="15114" width="11.140625" style="288" customWidth="1"/>
    <col min="15115" max="15115" width="12.42578125" style="288" customWidth="1"/>
    <col min="15116" max="15116" width="16.140625" style="288" customWidth="1"/>
    <col min="15117" max="15117" width="1.5703125" style="288" customWidth="1"/>
    <col min="15118" max="15360" width="9.140625" style="288"/>
    <col min="15361" max="15361" width="25.85546875" style="288" customWidth="1"/>
    <col min="15362" max="15365" width="11.5703125" style="288" customWidth="1"/>
    <col min="15366" max="15366" width="12.7109375" style="288" customWidth="1"/>
    <col min="15367" max="15367" width="12.140625" style="288" customWidth="1"/>
    <col min="15368" max="15368" width="9.7109375" style="288" customWidth="1"/>
    <col min="15369" max="15369" width="7.42578125" style="288" bestFit="1" customWidth="1"/>
    <col min="15370" max="15370" width="11.140625" style="288" customWidth="1"/>
    <col min="15371" max="15371" width="12.42578125" style="288" customWidth="1"/>
    <col min="15372" max="15372" width="16.140625" style="288" customWidth="1"/>
    <col min="15373" max="15373" width="1.5703125" style="288" customWidth="1"/>
    <col min="15374" max="15616" width="9.140625" style="288"/>
    <col min="15617" max="15617" width="25.85546875" style="288" customWidth="1"/>
    <col min="15618" max="15621" width="11.5703125" style="288" customWidth="1"/>
    <col min="15622" max="15622" width="12.7109375" style="288" customWidth="1"/>
    <col min="15623" max="15623" width="12.140625" style="288" customWidth="1"/>
    <col min="15624" max="15624" width="9.7109375" style="288" customWidth="1"/>
    <col min="15625" max="15625" width="7.42578125" style="288" bestFit="1" customWidth="1"/>
    <col min="15626" max="15626" width="11.140625" style="288" customWidth="1"/>
    <col min="15627" max="15627" width="12.42578125" style="288" customWidth="1"/>
    <col min="15628" max="15628" width="16.140625" style="288" customWidth="1"/>
    <col min="15629" max="15629" width="1.5703125" style="288" customWidth="1"/>
    <col min="15630" max="15872" width="9.140625" style="288"/>
    <col min="15873" max="15873" width="25.85546875" style="288" customWidth="1"/>
    <col min="15874" max="15877" width="11.5703125" style="288" customWidth="1"/>
    <col min="15878" max="15878" width="12.7109375" style="288" customWidth="1"/>
    <col min="15879" max="15879" width="12.140625" style="288" customWidth="1"/>
    <col min="15880" max="15880" width="9.7109375" style="288" customWidth="1"/>
    <col min="15881" max="15881" width="7.42578125" style="288" bestFit="1" customWidth="1"/>
    <col min="15882" max="15882" width="11.140625" style="288" customWidth="1"/>
    <col min="15883" max="15883" width="12.42578125" style="288" customWidth="1"/>
    <col min="15884" max="15884" width="16.140625" style="288" customWidth="1"/>
    <col min="15885" max="15885" width="1.5703125" style="288" customWidth="1"/>
    <col min="15886" max="16128" width="9.140625" style="288"/>
    <col min="16129" max="16129" width="25.85546875" style="288" customWidth="1"/>
    <col min="16130" max="16133" width="11.5703125" style="288" customWidth="1"/>
    <col min="16134" max="16134" width="12.7109375" style="288" customWidth="1"/>
    <col min="16135" max="16135" width="12.140625" style="288" customWidth="1"/>
    <col min="16136" max="16136" width="9.7109375" style="288" customWidth="1"/>
    <col min="16137" max="16137" width="7.42578125" style="288" bestFit="1" customWidth="1"/>
    <col min="16138" max="16138" width="11.140625" style="288" customWidth="1"/>
    <col min="16139" max="16139" width="12.42578125" style="288" customWidth="1"/>
    <col min="16140" max="16140" width="16.140625" style="288" customWidth="1"/>
    <col min="16141" max="16141" width="1.5703125" style="288" customWidth="1"/>
    <col min="16142" max="16384" width="9.140625" style="288"/>
  </cols>
  <sheetData>
    <row r="1" spans="1:14">
      <c r="A1" s="1339" t="str">
        <f>+'[19]Revenue Input'!A1</f>
        <v>Rideau St. Lawrence Distribution Inc.</v>
      </c>
      <c r="B1" s="1339"/>
      <c r="C1" s="1339"/>
      <c r="D1" s="1339"/>
      <c r="E1" s="1339"/>
      <c r="F1" s="1339"/>
      <c r="G1" s="1339"/>
      <c r="H1" s="1339"/>
      <c r="I1" s="1339"/>
      <c r="J1" s="1339"/>
      <c r="K1" s="1339"/>
      <c r="L1" s="1339"/>
    </row>
    <row r="2" spans="1:14">
      <c r="A2" s="1339" t="str">
        <f>+'[19]Revenue Input'!A2</f>
        <v xml:space="preserve"> License Number ED-2003-0003, File Number EB-2011-0274</v>
      </c>
      <c r="B2" s="1339"/>
      <c r="C2" s="1339"/>
      <c r="D2" s="1339"/>
      <c r="E2" s="1339"/>
      <c r="F2" s="1339"/>
      <c r="G2" s="1339"/>
      <c r="H2" s="1339"/>
      <c r="I2" s="1339"/>
      <c r="J2" s="1339"/>
      <c r="K2" s="1339"/>
      <c r="L2" s="1339"/>
    </row>
    <row r="3" spans="1:14">
      <c r="A3" s="1339">
        <f>+'[19]Revenue Input'!A3</f>
        <v>0</v>
      </c>
      <c r="B3" s="1339"/>
      <c r="C3" s="1339"/>
      <c r="D3" s="1339"/>
      <c r="E3" s="1339"/>
      <c r="F3" s="1339"/>
      <c r="G3" s="1339"/>
      <c r="H3" s="1339"/>
      <c r="I3" s="1339"/>
      <c r="J3" s="1339"/>
      <c r="K3" s="1339"/>
      <c r="L3" s="1339"/>
    </row>
    <row r="4" spans="1:14">
      <c r="A4" s="1340"/>
      <c r="B4" s="1340"/>
      <c r="C4" s="1340"/>
      <c r="D4" s="1340"/>
      <c r="E4" s="1340"/>
      <c r="F4" s="1340"/>
      <c r="G4" s="1340"/>
      <c r="H4" s="1340"/>
      <c r="I4" s="1340"/>
      <c r="J4" s="1340"/>
      <c r="K4" s="1340"/>
      <c r="L4" s="1340"/>
      <c r="N4" s="660" t="s">
        <v>505</v>
      </c>
    </row>
    <row r="5" spans="1:14" ht="20.25">
      <c r="A5" s="1341" t="s">
        <v>366</v>
      </c>
      <c r="B5" s="1341"/>
      <c r="C5" s="1341"/>
      <c r="D5" s="1341"/>
      <c r="E5" s="1341"/>
      <c r="F5" s="1341"/>
      <c r="G5" s="1341"/>
      <c r="H5" s="1341"/>
      <c r="I5" s="1341"/>
      <c r="J5" s="1341"/>
      <c r="K5" s="1341"/>
      <c r="L5" s="1341"/>
    </row>
    <row r="6" spans="1:14" ht="21" thickBot="1">
      <c r="A6" s="1342" t="s">
        <v>367</v>
      </c>
      <c r="B6" s="1342"/>
      <c r="C6" s="1342"/>
      <c r="D6" s="1342"/>
      <c r="E6" s="1342"/>
      <c r="F6" s="1342"/>
      <c r="G6" s="1342"/>
      <c r="H6" s="1342"/>
      <c r="I6" s="1342"/>
      <c r="J6" s="1342"/>
      <c r="K6" s="1342"/>
      <c r="L6" s="1342"/>
    </row>
    <row r="7" spans="1:14" ht="54">
      <c r="A7" s="1330" t="s">
        <v>0</v>
      </c>
      <c r="B7" s="1333" t="s">
        <v>368</v>
      </c>
      <c r="C7" s="1334"/>
      <c r="D7" s="1334"/>
      <c r="E7" s="1334"/>
      <c r="F7" s="1335" t="s">
        <v>369</v>
      </c>
      <c r="G7" s="1336"/>
      <c r="H7" s="1336"/>
      <c r="I7" s="1336"/>
      <c r="J7" s="1337" t="s">
        <v>370</v>
      </c>
      <c r="K7" s="1338"/>
      <c r="L7" s="455" t="s">
        <v>371</v>
      </c>
    </row>
    <row r="8" spans="1:14" ht="51.75" customHeight="1">
      <c r="A8" s="1331"/>
      <c r="B8" s="456" t="s">
        <v>372</v>
      </c>
      <c r="C8" s="457" t="s">
        <v>373</v>
      </c>
      <c r="D8" s="457" t="s">
        <v>374</v>
      </c>
      <c r="E8" s="458" t="s">
        <v>35</v>
      </c>
      <c r="F8" s="459" t="s">
        <v>375</v>
      </c>
      <c r="G8" s="457" t="s">
        <v>373</v>
      </c>
      <c r="H8" s="457" t="s">
        <v>374</v>
      </c>
      <c r="I8" s="458" t="s">
        <v>35</v>
      </c>
      <c r="J8" s="460" t="s">
        <v>376</v>
      </c>
      <c r="K8" s="461" t="s">
        <v>377</v>
      </c>
      <c r="L8" s="462">
        <v>2011</v>
      </c>
    </row>
    <row r="9" spans="1:14" ht="13.5" thickBot="1">
      <c r="A9" s="1332"/>
      <c r="B9" s="463" t="s">
        <v>19</v>
      </c>
      <c r="C9" s="464" t="s">
        <v>19</v>
      </c>
      <c r="D9" s="464" t="s">
        <v>19</v>
      </c>
      <c r="E9" s="465" t="s">
        <v>19</v>
      </c>
      <c r="F9" s="466" t="s">
        <v>378</v>
      </c>
      <c r="G9" s="464" t="s">
        <v>378</v>
      </c>
      <c r="H9" s="464" t="s">
        <v>378</v>
      </c>
      <c r="I9" s="465" t="s">
        <v>378</v>
      </c>
      <c r="J9" s="467" t="s">
        <v>41</v>
      </c>
      <c r="K9" s="468" t="s">
        <v>41</v>
      </c>
      <c r="L9" s="469"/>
    </row>
    <row r="10" spans="1:14" ht="18" customHeight="1">
      <c r="A10" s="470" t="str">
        <f>'2016 Rate Rider '!A19</f>
        <v>Residential</v>
      </c>
      <c r="B10" s="471">
        <f>'[20]2011 COP'!$E36+'[20]2011 COP'!$E$47</f>
        <v>0.01</v>
      </c>
      <c r="C10" s="472">
        <v>6.4999999999999997E-3</v>
      </c>
      <c r="D10" s="472">
        <v>7.0000000000000001E-3</v>
      </c>
      <c r="E10" s="473">
        <f>SUM(B10:D10)</f>
        <v>2.35E-2</v>
      </c>
      <c r="F10" s="474">
        <v>0</v>
      </c>
      <c r="G10" s="475"/>
      <c r="H10" s="475"/>
      <c r="I10" s="476"/>
      <c r="J10" s="477">
        <v>7.5700000000000003E-2</v>
      </c>
      <c r="K10" s="478">
        <v>7.5700000000000003E-2</v>
      </c>
      <c r="L10" s="479">
        <f>'[20]2011 COP'!$C$14</f>
        <v>1.0764</v>
      </c>
    </row>
    <row r="11" spans="1:14" ht="18" customHeight="1">
      <c r="A11" s="470" t="str">
        <f>'2016 Rate Rider '!A20</f>
        <v>GS &lt; 50 kW</v>
      </c>
      <c r="B11" s="471">
        <f>'[20]2011 COP'!$E37+'[20]2011 COP'!$E48</f>
        <v>9.1999999999999998E-3</v>
      </c>
      <c r="C11" s="472">
        <v>6.4999999999999997E-3</v>
      </c>
      <c r="D11" s="472">
        <v>7.0000000000000001E-3</v>
      </c>
      <c r="E11" s="473">
        <f t="shared" ref="E11:E16" si="0">SUM(B11:D11)</f>
        <v>2.2699999999999998E-2</v>
      </c>
      <c r="F11" s="480">
        <v>0</v>
      </c>
      <c r="G11" s="476"/>
      <c r="H11" s="476"/>
      <c r="I11" s="476"/>
      <c r="J11" s="477">
        <v>7.5700000000000003E-2</v>
      </c>
      <c r="K11" s="478">
        <v>7.5700000000000003E-2</v>
      </c>
      <c r="L11" s="479">
        <f>'[20]2011 COP'!$C$14</f>
        <v>1.0764</v>
      </c>
    </row>
    <row r="12" spans="1:14" ht="18" customHeight="1">
      <c r="A12" s="470" t="str">
        <f>'2016 Rate Rider '!A21</f>
        <v>GS 50 - 4,999 kW</v>
      </c>
      <c r="B12" s="476"/>
      <c r="C12" s="472">
        <v>6.4999999999999997E-3</v>
      </c>
      <c r="D12" s="472">
        <v>7.0000000000000001E-3</v>
      </c>
      <c r="E12" s="473">
        <f t="shared" si="0"/>
        <v>1.35E-2</v>
      </c>
      <c r="F12" s="481">
        <f>'[20]2011 COP'!$E$38+'[20]2011 COP'!$E$49</f>
        <v>3.7562999999999995</v>
      </c>
      <c r="G12" s="476"/>
      <c r="H12" s="476"/>
      <c r="I12" s="473">
        <f>SUM(F12:H12)</f>
        <v>3.7562999999999995</v>
      </c>
      <c r="J12" s="477">
        <v>7.5700000000000003E-2</v>
      </c>
      <c r="K12" s="478">
        <v>7.5700000000000003E-2</v>
      </c>
      <c r="L12" s="479">
        <f>'[20]2011 COP'!$C$14</f>
        <v>1.0764</v>
      </c>
    </row>
    <row r="13" spans="1:14" ht="18" customHeight="1">
      <c r="A13" s="470" t="e">
        <f>'2016 Rate Rider '!#REF!</f>
        <v>#REF!</v>
      </c>
      <c r="B13" s="476"/>
      <c r="C13" s="472">
        <v>6.4999999999999997E-3</v>
      </c>
      <c r="D13" s="472">
        <v>7.0000000000000001E-3</v>
      </c>
      <c r="E13" s="473">
        <f>SUM(B13:D13)</f>
        <v>1.35E-2</v>
      </c>
      <c r="F13" s="481"/>
      <c r="G13" s="476"/>
      <c r="H13" s="476"/>
      <c r="I13" s="473">
        <f>SUM(F13:H13)</f>
        <v>0</v>
      </c>
      <c r="J13" s="477">
        <v>7.5700000000000003E-2</v>
      </c>
      <c r="K13" s="478">
        <v>7.5700000000000003E-2</v>
      </c>
      <c r="L13" s="479">
        <f>'[20]2011 COP'!$C$14</f>
        <v>1.0764</v>
      </c>
    </row>
    <row r="14" spans="1:14" ht="18" customHeight="1">
      <c r="A14" s="470" t="str">
        <f>'2016 Rate Rider '!A23</f>
        <v>Sentinel Lighting</v>
      </c>
      <c r="B14" s="476"/>
      <c r="C14" s="472">
        <v>6.4999999999999997E-3</v>
      </c>
      <c r="D14" s="472">
        <v>7.0000000000000001E-3</v>
      </c>
      <c r="E14" s="473">
        <f t="shared" si="0"/>
        <v>1.35E-2</v>
      </c>
      <c r="F14" s="481">
        <f>'[20]2011 COP'!$E$41+'[20]2011 COP'!$E$52</f>
        <v>2.8982999999999999</v>
      </c>
      <c r="G14" s="476"/>
      <c r="H14" s="476"/>
      <c r="I14" s="473">
        <f>SUM(F14:H14)</f>
        <v>2.8982999999999999</v>
      </c>
      <c r="J14" s="477">
        <v>7.5700000000000003E-2</v>
      </c>
      <c r="K14" s="478">
        <v>7.5700000000000003E-2</v>
      </c>
      <c r="L14" s="479">
        <f>'[20]2011 COP'!$C$14</f>
        <v>1.0764</v>
      </c>
    </row>
    <row r="15" spans="1:14" ht="18" customHeight="1">
      <c r="A15" s="470" t="str">
        <f>'2016 Rate Rider '!A22</f>
        <v>Street Lighting</v>
      </c>
      <c r="B15" s="476"/>
      <c r="C15" s="472">
        <v>6.4999999999999997E-3</v>
      </c>
      <c r="D15" s="472">
        <v>7.0000000000000001E-3</v>
      </c>
      <c r="E15" s="473">
        <f t="shared" si="0"/>
        <v>1.35E-2</v>
      </c>
      <c r="F15" s="481">
        <f>'[20]2011 COP'!$E$40+'[20]2011 COP'!$E$51</f>
        <v>2.8639000000000001</v>
      </c>
      <c r="G15" s="476"/>
      <c r="H15" s="476"/>
      <c r="I15" s="473">
        <f>SUM(F15:H15)</f>
        <v>2.8639000000000001</v>
      </c>
      <c r="J15" s="477">
        <v>7.5700000000000003E-2</v>
      </c>
      <c r="K15" s="478">
        <v>7.5700000000000003E-2</v>
      </c>
      <c r="L15" s="479">
        <f>'[20]2011 COP'!$C$14</f>
        <v>1.0764</v>
      </c>
    </row>
    <row r="16" spans="1:14" ht="18" customHeight="1">
      <c r="A16" s="470" t="str">
        <f>'2016 Rate Rider '!A24</f>
        <v>USL</v>
      </c>
      <c r="B16" s="471">
        <f>'[20]2011 COP'!$E42+'[20]2011 COP'!$E53</f>
        <v>9.1999999999999998E-3</v>
      </c>
      <c r="C16" s="472">
        <v>6.4999999999999997E-3</v>
      </c>
      <c r="D16" s="472">
        <v>7.0000000000000001E-3</v>
      </c>
      <c r="E16" s="473">
        <f t="shared" si="0"/>
        <v>2.2699999999999998E-2</v>
      </c>
      <c r="F16" s="480">
        <v>0</v>
      </c>
      <c r="G16" s="476"/>
      <c r="H16" s="476"/>
      <c r="I16" s="476"/>
      <c r="J16" s="477">
        <v>7.5700000000000003E-2</v>
      </c>
      <c r="K16" s="478">
        <v>7.5700000000000003E-2</v>
      </c>
      <c r="L16" s="479">
        <f>'[20]2011 COP'!$C$14</f>
        <v>1.0764</v>
      </c>
    </row>
    <row r="17" spans="1:15" ht="18" customHeight="1">
      <c r="A17" s="470" t="e">
        <f>'2016 Rate Rider '!#REF!</f>
        <v>#REF!</v>
      </c>
      <c r="B17" s="476"/>
      <c r="C17" s="472">
        <v>6.4999999999999997E-3</v>
      </c>
      <c r="D17" s="472">
        <v>7.0000000000000001E-3</v>
      </c>
      <c r="E17" s="473">
        <f>SUM(B17:D17)</f>
        <v>1.35E-2</v>
      </c>
      <c r="F17" s="476"/>
      <c r="G17" s="476"/>
      <c r="H17" s="476"/>
      <c r="I17" s="473">
        <f>SUM(F17:H17)</f>
        <v>0</v>
      </c>
      <c r="J17" s="477">
        <v>7.5700000000000003E-2</v>
      </c>
      <c r="K17" s="478">
        <v>7.5700000000000003E-2</v>
      </c>
      <c r="L17" s="479">
        <f>'[20]2011 COP'!$C$14</f>
        <v>1.0764</v>
      </c>
    </row>
    <row r="18" spans="1:15" ht="18" customHeight="1">
      <c r="A18" s="470" t="e">
        <f>'2016 Rate Rider '!#REF!</f>
        <v>#REF!</v>
      </c>
      <c r="B18" s="476"/>
      <c r="C18" s="472">
        <v>6.4999999999999997E-3</v>
      </c>
      <c r="D18" s="472">
        <v>7.0000000000000001E-3</v>
      </c>
      <c r="E18" s="473">
        <f>SUM(B18:D18)</f>
        <v>1.35E-2</v>
      </c>
      <c r="F18" s="481"/>
      <c r="G18" s="476"/>
      <c r="H18" s="476"/>
      <c r="I18" s="473">
        <f>SUM(F18:H18)</f>
        <v>0</v>
      </c>
      <c r="J18" s="477">
        <v>7.5700000000000003E-2</v>
      </c>
      <c r="K18" s="478">
        <v>7.5700000000000003E-2</v>
      </c>
      <c r="L18" s="479">
        <f>'[20]2011 COP'!$C$14</f>
        <v>1.0764</v>
      </c>
    </row>
    <row r="19" spans="1:15" ht="18" customHeight="1">
      <c r="A19" s="482"/>
      <c r="B19" s="483"/>
      <c r="C19" s="484"/>
      <c r="D19" s="485"/>
      <c r="E19" s="486"/>
      <c r="F19" s="487"/>
      <c r="G19" s="487"/>
      <c r="H19" s="487"/>
      <c r="I19" s="487"/>
      <c r="J19" s="484"/>
      <c r="K19" s="484"/>
      <c r="L19" s="484"/>
    </row>
    <row r="20" spans="1:15" ht="15">
      <c r="A20" s="488"/>
      <c r="B20" s="489"/>
      <c r="E20" s="490"/>
      <c r="I20" s="490"/>
      <c r="J20" s="490"/>
      <c r="K20" s="490"/>
      <c r="L20" s="451"/>
    </row>
    <row r="21" spans="1:15" ht="21" thickBot="1">
      <c r="A21" s="1342" t="s">
        <v>379</v>
      </c>
      <c r="B21" s="1342"/>
      <c r="C21" s="1342"/>
      <c r="D21" s="1342"/>
      <c r="E21" s="1342"/>
      <c r="F21" s="1342"/>
      <c r="G21" s="1342"/>
      <c r="H21" s="1342"/>
      <c r="I21" s="1342"/>
      <c r="J21" s="1342"/>
      <c r="K21" s="1342"/>
      <c r="L21" s="1342"/>
    </row>
    <row r="22" spans="1:15" ht="54">
      <c r="A22" s="1330" t="s">
        <v>0</v>
      </c>
      <c r="B22" s="1333" t="s">
        <v>368</v>
      </c>
      <c r="C22" s="1334"/>
      <c r="D22" s="1334"/>
      <c r="E22" s="1334"/>
      <c r="F22" s="1335" t="s">
        <v>369</v>
      </c>
      <c r="G22" s="1336"/>
      <c r="H22" s="1336"/>
      <c r="I22" s="1336"/>
      <c r="J22" s="1337" t="s">
        <v>370</v>
      </c>
      <c r="K22" s="1338"/>
      <c r="L22" s="455" t="s">
        <v>371</v>
      </c>
    </row>
    <row r="23" spans="1:15" ht="51">
      <c r="A23" s="1331"/>
      <c r="B23" s="456" t="s">
        <v>372</v>
      </c>
      <c r="C23" s="457" t="s">
        <v>373</v>
      </c>
      <c r="D23" s="457" t="s">
        <v>374</v>
      </c>
      <c r="E23" s="458" t="s">
        <v>35</v>
      </c>
      <c r="F23" s="459" t="s">
        <v>375</v>
      </c>
      <c r="G23" s="457" t="s">
        <v>373</v>
      </c>
      <c r="H23" s="457" t="s">
        <v>374</v>
      </c>
      <c r="I23" s="458" t="s">
        <v>35</v>
      </c>
      <c r="J23" s="491" t="s">
        <v>376</v>
      </c>
      <c r="K23" s="492" t="s">
        <v>377</v>
      </c>
      <c r="L23" s="462">
        <v>2012</v>
      </c>
    </row>
    <row r="24" spans="1:15" ht="13.5" thickBot="1">
      <c r="A24" s="1332"/>
      <c r="B24" s="463" t="s">
        <v>19</v>
      </c>
      <c r="C24" s="464" t="s">
        <v>19</v>
      </c>
      <c r="D24" s="464" t="s">
        <v>19</v>
      </c>
      <c r="E24" s="465" t="s">
        <v>19</v>
      </c>
      <c r="F24" s="466" t="s">
        <v>378</v>
      </c>
      <c r="G24" s="464" t="s">
        <v>378</v>
      </c>
      <c r="H24" s="464" t="s">
        <v>378</v>
      </c>
      <c r="I24" s="465" t="s">
        <v>378</v>
      </c>
      <c r="J24" s="493" t="s">
        <v>41</v>
      </c>
      <c r="K24" s="468" t="s">
        <v>41</v>
      </c>
      <c r="L24" s="469"/>
    </row>
    <row r="25" spans="1:15" ht="15.75">
      <c r="A25" s="470" t="str">
        <f>A10</f>
        <v>Residential</v>
      </c>
      <c r="B25" s="471">
        <f>'[20]2012 COP'!$E36+'[20]2012 COP'!$E47</f>
        <v>1.0236275925115591E-2</v>
      </c>
      <c r="C25" s="471">
        <v>6.3E-3</v>
      </c>
      <c r="D25" s="471">
        <f>D10</f>
        <v>7.0000000000000001E-3</v>
      </c>
      <c r="E25" s="473">
        <f t="shared" ref="E25:E32" si="1">SUM(B25:D25)</f>
        <v>2.3536275925115591E-2</v>
      </c>
      <c r="F25" s="474">
        <v>0</v>
      </c>
      <c r="G25" s="475"/>
      <c r="H25" s="475"/>
      <c r="I25" s="476"/>
      <c r="J25" s="471">
        <v>7.5700000000000003E-2</v>
      </c>
      <c r="K25" s="478">
        <v>7.5700000000000003E-2</v>
      </c>
      <c r="L25" s="479">
        <f>'[20]2012 COP'!$C$14</f>
        <v>1.0797179249074493</v>
      </c>
    </row>
    <row r="26" spans="1:15" ht="15.75">
      <c r="A26" s="470" t="str">
        <f t="shared" ref="A26:A33" si="2">A11</f>
        <v>GS &lt; 50 kW</v>
      </c>
      <c r="B26" s="471">
        <f>'[20]2012 COP'!$E37+'[20]2012 COP'!$E48</f>
        <v>9.4224728198053637E-3</v>
      </c>
      <c r="C26" s="471">
        <v>6.3E-3</v>
      </c>
      <c r="D26" s="471">
        <f>D11</f>
        <v>7.0000000000000001E-3</v>
      </c>
      <c r="E26" s="473">
        <f t="shared" si="1"/>
        <v>2.2722472819805363E-2</v>
      </c>
      <c r="F26" s="480">
        <v>0</v>
      </c>
      <c r="G26" s="476"/>
      <c r="H26" s="476"/>
      <c r="I26" s="476"/>
      <c r="J26" s="471">
        <f>J$25</f>
        <v>7.5700000000000003E-2</v>
      </c>
      <c r="K26" s="478">
        <f>K$25</f>
        <v>7.5700000000000003E-2</v>
      </c>
      <c r="L26" s="479">
        <f>'[20]2012 COP'!$C$14</f>
        <v>1.0797179249074493</v>
      </c>
    </row>
    <row r="27" spans="1:15" ht="15.75">
      <c r="A27" s="470" t="str">
        <f t="shared" si="2"/>
        <v>GS 50 - 4,999 kW</v>
      </c>
      <c r="B27" s="476"/>
      <c r="C27" s="471">
        <v>6.3E-3</v>
      </c>
      <c r="D27" s="471">
        <f t="shared" ref="D27:D33" si="3">D12</f>
        <v>7.0000000000000001E-3</v>
      </c>
      <c r="E27" s="473">
        <f t="shared" si="1"/>
        <v>1.3299999999999999E-2</v>
      </c>
      <c r="F27" s="481">
        <f>'[20]2012 COP'!$E$38+'[20]2012 COP'!$E$49</f>
        <v>3.8433684893954094</v>
      </c>
      <c r="G27" s="476"/>
      <c r="H27" s="476"/>
      <c r="I27" s="473">
        <f>SUM(F27:H27)</f>
        <v>3.8433684893954094</v>
      </c>
      <c r="J27" s="471">
        <f t="shared" ref="J27:K33" si="4">J$25</f>
        <v>7.5700000000000003E-2</v>
      </c>
      <c r="K27" s="478">
        <f t="shared" si="4"/>
        <v>7.5700000000000003E-2</v>
      </c>
      <c r="L27" s="479">
        <f>'[20]2012 COP'!$C$14</f>
        <v>1.0797179249074493</v>
      </c>
    </row>
    <row r="28" spans="1:15" ht="15.75">
      <c r="A28" s="470" t="e">
        <f t="shared" si="2"/>
        <v>#REF!</v>
      </c>
      <c r="B28" s="476"/>
      <c r="C28" s="471">
        <v>6.3E-3</v>
      </c>
      <c r="D28" s="471">
        <f t="shared" si="3"/>
        <v>7.0000000000000001E-3</v>
      </c>
      <c r="E28" s="473">
        <f t="shared" si="1"/>
        <v>1.3299999999999999E-2</v>
      </c>
      <c r="F28" s="481"/>
      <c r="G28" s="476"/>
      <c r="H28" s="476"/>
      <c r="I28" s="473">
        <f>SUM(F28:H28)</f>
        <v>0</v>
      </c>
      <c r="J28" s="471">
        <f t="shared" si="4"/>
        <v>7.5700000000000003E-2</v>
      </c>
      <c r="K28" s="478">
        <f t="shared" si="4"/>
        <v>7.5700000000000003E-2</v>
      </c>
      <c r="L28" s="479">
        <f>'[20]2012 COP'!$C$14</f>
        <v>1.0797179249074493</v>
      </c>
      <c r="O28" s="451"/>
    </row>
    <row r="29" spans="1:15" ht="15.75">
      <c r="A29" s="470" t="str">
        <f t="shared" si="2"/>
        <v>Sentinel Lighting</v>
      </c>
      <c r="B29" s="476"/>
      <c r="C29" s="471">
        <v>6.3E-3</v>
      </c>
      <c r="D29" s="471">
        <f t="shared" si="3"/>
        <v>7.0000000000000001E-3</v>
      </c>
      <c r="E29" s="473">
        <f t="shared" si="1"/>
        <v>1.3299999999999999E-2</v>
      </c>
      <c r="F29" s="481">
        <f>'[20]2012 COP'!$E$41+'[20]2012 COP'!$E$52</f>
        <v>2.9683044430172583</v>
      </c>
      <c r="G29" s="476"/>
      <c r="H29" s="476"/>
      <c r="I29" s="473">
        <f>SUM(F29:H29)</f>
        <v>2.9683044430172583</v>
      </c>
      <c r="J29" s="471">
        <f t="shared" si="4"/>
        <v>7.5700000000000003E-2</v>
      </c>
      <c r="K29" s="478">
        <f t="shared" si="4"/>
        <v>7.5700000000000003E-2</v>
      </c>
      <c r="L29" s="479">
        <f>'[20]2012 COP'!$C$14</f>
        <v>1.0797179249074493</v>
      </c>
    </row>
    <row r="30" spans="1:15" ht="15.75">
      <c r="A30" s="470" t="str">
        <f t="shared" si="2"/>
        <v>Street Lighting</v>
      </c>
      <c r="B30" s="476"/>
      <c r="C30" s="471">
        <v>6.3E-3</v>
      </c>
      <c r="D30" s="471">
        <f t="shared" si="3"/>
        <v>7.0000000000000001E-3</v>
      </c>
      <c r="E30" s="473">
        <f t="shared" si="1"/>
        <v>1.3299999999999999E-2</v>
      </c>
      <c r="F30" s="481">
        <f>'[20]2012 COP'!$E$40+'[20]2012 COP'!$E$51</f>
        <v>2.9319969444780178</v>
      </c>
      <c r="G30" s="476"/>
      <c r="H30" s="476"/>
      <c r="I30" s="473">
        <f>SUM(F30:H30)</f>
        <v>2.9319969444780178</v>
      </c>
      <c r="J30" s="471">
        <f t="shared" si="4"/>
        <v>7.5700000000000003E-2</v>
      </c>
      <c r="K30" s="478">
        <f t="shared" si="4"/>
        <v>7.5700000000000003E-2</v>
      </c>
      <c r="L30" s="479">
        <f>'[20]2012 COP'!$C$14</f>
        <v>1.0797179249074493</v>
      </c>
    </row>
    <row r="31" spans="1:15" ht="15.75">
      <c r="A31" s="470" t="str">
        <f t="shared" si="2"/>
        <v>USL</v>
      </c>
      <c r="B31" s="471">
        <f>'[20]2012 COP'!$E42+'[20]2012 COP'!$E53</f>
        <v>9.4224728198053637E-3</v>
      </c>
      <c r="C31" s="471">
        <v>6.3E-3</v>
      </c>
      <c r="D31" s="471">
        <f t="shared" si="3"/>
        <v>7.0000000000000001E-3</v>
      </c>
      <c r="E31" s="473">
        <f t="shared" si="1"/>
        <v>2.2722472819805363E-2</v>
      </c>
      <c r="F31" s="480">
        <v>0</v>
      </c>
      <c r="G31" s="476"/>
      <c r="H31" s="476"/>
      <c r="I31" s="476"/>
      <c r="J31" s="471">
        <f t="shared" si="4"/>
        <v>7.5700000000000003E-2</v>
      </c>
      <c r="K31" s="478">
        <f t="shared" si="4"/>
        <v>7.5700000000000003E-2</v>
      </c>
      <c r="L31" s="479">
        <f>'[20]2012 COP'!$C$14</f>
        <v>1.0797179249074493</v>
      </c>
    </row>
    <row r="32" spans="1:15" ht="15.75">
      <c r="A32" s="470" t="e">
        <f>A17</f>
        <v>#REF!</v>
      </c>
      <c r="B32" s="476"/>
      <c r="C32" s="471">
        <v>6.3E-3</v>
      </c>
      <c r="D32" s="471">
        <f t="shared" si="3"/>
        <v>7.0000000000000001E-3</v>
      </c>
      <c r="E32" s="473">
        <f t="shared" si="1"/>
        <v>1.3299999999999999E-2</v>
      </c>
      <c r="F32" s="471"/>
      <c r="G32" s="476"/>
      <c r="H32" s="476"/>
      <c r="I32" s="473">
        <f>SUM(F32:H32)</f>
        <v>0</v>
      </c>
      <c r="J32" s="471">
        <f t="shared" si="4"/>
        <v>7.5700000000000003E-2</v>
      </c>
      <c r="K32" s="478">
        <f t="shared" si="4"/>
        <v>7.5700000000000003E-2</v>
      </c>
      <c r="L32" s="479">
        <f>'[20]2012 COP'!$C$14</f>
        <v>1.0797179249074493</v>
      </c>
    </row>
    <row r="33" spans="1:12" ht="15.75">
      <c r="A33" s="470" t="e">
        <f t="shared" si="2"/>
        <v>#REF!</v>
      </c>
      <c r="B33" s="476"/>
      <c r="C33" s="471">
        <v>6.3E-3</v>
      </c>
      <c r="D33" s="471">
        <f t="shared" si="3"/>
        <v>7.0000000000000001E-3</v>
      </c>
      <c r="E33" s="473">
        <f>SUM(B33:D33)</f>
        <v>1.3299999999999999E-2</v>
      </c>
      <c r="F33" s="471"/>
      <c r="G33" s="476"/>
      <c r="H33" s="476"/>
      <c r="I33" s="473">
        <f>SUM(F33:H33)</f>
        <v>0</v>
      </c>
      <c r="J33" s="471">
        <f t="shared" si="4"/>
        <v>7.5700000000000003E-2</v>
      </c>
      <c r="K33" s="478">
        <f t="shared" si="4"/>
        <v>7.5700000000000003E-2</v>
      </c>
      <c r="L33" s="479">
        <f>'[20]2012 COP'!$C$14</f>
        <v>1.0797179249074493</v>
      </c>
    </row>
  </sheetData>
  <mergeCells count="15">
    <mergeCell ref="A22:A24"/>
    <mergeCell ref="B22:E22"/>
    <mergeCell ref="F22:I22"/>
    <mergeCell ref="J22:K22"/>
    <mergeCell ref="A1:L1"/>
    <mergeCell ref="A2:L2"/>
    <mergeCell ref="A3:L3"/>
    <mergeCell ref="A4:L4"/>
    <mergeCell ref="A5:L5"/>
    <mergeCell ref="A6:L6"/>
    <mergeCell ref="A7:A9"/>
    <mergeCell ref="B7:E7"/>
    <mergeCell ref="F7:I7"/>
    <mergeCell ref="J7:K7"/>
    <mergeCell ref="A21:L21"/>
  </mergeCells>
  <pageMargins left="0.74803149606299213" right="0.74803149606299213" top="0.78740157480314965" bottom="0.39370078740157483" header="0.51181102362204722" footer="0.31496062992125984"/>
  <pageSetup scale="74" orientation="landscape" horizontalDpi="355" verticalDpi="355" r:id="rId1"/>
  <headerFooter alignWithMargins="0"/>
</worksheet>
</file>

<file path=xl/worksheets/sheet35.xml><?xml version="1.0" encoding="utf-8"?>
<worksheet xmlns="http://schemas.openxmlformats.org/spreadsheetml/2006/main" xmlns:r="http://schemas.openxmlformats.org/officeDocument/2006/relationships">
  <sheetPr>
    <tabColor theme="9" tint="-0.499984740745262"/>
    <pageSetUpPr fitToPage="1"/>
  </sheetPr>
  <dimension ref="A1:D51"/>
  <sheetViews>
    <sheetView topLeftCell="A10" workbookViewId="0">
      <selection activeCell="I17" sqref="I17"/>
    </sheetView>
  </sheetViews>
  <sheetFormatPr defaultColWidth="9.5703125" defaultRowHeight="12.75"/>
  <cols>
    <col min="1" max="1" width="1.5703125" style="288" customWidth="1"/>
    <col min="2" max="2" width="74.5703125" style="288" customWidth="1"/>
    <col min="3" max="3" width="14.85546875" style="288" customWidth="1"/>
    <col min="4" max="4" width="9.5703125" style="288" bestFit="1" customWidth="1"/>
    <col min="5" max="256" width="9.5703125" style="288"/>
    <col min="257" max="257" width="1.5703125" style="288" customWidth="1"/>
    <col min="258" max="258" width="74.5703125" style="288" customWidth="1"/>
    <col min="259" max="259" width="14.85546875" style="288" customWidth="1"/>
    <col min="260" max="260" width="9.5703125" style="288" bestFit="1" customWidth="1"/>
    <col min="261" max="512" width="9.5703125" style="288"/>
    <col min="513" max="513" width="1.5703125" style="288" customWidth="1"/>
    <col min="514" max="514" width="74.5703125" style="288" customWidth="1"/>
    <col min="515" max="515" width="14.85546875" style="288" customWidth="1"/>
    <col min="516" max="516" width="9.5703125" style="288" bestFit="1" customWidth="1"/>
    <col min="517" max="768" width="9.5703125" style="288"/>
    <col min="769" max="769" width="1.5703125" style="288" customWidth="1"/>
    <col min="770" max="770" width="74.5703125" style="288" customWidth="1"/>
    <col min="771" max="771" width="14.85546875" style="288" customWidth="1"/>
    <col min="772" max="772" width="9.5703125" style="288" bestFit="1" customWidth="1"/>
    <col min="773" max="1024" width="9.5703125" style="288"/>
    <col min="1025" max="1025" width="1.5703125" style="288" customWidth="1"/>
    <col min="1026" max="1026" width="74.5703125" style="288" customWidth="1"/>
    <col min="1027" max="1027" width="14.85546875" style="288" customWidth="1"/>
    <col min="1028" max="1028" width="9.5703125" style="288" bestFit="1" customWidth="1"/>
    <col min="1029" max="1280" width="9.5703125" style="288"/>
    <col min="1281" max="1281" width="1.5703125" style="288" customWidth="1"/>
    <col min="1282" max="1282" width="74.5703125" style="288" customWidth="1"/>
    <col min="1283" max="1283" width="14.85546875" style="288" customWidth="1"/>
    <col min="1284" max="1284" width="9.5703125" style="288" bestFit="1" customWidth="1"/>
    <col min="1285" max="1536" width="9.5703125" style="288"/>
    <col min="1537" max="1537" width="1.5703125" style="288" customWidth="1"/>
    <col min="1538" max="1538" width="74.5703125" style="288" customWidth="1"/>
    <col min="1539" max="1539" width="14.85546875" style="288" customWidth="1"/>
    <col min="1540" max="1540" width="9.5703125" style="288" bestFit="1" customWidth="1"/>
    <col min="1541" max="1792" width="9.5703125" style="288"/>
    <col min="1793" max="1793" width="1.5703125" style="288" customWidth="1"/>
    <col min="1794" max="1794" width="74.5703125" style="288" customWidth="1"/>
    <col min="1795" max="1795" width="14.85546875" style="288" customWidth="1"/>
    <col min="1796" max="1796" width="9.5703125" style="288" bestFit="1" customWidth="1"/>
    <col min="1797" max="2048" width="9.5703125" style="288"/>
    <col min="2049" max="2049" width="1.5703125" style="288" customWidth="1"/>
    <col min="2050" max="2050" width="74.5703125" style="288" customWidth="1"/>
    <col min="2051" max="2051" width="14.85546875" style="288" customWidth="1"/>
    <col min="2052" max="2052" width="9.5703125" style="288" bestFit="1" customWidth="1"/>
    <col min="2053" max="2304" width="9.5703125" style="288"/>
    <col min="2305" max="2305" width="1.5703125" style="288" customWidth="1"/>
    <col min="2306" max="2306" width="74.5703125" style="288" customWidth="1"/>
    <col min="2307" max="2307" width="14.85546875" style="288" customWidth="1"/>
    <col min="2308" max="2308" width="9.5703125" style="288" bestFit="1" customWidth="1"/>
    <col min="2309" max="2560" width="9.5703125" style="288"/>
    <col min="2561" max="2561" width="1.5703125" style="288" customWidth="1"/>
    <col min="2562" max="2562" width="74.5703125" style="288" customWidth="1"/>
    <col min="2563" max="2563" width="14.85546875" style="288" customWidth="1"/>
    <col min="2564" max="2564" width="9.5703125" style="288" bestFit="1" customWidth="1"/>
    <col min="2565" max="2816" width="9.5703125" style="288"/>
    <col min="2817" max="2817" width="1.5703125" style="288" customWidth="1"/>
    <col min="2818" max="2818" width="74.5703125" style="288" customWidth="1"/>
    <col min="2819" max="2819" width="14.85546875" style="288" customWidth="1"/>
    <col min="2820" max="2820" width="9.5703125" style="288" bestFit="1" customWidth="1"/>
    <col min="2821" max="3072" width="9.5703125" style="288"/>
    <col min="3073" max="3073" width="1.5703125" style="288" customWidth="1"/>
    <col min="3074" max="3074" width="74.5703125" style="288" customWidth="1"/>
    <col min="3075" max="3075" width="14.85546875" style="288" customWidth="1"/>
    <col min="3076" max="3076" width="9.5703125" style="288" bestFit="1" customWidth="1"/>
    <col min="3077" max="3328" width="9.5703125" style="288"/>
    <col min="3329" max="3329" width="1.5703125" style="288" customWidth="1"/>
    <col min="3330" max="3330" width="74.5703125" style="288" customWidth="1"/>
    <col min="3331" max="3331" width="14.85546875" style="288" customWidth="1"/>
    <col min="3332" max="3332" width="9.5703125" style="288" bestFit="1" customWidth="1"/>
    <col min="3333" max="3584" width="9.5703125" style="288"/>
    <col min="3585" max="3585" width="1.5703125" style="288" customWidth="1"/>
    <col min="3586" max="3586" width="74.5703125" style="288" customWidth="1"/>
    <col min="3587" max="3587" width="14.85546875" style="288" customWidth="1"/>
    <col min="3588" max="3588" width="9.5703125" style="288" bestFit="1" customWidth="1"/>
    <col min="3589" max="3840" width="9.5703125" style="288"/>
    <col min="3841" max="3841" width="1.5703125" style="288" customWidth="1"/>
    <col min="3842" max="3842" width="74.5703125" style="288" customWidth="1"/>
    <col min="3843" max="3843" width="14.85546875" style="288" customWidth="1"/>
    <col min="3844" max="3844" width="9.5703125" style="288" bestFit="1" customWidth="1"/>
    <col min="3845" max="4096" width="9.5703125" style="288"/>
    <col min="4097" max="4097" width="1.5703125" style="288" customWidth="1"/>
    <col min="4098" max="4098" width="74.5703125" style="288" customWidth="1"/>
    <col min="4099" max="4099" width="14.85546875" style="288" customWidth="1"/>
    <col min="4100" max="4100" width="9.5703125" style="288" bestFit="1" customWidth="1"/>
    <col min="4101" max="4352" width="9.5703125" style="288"/>
    <col min="4353" max="4353" width="1.5703125" style="288" customWidth="1"/>
    <col min="4354" max="4354" width="74.5703125" style="288" customWidth="1"/>
    <col min="4355" max="4355" width="14.85546875" style="288" customWidth="1"/>
    <col min="4356" max="4356" width="9.5703125" style="288" bestFit="1" customWidth="1"/>
    <col min="4357" max="4608" width="9.5703125" style="288"/>
    <col min="4609" max="4609" width="1.5703125" style="288" customWidth="1"/>
    <col min="4610" max="4610" width="74.5703125" style="288" customWidth="1"/>
    <col min="4611" max="4611" width="14.85546875" style="288" customWidth="1"/>
    <col min="4612" max="4612" width="9.5703125" style="288" bestFit="1" customWidth="1"/>
    <col min="4613" max="4864" width="9.5703125" style="288"/>
    <col min="4865" max="4865" width="1.5703125" style="288" customWidth="1"/>
    <col min="4866" max="4866" width="74.5703125" style="288" customWidth="1"/>
    <col min="4867" max="4867" width="14.85546875" style="288" customWidth="1"/>
    <col min="4868" max="4868" width="9.5703125" style="288" bestFit="1" customWidth="1"/>
    <col min="4869" max="5120" width="9.5703125" style="288"/>
    <col min="5121" max="5121" width="1.5703125" style="288" customWidth="1"/>
    <col min="5122" max="5122" width="74.5703125" style="288" customWidth="1"/>
    <col min="5123" max="5123" width="14.85546875" style="288" customWidth="1"/>
    <col min="5124" max="5124" width="9.5703125" style="288" bestFit="1" customWidth="1"/>
    <col min="5125" max="5376" width="9.5703125" style="288"/>
    <col min="5377" max="5377" width="1.5703125" style="288" customWidth="1"/>
    <col min="5378" max="5378" width="74.5703125" style="288" customWidth="1"/>
    <col min="5379" max="5379" width="14.85546875" style="288" customWidth="1"/>
    <col min="5380" max="5380" width="9.5703125" style="288" bestFit="1" customWidth="1"/>
    <col min="5381" max="5632" width="9.5703125" style="288"/>
    <col min="5633" max="5633" width="1.5703125" style="288" customWidth="1"/>
    <col min="5634" max="5634" width="74.5703125" style="288" customWidth="1"/>
    <col min="5635" max="5635" width="14.85546875" style="288" customWidth="1"/>
    <col min="5636" max="5636" width="9.5703125" style="288" bestFit="1" customWidth="1"/>
    <col min="5637" max="5888" width="9.5703125" style="288"/>
    <col min="5889" max="5889" width="1.5703125" style="288" customWidth="1"/>
    <col min="5890" max="5890" width="74.5703125" style="288" customWidth="1"/>
    <col min="5891" max="5891" width="14.85546875" style="288" customWidth="1"/>
    <col min="5892" max="5892" width="9.5703125" style="288" bestFit="1" customWidth="1"/>
    <col min="5893" max="6144" width="9.5703125" style="288"/>
    <col min="6145" max="6145" width="1.5703125" style="288" customWidth="1"/>
    <col min="6146" max="6146" width="74.5703125" style="288" customWidth="1"/>
    <col min="6147" max="6147" width="14.85546875" style="288" customWidth="1"/>
    <col min="6148" max="6148" width="9.5703125" style="288" bestFit="1" customWidth="1"/>
    <col min="6149" max="6400" width="9.5703125" style="288"/>
    <col min="6401" max="6401" width="1.5703125" style="288" customWidth="1"/>
    <col min="6402" max="6402" width="74.5703125" style="288" customWidth="1"/>
    <col min="6403" max="6403" width="14.85546875" style="288" customWidth="1"/>
    <col min="6404" max="6404" width="9.5703125" style="288" bestFit="1" customWidth="1"/>
    <col min="6405" max="6656" width="9.5703125" style="288"/>
    <col min="6657" max="6657" width="1.5703125" style="288" customWidth="1"/>
    <col min="6658" max="6658" width="74.5703125" style="288" customWidth="1"/>
    <col min="6659" max="6659" width="14.85546875" style="288" customWidth="1"/>
    <col min="6660" max="6660" width="9.5703125" style="288" bestFit="1" customWidth="1"/>
    <col min="6661" max="6912" width="9.5703125" style="288"/>
    <col min="6913" max="6913" width="1.5703125" style="288" customWidth="1"/>
    <col min="6914" max="6914" width="74.5703125" style="288" customWidth="1"/>
    <col min="6915" max="6915" width="14.85546875" style="288" customWidth="1"/>
    <col min="6916" max="6916" width="9.5703125" style="288" bestFit="1" customWidth="1"/>
    <col min="6917" max="7168" width="9.5703125" style="288"/>
    <col min="7169" max="7169" width="1.5703125" style="288" customWidth="1"/>
    <col min="7170" max="7170" width="74.5703125" style="288" customWidth="1"/>
    <col min="7171" max="7171" width="14.85546875" style="288" customWidth="1"/>
    <col min="7172" max="7172" width="9.5703125" style="288" bestFit="1" customWidth="1"/>
    <col min="7173" max="7424" width="9.5703125" style="288"/>
    <col min="7425" max="7425" width="1.5703125" style="288" customWidth="1"/>
    <col min="7426" max="7426" width="74.5703125" style="288" customWidth="1"/>
    <col min="7427" max="7427" width="14.85546875" style="288" customWidth="1"/>
    <col min="7428" max="7428" width="9.5703125" style="288" bestFit="1" customWidth="1"/>
    <col min="7429" max="7680" width="9.5703125" style="288"/>
    <col min="7681" max="7681" width="1.5703125" style="288" customWidth="1"/>
    <col min="7682" max="7682" width="74.5703125" style="288" customWidth="1"/>
    <col min="7683" max="7683" width="14.85546875" style="288" customWidth="1"/>
    <col min="7684" max="7684" width="9.5703125" style="288" bestFit="1" customWidth="1"/>
    <col min="7685" max="7936" width="9.5703125" style="288"/>
    <col min="7937" max="7937" width="1.5703125" style="288" customWidth="1"/>
    <col min="7938" max="7938" width="74.5703125" style="288" customWidth="1"/>
    <col min="7939" max="7939" width="14.85546875" style="288" customWidth="1"/>
    <col min="7940" max="7940" width="9.5703125" style="288" bestFit="1" customWidth="1"/>
    <col min="7941" max="8192" width="9.5703125" style="288"/>
    <col min="8193" max="8193" width="1.5703125" style="288" customWidth="1"/>
    <col min="8194" max="8194" width="74.5703125" style="288" customWidth="1"/>
    <col min="8195" max="8195" width="14.85546875" style="288" customWidth="1"/>
    <col min="8196" max="8196" width="9.5703125" style="288" bestFit="1" customWidth="1"/>
    <col min="8197" max="8448" width="9.5703125" style="288"/>
    <col min="8449" max="8449" width="1.5703125" style="288" customWidth="1"/>
    <col min="8450" max="8450" width="74.5703125" style="288" customWidth="1"/>
    <col min="8451" max="8451" width="14.85546875" style="288" customWidth="1"/>
    <col min="8452" max="8452" width="9.5703125" style="288" bestFit="1" customWidth="1"/>
    <col min="8453" max="8704" width="9.5703125" style="288"/>
    <col min="8705" max="8705" width="1.5703125" style="288" customWidth="1"/>
    <col min="8706" max="8706" width="74.5703125" style="288" customWidth="1"/>
    <col min="8707" max="8707" width="14.85546875" style="288" customWidth="1"/>
    <col min="8708" max="8708" width="9.5703125" style="288" bestFit="1" customWidth="1"/>
    <col min="8709" max="8960" width="9.5703125" style="288"/>
    <col min="8961" max="8961" width="1.5703125" style="288" customWidth="1"/>
    <col min="8962" max="8962" width="74.5703125" style="288" customWidth="1"/>
    <col min="8963" max="8963" width="14.85546875" style="288" customWidth="1"/>
    <col min="8964" max="8964" width="9.5703125" style="288" bestFit="1" customWidth="1"/>
    <col min="8965" max="9216" width="9.5703125" style="288"/>
    <col min="9217" max="9217" width="1.5703125" style="288" customWidth="1"/>
    <col min="9218" max="9218" width="74.5703125" style="288" customWidth="1"/>
    <col min="9219" max="9219" width="14.85546875" style="288" customWidth="1"/>
    <col min="9220" max="9220" width="9.5703125" style="288" bestFit="1" customWidth="1"/>
    <col min="9221" max="9472" width="9.5703125" style="288"/>
    <col min="9473" max="9473" width="1.5703125" style="288" customWidth="1"/>
    <col min="9474" max="9474" width="74.5703125" style="288" customWidth="1"/>
    <col min="9475" max="9475" width="14.85546875" style="288" customWidth="1"/>
    <col min="9476" max="9476" width="9.5703125" style="288" bestFit="1" customWidth="1"/>
    <col min="9477" max="9728" width="9.5703125" style="288"/>
    <col min="9729" max="9729" width="1.5703125" style="288" customWidth="1"/>
    <col min="9730" max="9730" width="74.5703125" style="288" customWidth="1"/>
    <col min="9731" max="9731" width="14.85546875" style="288" customWidth="1"/>
    <col min="9732" max="9732" width="9.5703125" style="288" bestFit="1" customWidth="1"/>
    <col min="9733" max="9984" width="9.5703125" style="288"/>
    <col min="9985" max="9985" width="1.5703125" style="288" customWidth="1"/>
    <col min="9986" max="9986" width="74.5703125" style="288" customWidth="1"/>
    <col min="9987" max="9987" width="14.85546875" style="288" customWidth="1"/>
    <col min="9988" max="9988" width="9.5703125" style="288" bestFit="1" customWidth="1"/>
    <col min="9989" max="10240" width="9.5703125" style="288"/>
    <col min="10241" max="10241" width="1.5703125" style="288" customWidth="1"/>
    <col min="10242" max="10242" width="74.5703125" style="288" customWidth="1"/>
    <col min="10243" max="10243" width="14.85546875" style="288" customWidth="1"/>
    <col min="10244" max="10244" width="9.5703125" style="288" bestFit="1" customWidth="1"/>
    <col min="10245" max="10496" width="9.5703125" style="288"/>
    <col min="10497" max="10497" width="1.5703125" style="288" customWidth="1"/>
    <col min="10498" max="10498" width="74.5703125" style="288" customWidth="1"/>
    <col min="10499" max="10499" width="14.85546875" style="288" customWidth="1"/>
    <col min="10500" max="10500" width="9.5703125" style="288" bestFit="1" customWidth="1"/>
    <col min="10501" max="10752" width="9.5703125" style="288"/>
    <col min="10753" max="10753" width="1.5703125" style="288" customWidth="1"/>
    <col min="10754" max="10754" width="74.5703125" style="288" customWidth="1"/>
    <col min="10755" max="10755" width="14.85546875" style="288" customWidth="1"/>
    <col min="10756" max="10756" width="9.5703125" style="288" bestFit="1" customWidth="1"/>
    <col min="10757" max="11008" width="9.5703125" style="288"/>
    <col min="11009" max="11009" width="1.5703125" style="288" customWidth="1"/>
    <col min="11010" max="11010" width="74.5703125" style="288" customWidth="1"/>
    <col min="11011" max="11011" width="14.85546875" style="288" customWidth="1"/>
    <col min="11012" max="11012" width="9.5703125" style="288" bestFit="1" customWidth="1"/>
    <col min="11013" max="11264" width="9.5703125" style="288"/>
    <col min="11265" max="11265" width="1.5703125" style="288" customWidth="1"/>
    <col min="11266" max="11266" width="74.5703125" style="288" customWidth="1"/>
    <col min="11267" max="11267" width="14.85546875" style="288" customWidth="1"/>
    <col min="11268" max="11268" width="9.5703125" style="288" bestFit="1" customWidth="1"/>
    <col min="11269" max="11520" width="9.5703125" style="288"/>
    <col min="11521" max="11521" width="1.5703125" style="288" customWidth="1"/>
    <col min="11522" max="11522" width="74.5703125" style="288" customWidth="1"/>
    <col min="11523" max="11523" width="14.85546875" style="288" customWidth="1"/>
    <col min="11524" max="11524" width="9.5703125" style="288" bestFit="1" customWidth="1"/>
    <col min="11525" max="11776" width="9.5703125" style="288"/>
    <col min="11777" max="11777" width="1.5703125" style="288" customWidth="1"/>
    <col min="11778" max="11778" width="74.5703125" style="288" customWidth="1"/>
    <col min="11779" max="11779" width="14.85546875" style="288" customWidth="1"/>
    <col min="11780" max="11780" width="9.5703125" style="288" bestFit="1" customWidth="1"/>
    <col min="11781" max="12032" width="9.5703125" style="288"/>
    <col min="12033" max="12033" width="1.5703125" style="288" customWidth="1"/>
    <col min="12034" max="12034" width="74.5703125" style="288" customWidth="1"/>
    <col min="12035" max="12035" width="14.85546875" style="288" customWidth="1"/>
    <col min="12036" max="12036" width="9.5703125" style="288" bestFit="1" customWidth="1"/>
    <col min="12037" max="12288" width="9.5703125" style="288"/>
    <col min="12289" max="12289" width="1.5703125" style="288" customWidth="1"/>
    <col min="12290" max="12290" width="74.5703125" style="288" customWidth="1"/>
    <col min="12291" max="12291" width="14.85546875" style="288" customWidth="1"/>
    <col min="12292" max="12292" width="9.5703125" style="288" bestFit="1" customWidth="1"/>
    <col min="12293" max="12544" width="9.5703125" style="288"/>
    <col min="12545" max="12545" width="1.5703125" style="288" customWidth="1"/>
    <col min="12546" max="12546" width="74.5703125" style="288" customWidth="1"/>
    <col min="12547" max="12547" width="14.85546875" style="288" customWidth="1"/>
    <col min="12548" max="12548" width="9.5703125" style="288" bestFit="1" customWidth="1"/>
    <col min="12549" max="12800" width="9.5703125" style="288"/>
    <col min="12801" max="12801" width="1.5703125" style="288" customWidth="1"/>
    <col min="12802" max="12802" width="74.5703125" style="288" customWidth="1"/>
    <col min="12803" max="12803" width="14.85546875" style="288" customWidth="1"/>
    <col min="12804" max="12804" width="9.5703125" style="288" bestFit="1" customWidth="1"/>
    <col min="12805" max="13056" width="9.5703125" style="288"/>
    <col min="13057" max="13057" width="1.5703125" style="288" customWidth="1"/>
    <col min="13058" max="13058" width="74.5703125" style="288" customWidth="1"/>
    <col min="13059" max="13059" width="14.85546875" style="288" customWidth="1"/>
    <col min="13060" max="13060" width="9.5703125" style="288" bestFit="1" customWidth="1"/>
    <col min="13061" max="13312" width="9.5703125" style="288"/>
    <col min="13313" max="13313" width="1.5703125" style="288" customWidth="1"/>
    <col min="13314" max="13314" width="74.5703125" style="288" customWidth="1"/>
    <col min="13315" max="13315" width="14.85546875" style="288" customWidth="1"/>
    <col min="13316" max="13316" width="9.5703125" style="288" bestFit="1" customWidth="1"/>
    <col min="13317" max="13568" width="9.5703125" style="288"/>
    <col min="13569" max="13569" width="1.5703125" style="288" customWidth="1"/>
    <col min="13570" max="13570" width="74.5703125" style="288" customWidth="1"/>
    <col min="13571" max="13571" width="14.85546875" style="288" customWidth="1"/>
    <col min="13572" max="13572" width="9.5703125" style="288" bestFit="1" customWidth="1"/>
    <col min="13573" max="13824" width="9.5703125" style="288"/>
    <col min="13825" max="13825" width="1.5703125" style="288" customWidth="1"/>
    <col min="13826" max="13826" width="74.5703125" style="288" customWidth="1"/>
    <col min="13827" max="13827" width="14.85546875" style="288" customWidth="1"/>
    <col min="13828" max="13828" width="9.5703125" style="288" bestFit="1" customWidth="1"/>
    <col min="13829" max="14080" width="9.5703125" style="288"/>
    <col min="14081" max="14081" width="1.5703125" style="288" customWidth="1"/>
    <col min="14082" max="14082" width="74.5703125" style="288" customWidth="1"/>
    <col min="14083" max="14083" width="14.85546875" style="288" customWidth="1"/>
    <col min="14084" max="14084" width="9.5703125" style="288" bestFit="1" customWidth="1"/>
    <col min="14085" max="14336" width="9.5703125" style="288"/>
    <col min="14337" max="14337" width="1.5703125" style="288" customWidth="1"/>
    <col min="14338" max="14338" width="74.5703125" style="288" customWidth="1"/>
    <col min="14339" max="14339" width="14.85546875" style="288" customWidth="1"/>
    <col min="14340" max="14340" width="9.5703125" style="288" bestFit="1" customWidth="1"/>
    <col min="14341" max="14592" width="9.5703125" style="288"/>
    <col min="14593" max="14593" width="1.5703125" style="288" customWidth="1"/>
    <col min="14594" max="14594" width="74.5703125" style="288" customWidth="1"/>
    <col min="14595" max="14595" width="14.85546875" style="288" customWidth="1"/>
    <col min="14596" max="14596" width="9.5703125" style="288" bestFit="1" customWidth="1"/>
    <col min="14597" max="14848" width="9.5703125" style="288"/>
    <col min="14849" max="14849" width="1.5703125" style="288" customWidth="1"/>
    <col min="14850" max="14850" width="74.5703125" style="288" customWidth="1"/>
    <col min="14851" max="14851" width="14.85546875" style="288" customWidth="1"/>
    <col min="14852" max="14852" width="9.5703125" style="288" bestFit="1" customWidth="1"/>
    <col min="14853" max="15104" width="9.5703125" style="288"/>
    <col min="15105" max="15105" width="1.5703125" style="288" customWidth="1"/>
    <col min="15106" max="15106" width="74.5703125" style="288" customWidth="1"/>
    <col min="15107" max="15107" width="14.85546875" style="288" customWidth="1"/>
    <col min="15108" max="15108" width="9.5703125" style="288" bestFit="1" customWidth="1"/>
    <col min="15109" max="15360" width="9.5703125" style="288"/>
    <col min="15361" max="15361" width="1.5703125" style="288" customWidth="1"/>
    <col min="15362" max="15362" width="74.5703125" style="288" customWidth="1"/>
    <col min="15363" max="15363" width="14.85546875" style="288" customWidth="1"/>
    <col min="15364" max="15364" width="9.5703125" style="288" bestFit="1" customWidth="1"/>
    <col min="15365" max="15616" width="9.5703125" style="288"/>
    <col min="15617" max="15617" width="1.5703125" style="288" customWidth="1"/>
    <col min="15618" max="15618" width="74.5703125" style="288" customWidth="1"/>
    <col min="15619" max="15619" width="14.85546875" style="288" customWidth="1"/>
    <col min="15620" max="15620" width="9.5703125" style="288" bestFit="1" customWidth="1"/>
    <col min="15621" max="15872" width="9.5703125" style="288"/>
    <col min="15873" max="15873" width="1.5703125" style="288" customWidth="1"/>
    <col min="15874" max="15874" width="74.5703125" style="288" customWidth="1"/>
    <col min="15875" max="15875" width="14.85546875" style="288" customWidth="1"/>
    <col min="15876" max="15876" width="9.5703125" style="288" bestFit="1" customWidth="1"/>
    <col min="15877" max="16128" width="9.5703125" style="288"/>
    <col min="16129" max="16129" width="1.5703125" style="288" customWidth="1"/>
    <col min="16130" max="16130" width="74.5703125" style="288" customWidth="1"/>
    <col min="16131" max="16131" width="14.85546875" style="288" customWidth="1"/>
    <col min="16132" max="16132" width="9.5703125" style="288" bestFit="1" customWidth="1"/>
    <col min="16133" max="16384" width="9.5703125" style="288"/>
  </cols>
  <sheetData>
    <row r="1" spans="1:4">
      <c r="A1" s="1344" t="str">
        <f>+'[19]Revenue Input'!A1</f>
        <v>Rideau St. Lawrence Distribution Inc.</v>
      </c>
      <c r="B1" s="1344"/>
      <c r="C1" s="1344"/>
      <c r="D1" s="1344"/>
    </row>
    <row r="2" spans="1:4">
      <c r="A2" s="1344" t="str">
        <f>+'[19]Revenue Input'!A2</f>
        <v xml:space="preserve"> License Number ED-2003-0003, File Number EB-2011-0274</v>
      </c>
      <c r="B2" s="1344"/>
      <c r="C2" s="1344"/>
      <c r="D2" s="1344"/>
    </row>
    <row r="3" spans="1:4">
      <c r="A3" s="1344">
        <f>+'[19]Revenue Input'!A3</f>
        <v>0</v>
      </c>
      <c r="B3" s="1344"/>
      <c r="C3" s="1344"/>
      <c r="D3" s="1344"/>
    </row>
    <row r="4" spans="1:4">
      <c r="A4" s="1345"/>
      <c r="B4" s="1345"/>
      <c r="C4" s="1345"/>
      <c r="D4" s="1345"/>
    </row>
    <row r="5" spans="1:4" ht="20.100000000000001" customHeight="1">
      <c r="A5" s="1341" t="s">
        <v>400</v>
      </c>
      <c r="B5" s="1341"/>
      <c r="C5" s="1341"/>
      <c r="D5" s="1341"/>
    </row>
    <row r="6" spans="1:4" ht="20.100000000000001" customHeight="1">
      <c r="A6" s="1343" t="s">
        <v>64</v>
      </c>
      <c r="B6" s="1343"/>
      <c r="C6" s="1343"/>
      <c r="D6" s="1343"/>
    </row>
    <row r="7" spans="1:4" ht="20.100000000000001" customHeight="1">
      <c r="A7" s="1343" t="s">
        <v>399</v>
      </c>
      <c r="B7" s="1343"/>
      <c r="C7" s="1343"/>
      <c r="D7" s="1343"/>
    </row>
    <row r="8" spans="1:4" ht="20.100000000000001" customHeight="1">
      <c r="A8" s="1348"/>
      <c r="B8" s="1348"/>
      <c r="C8" s="1348"/>
      <c r="D8" s="1348"/>
    </row>
    <row r="9" spans="1:4" ht="30.75" customHeight="1">
      <c r="A9" s="494"/>
      <c r="B9" s="495" t="s">
        <v>401</v>
      </c>
      <c r="C9" s="495" t="s">
        <v>402</v>
      </c>
      <c r="D9" s="495" t="s">
        <v>94</v>
      </c>
    </row>
    <row r="10" spans="1:4" ht="44.45" customHeight="1">
      <c r="A10" s="496"/>
      <c r="B10" s="497" t="s">
        <v>403</v>
      </c>
      <c r="C10" s="498" t="s">
        <v>404</v>
      </c>
      <c r="D10" s="499">
        <v>15</v>
      </c>
    </row>
    <row r="11" spans="1:4" ht="44.45" customHeight="1">
      <c r="A11" s="496"/>
      <c r="B11" s="497" t="s">
        <v>405</v>
      </c>
      <c r="C11" s="498" t="s">
        <v>404</v>
      </c>
      <c r="D11" s="499">
        <v>15</v>
      </c>
    </row>
    <row r="12" spans="1:4" ht="44.45" customHeight="1">
      <c r="A12" s="496"/>
      <c r="B12" s="497" t="s">
        <v>406</v>
      </c>
      <c r="C12" s="498" t="s">
        <v>404</v>
      </c>
      <c r="D12" s="499">
        <v>15</v>
      </c>
    </row>
    <row r="13" spans="1:4" ht="44.45" customHeight="1">
      <c r="A13" s="496"/>
      <c r="B13" s="497" t="s">
        <v>407</v>
      </c>
      <c r="C13" s="498" t="s">
        <v>404</v>
      </c>
      <c r="D13" s="499">
        <v>15</v>
      </c>
    </row>
    <row r="14" spans="1:4" ht="44.45" customHeight="1">
      <c r="A14" s="496"/>
      <c r="B14" s="497" t="s">
        <v>408</v>
      </c>
      <c r="C14" s="498" t="s">
        <v>404</v>
      </c>
      <c r="D14" s="499">
        <v>15</v>
      </c>
    </row>
    <row r="15" spans="1:4" ht="44.45" customHeight="1">
      <c r="A15" s="496"/>
      <c r="B15" s="497" t="s">
        <v>409</v>
      </c>
      <c r="C15" s="498" t="s">
        <v>404</v>
      </c>
      <c r="D15" s="499">
        <v>15</v>
      </c>
    </row>
    <row r="16" spans="1:4" ht="44.45" customHeight="1">
      <c r="A16" s="496"/>
      <c r="B16" s="497" t="s">
        <v>410</v>
      </c>
      <c r="C16" s="498" t="s">
        <v>404</v>
      </c>
      <c r="D16" s="499">
        <v>15</v>
      </c>
    </row>
    <row r="17" spans="1:4" ht="44.45" customHeight="1">
      <c r="A17" s="496"/>
      <c r="B17" s="497" t="s">
        <v>411</v>
      </c>
      <c r="C17" s="498" t="s">
        <v>404</v>
      </c>
      <c r="D17" s="499">
        <v>15</v>
      </c>
    </row>
    <row r="18" spans="1:4" ht="44.45" customHeight="1">
      <c r="A18" s="496"/>
      <c r="B18" s="497" t="s">
        <v>412</v>
      </c>
      <c r="C18" s="498" t="s">
        <v>404</v>
      </c>
      <c r="D18" s="499">
        <v>15</v>
      </c>
    </row>
    <row r="19" spans="1:4" ht="44.45" customHeight="1">
      <c r="A19" s="496"/>
      <c r="B19" s="497" t="s">
        <v>413</v>
      </c>
      <c r="C19" s="498" t="s">
        <v>404</v>
      </c>
      <c r="D19" s="499">
        <v>15</v>
      </c>
    </row>
    <row r="20" spans="1:4" ht="44.45" customHeight="1">
      <c r="A20" s="496"/>
      <c r="B20" s="497" t="s">
        <v>414</v>
      </c>
      <c r="C20" s="498" t="s">
        <v>404</v>
      </c>
      <c r="D20" s="499">
        <v>15</v>
      </c>
    </row>
    <row r="21" spans="1:4" ht="44.45" customHeight="1">
      <c r="A21" s="496"/>
      <c r="B21" s="497" t="s">
        <v>415</v>
      </c>
      <c r="C21" s="498" t="s">
        <v>404</v>
      </c>
      <c r="D21" s="499">
        <v>15</v>
      </c>
    </row>
    <row r="22" spans="1:4" ht="44.45" customHeight="1">
      <c r="A22" s="496"/>
      <c r="B22" s="497" t="s">
        <v>416</v>
      </c>
      <c r="C22" s="498" t="s">
        <v>404</v>
      </c>
      <c r="D22" s="499">
        <v>15</v>
      </c>
    </row>
    <row r="23" spans="1:4" ht="44.45" customHeight="1">
      <c r="A23" s="496"/>
      <c r="B23" s="497" t="s">
        <v>417</v>
      </c>
      <c r="C23" s="498" t="s">
        <v>404</v>
      </c>
      <c r="D23" s="499">
        <v>30</v>
      </c>
    </row>
    <row r="24" spans="1:4" ht="44.45" customHeight="1">
      <c r="A24" s="496"/>
      <c r="B24" s="497" t="s">
        <v>418</v>
      </c>
      <c r="C24" s="498" t="s">
        <v>404</v>
      </c>
      <c r="D24" s="499">
        <v>30</v>
      </c>
    </row>
    <row r="25" spans="1:4" ht="44.45" customHeight="1">
      <c r="A25" s="496"/>
      <c r="B25" s="497" t="s">
        <v>419</v>
      </c>
      <c r="C25" s="498" t="s">
        <v>404</v>
      </c>
      <c r="D25" s="499">
        <v>30</v>
      </c>
    </row>
    <row r="26" spans="1:4" ht="44.45" customHeight="1">
      <c r="A26" s="496"/>
      <c r="B26" s="497" t="s">
        <v>420</v>
      </c>
      <c r="C26" s="498" t="s">
        <v>404</v>
      </c>
      <c r="D26" s="499">
        <v>165</v>
      </c>
    </row>
    <row r="27" spans="1:4" ht="44.45" customHeight="1">
      <c r="A27" s="496"/>
      <c r="B27" s="497" t="s">
        <v>421</v>
      </c>
      <c r="C27" s="498" t="s">
        <v>404</v>
      </c>
      <c r="D27" s="499">
        <v>65</v>
      </c>
    </row>
    <row r="28" spans="1:4" ht="44.45" customHeight="1">
      <c r="A28" s="496"/>
      <c r="B28" s="497" t="s">
        <v>422</v>
      </c>
      <c r="C28" s="498" t="s">
        <v>404</v>
      </c>
      <c r="D28" s="499">
        <v>65</v>
      </c>
    </row>
    <row r="29" spans="1:4" ht="44.45" customHeight="1">
      <c r="A29" s="496"/>
      <c r="B29" s="497" t="s">
        <v>423</v>
      </c>
      <c r="C29" s="498" t="s">
        <v>404</v>
      </c>
      <c r="D29" s="499">
        <v>185</v>
      </c>
    </row>
    <row r="30" spans="1:4" ht="44.45" customHeight="1">
      <c r="A30" s="496"/>
      <c r="B30" s="497" t="s">
        <v>424</v>
      </c>
      <c r="C30" s="498" t="s">
        <v>404</v>
      </c>
      <c r="D30" s="499">
        <v>185</v>
      </c>
    </row>
    <row r="31" spans="1:4" ht="44.45" customHeight="1">
      <c r="A31" s="496"/>
      <c r="B31" s="497" t="s">
        <v>425</v>
      </c>
      <c r="C31" s="498" t="s">
        <v>404</v>
      </c>
      <c r="D31" s="499">
        <v>185</v>
      </c>
    </row>
    <row r="32" spans="1:4" ht="44.45" customHeight="1">
      <c r="A32" s="496"/>
      <c r="B32" s="497" t="s">
        <v>426</v>
      </c>
      <c r="C32" s="498" t="s">
        <v>404</v>
      </c>
      <c r="D32" s="499">
        <v>415</v>
      </c>
    </row>
    <row r="33" spans="1:4" ht="44.45" customHeight="1">
      <c r="A33" s="496"/>
      <c r="B33" s="497" t="s">
        <v>427</v>
      </c>
      <c r="C33" s="498" t="s">
        <v>404</v>
      </c>
      <c r="D33" s="499">
        <v>30</v>
      </c>
    </row>
    <row r="34" spans="1:4" ht="44.45" customHeight="1">
      <c r="A34" s="496"/>
      <c r="B34" s="497" t="s">
        <v>428</v>
      </c>
      <c r="C34" s="498" t="s">
        <v>404</v>
      </c>
      <c r="D34" s="499">
        <v>30</v>
      </c>
    </row>
    <row r="35" spans="1:4" ht="44.45" customHeight="1">
      <c r="A35" s="496"/>
      <c r="B35" s="497" t="s">
        <v>429</v>
      </c>
      <c r="C35" s="498" t="s">
        <v>404</v>
      </c>
      <c r="D35" s="499">
        <v>165</v>
      </c>
    </row>
    <row r="36" spans="1:4" ht="44.45" customHeight="1">
      <c r="A36" s="496"/>
      <c r="B36" s="497" t="s">
        <v>430</v>
      </c>
      <c r="C36" s="498" t="s">
        <v>404</v>
      </c>
      <c r="D36" s="499">
        <v>500</v>
      </c>
    </row>
    <row r="37" spans="1:4" ht="44.45" customHeight="1">
      <c r="A37" s="496"/>
      <c r="B37" s="497" t="s">
        <v>431</v>
      </c>
      <c r="C37" s="498" t="s">
        <v>404</v>
      </c>
      <c r="D37" s="499">
        <v>300</v>
      </c>
    </row>
    <row r="38" spans="1:4" ht="44.45" customHeight="1">
      <c r="A38" s="496"/>
      <c r="B38" s="497" t="s">
        <v>432</v>
      </c>
      <c r="C38" s="498" t="s">
        <v>404</v>
      </c>
      <c r="D38" s="499">
        <v>1000</v>
      </c>
    </row>
    <row r="39" spans="1:4" ht="44.45" customHeight="1">
      <c r="A39" s="496"/>
      <c r="B39" s="497" t="s">
        <v>433</v>
      </c>
      <c r="C39" s="498" t="s">
        <v>404</v>
      </c>
      <c r="D39" s="499">
        <v>22.35</v>
      </c>
    </row>
    <row r="40" spans="1:4" ht="28.5" customHeight="1">
      <c r="A40" s="500"/>
      <c r="B40" s="501" t="s">
        <v>434</v>
      </c>
      <c r="C40" s="502" t="s">
        <v>435</v>
      </c>
      <c r="D40" s="503"/>
    </row>
    <row r="41" spans="1:4" s="453" customFormat="1" ht="12" customHeight="1">
      <c r="A41" s="500"/>
      <c r="B41" s="504"/>
      <c r="C41" s="505"/>
      <c r="D41" s="506"/>
    </row>
    <row r="42" spans="1:4" ht="18">
      <c r="A42" s="496"/>
      <c r="B42" s="1349" t="s">
        <v>436</v>
      </c>
      <c r="C42" s="1350"/>
      <c r="D42" s="1351"/>
    </row>
    <row r="43" spans="1:4" ht="15.75">
      <c r="B43" s="1346" t="s">
        <v>437</v>
      </c>
      <c r="C43" s="1347"/>
      <c r="D43" s="507">
        <f>'[20]RSL Loss Factor'!$C$28</f>
        <v>1.034</v>
      </c>
    </row>
    <row r="44" spans="1:4" ht="15.75">
      <c r="B44" s="1346" t="s">
        <v>438</v>
      </c>
      <c r="C44" s="1347"/>
      <c r="D44" s="507">
        <f>'[20]RSL Loss Factor'!$C$30</f>
        <v>1.044214627570067</v>
      </c>
    </row>
    <row r="45" spans="1:4" ht="15.75">
      <c r="B45" s="1346" t="s">
        <v>439</v>
      </c>
      <c r="C45" s="1347"/>
      <c r="D45" s="507" t="str">
        <f>'[20]RSL Loss Factor'!$C$35</f>
        <v>n/a</v>
      </c>
    </row>
    <row r="46" spans="1:4" ht="15.75">
      <c r="B46" s="1346" t="s">
        <v>440</v>
      </c>
      <c r="C46" s="1347"/>
      <c r="D46" s="507">
        <f>D44*0.99</f>
        <v>1.0337724812943663</v>
      </c>
    </row>
    <row r="47" spans="1:4" ht="15.75">
      <c r="B47" s="1346" t="s">
        <v>441</v>
      </c>
      <c r="C47" s="1347"/>
      <c r="D47" s="507" t="str">
        <f>'[20]RSL Loss Factor'!$C$35</f>
        <v>n/a</v>
      </c>
    </row>
    <row r="48" spans="1:4" ht="15.75">
      <c r="B48" s="1346" t="s">
        <v>442</v>
      </c>
      <c r="C48" s="1347"/>
      <c r="D48" s="507">
        <f>D43*D44</f>
        <v>1.0797179249074493</v>
      </c>
    </row>
    <row r="49" spans="2:4" ht="15.75">
      <c r="B49" s="1346" t="s">
        <v>443</v>
      </c>
      <c r="C49" s="1347"/>
      <c r="D49" s="507" t="str">
        <f>D45</f>
        <v>n/a</v>
      </c>
    </row>
    <row r="50" spans="2:4" ht="15.75">
      <c r="B50" s="1346" t="s">
        <v>444</v>
      </c>
      <c r="C50" s="1347"/>
      <c r="D50" s="507">
        <f>D48*0.99</f>
        <v>1.0689207456583749</v>
      </c>
    </row>
    <row r="51" spans="2:4" ht="15.75">
      <c r="B51" s="1346" t="s">
        <v>445</v>
      </c>
      <c r="C51" s="1347"/>
      <c r="D51" s="507" t="str">
        <f>D47</f>
        <v>n/a</v>
      </c>
    </row>
  </sheetData>
  <mergeCells count="18">
    <mergeCell ref="B51:C51"/>
    <mergeCell ref="A7:D7"/>
    <mergeCell ref="A8:D8"/>
    <mergeCell ref="B42:D42"/>
    <mergeCell ref="B43:C43"/>
    <mergeCell ref="B44:C44"/>
    <mergeCell ref="B45:C45"/>
    <mergeCell ref="B46:C46"/>
    <mergeCell ref="B47:C47"/>
    <mergeCell ref="B48:C48"/>
    <mergeCell ref="B49:C49"/>
    <mergeCell ref="B50:C50"/>
    <mergeCell ref="A6:D6"/>
    <mergeCell ref="A1:D1"/>
    <mergeCell ref="A2:D2"/>
    <mergeCell ref="A3:D3"/>
    <mergeCell ref="A4:D4"/>
    <mergeCell ref="A5:D5"/>
  </mergeCells>
  <pageMargins left="0.74803149606299213" right="0.74803149606299213" top="0.98425196850393704" bottom="0.98425196850393704" header="0.51181102362204722" footer="0.51181102362204722"/>
  <pageSetup scale="81" fitToHeight="2" orientation="portrait" horizontalDpi="355" verticalDpi="355" r:id="rId1"/>
  <headerFooter alignWithMargins="0"/>
</worksheet>
</file>

<file path=xl/worksheets/sheet36.xml><?xml version="1.0" encoding="utf-8"?>
<worksheet xmlns="http://schemas.openxmlformats.org/spreadsheetml/2006/main" xmlns:r="http://schemas.openxmlformats.org/officeDocument/2006/relationships">
  <sheetPr>
    <tabColor theme="9" tint="-0.499984740745262"/>
    <pageSetUpPr fitToPage="1"/>
  </sheetPr>
  <dimension ref="A1:L34"/>
  <sheetViews>
    <sheetView topLeftCell="A4" workbookViewId="0">
      <selection activeCell="A23" sqref="A23:H23"/>
    </sheetView>
  </sheetViews>
  <sheetFormatPr defaultRowHeight="12.75"/>
  <cols>
    <col min="1" max="1" width="41.85546875" style="288" bestFit="1" customWidth="1"/>
    <col min="2" max="2" width="16" style="288" bestFit="1" customWidth="1"/>
    <col min="3" max="4" width="12.5703125" style="288" customWidth="1"/>
    <col min="5" max="5" width="13.140625" style="288" customWidth="1"/>
    <col min="6" max="6" width="12.42578125" style="288" customWidth="1"/>
    <col min="7" max="9" width="14.42578125" style="288" bestFit="1" customWidth="1"/>
    <col min="10" max="12" width="10.140625" style="288" bestFit="1" customWidth="1"/>
    <col min="13" max="256" width="9.140625" style="288"/>
    <col min="257" max="257" width="41.85546875" style="288" bestFit="1" customWidth="1"/>
    <col min="258" max="258" width="16" style="288" bestFit="1" customWidth="1"/>
    <col min="259" max="260" width="12.5703125" style="288" customWidth="1"/>
    <col min="261" max="261" width="13.140625" style="288" customWidth="1"/>
    <col min="262" max="262" width="12.42578125" style="288" customWidth="1"/>
    <col min="263" max="265" width="14.42578125" style="288" bestFit="1" customWidth="1"/>
    <col min="266" max="268" width="10.140625" style="288" bestFit="1" customWidth="1"/>
    <col min="269" max="512" width="9.140625" style="288"/>
    <col min="513" max="513" width="41.85546875" style="288" bestFit="1" customWidth="1"/>
    <col min="514" max="514" width="16" style="288" bestFit="1" customWidth="1"/>
    <col min="515" max="516" width="12.5703125" style="288" customWidth="1"/>
    <col min="517" max="517" width="13.140625" style="288" customWidth="1"/>
    <col min="518" max="518" width="12.42578125" style="288" customWidth="1"/>
    <col min="519" max="521" width="14.42578125" style="288" bestFit="1" customWidth="1"/>
    <col min="522" max="524" width="10.140625" style="288" bestFit="1" customWidth="1"/>
    <col min="525" max="768" width="9.140625" style="288"/>
    <col min="769" max="769" width="41.85546875" style="288" bestFit="1" customWidth="1"/>
    <col min="770" max="770" width="16" style="288" bestFit="1" customWidth="1"/>
    <col min="771" max="772" width="12.5703125" style="288" customWidth="1"/>
    <col min="773" max="773" width="13.140625" style="288" customWidth="1"/>
    <col min="774" max="774" width="12.42578125" style="288" customWidth="1"/>
    <col min="775" max="777" width="14.42578125" style="288" bestFit="1" customWidth="1"/>
    <col min="778" max="780" width="10.140625" style="288" bestFit="1" customWidth="1"/>
    <col min="781" max="1024" width="9.140625" style="288"/>
    <col min="1025" max="1025" width="41.85546875" style="288" bestFit="1" customWidth="1"/>
    <col min="1026" max="1026" width="16" style="288" bestFit="1" customWidth="1"/>
    <col min="1027" max="1028" width="12.5703125" style="288" customWidth="1"/>
    <col min="1029" max="1029" width="13.140625" style="288" customWidth="1"/>
    <col min="1030" max="1030" width="12.42578125" style="288" customWidth="1"/>
    <col min="1031" max="1033" width="14.42578125" style="288" bestFit="1" customWidth="1"/>
    <col min="1034" max="1036" width="10.140625" style="288" bestFit="1" customWidth="1"/>
    <col min="1037" max="1280" width="9.140625" style="288"/>
    <col min="1281" max="1281" width="41.85546875" style="288" bestFit="1" customWidth="1"/>
    <col min="1282" max="1282" width="16" style="288" bestFit="1" customWidth="1"/>
    <col min="1283" max="1284" width="12.5703125" style="288" customWidth="1"/>
    <col min="1285" max="1285" width="13.140625" style="288" customWidth="1"/>
    <col min="1286" max="1286" width="12.42578125" style="288" customWidth="1"/>
    <col min="1287" max="1289" width="14.42578125" style="288" bestFit="1" customWidth="1"/>
    <col min="1290" max="1292" width="10.140625" style="288" bestFit="1" customWidth="1"/>
    <col min="1293" max="1536" width="9.140625" style="288"/>
    <col min="1537" max="1537" width="41.85546875" style="288" bestFit="1" customWidth="1"/>
    <col min="1538" max="1538" width="16" style="288" bestFit="1" customWidth="1"/>
    <col min="1539" max="1540" width="12.5703125" style="288" customWidth="1"/>
    <col min="1541" max="1541" width="13.140625" style="288" customWidth="1"/>
    <col min="1542" max="1542" width="12.42578125" style="288" customWidth="1"/>
    <col min="1543" max="1545" width="14.42578125" style="288" bestFit="1" customWidth="1"/>
    <col min="1546" max="1548" width="10.140625" style="288" bestFit="1" customWidth="1"/>
    <col min="1549" max="1792" width="9.140625" style="288"/>
    <col min="1793" max="1793" width="41.85546875" style="288" bestFit="1" customWidth="1"/>
    <col min="1794" max="1794" width="16" style="288" bestFit="1" customWidth="1"/>
    <col min="1795" max="1796" width="12.5703125" style="288" customWidth="1"/>
    <col min="1797" max="1797" width="13.140625" style="288" customWidth="1"/>
    <col min="1798" max="1798" width="12.42578125" style="288" customWidth="1"/>
    <col min="1799" max="1801" width="14.42578125" style="288" bestFit="1" customWidth="1"/>
    <col min="1802" max="1804" width="10.140625" style="288" bestFit="1" customWidth="1"/>
    <col min="1805" max="2048" width="9.140625" style="288"/>
    <col min="2049" max="2049" width="41.85546875" style="288" bestFit="1" customWidth="1"/>
    <col min="2050" max="2050" width="16" style="288" bestFit="1" customWidth="1"/>
    <col min="2051" max="2052" width="12.5703125" style="288" customWidth="1"/>
    <col min="2053" max="2053" width="13.140625" style="288" customWidth="1"/>
    <col min="2054" max="2054" width="12.42578125" style="288" customWidth="1"/>
    <col min="2055" max="2057" width="14.42578125" style="288" bestFit="1" customWidth="1"/>
    <col min="2058" max="2060" width="10.140625" style="288" bestFit="1" customWidth="1"/>
    <col min="2061" max="2304" width="9.140625" style="288"/>
    <col min="2305" max="2305" width="41.85546875" style="288" bestFit="1" customWidth="1"/>
    <col min="2306" max="2306" width="16" style="288" bestFit="1" customWidth="1"/>
    <col min="2307" max="2308" width="12.5703125" style="288" customWidth="1"/>
    <col min="2309" max="2309" width="13.140625" style="288" customWidth="1"/>
    <col min="2310" max="2310" width="12.42578125" style="288" customWidth="1"/>
    <col min="2311" max="2313" width="14.42578125" style="288" bestFit="1" customWidth="1"/>
    <col min="2314" max="2316" width="10.140625" style="288" bestFit="1" customWidth="1"/>
    <col min="2317" max="2560" width="9.140625" style="288"/>
    <col min="2561" max="2561" width="41.85546875" style="288" bestFit="1" customWidth="1"/>
    <col min="2562" max="2562" width="16" style="288" bestFit="1" customWidth="1"/>
    <col min="2563" max="2564" width="12.5703125" style="288" customWidth="1"/>
    <col min="2565" max="2565" width="13.140625" style="288" customWidth="1"/>
    <col min="2566" max="2566" width="12.42578125" style="288" customWidth="1"/>
    <col min="2567" max="2569" width="14.42578125" style="288" bestFit="1" customWidth="1"/>
    <col min="2570" max="2572" width="10.140625" style="288" bestFit="1" customWidth="1"/>
    <col min="2573" max="2816" width="9.140625" style="288"/>
    <col min="2817" max="2817" width="41.85546875" style="288" bestFit="1" customWidth="1"/>
    <col min="2818" max="2818" width="16" style="288" bestFit="1" customWidth="1"/>
    <col min="2819" max="2820" width="12.5703125" style="288" customWidth="1"/>
    <col min="2821" max="2821" width="13.140625" style="288" customWidth="1"/>
    <col min="2822" max="2822" width="12.42578125" style="288" customWidth="1"/>
    <col min="2823" max="2825" width="14.42578125" style="288" bestFit="1" customWidth="1"/>
    <col min="2826" max="2828" width="10.140625" style="288" bestFit="1" customWidth="1"/>
    <col min="2829" max="3072" width="9.140625" style="288"/>
    <col min="3073" max="3073" width="41.85546875" style="288" bestFit="1" customWidth="1"/>
    <col min="3074" max="3074" width="16" style="288" bestFit="1" customWidth="1"/>
    <col min="3075" max="3076" width="12.5703125" style="288" customWidth="1"/>
    <col min="3077" max="3077" width="13.140625" style="288" customWidth="1"/>
    <col min="3078" max="3078" width="12.42578125" style="288" customWidth="1"/>
    <col min="3079" max="3081" width="14.42578125" style="288" bestFit="1" customWidth="1"/>
    <col min="3082" max="3084" width="10.140625" style="288" bestFit="1" customWidth="1"/>
    <col min="3085" max="3328" width="9.140625" style="288"/>
    <col min="3329" max="3329" width="41.85546875" style="288" bestFit="1" customWidth="1"/>
    <col min="3330" max="3330" width="16" style="288" bestFit="1" customWidth="1"/>
    <col min="3331" max="3332" width="12.5703125" style="288" customWidth="1"/>
    <col min="3333" max="3333" width="13.140625" style="288" customWidth="1"/>
    <col min="3334" max="3334" width="12.42578125" style="288" customWidth="1"/>
    <col min="3335" max="3337" width="14.42578125" style="288" bestFit="1" customWidth="1"/>
    <col min="3338" max="3340" width="10.140625" style="288" bestFit="1" customWidth="1"/>
    <col min="3341" max="3584" width="9.140625" style="288"/>
    <col min="3585" max="3585" width="41.85546875" style="288" bestFit="1" customWidth="1"/>
    <col min="3586" max="3586" width="16" style="288" bestFit="1" customWidth="1"/>
    <col min="3587" max="3588" width="12.5703125" style="288" customWidth="1"/>
    <col min="3589" max="3589" width="13.140625" style="288" customWidth="1"/>
    <col min="3590" max="3590" width="12.42578125" style="288" customWidth="1"/>
    <col min="3591" max="3593" width="14.42578125" style="288" bestFit="1" customWidth="1"/>
    <col min="3594" max="3596" width="10.140625" style="288" bestFit="1" customWidth="1"/>
    <col min="3597" max="3840" width="9.140625" style="288"/>
    <col min="3841" max="3841" width="41.85546875" style="288" bestFit="1" customWidth="1"/>
    <col min="3842" max="3842" width="16" style="288" bestFit="1" customWidth="1"/>
    <col min="3843" max="3844" width="12.5703125" style="288" customWidth="1"/>
    <col min="3845" max="3845" width="13.140625" style="288" customWidth="1"/>
    <col min="3846" max="3846" width="12.42578125" style="288" customWidth="1"/>
    <col min="3847" max="3849" width="14.42578125" style="288" bestFit="1" customWidth="1"/>
    <col min="3850" max="3852" width="10.140625" style="288" bestFit="1" customWidth="1"/>
    <col min="3853" max="4096" width="9.140625" style="288"/>
    <col min="4097" max="4097" width="41.85546875" style="288" bestFit="1" customWidth="1"/>
    <col min="4098" max="4098" width="16" style="288" bestFit="1" customWidth="1"/>
    <col min="4099" max="4100" width="12.5703125" style="288" customWidth="1"/>
    <col min="4101" max="4101" width="13.140625" style="288" customWidth="1"/>
    <col min="4102" max="4102" width="12.42578125" style="288" customWidth="1"/>
    <col min="4103" max="4105" width="14.42578125" style="288" bestFit="1" customWidth="1"/>
    <col min="4106" max="4108" width="10.140625" style="288" bestFit="1" customWidth="1"/>
    <col min="4109" max="4352" width="9.140625" style="288"/>
    <col min="4353" max="4353" width="41.85546875" style="288" bestFit="1" customWidth="1"/>
    <col min="4354" max="4354" width="16" style="288" bestFit="1" customWidth="1"/>
    <col min="4355" max="4356" width="12.5703125" style="288" customWidth="1"/>
    <col min="4357" max="4357" width="13.140625" style="288" customWidth="1"/>
    <col min="4358" max="4358" width="12.42578125" style="288" customWidth="1"/>
    <col min="4359" max="4361" width="14.42578125" style="288" bestFit="1" customWidth="1"/>
    <col min="4362" max="4364" width="10.140625" style="288" bestFit="1" customWidth="1"/>
    <col min="4365" max="4608" width="9.140625" style="288"/>
    <col min="4609" max="4609" width="41.85546875" style="288" bestFit="1" customWidth="1"/>
    <col min="4610" max="4610" width="16" style="288" bestFit="1" customWidth="1"/>
    <col min="4611" max="4612" width="12.5703125" style="288" customWidth="1"/>
    <col min="4613" max="4613" width="13.140625" style="288" customWidth="1"/>
    <col min="4614" max="4614" width="12.42578125" style="288" customWidth="1"/>
    <col min="4615" max="4617" width="14.42578125" style="288" bestFit="1" customWidth="1"/>
    <col min="4618" max="4620" width="10.140625" style="288" bestFit="1" customWidth="1"/>
    <col min="4621" max="4864" width="9.140625" style="288"/>
    <col min="4865" max="4865" width="41.85546875" style="288" bestFit="1" customWidth="1"/>
    <col min="4866" max="4866" width="16" style="288" bestFit="1" customWidth="1"/>
    <col min="4867" max="4868" width="12.5703125" style="288" customWidth="1"/>
    <col min="4869" max="4869" width="13.140625" style="288" customWidth="1"/>
    <col min="4870" max="4870" width="12.42578125" style="288" customWidth="1"/>
    <col min="4871" max="4873" width="14.42578125" style="288" bestFit="1" customWidth="1"/>
    <col min="4874" max="4876" width="10.140625" style="288" bestFit="1" customWidth="1"/>
    <col min="4877" max="5120" width="9.140625" style="288"/>
    <col min="5121" max="5121" width="41.85546875" style="288" bestFit="1" customWidth="1"/>
    <col min="5122" max="5122" width="16" style="288" bestFit="1" customWidth="1"/>
    <col min="5123" max="5124" width="12.5703125" style="288" customWidth="1"/>
    <col min="5125" max="5125" width="13.140625" style="288" customWidth="1"/>
    <col min="5126" max="5126" width="12.42578125" style="288" customWidth="1"/>
    <col min="5127" max="5129" width="14.42578125" style="288" bestFit="1" customWidth="1"/>
    <col min="5130" max="5132" width="10.140625" style="288" bestFit="1" customWidth="1"/>
    <col min="5133" max="5376" width="9.140625" style="288"/>
    <col min="5377" max="5377" width="41.85546875" style="288" bestFit="1" customWidth="1"/>
    <col min="5378" max="5378" width="16" style="288" bestFit="1" customWidth="1"/>
    <col min="5379" max="5380" width="12.5703125" style="288" customWidth="1"/>
    <col min="5381" max="5381" width="13.140625" style="288" customWidth="1"/>
    <col min="5382" max="5382" width="12.42578125" style="288" customWidth="1"/>
    <col min="5383" max="5385" width="14.42578125" style="288" bestFit="1" customWidth="1"/>
    <col min="5386" max="5388" width="10.140625" style="288" bestFit="1" customWidth="1"/>
    <col min="5389" max="5632" width="9.140625" style="288"/>
    <col min="5633" max="5633" width="41.85546875" style="288" bestFit="1" customWidth="1"/>
    <col min="5634" max="5634" width="16" style="288" bestFit="1" customWidth="1"/>
    <col min="5635" max="5636" width="12.5703125" style="288" customWidth="1"/>
    <col min="5637" max="5637" width="13.140625" style="288" customWidth="1"/>
    <col min="5638" max="5638" width="12.42578125" style="288" customWidth="1"/>
    <col min="5639" max="5641" width="14.42578125" style="288" bestFit="1" customWidth="1"/>
    <col min="5642" max="5644" width="10.140625" style="288" bestFit="1" customWidth="1"/>
    <col min="5645" max="5888" width="9.140625" style="288"/>
    <col min="5889" max="5889" width="41.85546875" style="288" bestFit="1" customWidth="1"/>
    <col min="5890" max="5890" width="16" style="288" bestFit="1" customWidth="1"/>
    <col min="5891" max="5892" width="12.5703125" style="288" customWidth="1"/>
    <col min="5893" max="5893" width="13.140625" style="288" customWidth="1"/>
    <col min="5894" max="5894" width="12.42578125" style="288" customWidth="1"/>
    <col min="5895" max="5897" width="14.42578125" style="288" bestFit="1" customWidth="1"/>
    <col min="5898" max="5900" width="10.140625" style="288" bestFit="1" customWidth="1"/>
    <col min="5901" max="6144" width="9.140625" style="288"/>
    <col min="6145" max="6145" width="41.85546875" style="288" bestFit="1" customWidth="1"/>
    <col min="6146" max="6146" width="16" style="288" bestFit="1" customWidth="1"/>
    <col min="6147" max="6148" width="12.5703125" style="288" customWidth="1"/>
    <col min="6149" max="6149" width="13.140625" style="288" customWidth="1"/>
    <col min="6150" max="6150" width="12.42578125" style="288" customWidth="1"/>
    <col min="6151" max="6153" width="14.42578125" style="288" bestFit="1" customWidth="1"/>
    <col min="6154" max="6156" width="10.140625" style="288" bestFit="1" customWidth="1"/>
    <col min="6157" max="6400" width="9.140625" style="288"/>
    <col min="6401" max="6401" width="41.85546875" style="288" bestFit="1" customWidth="1"/>
    <col min="6402" max="6402" width="16" style="288" bestFit="1" customWidth="1"/>
    <col min="6403" max="6404" width="12.5703125" style="288" customWidth="1"/>
    <col min="6405" max="6405" width="13.140625" style="288" customWidth="1"/>
    <col min="6406" max="6406" width="12.42578125" style="288" customWidth="1"/>
    <col min="6407" max="6409" width="14.42578125" style="288" bestFit="1" customWidth="1"/>
    <col min="6410" max="6412" width="10.140625" style="288" bestFit="1" customWidth="1"/>
    <col min="6413" max="6656" width="9.140625" style="288"/>
    <col min="6657" max="6657" width="41.85546875" style="288" bestFit="1" customWidth="1"/>
    <col min="6658" max="6658" width="16" style="288" bestFit="1" customWidth="1"/>
    <col min="6659" max="6660" width="12.5703125" style="288" customWidth="1"/>
    <col min="6661" max="6661" width="13.140625" style="288" customWidth="1"/>
    <col min="6662" max="6662" width="12.42578125" style="288" customWidth="1"/>
    <col min="6663" max="6665" width="14.42578125" style="288" bestFit="1" customWidth="1"/>
    <col min="6666" max="6668" width="10.140625" style="288" bestFit="1" customWidth="1"/>
    <col min="6669" max="6912" width="9.140625" style="288"/>
    <col min="6913" max="6913" width="41.85546875" style="288" bestFit="1" customWidth="1"/>
    <col min="6914" max="6914" width="16" style="288" bestFit="1" customWidth="1"/>
    <col min="6915" max="6916" width="12.5703125" style="288" customWidth="1"/>
    <col min="6917" max="6917" width="13.140625" style="288" customWidth="1"/>
    <col min="6918" max="6918" width="12.42578125" style="288" customWidth="1"/>
    <col min="6919" max="6921" width="14.42578125" style="288" bestFit="1" customWidth="1"/>
    <col min="6922" max="6924" width="10.140625" style="288" bestFit="1" customWidth="1"/>
    <col min="6925" max="7168" width="9.140625" style="288"/>
    <col min="7169" max="7169" width="41.85546875" style="288" bestFit="1" customWidth="1"/>
    <col min="7170" max="7170" width="16" style="288" bestFit="1" customWidth="1"/>
    <col min="7171" max="7172" width="12.5703125" style="288" customWidth="1"/>
    <col min="7173" max="7173" width="13.140625" style="288" customWidth="1"/>
    <col min="7174" max="7174" width="12.42578125" style="288" customWidth="1"/>
    <col min="7175" max="7177" width="14.42578125" style="288" bestFit="1" customWidth="1"/>
    <col min="7178" max="7180" width="10.140625" style="288" bestFit="1" customWidth="1"/>
    <col min="7181" max="7424" width="9.140625" style="288"/>
    <col min="7425" max="7425" width="41.85546875" style="288" bestFit="1" customWidth="1"/>
    <col min="7426" max="7426" width="16" style="288" bestFit="1" customWidth="1"/>
    <col min="7427" max="7428" width="12.5703125" style="288" customWidth="1"/>
    <col min="7429" max="7429" width="13.140625" style="288" customWidth="1"/>
    <col min="7430" max="7430" width="12.42578125" style="288" customWidth="1"/>
    <col min="7431" max="7433" width="14.42578125" style="288" bestFit="1" customWidth="1"/>
    <col min="7434" max="7436" width="10.140625" style="288" bestFit="1" customWidth="1"/>
    <col min="7437" max="7680" width="9.140625" style="288"/>
    <col min="7681" max="7681" width="41.85546875" style="288" bestFit="1" customWidth="1"/>
    <col min="7682" max="7682" width="16" style="288" bestFit="1" customWidth="1"/>
    <col min="7683" max="7684" width="12.5703125" style="288" customWidth="1"/>
    <col min="7685" max="7685" width="13.140625" style="288" customWidth="1"/>
    <col min="7686" max="7686" width="12.42578125" style="288" customWidth="1"/>
    <col min="7687" max="7689" width="14.42578125" style="288" bestFit="1" customWidth="1"/>
    <col min="7690" max="7692" width="10.140625" style="288" bestFit="1" customWidth="1"/>
    <col min="7693" max="7936" width="9.140625" style="288"/>
    <col min="7937" max="7937" width="41.85546875" style="288" bestFit="1" customWidth="1"/>
    <col min="7938" max="7938" width="16" style="288" bestFit="1" customWidth="1"/>
    <col min="7939" max="7940" width="12.5703125" style="288" customWidth="1"/>
    <col min="7941" max="7941" width="13.140625" style="288" customWidth="1"/>
    <col min="7942" max="7942" width="12.42578125" style="288" customWidth="1"/>
    <col min="7943" max="7945" width="14.42578125" style="288" bestFit="1" customWidth="1"/>
    <col min="7946" max="7948" width="10.140625" style="288" bestFit="1" customWidth="1"/>
    <col min="7949" max="8192" width="9.140625" style="288"/>
    <col min="8193" max="8193" width="41.85546875" style="288" bestFit="1" customWidth="1"/>
    <col min="8194" max="8194" width="16" style="288" bestFit="1" customWidth="1"/>
    <col min="8195" max="8196" width="12.5703125" style="288" customWidth="1"/>
    <col min="8197" max="8197" width="13.140625" style="288" customWidth="1"/>
    <col min="8198" max="8198" width="12.42578125" style="288" customWidth="1"/>
    <col min="8199" max="8201" width="14.42578125" style="288" bestFit="1" customWidth="1"/>
    <col min="8202" max="8204" width="10.140625" style="288" bestFit="1" customWidth="1"/>
    <col min="8205" max="8448" width="9.140625" style="288"/>
    <col min="8449" max="8449" width="41.85546875" style="288" bestFit="1" customWidth="1"/>
    <col min="8450" max="8450" width="16" style="288" bestFit="1" customWidth="1"/>
    <col min="8451" max="8452" width="12.5703125" style="288" customWidth="1"/>
    <col min="8453" max="8453" width="13.140625" style="288" customWidth="1"/>
    <col min="8454" max="8454" width="12.42578125" style="288" customWidth="1"/>
    <col min="8455" max="8457" width="14.42578125" style="288" bestFit="1" customWidth="1"/>
    <col min="8458" max="8460" width="10.140625" style="288" bestFit="1" customWidth="1"/>
    <col min="8461" max="8704" width="9.140625" style="288"/>
    <col min="8705" max="8705" width="41.85546875" style="288" bestFit="1" customWidth="1"/>
    <col min="8706" max="8706" width="16" style="288" bestFit="1" customWidth="1"/>
    <col min="8707" max="8708" width="12.5703125" style="288" customWidth="1"/>
    <col min="8709" max="8709" width="13.140625" style="288" customWidth="1"/>
    <col min="8710" max="8710" width="12.42578125" style="288" customWidth="1"/>
    <col min="8711" max="8713" width="14.42578125" style="288" bestFit="1" customWidth="1"/>
    <col min="8714" max="8716" width="10.140625" style="288" bestFit="1" customWidth="1"/>
    <col min="8717" max="8960" width="9.140625" style="288"/>
    <col min="8961" max="8961" width="41.85546875" style="288" bestFit="1" customWidth="1"/>
    <col min="8962" max="8962" width="16" style="288" bestFit="1" customWidth="1"/>
    <col min="8963" max="8964" width="12.5703125" style="288" customWidth="1"/>
    <col min="8965" max="8965" width="13.140625" style="288" customWidth="1"/>
    <col min="8966" max="8966" width="12.42578125" style="288" customWidth="1"/>
    <col min="8967" max="8969" width="14.42578125" style="288" bestFit="1" customWidth="1"/>
    <col min="8970" max="8972" width="10.140625" style="288" bestFit="1" customWidth="1"/>
    <col min="8973" max="9216" width="9.140625" style="288"/>
    <col min="9217" max="9217" width="41.85546875" style="288" bestFit="1" customWidth="1"/>
    <col min="9218" max="9218" width="16" style="288" bestFit="1" customWidth="1"/>
    <col min="9219" max="9220" width="12.5703125" style="288" customWidth="1"/>
    <col min="9221" max="9221" width="13.140625" style="288" customWidth="1"/>
    <col min="9222" max="9222" width="12.42578125" style="288" customWidth="1"/>
    <col min="9223" max="9225" width="14.42578125" style="288" bestFit="1" customWidth="1"/>
    <col min="9226" max="9228" width="10.140625" style="288" bestFit="1" customWidth="1"/>
    <col min="9229" max="9472" width="9.140625" style="288"/>
    <col min="9473" max="9473" width="41.85546875" style="288" bestFit="1" customWidth="1"/>
    <col min="9474" max="9474" width="16" style="288" bestFit="1" customWidth="1"/>
    <col min="9475" max="9476" width="12.5703125" style="288" customWidth="1"/>
    <col min="9477" max="9477" width="13.140625" style="288" customWidth="1"/>
    <col min="9478" max="9478" width="12.42578125" style="288" customWidth="1"/>
    <col min="9479" max="9481" width="14.42578125" style="288" bestFit="1" customWidth="1"/>
    <col min="9482" max="9484" width="10.140625" style="288" bestFit="1" customWidth="1"/>
    <col min="9485" max="9728" width="9.140625" style="288"/>
    <col min="9729" max="9729" width="41.85546875" style="288" bestFit="1" customWidth="1"/>
    <col min="9730" max="9730" width="16" style="288" bestFit="1" customWidth="1"/>
    <col min="9731" max="9732" width="12.5703125" style="288" customWidth="1"/>
    <col min="9733" max="9733" width="13.140625" style="288" customWidth="1"/>
    <col min="9734" max="9734" width="12.42578125" style="288" customWidth="1"/>
    <col min="9735" max="9737" width="14.42578125" style="288" bestFit="1" customWidth="1"/>
    <col min="9738" max="9740" width="10.140625" style="288" bestFit="1" customWidth="1"/>
    <col min="9741" max="9984" width="9.140625" style="288"/>
    <col min="9985" max="9985" width="41.85546875" style="288" bestFit="1" customWidth="1"/>
    <col min="9986" max="9986" width="16" style="288" bestFit="1" customWidth="1"/>
    <col min="9987" max="9988" width="12.5703125" style="288" customWidth="1"/>
    <col min="9989" max="9989" width="13.140625" style="288" customWidth="1"/>
    <col min="9990" max="9990" width="12.42578125" style="288" customWidth="1"/>
    <col min="9991" max="9993" width="14.42578125" style="288" bestFit="1" customWidth="1"/>
    <col min="9994" max="9996" width="10.140625" style="288" bestFit="1" customWidth="1"/>
    <col min="9997" max="10240" width="9.140625" style="288"/>
    <col min="10241" max="10241" width="41.85546875" style="288" bestFit="1" customWidth="1"/>
    <col min="10242" max="10242" width="16" style="288" bestFit="1" customWidth="1"/>
    <col min="10243" max="10244" width="12.5703125" style="288" customWidth="1"/>
    <col min="10245" max="10245" width="13.140625" style="288" customWidth="1"/>
    <col min="10246" max="10246" width="12.42578125" style="288" customWidth="1"/>
    <col min="10247" max="10249" width="14.42578125" style="288" bestFit="1" customWidth="1"/>
    <col min="10250" max="10252" width="10.140625" style="288" bestFit="1" customWidth="1"/>
    <col min="10253" max="10496" width="9.140625" style="288"/>
    <col min="10497" max="10497" width="41.85546875" style="288" bestFit="1" customWidth="1"/>
    <col min="10498" max="10498" width="16" style="288" bestFit="1" customWidth="1"/>
    <col min="10499" max="10500" width="12.5703125" style="288" customWidth="1"/>
    <col min="10501" max="10501" width="13.140625" style="288" customWidth="1"/>
    <col min="10502" max="10502" width="12.42578125" style="288" customWidth="1"/>
    <col min="10503" max="10505" width="14.42578125" style="288" bestFit="1" customWidth="1"/>
    <col min="10506" max="10508" width="10.140625" style="288" bestFit="1" customWidth="1"/>
    <col min="10509" max="10752" width="9.140625" style="288"/>
    <col min="10753" max="10753" width="41.85546875" style="288" bestFit="1" customWidth="1"/>
    <col min="10754" max="10754" width="16" style="288" bestFit="1" customWidth="1"/>
    <col min="10755" max="10756" width="12.5703125" style="288" customWidth="1"/>
    <col min="10757" max="10757" width="13.140625" style="288" customWidth="1"/>
    <col min="10758" max="10758" width="12.42578125" style="288" customWidth="1"/>
    <col min="10759" max="10761" width="14.42578125" style="288" bestFit="1" customWidth="1"/>
    <col min="10762" max="10764" width="10.140625" style="288" bestFit="1" customWidth="1"/>
    <col min="10765" max="11008" width="9.140625" style="288"/>
    <col min="11009" max="11009" width="41.85546875" style="288" bestFit="1" customWidth="1"/>
    <col min="11010" max="11010" width="16" style="288" bestFit="1" customWidth="1"/>
    <col min="11011" max="11012" width="12.5703125" style="288" customWidth="1"/>
    <col min="11013" max="11013" width="13.140625" style="288" customWidth="1"/>
    <col min="11014" max="11014" width="12.42578125" style="288" customWidth="1"/>
    <col min="11015" max="11017" width="14.42578125" style="288" bestFit="1" customWidth="1"/>
    <col min="11018" max="11020" width="10.140625" style="288" bestFit="1" customWidth="1"/>
    <col min="11021" max="11264" width="9.140625" style="288"/>
    <col min="11265" max="11265" width="41.85546875" style="288" bestFit="1" customWidth="1"/>
    <col min="11266" max="11266" width="16" style="288" bestFit="1" customWidth="1"/>
    <col min="11267" max="11268" width="12.5703125" style="288" customWidth="1"/>
    <col min="11269" max="11269" width="13.140625" style="288" customWidth="1"/>
    <col min="11270" max="11270" width="12.42578125" style="288" customWidth="1"/>
    <col min="11271" max="11273" width="14.42578125" style="288" bestFit="1" customWidth="1"/>
    <col min="11274" max="11276" width="10.140625" style="288" bestFit="1" customWidth="1"/>
    <col min="11277" max="11520" width="9.140625" style="288"/>
    <col min="11521" max="11521" width="41.85546875" style="288" bestFit="1" customWidth="1"/>
    <col min="11522" max="11522" width="16" style="288" bestFit="1" customWidth="1"/>
    <col min="11523" max="11524" width="12.5703125" style="288" customWidth="1"/>
    <col min="11525" max="11525" width="13.140625" style="288" customWidth="1"/>
    <col min="11526" max="11526" width="12.42578125" style="288" customWidth="1"/>
    <col min="11527" max="11529" width="14.42578125" style="288" bestFit="1" customWidth="1"/>
    <col min="11530" max="11532" width="10.140625" style="288" bestFit="1" customWidth="1"/>
    <col min="11533" max="11776" width="9.140625" style="288"/>
    <col min="11777" max="11777" width="41.85546875" style="288" bestFit="1" customWidth="1"/>
    <col min="11778" max="11778" width="16" style="288" bestFit="1" customWidth="1"/>
    <col min="11779" max="11780" width="12.5703125" style="288" customWidth="1"/>
    <col min="11781" max="11781" width="13.140625" style="288" customWidth="1"/>
    <col min="11782" max="11782" width="12.42578125" style="288" customWidth="1"/>
    <col min="11783" max="11785" width="14.42578125" style="288" bestFit="1" customWidth="1"/>
    <col min="11786" max="11788" width="10.140625" style="288" bestFit="1" customWidth="1"/>
    <col min="11789" max="12032" width="9.140625" style="288"/>
    <col min="12033" max="12033" width="41.85546875" style="288" bestFit="1" customWidth="1"/>
    <col min="12034" max="12034" width="16" style="288" bestFit="1" customWidth="1"/>
    <col min="12035" max="12036" width="12.5703125" style="288" customWidth="1"/>
    <col min="12037" max="12037" width="13.140625" style="288" customWidth="1"/>
    <col min="12038" max="12038" width="12.42578125" style="288" customWidth="1"/>
    <col min="12039" max="12041" width="14.42578125" style="288" bestFit="1" customWidth="1"/>
    <col min="12042" max="12044" width="10.140625" style="288" bestFit="1" customWidth="1"/>
    <col min="12045" max="12288" width="9.140625" style="288"/>
    <col min="12289" max="12289" width="41.85546875" style="288" bestFit="1" customWidth="1"/>
    <col min="12290" max="12290" width="16" style="288" bestFit="1" customWidth="1"/>
    <col min="12291" max="12292" width="12.5703125" style="288" customWidth="1"/>
    <col min="12293" max="12293" width="13.140625" style="288" customWidth="1"/>
    <col min="12294" max="12294" width="12.42578125" style="288" customWidth="1"/>
    <col min="12295" max="12297" width="14.42578125" style="288" bestFit="1" customWidth="1"/>
    <col min="12298" max="12300" width="10.140625" style="288" bestFit="1" customWidth="1"/>
    <col min="12301" max="12544" width="9.140625" style="288"/>
    <col min="12545" max="12545" width="41.85546875" style="288" bestFit="1" customWidth="1"/>
    <col min="12546" max="12546" width="16" style="288" bestFit="1" customWidth="1"/>
    <col min="12547" max="12548" width="12.5703125" style="288" customWidth="1"/>
    <col min="12549" max="12549" width="13.140625" style="288" customWidth="1"/>
    <col min="12550" max="12550" width="12.42578125" style="288" customWidth="1"/>
    <col min="12551" max="12553" width="14.42578125" style="288" bestFit="1" customWidth="1"/>
    <col min="12554" max="12556" width="10.140625" style="288" bestFit="1" customWidth="1"/>
    <col min="12557" max="12800" width="9.140625" style="288"/>
    <col min="12801" max="12801" width="41.85546875" style="288" bestFit="1" customWidth="1"/>
    <col min="12802" max="12802" width="16" style="288" bestFit="1" customWidth="1"/>
    <col min="12803" max="12804" width="12.5703125" style="288" customWidth="1"/>
    <col min="12805" max="12805" width="13.140625" style="288" customWidth="1"/>
    <col min="12806" max="12806" width="12.42578125" style="288" customWidth="1"/>
    <col min="12807" max="12809" width="14.42578125" style="288" bestFit="1" customWidth="1"/>
    <col min="12810" max="12812" width="10.140625" style="288" bestFit="1" customWidth="1"/>
    <col min="12813" max="13056" width="9.140625" style="288"/>
    <col min="13057" max="13057" width="41.85546875" style="288" bestFit="1" customWidth="1"/>
    <col min="13058" max="13058" width="16" style="288" bestFit="1" customWidth="1"/>
    <col min="13059" max="13060" width="12.5703125" style="288" customWidth="1"/>
    <col min="13061" max="13061" width="13.140625" style="288" customWidth="1"/>
    <col min="13062" max="13062" width="12.42578125" style="288" customWidth="1"/>
    <col min="13063" max="13065" width="14.42578125" style="288" bestFit="1" customWidth="1"/>
    <col min="13066" max="13068" width="10.140625" style="288" bestFit="1" customWidth="1"/>
    <col min="13069" max="13312" width="9.140625" style="288"/>
    <col min="13313" max="13313" width="41.85546875" style="288" bestFit="1" customWidth="1"/>
    <col min="13314" max="13314" width="16" style="288" bestFit="1" customWidth="1"/>
    <col min="13315" max="13316" width="12.5703125" style="288" customWidth="1"/>
    <col min="13317" max="13317" width="13.140625" style="288" customWidth="1"/>
    <col min="13318" max="13318" width="12.42578125" style="288" customWidth="1"/>
    <col min="13319" max="13321" width="14.42578125" style="288" bestFit="1" customWidth="1"/>
    <col min="13322" max="13324" width="10.140625" style="288" bestFit="1" customWidth="1"/>
    <col min="13325" max="13568" width="9.140625" style="288"/>
    <col min="13569" max="13569" width="41.85546875" style="288" bestFit="1" customWidth="1"/>
    <col min="13570" max="13570" width="16" style="288" bestFit="1" customWidth="1"/>
    <col min="13571" max="13572" width="12.5703125" style="288" customWidth="1"/>
    <col min="13573" max="13573" width="13.140625" style="288" customWidth="1"/>
    <col min="13574" max="13574" width="12.42578125" style="288" customWidth="1"/>
    <col min="13575" max="13577" width="14.42578125" style="288" bestFit="1" customWidth="1"/>
    <col min="13578" max="13580" width="10.140625" style="288" bestFit="1" customWidth="1"/>
    <col min="13581" max="13824" width="9.140625" style="288"/>
    <col min="13825" max="13825" width="41.85546875" style="288" bestFit="1" customWidth="1"/>
    <col min="13826" max="13826" width="16" style="288" bestFit="1" customWidth="1"/>
    <col min="13827" max="13828" width="12.5703125" style="288" customWidth="1"/>
    <col min="13829" max="13829" width="13.140625" style="288" customWidth="1"/>
    <col min="13830" max="13830" width="12.42578125" style="288" customWidth="1"/>
    <col min="13831" max="13833" width="14.42578125" style="288" bestFit="1" customWidth="1"/>
    <col min="13834" max="13836" width="10.140625" style="288" bestFit="1" customWidth="1"/>
    <col min="13837" max="14080" width="9.140625" style="288"/>
    <col min="14081" max="14081" width="41.85546875" style="288" bestFit="1" customWidth="1"/>
    <col min="14082" max="14082" width="16" style="288" bestFit="1" customWidth="1"/>
    <col min="14083" max="14084" width="12.5703125" style="288" customWidth="1"/>
    <col min="14085" max="14085" width="13.140625" style="288" customWidth="1"/>
    <col min="14086" max="14086" width="12.42578125" style="288" customWidth="1"/>
    <col min="14087" max="14089" width="14.42578125" style="288" bestFit="1" customWidth="1"/>
    <col min="14090" max="14092" width="10.140625" style="288" bestFit="1" customWidth="1"/>
    <col min="14093" max="14336" width="9.140625" style="288"/>
    <col min="14337" max="14337" width="41.85546875" style="288" bestFit="1" customWidth="1"/>
    <col min="14338" max="14338" width="16" style="288" bestFit="1" customWidth="1"/>
    <col min="14339" max="14340" width="12.5703125" style="288" customWidth="1"/>
    <col min="14341" max="14341" width="13.140625" style="288" customWidth="1"/>
    <col min="14342" max="14342" width="12.42578125" style="288" customWidth="1"/>
    <col min="14343" max="14345" width="14.42578125" style="288" bestFit="1" customWidth="1"/>
    <col min="14346" max="14348" width="10.140625" style="288" bestFit="1" customWidth="1"/>
    <col min="14349" max="14592" width="9.140625" style="288"/>
    <col min="14593" max="14593" width="41.85546875" style="288" bestFit="1" customWidth="1"/>
    <col min="14594" max="14594" width="16" style="288" bestFit="1" customWidth="1"/>
    <col min="14595" max="14596" width="12.5703125" style="288" customWidth="1"/>
    <col min="14597" max="14597" width="13.140625" style="288" customWidth="1"/>
    <col min="14598" max="14598" width="12.42578125" style="288" customWidth="1"/>
    <col min="14599" max="14601" width="14.42578125" style="288" bestFit="1" customWidth="1"/>
    <col min="14602" max="14604" width="10.140625" style="288" bestFit="1" customWidth="1"/>
    <col min="14605" max="14848" width="9.140625" style="288"/>
    <col min="14849" max="14849" width="41.85546875" style="288" bestFit="1" customWidth="1"/>
    <col min="14850" max="14850" width="16" style="288" bestFit="1" customWidth="1"/>
    <col min="14851" max="14852" width="12.5703125" style="288" customWidth="1"/>
    <col min="14853" max="14853" width="13.140625" style="288" customWidth="1"/>
    <col min="14854" max="14854" width="12.42578125" style="288" customWidth="1"/>
    <col min="14855" max="14857" width="14.42578125" style="288" bestFit="1" customWidth="1"/>
    <col min="14858" max="14860" width="10.140625" style="288" bestFit="1" customWidth="1"/>
    <col min="14861" max="15104" width="9.140625" style="288"/>
    <col min="15105" max="15105" width="41.85546875" style="288" bestFit="1" customWidth="1"/>
    <col min="15106" max="15106" width="16" style="288" bestFit="1" customWidth="1"/>
    <col min="15107" max="15108" width="12.5703125" style="288" customWidth="1"/>
    <col min="15109" max="15109" width="13.140625" style="288" customWidth="1"/>
    <col min="15110" max="15110" width="12.42578125" style="288" customWidth="1"/>
    <col min="15111" max="15113" width="14.42578125" style="288" bestFit="1" customWidth="1"/>
    <col min="15114" max="15116" width="10.140625" style="288" bestFit="1" customWidth="1"/>
    <col min="15117" max="15360" width="9.140625" style="288"/>
    <col min="15361" max="15361" width="41.85546875" style="288" bestFit="1" customWidth="1"/>
    <col min="15362" max="15362" width="16" style="288" bestFit="1" customWidth="1"/>
    <col min="15363" max="15364" width="12.5703125" style="288" customWidth="1"/>
    <col min="15365" max="15365" width="13.140625" style="288" customWidth="1"/>
    <col min="15366" max="15366" width="12.42578125" style="288" customWidth="1"/>
    <col min="15367" max="15369" width="14.42578125" style="288" bestFit="1" customWidth="1"/>
    <col min="15370" max="15372" width="10.140625" style="288" bestFit="1" customWidth="1"/>
    <col min="15373" max="15616" width="9.140625" style="288"/>
    <col min="15617" max="15617" width="41.85546875" style="288" bestFit="1" customWidth="1"/>
    <col min="15618" max="15618" width="16" style="288" bestFit="1" customWidth="1"/>
    <col min="15619" max="15620" width="12.5703125" style="288" customWidth="1"/>
    <col min="15621" max="15621" width="13.140625" style="288" customWidth="1"/>
    <col min="15622" max="15622" width="12.42578125" style="288" customWidth="1"/>
    <col min="15623" max="15625" width="14.42578125" style="288" bestFit="1" customWidth="1"/>
    <col min="15626" max="15628" width="10.140625" style="288" bestFit="1" customWidth="1"/>
    <col min="15629" max="15872" width="9.140625" style="288"/>
    <col min="15873" max="15873" width="41.85546875" style="288" bestFit="1" customWidth="1"/>
    <col min="15874" max="15874" width="16" style="288" bestFit="1" customWidth="1"/>
    <col min="15875" max="15876" width="12.5703125" style="288" customWidth="1"/>
    <col min="15877" max="15877" width="13.140625" style="288" customWidth="1"/>
    <col min="15878" max="15878" width="12.42578125" style="288" customWidth="1"/>
    <col min="15879" max="15881" width="14.42578125" style="288" bestFit="1" customWidth="1"/>
    <col min="15882" max="15884" width="10.140625" style="288" bestFit="1" customWidth="1"/>
    <col min="15885" max="16128" width="9.140625" style="288"/>
    <col min="16129" max="16129" width="41.85546875" style="288" bestFit="1" customWidth="1"/>
    <col min="16130" max="16130" width="16" style="288" bestFit="1" customWidth="1"/>
    <col min="16131" max="16132" width="12.5703125" style="288" customWidth="1"/>
    <col min="16133" max="16133" width="13.140625" style="288" customWidth="1"/>
    <col min="16134" max="16134" width="12.42578125" style="288" customWidth="1"/>
    <col min="16135" max="16137" width="14.42578125" style="288" bestFit="1" customWidth="1"/>
    <col min="16138" max="16140" width="10.140625" style="288" bestFit="1" customWidth="1"/>
    <col min="16141" max="16384" width="9.140625" style="288"/>
  </cols>
  <sheetData>
    <row r="1" spans="1:12">
      <c r="A1" s="1344" t="str">
        <f>+'[19]Revenue Input'!A1</f>
        <v>Rideau St. Lawrence Distribution Inc.</v>
      </c>
      <c r="B1" s="1344"/>
      <c r="C1" s="1344"/>
      <c r="D1" s="1344"/>
      <c r="E1" s="1344"/>
      <c r="F1" s="1344"/>
      <c r="G1" s="1344"/>
      <c r="H1" s="1344"/>
      <c r="I1" s="1344"/>
    </row>
    <row r="2" spans="1:12">
      <c r="A2" s="1344" t="str">
        <f>+'[19]Revenue Input'!A2</f>
        <v xml:space="preserve"> License Number ED-2003-0003, File Number EB-2011-0274</v>
      </c>
      <c r="B2" s="1344"/>
      <c r="C2" s="1344"/>
      <c r="D2" s="1344"/>
      <c r="E2" s="1344"/>
      <c r="F2" s="1344"/>
      <c r="G2" s="1344"/>
      <c r="H2" s="1344"/>
      <c r="I2" s="1344"/>
    </row>
    <row r="3" spans="1:12">
      <c r="A3" s="1344">
        <f>+'[19]Revenue Input'!A3</f>
        <v>0</v>
      </c>
      <c r="B3" s="1344"/>
      <c r="C3" s="1344"/>
      <c r="D3" s="1344"/>
      <c r="E3" s="1344"/>
      <c r="F3" s="1344"/>
      <c r="G3" s="1344"/>
      <c r="H3" s="1344"/>
      <c r="I3" s="1344"/>
    </row>
    <row r="4" spans="1:12" ht="7.5" customHeight="1">
      <c r="A4" s="1340"/>
      <c r="B4" s="1340"/>
      <c r="C4" s="1340"/>
      <c r="D4" s="1340"/>
      <c r="E4" s="1340"/>
      <c r="F4" s="1340"/>
      <c r="G4" s="1340"/>
      <c r="H4" s="1340"/>
      <c r="I4" s="1340"/>
    </row>
    <row r="5" spans="1:12" ht="15.75">
      <c r="A5" s="1353" t="s">
        <v>446</v>
      </c>
      <c r="B5" s="1353"/>
      <c r="C5" s="1353"/>
      <c r="D5" s="1353"/>
      <c r="E5" s="1353"/>
      <c r="F5" s="1353"/>
      <c r="G5" s="1353"/>
      <c r="H5" s="1353"/>
      <c r="I5" s="1353"/>
    </row>
    <row r="6" spans="1:12" ht="8.25" customHeight="1">
      <c r="A6" s="1353"/>
      <c r="B6" s="1353"/>
      <c r="C6" s="1353"/>
      <c r="D6" s="1353"/>
      <c r="E6" s="1353"/>
      <c r="F6" s="1353"/>
      <c r="G6" s="1353"/>
      <c r="H6" s="1353"/>
      <c r="I6" s="1353"/>
    </row>
    <row r="7" spans="1:12" ht="38.25">
      <c r="A7" s="454" t="s">
        <v>0</v>
      </c>
      <c r="B7" s="508" t="s">
        <v>6</v>
      </c>
      <c r="C7" s="508" t="s">
        <v>7</v>
      </c>
      <c r="D7" s="508" t="s">
        <v>8</v>
      </c>
      <c r="E7" s="508" t="s">
        <v>9</v>
      </c>
      <c r="F7" s="508" t="s">
        <v>24</v>
      </c>
      <c r="G7" s="508" t="s">
        <v>10</v>
      </c>
      <c r="H7" s="508" t="s">
        <v>11</v>
      </c>
      <c r="I7" s="508" t="s">
        <v>66</v>
      </c>
    </row>
    <row r="8" spans="1:12" ht="20.100000000000001" customHeight="1">
      <c r="A8" s="510" t="e">
        <f>#REF!</f>
        <v>#REF!</v>
      </c>
      <c r="B8" s="511">
        <f>+'[19]Forecast Data For 2012'!$C$8</f>
        <v>44584446.109923698</v>
      </c>
      <c r="C8" s="511"/>
      <c r="D8" s="511"/>
      <c r="E8" s="511">
        <f>+'[19]Forecast Data For 2012'!$C$7*12</f>
        <v>60195.75077659791</v>
      </c>
      <c r="F8" s="511"/>
      <c r="G8" s="512">
        <f>+E8*'[19]2011 Existing Rates'!$C$8</f>
        <v>618812.3179834265</v>
      </c>
      <c r="H8" s="512">
        <f>+B8*'[19]2011 Existing Rates'!$E$8</f>
        <v>521638.01948610728</v>
      </c>
      <c r="I8" s="512">
        <f>+G8+H8</f>
        <v>1140450.3374695338</v>
      </c>
      <c r="K8" s="336"/>
      <c r="L8" s="336"/>
    </row>
    <row r="9" spans="1:12" ht="20.100000000000001" customHeight="1">
      <c r="A9" s="510" t="e">
        <f>#REF!</f>
        <v>#REF!</v>
      </c>
      <c r="B9" s="511">
        <f>+'[19]Forecast Data For 2012'!$C$10</f>
        <v>19806494.852236252</v>
      </c>
      <c r="C9" s="511"/>
      <c r="D9" s="511"/>
      <c r="E9" s="511">
        <f>+'[19]Forecast Data For 2012'!$C$9*12</f>
        <v>9240</v>
      </c>
      <c r="F9" s="511"/>
      <c r="G9" s="512">
        <f>+E9*'[19]2011 Existing Rates'!$C$9</f>
        <v>224901.6</v>
      </c>
      <c r="H9" s="512">
        <f>+B9*'[19]2011 Existing Rates'!$E$9</f>
        <v>146568.06190654828</v>
      </c>
      <c r="I9" s="512">
        <f t="shared" ref="I9:I16" si="0">+G9+H9</f>
        <v>371469.66190654831</v>
      </c>
      <c r="K9" s="336"/>
      <c r="L9" s="336"/>
    </row>
    <row r="10" spans="1:12" ht="20.100000000000001" customHeight="1">
      <c r="A10" s="510" t="e">
        <f>#REF!</f>
        <v>#REF!</v>
      </c>
      <c r="B10" s="511">
        <f>+'[19]Forecast Data For 2012'!$C$13</f>
        <v>38166400.631784104</v>
      </c>
      <c r="C10" s="511">
        <f>+'[19]Forecast Data For 2012'!$C$12</f>
        <v>126651.74761172628</v>
      </c>
      <c r="D10" s="511">
        <f>'[19]Transformer Allowance'!B12</f>
        <v>62907.92303874444</v>
      </c>
      <c r="E10" s="511">
        <f>+'[19]Forecast Data For 2012'!$C$11*12</f>
        <v>787.25029985372225</v>
      </c>
      <c r="F10" s="511"/>
      <c r="G10" s="512">
        <f>+E10*'[19]2011 Existing Rates'!$C$10</f>
        <v>221524.36187583889</v>
      </c>
      <c r="H10" s="512">
        <f>+C10*'[19]2011 Existing Rates'!$D$10</f>
        <v>157972.72479610619</v>
      </c>
      <c r="I10" s="512">
        <f t="shared" si="0"/>
        <v>379497.08667194506</v>
      </c>
      <c r="K10" s="336"/>
      <c r="L10" s="336"/>
    </row>
    <row r="11" spans="1:12" ht="20.100000000000001" customHeight="1">
      <c r="A11" s="510" t="e">
        <f>#REF!</f>
        <v>#REF!</v>
      </c>
      <c r="B11" s="511">
        <f>'[19]Forecast Data For 2012'!C16</f>
        <v>0</v>
      </c>
      <c r="C11" s="511">
        <f>+'[19]Forecast Data For 2012'!$C$15</f>
        <v>0</v>
      </c>
      <c r="D11" s="511">
        <f>'[19]Transformer Allowance'!B13</f>
        <v>0</v>
      </c>
      <c r="E11" s="511">
        <f>+'[19]Forecast Data For 2012'!$C$14*12</f>
        <v>0</v>
      </c>
      <c r="F11" s="511"/>
      <c r="G11" s="512">
        <f>+E11*'[19]2011 Existing Rates'!$C$11</f>
        <v>0</v>
      </c>
      <c r="H11" s="512">
        <f>+C11*'[19]2011 Existing Rates'!$D$11</f>
        <v>0</v>
      </c>
      <c r="I11" s="512">
        <f t="shared" si="0"/>
        <v>0</v>
      </c>
      <c r="K11" s="336"/>
      <c r="L11" s="336"/>
    </row>
    <row r="12" spans="1:12" ht="20.100000000000001" customHeight="1">
      <c r="A12" s="510" t="e">
        <f>#REF!</f>
        <v>#REF!</v>
      </c>
      <c r="B12" s="511">
        <f>+'[19]Forecast Data For 2012'!$C$19</f>
        <v>108277</v>
      </c>
      <c r="C12" s="511">
        <f>+'[19]Forecast Data For 2012'!$C$18</f>
        <v>301</v>
      </c>
      <c r="D12" s="511"/>
      <c r="E12" s="511"/>
      <c r="F12" s="511">
        <f>+'[19]Forecast Data For 2012'!$C$17*12</f>
        <v>899.95029037118502</v>
      </c>
      <c r="G12" s="512">
        <f>+F12*'[19]2011 Existing Rates'!$B$12</f>
        <v>1115.9383600602694</v>
      </c>
      <c r="H12" s="512">
        <f>+C12*'[19]2011 Existing Rates'!$D$12</f>
        <v>2730.5516000000002</v>
      </c>
      <c r="I12" s="512">
        <f t="shared" si="0"/>
        <v>3846.4899600602694</v>
      </c>
      <c r="K12" s="336"/>
      <c r="L12" s="336"/>
    </row>
    <row r="13" spans="1:12" ht="20.100000000000001" customHeight="1">
      <c r="A13" s="510" t="e">
        <f>#REF!</f>
        <v>#REF!</v>
      </c>
      <c r="B13" s="511">
        <f>+'[19]Forecast Data For 2012'!$C$22</f>
        <v>1441721.8703075722</v>
      </c>
      <c r="C13" s="511">
        <f>+'[19]Forecast Data For 2012'!$C$21</f>
        <v>3842.80283763019</v>
      </c>
      <c r="D13" s="511"/>
      <c r="E13" s="511"/>
      <c r="F13" s="511">
        <f>+'[19]Forecast Data For 2012'!$C$20*12</f>
        <v>20506.85308043057</v>
      </c>
      <c r="G13" s="512">
        <f>+F13*'[19]2011 Existing Rates'!$B$13</f>
        <v>46960.693554186008</v>
      </c>
      <c r="H13" s="512">
        <f>+C13*'[19]2011 Existing Rates'!$D$13</f>
        <v>33583.406838901523</v>
      </c>
      <c r="I13" s="512">
        <f t="shared" si="0"/>
        <v>80544.10039308753</v>
      </c>
      <c r="K13" s="336"/>
      <c r="L13" s="336"/>
    </row>
    <row r="14" spans="1:12" ht="20.100000000000001" customHeight="1">
      <c r="A14" s="510" t="e">
        <f>#REF!</f>
        <v>#REF!</v>
      </c>
      <c r="B14" s="511">
        <f>+'[19]Forecast Data For 2012'!$C$24</f>
        <v>429960.73618043843</v>
      </c>
      <c r="C14" s="511"/>
      <c r="D14" s="511"/>
      <c r="E14" s="511">
        <f>+'[19]Forecast Data For 2012'!$C$23*12</f>
        <v>690.77500969923074</v>
      </c>
      <c r="G14" s="512">
        <f>+E14*'[19]2011 Existing Rates'!$C$14</f>
        <v>5118.6428218712999</v>
      </c>
      <c r="H14" s="512">
        <f>+B14*'[19]2011 Existing Rates'!$E$14</f>
        <v>14618.665030134907</v>
      </c>
      <c r="I14" s="512">
        <f t="shared" si="0"/>
        <v>19737.307852006208</v>
      </c>
      <c r="K14" s="336"/>
      <c r="L14" s="336"/>
    </row>
    <row r="15" spans="1:12" ht="20.100000000000001" customHeight="1">
      <c r="A15" s="510" t="e">
        <f>#REF!</f>
        <v>#REF!</v>
      </c>
      <c r="B15" s="511"/>
      <c r="C15" s="511">
        <f>'[19]Forecast Data For 2012'!C26</f>
        <v>0</v>
      </c>
      <c r="D15" s="511"/>
      <c r="E15" s="511"/>
      <c r="F15" s="511"/>
      <c r="G15" s="512">
        <f>+F15*'[19]2011 Existing Rates'!$B$14</f>
        <v>0</v>
      </c>
      <c r="H15" s="512">
        <f>C15*'[19]2011 Existing Rates'!D15</f>
        <v>0</v>
      </c>
      <c r="I15" s="512">
        <f t="shared" si="0"/>
        <v>0</v>
      </c>
      <c r="J15" s="451"/>
      <c r="K15" s="336"/>
      <c r="L15" s="336"/>
    </row>
    <row r="16" spans="1:12" ht="20.100000000000001" customHeight="1">
      <c r="A16" s="510" t="e">
        <f>#REF!</f>
        <v>#REF!</v>
      </c>
      <c r="B16" s="511">
        <f>'[19]Forecast Data For 2012'!C29</f>
        <v>0</v>
      </c>
      <c r="C16" s="511">
        <f>'[19]Forecast Data For 2012'!C28</f>
        <v>0</v>
      </c>
      <c r="D16" s="511"/>
      <c r="E16" s="511">
        <f>'[19]Forecast Data For 2012'!C27*12</f>
        <v>0</v>
      </c>
      <c r="F16" s="511"/>
      <c r="G16" s="512">
        <f>E16*'[19]2011 Existing Rates'!C16</f>
        <v>0</v>
      </c>
      <c r="H16" s="512">
        <f>C16*'[19]2011 Existing Rates'!D68</f>
        <v>0</v>
      </c>
      <c r="I16" s="512">
        <f t="shared" si="0"/>
        <v>0</v>
      </c>
      <c r="J16" s="451"/>
      <c r="K16" s="336"/>
      <c r="L16" s="336"/>
    </row>
    <row r="17" spans="1:11" ht="24.75" customHeight="1" thickBot="1">
      <c r="A17" s="452" t="s">
        <v>35</v>
      </c>
      <c r="B17" s="513">
        <f t="shared" ref="B17:I17" si="1">SUM(B8:B16)</f>
        <v>104537301.20043205</v>
      </c>
      <c r="C17" s="513">
        <f t="shared" si="1"/>
        <v>130795.55044935648</v>
      </c>
      <c r="D17" s="513">
        <f t="shared" si="1"/>
        <v>62907.92303874444</v>
      </c>
      <c r="E17" s="513">
        <f t="shared" si="1"/>
        <v>70913.776086150858</v>
      </c>
      <c r="F17" s="513">
        <f t="shared" si="1"/>
        <v>21406.803370801754</v>
      </c>
      <c r="G17" s="513">
        <f t="shared" si="1"/>
        <v>1118433.5545953829</v>
      </c>
      <c r="H17" s="513">
        <f t="shared" si="1"/>
        <v>877111.42965779838</v>
      </c>
      <c r="I17" s="513">
        <f t="shared" si="1"/>
        <v>1995544.9842531811</v>
      </c>
      <c r="J17" s="514"/>
    </row>
    <row r="18" spans="1:11" ht="9.75" customHeight="1" thickTop="1">
      <c r="A18" s="1340"/>
      <c r="B18" s="1340"/>
      <c r="C18" s="1340"/>
      <c r="D18" s="1340"/>
      <c r="E18" s="1340"/>
      <c r="F18" s="1340"/>
      <c r="G18" s="1340"/>
      <c r="H18" s="1340"/>
      <c r="I18" s="1340"/>
    </row>
    <row r="19" spans="1:11" ht="18" customHeight="1">
      <c r="A19" s="1354" t="s">
        <v>78</v>
      </c>
      <c r="B19" s="1340"/>
      <c r="C19" s="1340"/>
      <c r="D19" s="1340"/>
      <c r="E19" s="1340"/>
      <c r="F19" s="1340"/>
      <c r="G19" s="1340"/>
      <c r="H19" s="1340"/>
      <c r="I19" s="453"/>
    </row>
    <row r="20" spans="1:11" ht="18" customHeight="1">
      <c r="A20" s="1355" t="e">
        <f>A10</f>
        <v>#REF!</v>
      </c>
      <c r="B20" s="1340"/>
      <c r="C20" s="1340"/>
      <c r="D20" s="1340"/>
      <c r="E20" s="1340"/>
      <c r="F20" s="1340"/>
      <c r="G20" s="1340"/>
      <c r="H20" s="1340"/>
      <c r="I20" s="515">
        <f>'[19]Transformer Allowance'!C12</f>
        <v>-37744.753823246661</v>
      </c>
    </row>
    <row r="21" spans="1:11" ht="18" customHeight="1">
      <c r="A21" s="1355" t="e">
        <f>A11</f>
        <v>#REF!</v>
      </c>
      <c r="B21" s="1340"/>
      <c r="C21" s="1340"/>
      <c r="D21" s="1340"/>
      <c r="E21" s="1340"/>
      <c r="F21" s="1340"/>
      <c r="G21" s="1340"/>
      <c r="H21" s="1340"/>
      <c r="I21" s="515">
        <f>'[19]Transformer Allowance'!C13</f>
        <v>0</v>
      </c>
    </row>
    <row r="22" spans="1:11" ht="8.1" customHeight="1">
      <c r="A22" s="1340"/>
      <c r="B22" s="1340"/>
      <c r="C22" s="1340"/>
      <c r="D22" s="1340"/>
      <c r="E22" s="1340"/>
      <c r="F22" s="1340"/>
      <c r="G22" s="1340"/>
      <c r="H22" s="1340"/>
      <c r="I22" s="515"/>
    </row>
    <row r="23" spans="1:11" ht="18" customHeight="1" thickBot="1">
      <c r="A23" s="1352" t="s">
        <v>79</v>
      </c>
      <c r="B23" s="1352"/>
      <c r="C23" s="1352"/>
      <c r="D23" s="1352"/>
      <c r="E23" s="1352"/>
      <c r="F23" s="1352"/>
      <c r="G23" s="1352"/>
      <c r="H23" s="1352"/>
      <c r="I23" s="516">
        <f>+I17+I20+I21</f>
        <v>1957800.2304299346</v>
      </c>
    </row>
    <row r="24" spans="1:11" ht="8.1" customHeight="1" thickTop="1">
      <c r="A24" s="1340"/>
      <c r="B24" s="1340"/>
      <c r="C24" s="1340"/>
      <c r="D24" s="1340"/>
      <c r="E24" s="1340"/>
      <c r="F24" s="1340"/>
      <c r="G24" s="1340"/>
      <c r="H24" s="1340"/>
      <c r="I24" s="517"/>
    </row>
    <row r="25" spans="1:11" ht="18" customHeight="1">
      <c r="A25" s="1356" t="s">
        <v>76</v>
      </c>
      <c r="B25" s="1356"/>
      <c r="C25" s="1356"/>
      <c r="D25" s="1356"/>
      <c r="E25" s="1356"/>
      <c r="F25" s="1356"/>
      <c r="G25" s="1356"/>
      <c r="H25" s="1356"/>
      <c r="I25" s="518">
        <f>+'[19]Revenue Input'!B9</f>
        <v>207543</v>
      </c>
    </row>
    <row r="26" spans="1:11" ht="18" customHeight="1" thickBot="1">
      <c r="A26" s="1352" t="s">
        <v>77</v>
      </c>
      <c r="B26" s="1352"/>
      <c r="C26" s="1352"/>
      <c r="D26" s="1352"/>
      <c r="E26" s="1352"/>
      <c r="F26" s="1352"/>
      <c r="G26" s="1352"/>
      <c r="H26" s="1352"/>
      <c r="I26" s="519">
        <f>+I23+I25</f>
        <v>2165343.2304299343</v>
      </c>
    </row>
    <row r="27" spans="1:11" ht="8.1" customHeight="1">
      <c r="A27" s="1340"/>
      <c r="B27" s="1340"/>
      <c r="C27" s="1340"/>
      <c r="D27" s="1340"/>
      <c r="E27" s="1340"/>
      <c r="F27" s="1340"/>
      <c r="G27" s="1340"/>
      <c r="H27" s="1340"/>
      <c r="I27" s="517"/>
    </row>
    <row r="28" spans="1:11" ht="18" customHeight="1" thickBot="1">
      <c r="A28" s="1352" t="s">
        <v>74</v>
      </c>
      <c r="B28" s="1352"/>
      <c r="C28" s="1352"/>
      <c r="D28" s="1352"/>
      <c r="E28" s="1352"/>
      <c r="F28" s="1352"/>
      <c r="G28" s="1352"/>
      <c r="H28" s="1352"/>
      <c r="I28" s="519">
        <f>+'[19]Revenue Input'!B8</f>
        <v>2630848.2085197233</v>
      </c>
    </row>
    <row r="29" spans="1:11" ht="8.1" customHeight="1">
      <c r="A29" s="1340"/>
      <c r="B29" s="1340"/>
      <c r="C29" s="1340"/>
      <c r="D29" s="1340"/>
      <c r="E29" s="1340"/>
      <c r="F29" s="1340"/>
      <c r="G29" s="1340"/>
      <c r="H29" s="1340"/>
      <c r="I29" s="520"/>
    </row>
    <row r="30" spans="1:11" ht="18" customHeight="1" thickBot="1">
      <c r="A30" s="1352" t="s">
        <v>75</v>
      </c>
      <c r="B30" s="1352"/>
      <c r="C30" s="1352"/>
      <c r="D30" s="1352"/>
      <c r="E30" s="1352"/>
      <c r="F30" s="1352"/>
      <c r="G30" s="1352"/>
      <c r="H30" s="1352"/>
      <c r="I30" s="521">
        <f>+I28-I26</f>
        <v>465504.97808978893</v>
      </c>
    </row>
    <row r="31" spans="1:11" ht="13.5" thickTop="1"/>
    <row r="32" spans="1:11">
      <c r="G32" s="289"/>
      <c r="H32" s="289"/>
      <c r="I32" s="289"/>
      <c r="J32" s="289"/>
      <c r="K32" s="289"/>
    </row>
    <row r="33" spans="7:11">
      <c r="G33" s="289"/>
      <c r="H33" s="289"/>
      <c r="I33" s="289"/>
      <c r="J33" s="289"/>
      <c r="K33" s="289"/>
    </row>
    <row r="34" spans="7:11">
      <c r="I34" s="509"/>
    </row>
  </sheetData>
  <mergeCells count="19">
    <mergeCell ref="A30:H30"/>
    <mergeCell ref="A24:H24"/>
    <mergeCell ref="A25:H25"/>
    <mergeCell ref="A26:H26"/>
    <mergeCell ref="A27:H27"/>
    <mergeCell ref="A28:H28"/>
    <mergeCell ref="A29:H29"/>
    <mergeCell ref="A23:H23"/>
    <mergeCell ref="A1:I1"/>
    <mergeCell ref="A2:I2"/>
    <mergeCell ref="A3:I3"/>
    <mergeCell ref="A4:I4"/>
    <mergeCell ref="A5:I5"/>
    <mergeCell ref="A6:I6"/>
    <mergeCell ref="A18:I18"/>
    <mergeCell ref="A19:H19"/>
    <mergeCell ref="A20:H20"/>
    <mergeCell ref="A21:H21"/>
    <mergeCell ref="A22:H22"/>
  </mergeCells>
  <pageMargins left="0.75" right="0.75" top="1" bottom="1" header="0.5" footer="0.5"/>
  <pageSetup scale="81" orientation="landscape" horizontalDpi="355" verticalDpi="355" r:id="rId1"/>
  <headerFooter alignWithMargins="0"/>
</worksheet>
</file>

<file path=xl/worksheets/sheet37.xml><?xml version="1.0" encoding="utf-8"?>
<worksheet xmlns="http://schemas.openxmlformats.org/spreadsheetml/2006/main" xmlns:r="http://schemas.openxmlformats.org/officeDocument/2006/relationships">
  <sheetPr>
    <tabColor theme="9" tint="-0.499984740745262"/>
  </sheetPr>
  <dimension ref="A2:G17"/>
  <sheetViews>
    <sheetView topLeftCell="A16" workbookViewId="0">
      <selection activeCell="A23" sqref="A23:H23"/>
    </sheetView>
  </sheetViews>
  <sheetFormatPr defaultRowHeight="12.75"/>
  <cols>
    <col min="1" max="1" width="1.85546875" style="288" customWidth="1"/>
    <col min="2" max="2" width="14.42578125" style="288" customWidth="1"/>
    <col min="3" max="3" width="11.85546875" style="288" bestFit="1" customWidth="1"/>
    <col min="4" max="4" width="12.140625" style="288" customWidth="1"/>
    <col min="5" max="5" width="14.42578125" style="288" customWidth="1"/>
    <col min="6" max="6" width="13" style="288" customWidth="1"/>
    <col min="7" max="7" width="13.28515625" style="288" customWidth="1"/>
    <col min="8" max="256" width="9.140625" style="288"/>
    <col min="257" max="257" width="1.85546875" style="288" customWidth="1"/>
    <col min="258" max="258" width="14.42578125" style="288" customWidth="1"/>
    <col min="259" max="259" width="11.85546875" style="288" bestFit="1" customWidth="1"/>
    <col min="260" max="260" width="12.140625" style="288" customWidth="1"/>
    <col min="261" max="261" width="14.42578125" style="288" customWidth="1"/>
    <col min="262" max="262" width="13" style="288" customWidth="1"/>
    <col min="263" max="263" width="13.28515625" style="288" customWidth="1"/>
    <col min="264" max="512" width="9.140625" style="288"/>
    <col min="513" max="513" width="1.85546875" style="288" customWidth="1"/>
    <col min="514" max="514" width="14.42578125" style="288" customWidth="1"/>
    <col min="515" max="515" width="11.85546875" style="288" bestFit="1" customWidth="1"/>
    <col min="516" max="516" width="12.140625" style="288" customWidth="1"/>
    <col min="517" max="517" width="14.42578125" style="288" customWidth="1"/>
    <col min="518" max="518" width="13" style="288" customWidth="1"/>
    <col min="519" max="519" width="13.28515625" style="288" customWidth="1"/>
    <col min="520" max="768" width="9.140625" style="288"/>
    <col min="769" max="769" width="1.85546875" style="288" customWidth="1"/>
    <col min="770" max="770" width="14.42578125" style="288" customWidth="1"/>
    <col min="771" max="771" width="11.85546875" style="288" bestFit="1" customWidth="1"/>
    <col min="772" max="772" width="12.140625" style="288" customWidth="1"/>
    <col min="773" max="773" width="14.42578125" style="288" customWidth="1"/>
    <col min="774" max="774" width="13" style="288" customWidth="1"/>
    <col min="775" max="775" width="13.28515625" style="288" customWidth="1"/>
    <col min="776" max="1024" width="9.140625" style="288"/>
    <col min="1025" max="1025" width="1.85546875" style="288" customWidth="1"/>
    <col min="1026" max="1026" width="14.42578125" style="288" customWidth="1"/>
    <col min="1027" max="1027" width="11.85546875" style="288" bestFit="1" customWidth="1"/>
    <col min="1028" max="1028" width="12.140625" style="288" customWidth="1"/>
    <col min="1029" max="1029" width="14.42578125" style="288" customWidth="1"/>
    <col min="1030" max="1030" width="13" style="288" customWidth="1"/>
    <col min="1031" max="1031" width="13.28515625" style="288" customWidth="1"/>
    <col min="1032" max="1280" width="9.140625" style="288"/>
    <col min="1281" max="1281" width="1.85546875" style="288" customWidth="1"/>
    <col min="1282" max="1282" width="14.42578125" style="288" customWidth="1"/>
    <col min="1283" max="1283" width="11.85546875" style="288" bestFit="1" customWidth="1"/>
    <col min="1284" max="1284" width="12.140625" style="288" customWidth="1"/>
    <col min="1285" max="1285" width="14.42578125" style="288" customWidth="1"/>
    <col min="1286" max="1286" width="13" style="288" customWidth="1"/>
    <col min="1287" max="1287" width="13.28515625" style="288" customWidth="1"/>
    <col min="1288" max="1536" width="9.140625" style="288"/>
    <col min="1537" max="1537" width="1.85546875" style="288" customWidth="1"/>
    <col min="1538" max="1538" width="14.42578125" style="288" customWidth="1"/>
    <col min="1539" max="1539" width="11.85546875" style="288" bestFit="1" customWidth="1"/>
    <col min="1540" max="1540" width="12.140625" style="288" customWidth="1"/>
    <col min="1541" max="1541" width="14.42578125" style="288" customWidth="1"/>
    <col min="1542" max="1542" width="13" style="288" customWidth="1"/>
    <col min="1543" max="1543" width="13.28515625" style="288" customWidth="1"/>
    <col min="1544" max="1792" width="9.140625" style="288"/>
    <col min="1793" max="1793" width="1.85546875" style="288" customWidth="1"/>
    <col min="1794" max="1794" width="14.42578125" style="288" customWidth="1"/>
    <col min="1795" max="1795" width="11.85546875" style="288" bestFit="1" customWidth="1"/>
    <col min="1796" max="1796" width="12.140625" style="288" customWidth="1"/>
    <col min="1797" max="1797" width="14.42578125" style="288" customWidth="1"/>
    <col min="1798" max="1798" width="13" style="288" customWidth="1"/>
    <col min="1799" max="1799" width="13.28515625" style="288" customWidth="1"/>
    <col min="1800" max="2048" width="9.140625" style="288"/>
    <col min="2049" max="2049" width="1.85546875" style="288" customWidth="1"/>
    <col min="2050" max="2050" width="14.42578125" style="288" customWidth="1"/>
    <col min="2051" max="2051" width="11.85546875" style="288" bestFit="1" customWidth="1"/>
    <col min="2052" max="2052" width="12.140625" style="288" customWidth="1"/>
    <col min="2053" max="2053" width="14.42578125" style="288" customWidth="1"/>
    <col min="2054" max="2054" width="13" style="288" customWidth="1"/>
    <col min="2055" max="2055" width="13.28515625" style="288" customWidth="1"/>
    <col min="2056" max="2304" width="9.140625" style="288"/>
    <col min="2305" max="2305" width="1.85546875" style="288" customWidth="1"/>
    <col min="2306" max="2306" width="14.42578125" style="288" customWidth="1"/>
    <col min="2307" max="2307" width="11.85546875" style="288" bestFit="1" customWidth="1"/>
    <col min="2308" max="2308" width="12.140625" style="288" customWidth="1"/>
    <col min="2309" max="2309" width="14.42578125" style="288" customWidth="1"/>
    <col min="2310" max="2310" width="13" style="288" customWidth="1"/>
    <col min="2311" max="2311" width="13.28515625" style="288" customWidth="1"/>
    <col min="2312" max="2560" width="9.140625" style="288"/>
    <col min="2561" max="2561" width="1.85546875" style="288" customWidth="1"/>
    <col min="2562" max="2562" width="14.42578125" style="288" customWidth="1"/>
    <col min="2563" max="2563" width="11.85546875" style="288" bestFit="1" customWidth="1"/>
    <col min="2564" max="2564" width="12.140625" style="288" customWidth="1"/>
    <col min="2565" max="2565" width="14.42578125" style="288" customWidth="1"/>
    <col min="2566" max="2566" width="13" style="288" customWidth="1"/>
    <col min="2567" max="2567" width="13.28515625" style="288" customWidth="1"/>
    <col min="2568" max="2816" width="9.140625" style="288"/>
    <col min="2817" max="2817" width="1.85546875" style="288" customWidth="1"/>
    <col min="2818" max="2818" width="14.42578125" style="288" customWidth="1"/>
    <col min="2819" max="2819" width="11.85546875" style="288" bestFit="1" customWidth="1"/>
    <col min="2820" max="2820" width="12.140625" style="288" customWidth="1"/>
    <col min="2821" max="2821" width="14.42578125" style="288" customWidth="1"/>
    <col min="2822" max="2822" width="13" style="288" customWidth="1"/>
    <col min="2823" max="2823" width="13.28515625" style="288" customWidth="1"/>
    <col min="2824" max="3072" width="9.140625" style="288"/>
    <col min="3073" max="3073" width="1.85546875" style="288" customWidth="1"/>
    <col min="3074" max="3074" width="14.42578125" style="288" customWidth="1"/>
    <col min="3075" max="3075" width="11.85546875" style="288" bestFit="1" customWidth="1"/>
    <col min="3076" max="3076" width="12.140625" style="288" customWidth="1"/>
    <col min="3077" max="3077" width="14.42578125" style="288" customWidth="1"/>
    <col min="3078" max="3078" width="13" style="288" customWidth="1"/>
    <col min="3079" max="3079" width="13.28515625" style="288" customWidth="1"/>
    <col min="3080" max="3328" width="9.140625" style="288"/>
    <col min="3329" max="3329" width="1.85546875" style="288" customWidth="1"/>
    <col min="3330" max="3330" width="14.42578125" style="288" customWidth="1"/>
    <col min="3331" max="3331" width="11.85546875" style="288" bestFit="1" customWidth="1"/>
    <col min="3332" max="3332" width="12.140625" style="288" customWidth="1"/>
    <col min="3333" max="3333" width="14.42578125" style="288" customWidth="1"/>
    <col min="3334" max="3334" width="13" style="288" customWidth="1"/>
    <col min="3335" max="3335" width="13.28515625" style="288" customWidth="1"/>
    <col min="3336" max="3584" width="9.140625" style="288"/>
    <col min="3585" max="3585" width="1.85546875" style="288" customWidth="1"/>
    <col min="3586" max="3586" width="14.42578125" style="288" customWidth="1"/>
    <col min="3587" max="3587" width="11.85546875" style="288" bestFit="1" customWidth="1"/>
    <col min="3588" max="3588" width="12.140625" style="288" customWidth="1"/>
    <col min="3589" max="3589" width="14.42578125" style="288" customWidth="1"/>
    <col min="3590" max="3590" width="13" style="288" customWidth="1"/>
    <col min="3591" max="3591" width="13.28515625" style="288" customWidth="1"/>
    <col min="3592" max="3840" width="9.140625" style="288"/>
    <col min="3841" max="3841" width="1.85546875" style="288" customWidth="1"/>
    <col min="3842" max="3842" width="14.42578125" style="288" customWidth="1"/>
    <col min="3843" max="3843" width="11.85546875" style="288" bestFit="1" customWidth="1"/>
    <col min="3844" max="3844" width="12.140625" style="288" customWidth="1"/>
    <col min="3845" max="3845" width="14.42578125" style="288" customWidth="1"/>
    <col min="3846" max="3846" width="13" style="288" customWidth="1"/>
    <col min="3847" max="3847" width="13.28515625" style="288" customWidth="1"/>
    <col min="3848" max="4096" width="9.140625" style="288"/>
    <col min="4097" max="4097" width="1.85546875" style="288" customWidth="1"/>
    <col min="4098" max="4098" width="14.42578125" style="288" customWidth="1"/>
    <col min="4099" max="4099" width="11.85546875" style="288" bestFit="1" customWidth="1"/>
    <col min="4100" max="4100" width="12.140625" style="288" customWidth="1"/>
    <col min="4101" max="4101" width="14.42578125" style="288" customWidth="1"/>
    <col min="4102" max="4102" width="13" style="288" customWidth="1"/>
    <col min="4103" max="4103" width="13.28515625" style="288" customWidth="1"/>
    <col min="4104" max="4352" width="9.140625" style="288"/>
    <col min="4353" max="4353" width="1.85546875" style="288" customWidth="1"/>
    <col min="4354" max="4354" width="14.42578125" style="288" customWidth="1"/>
    <col min="4355" max="4355" width="11.85546875" style="288" bestFit="1" customWidth="1"/>
    <col min="4356" max="4356" width="12.140625" style="288" customWidth="1"/>
    <col min="4357" max="4357" width="14.42578125" style="288" customWidth="1"/>
    <col min="4358" max="4358" width="13" style="288" customWidth="1"/>
    <col min="4359" max="4359" width="13.28515625" style="288" customWidth="1"/>
    <col min="4360" max="4608" width="9.140625" style="288"/>
    <col min="4609" max="4609" width="1.85546875" style="288" customWidth="1"/>
    <col min="4610" max="4610" width="14.42578125" style="288" customWidth="1"/>
    <col min="4611" max="4611" width="11.85546875" style="288" bestFit="1" customWidth="1"/>
    <col min="4612" max="4612" width="12.140625" style="288" customWidth="1"/>
    <col min="4613" max="4613" width="14.42578125" style="288" customWidth="1"/>
    <col min="4614" max="4614" width="13" style="288" customWidth="1"/>
    <col min="4615" max="4615" width="13.28515625" style="288" customWidth="1"/>
    <col min="4616" max="4864" width="9.140625" style="288"/>
    <col min="4865" max="4865" width="1.85546875" style="288" customWidth="1"/>
    <col min="4866" max="4866" width="14.42578125" style="288" customWidth="1"/>
    <col min="4867" max="4867" width="11.85546875" style="288" bestFit="1" customWidth="1"/>
    <col min="4868" max="4868" width="12.140625" style="288" customWidth="1"/>
    <col min="4869" max="4869" width="14.42578125" style="288" customWidth="1"/>
    <col min="4870" max="4870" width="13" style="288" customWidth="1"/>
    <col min="4871" max="4871" width="13.28515625" style="288" customWidth="1"/>
    <col min="4872" max="5120" width="9.140625" style="288"/>
    <col min="5121" max="5121" width="1.85546875" style="288" customWidth="1"/>
    <col min="5122" max="5122" width="14.42578125" style="288" customWidth="1"/>
    <col min="5123" max="5123" width="11.85546875" style="288" bestFit="1" customWidth="1"/>
    <col min="5124" max="5124" width="12.140625" style="288" customWidth="1"/>
    <col min="5125" max="5125" width="14.42578125" style="288" customWidth="1"/>
    <col min="5126" max="5126" width="13" style="288" customWidth="1"/>
    <col min="5127" max="5127" width="13.28515625" style="288" customWidth="1"/>
    <col min="5128" max="5376" width="9.140625" style="288"/>
    <col min="5377" max="5377" width="1.85546875" style="288" customWidth="1"/>
    <col min="5378" max="5378" width="14.42578125" style="288" customWidth="1"/>
    <col min="5379" max="5379" width="11.85546875" style="288" bestFit="1" customWidth="1"/>
    <col min="5380" max="5380" width="12.140625" style="288" customWidth="1"/>
    <col min="5381" max="5381" width="14.42578125" style="288" customWidth="1"/>
    <col min="5382" max="5382" width="13" style="288" customWidth="1"/>
    <col min="5383" max="5383" width="13.28515625" style="288" customWidth="1"/>
    <col min="5384" max="5632" width="9.140625" style="288"/>
    <col min="5633" max="5633" width="1.85546875" style="288" customWidth="1"/>
    <col min="5634" max="5634" width="14.42578125" style="288" customWidth="1"/>
    <col min="5635" max="5635" width="11.85546875" style="288" bestFit="1" customWidth="1"/>
    <col min="5636" max="5636" width="12.140625" style="288" customWidth="1"/>
    <col min="5637" max="5637" width="14.42578125" style="288" customWidth="1"/>
    <col min="5638" max="5638" width="13" style="288" customWidth="1"/>
    <col min="5639" max="5639" width="13.28515625" style="288" customWidth="1"/>
    <col min="5640" max="5888" width="9.140625" style="288"/>
    <col min="5889" max="5889" width="1.85546875" style="288" customWidth="1"/>
    <col min="5890" max="5890" width="14.42578125" style="288" customWidth="1"/>
    <col min="5891" max="5891" width="11.85546875" style="288" bestFit="1" customWidth="1"/>
    <col min="5892" max="5892" width="12.140625" style="288" customWidth="1"/>
    <col min="5893" max="5893" width="14.42578125" style="288" customWidth="1"/>
    <col min="5894" max="5894" width="13" style="288" customWidth="1"/>
    <col min="5895" max="5895" width="13.28515625" style="288" customWidth="1"/>
    <col min="5896" max="6144" width="9.140625" style="288"/>
    <col min="6145" max="6145" width="1.85546875" style="288" customWidth="1"/>
    <col min="6146" max="6146" width="14.42578125" style="288" customWidth="1"/>
    <col min="6147" max="6147" width="11.85546875" style="288" bestFit="1" customWidth="1"/>
    <col min="6148" max="6148" width="12.140625" style="288" customWidth="1"/>
    <col min="6149" max="6149" width="14.42578125" style="288" customWidth="1"/>
    <col min="6150" max="6150" width="13" style="288" customWidth="1"/>
    <col min="6151" max="6151" width="13.28515625" style="288" customWidth="1"/>
    <col min="6152" max="6400" width="9.140625" style="288"/>
    <col min="6401" max="6401" width="1.85546875" style="288" customWidth="1"/>
    <col min="6402" max="6402" width="14.42578125" style="288" customWidth="1"/>
    <col min="6403" max="6403" width="11.85546875" style="288" bestFit="1" customWidth="1"/>
    <col min="6404" max="6404" width="12.140625" style="288" customWidth="1"/>
    <col min="6405" max="6405" width="14.42578125" style="288" customWidth="1"/>
    <col min="6406" max="6406" width="13" style="288" customWidth="1"/>
    <col min="6407" max="6407" width="13.28515625" style="288" customWidth="1"/>
    <col min="6408" max="6656" width="9.140625" style="288"/>
    <col min="6657" max="6657" width="1.85546875" style="288" customWidth="1"/>
    <col min="6658" max="6658" width="14.42578125" style="288" customWidth="1"/>
    <col min="6659" max="6659" width="11.85546875" style="288" bestFit="1" customWidth="1"/>
    <col min="6660" max="6660" width="12.140625" style="288" customWidth="1"/>
    <col min="6661" max="6661" width="14.42578125" style="288" customWidth="1"/>
    <col min="6662" max="6662" width="13" style="288" customWidth="1"/>
    <col min="6663" max="6663" width="13.28515625" style="288" customWidth="1"/>
    <col min="6664" max="6912" width="9.140625" style="288"/>
    <col min="6913" max="6913" width="1.85546875" style="288" customWidth="1"/>
    <col min="6914" max="6914" width="14.42578125" style="288" customWidth="1"/>
    <col min="6915" max="6915" width="11.85546875" style="288" bestFit="1" customWidth="1"/>
    <col min="6916" max="6916" width="12.140625" style="288" customWidth="1"/>
    <col min="6917" max="6917" width="14.42578125" style="288" customWidth="1"/>
    <col min="6918" max="6918" width="13" style="288" customWidth="1"/>
    <col min="6919" max="6919" width="13.28515625" style="288" customWidth="1"/>
    <col min="6920" max="7168" width="9.140625" style="288"/>
    <col min="7169" max="7169" width="1.85546875" style="288" customWidth="1"/>
    <col min="7170" max="7170" width="14.42578125" style="288" customWidth="1"/>
    <col min="7171" max="7171" width="11.85546875" style="288" bestFit="1" customWidth="1"/>
    <col min="7172" max="7172" width="12.140625" style="288" customWidth="1"/>
    <col min="7173" max="7173" width="14.42578125" style="288" customWidth="1"/>
    <col min="7174" max="7174" width="13" style="288" customWidth="1"/>
    <col min="7175" max="7175" width="13.28515625" style="288" customWidth="1"/>
    <col min="7176" max="7424" width="9.140625" style="288"/>
    <col min="7425" max="7425" width="1.85546875" style="288" customWidth="1"/>
    <col min="7426" max="7426" width="14.42578125" style="288" customWidth="1"/>
    <col min="7427" max="7427" width="11.85546875" style="288" bestFit="1" customWidth="1"/>
    <col min="7428" max="7428" width="12.140625" style="288" customWidth="1"/>
    <col min="7429" max="7429" width="14.42578125" style="288" customWidth="1"/>
    <col min="7430" max="7430" width="13" style="288" customWidth="1"/>
    <col min="7431" max="7431" width="13.28515625" style="288" customWidth="1"/>
    <col min="7432" max="7680" width="9.140625" style="288"/>
    <col min="7681" max="7681" width="1.85546875" style="288" customWidth="1"/>
    <col min="7682" max="7682" width="14.42578125" style="288" customWidth="1"/>
    <col min="7683" max="7683" width="11.85546875" style="288" bestFit="1" customWidth="1"/>
    <col min="7684" max="7684" width="12.140625" style="288" customWidth="1"/>
    <col min="7685" max="7685" width="14.42578125" style="288" customWidth="1"/>
    <col min="7686" max="7686" width="13" style="288" customWidth="1"/>
    <col min="7687" max="7687" width="13.28515625" style="288" customWidth="1"/>
    <col min="7688" max="7936" width="9.140625" style="288"/>
    <col min="7937" max="7937" width="1.85546875" style="288" customWidth="1"/>
    <col min="7938" max="7938" width="14.42578125" style="288" customWidth="1"/>
    <col min="7939" max="7939" width="11.85546875" style="288" bestFit="1" customWidth="1"/>
    <col min="7940" max="7940" width="12.140625" style="288" customWidth="1"/>
    <col min="7941" max="7941" width="14.42578125" style="288" customWidth="1"/>
    <col min="7942" max="7942" width="13" style="288" customWidth="1"/>
    <col min="7943" max="7943" width="13.28515625" style="288" customWidth="1"/>
    <col min="7944" max="8192" width="9.140625" style="288"/>
    <col min="8193" max="8193" width="1.85546875" style="288" customWidth="1"/>
    <col min="8194" max="8194" width="14.42578125" style="288" customWidth="1"/>
    <col min="8195" max="8195" width="11.85546875" style="288" bestFit="1" customWidth="1"/>
    <col min="8196" max="8196" width="12.140625" style="288" customWidth="1"/>
    <col min="8197" max="8197" width="14.42578125" style="288" customWidth="1"/>
    <col min="8198" max="8198" width="13" style="288" customWidth="1"/>
    <col min="8199" max="8199" width="13.28515625" style="288" customWidth="1"/>
    <col min="8200" max="8448" width="9.140625" style="288"/>
    <col min="8449" max="8449" width="1.85546875" style="288" customWidth="1"/>
    <col min="8450" max="8450" width="14.42578125" style="288" customWidth="1"/>
    <col min="8451" max="8451" width="11.85546875" style="288" bestFit="1" customWidth="1"/>
    <col min="8452" max="8452" width="12.140625" style="288" customWidth="1"/>
    <col min="8453" max="8453" width="14.42578125" style="288" customWidth="1"/>
    <col min="8454" max="8454" width="13" style="288" customWidth="1"/>
    <col min="8455" max="8455" width="13.28515625" style="288" customWidth="1"/>
    <col min="8456" max="8704" width="9.140625" style="288"/>
    <col min="8705" max="8705" width="1.85546875" style="288" customWidth="1"/>
    <col min="8706" max="8706" width="14.42578125" style="288" customWidth="1"/>
    <col min="8707" max="8707" width="11.85546875" style="288" bestFit="1" customWidth="1"/>
    <col min="8708" max="8708" width="12.140625" style="288" customWidth="1"/>
    <col min="8709" max="8709" width="14.42578125" style="288" customWidth="1"/>
    <col min="8710" max="8710" width="13" style="288" customWidth="1"/>
    <col min="8711" max="8711" width="13.28515625" style="288" customWidth="1"/>
    <col min="8712" max="8960" width="9.140625" style="288"/>
    <col min="8961" max="8961" width="1.85546875" style="288" customWidth="1"/>
    <col min="8962" max="8962" width="14.42578125" style="288" customWidth="1"/>
    <col min="8963" max="8963" width="11.85546875" style="288" bestFit="1" customWidth="1"/>
    <col min="8964" max="8964" width="12.140625" style="288" customWidth="1"/>
    <col min="8965" max="8965" width="14.42578125" style="288" customWidth="1"/>
    <col min="8966" max="8966" width="13" style="288" customWidth="1"/>
    <col min="8967" max="8967" width="13.28515625" style="288" customWidth="1"/>
    <col min="8968" max="9216" width="9.140625" style="288"/>
    <col min="9217" max="9217" width="1.85546875" style="288" customWidth="1"/>
    <col min="9218" max="9218" width="14.42578125" style="288" customWidth="1"/>
    <col min="9219" max="9219" width="11.85546875" style="288" bestFit="1" customWidth="1"/>
    <col min="9220" max="9220" width="12.140625" style="288" customWidth="1"/>
    <col min="9221" max="9221" width="14.42578125" style="288" customWidth="1"/>
    <col min="9222" max="9222" width="13" style="288" customWidth="1"/>
    <col min="9223" max="9223" width="13.28515625" style="288" customWidth="1"/>
    <col min="9224" max="9472" width="9.140625" style="288"/>
    <col min="9473" max="9473" width="1.85546875" style="288" customWidth="1"/>
    <col min="9474" max="9474" width="14.42578125" style="288" customWidth="1"/>
    <col min="9475" max="9475" width="11.85546875" style="288" bestFit="1" customWidth="1"/>
    <col min="9476" max="9476" width="12.140625" style="288" customWidth="1"/>
    <col min="9477" max="9477" width="14.42578125" style="288" customWidth="1"/>
    <col min="9478" max="9478" width="13" style="288" customWidth="1"/>
    <col min="9479" max="9479" width="13.28515625" style="288" customWidth="1"/>
    <col min="9480" max="9728" width="9.140625" style="288"/>
    <col min="9729" max="9729" width="1.85546875" style="288" customWidth="1"/>
    <col min="9730" max="9730" width="14.42578125" style="288" customWidth="1"/>
    <col min="9731" max="9731" width="11.85546875" style="288" bestFit="1" customWidth="1"/>
    <col min="9732" max="9732" width="12.140625" style="288" customWidth="1"/>
    <col min="9733" max="9733" width="14.42578125" style="288" customWidth="1"/>
    <col min="9734" max="9734" width="13" style="288" customWidth="1"/>
    <col min="9735" max="9735" width="13.28515625" style="288" customWidth="1"/>
    <col min="9736" max="9984" width="9.140625" style="288"/>
    <col min="9985" max="9985" width="1.85546875" style="288" customWidth="1"/>
    <col min="9986" max="9986" width="14.42578125" style="288" customWidth="1"/>
    <col min="9987" max="9987" width="11.85546875" style="288" bestFit="1" customWidth="1"/>
    <col min="9988" max="9988" width="12.140625" style="288" customWidth="1"/>
    <col min="9989" max="9989" width="14.42578125" style="288" customWidth="1"/>
    <col min="9990" max="9990" width="13" style="288" customWidth="1"/>
    <col min="9991" max="9991" width="13.28515625" style="288" customWidth="1"/>
    <col min="9992" max="10240" width="9.140625" style="288"/>
    <col min="10241" max="10241" width="1.85546875" style="288" customWidth="1"/>
    <col min="10242" max="10242" width="14.42578125" style="288" customWidth="1"/>
    <col min="10243" max="10243" width="11.85546875" style="288" bestFit="1" customWidth="1"/>
    <col min="10244" max="10244" width="12.140625" style="288" customWidth="1"/>
    <col min="10245" max="10245" width="14.42578125" style="288" customWidth="1"/>
    <col min="10246" max="10246" width="13" style="288" customWidth="1"/>
    <col min="10247" max="10247" width="13.28515625" style="288" customWidth="1"/>
    <col min="10248" max="10496" width="9.140625" style="288"/>
    <col min="10497" max="10497" width="1.85546875" style="288" customWidth="1"/>
    <col min="10498" max="10498" width="14.42578125" style="288" customWidth="1"/>
    <col min="10499" max="10499" width="11.85546875" style="288" bestFit="1" customWidth="1"/>
    <col min="10500" max="10500" width="12.140625" style="288" customWidth="1"/>
    <col min="10501" max="10501" width="14.42578125" style="288" customWidth="1"/>
    <col min="10502" max="10502" width="13" style="288" customWidth="1"/>
    <col min="10503" max="10503" width="13.28515625" style="288" customWidth="1"/>
    <col min="10504" max="10752" width="9.140625" style="288"/>
    <col min="10753" max="10753" width="1.85546875" style="288" customWidth="1"/>
    <col min="10754" max="10754" width="14.42578125" style="288" customWidth="1"/>
    <col min="10755" max="10755" width="11.85546875" style="288" bestFit="1" customWidth="1"/>
    <col min="10756" max="10756" width="12.140625" style="288" customWidth="1"/>
    <col min="10757" max="10757" width="14.42578125" style="288" customWidth="1"/>
    <col min="10758" max="10758" width="13" style="288" customWidth="1"/>
    <col min="10759" max="10759" width="13.28515625" style="288" customWidth="1"/>
    <col min="10760" max="11008" width="9.140625" style="288"/>
    <col min="11009" max="11009" width="1.85546875" style="288" customWidth="1"/>
    <col min="11010" max="11010" width="14.42578125" style="288" customWidth="1"/>
    <col min="11011" max="11011" width="11.85546875" style="288" bestFit="1" customWidth="1"/>
    <col min="11012" max="11012" width="12.140625" style="288" customWidth="1"/>
    <col min="11013" max="11013" width="14.42578125" style="288" customWidth="1"/>
    <col min="11014" max="11014" width="13" style="288" customWidth="1"/>
    <col min="11015" max="11015" width="13.28515625" style="288" customWidth="1"/>
    <col min="11016" max="11264" width="9.140625" style="288"/>
    <col min="11265" max="11265" width="1.85546875" style="288" customWidth="1"/>
    <col min="11266" max="11266" width="14.42578125" style="288" customWidth="1"/>
    <col min="11267" max="11267" width="11.85546875" style="288" bestFit="1" customWidth="1"/>
    <col min="11268" max="11268" width="12.140625" style="288" customWidth="1"/>
    <col min="11269" max="11269" width="14.42578125" style="288" customWidth="1"/>
    <col min="11270" max="11270" width="13" style="288" customWidth="1"/>
    <col min="11271" max="11271" width="13.28515625" style="288" customWidth="1"/>
    <col min="11272" max="11520" width="9.140625" style="288"/>
    <col min="11521" max="11521" width="1.85546875" style="288" customWidth="1"/>
    <col min="11522" max="11522" width="14.42578125" style="288" customWidth="1"/>
    <col min="11523" max="11523" width="11.85546875" style="288" bestFit="1" customWidth="1"/>
    <col min="11524" max="11524" width="12.140625" style="288" customWidth="1"/>
    <col min="11525" max="11525" width="14.42578125" style="288" customWidth="1"/>
    <col min="11526" max="11526" width="13" style="288" customWidth="1"/>
    <col min="11527" max="11527" width="13.28515625" style="288" customWidth="1"/>
    <col min="11528" max="11776" width="9.140625" style="288"/>
    <col min="11777" max="11777" width="1.85546875" style="288" customWidth="1"/>
    <col min="11778" max="11778" width="14.42578125" style="288" customWidth="1"/>
    <col min="11779" max="11779" width="11.85546875" style="288" bestFit="1" customWidth="1"/>
    <col min="11780" max="11780" width="12.140625" style="288" customWidth="1"/>
    <col min="11781" max="11781" width="14.42578125" style="288" customWidth="1"/>
    <col min="11782" max="11782" width="13" style="288" customWidth="1"/>
    <col min="11783" max="11783" width="13.28515625" style="288" customWidth="1"/>
    <col min="11784" max="12032" width="9.140625" style="288"/>
    <col min="12033" max="12033" width="1.85546875" style="288" customWidth="1"/>
    <col min="12034" max="12034" width="14.42578125" style="288" customWidth="1"/>
    <col min="12035" max="12035" width="11.85546875" style="288" bestFit="1" customWidth="1"/>
    <col min="12036" max="12036" width="12.140625" style="288" customWidth="1"/>
    <col min="12037" max="12037" width="14.42578125" style="288" customWidth="1"/>
    <col min="12038" max="12038" width="13" style="288" customWidth="1"/>
    <col min="12039" max="12039" width="13.28515625" style="288" customWidth="1"/>
    <col min="12040" max="12288" width="9.140625" style="288"/>
    <col min="12289" max="12289" width="1.85546875" style="288" customWidth="1"/>
    <col min="12290" max="12290" width="14.42578125" style="288" customWidth="1"/>
    <col min="12291" max="12291" width="11.85546875" style="288" bestFit="1" customWidth="1"/>
    <col min="12292" max="12292" width="12.140625" style="288" customWidth="1"/>
    <col min="12293" max="12293" width="14.42578125" style="288" customWidth="1"/>
    <col min="12294" max="12294" width="13" style="288" customWidth="1"/>
    <col min="12295" max="12295" width="13.28515625" style="288" customWidth="1"/>
    <col min="12296" max="12544" width="9.140625" style="288"/>
    <col min="12545" max="12545" width="1.85546875" style="288" customWidth="1"/>
    <col min="12546" max="12546" width="14.42578125" style="288" customWidth="1"/>
    <col min="12547" max="12547" width="11.85546875" style="288" bestFit="1" customWidth="1"/>
    <col min="12548" max="12548" width="12.140625" style="288" customWidth="1"/>
    <col min="12549" max="12549" width="14.42578125" style="288" customWidth="1"/>
    <col min="12550" max="12550" width="13" style="288" customWidth="1"/>
    <col min="12551" max="12551" width="13.28515625" style="288" customWidth="1"/>
    <col min="12552" max="12800" width="9.140625" style="288"/>
    <col min="12801" max="12801" width="1.85546875" style="288" customWidth="1"/>
    <col min="12802" max="12802" width="14.42578125" style="288" customWidth="1"/>
    <col min="12803" max="12803" width="11.85546875" style="288" bestFit="1" customWidth="1"/>
    <col min="12804" max="12804" width="12.140625" style="288" customWidth="1"/>
    <col min="12805" max="12805" width="14.42578125" style="288" customWidth="1"/>
    <col min="12806" max="12806" width="13" style="288" customWidth="1"/>
    <col min="12807" max="12807" width="13.28515625" style="288" customWidth="1"/>
    <col min="12808" max="13056" width="9.140625" style="288"/>
    <col min="13057" max="13057" width="1.85546875" style="288" customWidth="1"/>
    <col min="13058" max="13058" width="14.42578125" style="288" customWidth="1"/>
    <col min="13059" max="13059" width="11.85546875" style="288" bestFit="1" customWidth="1"/>
    <col min="13060" max="13060" width="12.140625" style="288" customWidth="1"/>
    <col min="13061" max="13061" width="14.42578125" style="288" customWidth="1"/>
    <col min="13062" max="13062" width="13" style="288" customWidth="1"/>
    <col min="13063" max="13063" width="13.28515625" style="288" customWidth="1"/>
    <col min="13064" max="13312" width="9.140625" style="288"/>
    <col min="13313" max="13313" width="1.85546875" style="288" customWidth="1"/>
    <col min="13314" max="13314" width="14.42578125" style="288" customWidth="1"/>
    <col min="13315" max="13315" width="11.85546875" style="288" bestFit="1" customWidth="1"/>
    <col min="13316" max="13316" width="12.140625" style="288" customWidth="1"/>
    <col min="13317" max="13317" width="14.42578125" style="288" customWidth="1"/>
    <col min="13318" max="13318" width="13" style="288" customWidth="1"/>
    <col min="13319" max="13319" width="13.28515625" style="288" customWidth="1"/>
    <col min="13320" max="13568" width="9.140625" style="288"/>
    <col min="13569" max="13569" width="1.85546875" style="288" customWidth="1"/>
    <col min="13570" max="13570" width="14.42578125" style="288" customWidth="1"/>
    <col min="13571" max="13571" width="11.85546875" style="288" bestFit="1" customWidth="1"/>
    <col min="13572" max="13572" width="12.140625" style="288" customWidth="1"/>
    <col min="13573" max="13573" width="14.42578125" style="288" customWidth="1"/>
    <col min="13574" max="13574" width="13" style="288" customWidth="1"/>
    <col min="13575" max="13575" width="13.28515625" style="288" customWidth="1"/>
    <col min="13576" max="13824" width="9.140625" style="288"/>
    <col min="13825" max="13825" width="1.85546875" style="288" customWidth="1"/>
    <col min="13826" max="13826" width="14.42578125" style="288" customWidth="1"/>
    <col min="13827" max="13827" width="11.85546875" style="288" bestFit="1" customWidth="1"/>
    <col min="13828" max="13828" width="12.140625" style="288" customWidth="1"/>
    <col min="13829" max="13829" width="14.42578125" style="288" customWidth="1"/>
    <col min="13830" max="13830" width="13" style="288" customWidth="1"/>
    <col min="13831" max="13831" width="13.28515625" style="288" customWidth="1"/>
    <col min="13832" max="14080" width="9.140625" style="288"/>
    <col min="14081" max="14081" width="1.85546875" style="288" customWidth="1"/>
    <col min="14082" max="14082" width="14.42578125" style="288" customWidth="1"/>
    <col min="14083" max="14083" width="11.85546875" style="288" bestFit="1" customWidth="1"/>
    <col min="14084" max="14084" width="12.140625" style="288" customWidth="1"/>
    <col min="14085" max="14085" width="14.42578125" style="288" customWidth="1"/>
    <col min="14086" max="14086" width="13" style="288" customWidth="1"/>
    <col min="14087" max="14087" width="13.28515625" style="288" customWidth="1"/>
    <col min="14088" max="14336" width="9.140625" style="288"/>
    <col min="14337" max="14337" width="1.85546875" style="288" customWidth="1"/>
    <col min="14338" max="14338" width="14.42578125" style="288" customWidth="1"/>
    <col min="14339" max="14339" width="11.85546875" style="288" bestFit="1" customWidth="1"/>
    <col min="14340" max="14340" width="12.140625" style="288" customWidth="1"/>
    <col min="14341" max="14341" width="14.42578125" style="288" customWidth="1"/>
    <col min="14342" max="14342" width="13" style="288" customWidth="1"/>
    <col min="14343" max="14343" width="13.28515625" style="288" customWidth="1"/>
    <col min="14344" max="14592" width="9.140625" style="288"/>
    <col min="14593" max="14593" width="1.85546875" style="288" customWidth="1"/>
    <col min="14594" max="14594" width="14.42578125" style="288" customWidth="1"/>
    <col min="14595" max="14595" width="11.85546875" style="288" bestFit="1" customWidth="1"/>
    <col min="14596" max="14596" width="12.140625" style="288" customWidth="1"/>
    <col min="14597" max="14597" width="14.42578125" style="288" customWidth="1"/>
    <col min="14598" max="14598" width="13" style="288" customWidth="1"/>
    <col min="14599" max="14599" width="13.28515625" style="288" customWidth="1"/>
    <col min="14600" max="14848" width="9.140625" style="288"/>
    <col min="14849" max="14849" width="1.85546875" style="288" customWidth="1"/>
    <col min="14850" max="14850" width="14.42578125" style="288" customWidth="1"/>
    <col min="14851" max="14851" width="11.85546875" style="288" bestFit="1" customWidth="1"/>
    <col min="14852" max="14852" width="12.140625" style="288" customWidth="1"/>
    <col min="14853" max="14853" width="14.42578125" style="288" customWidth="1"/>
    <col min="14854" max="14854" width="13" style="288" customWidth="1"/>
    <col min="14855" max="14855" width="13.28515625" style="288" customWidth="1"/>
    <col min="14856" max="15104" width="9.140625" style="288"/>
    <col min="15105" max="15105" width="1.85546875" style="288" customWidth="1"/>
    <col min="15106" max="15106" width="14.42578125" style="288" customWidth="1"/>
    <col min="15107" max="15107" width="11.85546875" style="288" bestFit="1" customWidth="1"/>
    <col min="15108" max="15108" width="12.140625" style="288" customWidth="1"/>
    <col min="15109" max="15109" width="14.42578125" style="288" customWidth="1"/>
    <col min="15110" max="15110" width="13" style="288" customWidth="1"/>
    <col min="15111" max="15111" width="13.28515625" style="288" customWidth="1"/>
    <col min="15112" max="15360" width="9.140625" style="288"/>
    <col min="15361" max="15361" width="1.85546875" style="288" customWidth="1"/>
    <col min="15362" max="15362" width="14.42578125" style="288" customWidth="1"/>
    <col min="15363" max="15363" width="11.85546875" style="288" bestFit="1" customWidth="1"/>
    <col min="15364" max="15364" width="12.140625" style="288" customWidth="1"/>
    <col min="15365" max="15365" width="14.42578125" style="288" customWidth="1"/>
    <col min="15366" max="15366" width="13" style="288" customWidth="1"/>
    <col min="15367" max="15367" width="13.28515625" style="288" customWidth="1"/>
    <col min="15368" max="15616" width="9.140625" style="288"/>
    <col min="15617" max="15617" width="1.85546875" style="288" customWidth="1"/>
    <col min="15618" max="15618" width="14.42578125" style="288" customWidth="1"/>
    <col min="15619" max="15619" width="11.85546875" style="288" bestFit="1" customWidth="1"/>
    <col min="15620" max="15620" width="12.140625" style="288" customWidth="1"/>
    <col min="15621" max="15621" width="14.42578125" style="288" customWidth="1"/>
    <col min="15622" max="15622" width="13" style="288" customWidth="1"/>
    <col min="15623" max="15623" width="13.28515625" style="288" customWidth="1"/>
    <col min="15624" max="15872" width="9.140625" style="288"/>
    <col min="15873" max="15873" width="1.85546875" style="288" customWidth="1"/>
    <col min="15874" max="15874" width="14.42578125" style="288" customWidth="1"/>
    <col min="15875" max="15875" width="11.85546875" style="288" bestFit="1" customWidth="1"/>
    <col min="15876" max="15876" width="12.140625" style="288" customWidth="1"/>
    <col min="15877" max="15877" width="14.42578125" style="288" customWidth="1"/>
    <col min="15878" max="15878" width="13" style="288" customWidth="1"/>
    <col min="15879" max="15879" width="13.28515625" style="288" customWidth="1"/>
    <col min="15880" max="16128" width="9.140625" style="288"/>
    <col min="16129" max="16129" width="1.85546875" style="288" customWidth="1"/>
    <col min="16130" max="16130" width="14.42578125" style="288" customWidth="1"/>
    <col min="16131" max="16131" width="11.85546875" style="288" bestFit="1" customWidth="1"/>
    <col min="16132" max="16132" width="12.140625" style="288" customWidth="1"/>
    <col min="16133" max="16133" width="14.42578125" style="288" customWidth="1"/>
    <col min="16134" max="16134" width="13" style="288" customWidth="1"/>
    <col min="16135" max="16135" width="13.28515625" style="288" customWidth="1"/>
    <col min="16136" max="16384" width="9.140625" style="288"/>
  </cols>
  <sheetData>
    <row r="2" spans="1:7">
      <c r="B2" s="522"/>
      <c r="C2" s="522"/>
      <c r="D2" s="522"/>
      <c r="E2" s="522"/>
      <c r="F2" s="522"/>
      <c r="G2" s="522"/>
    </row>
    <row r="3" spans="1:7" ht="26.25" customHeight="1">
      <c r="A3" s="523"/>
      <c r="B3" s="524" t="s">
        <v>21</v>
      </c>
      <c r="C3" s="524" t="s">
        <v>45</v>
      </c>
      <c r="D3" s="525" t="s">
        <v>447</v>
      </c>
      <c r="E3" s="525" t="s">
        <v>448</v>
      </c>
      <c r="F3" s="524" t="s">
        <v>449</v>
      </c>
      <c r="G3" s="524" t="s">
        <v>449</v>
      </c>
    </row>
    <row r="4" spans="1:7" ht="40.5" customHeight="1">
      <c r="A4" s="523"/>
      <c r="B4" s="524"/>
      <c r="C4" s="524"/>
      <c r="D4" s="525" t="s">
        <v>450</v>
      </c>
      <c r="E4" s="525" t="s">
        <v>451</v>
      </c>
      <c r="F4" s="526" t="s">
        <v>82</v>
      </c>
      <c r="G4" s="526" t="s">
        <v>138</v>
      </c>
    </row>
    <row r="5" spans="1:7" ht="12.75" customHeight="1">
      <c r="A5" s="523"/>
      <c r="B5" s="527"/>
      <c r="C5" s="527"/>
      <c r="D5" s="528"/>
      <c r="E5" s="528"/>
      <c r="F5" s="529"/>
      <c r="G5" s="529"/>
    </row>
    <row r="6" spans="1:7">
      <c r="A6" s="523"/>
      <c r="B6" s="530" t="s">
        <v>108</v>
      </c>
      <c r="C6" s="531" t="s">
        <v>452</v>
      </c>
      <c r="D6" s="532" t="e">
        <f>'Bill Impact - Res RPP'!#REF!</f>
        <v>#REF!</v>
      </c>
      <c r="E6" s="532" t="e">
        <f>'Bill Impact - Res RPP'!#REF!</f>
        <v>#REF!</v>
      </c>
      <c r="F6" s="532" t="e">
        <f>'Bill Impact - Res RPP'!#REF!</f>
        <v>#REF!</v>
      </c>
      <c r="G6" s="533" t="e">
        <f>'Bill Impact - Res RPP'!#REF!</f>
        <v>#REF!</v>
      </c>
    </row>
    <row r="7" spans="1:7" ht="8.25" customHeight="1">
      <c r="A7" s="523"/>
      <c r="B7" s="523"/>
      <c r="C7" s="523"/>
      <c r="D7" s="523"/>
      <c r="E7" s="523"/>
      <c r="F7" s="523"/>
      <c r="G7" s="523"/>
    </row>
    <row r="8" spans="1:7">
      <c r="A8" s="523"/>
      <c r="B8" s="530" t="s">
        <v>453</v>
      </c>
      <c r="C8" s="531" t="s">
        <v>454</v>
      </c>
      <c r="D8" s="532" t="e">
        <f>#REF!</f>
        <v>#REF!</v>
      </c>
      <c r="E8" s="532" t="e">
        <f>#REF!</f>
        <v>#REF!</v>
      </c>
      <c r="F8" s="532" t="e">
        <f>#REF!</f>
        <v>#REF!</v>
      </c>
      <c r="G8" s="533" t="e">
        <f>#REF!</f>
        <v>#REF!</v>
      </c>
    </row>
    <row r="9" spans="1:7" ht="6.75" customHeight="1">
      <c r="A9" s="523"/>
      <c r="B9" s="523"/>
      <c r="C9" s="523"/>
      <c r="D9" s="523"/>
      <c r="E9" s="523"/>
      <c r="F9" s="523"/>
      <c r="G9" s="523"/>
    </row>
    <row r="10" spans="1:7">
      <c r="A10" s="523"/>
      <c r="B10" s="530" t="s">
        <v>455</v>
      </c>
      <c r="C10" s="531" t="s">
        <v>456</v>
      </c>
      <c r="D10" s="532" t="e">
        <f>#REF!</f>
        <v>#REF!</v>
      </c>
      <c r="E10" s="532" t="e">
        <f>#REF!</f>
        <v>#REF!</v>
      </c>
      <c r="F10" s="532" t="e">
        <f>#REF!</f>
        <v>#REF!</v>
      </c>
      <c r="G10" s="533" t="e">
        <f>#REF!</f>
        <v>#REF!</v>
      </c>
    </row>
    <row r="11" spans="1:7" ht="6" customHeight="1">
      <c r="A11" s="523"/>
      <c r="B11" s="523"/>
      <c r="C11" s="523"/>
      <c r="D11" s="523"/>
      <c r="E11" s="523"/>
      <c r="F11" s="523"/>
      <c r="G11" s="523"/>
    </row>
    <row r="12" spans="1:7">
      <c r="A12" s="523"/>
      <c r="B12" s="530" t="s">
        <v>112</v>
      </c>
      <c r="C12" s="534" t="s">
        <v>457</v>
      </c>
      <c r="D12" s="532" t="e">
        <f>#REF!</f>
        <v>#REF!</v>
      </c>
      <c r="E12" s="532" t="e">
        <f>#REF!</f>
        <v>#REF!</v>
      </c>
      <c r="F12" s="532" t="e">
        <f>#REF!</f>
        <v>#REF!</v>
      </c>
      <c r="G12" s="533" t="e">
        <f>#REF!</f>
        <v>#REF!</v>
      </c>
    </row>
    <row r="13" spans="1:7" ht="6" customHeight="1">
      <c r="A13" s="523"/>
      <c r="B13" s="523"/>
      <c r="C13" s="535"/>
      <c r="D13" s="523"/>
      <c r="E13" s="523"/>
      <c r="F13" s="523"/>
      <c r="G13" s="523"/>
    </row>
    <row r="14" spans="1:7">
      <c r="A14" s="523"/>
      <c r="B14" s="530" t="s">
        <v>111</v>
      </c>
      <c r="C14" s="534" t="s">
        <v>458</v>
      </c>
      <c r="D14" s="532" t="e">
        <f>#REF!</f>
        <v>#REF!</v>
      </c>
      <c r="E14" s="532" t="e">
        <f>#REF!</f>
        <v>#REF!</v>
      </c>
      <c r="F14" s="532" t="e">
        <f>#REF!</f>
        <v>#REF!</v>
      </c>
      <c r="G14" s="533" t="e">
        <f>#REF!</f>
        <v>#REF!</v>
      </c>
    </row>
    <row r="15" spans="1:7" ht="7.5" customHeight="1">
      <c r="A15" s="523"/>
      <c r="B15" s="523"/>
      <c r="C15" s="523"/>
      <c r="D15" s="523"/>
      <c r="E15" s="523"/>
      <c r="F15" s="523"/>
      <c r="G15" s="523"/>
    </row>
    <row r="16" spans="1:7">
      <c r="A16" s="523"/>
      <c r="B16" s="530" t="s">
        <v>459</v>
      </c>
      <c r="C16" s="531" t="s">
        <v>460</v>
      </c>
      <c r="D16" s="532" t="e">
        <f>#REF!</f>
        <v>#REF!</v>
      </c>
      <c r="E16" s="532" t="e">
        <f>#REF!</f>
        <v>#REF!</v>
      </c>
      <c r="F16" s="532" t="e">
        <f>#REF!</f>
        <v>#REF!</v>
      </c>
      <c r="G16" s="533" t="e">
        <f>#REF!</f>
        <v>#REF!</v>
      </c>
    </row>
    <row r="17" ht="6.75" customHeight="1"/>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sheetPr>
    <tabColor theme="9" tint="-0.499984740745262"/>
    <pageSetUpPr fitToPage="1"/>
  </sheetPr>
  <dimension ref="A1:K80"/>
  <sheetViews>
    <sheetView topLeftCell="A40" zoomScaleNormal="100" workbookViewId="0">
      <selection activeCell="D72" sqref="D72"/>
    </sheetView>
  </sheetViews>
  <sheetFormatPr defaultRowHeight="12.75"/>
  <cols>
    <col min="1" max="1" width="46.7109375" style="288" customWidth="1"/>
    <col min="2" max="2" width="14.85546875" style="288" hidden="1" customWidth="1"/>
    <col min="3" max="3" width="16.42578125" style="288" customWidth="1"/>
    <col min="4" max="4" width="20.85546875" style="288" customWidth="1"/>
    <col min="5" max="5" width="1.5703125" style="288" customWidth="1"/>
    <col min="6" max="6" width="0" style="288" hidden="1" customWidth="1"/>
    <col min="7" max="7" width="10.7109375" style="288" bestFit="1" customWidth="1"/>
    <col min="8" max="8" width="17.140625" style="288" customWidth="1"/>
    <col min="9" max="9" width="10.28515625" style="288" bestFit="1" customWidth="1"/>
    <col min="10" max="10" width="9.140625" style="288"/>
    <col min="11" max="11" width="10.7109375" style="288" bestFit="1" customWidth="1"/>
    <col min="12" max="256" width="9.140625" style="288"/>
    <col min="257" max="257" width="46.7109375" style="288" customWidth="1"/>
    <col min="258" max="258" width="14.85546875" style="288" customWidth="1"/>
    <col min="259" max="259" width="16.42578125" style="288" customWidth="1"/>
    <col min="260" max="260" width="20.85546875" style="288" customWidth="1"/>
    <col min="261" max="261" width="1.5703125" style="288" customWidth="1"/>
    <col min="262" max="262" width="0" style="288" hidden="1" customWidth="1"/>
    <col min="263" max="263" width="10.7109375" style="288" bestFit="1" customWidth="1"/>
    <col min="264" max="264" width="17.140625" style="288" customWidth="1"/>
    <col min="265" max="265" width="10.28515625" style="288" bestFit="1" customWidth="1"/>
    <col min="266" max="512" width="9.140625" style="288"/>
    <col min="513" max="513" width="46.7109375" style="288" customWidth="1"/>
    <col min="514" max="514" width="14.85546875" style="288" customWidth="1"/>
    <col min="515" max="515" width="16.42578125" style="288" customWidth="1"/>
    <col min="516" max="516" width="20.85546875" style="288" customWidth="1"/>
    <col min="517" max="517" width="1.5703125" style="288" customWidth="1"/>
    <col min="518" max="518" width="0" style="288" hidden="1" customWidth="1"/>
    <col min="519" max="519" width="10.7109375" style="288" bestFit="1" customWidth="1"/>
    <col min="520" max="520" width="17.140625" style="288" customWidth="1"/>
    <col min="521" max="521" width="10.28515625" style="288" bestFit="1" customWidth="1"/>
    <col min="522" max="768" width="9.140625" style="288"/>
    <col min="769" max="769" width="46.7109375" style="288" customWidth="1"/>
    <col min="770" max="770" width="14.85546875" style="288" customWidth="1"/>
    <col min="771" max="771" width="16.42578125" style="288" customWidth="1"/>
    <col min="772" max="772" width="20.85546875" style="288" customWidth="1"/>
    <col min="773" max="773" width="1.5703125" style="288" customWidth="1"/>
    <col min="774" max="774" width="0" style="288" hidden="1" customWidth="1"/>
    <col min="775" max="775" width="10.7109375" style="288" bestFit="1" customWidth="1"/>
    <col min="776" max="776" width="17.140625" style="288" customWidth="1"/>
    <col min="777" max="777" width="10.28515625" style="288" bestFit="1" customWidth="1"/>
    <col min="778" max="1024" width="9.140625" style="288"/>
    <col min="1025" max="1025" width="46.7109375" style="288" customWidth="1"/>
    <col min="1026" max="1026" width="14.85546875" style="288" customWidth="1"/>
    <col min="1027" max="1027" width="16.42578125" style="288" customWidth="1"/>
    <col min="1028" max="1028" width="20.85546875" style="288" customWidth="1"/>
    <col min="1029" max="1029" width="1.5703125" style="288" customWidth="1"/>
    <col min="1030" max="1030" width="0" style="288" hidden="1" customWidth="1"/>
    <col min="1031" max="1031" width="10.7109375" style="288" bestFit="1" customWidth="1"/>
    <col min="1032" max="1032" width="17.140625" style="288" customWidth="1"/>
    <col min="1033" max="1033" width="10.28515625" style="288" bestFit="1" customWidth="1"/>
    <col min="1034" max="1280" width="9.140625" style="288"/>
    <col min="1281" max="1281" width="46.7109375" style="288" customWidth="1"/>
    <col min="1282" max="1282" width="14.85546875" style="288" customWidth="1"/>
    <col min="1283" max="1283" width="16.42578125" style="288" customWidth="1"/>
    <col min="1284" max="1284" width="20.85546875" style="288" customWidth="1"/>
    <col min="1285" max="1285" width="1.5703125" style="288" customWidth="1"/>
    <col min="1286" max="1286" width="0" style="288" hidden="1" customWidth="1"/>
    <col min="1287" max="1287" width="10.7109375" style="288" bestFit="1" customWidth="1"/>
    <col min="1288" max="1288" width="17.140625" style="288" customWidth="1"/>
    <col min="1289" max="1289" width="10.28515625" style="288" bestFit="1" customWidth="1"/>
    <col min="1290" max="1536" width="9.140625" style="288"/>
    <col min="1537" max="1537" width="46.7109375" style="288" customWidth="1"/>
    <col min="1538" max="1538" width="14.85546875" style="288" customWidth="1"/>
    <col min="1539" max="1539" width="16.42578125" style="288" customWidth="1"/>
    <col min="1540" max="1540" width="20.85546875" style="288" customWidth="1"/>
    <col min="1541" max="1541" width="1.5703125" style="288" customWidth="1"/>
    <col min="1542" max="1542" width="0" style="288" hidden="1" customWidth="1"/>
    <col min="1543" max="1543" width="10.7109375" style="288" bestFit="1" customWidth="1"/>
    <col min="1544" max="1544" width="17.140625" style="288" customWidth="1"/>
    <col min="1545" max="1545" width="10.28515625" style="288" bestFit="1" customWidth="1"/>
    <col min="1546" max="1792" width="9.140625" style="288"/>
    <col min="1793" max="1793" width="46.7109375" style="288" customWidth="1"/>
    <col min="1794" max="1794" width="14.85546875" style="288" customWidth="1"/>
    <col min="1795" max="1795" width="16.42578125" style="288" customWidth="1"/>
    <col min="1796" max="1796" width="20.85546875" style="288" customWidth="1"/>
    <col min="1797" max="1797" width="1.5703125" style="288" customWidth="1"/>
    <col min="1798" max="1798" width="0" style="288" hidden="1" customWidth="1"/>
    <col min="1799" max="1799" width="10.7109375" style="288" bestFit="1" customWidth="1"/>
    <col min="1800" max="1800" width="17.140625" style="288" customWidth="1"/>
    <col min="1801" max="1801" width="10.28515625" style="288" bestFit="1" customWidth="1"/>
    <col min="1802" max="2048" width="9.140625" style="288"/>
    <col min="2049" max="2049" width="46.7109375" style="288" customWidth="1"/>
    <col min="2050" max="2050" width="14.85546875" style="288" customWidth="1"/>
    <col min="2051" max="2051" width="16.42578125" style="288" customWidth="1"/>
    <col min="2052" max="2052" width="20.85546875" style="288" customWidth="1"/>
    <col min="2053" max="2053" width="1.5703125" style="288" customWidth="1"/>
    <col min="2054" max="2054" width="0" style="288" hidden="1" customWidth="1"/>
    <col min="2055" max="2055" width="10.7109375" style="288" bestFit="1" customWidth="1"/>
    <col min="2056" max="2056" width="17.140625" style="288" customWidth="1"/>
    <col min="2057" max="2057" width="10.28515625" style="288" bestFit="1" customWidth="1"/>
    <col min="2058" max="2304" width="9.140625" style="288"/>
    <col min="2305" max="2305" width="46.7109375" style="288" customWidth="1"/>
    <col min="2306" max="2306" width="14.85546875" style="288" customWidth="1"/>
    <col min="2307" max="2307" width="16.42578125" style="288" customWidth="1"/>
    <col min="2308" max="2308" width="20.85546875" style="288" customWidth="1"/>
    <col min="2309" max="2309" width="1.5703125" style="288" customWidth="1"/>
    <col min="2310" max="2310" width="0" style="288" hidden="1" customWidth="1"/>
    <col min="2311" max="2311" width="10.7109375" style="288" bestFit="1" customWidth="1"/>
    <col min="2312" max="2312" width="17.140625" style="288" customWidth="1"/>
    <col min="2313" max="2313" width="10.28515625" style="288" bestFit="1" customWidth="1"/>
    <col min="2314" max="2560" width="9.140625" style="288"/>
    <col min="2561" max="2561" width="46.7109375" style="288" customWidth="1"/>
    <col min="2562" max="2562" width="14.85546875" style="288" customWidth="1"/>
    <col min="2563" max="2563" width="16.42578125" style="288" customWidth="1"/>
    <col min="2564" max="2564" width="20.85546875" style="288" customWidth="1"/>
    <col min="2565" max="2565" width="1.5703125" style="288" customWidth="1"/>
    <col min="2566" max="2566" width="0" style="288" hidden="1" customWidth="1"/>
    <col min="2567" max="2567" width="10.7109375" style="288" bestFit="1" customWidth="1"/>
    <col min="2568" max="2568" width="17.140625" style="288" customWidth="1"/>
    <col min="2569" max="2569" width="10.28515625" style="288" bestFit="1" customWidth="1"/>
    <col min="2570" max="2816" width="9.140625" style="288"/>
    <col min="2817" max="2817" width="46.7109375" style="288" customWidth="1"/>
    <col min="2818" max="2818" width="14.85546875" style="288" customWidth="1"/>
    <col min="2819" max="2819" width="16.42578125" style="288" customWidth="1"/>
    <col min="2820" max="2820" width="20.85546875" style="288" customWidth="1"/>
    <col min="2821" max="2821" width="1.5703125" style="288" customWidth="1"/>
    <col min="2822" max="2822" width="0" style="288" hidden="1" customWidth="1"/>
    <col min="2823" max="2823" width="10.7109375" style="288" bestFit="1" customWidth="1"/>
    <col min="2824" max="2824" width="17.140625" style="288" customWidth="1"/>
    <col min="2825" max="2825" width="10.28515625" style="288" bestFit="1" customWidth="1"/>
    <col min="2826" max="3072" width="9.140625" style="288"/>
    <col min="3073" max="3073" width="46.7109375" style="288" customWidth="1"/>
    <col min="3074" max="3074" width="14.85546875" style="288" customWidth="1"/>
    <col min="3075" max="3075" width="16.42578125" style="288" customWidth="1"/>
    <col min="3076" max="3076" width="20.85546875" style="288" customWidth="1"/>
    <col min="3077" max="3077" width="1.5703125" style="288" customWidth="1"/>
    <col min="3078" max="3078" width="0" style="288" hidden="1" customWidth="1"/>
    <col min="3079" max="3079" width="10.7109375" style="288" bestFit="1" customWidth="1"/>
    <col min="3080" max="3080" width="17.140625" style="288" customWidth="1"/>
    <col min="3081" max="3081" width="10.28515625" style="288" bestFit="1" customWidth="1"/>
    <col min="3082" max="3328" width="9.140625" style="288"/>
    <col min="3329" max="3329" width="46.7109375" style="288" customWidth="1"/>
    <col min="3330" max="3330" width="14.85546875" style="288" customWidth="1"/>
    <col min="3331" max="3331" width="16.42578125" style="288" customWidth="1"/>
    <col min="3332" max="3332" width="20.85546875" style="288" customWidth="1"/>
    <col min="3333" max="3333" width="1.5703125" style="288" customWidth="1"/>
    <col min="3334" max="3334" width="0" style="288" hidden="1" customWidth="1"/>
    <col min="3335" max="3335" width="10.7109375" style="288" bestFit="1" customWidth="1"/>
    <col min="3336" max="3336" width="17.140625" style="288" customWidth="1"/>
    <col min="3337" max="3337" width="10.28515625" style="288" bestFit="1" customWidth="1"/>
    <col min="3338" max="3584" width="9.140625" style="288"/>
    <col min="3585" max="3585" width="46.7109375" style="288" customWidth="1"/>
    <col min="3586" max="3586" width="14.85546875" style="288" customWidth="1"/>
    <col min="3587" max="3587" width="16.42578125" style="288" customWidth="1"/>
    <col min="3588" max="3588" width="20.85546875" style="288" customWidth="1"/>
    <col min="3589" max="3589" width="1.5703125" style="288" customWidth="1"/>
    <col min="3590" max="3590" width="0" style="288" hidden="1" customWidth="1"/>
    <col min="3591" max="3591" width="10.7109375" style="288" bestFit="1" customWidth="1"/>
    <col min="3592" max="3592" width="17.140625" style="288" customWidth="1"/>
    <col min="3593" max="3593" width="10.28515625" style="288" bestFit="1" customWidth="1"/>
    <col min="3594" max="3840" width="9.140625" style="288"/>
    <col min="3841" max="3841" width="46.7109375" style="288" customWidth="1"/>
    <col min="3842" max="3842" width="14.85546875" style="288" customWidth="1"/>
    <col min="3843" max="3843" width="16.42578125" style="288" customWidth="1"/>
    <col min="3844" max="3844" width="20.85546875" style="288" customWidth="1"/>
    <col min="3845" max="3845" width="1.5703125" style="288" customWidth="1"/>
    <col min="3846" max="3846" width="0" style="288" hidden="1" customWidth="1"/>
    <col min="3847" max="3847" width="10.7109375" style="288" bestFit="1" customWidth="1"/>
    <col min="3848" max="3848" width="17.140625" style="288" customWidth="1"/>
    <col min="3849" max="3849" width="10.28515625" style="288" bestFit="1" customWidth="1"/>
    <col min="3850" max="4096" width="9.140625" style="288"/>
    <col min="4097" max="4097" width="46.7109375" style="288" customWidth="1"/>
    <col min="4098" max="4098" width="14.85546875" style="288" customWidth="1"/>
    <col min="4099" max="4099" width="16.42578125" style="288" customWidth="1"/>
    <col min="4100" max="4100" width="20.85546875" style="288" customWidth="1"/>
    <col min="4101" max="4101" width="1.5703125" style="288" customWidth="1"/>
    <col min="4102" max="4102" width="0" style="288" hidden="1" customWidth="1"/>
    <col min="4103" max="4103" width="10.7109375" style="288" bestFit="1" customWidth="1"/>
    <col min="4104" max="4104" width="17.140625" style="288" customWidth="1"/>
    <col min="4105" max="4105" width="10.28515625" style="288" bestFit="1" customWidth="1"/>
    <col min="4106" max="4352" width="9.140625" style="288"/>
    <col min="4353" max="4353" width="46.7109375" style="288" customWidth="1"/>
    <col min="4354" max="4354" width="14.85546875" style="288" customWidth="1"/>
    <col min="4355" max="4355" width="16.42578125" style="288" customWidth="1"/>
    <col min="4356" max="4356" width="20.85546875" style="288" customWidth="1"/>
    <col min="4357" max="4357" width="1.5703125" style="288" customWidth="1"/>
    <col min="4358" max="4358" width="0" style="288" hidden="1" customWidth="1"/>
    <col min="4359" max="4359" width="10.7109375" style="288" bestFit="1" customWidth="1"/>
    <col min="4360" max="4360" width="17.140625" style="288" customWidth="1"/>
    <col min="4361" max="4361" width="10.28515625" style="288" bestFit="1" customWidth="1"/>
    <col min="4362" max="4608" width="9.140625" style="288"/>
    <col min="4609" max="4609" width="46.7109375" style="288" customWidth="1"/>
    <col min="4610" max="4610" width="14.85546875" style="288" customWidth="1"/>
    <col min="4611" max="4611" width="16.42578125" style="288" customWidth="1"/>
    <col min="4612" max="4612" width="20.85546875" style="288" customWidth="1"/>
    <col min="4613" max="4613" width="1.5703125" style="288" customWidth="1"/>
    <col min="4614" max="4614" width="0" style="288" hidden="1" customWidth="1"/>
    <col min="4615" max="4615" width="10.7109375" style="288" bestFit="1" customWidth="1"/>
    <col min="4616" max="4616" width="17.140625" style="288" customWidth="1"/>
    <col min="4617" max="4617" width="10.28515625" style="288" bestFit="1" customWidth="1"/>
    <col min="4618" max="4864" width="9.140625" style="288"/>
    <col min="4865" max="4865" width="46.7109375" style="288" customWidth="1"/>
    <col min="4866" max="4866" width="14.85546875" style="288" customWidth="1"/>
    <col min="4867" max="4867" width="16.42578125" style="288" customWidth="1"/>
    <col min="4868" max="4868" width="20.85546875" style="288" customWidth="1"/>
    <col min="4869" max="4869" width="1.5703125" style="288" customWidth="1"/>
    <col min="4870" max="4870" width="0" style="288" hidden="1" customWidth="1"/>
    <col min="4871" max="4871" width="10.7109375" style="288" bestFit="1" customWidth="1"/>
    <col min="4872" max="4872" width="17.140625" style="288" customWidth="1"/>
    <col min="4873" max="4873" width="10.28515625" style="288" bestFit="1" customWidth="1"/>
    <col min="4874" max="5120" width="9.140625" style="288"/>
    <col min="5121" max="5121" width="46.7109375" style="288" customWidth="1"/>
    <col min="5122" max="5122" width="14.85546875" style="288" customWidth="1"/>
    <col min="5123" max="5123" width="16.42578125" style="288" customWidth="1"/>
    <col min="5124" max="5124" width="20.85546875" style="288" customWidth="1"/>
    <col min="5125" max="5125" width="1.5703125" style="288" customWidth="1"/>
    <col min="5126" max="5126" width="0" style="288" hidden="1" customWidth="1"/>
    <col min="5127" max="5127" width="10.7109375" style="288" bestFit="1" customWidth="1"/>
    <col min="5128" max="5128" width="17.140625" style="288" customWidth="1"/>
    <col min="5129" max="5129" width="10.28515625" style="288" bestFit="1" customWidth="1"/>
    <col min="5130" max="5376" width="9.140625" style="288"/>
    <col min="5377" max="5377" width="46.7109375" style="288" customWidth="1"/>
    <col min="5378" max="5378" width="14.85546875" style="288" customWidth="1"/>
    <col min="5379" max="5379" width="16.42578125" style="288" customWidth="1"/>
    <col min="5380" max="5380" width="20.85546875" style="288" customWidth="1"/>
    <col min="5381" max="5381" width="1.5703125" style="288" customWidth="1"/>
    <col min="5382" max="5382" width="0" style="288" hidden="1" customWidth="1"/>
    <col min="5383" max="5383" width="10.7109375" style="288" bestFit="1" customWidth="1"/>
    <col min="5384" max="5384" width="17.140625" style="288" customWidth="1"/>
    <col min="5385" max="5385" width="10.28515625" style="288" bestFit="1" customWidth="1"/>
    <col min="5386" max="5632" width="9.140625" style="288"/>
    <col min="5633" max="5633" width="46.7109375" style="288" customWidth="1"/>
    <col min="5634" max="5634" width="14.85546875" style="288" customWidth="1"/>
    <col min="5635" max="5635" width="16.42578125" style="288" customWidth="1"/>
    <col min="5636" max="5636" width="20.85546875" style="288" customWidth="1"/>
    <col min="5637" max="5637" width="1.5703125" style="288" customWidth="1"/>
    <col min="5638" max="5638" width="0" style="288" hidden="1" customWidth="1"/>
    <col min="5639" max="5639" width="10.7109375" style="288" bestFit="1" customWidth="1"/>
    <col min="5640" max="5640" width="17.140625" style="288" customWidth="1"/>
    <col min="5641" max="5641" width="10.28515625" style="288" bestFit="1" customWidth="1"/>
    <col min="5642" max="5888" width="9.140625" style="288"/>
    <col min="5889" max="5889" width="46.7109375" style="288" customWidth="1"/>
    <col min="5890" max="5890" width="14.85546875" style="288" customWidth="1"/>
    <col min="5891" max="5891" width="16.42578125" style="288" customWidth="1"/>
    <col min="5892" max="5892" width="20.85546875" style="288" customWidth="1"/>
    <col min="5893" max="5893" width="1.5703125" style="288" customWidth="1"/>
    <col min="5894" max="5894" width="0" style="288" hidden="1" customWidth="1"/>
    <col min="5895" max="5895" width="10.7109375" style="288" bestFit="1" customWidth="1"/>
    <col min="5896" max="5896" width="17.140625" style="288" customWidth="1"/>
    <col min="5897" max="5897" width="10.28515625" style="288" bestFit="1" customWidth="1"/>
    <col min="5898" max="6144" width="9.140625" style="288"/>
    <col min="6145" max="6145" width="46.7109375" style="288" customWidth="1"/>
    <col min="6146" max="6146" width="14.85546875" style="288" customWidth="1"/>
    <col min="6147" max="6147" width="16.42578125" style="288" customWidth="1"/>
    <col min="6148" max="6148" width="20.85546875" style="288" customWidth="1"/>
    <col min="6149" max="6149" width="1.5703125" style="288" customWidth="1"/>
    <col min="6150" max="6150" width="0" style="288" hidden="1" customWidth="1"/>
    <col min="6151" max="6151" width="10.7109375" style="288" bestFit="1" customWidth="1"/>
    <col min="6152" max="6152" width="17.140625" style="288" customWidth="1"/>
    <col min="6153" max="6153" width="10.28515625" style="288" bestFit="1" customWidth="1"/>
    <col min="6154" max="6400" width="9.140625" style="288"/>
    <col min="6401" max="6401" width="46.7109375" style="288" customWidth="1"/>
    <col min="6402" max="6402" width="14.85546875" style="288" customWidth="1"/>
    <col min="6403" max="6403" width="16.42578125" style="288" customWidth="1"/>
    <col min="6404" max="6404" width="20.85546875" style="288" customWidth="1"/>
    <col min="6405" max="6405" width="1.5703125" style="288" customWidth="1"/>
    <col min="6406" max="6406" width="0" style="288" hidden="1" customWidth="1"/>
    <col min="6407" max="6407" width="10.7109375" style="288" bestFit="1" customWidth="1"/>
    <col min="6408" max="6408" width="17.140625" style="288" customWidth="1"/>
    <col min="6409" max="6409" width="10.28515625" style="288" bestFit="1" customWidth="1"/>
    <col min="6410" max="6656" width="9.140625" style="288"/>
    <col min="6657" max="6657" width="46.7109375" style="288" customWidth="1"/>
    <col min="6658" max="6658" width="14.85546875" style="288" customWidth="1"/>
    <col min="6659" max="6659" width="16.42578125" style="288" customWidth="1"/>
    <col min="6660" max="6660" width="20.85546875" style="288" customWidth="1"/>
    <col min="6661" max="6661" width="1.5703125" style="288" customWidth="1"/>
    <col min="6662" max="6662" width="0" style="288" hidden="1" customWidth="1"/>
    <col min="6663" max="6663" width="10.7109375" style="288" bestFit="1" customWidth="1"/>
    <col min="6664" max="6664" width="17.140625" style="288" customWidth="1"/>
    <col min="6665" max="6665" width="10.28515625" style="288" bestFit="1" customWidth="1"/>
    <col min="6666" max="6912" width="9.140625" style="288"/>
    <col min="6913" max="6913" width="46.7109375" style="288" customWidth="1"/>
    <col min="6914" max="6914" width="14.85546875" style="288" customWidth="1"/>
    <col min="6915" max="6915" width="16.42578125" style="288" customWidth="1"/>
    <col min="6916" max="6916" width="20.85546875" style="288" customWidth="1"/>
    <col min="6917" max="6917" width="1.5703125" style="288" customWidth="1"/>
    <col min="6918" max="6918" width="0" style="288" hidden="1" customWidth="1"/>
    <col min="6919" max="6919" width="10.7109375" style="288" bestFit="1" customWidth="1"/>
    <col min="6920" max="6920" width="17.140625" style="288" customWidth="1"/>
    <col min="6921" max="6921" width="10.28515625" style="288" bestFit="1" customWidth="1"/>
    <col min="6922" max="7168" width="9.140625" style="288"/>
    <col min="7169" max="7169" width="46.7109375" style="288" customWidth="1"/>
    <col min="7170" max="7170" width="14.85546875" style="288" customWidth="1"/>
    <col min="7171" max="7171" width="16.42578125" style="288" customWidth="1"/>
    <col min="7172" max="7172" width="20.85546875" style="288" customWidth="1"/>
    <col min="7173" max="7173" width="1.5703125" style="288" customWidth="1"/>
    <col min="7174" max="7174" width="0" style="288" hidden="1" customWidth="1"/>
    <col min="7175" max="7175" width="10.7109375" style="288" bestFit="1" customWidth="1"/>
    <col min="7176" max="7176" width="17.140625" style="288" customWidth="1"/>
    <col min="7177" max="7177" width="10.28515625" style="288" bestFit="1" customWidth="1"/>
    <col min="7178" max="7424" width="9.140625" style="288"/>
    <col min="7425" max="7425" width="46.7109375" style="288" customWidth="1"/>
    <col min="7426" max="7426" width="14.85546875" style="288" customWidth="1"/>
    <col min="7427" max="7427" width="16.42578125" style="288" customWidth="1"/>
    <col min="7428" max="7428" width="20.85546875" style="288" customWidth="1"/>
    <col min="7429" max="7429" width="1.5703125" style="288" customWidth="1"/>
    <col min="7430" max="7430" width="0" style="288" hidden="1" customWidth="1"/>
    <col min="7431" max="7431" width="10.7109375" style="288" bestFit="1" customWidth="1"/>
    <col min="7432" max="7432" width="17.140625" style="288" customWidth="1"/>
    <col min="7433" max="7433" width="10.28515625" style="288" bestFit="1" customWidth="1"/>
    <col min="7434" max="7680" width="9.140625" style="288"/>
    <col min="7681" max="7681" width="46.7109375" style="288" customWidth="1"/>
    <col min="7682" max="7682" width="14.85546875" style="288" customWidth="1"/>
    <col min="7683" max="7683" width="16.42578125" style="288" customWidth="1"/>
    <col min="7684" max="7684" width="20.85546875" style="288" customWidth="1"/>
    <col min="7685" max="7685" width="1.5703125" style="288" customWidth="1"/>
    <col min="7686" max="7686" width="0" style="288" hidden="1" customWidth="1"/>
    <col min="7687" max="7687" width="10.7109375" style="288" bestFit="1" customWidth="1"/>
    <col min="7688" max="7688" width="17.140625" style="288" customWidth="1"/>
    <col min="7689" max="7689" width="10.28515625" style="288" bestFit="1" customWidth="1"/>
    <col min="7690" max="7936" width="9.140625" style="288"/>
    <col min="7937" max="7937" width="46.7109375" style="288" customWidth="1"/>
    <col min="7938" max="7938" width="14.85546875" style="288" customWidth="1"/>
    <col min="7939" max="7939" width="16.42578125" style="288" customWidth="1"/>
    <col min="7940" max="7940" width="20.85546875" style="288" customWidth="1"/>
    <col min="7941" max="7941" width="1.5703125" style="288" customWidth="1"/>
    <col min="7942" max="7942" width="0" style="288" hidden="1" customWidth="1"/>
    <col min="7943" max="7943" width="10.7109375" style="288" bestFit="1" customWidth="1"/>
    <col min="7944" max="7944" width="17.140625" style="288" customWidth="1"/>
    <col min="7945" max="7945" width="10.28515625" style="288" bestFit="1" customWidth="1"/>
    <col min="7946" max="8192" width="9.140625" style="288"/>
    <col min="8193" max="8193" width="46.7109375" style="288" customWidth="1"/>
    <col min="8194" max="8194" width="14.85546875" style="288" customWidth="1"/>
    <col min="8195" max="8195" width="16.42578125" style="288" customWidth="1"/>
    <col min="8196" max="8196" width="20.85546875" style="288" customWidth="1"/>
    <col min="8197" max="8197" width="1.5703125" style="288" customWidth="1"/>
    <col min="8198" max="8198" width="0" style="288" hidden="1" customWidth="1"/>
    <col min="8199" max="8199" width="10.7109375" style="288" bestFit="1" customWidth="1"/>
    <col min="8200" max="8200" width="17.140625" style="288" customWidth="1"/>
    <col min="8201" max="8201" width="10.28515625" style="288" bestFit="1" customWidth="1"/>
    <col min="8202" max="8448" width="9.140625" style="288"/>
    <col min="8449" max="8449" width="46.7109375" style="288" customWidth="1"/>
    <col min="8450" max="8450" width="14.85546875" style="288" customWidth="1"/>
    <col min="8451" max="8451" width="16.42578125" style="288" customWidth="1"/>
    <col min="8452" max="8452" width="20.85546875" style="288" customWidth="1"/>
    <col min="8453" max="8453" width="1.5703125" style="288" customWidth="1"/>
    <col min="8454" max="8454" width="0" style="288" hidden="1" customWidth="1"/>
    <col min="8455" max="8455" width="10.7109375" style="288" bestFit="1" customWidth="1"/>
    <col min="8456" max="8456" width="17.140625" style="288" customWidth="1"/>
    <col min="8457" max="8457" width="10.28515625" style="288" bestFit="1" customWidth="1"/>
    <col min="8458" max="8704" width="9.140625" style="288"/>
    <col min="8705" max="8705" width="46.7109375" style="288" customWidth="1"/>
    <col min="8706" max="8706" width="14.85546875" style="288" customWidth="1"/>
    <col min="8707" max="8707" width="16.42578125" style="288" customWidth="1"/>
    <col min="8708" max="8708" width="20.85546875" style="288" customWidth="1"/>
    <col min="8709" max="8709" width="1.5703125" style="288" customWidth="1"/>
    <col min="8710" max="8710" width="0" style="288" hidden="1" customWidth="1"/>
    <col min="8711" max="8711" width="10.7109375" style="288" bestFit="1" customWidth="1"/>
    <col min="8712" max="8712" width="17.140625" style="288" customWidth="1"/>
    <col min="8713" max="8713" width="10.28515625" style="288" bestFit="1" customWidth="1"/>
    <col min="8714" max="8960" width="9.140625" style="288"/>
    <col min="8961" max="8961" width="46.7109375" style="288" customWidth="1"/>
    <col min="8962" max="8962" width="14.85546875" style="288" customWidth="1"/>
    <col min="8963" max="8963" width="16.42578125" style="288" customWidth="1"/>
    <col min="8964" max="8964" width="20.85546875" style="288" customWidth="1"/>
    <col min="8965" max="8965" width="1.5703125" style="288" customWidth="1"/>
    <col min="8966" max="8966" width="0" style="288" hidden="1" customWidth="1"/>
    <col min="8967" max="8967" width="10.7109375" style="288" bestFit="1" customWidth="1"/>
    <col min="8968" max="8968" width="17.140625" style="288" customWidth="1"/>
    <col min="8969" max="8969" width="10.28515625" style="288" bestFit="1" customWidth="1"/>
    <col min="8970" max="9216" width="9.140625" style="288"/>
    <col min="9217" max="9217" width="46.7109375" style="288" customWidth="1"/>
    <col min="9218" max="9218" width="14.85546875" style="288" customWidth="1"/>
    <col min="9219" max="9219" width="16.42578125" style="288" customWidth="1"/>
    <col min="9220" max="9220" width="20.85546875" style="288" customWidth="1"/>
    <col min="9221" max="9221" width="1.5703125" style="288" customWidth="1"/>
    <col min="9222" max="9222" width="0" style="288" hidden="1" customWidth="1"/>
    <col min="9223" max="9223" width="10.7109375" style="288" bestFit="1" customWidth="1"/>
    <col min="9224" max="9224" width="17.140625" style="288" customWidth="1"/>
    <col min="9225" max="9225" width="10.28515625" style="288" bestFit="1" customWidth="1"/>
    <col min="9226" max="9472" width="9.140625" style="288"/>
    <col min="9473" max="9473" width="46.7109375" style="288" customWidth="1"/>
    <col min="9474" max="9474" width="14.85546875" style="288" customWidth="1"/>
    <col min="9475" max="9475" width="16.42578125" style="288" customWidth="1"/>
    <col min="9476" max="9476" width="20.85546875" style="288" customWidth="1"/>
    <col min="9477" max="9477" width="1.5703125" style="288" customWidth="1"/>
    <col min="9478" max="9478" width="0" style="288" hidden="1" customWidth="1"/>
    <col min="9479" max="9479" width="10.7109375" style="288" bestFit="1" customWidth="1"/>
    <col min="9480" max="9480" width="17.140625" style="288" customWidth="1"/>
    <col min="9481" max="9481" width="10.28515625" style="288" bestFit="1" customWidth="1"/>
    <col min="9482" max="9728" width="9.140625" style="288"/>
    <col min="9729" max="9729" width="46.7109375" style="288" customWidth="1"/>
    <col min="9730" max="9730" width="14.85546875" style="288" customWidth="1"/>
    <col min="9731" max="9731" width="16.42578125" style="288" customWidth="1"/>
    <col min="9732" max="9732" width="20.85546875" style="288" customWidth="1"/>
    <col min="9733" max="9733" width="1.5703125" style="288" customWidth="1"/>
    <col min="9734" max="9734" width="0" style="288" hidden="1" customWidth="1"/>
    <col min="9735" max="9735" width="10.7109375" style="288" bestFit="1" customWidth="1"/>
    <col min="9736" max="9736" width="17.140625" style="288" customWidth="1"/>
    <col min="9737" max="9737" width="10.28515625" style="288" bestFit="1" customWidth="1"/>
    <col min="9738" max="9984" width="9.140625" style="288"/>
    <col min="9985" max="9985" width="46.7109375" style="288" customWidth="1"/>
    <col min="9986" max="9986" width="14.85546875" style="288" customWidth="1"/>
    <col min="9987" max="9987" width="16.42578125" style="288" customWidth="1"/>
    <col min="9988" max="9988" width="20.85546875" style="288" customWidth="1"/>
    <col min="9989" max="9989" width="1.5703125" style="288" customWidth="1"/>
    <col min="9990" max="9990" width="0" style="288" hidden="1" customWidth="1"/>
    <col min="9991" max="9991" width="10.7109375" style="288" bestFit="1" customWidth="1"/>
    <col min="9992" max="9992" width="17.140625" style="288" customWidth="1"/>
    <col min="9993" max="9993" width="10.28515625" style="288" bestFit="1" customWidth="1"/>
    <col min="9994" max="10240" width="9.140625" style="288"/>
    <col min="10241" max="10241" width="46.7109375" style="288" customWidth="1"/>
    <col min="10242" max="10242" width="14.85546875" style="288" customWidth="1"/>
    <col min="10243" max="10243" width="16.42578125" style="288" customWidth="1"/>
    <col min="10244" max="10244" width="20.85546875" style="288" customWidth="1"/>
    <col min="10245" max="10245" width="1.5703125" style="288" customWidth="1"/>
    <col min="10246" max="10246" width="0" style="288" hidden="1" customWidth="1"/>
    <col min="10247" max="10247" width="10.7109375" style="288" bestFit="1" customWidth="1"/>
    <col min="10248" max="10248" width="17.140625" style="288" customWidth="1"/>
    <col min="10249" max="10249" width="10.28515625" style="288" bestFit="1" customWidth="1"/>
    <col min="10250" max="10496" width="9.140625" style="288"/>
    <col min="10497" max="10497" width="46.7109375" style="288" customWidth="1"/>
    <col min="10498" max="10498" width="14.85546875" style="288" customWidth="1"/>
    <col min="10499" max="10499" width="16.42578125" style="288" customWidth="1"/>
    <col min="10500" max="10500" width="20.85546875" style="288" customWidth="1"/>
    <col min="10501" max="10501" width="1.5703125" style="288" customWidth="1"/>
    <col min="10502" max="10502" width="0" style="288" hidden="1" customWidth="1"/>
    <col min="10503" max="10503" width="10.7109375" style="288" bestFit="1" customWidth="1"/>
    <col min="10504" max="10504" width="17.140625" style="288" customWidth="1"/>
    <col min="10505" max="10505" width="10.28515625" style="288" bestFit="1" customWidth="1"/>
    <col min="10506" max="10752" width="9.140625" style="288"/>
    <col min="10753" max="10753" width="46.7109375" style="288" customWidth="1"/>
    <col min="10754" max="10754" width="14.85546875" style="288" customWidth="1"/>
    <col min="10755" max="10755" width="16.42578125" style="288" customWidth="1"/>
    <col min="10756" max="10756" width="20.85546875" style="288" customWidth="1"/>
    <col min="10757" max="10757" width="1.5703125" style="288" customWidth="1"/>
    <col min="10758" max="10758" width="0" style="288" hidden="1" customWidth="1"/>
    <col min="10759" max="10759" width="10.7109375" style="288" bestFit="1" customWidth="1"/>
    <col min="10760" max="10760" width="17.140625" style="288" customWidth="1"/>
    <col min="10761" max="10761" width="10.28515625" style="288" bestFit="1" customWidth="1"/>
    <col min="10762" max="11008" width="9.140625" style="288"/>
    <col min="11009" max="11009" width="46.7109375" style="288" customWidth="1"/>
    <col min="11010" max="11010" width="14.85546875" style="288" customWidth="1"/>
    <col min="11011" max="11011" width="16.42578125" style="288" customWidth="1"/>
    <col min="11012" max="11012" width="20.85546875" style="288" customWidth="1"/>
    <col min="11013" max="11013" width="1.5703125" style="288" customWidth="1"/>
    <col min="11014" max="11014" width="0" style="288" hidden="1" customWidth="1"/>
    <col min="11015" max="11015" width="10.7109375" style="288" bestFit="1" customWidth="1"/>
    <col min="11016" max="11016" width="17.140625" style="288" customWidth="1"/>
    <col min="11017" max="11017" width="10.28515625" style="288" bestFit="1" customWidth="1"/>
    <col min="11018" max="11264" width="9.140625" style="288"/>
    <col min="11265" max="11265" width="46.7109375" style="288" customWidth="1"/>
    <col min="11266" max="11266" width="14.85546875" style="288" customWidth="1"/>
    <col min="11267" max="11267" width="16.42578125" style="288" customWidth="1"/>
    <col min="11268" max="11268" width="20.85546875" style="288" customWidth="1"/>
    <col min="11269" max="11269" width="1.5703125" style="288" customWidth="1"/>
    <col min="11270" max="11270" width="0" style="288" hidden="1" customWidth="1"/>
    <col min="11271" max="11271" width="10.7109375" style="288" bestFit="1" customWidth="1"/>
    <col min="11272" max="11272" width="17.140625" style="288" customWidth="1"/>
    <col min="11273" max="11273" width="10.28515625" style="288" bestFit="1" customWidth="1"/>
    <col min="11274" max="11520" width="9.140625" style="288"/>
    <col min="11521" max="11521" width="46.7109375" style="288" customWidth="1"/>
    <col min="11522" max="11522" width="14.85546875" style="288" customWidth="1"/>
    <col min="11523" max="11523" width="16.42578125" style="288" customWidth="1"/>
    <col min="11524" max="11524" width="20.85546875" style="288" customWidth="1"/>
    <col min="11525" max="11525" width="1.5703125" style="288" customWidth="1"/>
    <col min="11526" max="11526" width="0" style="288" hidden="1" customWidth="1"/>
    <col min="11527" max="11527" width="10.7109375" style="288" bestFit="1" customWidth="1"/>
    <col min="11528" max="11528" width="17.140625" style="288" customWidth="1"/>
    <col min="11529" max="11529" width="10.28515625" style="288" bestFit="1" customWidth="1"/>
    <col min="11530" max="11776" width="9.140625" style="288"/>
    <col min="11777" max="11777" width="46.7109375" style="288" customWidth="1"/>
    <col min="11778" max="11778" width="14.85546875" style="288" customWidth="1"/>
    <col min="11779" max="11779" width="16.42578125" style="288" customWidth="1"/>
    <col min="11780" max="11780" width="20.85546875" style="288" customWidth="1"/>
    <col min="11781" max="11781" width="1.5703125" style="288" customWidth="1"/>
    <col min="11782" max="11782" width="0" style="288" hidden="1" customWidth="1"/>
    <col min="11783" max="11783" width="10.7109375" style="288" bestFit="1" customWidth="1"/>
    <col min="11784" max="11784" width="17.140625" style="288" customWidth="1"/>
    <col min="11785" max="11785" width="10.28515625" style="288" bestFit="1" customWidth="1"/>
    <col min="11786" max="12032" width="9.140625" style="288"/>
    <col min="12033" max="12033" width="46.7109375" style="288" customWidth="1"/>
    <col min="12034" max="12034" width="14.85546875" style="288" customWidth="1"/>
    <col min="12035" max="12035" width="16.42578125" style="288" customWidth="1"/>
    <col min="12036" max="12036" width="20.85546875" style="288" customWidth="1"/>
    <col min="12037" max="12037" width="1.5703125" style="288" customWidth="1"/>
    <col min="12038" max="12038" width="0" style="288" hidden="1" customWidth="1"/>
    <col min="12039" max="12039" width="10.7109375" style="288" bestFit="1" customWidth="1"/>
    <col min="12040" max="12040" width="17.140625" style="288" customWidth="1"/>
    <col min="12041" max="12041" width="10.28515625" style="288" bestFit="1" customWidth="1"/>
    <col min="12042" max="12288" width="9.140625" style="288"/>
    <col min="12289" max="12289" width="46.7109375" style="288" customWidth="1"/>
    <col min="12290" max="12290" width="14.85546875" style="288" customWidth="1"/>
    <col min="12291" max="12291" width="16.42578125" style="288" customWidth="1"/>
    <col min="12292" max="12292" width="20.85546875" style="288" customWidth="1"/>
    <col min="12293" max="12293" width="1.5703125" style="288" customWidth="1"/>
    <col min="12294" max="12294" width="0" style="288" hidden="1" customWidth="1"/>
    <col min="12295" max="12295" width="10.7109375" style="288" bestFit="1" customWidth="1"/>
    <col min="12296" max="12296" width="17.140625" style="288" customWidth="1"/>
    <col min="12297" max="12297" width="10.28515625" style="288" bestFit="1" customWidth="1"/>
    <col min="12298" max="12544" width="9.140625" style="288"/>
    <col min="12545" max="12545" width="46.7109375" style="288" customWidth="1"/>
    <col min="12546" max="12546" width="14.85546875" style="288" customWidth="1"/>
    <col min="12547" max="12547" width="16.42578125" style="288" customWidth="1"/>
    <col min="12548" max="12548" width="20.85546875" style="288" customWidth="1"/>
    <col min="12549" max="12549" width="1.5703125" style="288" customWidth="1"/>
    <col min="12550" max="12550" width="0" style="288" hidden="1" customWidth="1"/>
    <col min="12551" max="12551" width="10.7109375" style="288" bestFit="1" customWidth="1"/>
    <col min="12552" max="12552" width="17.140625" style="288" customWidth="1"/>
    <col min="12553" max="12553" width="10.28515625" style="288" bestFit="1" customWidth="1"/>
    <col min="12554" max="12800" width="9.140625" style="288"/>
    <col min="12801" max="12801" width="46.7109375" style="288" customWidth="1"/>
    <col min="12802" max="12802" width="14.85546875" style="288" customWidth="1"/>
    <col min="12803" max="12803" width="16.42578125" style="288" customWidth="1"/>
    <col min="12804" max="12804" width="20.85546875" style="288" customWidth="1"/>
    <col min="12805" max="12805" width="1.5703125" style="288" customWidth="1"/>
    <col min="12806" max="12806" width="0" style="288" hidden="1" customWidth="1"/>
    <col min="12807" max="12807" width="10.7109375" style="288" bestFit="1" customWidth="1"/>
    <col min="12808" max="12808" width="17.140625" style="288" customWidth="1"/>
    <col min="12809" max="12809" width="10.28515625" style="288" bestFit="1" customWidth="1"/>
    <col min="12810" max="13056" width="9.140625" style="288"/>
    <col min="13057" max="13057" width="46.7109375" style="288" customWidth="1"/>
    <col min="13058" max="13058" width="14.85546875" style="288" customWidth="1"/>
    <col min="13059" max="13059" width="16.42578125" style="288" customWidth="1"/>
    <col min="13060" max="13060" width="20.85546875" style="288" customWidth="1"/>
    <col min="13061" max="13061" width="1.5703125" style="288" customWidth="1"/>
    <col min="13062" max="13062" width="0" style="288" hidden="1" customWidth="1"/>
    <col min="13063" max="13063" width="10.7109375" style="288" bestFit="1" customWidth="1"/>
    <col min="13064" max="13064" width="17.140625" style="288" customWidth="1"/>
    <col min="13065" max="13065" width="10.28515625" style="288" bestFit="1" customWidth="1"/>
    <col min="13066" max="13312" width="9.140625" style="288"/>
    <col min="13313" max="13313" width="46.7109375" style="288" customWidth="1"/>
    <col min="13314" max="13314" width="14.85546875" style="288" customWidth="1"/>
    <col min="13315" max="13315" width="16.42578125" style="288" customWidth="1"/>
    <col min="13316" max="13316" width="20.85546875" style="288" customWidth="1"/>
    <col min="13317" max="13317" width="1.5703125" style="288" customWidth="1"/>
    <col min="13318" max="13318" width="0" style="288" hidden="1" customWidth="1"/>
    <col min="13319" max="13319" width="10.7109375" style="288" bestFit="1" customWidth="1"/>
    <col min="13320" max="13320" width="17.140625" style="288" customWidth="1"/>
    <col min="13321" max="13321" width="10.28515625" style="288" bestFit="1" customWidth="1"/>
    <col min="13322" max="13568" width="9.140625" style="288"/>
    <col min="13569" max="13569" width="46.7109375" style="288" customWidth="1"/>
    <col min="13570" max="13570" width="14.85546875" style="288" customWidth="1"/>
    <col min="13571" max="13571" width="16.42578125" style="288" customWidth="1"/>
    <col min="13572" max="13572" width="20.85546875" style="288" customWidth="1"/>
    <col min="13573" max="13573" width="1.5703125" style="288" customWidth="1"/>
    <col min="13574" max="13574" width="0" style="288" hidden="1" customWidth="1"/>
    <col min="13575" max="13575" width="10.7109375" style="288" bestFit="1" customWidth="1"/>
    <col min="13576" max="13576" width="17.140625" style="288" customWidth="1"/>
    <col min="13577" max="13577" width="10.28515625" style="288" bestFit="1" customWidth="1"/>
    <col min="13578" max="13824" width="9.140625" style="288"/>
    <col min="13825" max="13825" width="46.7109375" style="288" customWidth="1"/>
    <col min="13826" max="13826" width="14.85546875" style="288" customWidth="1"/>
    <col min="13827" max="13827" width="16.42578125" style="288" customWidth="1"/>
    <col min="13828" max="13828" width="20.85546875" style="288" customWidth="1"/>
    <col min="13829" max="13829" width="1.5703125" style="288" customWidth="1"/>
    <col min="13830" max="13830" width="0" style="288" hidden="1" customWidth="1"/>
    <col min="13831" max="13831" width="10.7109375" style="288" bestFit="1" customWidth="1"/>
    <col min="13832" max="13832" width="17.140625" style="288" customWidth="1"/>
    <col min="13833" max="13833" width="10.28515625" style="288" bestFit="1" customWidth="1"/>
    <col min="13834" max="14080" width="9.140625" style="288"/>
    <col min="14081" max="14081" width="46.7109375" style="288" customWidth="1"/>
    <col min="14082" max="14082" width="14.85546875" style="288" customWidth="1"/>
    <col min="14083" max="14083" width="16.42578125" style="288" customWidth="1"/>
    <col min="14084" max="14084" width="20.85546875" style="288" customWidth="1"/>
    <col min="14085" max="14085" width="1.5703125" style="288" customWidth="1"/>
    <col min="14086" max="14086" width="0" style="288" hidden="1" customWidth="1"/>
    <col min="14087" max="14087" width="10.7109375" style="288" bestFit="1" customWidth="1"/>
    <col min="14088" max="14088" width="17.140625" style="288" customWidth="1"/>
    <col min="14089" max="14089" width="10.28515625" style="288" bestFit="1" customWidth="1"/>
    <col min="14090" max="14336" width="9.140625" style="288"/>
    <col min="14337" max="14337" width="46.7109375" style="288" customWidth="1"/>
    <col min="14338" max="14338" width="14.85546875" style="288" customWidth="1"/>
    <col min="14339" max="14339" width="16.42578125" style="288" customWidth="1"/>
    <col min="14340" max="14340" width="20.85546875" style="288" customWidth="1"/>
    <col min="14341" max="14341" width="1.5703125" style="288" customWidth="1"/>
    <col min="14342" max="14342" width="0" style="288" hidden="1" customWidth="1"/>
    <col min="14343" max="14343" width="10.7109375" style="288" bestFit="1" customWidth="1"/>
    <col min="14344" max="14344" width="17.140625" style="288" customWidth="1"/>
    <col min="14345" max="14345" width="10.28515625" style="288" bestFit="1" customWidth="1"/>
    <col min="14346" max="14592" width="9.140625" style="288"/>
    <col min="14593" max="14593" width="46.7109375" style="288" customWidth="1"/>
    <col min="14594" max="14594" width="14.85546875" style="288" customWidth="1"/>
    <col min="14595" max="14595" width="16.42578125" style="288" customWidth="1"/>
    <col min="14596" max="14596" width="20.85546875" style="288" customWidth="1"/>
    <col min="14597" max="14597" width="1.5703125" style="288" customWidth="1"/>
    <col min="14598" max="14598" width="0" style="288" hidden="1" customWidth="1"/>
    <col min="14599" max="14599" width="10.7109375" style="288" bestFit="1" customWidth="1"/>
    <col min="14600" max="14600" width="17.140625" style="288" customWidth="1"/>
    <col min="14601" max="14601" width="10.28515625" style="288" bestFit="1" customWidth="1"/>
    <col min="14602" max="14848" width="9.140625" style="288"/>
    <col min="14849" max="14849" width="46.7109375" style="288" customWidth="1"/>
    <col min="14850" max="14850" width="14.85546875" style="288" customWidth="1"/>
    <col min="14851" max="14851" width="16.42578125" style="288" customWidth="1"/>
    <col min="14852" max="14852" width="20.85546875" style="288" customWidth="1"/>
    <col min="14853" max="14853" width="1.5703125" style="288" customWidth="1"/>
    <col min="14854" max="14854" width="0" style="288" hidden="1" customWidth="1"/>
    <col min="14855" max="14855" width="10.7109375" style="288" bestFit="1" customWidth="1"/>
    <col min="14856" max="14856" width="17.140625" style="288" customWidth="1"/>
    <col min="14857" max="14857" width="10.28515625" style="288" bestFit="1" customWidth="1"/>
    <col min="14858" max="15104" width="9.140625" style="288"/>
    <col min="15105" max="15105" width="46.7109375" style="288" customWidth="1"/>
    <col min="15106" max="15106" width="14.85546875" style="288" customWidth="1"/>
    <col min="15107" max="15107" width="16.42578125" style="288" customWidth="1"/>
    <col min="15108" max="15108" width="20.85546875" style="288" customWidth="1"/>
    <col min="15109" max="15109" width="1.5703125" style="288" customWidth="1"/>
    <col min="15110" max="15110" width="0" style="288" hidden="1" customWidth="1"/>
    <col min="15111" max="15111" width="10.7109375" style="288" bestFit="1" customWidth="1"/>
    <col min="15112" max="15112" width="17.140625" style="288" customWidth="1"/>
    <col min="15113" max="15113" width="10.28515625" style="288" bestFit="1" customWidth="1"/>
    <col min="15114" max="15360" width="9.140625" style="288"/>
    <col min="15361" max="15361" width="46.7109375" style="288" customWidth="1"/>
    <col min="15362" max="15362" width="14.85546875" style="288" customWidth="1"/>
    <col min="15363" max="15363" width="16.42578125" style="288" customWidth="1"/>
    <col min="15364" max="15364" width="20.85546875" style="288" customWidth="1"/>
    <col min="15365" max="15365" width="1.5703125" style="288" customWidth="1"/>
    <col min="15366" max="15366" width="0" style="288" hidden="1" customWidth="1"/>
    <col min="15367" max="15367" width="10.7109375" style="288" bestFit="1" customWidth="1"/>
    <col min="15368" max="15368" width="17.140625" style="288" customWidth="1"/>
    <col min="15369" max="15369" width="10.28515625" style="288" bestFit="1" customWidth="1"/>
    <col min="15370" max="15616" width="9.140625" style="288"/>
    <col min="15617" max="15617" width="46.7109375" style="288" customWidth="1"/>
    <col min="15618" max="15618" width="14.85546875" style="288" customWidth="1"/>
    <col min="15619" max="15619" width="16.42578125" style="288" customWidth="1"/>
    <col min="15620" max="15620" width="20.85546875" style="288" customWidth="1"/>
    <col min="15621" max="15621" width="1.5703125" style="288" customWidth="1"/>
    <col min="15622" max="15622" width="0" style="288" hidden="1" customWidth="1"/>
    <col min="15623" max="15623" width="10.7109375" style="288" bestFit="1" customWidth="1"/>
    <col min="15624" max="15624" width="17.140625" style="288" customWidth="1"/>
    <col min="15625" max="15625" width="10.28515625" style="288" bestFit="1" customWidth="1"/>
    <col min="15626" max="15872" width="9.140625" style="288"/>
    <col min="15873" max="15873" width="46.7109375" style="288" customWidth="1"/>
    <col min="15874" max="15874" width="14.85546875" style="288" customWidth="1"/>
    <col min="15875" max="15875" width="16.42578125" style="288" customWidth="1"/>
    <col min="15876" max="15876" width="20.85546875" style="288" customWidth="1"/>
    <col min="15877" max="15877" width="1.5703125" style="288" customWidth="1"/>
    <col min="15878" max="15878" width="0" style="288" hidden="1" customWidth="1"/>
    <col min="15879" max="15879" width="10.7109375" style="288" bestFit="1" customWidth="1"/>
    <col min="15880" max="15880" width="17.140625" style="288" customWidth="1"/>
    <col min="15881" max="15881" width="10.28515625" style="288" bestFit="1" customWidth="1"/>
    <col min="15882" max="16128" width="9.140625" style="288"/>
    <col min="16129" max="16129" width="46.7109375" style="288" customWidth="1"/>
    <col min="16130" max="16130" width="14.85546875" style="288" customWidth="1"/>
    <col min="16131" max="16131" width="16.42578125" style="288" customWidth="1"/>
    <col min="16132" max="16132" width="20.85546875" style="288" customWidth="1"/>
    <col min="16133" max="16133" width="1.5703125" style="288" customWidth="1"/>
    <col min="16134" max="16134" width="0" style="288" hidden="1" customWidth="1"/>
    <col min="16135" max="16135" width="10.7109375" style="288" bestFit="1" customWidth="1"/>
    <col min="16136" max="16136" width="17.140625" style="288" customWidth="1"/>
    <col min="16137" max="16137" width="10.28515625" style="288" bestFit="1" customWidth="1"/>
    <col min="16138" max="16384" width="9.140625" style="288"/>
  </cols>
  <sheetData>
    <row r="1" spans="1:11">
      <c r="A1" s="1357" t="str">
        <f>'[21]Trial Balance'!A1:F1</f>
        <v>Rideau St. Lawrence Distribution Inc.</v>
      </c>
      <c r="B1" s="1357"/>
      <c r="C1" s="1357"/>
      <c r="D1" s="1357"/>
    </row>
    <row r="2" spans="1:11">
      <c r="A2" s="1357" t="s">
        <v>183</v>
      </c>
      <c r="B2" s="1357"/>
      <c r="C2" s="1357"/>
      <c r="D2" s="1357"/>
    </row>
    <row r="3" spans="1:11" ht="15.75">
      <c r="A3" s="1358" t="str">
        <f>[21]Notes!B4</f>
        <v>Rideau St. Lawrence Distribution Inc.</v>
      </c>
      <c r="B3" s="1358"/>
      <c r="C3" s="1358"/>
      <c r="D3" s="1358"/>
    </row>
    <row r="4" spans="1:11" ht="16.5" thickBot="1">
      <c r="A4" s="1358" t="s">
        <v>250</v>
      </c>
      <c r="B4" s="1358"/>
      <c r="C4" s="1358"/>
      <c r="D4" s="1358"/>
    </row>
    <row r="5" spans="1:11" s="340" customFormat="1" ht="30">
      <c r="A5" s="337" t="s">
        <v>198</v>
      </c>
      <c r="B5" s="338" t="s">
        <v>251</v>
      </c>
      <c r="C5" s="338" t="s">
        <v>304</v>
      </c>
      <c r="D5" s="339" t="s">
        <v>305</v>
      </c>
      <c r="G5" s="288"/>
      <c r="H5" s="288"/>
      <c r="I5" s="288"/>
    </row>
    <row r="6" spans="1:11">
      <c r="A6" s="341" t="s">
        <v>252</v>
      </c>
      <c r="B6" s="342"/>
      <c r="C6" s="342"/>
      <c r="D6" s="343"/>
    </row>
    <row r="7" spans="1:11">
      <c r="A7" s="344" t="s">
        <v>253</v>
      </c>
      <c r="B7" s="345"/>
      <c r="C7" s="346"/>
      <c r="D7" s="347">
        <f>C67</f>
        <v>284953.59081304341</v>
      </c>
      <c r="G7" s="348">
        <f>+C67</f>
        <v>284953.59081304341</v>
      </c>
    </row>
    <row r="8" spans="1:11">
      <c r="A8" s="344" t="s">
        <v>254</v>
      </c>
      <c r="B8" s="437">
        <f>-'[21]2011 Income Statement'!B31</f>
        <v>1951875.6821998083</v>
      </c>
      <c r="C8" s="1139">
        <f>'2016 Test Yr On Existing Rates'!$J$15</f>
        <v>2402631.0468000001</v>
      </c>
      <c r="D8" s="349">
        <f>+C8</f>
        <v>2402631.0468000001</v>
      </c>
    </row>
    <row r="9" spans="1:11">
      <c r="A9" s="344" t="s">
        <v>255</v>
      </c>
      <c r="B9" s="437">
        <f>-'[21]2011 Income Statement'!B43</f>
        <v>171953.28</v>
      </c>
      <c r="C9" s="346">
        <f>'Revenue Requirement'!B10</f>
        <v>270254.02</v>
      </c>
      <c r="D9" s="349">
        <f>C9</f>
        <v>270254.02</v>
      </c>
    </row>
    <row r="10" spans="1:11">
      <c r="A10" s="350" t="s">
        <v>176</v>
      </c>
      <c r="B10" s="438">
        <f>B8+B9+B7</f>
        <v>2123828.9621998081</v>
      </c>
      <c r="C10" s="351">
        <f>C8+C9+C7</f>
        <v>2672885.0668000001</v>
      </c>
      <c r="D10" s="352">
        <f>D8+D9+D7</f>
        <v>2957838.6576130437</v>
      </c>
      <c r="G10" s="353">
        <f>D10</f>
        <v>2957838.6576130437</v>
      </c>
    </row>
    <row r="11" spans="1:11" ht="6" customHeight="1">
      <c r="A11" s="344"/>
      <c r="B11" s="439"/>
      <c r="C11" s="354"/>
      <c r="D11" s="355"/>
    </row>
    <row r="12" spans="1:11">
      <c r="A12" s="341" t="s">
        <v>256</v>
      </c>
      <c r="B12" s="439"/>
      <c r="C12" s="354"/>
      <c r="D12" s="355"/>
      <c r="G12" s="356">
        <f>C10</f>
        <v>2672885.0668000001</v>
      </c>
    </row>
    <row r="13" spans="1:11">
      <c r="A13" s="344" t="s">
        <v>257</v>
      </c>
      <c r="B13" s="437">
        <f>+'[21]2011 Income Statement'!B143+'[21]2011 Income Statement'!B172+'[21]2011 Income Statement'!B151</f>
        <v>1094764</v>
      </c>
      <c r="C13" s="346">
        <f>'Revenue Requirement'!$B$4</f>
        <v>2172824</v>
      </c>
      <c r="D13" s="349">
        <f t="shared" ref="D13:D18" si="0">C13</f>
        <v>2172824</v>
      </c>
      <c r="G13" s="353">
        <f>G10-G12</f>
        <v>284953.59081304353</v>
      </c>
    </row>
    <row r="14" spans="1:11">
      <c r="A14" s="344" t="s">
        <v>258</v>
      </c>
      <c r="B14" s="437">
        <f>'[21]2011 Income Statement'!B111+'[21]2011 Income Statement'!B132</f>
        <v>711745.42999999993</v>
      </c>
      <c r="C14" s="346"/>
      <c r="D14" s="349">
        <f t="shared" si="0"/>
        <v>0</v>
      </c>
    </row>
    <row r="15" spans="1:11">
      <c r="A15" s="344" t="s">
        <v>259</v>
      </c>
      <c r="B15" s="437">
        <f>'[21]2011 Income Statement'!B183</f>
        <v>334223.37026666664</v>
      </c>
      <c r="C15" s="346">
        <f>'Revenue Requirement'!B5</f>
        <v>365941.70999999996</v>
      </c>
      <c r="D15" s="349">
        <f t="shared" si="0"/>
        <v>365941.70999999996</v>
      </c>
    </row>
    <row r="16" spans="1:11">
      <c r="A16" s="344" t="s">
        <v>260</v>
      </c>
      <c r="B16" s="437">
        <f>'[21]2011 Income Statement'!B200</f>
        <v>22400</v>
      </c>
      <c r="C16" s="346">
        <f>'Revenue Requirement'!B6</f>
        <v>18187.02</v>
      </c>
      <c r="D16" s="349">
        <f t="shared" si="0"/>
        <v>18187.02</v>
      </c>
      <c r="K16" s="1039">
        <f>'Revenue Requirement'!B11-C8</f>
        <v>284953.69690471282</v>
      </c>
    </row>
    <row r="17" spans="1:9">
      <c r="A17" s="344" t="s">
        <v>261</v>
      </c>
      <c r="B17" s="437">
        <f>'[21]Capital Tax &amp; Expense Schedules'!C12</f>
        <v>0</v>
      </c>
      <c r="C17" s="346">
        <f>+'2016 Rev Deficiency'!C35</f>
        <v>0</v>
      </c>
      <c r="D17" s="349">
        <f t="shared" si="0"/>
        <v>0</v>
      </c>
    </row>
    <row r="18" spans="1:9">
      <c r="A18" s="344" t="s">
        <v>262</v>
      </c>
      <c r="B18" s="437">
        <f>'[21]Return on Capital'!W41</f>
        <v>208064.78189747984</v>
      </c>
      <c r="C18" s="346">
        <f>'Return on Capital'!AD41</f>
        <v>134916.44025554648</v>
      </c>
      <c r="D18" s="349">
        <f t="shared" si="0"/>
        <v>134916.44025554648</v>
      </c>
    </row>
    <row r="19" spans="1:9">
      <c r="A19" s="357" t="s">
        <v>263</v>
      </c>
      <c r="B19" s="438">
        <f>SUM(B13:B18)</f>
        <v>2371197.582164146</v>
      </c>
      <c r="C19" s="351">
        <f>SUM(C13:C18)</f>
        <v>2691869.1702555465</v>
      </c>
      <c r="D19" s="352">
        <f>SUM(D13:D18)</f>
        <v>2691869.1702555465</v>
      </c>
    </row>
    <row r="20" spans="1:9">
      <c r="A20" s="344" t="s">
        <v>264</v>
      </c>
      <c r="B20" s="440">
        <f>'[21]Return on Capital'!W24</f>
        <v>0</v>
      </c>
      <c r="C20" s="358">
        <f>'[21]Return on Capital'!AD24</f>
        <v>0</v>
      </c>
      <c r="D20" s="359">
        <f>C20</f>
        <v>0</v>
      </c>
    </row>
    <row r="21" spans="1:9">
      <c r="A21" s="357" t="s">
        <v>265</v>
      </c>
      <c r="B21" s="438">
        <f>+B19+B20</f>
        <v>2371197.582164146</v>
      </c>
      <c r="C21" s="351">
        <f>+C19+C20</f>
        <v>2691869.1702555465</v>
      </c>
      <c r="D21" s="352">
        <f>+D19+D20</f>
        <v>2691869.1702555465</v>
      </c>
    </row>
    <row r="22" spans="1:9">
      <c r="A22" s="344"/>
      <c r="B22" s="439"/>
      <c r="C22" s="354"/>
      <c r="D22" s="355"/>
      <c r="I22" s="387"/>
    </row>
    <row r="23" spans="1:9">
      <c r="A23" s="357" t="s">
        <v>266</v>
      </c>
      <c r="B23" s="438">
        <f>+B10-B21</f>
        <v>-247368.61996433791</v>
      </c>
      <c r="C23" s="351">
        <f>+C10-C21</f>
        <v>-18984.103455546312</v>
      </c>
      <c r="D23" s="352">
        <f>+D10-D21</f>
        <v>265969.48735749722</v>
      </c>
    </row>
    <row r="24" spans="1:9">
      <c r="A24" s="344"/>
      <c r="B24" s="439"/>
      <c r="C24" s="354"/>
      <c r="D24" s="355"/>
    </row>
    <row r="25" spans="1:9">
      <c r="A25" s="341" t="s">
        <v>267</v>
      </c>
      <c r="B25" s="439"/>
      <c r="C25" s="354"/>
      <c r="D25" s="355"/>
    </row>
    <row r="26" spans="1:9">
      <c r="A26" s="344" t="s">
        <v>268</v>
      </c>
      <c r="B26" s="437">
        <f>+B41</f>
        <v>-46250.727217139043</v>
      </c>
      <c r="C26" s="346">
        <f>+C41</f>
        <v>-19512.556478331953</v>
      </c>
      <c r="D26" s="349">
        <f>+D41</f>
        <v>23230.482143624573</v>
      </c>
    </row>
    <row r="27" spans="1:9">
      <c r="A27" s="357" t="s">
        <v>269</v>
      </c>
      <c r="B27" s="438">
        <f>+B26</f>
        <v>-46250.727217139043</v>
      </c>
      <c r="C27" s="1190">
        <f>+C26</f>
        <v>-19512.556478331953</v>
      </c>
      <c r="D27" s="360">
        <f>+D26</f>
        <v>23230.482143624573</v>
      </c>
    </row>
    <row r="28" spans="1:9">
      <c r="A28" s="357"/>
      <c r="B28" s="439"/>
      <c r="C28" s="354"/>
      <c r="D28" s="355"/>
    </row>
    <row r="29" spans="1:9" ht="13.5" thickBot="1">
      <c r="A29" s="357" t="s">
        <v>270</v>
      </c>
      <c r="B29" s="441">
        <f>+B23-B27</f>
        <v>-201117.89274719887</v>
      </c>
      <c r="C29" s="361">
        <f>+C23-C27</f>
        <v>528.45302278564122</v>
      </c>
      <c r="D29" s="362">
        <f>+D23-D27</f>
        <v>242739.00521387265</v>
      </c>
      <c r="E29" s="363"/>
    </row>
    <row r="30" spans="1:9" ht="13.5" thickTop="1">
      <c r="A30" s="344"/>
      <c r="B30" s="439"/>
      <c r="C30" s="354"/>
      <c r="D30" s="355"/>
    </row>
    <row r="31" spans="1:9">
      <c r="A31" s="341" t="s">
        <v>271</v>
      </c>
      <c r="B31" s="439"/>
      <c r="C31" s="354"/>
      <c r="D31" s="355"/>
    </row>
    <row r="32" spans="1:9">
      <c r="A32" s="344" t="s">
        <v>272</v>
      </c>
      <c r="B32" s="437">
        <f>'[21]Return on Capital'!W38</f>
        <v>6998008.2704654867</v>
      </c>
      <c r="C32" s="346">
        <f>'Return on Capital'!AD38</f>
        <v>6911702.8819439793</v>
      </c>
      <c r="D32" s="349">
        <f>C32</f>
        <v>6911702.8819439793</v>
      </c>
    </row>
    <row r="33" spans="1:7">
      <c r="A33" s="344" t="s">
        <v>273</v>
      </c>
      <c r="B33" s="437">
        <f>'[21]Tax rates'!B7</f>
        <v>15000000</v>
      </c>
      <c r="C33" s="346">
        <f>'[21]Tax rates'!C7</f>
        <v>15000000</v>
      </c>
      <c r="D33" s="349">
        <f>C33</f>
        <v>15000000</v>
      </c>
    </row>
    <row r="34" spans="1:7">
      <c r="A34" s="344" t="s">
        <v>274</v>
      </c>
      <c r="B34" s="438">
        <f>+B32-B33</f>
        <v>-8001991.7295345133</v>
      </c>
      <c r="C34" s="351">
        <f>+C32-C33</f>
        <v>-8088297.1180560207</v>
      </c>
      <c r="D34" s="352">
        <f>+D32-D33</f>
        <v>-8088297.1180560207</v>
      </c>
    </row>
    <row r="35" spans="1:7">
      <c r="A35" s="344" t="s">
        <v>275</v>
      </c>
      <c r="B35" s="440">
        <f>'[21]Capital Tax &amp; Expense Schedules'!C12</f>
        <v>0</v>
      </c>
      <c r="C35" s="358">
        <f>+C34*'[21]Tax rates'!C15</f>
        <v>0</v>
      </c>
      <c r="D35" s="359">
        <f>+D34*'[21]Tax rates'!C15</f>
        <v>0</v>
      </c>
    </row>
    <row r="36" spans="1:7">
      <c r="A36" s="344"/>
      <c r="B36" s="439"/>
      <c r="C36" s="354"/>
      <c r="D36" s="355"/>
    </row>
    <row r="37" spans="1:7">
      <c r="A37" s="341" t="s">
        <v>276</v>
      </c>
      <c r="B37" s="439"/>
      <c r="C37" s="354"/>
      <c r="D37" s="355"/>
    </row>
    <row r="38" spans="1:7">
      <c r="A38" s="344" t="s">
        <v>277</v>
      </c>
      <c r="B38" s="437">
        <f>+B23</f>
        <v>-247368.61996433791</v>
      </c>
      <c r="C38" s="346">
        <f>+C23</f>
        <v>-18984.103455546312</v>
      </c>
      <c r="D38" s="349">
        <f>D23</f>
        <v>265969.48735749722</v>
      </c>
    </row>
    <row r="39" spans="1:7">
      <c r="A39" s="344" t="s">
        <v>278</v>
      </c>
      <c r="B39" s="437">
        <f>'[21]Tax Adjustments 2011'!F78</f>
        <v>-51023.168533333344</v>
      </c>
      <c r="C39" s="346">
        <f>'[22]T1 Taxable Income Test Year'!$F$75-'[22]T1 Taxable Income Test Year'!$F$114</f>
        <v>-111099.60640000005</v>
      </c>
      <c r="D39" s="349">
        <f>C39</f>
        <v>-111099.60640000005</v>
      </c>
    </row>
    <row r="40" spans="1:7">
      <c r="A40" s="357" t="s">
        <v>279</v>
      </c>
      <c r="B40" s="438">
        <f>+B38+B39</f>
        <v>-298391.78849767125</v>
      </c>
      <c r="C40" s="1190">
        <f>+C38+C39</f>
        <v>-130083.70985554636</v>
      </c>
      <c r="D40" s="352">
        <f>+D38+D39</f>
        <v>154869.88095749717</v>
      </c>
    </row>
    <row r="41" spans="1:7">
      <c r="A41" s="357" t="s">
        <v>280</v>
      </c>
      <c r="B41" s="440">
        <f>+B40*B42</f>
        <v>-46250.727217139043</v>
      </c>
      <c r="C41" s="1191">
        <f>+C40*C42</f>
        <v>-19512.556478331953</v>
      </c>
      <c r="D41" s="359">
        <f>D40*D42</f>
        <v>23230.482143624573</v>
      </c>
    </row>
    <row r="42" spans="1:7">
      <c r="A42" s="357" t="s">
        <v>281</v>
      </c>
      <c r="B42" s="442">
        <f>'[21]Tax rates'!B13-SUM('[21]Capital Tax &amp; Expense Schedules'!H11:H13)/'[21]Capital Tax &amp; Expense Schedules'!H8</f>
        <v>0.155</v>
      </c>
      <c r="C42" s="364">
        <f>D42</f>
        <v>0.15</v>
      </c>
      <c r="D42" s="365">
        <f>SUM('[3]3. Data_Input_Sheet'!$E$49:$E$50)</f>
        <v>0.15</v>
      </c>
      <c r="G42" s="366">
        <f>'[21]Tax rates'!C13-SUM('[21]Capital Tax &amp; Expense Schedules'!H24:H26)/'[21]Capital Tax &amp; Expense Schedules'!H21</f>
        <v>0.155</v>
      </c>
    </row>
    <row r="43" spans="1:7">
      <c r="A43" s="344"/>
      <c r="B43" s="442"/>
      <c r="C43" s="364"/>
      <c r="D43" s="365"/>
    </row>
    <row r="44" spans="1:7">
      <c r="A44" s="341" t="s">
        <v>282</v>
      </c>
      <c r="B44" s="443"/>
      <c r="C44" s="367"/>
      <c r="D44" s="368"/>
    </row>
    <row r="45" spans="1:7">
      <c r="A45" s="344" t="s">
        <v>283</v>
      </c>
      <c r="B45" s="444">
        <f>+B32</f>
        <v>6998008.2704654867</v>
      </c>
      <c r="C45" s="369">
        <f>+C32</f>
        <v>6911702.8819439793</v>
      </c>
      <c r="D45" s="370">
        <f>+D32</f>
        <v>6911702.8819439793</v>
      </c>
    </row>
    <row r="46" spans="1:7">
      <c r="A46" s="344"/>
      <c r="B46" s="444"/>
      <c r="C46" s="369"/>
      <c r="D46" s="370"/>
    </row>
    <row r="47" spans="1:7">
      <c r="A47" s="344" t="s">
        <v>284</v>
      </c>
      <c r="B47" s="444">
        <f>+B18</f>
        <v>208064.78189747984</v>
      </c>
      <c r="C47" s="369">
        <f>+C18</f>
        <v>134916.44025554648</v>
      </c>
      <c r="D47" s="370">
        <f>+D18</f>
        <v>134916.44025554648</v>
      </c>
    </row>
    <row r="48" spans="1:7">
      <c r="A48" s="344" t="s">
        <v>285</v>
      </c>
      <c r="B48" s="444">
        <f>+B29</f>
        <v>-201117.89274719887</v>
      </c>
      <c r="C48" s="369">
        <f>+C29</f>
        <v>528.45302278564122</v>
      </c>
      <c r="D48" s="370">
        <f>+D29</f>
        <v>242739.00521387265</v>
      </c>
    </row>
    <row r="49" spans="1:4" ht="13.5" thickBot="1">
      <c r="A49" s="357" t="s">
        <v>286</v>
      </c>
      <c r="B49" s="445">
        <f>+B47+B48</f>
        <v>6946.8891502809711</v>
      </c>
      <c r="C49" s="371">
        <f>+C47+C48</f>
        <v>135444.89327833211</v>
      </c>
      <c r="D49" s="372">
        <f>+D47+D48</f>
        <v>377655.44546941912</v>
      </c>
    </row>
    <row r="50" spans="1:4" ht="13.5" thickTop="1">
      <c r="A50" s="344"/>
      <c r="B50" s="443"/>
      <c r="C50" s="367"/>
      <c r="D50" s="368"/>
    </row>
    <row r="51" spans="1:4">
      <c r="A51" s="341" t="s">
        <v>287</v>
      </c>
      <c r="B51" s="442">
        <f>+B49/B45</f>
        <v>9.9269519008711947E-4</v>
      </c>
      <c r="C51" s="364">
        <f>+C49/C45</f>
        <v>1.959645771697828E-2</v>
      </c>
      <c r="D51" s="365">
        <f>+D49/D45</f>
        <v>5.4640000000000015E-2</v>
      </c>
    </row>
    <row r="52" spans="1:4">
      <c r="A52" s="344"/>
      <c r="B52" s="443"/>
      <c r="C52" s="367"/>
      <c r="D52" s="368"/>
    </row>
    <row r="53" spans="1:4">
      <c r="A53" s="341" t="s">
        <v>288</v>
      </c>
      <c r="B53" s="443"/>
      <c r="C53" s="367"/>
      <c r="D53" s="368"/>
    </row>
    <row r="54" spans="1:4">
      <c r="A54" s="344" t="s">
        <v>283</v>
      </c>
      <c r="B54" s="444">
        <f>+B45</f>
        <v>6998008.2704654867</v>
      </c>
      <c r="C54" s="369">
        <f>+C32</f>
        <v>6911702.8819439793</v>
      </c>
      <c r="D54" s="370">
        <f>+D32</f>
        <v>6911702.8819439793</v>
      </c>
    </row>
    <row r="55" spans="1:4">
      <c r="A55" s="344"/>
      <c r="B55" s="443"/>
      <c r="C55" s="367"/>
      <c r="D55" s="368"/>
    </row>
    <row r="56" spans="1:4">
      <c r="A56" s="341" t="s">
        <v>289</v>
      </c>
      <c r="B56" s="443"/>
      <c r="C56" s="367"/>
      <c r="D56" s="368"/>
    </row>
    <row r="57" spans="1:4">
      <c r="A57" s="344" t="s">
        <v>290</v>
      </c>
      <c r="B57" s="442">
        <f>'[21]Return on Capital'!W11</f>
        <v>4.9553333333333324E-2</v>
      </c>
      <c r="C57" s="364">
        <f>'Return on Capital'!AD11</f>
        <v>3.2533333333333324E-2</v>
      </c>
      <c r="D57" s="365">
        <f>C57</f>
        <v>3.2533333333333324E-2</v>
      </c>
    </row>
    <row r="58" spans="1:4">
      <c r="A58" s="344" t="s">
        <v>291</v>
      </c>
      <c r="B58" s="442">
        <f>'[21]Return on Capital'!W10</f>
        <v>8.5699999999999998E-2</v>
      </c>
      <c r="C58" s="364">
        <f>'Return on Capital'!AD10</f>
        <v>8.7800000000000003E-2</v>
      </c>
      <c r="D58" s="365">
        <f>C58</f>
        <v>8.7800000000000003E-2</v>
      </c>
    </row>
    <row r="59" spans="1:4">
      <c r="A59" s="344"/>
      <c r="B59" s="443"/>
      <c r="C59" s="367"/>
      <c r="D59" s="368"/>
    </row>
    <row r="60" spans="1:4">
      <c r="A60" s="344" t="s">
        <v>292</v>
      </c>
      <c r="B60" s="444">
        <f>'[21]Return on Capital'!W41</f>
        <v>208064.78189747984</v>
      </c>
      <c r="C60" s="369">
        <f>C18</f>
        <v>134916.44025554648</v>
      </c>
      <c r="D60" s="370">
        <f>C60</f>
        <v>134916.44025554648</v>
      </c>
    </row>
    <row r="61" spans="1:4">
      <c r="A61" s="344" t="s">
        <v>293</v>
      </c>
      <c r="B61" s="444">
        <f>'[21]Return on Capital'!W42</f>
        <v>239891.72351155689</v>
      </c>
      <c r="C61" s="369">
        <f>'Return on Capital'!AD42</f>
        <v>242739.00521387256</v>
      </c>
      <c r="D61" s="370">
        <f>C61</f>
        <v>242739.00521387256</v>
      </c>
    </row>
    <row r="62" spans="1:4" ht="13.5" thickBot="1">
      <c r="A62" s="357" t="s">
        <v>294</v>
      </c>
      <c r="B62" s="445">
        <f>+B60+B61</f>
        <v>447956.50540903676</v>
      </c>
      <c r="C62" s="371">
        <f>+C60+C61</f>
        <v>377655.44546941901</v>
      </c>
      <c r="D62" s="372">
        <f>+D60+D61</f>
        <v>377655.44546941901</v>
      </c>
    </row>
    <row r="63" spans="1:4" ht="13.5" thickTop="1">
      <c r="A63" s="344"/>
      <c r="B63" s="443"/>
      <c r="C63" s="367"/>
      <c r="D63" s="368"/>
    </row>
    <row r="64" spans="1:4">
      <c r="A64" s="341" t="s">
        <v>295</v>
      </c>
      <c r="B64" s="442">
        <f>+B62/B54</f>
        <v>6.4011999999999999E-2</v>
      </c>
      <c r="C64" s="364">
        <f>+C62/C54</f>
        <v>5.4639999999999994E-2</v>
      </c>
      <c r="D64" s="365">
        <f>+D62/D54</f>
        <v>5.4639999999999994E-2</v>
      </c>
    </row>
    <row r="65" spans="1:7">
      <c r="A65" s="344"/>
      <c r="B65" s="443"/>
      <c r="C65" s="367"/>
      <c r="D65" s="368"/>
    </row>
    <row r="66" spans="1:7">
      <c r="A66" s="373" t="s">
        <v>296</v>
      </c>
      <c r="B66" s="446">
        <f>(+B64-B51)*B54</f>
        <v>441009.61625875579</v>
      </c>
      <c r="C66" s="374">
        <f>+C62-C49</f>
        <v>242210.5521910869</v>
      </c>
      <c r="D66" s="375">
        <f>(+D64-D51)*D54</f>
        <v>-1.4387871897941731E-10</v>
      </c>
    </row>
    <row r="67" spans="1:7" ht="13.5" thickBot="1">
      <c r="A67" s="376" t="s">
        <v>297</v>
      </c>
      <c r="B67" s="447">
        <f>+B66/(1-B42)</f>
        <v>521904.87131213705</v>
      </c>
      <c r="C67" s="377">
        <f>+C66/(1-C42)</f>
        <v>284953.59081304341</v>
      </c>
      <c r="D67" s="378">
        <f>+D66/(1-D42)</f>
        <v>-1.6926908115225565E-10</v>
      </c>
    </row>
    <row r="68" spans="1:7" ht="13.5" thickBot="1">
      <c r="B68" s="379"/>
      <c r="C68" s="363"/>
    </row>
    <row r="69" spans="1:7" ht="6" customHeight="1">
      <c r="A69" s="292"/>
      <c r="B69" s="293"/>
      <c r="C69" s="293"/>
      <c r="D69" s="294"/>
    </row>
    <row r="70" spans="1:7" ht="20.25">
      <c r="A70" s="380" t="s">
        <v>298</v>
      </c>
      <c r="B70" s="332"/>
      <c r="C70" s="332"/>
      <c r="D70" s="381">
        <v>2012</v>
      </c>
    </row>
    <row r="71" spans="1:7">
      <c r="A71" s="295"/>
      <c r="B71" s="332"/>
      <c r="C71" s="332"/>
      <c r="D71" s="303"/>
    </row>
    <row r="72" spans="1:7">
      <c r="A72" s="295" t="s">
        <v>299</v>
      </c>
      <c r="B72" s="332"/>
      <c r="C72" s="332"/>
      <c r="D72" s="370">
        <f>D29</f>
        <v>242739.00521387265</v>
      </c>
    </row>
    <row r="73" spans="1:7">
      <c r="A73" s="295" t="str">
        <f>A39</f>
        <v xml:space="preserve">    Tax Adjustments to Accounting Income</v>
      </c>
      <c r="B73" s="332"/>
      <c r="C73" s="332"/>
      <c r="D73" s="382">
        <f>D39</f>
        <v>-111099.60640000005</v>
      </c>
    </row>
    <row r="74" spans="1:7">
      <c r="A74" s="383" t="s">
        <v>300</v>
      </c>
      <c r="B74" s="332"/>
      <c r="C74" s="332"/>
      <c r="D74" s="375">
        <f>D72+D73</f>
        <v>131639.3988138726</v>
      </c>
    </row>
    <row r="75" spans="1:7">
      <c r="A75" s="295" t="s">
        <v>301</v>
      </c>
      <c r="B75" s="332"/>
      <c r="C75" s="332"/>
      <c r="D75" s="384">
        <f>D42</f>
        <v>0.15</v>
      </c>
      <c r="G75" s="448">
        <f>D74*D75</f>
        <v>19745.909822080888</v>
      </c>
    </row>
    <row r="76" spans="1:7">
      <c r="A76" s="295" t="s">
        <v>302</v>
      </c>
      <c r="B76" s="332"/>
      <c r="C76" s="332"/>
      <c r="D76" s="375">
        <f>D74*D75</f>
        <v>19745.909822080888</v>
      </c>
    </row>
    <row r="77" spans="1:7" ht="13.5" thickBot="1">
      <c r="A77" s="383" t="s">
        <v>303</v>
      </c>
      <c r="B77" s="332"/>
      <c r="C77" s="332"/>
      <c r="D77" s="385">
        <f>D76/(1-D75)</f>
        <v>23230.482143624577</v>
      </c>
    </row>
    <row r="78" spans="1:7" ht="8.4499999999999993" customHeight="1" thickTop="1" thickBot="1">
      <c r="A78" s="298"/>
      <c r="B78" s="299"/>
      <c r="C78" s="299"/>
      <c r="D78" s="300"/>
    </row>
    <row r="80" spans="1:7">
      <c r="D80" s="386"/>
    </row>
  </sheetData>
  <mergeCells count="4">
    <mergeCell ref="A1:D1"/>
    <mergeCell ref="A2:D2"/>
    <mergeCell ref="A3:D3"/>
    <mergeCell ref="A4:D4"/>
  </mergeCells>
  <pageMargins left="0.74803149606299213" right="0.74803149606299213" top="0.59055118110236227" bottom="0.19685039370078741" header="0.11811023622047245" footer="0.31496062992125984"/>
  <pageSetup scale="10" orientation="portrait" r:id="rId1"/>
  <headerFooter alignWithMargins="0">
    <oddFooter>&amp;L&amp;A</oddFooter>
  </headerFooter>
  <legacyDrawing r:id="rId2"/>
</worksheet>
</file>

<file path=xl/worksheets/sheet39.xml><?xml version="1.0" encoding="utf-8"?>
<worksheet xmlns="http://schemas.openxmlformats.org/spreadsheetml/2006/main" xmlns:r="http://schemas.openxmlformats.org/officeDocument/2006/relationships">
  <sheetPr>
    <tabColor theme="9" tint="-0.499984740745262"/>
  </sheetPr>
  <dimension ref="A1:F40"/>
  <sheetViews>
    <sheetView workbookViewId="0">
      <selection activeCell="B11" sqref="B11"/>
    </sheetView>
  </sheetViews>
  <sheetFormatPr defaultRowHeight="12.75"/>
  <cols>
    <col min="1" max="1" width="45.28515625" style="288" customWidth="1"/>
    <col min="2" max="2" width="20.140625" style="288" customWidth="1"/>
    <col min="3" max="3" width="14.5703125" style="288" customWidth="1"/>
    <col min="4" max="4" width="9.140625" style="288" customWidth="1"/>
    <col min="5" max="5" width="3.7109375" style="288" customWidth="1"/>
    <col min="6" max="6" width="14" style="288" bestFit="1" customWidth="1"/>
    <col min="7" max="256" width="9.140625" style="288"/>
    <col min="257" max="257" width="45.28515625" style="288" customWidth="1"/>
    <col min="258" max="258" width="9.7109375" style="288" bestFit="1" customWidth="1"/>
    <col min="259" max="512" width="9.140625" style="288"/>
    <col min="513" max="513" width="45.28515625" style="288" customWidth="1"/>
    <col min="514" max="514" width="9.7109375" style="288" bestFit="1" customWidth="1"/>
    <col min="515" max="768" width="9.140625" style="288"/>
    <col min="769" max="769" width="45.28515625" style="288" customWidth="1"/>
    <col min="770" max="770" width="9.7109375" style="288" bestFit="1" customWidth="1"/>
    <col min="771" max="1024" width="9.140625" style="288"/>
    <col min="1025" max="1025" width="45.28515625" style="288" customWidth="1"/>
    <col min="1026" max="1026" width="9.7109375" style="288" bestFit="1" customWidth="1"/>
    <col min="1027" max="1280" width="9.140625" style="288"/>
    <col min="1281" max="1281" width="45.28515625" style="288" customWidth="1"/>
    <col min="1282" max="1282" width="9.7109375" style="288" bestFit="1" customWidth="1"/>
    <col min="1283" max="1536" width="9.140625" style="288"/>
    <col min="1537" max="1537" width="45.28515625" style="288" customWidth="1"/>
    <col min="1538" max="1538" width="9.7109375" style="288" bestFit="1" customWidth="1"/>
    <col min="1539" max="1792" width="9.140625" style="288"/>
    <col min="1793" max="1793" width="45.28515625" style="288" customWidth="1"/>
    <col min="1794" max="1794" width="9.7109375" style="288" bestFit="1" customWidth="1"/>
    <col min="1795" max="2048" width="9.140625" style="288"/>
    <col min="2049" max="2049" width="45.28515625" style="288" customWidth="1"/>
    <col min="2050" max="2050" width="9.7109375" style="288" bestFit="1" customWidth="1"/>
    <col min="2051" max="2304" width="9.140625" style="288"/>
    <col min="2305" max="2305" width="45.28515625" style="288" customWidth="1"/>
    <col min="2306" max="2306" width="9.7109375" style="288" bestFit="1" customWidth="1"/>
    <col min="2307" max="2560" width="9.140625" style="288"/>
    <col min="2561" max="2561" width="45.28515625" style="288" customWidth="1"/>
    <col min="2562" max="2562" width="9.7109375" style="288" bestFit="1" customWidth="1"/>
    <col min="2563" max="2816" width="9.140625" style="288"/>
    <col min="2817" max="2817" width="45.28515625" style="288" customWidth="1"/>
    <col min="2818" max="2818" width="9.7109375" style="288" bestFit="1" customWidth="1"/>
    <col min="2819" max="3072" width="9.140625" style="288"/>
    <col min="3073" max="3073" width="45.28515625" style="288" customWidth="1"/>
    <col min="3074" max="3074" width="9.7109375" style="288" bestFit="1" customWidth="1"/>
    <col min="3075" max="3328" width="9.140625" style="288"/>
    <col min="3329" max="3329" width="45.28515625" style="288" customWidth="1"/>
    <col min="3330" max="3330" width="9.7109375" style="288" bestFit="1" customWidth="1"/>
    <col min="3331" max="3584" width="9.140625" style="288"/>
    <col min="3585" max="3585" width="45.28515625" style="288" customWidth="1"/>
    <col min="3586" max="3586" width="9.7109375" style="288" bestFit="1" customWidth="1"/>
    <col min="3587" max="3840" width="9.140625" style="288"/>
    <col min="3841" max="3841" width="45.28515625" style="288" customWidth="1"/>
    <col min="3842" max="3842" width="9.7109375" style="288" bestFit="1" customWidth="1"/>
    <col min="3843" max="4096" width="9.140625" style="288"/>
    <col min="4097" max="4097" width="45.28515625" style="288" customWidth="1"/>
    <col min="4098" max="4098" width="9.7109375" style="288" bestFit="1" customWidth="1"/>
    <col min="4099" max="4352" width="9.140625" style="288"/>
    <col min="4353" max="4353" width="45.28515625" style="288" customWidth="1"/>
    <col min="4354" max="4354" width="9.7109375" style="288" bestFit="1" customWidth="1"/>
    <col min="4355" max="4608" width="9.140625" style="288"/>
    <col min="4609" max="4609" width="45.28515625" style="288" customWidth="1"/>
    <col min="4610" max="4610" width="9.7109375" style="288" bestFit="1" customWidth="1"/>
    <col min="4611" max="4864" width="9.140625" style="288"/>
    <col min="4865" max="4865" width="45.28515625" style="288" customWidth="1"/>
    <col min="4866" max="4866" width="9.7109375" style="288" bestFit="1" customWidth="1"/>
    <col min="4867" max="5120" width="9.140625" style="288"/>
    <col min="5121" max="5121" width="45.28515625" style="288" customWidth="1"/>
    <col min="5122" max="5122" width="9.7109375" style="288" bestFit="1" customWidth="1"/>
    <col min="5123" max="5376" width="9.140625" style="288"/>
    <col min="5377" max="5377" width="45.28515625" style="288" customWidth="1"/>
    <col min="5378" max="5378" width="9.7109375" style="288" bestFit="1" customWidth="1"/>
    <col min="5379" max="5632" width="9.140625" style="288"/>
    <col min="5633" max="5633" width="45.28515625" style="288" customWidth="1"/>
    <col min="5634" max="5634" width="9.7109375" style="288" bestFit="1" customWidth="1"/>
    <col min="5635" max="5888" width="9.140625" style="288"/>
    <col min="5889" max="5889" width="45.28515625" style="288" customWidth="1"/>
    <col min="5890" max="5890" width="9.7109375" style="288" bestFit="1" customWidth="1"/>
    <col min="5891" max="6144" width="9.140625" style="288"/>
    <col min="6145" max="6145" width="45.28515625" style="288" customWidth="1"/>
    <col min="6146" max="6146" width="9.7109375" style="288" bestFit="1" customWidth="1"/>
    <col min="6147" max="6400" width="9.140625" style="288"/>
    <col min="6401" max="6401" width="45.28515625" style="288" customWidth="1"/>
    <col min="6402" max="6402" width="9.7109375" style="288" bestFit="1" customWidth="1"/>
    <col min="6403" max="6656" width="9.140625" style="288"/>
    <col min="6657" max="6657" width="45.28515625" style="288" customWidth="1"/>
    <col min="6658" max="6658" width="9.7109375" style="288" bestFit="1" customWidth="1"/>
    <col min="6659" max="6912" width="9.140625" style="288"/>
    <col min="6913" max="6913" width="45.28515625" style="288" customWidth="1"/>
    <col min="6914" max="6914" width="9.7109375" style="288" bestFit="1" customWidth="1"/>
    <col min="6915" max="7168" width="9.140625" style="288"/>
    <col min="7169" max="7169" width="45.28515625" style="288" customWidth="1"/>
    <col min="7170" max="7170" width="9.7109375" style="288" bestFit="1" customWidth="1"/>
    <col min="7171" max="7424" width="9.140625" style="288"/>
    <col min="7425" max="7425" width="45.28515625" style="288" customWidth="1"/>
    <col min="7426" max="7426" width="9.7109375" style="288" bestFit="1" customWidth="1"/>
    <col min="7427" max="7680" width="9.140625" style="288"/>
    <col min="7681" max="7681" width="45.28515625" style="288" customWidth="1"/>
    <col min="7682" max="7682" width="9.7109375" style="288" bestFit="1" customWidth="1"/>
    <col min="7683" max="7936" width="9.140625" style="288"/>
    <col min="7937" max="7937" width="45.28515625" style="288" customWidth="1"/>
    <col min="7938" max="7938" width="9.7109375" style="288" bestFit="1" customWidth="1"/>
    <col min="7939" max="8192" width="9.140625" style="288"/>
    <col min="8193" max="8193" width="45.28515625" style="288" customWidth="1"/>
    <col min="8194" max="8194" width="9.7109375" style="288" bestFit="1" customWidth="1"/>
    <col min="8195" max="8448" width="9.140625" style="288"/>
    <col min="8449" max="8449" width="45.28515625" style="288" customWidth="1"/>
    <col min="8450" max="8450" width="9.7109375" style="288" bestFit="1" customWidth="1"/>
    <col min="8451" max="8704" width="9.140625" style="288"/>
    <col min="8705" max="8705" width="45.28515625" style="288" customWidth="1"/>
    <col min="8706" max="8706" width="9.7109375" style="288" bestFit="1" customWidth="1"/>
    <col min="8707" max="8960" width="9.140625" style="288"/>
    <col min="8961" max="8961" width="45.28515625" style="288" customWidth="1"/>
    <col min="8962" max="8962" width="9.7109375" style="288" bestFit="1" customWidth="1"/>
    <col min="8963" max="9216" width="9.140625" style="288"/>
    <col min="9217" max="9217" width="45.28515625" style="288" customWidth="1"/>
    <col min="9218" max="9218" width="9.7109375" style="288" bestFit="1" customWidth="1"/>
    <col min="9219" max="9472" width="9.140625" style="288"/>
    <col min="9473" max="9473" width="45.28515625" style="288" customWidth="1"/>
    <col min="9474" max="9474" width="9.7109375" style="288" bestFit="1" customWidth="1"/>
    <col min="9475" max="9728" width="9.140625" style="288"/>
    <col min="9729" max="9729" width="45.28515625" style="288" customWidth="1"/>
    <col min="9730" max="9730" width="9.7109375" style="288" bestFit="1" customWidth="1"/>
    <col min="9731" max="9984" width="9.140625" style="288"/>
    <col min="9985" max="9985" width="45.28515625" style="288" customWidth="1"/>
    <col min="9986" max="9986" width="9.7109375" style="288" bestFit="1" customWidth="1"/>
    <col min="9987" max="10240" width="9.140625" style="288"/>
    <col min="10241" max="10241" width="45.28515625" style="288" customWidth="1"/>
    <col min="10242" max="10242" width="9.7109375" style="288" bestFit="1" customWidth="1"/>
    <col min="10243" max="10496" width="9.140625" style="288"/>
    <col min="10497" max="10497" width="45.28515625" style="288" customWidth="1"/>
    <col min="10498" max="10498" width="9.7109375" style="288" bestFit="1" customWidth="1"/>
    <col min="10499" max="10752" width="9.140625" style="288"/>
    <col min="10753" max="10753" width="45.28515625" style="288" customWidth="1"/>
    <col min="10754" max="10754" width="9.7109375" style="288" bestFit="1" customWidth="1"/>
    <col min="10755" max="11008" width="9.140625" style="288"/>
    <col min="11009" max="11009" width="45.28515625" style="288" customWidth="1"/>
    <col min="11010" max="11010" width="9.7109375" style="288" bestFit="1" customWidth="1"/>
    <col min="11011" max="11264" width="9.140625" style="288"/>
    <col min="11265" max="11265" width="45.28515625" style="288" customWidth="1"/>
    <col min="11266" max="11266" width="9.7109375" style="288" bestFit="1" customWidth="1"/>
    <col min="11267" max="11520" width="9.140625" style="288"/>
    <col min="11521" max="11521" width="45.28515625" style="288" customWidth="1"/>
    <col min="11522" max="11522" width="9.7109375" style="288" bestFit="1" customWidth="1"/>
    <col min="11523" max="11776" width="9.140625" style="288"/>
    <col min="11777" max="11777" width="45.28515625" style="288" customWidth="1"/>
    <col min="11778" max="11778" width="9.7109375" style="288" bestFit="1" customWidth="1"/>
    <col min="11779" max="12032" width="9.140625" style="288"/>
    <col min="12033" max="12033" width="45.28515625" style="288" customWidth="1"/>
    <col min="12034" max="12034" width="9.7109375" style="288" bestFit="1" customWidth="1"/>
    <col min="12035" max="12288" width="9.140625" style="288"/>
    <col min="12289" max="12289" width="45.28515625" style="288" customWidth="1"/>
    <col min="12290" max="12290" width="9.7109375" style="288" bestFit="1" customWidth="1"/>
    <col min="12291" max="12544" width="9.140625" style="288"/>
    <col min="12545" max="12545" width="45.28515625" style="288" customWidth="1"/>
    <col min="12546" max="12546" width="9.7109375" style="288" bestFit="1" customWidth="1"/>
    <col min="12547" max="12800" width="9.140625" style="288"/>
    <col min="12801" max="12801" width="45.28515625" style="288" customWidth="1"/>
    <col min="12802" max="12802" width="9.7109375" style="288" bestFit="1" customWidth="1"/>
    <col min="12803" max="13056" width="9.140625" style="288"/>
    <col min="13057" max="13057" width="45.28515625" style="288" customWidth="1"/>
    <col min="13058" max="13058" width="9.7109375" style="288" bestFit="1" customWidth="1"/>
    <col min="13059" max="13312" width="9.140625" style="288"/>
    <col min="13313" max="13313" width="45.28515625" style="288" customWidth="1"/>
    <col min="13314" max="13314" width="9.7109375" style="288" bestFit="1" customWidth="1"/>
    <col min="13315" max="13568" width="9.140625" style="288"/>
    <col min="13569" max="13569" width="45.28515625" style="288" customWidth="1"/>
    <col min="13570" max="13570" width="9.7109375" style="288" bestFit="1" customWidth="1"/>
    <col min="13571" max="13824" width="9.140625" style="288"/>
    <col min="13825" max="13825" width="45.28515625" style="288" customWidth="1"/>
    <col min="13826" max="13826" width="9.7109375" style="288" bestFit="1" customWidth="1"/>
    <col min="13827" max="14080" width="9.140625" style="288"/>
    <col min="14081" max="14081" width="45.28515625" style="288" customWidth="1"/>
    <col min="14082" max="14082" width="9.7109375" style="288" bestFit="1" customWidth="1"/>
    <col min="14083" max="14336" width="9.140625" style="288"/>
    <col min="14337" max="14337" width="45.28515625" style="288" customWidth="1"/>
    <col min="14338" max="14338" width="9.7109375" style="288" bestFit="1" customWidth="1"/>
    <col min="14339" max="14592" width="9.140625" style="288"/>
    <col min="14593" max="14593" width="45.28515625" style="288" customWidth="1"/>
    <col min="14594" max="14594" width="9.7109375" style="288" bestFit="1" customWidth="1"/>
    <col min="14595" max="14848" width="9.140625" style="288"/>
    <col min="14849" max="14849" width="45.28515625" style="288" customWidth="1"/>
    <col min="14850" max="14850" width="9.7109375" style="288" bestFit="1" customWidth="1"/>
    <col min="14851" max="15104" width="9.140625" style="288"/>
    <col min="15105" max="15105" width="45.28515625" style="288" customWidth="1"/>
    <col min="15106" max="15106" width="9.7109375" style="288" bestFit="1" customWidth="1"/>
    <col min="15107" max="15360" width="9.140625" style="288"/>
    <col min="15361" max="15361" width="45.28515625" style="288" customWidth="1"/>
    <col min="15362" max="15362" width="9.7109375" style="288" bestFit="1" customWidth="1"/>
    <col min="15363" max="15616" width="9.140625" style="288"/>
    <col min="15617" max="15617" width="45.28515625" style="288" customWidth="1"/>
    <col min="15618" max="15618" width="9.7109375" style="288" bestFit="1" customWidth="1"/>
    <col min="15619" max="15872" width="9.140625" style="288"/>
    <col min="15873" max="15873" width="45.28515625" style="288" customWidth="1"/>
    <col min="15874" max="15874" width="9.7109375" style="288" bestFit="1" customWidth="1"/>
    <col min="15875" max="16128" width="9.140625" style="288"/>
    <col min="16129" max="16129" width="45.28515625" style="288" customWidth="1"/>
    <col min="16130" max="16130" width="9.7109375" style="288" bestFit="1" customWidth="1"/>
    <col min="16131" max="16384" width="9.140625" style="288"/>
  </cols>
  <sheetData>
    <row r="1" spans="1:4" ht="15">
      <c r="A1" s="664" t="s">
        <v>774</v>
      </c>
    </row>
    <row r="2" spans="1:4" ht="16.5" thickBot="1">
      <c r="A2" s="313"/>
    </row>
    <row r="3" spans="1:4" ht="13.5" thickTop="1">
      <c r="A3" s="993" t="s">
        <v>90</v>
      </c>
      <c r="B3" s="994" t="s">
        <v>186</v>
      </c>
    </row>
    <row r="4" spans="1:4">
      <c r="A4" s="987" t="s">
        <v>192</v>
      </c>
      <c r="B4" s="988">
        <f>'[9]3. Data_Input_Sheet'!$M$36</f>
        <v>2172824</v>
      </c>
    </row>
    <row r="5" spans="1:4">
      <c r="A5" s="987" t="s">
        <v>770</v>
      </c>
      <c r="B5" s="988">
        <f>'[9]3. Data_Input_Sheet'!$M$37</f>
        <v>365941.70999999996</v>
      </c>
    </row>
    <row r="6" spans="1:4">
      <c r="A6" s="987" t="s">
        <v>771</v>
      </c>
      <c r="B6" s="988">
        <f>'[9]3. Data_Input_Sheet'!$M$38</f>
        <v>18187.02</v>
      </c>
    </row>
    <row r="7" spans="1:4">
      <c r="A7" s="987" t="s">
        <v>772</v>
      </c>
      <c r="B7" s="989">
        <f>'[9]6. Taxes_PILs'!$K$33</f>
        <v>23230.588235294119</v>
      </c>
    </row>
    <row r="8" spans="1:4">
      <c r="A8" s="987" t="s">
        <v>194</v>
      </c>
      <c r="B8" s="988">
        <f>'[9]7. Cost_of_Capital'!$P$42</f>
        <v>377655.44546941901</v>
      </c>
    </row>
    <row r="9" spans="1:4">
      <c r="A9" s="990" t="s">
        <v>34</v>
      </c>
      <c r="B9" s="989">
        <f>SUM(B4:B8)</f>
        <v>2957838.763704713</v>
      </c>
    </row>
    <row r="10" spans="1:4">
      <c r="A10" s="987" t="s">
        <v>37</v>
      </c>
      <c r="B10" s="991">
        <f>'[9]3. Data_Input_Sheet'!$M$33</f>
        <v>270254.02</v>
      </c>
    </row>
    <row r="11" spans="1:4">
      <c r="A11" s="990" t="s">
        <v>773</v>
      </c>
      <c r="B11" s="995">
        <f>B9-B10</f>
        <v>2687584.7437047129</v>
      </c>
    </row>
    <row r="13" spans="1:4">
      <c r="B13" s="448">
        <f>'[3]9. Rev_Reqt'!$F$28</f>
        <v>2739240.0901114624</v>
      </c>
    </row>
    <row r="14" spans="1:4">
      <c r="B14" s="448"/>
    </row>
    <row r="15" spans="1:4">
      <c r="D15" s="628"/>
    </row>
    <row r="16" spans="1:4">
      <c r="A16" s="992" t="s">
        <v>504</v>
      </c>
      <c r="D16" s="628"/>
    </row>
    <row r="17" spans="1:6">
      <c r="A17" s="679">
        <v>42488</v>
      </c>
    </row>
    <row r="18" spans="1:6" ht="15.75">
      <c r="A18" s="313" t="s">
        <v>522</v>
      </c>
      <c r="B18" s="522" t="s">
        <v>519</v>
      </c>
      <c r="D18" s="522" t="s">
        <v>520</v>
      </c>
      <c r="F18" s="668" t="s">
        <v>521</v>
      </c>
    </row>
    <row r="19" spans="1:6" ht="15.75">
      <c r="A19" s="313"/>
      <c r="F19" s="662"/>
    </row>
    <row r="20" spans="1:6" ht="14.25">
      <c r="A20" s="665" t="s">
        <v>192</v>
      </c>
      <c r="B20" s="669">
        <f>SUM('2016 Rev Deficiency'!D13:D14,'2016 Rev Deficiency'!D16)</f>
        <v>2191011.02</v>
      </c>
      <c r="C20" s="670"/>
      <c r="D20" s="669">
        <f>1820000+23300</f>
        <v>1843300</v>
      </c>
      <c r="E20" s="670"/>
      <c r="F20" s="671">
        <f>B20-D20</f>
        <v>347711.02</v>
      </c>
    </row>
    <row r="21" spans="1:6" ht="14.25">
      <c r="A21" s="665"/>
      <c r="B21" s="669"/>
      <c r="C21" s="670"/>
      <c r="D21" s="669"/>
      <c r="E21" s="670"/>
      <c r="F21" s="671"/>
    </row>
    <row r="22" spans="1:6" ht="14.25">
      <c r="A22" s="665" t="s">
        <v>193</v>
      </c>
      <c r="B22" s="669">
        <f>'2016 Rev Deficiency'!D15</f>
        <v>365941.70999999996</v>
      </c>
      <c r="C22" s="670"/>
      <c r="D22" s="669">
        <v>337177</v>
      </c>
      <c r="E22" s="670"/>
      <c r="F22" s="671">
        <f>B22-D22</f>
        <v>28764.709999999963</v>
      </c>
    </row>
    <row r="23" spans="1:6" ht="14.25">
      <c r="A23" s="665"/>
      <c r="B23" s="669"/>
      <c r="C23" s="670"/>
      <c r="D23" s="669"/>
      <c r="E23" s="670"/>
      <c r="F23" s="671"/>
    </row>
    <row r="24" spans="1:6" ht="14.25">
      <c r="A24" s="665" t="s">
        <v>242</v>
      </c>
      <c r="B24" s="669">
        <f>'2016 Rev Deficiency'!D18</f>
        <v>134916.44025554648</v>
      </c>
      <c r="C24" s="670"/>
      <c r="D24" s="669">
        <f>'[23]9. Rev_Reqt'!$J$19</f>
        <v>154964.9103902918</v>
      </c>
      <c r="E24" s="670"/>
      <c r="F24" s="671">
        <f>B24-D24</f>
        <v>-20048.470134745323</v>
      </c>
    </row>
    <row r="25" spans="1:6" ht="14.25">
      <c r="A25" s="665"/>
      <c r="B25" s="669"/>
      <c r="C25" s="670"/>
      <c r="D25" s="669"/>
      <c r="E25" s="670"/>
      <c r="F25" s="671"/>
    </row>
    <row r="26" spans="1:6" ht="14.25">
      <c r="A26" s="665" t="s">
        <v>195</v>
      </c>
      <c r="B26" s="669">
        <f>'2016 Rev Deficiency'!D41</f>
        <v>23230.482143624573</v>
      </c>
      <c r="C26" s="670"/>
      <c r="D26" s="669">
        <f>'[23]9. Rev_Reqt'!$J$16</f>
        <v>36674.55621301775</v>
      </c>
      <c r="E26" s="670"/>
      <c r="F26" s="671">
        <f>B26-D26</f>
        <v>-13444.074069393177</v>
      </c>
    </row>
    <row r="27" spans="1:6" ht="14.25">
      <c r="A27" s="665"/>
      <c r="B27" s="669"/>
      <c r="C27" s="670"/>
      <c r="D27" s="669"/>
      <c r="E27" s="670"/>
      <c r="F27" s="671"/>
    </row>
    <row r="28" spans="1:6" ht="14.25">
      <c r="A28" s="665" t="s">
        <v>516</v>
      </c>
      <c r="B28" s="669">
        <f>'2016 Rev Deficiency'!D61</f>
        <v>242739.00521387256</v>
      </c>
      <c r="C28" s="670"/>
      <c r="D28" s="669">
        <f>'[23]9. Rev_Reqt'!$J$20</f>
        <v>258732.34542021138</v>
      </c>
      <c r="E28" s="670"/>
      <c r="F28" s="671">
        <f>B28-D28</f>
        <v>-15993.34020633882</v>
      </c>
    </row>
    <row r="29" spans="1:6" ht="14.25">
      <c r="A29" s="665"/>
      <c r="B29" s="669"/>
      <c r="C29" s="670"/>
      <c r="D29" s="669"/>
      <c r="E29" s="670"/>
      <c r="F29" s="671"/>
    </row>
    <row r="30" spans="1:6" ht="15.75" thickBot="1">
      <c r="A30" s="666" t="s">
        <v>34</v>
      </c>
      <c r="B30" s="667">
        <f>SUM(B20:B28)</f>
        <v>2957838.6576130437</v>
      </c>
      <c r="C30" s="677"/>
      <c r="D30" s="667">
        <f>SUM(D20:D29)</f>
        <v>2630848.8120235209</v>
      </c>
      <c r="E30" s="670"/>
      <c r="F30" s="678">
        <f>B30-D30</f>
        <v>326989.84558952274</v>
      </c>
    </row>
    <row r="31" spans="1:6" ht="15.75" thickTop="1">
      <c r="A31" s="666"/>
      <c r="B31" s="673"/>
      <c r="C31" s="670"/>
      <c r="D31" s="673"/>
      <c r="E31" s="670"/>
      <c r="F31" s="671"/>
    </row>
    <row r="32" spans="1:6" ht="14.25">
      <c r="A32" s="665" t="s">
        <v>37</v>
      </c>
      <c r="B32" s="669">
        <f>'[3]3. Data_Input_Sheet'!$E$33</f>
        <v>267571.97677360044</v>
      </c>
      <c r="C32" s="670"/>
      <c r="D32" s="669">
        <v>207543</v>
      </c>
      <c r="E32" s="670"/>
      <c r="F32" s="671">
        <f>B32-D32</f>
        <v>60028.976773600443</v>
      </c>
    </row>
    <row r="33" spans="1:6" ht="14.25">
      <c r="A33" s="665"/>
      <c r="B33" s="669"/>
      <c r="C33" s="670"/>
      <c r="D33" s="669"/>
      <c r="E33" s="670"/>
      <c r="F33" s="671"/>
    </row>
    <row r="34" spans="1:6" ht="15.75" thickBot="1">
      <c r="A34" s="663" t="s">
        <v>196</v>
      </c>
      <c r="B34" s="672">
        <f>B30-B32</f>
        <v>2690266.6808394431</v>
      </c>
      <c r="C34" s="674"/>
      <c r="D34" s="672">
        <f>D30-D32</f>
        <v>2423305.8120235209</v>
      </c>
      <c r="E34" s="670"/>
      <c r="F34" s="678">
        <f>B34-D34</f>
        <v>266960.86881592218</v>
      </c>
    </row>
    <row r="35" spans="1:6" ht="15.75" thickTop="1">
      <c r="A35" s="663"/>
      <c r="B35" s="675"/>
      <c r="C35" s="670"/>
      <c r="D35" s="675"/>
      <c r="E35" s="670"/>
      <c r="F35" s="671"/>
    </row>
    <row r="36" spans="1:6" ht="14.25">
      <c r="A36" s="662" t="s">
        <v>517</v>
      </c>
      <c r="B36" s="669">
        <v>2416319.9564887541</v>
      </c>
      <c r="C36" s="670"/>
      <c r="D36" s="669">
        <f>'[23]8. Rev_Def_Suff'!$J$17</f>
        <v>1957800</v>
      </c>
      <c r="E36" s="670"/>
      <c r="F36" s="671">
        <f>B36-D36</f>
        <v>458519.95648875413</v>
      </c>
    </row>
    <row r="37" spans="1:6" ht="14.25">
      <c r="A37" s="662"/>
      <c r="B37" s="669"/>
      <c r="C37" s="670"/>
      <c r="D37" s="669"/>
      <c r="E37" s="670"/>
      <c r="F37" s="671"/>
    </row>
    <row r="38" spans="1:6" ht="15.75" thickBot="1">
      <c r="A38" s="664" t="s">
        <v>518</v>
      </c>
      <c r="B38" s="667">
        <f>B34-B36</f>
        <v>273946.72435068898</v>
      </c>
      <c r="C38" s="676"/>
      <c r="D38" s="667">
        <f>D34-D36</f>
        <v>465505.81202352094</v>
      </c>
      <c r="E38" s="670"/>
      <c r="F38" s="678">
        <f>B38-D38</f>
        <v>-191559.08767283196</v>
      </c>
    </row>
    <row r="39" spans="1:6" ht="13.5" thickTop="1"/>
    <row r="40" spans="1:6">
      <c r="D40" s="33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J26"/>
  <sheetViews>
    <sheetView zoomScaleNormal="100" workbookViewId="0">
      <selection activeCell="D23" sqref="D23"/>
    </sheetView>
  </sheetViews>
  <sheetFormatPr defaultRowHeight="12.75"/>
  <cols>
    <col min="1" max="1" width="35.7109375" style="195" customWidth="1"/>
    <col min="2" max="3" width="17.5703125" style="195" customWidth="1"/>
    <col min="4" max="4" width="13.42578125" style="195" bestFit="1" customWidth="1"/>
    <col min="5" max="5" width="13.85546875" style="195" customWidth="1"/>
    <col min="6" max="10" width="10.140625" style="195" customWidth="1"/>
    <col min="11" max="16384" width="9.140625" style="195"/>
  </cols>
  <sheetData>
    <row r="1" spans="1:10">
      <c r="A1" s="1222" t="str">
        <f>+'Revenue Input'!A1</f>
        <v>RSL EB-2015-0100</v>
      </c>
      <c r="B1" s="1222"/>
      <c r="C1" s="1222"/>
    </row>
    <row r="2" spans="1:10" ht="27" customHeight="1">
      <c r="A2" s="1229" t="s">
        <v>855</v>
      </c>
      <c r="B2" s="1230"/>
      <c r="C2" s="1231"/>
    </row>
    <row r="3" spans="1:10" ht="18.75" customHeight="1">
      <c r="A3" s="906" t="s">
        <v>26</v>
      </c>
      <c r="B3" s="906"/>
      <c r="C3" s="907"/>
    </row>
    <row r="4" spans="1:10" ht="13.5" thickBot="1">
      <c r="A4" s="908" t="s">
        <v>21</v>
      </c>
      <c r="B4" s="909" t="s">
        <v>87</v>
      </c>
      <c r="C4" s="910" t="s">
        <v>881</v>
      </c>
      <c r="E4" s="12"/>
      <c r="F4" s="12"/>
      <c r="G4" s="12"/>
      <c r="H4" s="12"/>
      <c r="I4" s="12"/>
      <c r="J4" s="12"/>
    </row>
    <row r="5" spans="1:10" ht="15" customHeight="1">
      <c r="A5" s="764" t="s">
        <v>108</v>
      </c>
      <c r="B5" s="765" t="s">
        <v>88</v>
      </c>
      <c r="C5" s="432">
        <v>5071</v>
      </c>
      <c r="E5" s="14"/>
      <c r="F5" s="12"/>
      <c r="G5" s="12"/>
      <c r="H5" s="12"/>
      <c r="I5" s="12"/>
      <c r="J5" s="12"/>
    </row>
    <row r="6" spans="1:10" ht="15" customHeight="1" thickBot="1">
      <c r="A6" s="766"/>
      <c r="B6" s="767" t="s">
        <v>13</v>
      </c>
      <c r="C6" s="433">
        <v>40480043</v>
      </c>
      <c r="E6" s="12"/>
      <c r="F6" s="12"/>
      <c r="G6" s="12"/>
      <c r="H6" s="12"/>
      <c r="I6" s="12"/>
      <c r="J6" s="12"/>
    </row>
    <row r="7" spans="1:10" ht="15" customHeight="1">
      <c r="A7" s="764" t="s">
        <v>109</v>
      </c>
      <c r="B7" s="765" t="s">
        <v>88</v>
      </c>
      <c r="C7" s="432">
        <v>740</v>
      </c>
      <c r="E7" s="14"/>
      <c r="F7" s="12"/>
      <c r="G7" s="12"/>
      <c r="H7" s="12"/>
      <c r="I7" s="12"/>
      <c r="J7" s="12"/>
    </row>
    <row r="8" spans="1:10" ht="15" customHeight="1" thickBot="1">
      <c r="A8" s="766"/>
      <c r="B8" s="767" t="s">
        <v>13</v>
      </c>
      <c r="C8" s="433">
        <v>20348623</v>
      </c>
      <c r="E8" s="12"/>
      <c r="F8" s="12"/>
      <c r="G8" s="12"/>
      <c r="H8" s="12"/>
      <c r="I8" s="12"/>
      <c r="J8" s="12"/>
    </row>
    <row r="9" spans="1:10" ht="15" customHeight="1">
      <c r="A9" s="764" t="s">
        <v>180</v>
      </c>
      <c r="B9" s="765" t="s">
        <v>88</v>
      </c>
      <c r="C9" s="432">
        <f>[8]Summary!$N$23</f>
        <v>64</v>
      </c>
      <c r="E9" s="12"/>
      <c r="F9" s="12"/>
      <c r="G9" s="12"/>
      <c r="H9" s="12"/>
      <c r="I9" s="12"/>
      <c r="J9" s="12"/>
    </row>
    <row r="10" spans="1:10" ht="15" customHeight="1">
      <c r="A10" s="768"/>
      <c r="B10" s="769" t="s">
        <v>14</v>
      </c>
      <c r="C10" s="434">
        <v>115477</v>
      </c>
      <c r="E10" s="12"/>
      <c r="F10" s="12"/>
      <c r="G10" s="12"/>
      <c r="H10" s="12"/>
      <c r="I10" s="12"/>
      <c r="J10" s="12"/>
    </row>
    <row r="11" spans="1:10" ht="16.5" customHeight="1" thickBot="1">
      <c r="A11" s="766"/>
      <c r="B11" s="770" t="s">
        <v>13</v>
      </c>
      <c r="C11" s="435">
        <v>39456019</v>
      </c>
    </row>
    <row r="12" spans="1:10" ht="15" customHeight="1">
      <c r="A12" s="764" t="s">
        <v>112</v>
      </c>
      <c r="B12" s="765" t="s">
        <v>89</v>
      </c>
      <c r="C12" s="432">
        <f>[8]Summary!$N$28</f>
        <v>1711</v>
      </c>
      <c r="D12" s="228"/>
    </row>
    <row r="13" spans="1:10" ht="15" customHeight="1">
      <c r="A13" s="768"/>
      <c r="B13" s="769" t="s">
        <v>14</v>
      </c>
      <c r="C13" s="434">
        <v>2070</v>
      </c>
    </row>
    <row r="14" spans="1:10" ht="15" customHeight="1" thickBot="1">
      <c r="A14" s="766"/>
      <c r="B14" s="770" t="s">
        <v>13</v>
      </c>
      <c r="C14" s="435">
        <v>773158</v>
      </c>
    </row>
    <row r="15" spans="1:10" ht="15" customHeight="1">
      <c r="A15" s="764" t="s">
        <v>775</v>
      </c>
      <c r="B15" s="765" t="s">
        <v>89</v>
      </c>
      <c r="C15" s="432">
        <f>[8]Summary!$N$33</f>
        <v>73</v>
      </c>
    </row>
    <row r="16" spans="1:10" ht="15" customHeight="1">
      <c r="A16" s="768"/>
      <c r="B16" s="769" t="s">
        <v>14</v>
      </c>
      <c r="C16" s="434">
        <v>302</v>
      </c>
    </row>
    <row r="17" spans="1:5" ht="15" customHeight="1" thickBot="1">
      <c r="A17" s="766"/>
      <c r="B17" s="770" t="s">
        <v>13</v>
      </c>
      <c r="C17" s="435">
        <v>106791</v>
      </c>
    </row>
    <row r="18" spans="1:5" ht="15" customHeight="1">
      <c r="A18" s="764" t="s">
        <v>756</v>
      </c>
      <c r="B18" s="765" t="s">
        <v>89</v>
      </c>
      <c r="C18" s="432">
        <f>[8]Summary!$N$38</f>
        <v>58</v>
      </c>
    </row>
    <row r="19" spans="1:5" ht="15" customHeight="1" thickBot="1">
      <c r="A19" s="766"/>
      <c r="B19" s="767" t="s">
        <v>13</v>
      </c>
      <c r="C19" s="433">
        <v>546384</v>
      </c>
    </row>
    <row r="20" spans="1:5" ht="15" customHeight="1">
      <c r="A20" s="258" t="s">
        <v>113</v>
      </c>
      <c r="B20" s="277" t="s">
        <v>114</v>
      </c>
      <c r="C20" s="280">
        <f>SUM(C5,C7,C9,C12,C15,C18)</f>
        <v>7717</v>
      </c>
      <c r="D20" s="680">
        <f>[8]Summary!$M$42</f>
        <v>7717</v>
      </c>
      <c r="E20" s="683">
        <f>D20-C20</f>
        <v>0</v>
      </c>
    </row>
    <row r="21" spans="1:5" ht="15" customHeight="1">
      <c r="A21" s="260"/>
      <c r="B21" s="279" t="s">
        <v>14</v>
      </c>
      <c r="C21" s="281">
        <f>SUM(C10,C13,C16)</f>
        <v>117849</v>
      </c>
      <c r="D21" s="681">
        <f>[8]Summary!$M$48</f>
        <v>117849</v>
      </c>
      <c r="E21" s="683">
        <f>D21-C21</f>
        <v>0</v>
      </c>
    </row>
    <row r="22" spans="1:5" ht="15" customHeight="1" thickBot="1">
      <c r="A22" s="259"/>
      <c r="B22" s="278" t="s">
        <v>13</v>
      </c>
      <c r="C22" s="282">
        <f>SUM(C6,C8,C11,C14,C17,C19)</f>
        <v>101711018</v>
      </c>
      <c r="D22" s="682">
        <f>[8]Summary!$M$47</f>
        <v>101711018.28400001</v>
      </c>
      <c r="E22" s="683">
        <f>D22-C22</f>
        <v>0.28400000929832458</v>
      </c>
    </row>
    <row r="23" spans="1:5">
      <c r="E23" s="261"/>
    </row>
    <row r="24" spans="1:5">
      <c r="C24" s="254"/>
    </row>
    <row r="25" spans="1:5">
      <c r="C25" s="254"/>
    </row>
    <row r="26" spans="1:5">
      <c r="C26" s="254"/>
    </row>
  </sheetData>
  <mergeCells count="2">
    <mergeCell ref="A2:C2"/>
    <mergeCell ref="A1:C1"/>
  </mergeCells>
  <phoneticPr fontId="0" type="noConversion"/>
  <pageMargins left="0.74803149606299202" right="0.74803149606299202" top="0.98425196850393704" bottom="0.98425196850393704" header="0.511811023622047" footer="0.511811023622047"/>
  <pageSetup orientation="portrait" horizontalDpi="355" verticalDpi="355" r:id="rId1"/>
  <headerFooter alignWithMargins="0"/>
  <legacyDrawing r:id="rId2"/>
</worksheet>
</file>

<file path=xl/worksheets/sheet40.xml><?xml version="1.0" encoding="utf-8"?>
<worksheet xmlns="http://schemas.openxmlformats.org/spreadsheetml/2006/main" xmlns:r="http://schemas.openxmlformats.org/officeDocument/2006/relationships">
  <sheetPr>
    <tabColor theme="9" tint="-0.499984740745262"/>
    <pageSetUpPr fitToPage="1"/>
  </sheetPr>
  <dimension ref="A1:AJ78"/>
  <sheetViews>
    <sheetView topLeftCell="X22" zoomScale="110" zoomScaleNormal="110" workbookViewId="0">
      <selection activeCell="AD37" sqref="AD37"/>
    </sheetView>
  </sheetViews>
  <sheetFormatPr defaultRowHeight="12.75"/>
  <cols>
    <col min="1" max="1" width="1.28515625" style="288" hidden="1" customWidth="1"/>
    <col min="2" max="2" width="1.140625" style="288" hidden="1" customWidth="1"/>
    <col min="3" max="3" width="24.5703125" style="288" hidden="1" customWidth="1"/>
    <col min="4" max="4" width="16.85546875" style="288" hidden="1" customWidth="1"/>
    <col min="5" max="5" width="15.7109375" style="288" hidden="1" customWidth="1"/>
    <col min="6" max="7" width="1" style="288" hidden="1" customWidth="1"/>
    <col min="8" max="8" width="1.28515625" style="288" hidden="1" customWidth="1"/>
    <col min="9" max="9" width="19.85546875" style="288" hidden="1" customWidth="1"/>
    <col min="10" max="10" width="15.42578125" style="288" hidden="1" customWidth="1"/>
    <col min="11" max="11" width="15.28515625" style="288" hidden="1" customWidth="1"/>
    <col min="12" max="12" width="1.140625" style="288" hidden="1" customWidth="1"/>
    <col min="13" max="13" width="0.85546875" style="288" hidden="1" customWidth="1"/>
    <col min="14" max="14" width="1" style="288" hidden="1" customWidth="1"/>
    <col min="15" max="15" width="15.42578125" style="288" hidden="1" customWidth="1"/>
    <col min="16" max="16" width="17.5703125" style="288" hidden="1" customWidth="1"/>
    <col min="17" max="17" width="13.85546875" style="288" hidden="1" customWidth="1"/>
    <col min="18" max="18" width="1.140625" style="288" hidden="1" customWidth="1"/>
    <col min="19" max="19" width="0.85546875" style="288" hidden="1" customWidth="1"/>
    <col min="20" max="20" width="1" style="288" hidden="1" customWidth="1"/>
    <col min="21" max="21" width="16.28515625" style="288" hidden="1" customWidth="1"/>
    <col min="22" max="22" width="18.42578125" style="288" hidden="1" customWidth="1"/>
    <col min="23" max="23" width="13.42578125" style="288" hidden="1" customWidth="1"/>
    <col min="24" max="24" width="0.85546875" style="288" customWidth="1"/>
    <col min="25" max="25" width="1" style="288" customWidth="1"/>
    <col min="26" max="26" width="0.85546875" style="288" customWidth="1"/>
    <col min="27" max="27" width="1" style="288" customWidth="1"/>
    <col min="28" max="28" width="16.28515625" style="288" customWidth="1"/>
    <col min="29" max="29" width="18.28515625" style="288" customWidth="1"/>
    <col min="30" max="30" width="13.7109375" style="288" customWidth="1"/>
    <col min="31" max="31" width="0.85546875" style="288" customWidth="1"/>
    <col min="32" max="32" width="1.140625" style="288" customWidth="1"/>
    <col min="33" max="33" width="10.5703125" style="288" bestFit="1" customWidth="1"/>
    <col min="34" max="34" width="17.85546875" style="288" customWidth="1"/>
    <col min="35" max="35" width="20" style="288" customWidth="1"/>
    <col min="36" max="36" width="1.28515625" style="288" customWidth="1"/>
    <col min="37" max="256" width="9.140625" style="288"/>
    <col min="257" max="257" width="1.28515625" style="288" customWidth="1"/>
    <col min="258" max="258" width="1.140625" style="288" customWidth="1"/>
    <col min="259" max="259" width="24.5703125" style="288" customWidth="1"/>
    <col min="260" max="260" width="16.85546875" style="288" customWidth="1"/>
    <col min="261" max="261" width="15.7109375" style="288" customWidth="1"/>
    <col min="262" max="263" width="1" style="288" customWidth="1"/>
    <col min="264" max="264" width="1.28515625" style="288" customWidth="1"/>
    <col min="265" max="265" width="19.85546875" style="288" customWidth="1"/>
    <col min="266" max="266" width="15.42578125" style="288" customWidth="1"/>
    <col min="267" max="267" width="15.28515625" style="288" customWidth="1"/>
    <col min="268" max="268" width="1.140625" style="288" customWidth="1"/>
    <col min="269" max="269" width="0.85546875" style="288" customWidth="1"/>
    <col min="270" max="270" width="1" style="288" customWidth="1"/>
    <col min="271" max="271" width="15.42578125" style="288" bestFit="1" customWidth="1"/>
    <col min="272" max="272" width="17.5703125" style="288" customWidth="1"/>
    <col min="273" max="273" width="13.85546875" style="288" customWidth="1"/>
    <col min="274" max="274" width="1.140625" style="288" customWidth="1"/>
    <col min="275" max="275" width="0.85546875" style="288" customWidth="1"/>
    <col min="276" max="276" width="1" style="288" customWidth="1"/>
    <col min="277" max="277" width="16.28515625" style="288" customWidth="1"/>
    <col min="278" max="278" width="18.42578125" style="288" customWidth="1"/>
    <col min="279" max="279" width="13.42578125" style="288" customWidth="1"/>
    <col min="280" max="280" width="0.85546875" style="288" customWidth="1"/>
    <col min="281" max="281" width="1" style="288" customWidth="1"/>
    <col min="282" max="282" width="0.85546875" style="288" customWidth="1"/>
    <col min="283" max="283" width="1" style="288" customWidth="1"/>
    <col min="284" max="284" width="16.28515625" style="288" customWidth="1"/>
    <col min="285" max="285" width="18.28515625" style="288" customWidth="1"/>
    <col min="286" max="286" width="13.7109375" style="288" customWidth="1"/>
    <col min="287" max="287" width="0.85546875" style="288" customWidth="1"/>
    <col min="288" max="288" width="1.140625" style="288" customWidth="1"/>
    <col min="289" max="289" width="6.140625" style="288" bestFit="1" customWidth="1"/>
    <col min="290" max="290" width="17.85546875" style="288" customWidth="1"/>
    <col min="291" max="291" width="20" style="288" customWidth="1"/>
    <col min="292" max="292" width="1.28515625" style="288" customWidth="1"/>
    <col min="293" max="512" width="9.140625" style="288"/>
    <col min="513" max="513" width="1.28515625" style="288" customWidth="1"/>
    <col min="514" max="514" width="1.140625" style="288" customWidth="1"/>
    <col min="515" max="515" width="24.5703125" style="288" customWidth="1"/>
    <col min="516" max="516" width="16.85546875" style="288" customWidth="1"/>
    <col min="517" max="517" width="15.7109375" style="288" customWidth="1"/>
    <col min="518" max="519" width="1" style="288" customWidth="1"/>
    <col min="520" max="520" width="1.28515625" style="288" customWidth="1"/>
    <col min="521" max="521" width="19.85546875" style="288" customWidth="1"/>
    <col min="522" max="522" width="15.42578125" style="288" customWidth="1"/>
    <col min="523" max="523" width="15.28515625" style="288" customWidth="1"/>
    <col min="524" max="524" width="1.140625" style="288" customWidth="1"/>
    <col min="525" max="525" width="0.85546875" style="288" customWidth="1"/>
    <col min="526" max="526" width="1" style="288" customWidth="1"/>
    <col min="527" max="527" width="15.42578125" style="288" bestFit="1" customWidth="1"/>
    <col min="528" max="528" width="17.5703125" style="288" customWidth="1"/>
    <col min="529" max="529" width="13.85546875" style="288" customWidth="1"/>
    <col min="530" max="530" width="1.140625" style="288" customWidth="1"/>
    <col min="531" max="531" width="0.85546875" style="288" customWidth="1"/>
    <col min="532" max="532" width="1" style="288" customWidth="1"/>
    <col min="533" max="533" width="16.28515625" style="288" customWidth="1"/>
    <col min="534" max="534" width="18.42578125" style="288" customWidth="1"/>
    <col min="535" max="535" width="13.42578125" style="288" customWidth="1"/>
    <col min="536" max="536" width="0.85546875" style="288" customWidth="1"/>
    <col min="537" max="537" width="1" style="288" customWidth="1"/>
    <col min="538" max="538" width="0.85546875" style="288" customWidth="1"/>
    <col min="539" max="539" width="1" style="288" customWidth="1"/>
    <col min="540" max="540" width="16.28515625" style="288" customWidth="1"/>
    <col min="541" max="541" width="18.28515625" style="288" customWidth="1"/>
    <col min="542" max="542" width="13.7109375" style="288" customWidth="1"/>
    <col min="543" max="543" width="0.85546875" style="288" customWidth="1"/>
    <col min="544" max="544" width="1.140625" style="288" customWidth="1"/>
    <col min="545" max="545" width="6.140625" style="288" bestFit="1" customWidth="1"/>
    <col min="546" max="546" width="17.85546875" style="288" customWidth="1"/>
    <col min="547" max="547" width="20" style="288" customWidth="1"/>
    <col min="548" max="548" width="1.28515625" style="288" customWidth="1"/>
    <col min="549" max="768" width="9.140625" style="288"/>
    <col min="769" max="769" width="1.28515625" style="288" customWidth="1"/>
    <col min="770" max="770" width="1.140625" style="288" customWidth="1"/>
    <col min="771" max="771" width="24.5703125" style="288" customWidth="1"/>
    <col min="772" max="772" width="16.85546875" style="288" customWidth="1"/>
    <col min="773" max="773" width="15.7109375" style="288" customWidth="1"/>
    <col min="774" max="775" width="1" style="288" customWidth="1"/>
    <col min="776" max="776" width="1.28515625" style="288" customWidth="1"/>
    <col min="777" max="777" width="19.85546875" style="288" customWidth="1"/>
    <col min="778" max="778" width="15.42578125" style="288" customWidth="1"/>
    <col min="779" max="779" width="15.28515625" style="288" customWidth="1"/>
    <col min="780" max="780" width="1.140625" style="288" customWidth="1"/>
    <col min="781" max="781" width="0.85546875" style="288" customWidth="1"/>
    <col min="782" max="782" width="1" style="288" customWidth="1"/>
    <col min="783" max="783" width="15.42578125" style="288" bestFit="1" customWidth="1"/>
    <col min="784" max="784" width="17.5703125" style="288" customWidth="1"/>
    <col min="785" max="785" width="13.85546875" style="288" customWidth="1"/>
    <col min="786" max="786" width="1.140625" style="288" customWidth="1"/>
    <col min="787" max="787" width="0.85546875" style="288" customWidth="1"/>
    <col min="788" max="788" width="1" style="288" customWidth="1"/>
    <col min="789" max="789" width="16.28515625" style="288" customWidth="1"/>
    <col min="790" max="790" width="18.42578125" style="288" customWidth="1"/>
    <col min="791" max="791" width="13.42578125" style="288" customWidth="1"/>
    <col min="792" max="792" width="0.85546875" style="288" customWidth="1"/>
    <col min="793" max="793" width="1" style="288" customWidth="1"/>
    <col min="794" max="794" width="0.85546875" style="288" customWidth="1"/>
    <col min="795" max="795" width="1" style="288" customWidth="1"/>
    <col min="796" max="796" width="16.28515625" style="288" customWidth="1"/>
    <col min="797" max="797" width="18.28515625" style="288" customWidth="1"/>
    <col min="798" max="798" width="13.7109375" style="288" customWidth="1"/>
    <col min="799" max="799" width="0.85546875" style="288" customWidth="1"/>
    <col min="800" max="800" width="1.140625" style="288" customWidth="1"/>
    <col min="801" max="801" width="6.140625" style="288" bestFit="1" customWidth="1"/>
    <col min="802" max="802" width="17.85546875" style="288" customWidth="1"/>
    <col min="803" max="803" width="20" style="288" customWidth="1"/>
    <col min="804" max="804" width="1.28515625" style="288" customWidth="1"/>
    <col min="805" max="1024" width="9.140625" style="288"/>
    <col min="1025" max="1025" width="1.28515625" style="288" customWidth="1"/>
    <col min="1026" max="1026" width="1.140625" style="288" customWidth="1"/>
    <col min="1027" max="1027" width="24.5703125" style="288" customWidth="1"/>
    <col min="1028" max="1028" width="16.85546875" style="288" customWidth="1"/>
    <col min="1029" max="1029" width="15.7109375" style="288" customWidth="1"/>
    <col min="1030" max="1031" width="1" style="288" customWidth="1"/>
    <col min="1032" max="1032" width="1.28515625" style="288" customWidth="1"/>
    <col min="1033" max="1033" width="19.85546875" style="288" customWidth="1"/>
    <col min="1034" max="1034" width="15.42578125" style="288" customWidth="1"/>
    <col min="1035" max="1035" width="15.28515625" style="288" customWidth="1"/>
    <col min="1036" max="1036" width="1.140625" style="288" customWidth="1"/>
    <col min="1037" max="1037" width="0.85546875" style="288" customWidth="1"/>
    <col min="1038" max="1038" width="1" style="288" customWidth="1"/>
    <col min="1039" max="1039" width="15.42578125" style="288" bestFit="1" customWidth="1"/>
    <col min="1040" max="1040" width="17.5703125" style="288" customWidth="1"/>
    <col min="1041" max="1041" width="13.85546875" style="288" customWidth="1"/>
    <col min="1042" max="1042" width="1.140625" style="288" customWidth="1"/>
    <col min="1043" max="1043" width="0.85546875" style="288" customWidth="1"/>
    <col min="1044" max="1044" width="1" style="288" customWidth="1"/>
    <col min="1045" max="1045" width="16.28515625" style="288" customWidth="1"/>
    <col min="1046" max="1046" width="18.42578125" style="288" customWidth="1"/>
    <col min="1047" max="1047" width="13.42578125" style="288" customWidth="1"/>
    <col min="1048" max="1048" width="0.85546875" style="288" customWidth="1"/>
    <col min="1049" max="1049" width="1" style="288" customWidth="1"/>
    <col min="1050" max="1050" width="0.85546875" style="288" customWidth="1"/>
    <col min="1051" max="1051" width="1" style="288" customWidth="1"/>
    <col min="1052" max="1052" width="16.28515625" style="288" customWidth="1"/>
    <col min="1053" max="1053" width="18.28515625" style="288" customWidth="1"/>
    <col min="1054" max="1054" width="13.7109375" style="288" customWidth="1"/>
    <col min="1055" max="1055" width="0.85546875" style="288" customWidth="1"/>
    <col min="1056" max="1056" width="1.140625" style="288" customWidth="1"/>
    <col min="1057" max="1057" width="6.140625" style="288" bestFit="1" customWidth="1"/>
    <col min="1058" max="1058" width="17.85546875" style="288" customWidth="1"/>
    <col min="1059" max="1059" width="20" style="288" customWidth="1"/>
    <col min="1060" max="1060" width="1.28515625" style="288" customWidth="1"/>
    <col min="1061" max="1280" width="9.140625" style="288"/>
    <col min="1281" max="1281" width="1.28515625" style="288" customWidth="1"/>
    <col min="1282" max="1282" width="1.140625" style="288" customWidth="1"/>
    <col min="1283" max="1283" width="24.5703125" style="288" customWidth="1"/>
    <col min="1284" max="1284" width="16.85546875" style="288" customWidth="1"/>
    <col min="1285" max="1285" width="15.7109375" style="288" customWidth="1"/>
    <col min="1286" max="1287" width="1" style="288" customWidth="1"/>
    <col min="1288" max="1288" width="1.28515625" style="288" customWidth="1"/>
    <col min="1289" max="1289" width="19.85546875" style="288" customWidth="1"/>
    <col min="1290" max="1290" width="15.42578125" style="288" customWidth="1"/>
    <col min="1291" max="1291" width="15.28515625" style="288" customWidth="1"/>
    <col min="1292" max="1292" width="1.140625" style="288" customWidth="1"/>
    <col min="1293" max="1293" width="0.85546875" style="288" customWidth="1"/>
    <col min="1294" max="1294" width="1" style="288" customWidth="1"/>
    <col min="1295" max="1295" width="15.42578125" style="288" bestFit="1" customWidth="1"/>
    <col min="1296" max="1296" width="17.5703125" style="288" customWidth="1"/>
    <col min="1297" max="1297" width="13.85546875" style="288" customWidth="1"/>
    <col min="1298" max="1298" width="1.140625" style="288" customWidth="1"/>
    <col min="1299" max="1299" width="0.85546875" style="288" customWidth="1"/>
    <col min="1300" max="1300" width="1" style="288" customWidth="1"/>
    <col min="1301" max="1301" width="16.28515625" style="288" customWidth="1"/>
    <col min="1302" max="1302" width="18.42578125" style="288" customWidth="1"/>
    <col min="1303" max="1303" width="13.42578125" style="288" customWidth="1"/>
    <col min="1304" max="1304" width="0.85546875" style="288" customWidth="1"/>
    <col min="1305" max="1305" width="1" style="288" customWidth="1"/>
    <col min="1306" max="1306" width="0.85546875" style="288" customWidth="1"/>
    <col min="1307" max="1307" width="1" style="288" customWidth="1"/>
    <col min="1308" max="1308" width="16.28515625" style="288" customWidth="1"/>
    <col min="1309" max="1309" width="18.28515625" style="288" customWidth="1"/>
    <col min="1310" max="1310" width="13.7109375" style="288" customWidth="1"/>
    <col min="1311" max="1311" width="0.85546875" style="288" customWidth="1"/>
    <col min="1312" max="1312" width="1.140625" style="288" customWidth="1"/>
    <col min="1313" max="1313" width="6.140625" style="288" bestFit="1" customWidth="1"/>
    <col min="1314" max="1314" width="17.85546875" style="288" customWidth="1"/>
    <col min="1315" max="1315" width="20" style="288" customWidth="1"/>
    <col min="1316" max="1316" width="1.28515625" style="288" customWidth="1"/>
    <col min="1317" max="1536" width="9.140625" style="288"/>
    <col min="1537" max="1537" width="1.28515625" style="288" customWidth="1"/>
    <col min="1538" max="1538" width="1.140625" style="288" customWidth="1"/>
    <col min="1539" max="1539" width="24.5703125" style="288" customWidth="1"/>
    <col min="1540" max="1540" width="16.85546875" style="288" customWidth="1"/>
    <col min="1541" max="1541" width="15.7109375" style="288" customWidth="1"/>
    <col min="1542" max="1543" width="1" style="288" customWidth="1"/>
    <col min="1544" max="1544" width="1.28515625" style="288" customWidth="1"/>
    <col min="1545" max="1545" width="19.85546875" style="288" customWidth="1"/>
    <col min="1546" max="1546" width="15.42578125" style="288" customWidth="1"/>
    <col min="1547" max="1547" width="15.28515625" style="288" customWidth="1"/>
    <col min="1548" max="1548" width="1.140625" style="288" customWidth="1"/>
    <col min="1549" max="1549" width="0.85546875" style="288" customWidth="1"/>
    <col min="1550" max="1550" width="1" style="288" customWidth="1"/>
    <col min="1551" max="1551" width="15.42578125" style="288" bestFit="1" customWidth="1"/>
    <col min="1552" max="1552" width="17.5703125" style="288" customWidth="1"/>
    <col min="1553" max="1553" width="13.85546875" style="288" customWidth="1"/>
    <col min="1554" max="1554" width="1.140625" style="288" customWidth="1"/>
    <col min="1555" max="1555" width="0.85546875" style="288" customWidth="1"/>
    <col min="1556" max="1556" width="1" style="288" customWidth="1"/>
    <col min="1557" max="1557" width="16.28515625" style="288" customWidth="1"/>
    <col min="1558" max="1558" width="18.42578125" style="288" customWidth="1"/>
    <col min="1559" max="1559" width="13.42578125" style="288" customWidth="1"/>
    <col min="1560" max="1560" width="0.85546875" style="288" customWidth="1"/>
    <col min="1561" max="1561" width="1" style="288" customWidth="1"/>
    <col min="1562" max="1562" width="0.85546875" style="288" customWidth="1"/>
    <col min="1563" max="1563" width="1" style="288" customWidth="1"/>
    <col min="1564" max="1564" width="16.28515625" style="288" customWidth="1"/>
    <col min="1565" max="1565" width="18.28515625" style="288" customWidth="1"/>
    <col min="1566" max="1566" width="13.7109375" style="288" customWidth="1"/>
    <col min="1567" max="1567" width="0.85546875" style="288" customWidth="1"/>
    <col min="1568" max="1568" width="1.140625" style="288" customWidth="1"/>
    <col min="1569" max="1569" width="6.140625" style="288" bestFit="1" customWidth="1"/>
    <col min="1570" max="1570" width="17.85546875" style="288" customWidth="1"/>
    <col min="1571" max="1571" width="20" style="288" customWidth="1"/>
    <col min="1572" max="1572" width="1.28515625" style="288" customWidth="1"/>
    <col min="1573" max="1792" width="9.140625" style="288"/>
    <col min="1793" max="1793" width="1.28515625" style="288" customWidth="1"/>
    <col min="1794" max="1794" width="1.140625" style="288" customWidth="1"/>
    <col min="1795" max="1795" width="24.5703125" style="288" customWidth="1"/>
    <col min="1796" max="1796" width="16.85546875" style="288" customWidth="1"/>
    <col min="1797" max="1797" width="15.7109375" style="288" customWidth="1"/>
    <col min="1798" max="1799" width="1" style="288" customWidth="1"/>
    <col min="1800" max="1800" width="1.28515625" style="288" customWidth="1"/>
    <col min="1801" max="1801" width="19.85546875" style="288" customWidth="1"/>
    <col min="1802" max="1802" width="15.42578125" style="288" customWidth="1"/>
    <col min="1803" max="1803" width="15.28515625" style="288" customWidth="1"/>
    <col min="1804" max="1804" width="1.140625" style="288" customWidth="1"/>
    <col min="1805" max="1805" width="0.85546875" style="288" customWidth="1"/>
    <col min="1806" max="1806" width="1" style="288" customWidth="1"/>
    <col min="1807" max="1807" width="15.42578125" style="288" bestFit="1" customWidth="1"/>
    <col min="1808" max="1808" width="17.5703125" style="288" customWidth="1"/>
    <col min="1809" max="1809" width="13.85546875" style="288" customWidth="1"/>
    <col min="1810" max="1810" width="1.140625" style="288" customWidth="1"/>
    <col min="1811" max="1811" width="0.85546875" style="288" customWidth="1"/>
    <col min="1812" max="1812" width="1" style="288" customWidth="1"/>
    <col min="1813" max="1813" width="16.28515625" style="288" customWidth="1"/>
    <col min="1814" max="1814" width="18.42578125" style="288" customWidth="1"/>
    <col min="1815" max="1815" width="13.42578125" style="288" customWidth="1"/>
    <col min="1816" max="1816" width="0.85546875" style="288" customWidth="1"/>
    <col min="1817" max="1817" width="1" style="288" customWidth="1"/>
    <col min="1818" max="1818" width="0.85546875" style="288" customWidth="1"/>
    <col min="1819" max="1819" width="1" style="288" customWidth="1"/>
    <col min="1820" max="1820" width="16.28515625" style="288" customWidth="1"/>
    <col min="1821" max="1821" width="18.28515625" style="288" customWidth="1"/>
    <col min="1822" max="1822" width="13.7109375" style="288" customWidth="1"/>
    <col min="1823" max="1823" width="0.85546875" style="288" customWidth="1"/>
    <col min="1824" max="1824" width="1.140625" style="288" customWidth="1"/>
    <col min="1825" max="1825" width="6.140625" style="288" bestFit="1" customWidth="1"/>
    <col min="1826" max="1826" width="17.85546875" style="288" customWidth="1"/>
    <col min="1827" max="1827" width="20" style="288" customWidth="1"/>
    <col min="1828" max="1828" width="1.28515625" style="288" customWidth="1"/>
    <col min="1829" max="2048" width="9.140625" style="288"/>
    <col min="2049" max="2049" width="1.28515625" style="288" customWidth="1"/>
    <col min="2050" max="2050" width="1.140625" style="288" customWidth="1"/>
    <col min="2051" max="2051" width="24.5703125" style="288" customWidth="1"/>
    <col min="2052" max="2052" width="16.85546875" style="288" customWidth="1"/>
    <col min="2053" max="2053" width="15.7109375" style="288" customWidth="1"/>
    <col min="2054" max="2055" width="1" style="288" customWidth="1"/>
    <col min="2056" max="2056" width="1.28515625" style="288" customWidth="1"/>
    <col min="2057" max="2057" width="19.85546875" style="288" customWidth="1"/>
    <col min="2058" max="2058" width="15.42578125" style="288" customWidth="1"/>
    <col min="2059" max="2059" width="15.28515625" style="288" customWidth="1"/>
    <col min="2060" max="2060" width="1.140625" style="288" customWidth="1"/>
    <col min="2061" max="2061" width="0.85546875" style="288" customWidth="1"/>
    <col min="2062" max="2062" width="1" style="288" customWidth="1"/>
    <col min="2063" max="2063" width="15.42578125" style="288" bestFit="1" customWidth="1"/>
    <col min="2064" max="2064" width="17.5703125" style="288" customWidth="1"/>
    <col min="2065" max="2065" width="13.85546875" style="288" customWidth="1"/>
    <col min="2066" max="2066" width="1.140625" style="288" customWidth="1"/>
    <col min="2067" max="2067" width="0.85546875" style="288" customWidth="1"/>
    <col min="2068" max="2068" width="1" style="288" customWidth="1"/>
    <col min="2069" max="2069" width="16.28515625" style="288" customWidth="1"/>
    <col min="2070" max="2070" width="18.42578125" style="288" customWidth="1"/>
    <col min="2071" max="2071" width="13.42578125" style="288" customWidth="1"/>
    <col min="2072" max="2072" width="0.85546875" style="288" customWidth="1"/>
    <col min="2073" max="2073" width="1" style="288" customWidth="1"/>
    <col min="2074" max="2074" width="0.85546875" style="288" customWidth="1"/>
    <col min="2075" max="2075" width="1" style="288" customWidth="1"/>
    <col min="2076" max="2076" width="16.28515625" style="288" customWidth="1"/>
    <col min="2077" max="2077" width="18.28515625" style="288" customWidth="1"/>
    <col min="2078" max="2078" width="13.7109375" style="288" customWidth="1"/>
    <col min="2079" max="2079" width="0.85546875" style="288" customWidth="1"/>
    <col min="2080" max="2080" width="1.140625" style="288" customWidth="1"/>
    <col min="2081" max="2081" width="6.140625" style="288" bestFit="1" customWidth="1"/>
    <col min="2082" max="2082" width="17.85546875" style="288" customWidth="1"/>
    <col min="2083" max="2083" width="20" style="288" customWidth="1"/>
    <col min="2084" max="2084" width="1.28515625" style="288" customWidth="1"/>
    <col min="2085" max="2304" width="9.140625" style="288"/>
    <col min="2305" max="2305" width="1.28515625" style="288" customWidth="1"/>
    <col min="2306" max="2306" width="1.140625" style="288" customWidth="1"/>
    <col min="2307" max="2307" width="24.5703125" style="288" customWidth="1"/>
    <col min="2308" max="2308" width="16.85546875" style="288" customWidth="1"/>
    <col min="2309" max="2309" width="15.7109375" style="288" customWidth="1"/>
    <col min="2310" max="2311" width="1" style="288" customWidth="1"/>
    <col min="2312" max="2312" width="1.28515625" style="288" customWidth="1"/>
    <col min="2313" max="2313" width="19.85546875" style="288" customWidth="1"/>
    <col min="2314" max="2314" width="15.42578125" style="288" customWidth="1"/>
    <col min="2315" max="2315" width="15.28515625" style="288" customWidth="1"/>
    <col min="2316" max="2316" width="1.140625" style="288" customWidth="1"/>
    <col min="2317" max="2317" width="0.85546875" style="288" customWidth="1"/>
    <col min="2318" max="2318" width="1" style="288" customWidth="1"/>
    <col min="2319" max="2319" width="15.42578125" style="288" bestFit="1" customWidth="1"/>
    <col min="2320" max="2320" width="17.5703125" style="288" customWidth="1"/>
    <col min="2321" max="2321" width="13.85546875" style="288" customWidth="1"/>
    <col min="2322" max="2322" width="1.140625" style="288" customWidth="1"/>
    <col min="2323" max="2323" width="0.85546875" style="288" customWidth="1"/>
    <col min="2324" max="2324" width="1" style="288" customWidth="1"/>
    <col min="2325" max="2325" width="16.28515625" style="288" customWidth="1"/>
    <col min="2326" max="2326" width="18.42578125" style="288" customWidth="1"/>
    <col min="2327" max="2327" width="13.42578125" style="288" customWidth="1"/>
    <col min="2328" max="2328" width="0.85546875" style="288" customWidth="1"/>
    <col min="2329" max="2329" width="1" style="288" customWidth="1"/>
    <col min="2330" max="2330" width="0.85546875" style="288" customWidth="1"/>
    <col min="2331" max="2331" width="1" style="288" customWidth="1"/>
    <col min="2332" max="2332" width="16.28515625" style="288" customWidth="1"/>
    <col min="2333" max="2333" width="18.28515625" style="288" customWidth="1"/>
    <col min="2334" max="2334" width="13.7109375" style="288" customWidth="1"/>
    <col min="2335" max="2335" width="0.85546875" style="288" customWidth="1"/>
    <col min="2336" max="2336" width="1.140625" style="288" customWidth="1"/>
    <col min="2337" max="2337" width="6.140625" style="288" bestFit="1" customWidth="1"/>
    <col min="2338" max="2338" width="17.85546875" style="288" customWidth="1"/>
    <col min="2339" max="2339" width="20" style="288" customWidth="1"/>
    <col min="2340" max="2340" width="1.28515625" style="288" customWidth="1"/>
    <col min="2341" max="2560" width="9.140625" style="288"/>
    <col min="2561" max="2561" width="1.28515625" style="288" customWidth="1"/>
    <col min="2562" max="2562" width="1.140625" style="288" customWidth="1"/>
    <col min="2563" max="2563" width="24.5703125" style="288" customWidth="1"/>
    <col min="2564" max="2564" width="16.85546875" style="288" customWidth="1"/>
    <col min="2565" max="2565" width="15.7109375" style="288" customWidth="1"/>
    <col min="2566" max="2567" width="1" style="288" customWidth="1"/>
    <col min="2568" max="2568" width="1.28515625" style="288" customWidth="1"/>
    <col min="2569" max="2569" width="19.85546875" style="288" customWidth="1"/>
    <col min="2570" max="2570" width="15.42578125" style="288" customWidth="1"/>
    <col min="2571" max="2571" width="15.28515625" style="288" customWidth="1"/>
    <col min="2572" max="2572" width="1.140625" style="288" customWidth="1"/>
    <col min="2573" max="2573" width="0.85546875" style="288" customWidth="1"/>
    <col min="2574" max="2574" width="1" style="288" customWidth="1"/>
    <col min="2575" max="2575" width="15.42578125" style="288" bestFit="1" customWidth="1"/>
    <col min="2576" max="2576" width="17.5703125" style="288" customWidth="1"/>
    <col min="2577" max="2577" width="13.85546875" style="288" customWidth="1"/>
    <col min="2578" max="2578" width="1.140625" style="288" customWidth="1"/>
    <col min="2579" max="2579" width="0.85546875" style="288" customWidth="1"/>
    <col min="2580" max="2580" width="1" style="288" customWidth="1"/>
    <col min="2581" max="2581" width="16.28515625" style="288" customWidth="1"/>
    <col min="2582" max="2582" width="18.42578125" style="288" customWidth="1"/>
    <col min="2583" max="2583" width="13.42578125" style="288" customWidth="1"/>
    <col min="2584" max="2584" width="0.85546875" style="288" customWidth="1"/>
    <col min="2585" max="2585" width="1" style="288" customWidth="1"/>
    <col min="2586" max="2586" width="0.85546875" style="288" customWidth="1"/>
    <col min="2587" max="2587" width="1" style="288" customWidth="1"/>
    <col min="2588" max="2588" width="16.28515625" style="288" customWidth="1"/>
    <col min="2589" max="2589" width="18.28515625" style="288" customWidth="1"/>
    <col min="2590" max="2590" width="13.7109375" style="288" customWidth="1"/>
    <col min="2591" max="2591" width="0.85546875" style="288" customWidth="1"/>
    <col min="2592" max="2592" width="1.140625" style="288" customWidth="1"/>
    <col min="2593" max="2593" width="6.140625" style="288" bestFit="1" customWidth="1"/>
    <col min="2594" max="2594" width="17.85546875" style="288" customWidth="1"/>
    <col min="2595" max="2595" width="20" style="288" customWidth="1"/>
    <col min="2596" max="2596" width="1.28515625" style="288" customWidth="1"/>
    <col min="2597" max="2816" width="9.140625" style="288"/>
    <col min="2817" max="2817" width="1.28515625" style="288" customWidth="1"/>
    <col min="2818" max="2818" width="1.140625" style="288" customWidth="1"/>
    <col min="2819" max="2819" width="24.5703125" style="288" customWidth="1"/>
    <col min="2820" max="2820" width="16.85546875" style="288" customWidth="1"/>
    <col min="2821" max="2821" width="15.7109375" style="288" customWidth="1"/>
    <col min="2822" max="2823" width="1" style="288" customWidth="1"/>
    <col min="2824" max="2824" width="1.28515625" style="288" customWidth="1"/>
    <col min="2825" max="2825" width="19.85546875" style="288" customWidth="1"/>
    <col min="2826" max="2826" width="15.42578125" style="288" customWidth="1"/>
    <col min="2827" max="2827" width="15.28515625" style="288" customWidth="1"/>
    <col min="2828" max="2828" width="1.140625" style="288" customWidth="1"/>
    <col min="2829" max="2829" width="0.85546875" style="288" customWidth="1"/>
    <col min="2830" max="2830" width="1" style="288" customWidth="1"/>
    <col min="2831" max="2831" width="15.42578125" style="288" bestFit="1" customWidth="1"/>
    <col min="2832" max="2832" width="17.5703125" style="288" customWidth="1"/>
    <col min="2833" max="2833" width="13.85546875" style="288" customWidth="1"/>
    <col min="2834" max="2834" width="1.140625" style="288" customWidth="1"/>
    <col min="2835" max="2835" width="0.85546875" style="288" customWidth="1"/>
    <col min="2836" max="2836" width="1" style="288" customWidth="1"/>
    <col min="2837" max="2837" width="16.28515625" style="288" customWidth="1"/>
    <col min="2838" max="2838" width="18.42578125" style="288" customWidth="1"/>
    <col min="2839" max="2839" width="13.42578125" style="288" customWidth="1"/>
    <col min="2840" max="2840" width="0.85546875" style="288" customWidth="1"/>
    <col min="2841" max="2841" width="1" style="288" customWidth="1"/>
    <col min="2842" max="2842" width="0.85546875" style="288" customWidth="1"/>
    <col min="2843" max="2843" width="1" style="288" customWidth="1"/>
    <col min="2844" max="2844" width="16.28515625" style="288" customWidth="1"/>
    <col min="2845" max="2845" width="18.28515625" style="288" customWidth="1"/>
    <col min="2846" max="2846" width="13.7109375" style="288" customWidth="1"/>
    <col min="2847" max="2847" width="0.85546875" style="288" customWidth="1"/>
    <col min="2848" max="2848" width="1.140625" style="288" customWidth="1"/>
    <col min="2849" max="2849" width="6.140625" style="288" bestFit="1" customWidth="1"/>
    <col min="2850" max="2850" width="17.85546875" style="288" customWidth="1"/>
    <col min="2851" max="2851" width="20" style="288" customWidth="1"/>
    <col min="2852" max="2852" width="1.28515625" style="288" customWidth="1"/>
    <col min="2853" max="3072" width="9.140625" style="288"/>
    <col min="3073" max="3073" width="1.28515625" style="288" customWidth="1"/>
    <col min="3074" max="3074" width="1.140625" style="288" customWidth="1"/>
    <col min="3075" max="3075" width="24.5703125" style="288" customWidth="1"/>
    <col min="3076" max="3076" width="16.85546875" style="288" customWidth="1"/>
    <col min="3077" max="3077" width="15.7109375" style="288" customWidth="1"/>
    <col min="3078" max="3079" width="1" style="288" customWidth="1"/>
    <col min="3080" max="3080" width="1.28515625" style="288" customWidth="1"/>
    <col min="3081" max="3081" width="19.85546875" style="288" customWidth="1"/>
    <col min="3082" max="3082" width="15.42578125" style="288" customWidth="1"/>
    <col min="3083" max="3083" width="15.28515625" style="288" customWidth="1"/>
    <col min="3084" max="3084" width="1.140625" style="288" customWidth="1"/>
    <col min="3085" max="3085" width="0.85546875" style="288" customWidth="1"/>
    <col min="3086" max="3086" width="1" style="288" customWidth="1"/>
    <col min="3087" max="3087" width="15.42578125" style="288" bestFit="1" customWidth="1"/>
    <col min="3088" max="3088" width="17.5703125" style="288" customWidth="1"/>
    <col min="3089" max="3089" width="13.85546875" style="288" customWidth="1"/>
    <col min="3090" max="3090" width="1.140625" style="288" customWidth="1"/>
    <col min="3091" max="3091" width="0.85546875" style="288" customWidth="1"/>
    <col min="3092" max="3092" width="1" style="288" customWidth="1"/>
    <col min="3093" max="3093" width="16.28515625" style="288" customWidth="1"/>
    <col min="3094" max="3094" width="18.42578125" style="288" customWidth="1"/>
    <col min="3095" max="3095" width="13.42578125" style="288" customWidth="1"/>
    <col min="3096" max="3096" width="0.85546875" style="288" customWidth="1"/>
    <col min="3097" max="3097" width="1" style="288" customWidth="1"/>
    <col min="3098" max="3098" width="0.85546875" style="288" customWidth="1"/>
    <col min="3099" max="3099" width="1" style="288" customWidth="1"/>
    <col min="3100" max="3100" width="16.28515625" style="288" customWidth="1"/>
    <col min="3101" max="3101" width="18.28515625" style="288" customWidth="1"/>
    <col min="3102" max="3102" width="13.7109375" style="288" customWidth="1"/>
    <col min="3103" max="3103" width="0.85546875" style="288" customWidth="1"/>
    <col min="3104" max="3104" width="1.140625" style="288" customWidth="1"/>
    <col min="3105" max="3105" width="6.140625" style="288" bestFit="1" customWidth="1"/>
    <col min="3106" max="3106" width="17.85546875" style="288" customWidth="1"/>
    <col min="3107" max="3107" width="20" style="288" customWidth="1"/>
    <col min="3108" max="3108" width="1.28515625" style="288" customWidth="1"/>
    <col min="3109" max="3328" width="9.140625" style="288"/>
    <col min="3329" max="3329" width="1.28515625" style="288" customWidth="1"/>
    <col min="3330" max="3330" width="1.140625" style="288" customWidth="1"/>
    <col min="3331" max="3331" width="24.5703125" style="288" customWidth="1"/>
    <col min="3332" max="3332" width="16.85546875" style="288" customWidth="1"/>
    <col min="3333" max="3333" width="15.7109375" style="288" customWidth="1"/>
    <col min="3334" max="3335" width="1" style="288" customWidth="1"/>
    <col min="3336" max="3336" width="1.28515625" style="288" customWidth="1"/>
    <col min="3337" max="3337" width="19.85546875" style="288" customWidth="1"/>
    <col min="3338" max="3338" width="15.42578125" style="288" customWidth="1"/>
    <col min="3339" max="3339" width="15.28515625" style="288" customWidth="1"/>
    <col min="3340" max="3340" width="1.140625" style="288" customWidth="1"/>
    <col min="3341" max="3341" width="0.85546875" style="288" customWidth="1"/>
    <col min="3342" max="3342" width="1" style="288" customWidth="1"/>
    <col min="3343" max="3343" width="15.42578125" style="288" bestFit="1" customWidth="1"/>
    <col min="3344" max="3344" width="17.5703125" style="288" customWidth="1"/>
    <col min="3345" max="3345" width="13.85546875" style="288" customWidth="1"/>
    <col min="3346" max="3346" width="1.140625" style="288" customWidth="1"/>
    <col min="3347" max="3347" width="0.85546875" style="288" customWidth="1"/>
    <col min="3348" max="3348" width="1" style="288" customWidth="1"/>
    <col min="3349" max="3349" width="16.28515625" style="288" customWidth="1"/>
    <col min="3350" max="3350" width="18.42578125" style="288" customWidth="1"/>
    <col min="3351" max="3351" width="13.42578125" style="288" customWidth="1"/>
    <col min="3352" max="3352" width="0.85546875" style="288" customWidth="1"/>
    <col min="3353" max="3353" width="1" style="288" customWidth="1"/>
    <col min="3354" max="3354" width="0.85546875" style="288" customWidth="1"/>
    <col min="3355" max="3355" width="1" style="288" customWidth="1"/>
    <col min="3356" max="3356" width="16.28515625" style="288" customWidth="1"/>
    <col min="3357" max="3357" width="18.28515625" style="288" customWidth="1"/>
    <col min="3358" max="3358" width="13.7109375" style="288" customWidth="1"/>
    <col min="3359" max="3359" width="0.85546875" style="288" customWidth="1"/>
    <col min="3360" max="3360" width="1.140625" style="288" customWidth="1"/>
    <col min="3361" max="3361" width="6.140625" style="288" bestFit="1" customWidth="1"/>
    <col min="3362" max="3362" width="17.85546875" style="288" customWidth="1"/>
    <col min="3363" max="3363" width="20" style="288" customWidth="1"/>
    <col min="3364" max="3364" width="1.28515625" style="288" customWidth="1"/>
    <col min="3365" max="3584" width="9.140625" style="288"/>
    <col min="3585" max="3585" width="1.28515625" style="288" customWidth="1"/>
    <col min="3586" max="3586" width="1.140625" style="288" customWidth="1"/>
    <col min="3587" max="3587" width="24.5703125" style="288" customWidth="1"/>
    <col min="3588" max="3588" width="16.85546875" style="288" customWidth="1"/>
    <col min="3589" max="3589" width="15.7109375" style="288" customWidth="1"/>
    <col min="3590" max="3591" width="1" style="288" customWidth="1"/>
    <col min="3592" max="3592" width="1.28515625" style="288" customWidth="1"/>
    <col min="3593" max="3593" width="19.85546875" style="288" customWidth="1"/>
    <col min="3594" max="3594" width="15.42578125" style="288" customWidth="1"/>
    <col min="3595" max="3595" width="15.28515625" style="288" customWidth="1"/>
    <col min="3596" max="3596" width="1.140625" style="288" customWidth="1"/>
    <col min="3597" max="3597" width="0.85546875" style="288" customWidth="1"/>
    <col min="3598" max="3598" width="1" style="288" customWidth="1"/>
    <col min="3599" max="3599" width="15.42578125" style="288" bestFit="1" customWidth="1"/>
    <col min="3600" max="3600" width="17.5703125" style="288" customWidth="1"/>
    <col min="3601" max="3601" width="13.85546875" style="288" customWidth="1"/>
    <col min="3602" max="3602" width="1.140625" style="288" customWidth="1"/>
    <col min="3603" max="3603" width="0.85546875" style="288" customWidth="1"/>
    <col min="3604" max="3604" width="1" style="288" customWidth="1"/>
    <col min="3605" max="3605" width="16.28515625" style="288" customWidth="1"/>
    <col min="3606" max="3606" width="18.42578125" style="288" customWidth="1"/>
    <col min="3607" max="3607" width="13.42578125" style="288" customWidth="1"/>
    <col min="3608" max="3608" width="0.85546875" style="288" customWidth="1"/>
    <col min="3609" max="3609" width="1" style="288" customWidth="1"/>
    <col min="3610" max="3610" width="0.85546875" style="288" customWidth="1"/>
    <col min="3611" max="3611" width="1" style="288" customWidth="1"/>
    <col min="3612" max="3612" width="16.28515625" style="288" customWidth="1"/>
    <col min="3613" max="3613" width="18.28515625" style="288" customWidth="1"/>
    <col min="3614" max="3614" width="13.7109375" style="288" customWidth="1"/>
    <col min="3615" max="3615" width="0.85546875" style="288" customWidth="1"/>
    <col min="3616" max="3616" width="1.140625" style="288" customWidth="1"/>
    <col min="3617" max="3617" width="6.140625" style="288" bestFit="1" customWidth="1"/>
    <col min="3618" max="3618" width="17.85546875" style="288" customWidth="1"/>
    <col min="3619" max="3619" width="20" style="288" customWidth="1"/>
    <col min="3620" max="3620" width="1.28515625" style="288" customWidth="1"/>
    <col min="3621" max="3840" width="9.140625" style="288"/>
    <col min="3841" max="3841" width="1.28515625" style="288" customWidth="1"/>
    <col min="3842" max="3842" width="1.140625" style="288" customWidth="1"/>
    <col min="3843" max="3843" width="24.5703125" style="288" customWidth="1"/>
    <col min="3844" max="3844" width="16.85546875" style="288" customWidth="1"/>
    <col min="3845" max="3845" width="15.7109375" style="288" customWidth="1"/>
    <col min="3846" max="3847" width="1" style="288" customWidth="1"/>
    <col min="3848" max="3848" width="1.28515625" style="288" customWidth="1"/>
    <col min="3849" max="3849" width="19.85546875" style="288" customWidth="1"/>
    <col min="3850" max="3850" width="15.42578125" style="288" customWidth="1"/>
    <col min="3851" max="3851" width="15.28515625" style="288" customWidth="1"/>
    <col min="3852" max="3852" width="1.140625" style="288" customWidth="1"/>
    <col min="3853" max="3853" width="0.85546875" style="288" customWidth="1"/>
    <col min="3854" max="3854" width="1" style="288" customWidth="1"/>
    <col min="3855" max="3855" width="15.42578125" style="288" bestFit="1" customWidth="1"/>
    <col min="3856" max="3856" width="17.5703125" style="288" customWidth="1"/>
    <col min="3857" max="3857" width="13.85546875" style="288" customWidth="1"/>
    <col min="3858" max="3858" width="1.140625" style="288" customWidth="1"/>
    <col min="3859" max="3859" width="0.85546875" style="288" customWidth="1"/>
    <col min="3860" max="3860" width="1" style="288" customWidth="1"/>
    <col min="3861" max="3861" width="16.28515625" style="288" customWidth="1"/>
    <col min="3862" max="3862" width="18.42578125" style="288" customWidth="1"/>
    <col min="3863" max="3863" width="13.42578125" style="288" customWidth="1"/>
    <col min="3864" max="3864" width="0.85546875" style="288" customWidth="1"/>
    <col min="3865" max="3865" width="1" style="288" customWidth="1"/>
    <col min="3866" max="3866" width="0.85546875" style="288" customWidth="1"/>
    <col min="3867" max="3867" width="1" style="288" customWidth="1"/>
    <col min="3868" max="3868" width="16.28515625" style="288" customWidth="1"/>
    <col min="3869" max="3869" width="18.28515625" style="288" customWidth="1"/>
    <col min="3870" max="3870" width="13.7109375" style="288" customWidth="1"/>
    <col min="3871" max="3871" width="0.85546875" style="288" customWidth="1"/>
    <col min="3872" max="3872" width="1.140625" style="288" customWidth="1"/>
    <col min="3873" max="3873" width="6.140625" style="288" bestFit="1" customWidth="1"/>
    <col min="3874" max="3874" width="17.85546875" style="288" customWidth="1"/>
    <col min="3875" max="3875" width="20" style="288" customWidth="1"/>
    <col min="3876" max="3876" width="1.28515625" style="288" customWidth="1"/>
    <col min="3877" max="4096" width="9.140625" style="288"/>
    <col min="4097" max="4097" width="1.28515625" style="288" customWidth="1"/>
    <col min="4098" max="4098" width="1.140625" style="288" customWidth="1"/>
    <col min="4099" max="4099" width="24.5703125" style="288" customWidth="1"/>
    <col min="4100" max="4100" width="16.85546875" style="288" customWidth="1"/>
    <col min="4101" max="4101" width="15.7109375" style="288" customWidth="1"/>
    <col min="4102" max="4103" width="1" style="288" customWidth="1"/>
    <col min="4104" max="4104" width="1.28515625" style="288" customWidth="1"/>
    <col min="4105" max="4105" width="19.85546875" style="288" customWidth="1"/>
    <col min="4106" max="4106" width="15.42578125" style="288" customWidth="1"/>
    <col min="4107" max="4107" width="15.28515625" style="288" customWidth="1"/>
    <col min="4108" max="4108" width="1.140625" style="288" customWidth="1"/>
    <col min="4109" max="4109" width="0.85546875" style="288" customWidth="1"/>
    <col min="4110" max="4110" width="1" style="288" customWidth="1"/>
    <col min="4111" max="4111" width="15.42578125" style="288" bestFit="1" customWidth="1"/>
    <col min="4112" max="4112" width="17.5703125" style="288" customWidth="1"/>
    <col min="4113" max="4113" width="13.85546875" style="288" customWidth="1"/>
    <col min="4114" max="4114" width="1.140625" style="288" customWidth="1"/>
    <col min="4115" max="4115" width="0.85546875" style="288" customWidth="1"/>
    <col min="4116" max="4116" width="1" style="288" customWidth="1"/>
    <col min="4117" max="4117" width="16.28515625" style="288" customWidth="1"/>
    <col min="4118" max="4118" width="18.42578125" style="288" customWidth="1"/>
    <col min="4119" max="4119" width="13.42578125" style="288" customWidth="1"/>
    <col min="4120" max="4120" width="0.85546875" style="288" customWidth="1"/>
    <col min="4121" max="4121" width="1" style="288" customWidth="1"/>
    <col min="4122" max="4122" width="0.85546875" style="288" customWidth="1"/>
    <col min="4123" max="4123" width="1" style="288" customWidth="1"/>
    <col min="4124" max="4124" width="16.28515625" style="288" customWidth="1"/>
    <col min="4125" max="4125" width="18.28515625" style="288" customWidth="1"/>
    <col min="4126" max="4126" width="13.7109375" style="288" customWidth="1"/>
    <col min="4127" max="4127" width="0.85546875" style="288" customWidth="1"/>
    <col min="4128" max="4128" width="1.140625" style="288" customWidth="1"/>
    <col min="4129" max="4129" width="6.140625" style="288" bestFit="1" customWidth="1"/>
    <col min="4130" max="4130" width="17.85546875" style="288" customWidth="1"/>
    <col min="4131" max="4131" width="20" style="288" customWidth="1"/>
    <col min="4132" max="4132" width="1.28515625" style="288" customWidth="1"/>
    <col min="4133" max="4352" width="9.140625" style="288"/>
    <col min="4353" max="4353" width="1.28515625" style="288" customWidth="1"/>
    <col min="4354" max="4354" width="1.140625" style="288" customWidth="1"/>
    <col min="4355" max="4355" width="24.5703125" style="288" customWidth="1"/>
    <col min="4356" max="4356" width="16.85546875" style="288" customWidth="1"/>
    <col min="4357" max="4357" width="15.7109375" style="288" customWidth="1"/>
    <col min="4358" max="4359" width="1" style="288" customWidth="1"/>
    <col min="4360" max="4360" width="1.28515625" style="288" customWidth="1"/>
    <col min="4361" max="4361" width="19.85546875" style="288" customWidth="1"/>
    <col min="4362" max="4362" width="15.42578125" style="288" customWidth="1"/>
    <col min="4363" max="4363" width="15.28515625" style="288" customWidth="1"/>
    <col min="4364" max="4364" width="1.140625" style="288" customWidth="1"/>
    <col min="4365" max="4365" width="0.85546875" style="288" customWidth="1"/>
    <col min="4366" max="4366" width="1" style="288" customWidth="1"/>
    <col min="4367" max="4367" width="15.42578125" style="288" bestFit="1" customWidth="1"/>
    <col min="4368" max="4368" width="17.5703125" style="288" customWidth="1"/>
    <col min="4369" max="4369" width="13.85546875" style="288" customWidth="1"/>
    <col min="4370" max="4370" width="1.140625" style="288" customWidth="1"/>
    <col min="4371" max="4371" width="0.85546875" style="288" customWidth="1"/>
    <col min="4372" max="4372" width="1" style="288" customWidth="1"/>
    <col min="4373" max="4373" width="16.28515625" style="288" customWidth="1"/>
    <col min="4374" max="4374" width="18.42578125" style="288" customWidth="1"/>
    <col min="4375" max="4375" width="13.42578125" style="288" customWidth="1"/>
    <col min="4376" max="4376" width="0.85546875" style="288" customWidth="1"/>
    <col min="4377" max="4377" width="1" style="288" customWidth="1"/>
    <col min="4378" max="4378" width="0.85546875" style="288" customWidth="1"/>
    <col min="4379" max="4379" width="1" style="288" customWidth="1"/>
    <col min="4380" max="4380" width="16.28515625" style="288" customWidth="1"/>
    <col min="4381" max="4381" width="18.28515625" style="288" customWidth="1"/>
    <col min="4382" max="4382" width="13.7109375" style="288" customWidth="1"/>
    <col min="4383" max="4383" width="0.85546875" style="288" customWidth="1"/>
    <col min="4384" max="4384" width="1.140625" style="288" customWidth="1"/>
    <col min="4385" max="4385" width="6.140625" style="288" bestFit="1" customWidth="1"/>
    <col min="4386" max="4386" width="17.85546875" style="288" customWidth="1"/>
    <col min="4387" max="4387" width="20" style="288" customWidth="1"/>
    <col min="4388" max="4388" width="1.28515625" style="288" customWidth="1"/>
    <col min="4389" max="4608" width="9.140625" style="288"/>
    <col min="4609" max="4609" width="1.28515625" style="288" customWidth="1"/>
    <col min="4610" max="4610" width="1.140625" style="288" customWidth="1"/>
    <col min="4611" max="4611" width="24.5703125" style="288" customWidth="1"/>
    <col min="4612" max="4612" width="16.85546875" style="288" customWidth="1"/>
    <col min="4613" max="4613" width="15.7109375" style="288" customWidth="1"/>
    <col min="4614" max="4615" width="1" style="288" customWidth="1"/>
    <col min="4616" max="4616" width="1.28515625" style="288" customWidth="1"/>
    <col min="4617" max="4617" width="19.85546875" style="288" customWidth="1"/>
    <col min="4618" max="4618" width="15.42578125" style="288" customWidth="1"/>
    <col min="4619" max="4619" width="15.28515625" style="288" customWidth="1"/>
    <col min="4620" max="4620" width="1.140625" style="288" customWidth="1"/>
    <col min="4621" max="4621" width="0.85546875" style="288" customWidth="1"/>
    <col min="4622" max="4622" width="1" style="288" customWidth="1"/>
    <col min="4623" max="4623" width="15.42578125" style="288" bestFit="1" customWidth="1"/>
    <col min="4624" max="4624" width="17.5703125" style="288" customWidth="1"/>
    <col min="4625" max="4625" width="13.85546875" style="288" customWidth="1"/>
    <col min="4626" max="4626" width="1.140625" style="288" customWidth="1"/>
    <col min="4627" max="4627" width="0.85546875" style="288" customWidth="1"/>
    <col min="4628" max="4628" width="1" style="288" customWidth="1"/>
    <col min="4629" max="4629" width="16.28515625" style="288" customWidth="1"/>
    <col min="4630" max="4630" width="18.42578125" style="288" customWidth="1"/>
    <col min="4631" max="4631" width="13.42578125" style="288" customWidth="1"/>
    <col min="4632" max="4632" width="0.85546875" style="288" customWidth="1"/>
    <col min="4633" max="4633" width="1" style="288" customWidth="1"/>
    <col min="4634" max="4634" width="0.85546875" style="288" customWidth="1"/>
    <col min="4635" max="4635" width="1" style="288" customWidth="1"/>
    <col min="4636" max="4636" width="16.28515625" style="288" customWidth="1"/>
    <col min="4637" max="4637" width="18.28515625" style="288" customWidth="1"/>
    <col min="4638" max="4638" width="13.7109375" style="288" customWidth="1"/>
    <col min="4639" max="4639" width="0.85546875" style="288" customWidth="1"/>
    <col min="4640" max="4640" width="1.140625" style="288" customWidth="1"/>
    <col min="4641" max="4641" width="6.140625" style="288" bestFit="1" customWidth="1"/>
    <col min="4642" max="4642" width="17.85546875" style="288" customWidth="1"/>
    <col min="4643" max="4643" width="20" style="288" customWidth="1"/>
    <col min="4644" max="4644" width="1.28515625" style="288" customWidth="1"/>
    <col min="4645" max="4864" width="9.140625" style="288"/>
    <col min="4865" max="4865" width="1.28515625" style="288" customWidth="1"/>
    <col min="4866" max="4866" width="1.140625" style="288" customWidth="1"/>
    <col min="4867" max="4867" width="24.5703125" style="288" customWidth="1"/>
    <col min="4868" max="4868" width="16.85546875" style="288" customWidth="1"/>
    <col min="4869" max="4869" width="15.7109375" style="288" customWidth="1"/>
    <col min="4870" max="4871" width="1" style="288" customWidth="1"/>
    <col min="4872" max="4872" width="1.28515625" style="288" customWidth="1"/>
    <col min="4873" max="4873" width="19.85546875" style="288" customWidth="1"/>
    <col min="4874" max="4874" width="15.42578125" style="288" customWidth="1"/>
    <col min="4875" max="4875" width="15.28515625" style="288" customWidth="1"/>
    <col min="4876" max="4876" width="1.140625" style="288" customWidth="1"/>
    <col min="4877" max="4877" width="0.85546875" style="288" customWidth="1"/>
    <col min="4878" max="4878" width="1" style="288" customWidth="1"/>
    <col min="4879" max="4879" width="15.42578125" style="288" bestFit="1" customWidth="1"/>
    <col min="4880" max="4880" width="17.5703125" style="288" customWidth="1"/>
    <col min="4881" max="4881" width="13.85546875" style="288" customWidth="1"/>
    <col min="4882" max="4882" width="1.140625" style="288" customWidth="1"/>
    <col min="4883" max="4883" width="0.85546875" style="288" customWidth="1"/>
    <col min="4884" max="4884" width="1" style="288" customWidth="1"/>
    <col min="4885" max="4885" width="16.28515625" style="288" customWidth="1"/>
    <col min="4886" max="4886" width="18.42578125" style="288" customWidth="1"/>
    <col min="4887" max="4887" width="13.42578125" style="288" customWidth="1"/>
    <col min="4888" max="4888" width="0.85546875" style="288" customWidth="1"/>
    <col min="4889" max="4889" width="1" style="288" customWidth="1"/>
    <col min="4890" max="4890" width="0.85546875" style="288" customWidth="1"/>
    <col min="4891" max="4891" width="1" style="288" customWidth="1"/>
    <col min="4892" max="4892" width="16.28515625" style="288" customWidth="1"/>
    <col min="4893" max="4893" width="18.28515625" style="288" customWidth="1"/>
    <col min="4894" max="4894" width="13.7109375" style="288" customWidth="1"/>
    <col min="4895" max="4895" width="0.85546875" style="288" customWidth="1"/>
    <col min="4896" max="4896" width="1.140625" style="288" customWidth="1"/>
    <col min="4897" max="4897" width="6.140625" style="288" bestFit="1" customWidth="1"/>
    <col min="4898" max="4898" width="17.85546875" style="288" customWidth="1"/>
    <col min="4899" max="4899" width="20" style="288" customWidth="1"/>
    <col min="4900" max="4900" width="1.28515625" style="288" customWidth="1"/>
    <col min="4901" max="5120" width="9.140625" style="288"/>
    <col min="5121" max="5121" width="1.28515625" style="288" customWidth="1"/>
    <col min="5122" max="5122" width="1.140625" style="288" customWidth="1"/>
    <col min="5123" max="5123" width="24.5703125" style="288" customWidth="1"/>
    <col min="5124" max="5124" width="16.85546875" style="288" customWidth="1"/>
    <col min="5125" max="5125" width="15.7109375" style="288" customWidth="1"/>
    <col min="5126" max="5127" width="1" style="288" customWidth="1"/>
    <col min="5128" max="5128" width="1.28515625" style="288" customWidth="1"/>
    <col min="5129" max="5129" width="19.85546875" style="288" customWidth="1"/>
    <col min="5130" max="5130" width="15.42578125" style="288" customWidth="1"/>
    <col min="5131" max="5131" width="15.28515625" style="288" customWidth="1"/>
    <col min="5132" max="5132" width="1.140625" style="288" customWidth="1"/>
    <col min="5133" max="5133" width="0.85546875" style="288" customWidth="1"/>
    <col min="5134" max="5134" width="1" style="288" customWidth="1"/>
    <col min="5135" max="5135" width="15.42578125" style="288" bestFit="1" customWidth="1"/>
    <col min="5136" max="5136" width="17.5703125" style="288" customWidth="1"/>
    <col min="5137" max="5137" width="13.85546875" style="288" customWidth="1"/>
    <col min="5138" max="5138" width="1.140625" style="288" customWidth="1"/>
    <col min="5139" max="5139" width="0.85546875" style="288" customWidth="1"/>
    <col min="5140" max="5140" width="1" style="288" customWidth="1"/>
    <col min="5141" max="5141" width="16.28515625" style="288" customWidth="1"/>
    <col min="5142" max="5142" width="18.42578125" style="288" customWidth="1"/>
    <col min="5143" max="5143" width="13.42578125" style="288" customWidth="1"/>
    <col min="5144" max="5144" width="0.85546875" style="288" customWidth="1"/>
    <col min="5145" max="5145" width="1" style="288" customWidth="1"/>
    <col min="5146" max="5146" width="0.85546875" style="288" customWidth="1"/>
    <col min="5147" max="5147" width="1" style="288" customWidth="1"/>
    <col min="5148" max="5148" width="16.28515625" style="288" customWidth="1"/>
    <col min="5149" max="5149" width="18.28515625" style="288" customWidth="1"/>
    <col min="5150" max="5150" width="13.7109375" style="288" customWidth="1"/>
    <col min="5151" max="5151" width="0.85546875" style="288" customWidth="1"/>
    <col min="5152" max="5152" width="1.140625" style="288" customWidth="1"/>
    <col min="5153" max="5153" width="6.140625" style="288" bestFit="1" customWidth="1"/>
    <col min="5154" max="5154" width="17.85546875" style="288" customWidth="1"/>
    <col min="5155" max="5155" width="20" style="288" customWidth="1"/>
    <col min="5156" max="5156" width="1.28515625" style="288" customWidth="1"/>
    <col min="5157" max="5376" width="9.140625" style="288"/>
    <col min="5377" max="5377" width="1.28515625" style="288" customWidth="1"/>
    <col min="5378" max="5378" width="1.140625" style="288" customWidth="1"/>
    <col min="5379" max="5379" width="24.5703125" style="288" customWidth="1"/>
    <col min="5380" max="5380" width="16.85546875" style="288" customWidth="1"/>
    <col min="5381" max="5381" width="15.7109375" style="288" customWidth="1"/>
    <col min="5382" max="5383" width="1" style="288" customWidth="1"/>
    <col min="5384" max="5384" width="1.28515625" style="288" customWidth="1"/>
    <col min="5385" max="5385" width="19.85546875" style="288" customWidth="1"/>
    <col min="5386" max="5386" width="15.42578125" style="288" customWidth="1"/>
    <col min="5387" max="5387" width="15.28515625" style="288" customWidth="1"/>
    <col min="5388" max="5388" width="1.140625" style="288" customWidth="1"/>
    <col min="5389" max="5389" width="0.85546875" style="288" customWidth="1"/>
    <col min="5390" max="5390" width="1" style="288" customWidth="1"/>
    <col min="5391" max="5391" width="15.42578125" style="288" bestFit="1" customWidth="1"/>
    <col min="5392" max="5392" width="17.5703125" style="288" customWidth="1"/>
    <col min="5393" max="5393" width="13.85546875" style="288" customWidth="1"/>
    <col min="5394" max="5394" width="1.140625" style="288" customWidth="1"/>
    <col min="5395" max="5395" width="0.85546875" style="288" customWidth="1"/>
    <col min="5396" max="5396" width="1" style="288" customWidth="1"/>
    <col min="5397" max="5397" width="16.28515625" style="288" customWidth="1"/>
    <col min="5398" max="5398" width="18.42578125" style="288" customWidth="1"/>
    <col min="5399" max="5399" width="13.42578125" style="288" customWidth="1"/>
    <col min="5400" max="5400" width="0.85546875" style="288" customWidth="1"/>
    <col min="5401" max="5401" width="1" style="288" customWidth="1"/>
    <col min="5402" max="5402" width="0.85546875" style="288" customWidth="1"/>
    <col min="5403" max="5403" width="1" style="288" customWidth="1"/>
    <col min="5404" max="5404" width="16.28515625" style="288" customWidth="1"/>
    <col min="5405" max="5405" width="18.28515625" style="288" customWidth="1"/>
    <col min="5406" max="5406" width="13.7109375" style="288" customWidth="1"/>
    <col min="5407" max="5407" width="0.85546875" style="288" customWidth="1"/>
    <col min="5408" max="5408" width="1.140625" style="288" customWidth="1"/>
    <col min="5409" max="5409" width="6.140625" style="288" bestFit="1" customWidth="1"/>
    <col min="5410" max="5410" width="17.85546875" style="288" customWidth="1"/>
    <col min="5411" max="5411" width="20" style="288" customWidth="1"/>
    <col min="5412" max="5412" width="1.28515625" style="288" customWidth="1"/>
    <col min="5413" max="5632" width="9.140625" style="288"/>
    <col min="5633" max="5633" width="1.28515625" style="288" customWidth="1"/>
    <col min="5634" max="5634" width="1.140625" style="288" customWidth="1"/>
    <col min="5635" max="5635" width="24.5703125" style="288" customWidth="1"/>
    <col min="5636" max="5636" width="16.85546875" style="288" customWidth="1"/>
    <col min="5637" max="5637" width="15.7109375" style="288" customWidth="1"/>
    <col min="5638" max="5639" width="1" style="288" customWidth="1"/>
    <col min="5640" max="5640" width="1.28515625" style="288" customWidth="1"/>
    <col min="5641" max="5641" width="19.85546875" style="288" customWidth="1"/>
    <col min="5642" max="5642" width="15.42578125" style="288" customWidth="1"/>
    <col min="5643" max="5643" width="15.28515625" style="288" customWidth="1"/>
    <col min="5644" max="5644" width="1.140625" style="288" customWidth="1"/>
    <col min="5645" max="5645" width="0.85546875" style="288" customWidth="1"/>
    <col min="5646" max="5646" width="1" style="288" customWidth="1"/>
    <col min="5647" max="5647" width="15.42578125" style="288" bestFit="1" customWidth="1"/>
    <col min="5648" max="5648" width="17.5703125" style="288" customWidth="1"/>
    <col min="5649" max="5649" width="13.85546875" style="288" customWidth="1"/>
    <col min="5650" max="5650" width="1.140625" style="288" customWidth="1"/>
    <col min="5651" max="5651" width="0.85546875" style="288" customWidth="1"/>
    <col min="5652" max="5652" width="1" style="288" customWidth="1"/>
    <col min="5653" max="5653" width="16.28515625" style="288" customWidth="1"/>
    <col min="5654" max="5654" width="18.42578125" style="288" customWidth="1"/>
    <col min="5655" max="5655" width="13.42578125" style="288" customWidth="1"/>
    <col min="5656" max="5656" width="0.85546875" style="288" customWidth="1"/>
    <col min="5657" max="5657" width="1" style="288" customWidth="1"/>
    <col min="5658" max="5658" width="0.85546875" style="288" customWidth="1"/>
    <col min="5659" max="5659" width="1" style="288" customWidth="1"/>
    <col min="5660" max="5660" width="16.28515625" style="288" customWidth="1"/>
    <col min="5661" max="5661" width="18.28515625" style="288" customWidth="1"/>
    <col min="5662" max="5662" width="13.7109375" style="288" customWidth="1"/>
    <col min="5663" max="5663" width="0.85546875" style="288" customWidth="1"/>
    <col min="5664" max="5664" width="1.140625" style="288" customWidth="1"/>
    <col min="5665" max="5665" width="6.140625" style="288" bestFit="1" customWidth="1"/>
    <col min="5666" max="5666" width="17.85546875" style="288" customWidth="1"/>
    <col min="5667" max="5667" width="20" style="288" customWidth="1"/>
    <col min="5668" max="5668" width="1.28515625" style="288" customWidth="1"/>
    <col min="5669" max="5888" width="9.140625" style="288"/>
    <col min="5889" max="5889" width="1.28515625" style="288" customWidth="1"/>
    <col min="5890" max="5890" width="1.140625" style="288" customWidth="1"/>
    <col min="5891" max="5891" width="24.5703125" style="288" customWidth="1"/>
    <col min="5892" max="5892" width="16.85546875" style="288" customWidth="1"/>
    <col min="5893" max="5893" width="15.7109375" style="288" customWidth="1"/>
    <col min="5894" max="5895" width="1" style="288" customWidth="1"/>
    <col min="5896" max="5896" width="1.28515625" style="288" customWidth="1"/>
    <col min="5897" max="5897" width="19.85546875" style="288" customWidth="1"/>
    <col min="5898" max="5898" width="15.42578125" style="288" customWidth="1"/>
    <col min="5899" max="5899" width="15.28515625" style="288" customWidth="1"/>
    <col min="5900" max="5900" width="1.140625" style="288" customWidth="1"/>
    <col min="5901" max="5901" width="0.85546875" style="288" customWidth="1"/>
    <col min="5902" max="5902" width="1" style="288" customWidth="1"/>
    <col min="5903" max="5903" width="15.42578125" style="288" bestFit="1" customWidth="1"/>
    <col min="5904" max="5904" width="17.5703125" style="288" customWidth="1"/>
    <col min="5905" max="5905" width="13.85546875" style="288" customWidth="1"/>
    <col min="5906" max="5906" width="1.140625" style="288" customWidth="1"/>
    <col min="5907" max="5907" width="0.85546875" style="288" customWidth="1"/>
    <col min="5908" max="5908" width="1" style="288" customWidth="1"/>
    <col min="5909" max="5909" width="16.28515625" style="288" customWidth="1"/>
    <col min="5910" max="5910" width="18.42578125" style="288" customWidth="1"/>
    <col min="5911" max="5911" width="13.42578125" style="288" customWidth="1"/>
    <col min="5912" max="5912" width="0.85546875" style="288" customWidth="1"/>
    <col min="5913" max="5913" width="1" style="288" customWidth="1"/>
    <col min="5914" max="5914" width="0.85546875" style="288" customWidth="1"/>
    <col min="5915" max="5915" width="1" style="288" customWidth="1"/>
    <col min="5916" max="5916" width="16.28515625" style="288" customWidth="1"/>
    <col min="5917" max="5917" width="18.28515625" style="288" customWidth="1"/>
    <col min="5918" max="5918" width="13.7109375" style="288" customWidth="1"/>
    <col min="5919" max="5919" width="0.85546875" style="288" customWidth="1"/>
    <col min="5920" max="5920" width="1.140625" style="288" customWidth="1"/>
    <col min="5921" max="5921" width="6.140625" style="288" bestFit="1" customWidth="1"/>
    <col min="5922" max="5922" width="17.85546875" style="288" customWidth="1"/>
    <col min="5923" max="5923" width="20" style="288" customWidth="1"/>
    <col min="5924" max="5924" width="1.28515625" style="288" customWidth="1"/>
    <col min="5925" max="6144" width="9.140625" style="288"/>
    <col min="6145" max="6145" width="1.28515625" style="288" customWidth="1"/>
    <col min="6146" max="6146" width="1.140625" style="288" customWidth="1"/>
    <col min="6147" max="6147" width="24.5703125" style="288" customWidth="1"/>
    <col min="6148" max="6148" width="16.85546875" style="288" customWidth="1"/>
    <col min="6149" max="6149" width="15.7109375" style="288" customWidth="1"/>
    <col min="6150" max="6151" width="1" style="288" customWidth="1"/>
    <col min="6152" max="6152" width="1.28515625" style="288" customWidth="1"/>
    <col min="6153" max="6153" width="19.85546875" style="288" customWidth="1"/>
    <col min="6154" max="6154" width="15.42578125" style="288" customWidth="1"/>
    <col min="6155" max="6155" width="15.28515625" style="288" customWidth="1"/>
    <col min="6156" max="6156" width="1.140625" style="288" customWidth="1"/>
    <col min="6157" max="6157" width="0.85546875" style="288" customWidth="1"/>
    <col min="6158" max="6158" width="1" style="288" customWidth="1"/>
    <col min="6159" max="6159" width="15.42578125" style="288" bestFit="1" customWidth="1"/>
    <col min="6160" max="6160" width="17.5703125" style="288" customWidth="1"/>
    <col min="6161" max="6161" width="13.85546875" style="288" customWidth="1"/>
    <col min="6162" max="6162" width="1.140625" style="288" customWidth="1"/>
    <col min="6163" max="6163" width="0.85546875" style="288" customWidth="1"/>
    <col min="6164" max="6164" width="1" style="288" customWidth="1"/>
    <col min="6165" max="6165" width="16.28515625" style="288" customWidth="1"/>
    <col min="6166" max="6166" width="18.42578125" style="288" customWidth="1"/>
    <col min="6167" max="6167" width="13.42578125" style="288" customWidth="1"/>
    <col min="6168" max="6168" width="0.85546875" style="288" customWidth="1"/>
    <col min="6169" max="6169" width="1" style="288" customWidth="1"/>
    <col min="6170" max="6170" width="0.85546875" style="288" customWidth="1"/>
    <col min="6171" max="6171" width="1" style="288" customWidth="1"/>
    <col min="6172" max="6172" width="16.28515625" style="288" customWidth="1"/>
    <col min="6173" max="6173" width="18.28515625" style="288" customWidth="1"/>
    <col min="6174" max="6174" width="13.7109375" style="288" customWidth="1"/>
    <col min="6175" max="6175" width="0.85546875" style="288" customWidth="1"/>
    <col min="6176" max="6176" width="1.140625" style="288" customWidth="1"/>
    <col min="6177" max="6177" width="6.140625" style="288" bestFit="1" customWidth="1"/>
    <col min="6178" max="6178" width="17.85546875" style="288" customWidth="1"/>
    <col min="6179" max="6179" width="20" style="288" customWidth="1"/>
    <col min="6180" max="6180" width="1.28515625" style="288" customWidth="1"/>
    <col min="6181" max="6400" width="9.140625" style="288"/>
    <col min="6401" max="6401" width="1.28515625" style="288" customWidth="1"/>
    <col min="6402" max="6402" width="1.140625" style="288" customWidth="1"/>
    <col min="6403" max="6403" width="24.5703125" style="288" customWidth="1"/>
    <col min="6404" max="6404" width="16.85546875" style="288" customWidth="1"/>
    <col min="6405" max="6405" width="15.7109375" style="288" customWidth="1"/>
    <col min="6406" max="6407" width="1" style="288" customWidth="1"/>
    <col min="6408" max="6408" width="1.28515625" style="288" customWidth="1"/>
    <col min="6409" max="6409" width="19.85546875" style="288" customWidth="1"/>
    <col min="6410" max="6410" width="15.42578125" style="288" customWidth="1"/>
    <col min="6411" max="6411" width="15.28515625" style="288" customWidth="1"/>
    <col min="6412" max="6412" width="1.140625" style="288" customWidth="1"/>
    <col min="6413" max="6413" width="0.85546875" style="288" customWidth="1"/>
    <col min="6414" max="6414" width="1" style="288" customWidth="1"/>
    <col min="6415" max="6415" width="15.42578125" style="288" bestFit="1" customWidth="1"/>
    <col min="6416" max="6416" width="17.5703125" style="288" customWidth="1"/>
    <col min="6417" max="6417" width="13.85546875" style="288" customWidth="1"/>
    <col min="6418" max="6418" width="1.140625" style="288" customWidth="1"/>
    <col min="6419" max="6419" width="0.85546875" style="288" customWidth="1"/>
    <col min="6420" max="6420" width="1" style="288" customWidth="1"/>
    <col min="6421" max="6421" width="16.28515625" style="288" customWidth="1"/>
    <col min="6422" max="6422" width="18.42578125" style="288" customWidth="1"/>
    <col min="6423" max="6423" width="13.42578125" style="288" customWidth="1"/>
    <col min="6424" max="6424" width="0.85546875" style="288" customWidth="1"/>
    <col min="6425" max="6425" width="1" style="288" customWidth="1"/>
    <col min="6426" max="6426" width="0.85546875" style="288" customWidth="1"/>
    <col min="6427" max="6427" width="1" style="288" customWidth="1"/>
    <col min="6428" max="6428" width="16.28515625" style="288" customWidth="1"/>
    <col min="6429" max="6429" width="18.28515625" style="288" customWidth="1"/>
    <col min="6430" max="6430" width="13.7109375" style="288" customWidth="1"/>
    <col min="6431" max="6431" width="0.85546875" style="288" customWidth="1"/>
    <col min="6432" max="6432" width="1.140625" style="288" customWidth="1"/>
    <col min="6433" max="6433" width="6.140625" style="288" bestFit="1" customWidth="1"/>
    <col min="6434" max="6434" width="17.85546875" style="288" customWidth="1"/>
    <col min="6435" max="6435" width="20" style="288" customWidth="1"/>
    <col min="6436" max="6436" width="1.28515625" style="288" customWidth="1"/>
    <col min="6437" max="6656" width="9.140625" style="288"/>
    <col min="6657" max="6657" width="1.28515625" style="288" customWidth="1"/>
    <col min="6658" max="6658" width="1.140625" style="288" customWidth="1"/>
    <col min="6659" max="6659" width="24.5703125" style="288" customWidth="1"/>
    <col min="6660" max="6660" width="16.85546875" style="288" customWidth="1"/>
    <col min="6661" max="6661" width="15.7109375" style="288" customWidth="1"/>
    <col min="6662" max="6663" width="1" style="288" customWidth="1"/>
    <col min="6664" max="6664" width="1.28515625" style="288" customWidth="1"/>
    <col min="6665" max="6665" width="19.85546875" style="288" customWidth="1"/>
    <col min="6666" max="6666" width="15.42578125" style="288" customWidth="1"/>
    <col min="6667" max="6667" width="15.28515625" style="288" customWidth="1"/>
    <col min="6668" max="6668" width="1.140625" style="288" customWidth="1"/>
    <col min="6669" max="6669" width="0.85546875" style="288" customWidth="1"/>
    <col min="6670" max="6670" width="1" style="288" customWidth="1"/>
    <col min="6671" max="6671" width="15.42578125" style="288" bestFit="1" customWidth="1"/>
    <col min="6672" max="6672" width="17.5703125" style="288" customWidth="1"/>
    <col min="6673" max="6673" width="13.85546875" style="288" customWidth="1"/>
    <col min="6674" max="6674" width="1.140625" style="288" customWidth="1"/>
    <col min="6675" max="6675" width="0.85546875" style="288" customWidth="1"/>
    <col min="6676" max="6676" width="1" style="288" customWidth="1"/>
    <col min="6677" max="6677" width="16.28515625" style="288" customWidth="1"/>
    <col min="6678" max="6678" width="18.42578125" style="288" customWidth="1"/>
    <col min="6679" max="6679" width="13.42578125" style="288" customWidth="1"/>
    <col min="6680" max="6680" width="0.85546875" style="288" customWidth="1"/>
    <col min="6681" max="6681" width="1" style="288" customWidth="1"/>
    <col min="6682" max="6682" width="0.85546875" style="288" customWidth="1"/>
    <col min="6683" max="6683" width="1" style="288" customWidth="1"/>
    <col min="6684" max="6684" width="16.28515625" style="288" customWidth="1"/>
    <col min="6685" max="6685" width="18.28515625" style="288" customWidth="1"/>
    <col min="6686" max="6686" width="13.7109375" style="288" customWidth="1"/>
    <col min="6687" max="6687" width="0.85546875" style="288" customWidth="1"/>
    <col min="6688" max="6688" width="1.140625" style="288" customWidth="1"/>
    <col min="6689" max="6689" width="6.140625" style="288" bestFit="1" customWidth="1"/>
    <col min="6690" max="6690" width="17.85546875" style="288" customWidth="1"/>
    <col min="6691" max="6691" width="20" style="288" customWidth="1"/>
    <col min="6692" max="6692" width="1.28515625" style="288" customWidth="1"/>
    <col min="6693" max="6912" width="9.140625" style="288"/>
    <col min="6913" max="6913" width="1.28515625" style="288" customWidth="1"/>
    <col min="6914" max="6914" width="1.140625" style="288" customWidth="1"/>
    <col min="6915" max="6915" width="24.5703125" style="288" customWidth="1"/>
    <col min="6916" max="6916" width="16.85546875" style="288" customWidth="1"/>
    <col min="6917" max="6917" width="15.7109375" style="288" customWidth="1"/>
    <col min="6918" max="6919" width="1" style="288" customWidth="1"/>
    <col min="6920" max="6920" width="1.28515625" style="288" customWidth="1"/>
    <col min="6921" max="6921" width="19.85546875" style="288" customWidth="1"/>
    <col min="6922" max="6922" width="15.42578125" style="288" customWidth="1"/>
    <col min="6923" max="6923" width="15.28515625" style="288" customWidth="1"/>
    <col min="6924" max="6924" width="1.140625" style="288" customWidth="1"/>
    <col min="6925" max="6925" width="0.85546875" style="288" customWidth="1"/>
    <col min="6926" max="6926" width="1" style="288" customWidth="1"/>
    <col min="6927" max="6927" width="15.42578125" style="288" bestFit="1" customWidth="1"/>
    <col min="6928" max="6928" width="17.5703125" style="288" customWidth="1"/>
    <col min="6929" max="6929" width="13.85546875" style="288" customWidth="1"/>
    <col min="6930" max="6930" width="1.140625" style="288" customWidth="1"/>
    <col min="6931" max="6931" width="0.85546875" style="288" customWidth="1"/>
    <col min="6932" max="6932" width="1" style="288" customWidth="1"/>
    <col min="6933" max="6933" width="16.28515625" style="288" customWidth="1"/>
    <col min="6934" max="6934" width="18.42578125" style="288" customWidth="1"/>
    <col min="6935" max="6935" width="13.42578125" style="288" customWidth="1"/>
    <col min="6936" max="6936" width="0.85546875" style="288" customWidth="1"/>
    <col min="6937" max="6937" width="1" style="288" customWidth="1"/>
    <col min="6938" max="6938" width="0.85546875" style="288" customWidth="1"/>
    <col min="6939" max="6939" width="1" style="288" customWidth="1"/>
    <col min="6940" max="6940" width="16.28515625" style="288" customWidth="1"/>
    <col min="6941" max="6941" width="18.28515625" style="288" customWidth="1"/>
    <col min="6942" max="6942" width="13.7109375" style="288" customWidth="1"/>
    <col min="6943" max="6943" width="0.85546875" style="288" customWidth="1"/>
    <col min="6944" max="6944" width="1.140625" style="288" customWidth="1"/>
    <col min="6945" max="6945" width="6.140625" style="288" bestFit="1" customWidth="1"/>
    <col min="6946" max="6946" width="17.85546875" style="288" customWidth="1"/>
    <col min="6947" max="6947" width="20" style="288" customWidth="1"/>
    <col min="6948" max="6948" width="1.28515625" style="288" customWidth="1"/>
    <col min="6949" max="7168" width="9.140625" style="288"/>
    <col min="7169" max="7169" width="1.28515625" style="288" customWidth="1"/>
    <col min="7170" max="7170" width="1.140625" style="288" customWidth="1"/>
    <col min="7171" max="7171" width="24.5703125" style="288" customWidth="1"/>
    <col min="7172" max="7172" width="16.85546875" style="288" customWidth="1"/>
    <col min="7173" max="7173" width="15.7109375" style="288" customWidth="1"/>
    <col min="7174" max="7175" width="1" style="288" customWidth="1"/>
    <col min="7176" max="7176" width="1.28515625" style="288" customWidth="1"/>
    <col min="7177" max="7177" width="19.85546875" style="288" customWidth="1"/>
    <col min="7178" max="7178" width="15.42578125" style="288" customWidth="1"/>
    <col min="7179" max="7179" width="15.28515625" style="288" customWidth="1"/>
    <col min="7180" max="7180" width="1.140625" style="288" customWidth="1"/>
    <col min="7181" max="7181" width="0.85546875" style="288" customWidth="1"/>
    <col min="7182" max="7182" width="1" style="288" customWidth="1"/>
    <col min="7183" max="7183" width="15.42578125" style="288" bestFit="1" customWidth="1"/>
    <col min="7184" max="7184" width="17.5703125" style="288" customWidth="1"/>
    <col min="7185" max="7185" width="13.85546875" style="288" customWidth="1"/>
    <col min="7186" max="7186" width="1.140625" style="288" customWidth="1"/>
    <col min="7187" max="7187" width="0.85546875" style="288" customWidth="1"/>
    <col min="7188" max="7188" width="1" style="288" customWidth="1"/>
    <col min="7189" max="7189" width="16.28515625" style="288" customWidth="1"/>
    <col min="7190" max="7190" width="18.42578125" style="288" customWidth="1"/>
    <col min="7191" max="7191" width="13.42578125" style="288" customWidth="1"/>
    <col min="7192" max="7192" width="0.85546875" style="288" customWidth="1"/>
    <col min="7193" max="7193" width="1" style="288" customWidth="1"/>
    <col min="7194" max="7194" width="0.85546875" style="288" customWidth="1"/>
    <col min="7195" max="7195" width="1" style="288" customWidth="1"/>
    <col min="7196" max="7196" width="16.28515625" style="288" customWidth="1"/>
    <col min="7197" max="7197" width="18.28515625" style="288" customWidth="1"/>
    <col min="7198" max="7198" width="13.7109375" style="288" customWidth="1"/>
    <col min="7199" max="7199" width="0.85546875" style="288" customWidth="1"/>
    <col min="7200" max="7200" width="1.140625" style="288" customWidth="1"/>
    <col min="7201" max="7201" width="6.140625" style="288" bestFit="1" customWidth="1"/>
    <col min="7202" max="7202" width="17.85546875" style="288" customWidth="1"/>
    <col min="7203" max="7203" width="20" style="288" customWidth="1"/>
    <col min="7204" max="7204" width="1.28515625" style="288" customWidth="1"/>
    <col min="7205" max="7424" width="9.140625" style="288"/>
    <col min="7425" max="7425" width="1.28515625" style="288" customWidth="1"/>
    <col min="7426" max="7426" width="1.140625" style="288" customWidth="1"/>
    <col min="7427" max="7427" width="24.5703125" style="288" customWidth="1"/>
    <col min="7428" max="7428" width="16.85546875" style="288" customWidth="1"/>
    <col min="7429" max="7429" width="15.7109375" style="288" customWidth="1"/>
    <col min="7430" max="7431" width="1" style="288" customWidth="1"/>
    <col min="7432" max="7432" width="1.28515625" style="288" customWidth="1"/>
    <col min="7433" max="7433" width="19.85546875" style="288" customWidth="1"/>
    <col min="7434" max="7434" width="15.42578125" style="288" customWidth="1"/>
    <col min="7435" max="7435" width="15.28515625" style="288" customWidth="1"/>
    <col min="7436" max="7436" width="1.140625" style="288" customWidth="1"/>
    <col min="7437" max="7437" width="0.85546875" style="288" customWidth="1"/>
    <col min="7438" max="7438" width="1" style="288" customWidth="1"/>
    <col min="7439" max="7439" width="15.42578125" style="288" bestFit="1" customWidth="1"/>
    <col min="7440" max="7440" width="17.5703125" style="288" customWidth="1"/>
    <col min="7441" max="7441" width="13.85546875" style="288" customWidth="1"/>
    <col min="7442" max="7442" width="1.140625" style="288" customWidth="1"/>
    <col min="7443" max="7443" width="0.85546875" style="288" customWidth="1"/>
    <col min="7444" max="7444" width="1" style="288" customWidth="1"/>
    <col min="7445" max="7445" width="16.28515625" style="288" customWidth="1"/>
    <col min="7446" max="7446" width="18.42578125" style="288" customWidth="1"/>
    <col min="7447" max="7447" width="13.42578125" style="288" customWidth="1"/>
    <col min="7448" max="7448" width="0.85546875" style="288" customWidth="1"/>
    <col min="7449" max="7449" width="1" style="288" customWidth="1"/>
    <col min="7450" max="7450" width="0.85546875" style="288" customWidth="1"/>
    <col min="7451" max="7451" width="1" style="288" customWidth="1"/>
    <col min="7452" max="7452" width="16.28515625" style="288" customWidth="1"/>
    <col min="7453" max="7453" width="18.28515625" style="288" customWidth="1"/>
    <col min="7454" max="7454" width="13.7109375" style="288" customWidth="1"/>
    <col min="7455" max="7455" width="0.85546875" style="288" customWidth="1"/>
    <col min="7456" max="7456" width="1.140625" style="288" customWidth="1"/>
    <col min="7457" max="7457" width="6.140625" style="288" bestFit="1" customWidth="1"/>
    <col min="7458" max="7458" width="17.85546875" style="288" customWidth="1"/>
    <col min="7459" max="7459" width="20" style="288" customWidth="1"/>
    <col min="7460" max="7460" width="1.28515625" style="288" customWidth="1"/>
    <col min="7461" max="7680" width="9.140625" style="288"/>
    <col min="7681" max="7681" width="1.28515625" style="288" customWidth="1"/>
    <col min="7682" max="7682" width="1.140625" style="288" customWidth="1"/>
    <col min="7683" max="7683" width="24.5703125" style="288" customWidth="1"/>
    <col min="7684" max="7684" width="16.85546875" style="288" customWidth="1"/>
    <col min="7685" max="7685" width="15.7109375" style="288" customWidth="1"/>
    <col min="7686" max="7687" width="1" style="288" customWidth="1"/>
    <col min="7688" max="7688" width="1.28515625" style="288" customWidth="1"/>
    <col min="7689" max="7689" width="19.85546875" style="288" customWidth="1"/>
    <col min="7690" max="7690" width="15.42578125" style="288" customWidth="1"/>
    <col min="7691" max="7691" width="15.28515625" style="288" customWidth="1"/>
    <col min="7692" max="7692" width="1.140625" style="288" customWidth="1"/>
    <col min="7693" max="7693" width="0.85546875" style="288" customWidth="1"/>
    <col min="7694" max="7694" width="1" style="288" customWidth="1"/>
    <col min="7695" max="7695" width="15.42578125" style="288" bestFit="1" customWidth="1"/>
    <col min="7696" max="7696" width="17.5703125" style="288" customWidth="1"/>
    <col min="7697" max="7697" width="13.85546875" style="288" customWidth="1"/>
    <col min="7698" max="7698" width="1.140625" style="288" customWidth="1"/>
    <col min="7699" max="7699" width="0.85546875" style="288" customWidth="1"/>
    <col min="7700" max="7700" width="1" style="288" customWidth="1"/>
    <col min="7701" max="7701" width="16.28515625" style="288" customWidth="1"/>
    <col min="7702" max="7702" width="18.42578125" style="288" customWidth="1"/>
    <col min="7703" max="7703" width="13.42578125" style="288" customWidth="1"/>
    <col min="7704" max="7704" width="0.85546875" style="288" customWidth="1"/>
    <col min="7705" max="7705" width="1" style="288" customWidth="1"/>
    <col min="7706" max="7706" width="0.85546875" style="288" customWidth="1"/>
    <col min="7707" max="7707" width="1" style="288" customWidth="1"/>
    <col min="7708" max="7708" width="16.28515625" style="288" customWidth="1"/>
    <col min="7709" max="7709" width="18.28515625" style="288" customWidth="1"/>
    <col min="7710" max="7710" width="13.7109375" style="288" customWidth="1"/>
    <col min="7711" max="7711" width="0.85546875" style="288" customWidth="1"/>
    <col min="7712" max="7712" width="1.140625" style="288" customWidth="1"/>
    <col min="7713" max="7713" width="6.140625" style="288" bestFit="1" customWidth="1"/>
    <col min="7714" max="7714" width="17.85546875" style="288" customWidth="1"/>
    <col min="7715" max="7715" width="20" style="288" customWidth="1"/>
    <col min="7716" max="7716" width="1.28515625" style="288" customWidth="1"/>
    <col min="7717" max="7936" width="9.140625" style="288"/>
    <col min="7937" max="7937" width="1.28515625" style="288" customWidth="1"/>
    <col min="7938" max="7938" width="1.140625" style="288" customWidth="1"/>
    <col min="7939" max="7939" width="24.5703125" style="288" customWidth="1"/>
    <col min="7940" max="7940" width="16.85546875" style="288" customWidth="1"/>
    <col min="7941" max="7941" width="15.7109375" style="288" customWidth="1"/>
    <col min="7942" max="7943" width="1" style="288" customWidth="1"/>
    <col min="7944" max="7944" width="1.28515625" style="288" customWidth="1"/>
    <col min="7945" max="7945" width="19.85546875" style="288" customWidth="1"/>
    <col min="7946" max="7946" width="15.42578125" style="288" customWidth="1"/>
    <col min="7947" max="7947" width="15.28515625" style="288" customWidth="1"/>
    <col min="7948" max="7948" width="1.140625" style="288" customWidth="1"/>
    <col min="7949" max="7949" width="0.85546875" style="288" customWidth="1"/>
    <col min="7950" max="7950" width="1" style="288" customWidth="1"/>
    <col min="7951" max="7951" width="15.42578125" style="288" bestFit="1" customWidth="1"/>
    <col min="7952" max="7952" width="17.5703125" style="288" customWidth="1"/>
    <col min="7953" max="7953" width="13.85546875" style="288" customWidth="1"/>
    <col min="7954" max="7954" width="1.140625" style="288" customWidth="1"/>
    <col min="7955" max="7955" width="0.85546875" style="288" customWidth="1"/>
    <col min="7956" max="7956" width="1" style="288" customWidth="1"/>
    <col min="7957" max="7957" width="16.28515625" style="288" customWidth="1"/>
    <col min="7958" max="7958" width="18.42578125" style="288" customWidth="1"/>
    <col min="7959" max="7959" width="13.42578125" style="288" customWidth="1"/>
    <col min="7960" max="7960" width="0.85546875" style="288" customWidth="1"/>
    <col min="7961" max="7961" width="1" style="288" customWidth="1"/>
    <col min="7962" max="7962" width="0.85546875" style="288" customWidth="1"/>
    <col min="7963" max="7963" width="1" style="288" customWidth="1"/>
    <col min="7964" max="7964" width="16.28515625" style="288" customWidth="1"/>
    <col min="7965" max="7965" width="18.28515625" style="288" customWidth="1"/>
    <col min="7966" max="7966" width="13.7109375" style="288" customWidth="1"/>
    <col min="7967" max="7967" width="0.85546875" style="288" customWidth="1"/>
    <col min="7968" max="7968" width="1.140625" style="288" customWidth="1"/>
    <col min="7969" max="7969" width="6.140625" style="288" bestFit="1" customWidth="1"/>
    <col min="7970" max="7970" width="17.85546875" style="288" customWidth="1"/>
    <col min="7971" max="7971" width="20" style="288" customWidth="1"/>
    <col min="7972" max="7972" width="1.28515625" style="288" customWidth="1"/>
    <col min="7973" max="8192" width="9.140625" style="288"/>
    <col min="8193" max="8193" width="1.28515625" style="288" customWidth="1"/>
    <col min="8194" max="8194" width="1.140625" style="288" customWidth="1"/>
    <col min="8195" max="8195" width="24.5703125" style="288" customWidth="1"/>
    <col min="8196" max="8196" width="16.85546875" style="288" customWidth="1"/>
    <col min="8197" max="8197" width="15.7109375" style="288" customWidth="1"/>
    <col min="8198" max="8199" width="1" style="288" customWidth="1"/>
    <col min="8200" max="8200" width="1.28515625" style="288" customWidth="1"/>
    <col min="8201" max="8201" width="19.85546875" style="288" customWidth="1"/>
    <col min="8202" max="8202" width="15.42578125" style="288" customWidth="1"/>
    <col min="8203" max="8203" width="15.28515625" style="288" customWidth="1"/>
    <col min="8204" max="8204" width="1.140625" style="288" customWidth="1"/>
    <col min="8205" max="8205" width="0.85546875" style="288" customWidth="1"/>
    <col min="8206" max="8206" width="1" style="288" customWidth="1"/>
    <col min="8207" max="8207" width="15.42578125" style="288" bestFit="1" customWidth="1"/>
    <col min="8208" max="8208" width="17.5703125" style="288" customWidth="1"/>
    <col min="8209" max="8209" width="13.85546875" style="288" customWidth="1"/>
    <col min="8210" max="8210" width="1.140625" style="288" customWidth="1"/>
    <col min="8211" max="8211" width="0.85546875" style="288" customWidth="1"/>
    <col min="8212" max="8212" width="1" style="288" customWidth="1"/>
    <col min="8213" max="8213" width="16.28515625" style="288" customWidth="1"/>
    <col min="8214" max="8214" width="18.42578125" style="288" customWidth="1"/>
    <col min="8215" max="8215" width="13.42578125" style="288" customWidth="1"/>
    <col min="8216" max="8216" width="0.85546875" style="288" customWidth="1"/>
    <col min="8217" max="8217" width="1" style="288" customWidth="1"/>
    <col min="8218" max="8218" width="0.85546875" style="288" customWidth="1"/>
    <col min="8219" max="8219" width="1" style="288" customWidth="1"/>
    <col min="8220" max="8220" width="16.28515625" style="288" customWidth="1"/>
    <col min="8221" max="8221" width="18.28515625" style="288" customWidth="1"/>
    <col min="8222" max="8222" width="13.7109375" style="288" customWidth="1"/>
    <col min="8223" max="8223" width="0.85546875" style="288" customWidth="1"/>
    <col min="8224" max="8224" width="1.140625" style="288" customWidth="1"/>
    <col min="8225" max="8225" width="6.140625" style="288" bestFit="1" customWidth="1"/>
    <col min="8226" max="8226" width="17.85546875" style="288" customWidth="1"/>
    <col min="8227" max="8227" width="20" style="288" customWidth="1"/>
    <col min="8228" max="8228" width="1.28515625" style="288" customWidth="1"/>
    <col min="8229" max="8448" width="9.140625" style="288"/>
    <col min="8449" max="8449" width="1.28515625" style="288" customWidth="1"/>
    <col min="8450" max="8450" width="1.140625" style="288" customWidth="1"/>
    <col min="8451" max="8451" width="24.5703125" style="288" customWidth="1"/>
    <col min="8452" max="8452" width="16.85546875" style="288" customWidth="1"/>
    <col min="8453" max="8453" width="15.7109375" style="288" customWidth="1"/>
    <col min="8454" max="8455" width="1" style="288" customWidth="1"/>
    <col min="8456" max="8456" width="1.28515625" style="288" customWidth="1"/>
    <col min="8457" max="8457" width="19.85546875" style="288" customWidth="1"/>
    <col min="8458" max="8458" width="15.42578125" style="288" customWidth="1"/>
    <col min="8459" max="8459" width="15.28515625" style="288" customWidth="1"/>
    <col min="8460" max="8460" width="1.140625" style="288" customWidth="1"/>
    <col min="8461" max="8461" width="0.85546875" style="288" customWidth="1"/>
    <col min="8462" max="8462" width="1" style="288" customWidth="1"/>
    <col min="8463" max="8463" width="15.42578125" style="288" bestFit="1" customWidth="1"/>
    <col min="8464" max="8464" width="17.5703125" style="288" customWidth="1"/>
    <col min="8465" max="8465" width="13.85546875" style="288" customWidth="1"/>
    <col min="8466" max="8466" width="1.140625" style="288" customWidth="1"/>
    <col min="8467" max="8467" width="0.85546875" style="288" customWidth="1"/>
    <col min="8468" max="8468" width="1" style="288" customWidth="1"/>
    <col min="8469" max="8469" width="16.28515625" style="288" customWidth="1"/>
    <col min="8470" max="8470" width="18.42578125" style="288" customWidth="1"/>
    <col min="8471" max="8471" width="13.42578125" style="288" customWidth="1"/>
    <col min="8472" max="8472" width="0.85546875" style="288" customWidth="1"/>
    <col min="8473" max="8473" width="1" style="288" customWidth="1"/>
    <col min="8474" max="8474" width="0.85546875" style="288" customWidth="1"/>
    <col min="8475" max="8475" width="1" style="288" customWidth="1"/>
    <col min="8476" max="8476" width="16.28515625" style="288" customWidth="1"/>
    <col min="8477" max="8477" width="18.28515625" style="288" customWidth="1"/>
    <col min="8478" max="8478" width="13.7109375" style="288" customWidth="1"/>
    <col min="8479" max="8479" width="0.85546875" style="288" customWidth="1"/>
    <col min="8480" max="8480" width="1.140625" style="288" customWidth="1"/>
    <col min="8481" max="8481" width="6.140625" style="288" bestFit="1" customWidth="1"/>
    <col min="8482" max="8482" width="17.85546875" style="288" customWidth="1"/>
    <col min="8483" max="8483" width="20" style="288" customWidth="1"/>
    <col min="8484" max="8484" width="1.28515625" style="288" customWidth="1"/>
    <col min="8485" max="8704" width="9.140625" style="288"/>
    <col min="8705" max="8705" width="1.28515625" style="288" customWidth="1"/>
    <col min="8706" max="8706" width="1.140625" style="288" customWidth="1"/>
    <col min="8707" max="8707" width="24.5703125" style="288" customWidth="1"/>
    <col min="8708" max="8708" width="16.85546875" style="288" customWidth="1"/>
    <col min="8709" max="8709" width="15.7109375" style="288" customWidth="1"/>
    <col min="8710" max="8711" width="1" style="288" customWidth="1"/>
    <col min="8712" max="8712" width="1.28515625" style="288" customWidth="1"/>
    <col min="8713" max="8713" width="19.85546875" style="288" customWidth="1"/>
    <col min="8714" max="8714" width="15.42578125" style="288" customWidth="1"/>
    <col min="8715" max="8715" width="15.28515625" style="288" customWidth="1"/>
    <col min="8716" max="8716" width="1.140625" style="288" customWidth="1"/>
    <col min="8717" max="8717" width="0.85546875" style="288" customWidth="1"/>
    <col min="8718" max="8718" width="1" style="288" customWidth="1"/>
    <col min="8719" max="8719" width="15.42578125" style="288" bestFit="1" customWidth="1"/>
    <col min="8720" max="8720" width="17.5703125" style="288" customWidth="1"/>
    <col min="8721" max="8721" width="13.85546875" style="288" customWidth="1"/>
    <col min="8722" max="8722" width="1.140625" style="288" customWidth="1"/>
    <col min="8723" max="8723" width="0.85546875" style="288" customWidth="1"/>
    <col min="8724" max="8724" width="1" style="288" customWidth="1"/>
    <col min="8725" max="8725" width="16.28515625" style="288" customWidth="1"/>
    <col min="8726" max="8726" width="18.42578125" style="288" customWidth="1"/>
    <col min="8727" max="8727" width="13.42578125" style="288" customWidth="1"/>
    <col min="8728" max="8728" width="0.85546875" style="288" customWidth="1"/>
    <col min="8729" max="8729" width="1" style="288" customWidth="1"/>
    <col min="8730" max="8730" width="0.85546875" style="288" customWidth="1"/>
    <col min="8731" max="8731" width="1" style="288" customWidth="1"/>
    <col min="8732" max="8732" width="16.28515625" style="288" customWidth="1"/>
    <col min="8733" max="8733" width="18.28515625" style="288" customWidth="1"/>
    <col min="8734" max="8734" width="13.7109375" style="288" customWidth="1"/>
    <col min="8735" max="8735" width="0.85546875" style="288" customWidth="1"/>
    <col min="8736" max="8736" width="1.140625" style="288" customWidth="1"/>
    <col min="8737" max="8737" width="6.140625" style="288" bestFit="1" customWidth="1"/>
    <col min="8738" max="8738" width="17.85546875" style="288" customWidth="1"/>
    <col min="8739" max="8739" width="20" style="288" customWidth="1"/>
    <col min="8740" max="8740" width="1.28515625" style="288" customWidth="1"/>
    <col min="8741" max="8960" width="9.140625" style="288"/>
    <col min="8961" max="8961" width="1.28515625" style="288" customWidth="1"/>
    <col min="8962" max="8962" width="1.140625" style="288" customWidth="1"/>
    <col min="8963" max="8963" width="24.5703125" style="288" customWidth="1"/>
    <col min="8964" max="8964" width="16.85546875" style="288" customWidth="1"/>
    <col min="8965" max="8965" width="15.7109375" style="288" customWidth="1"/>
    <col min="8966" max="8967" width="1" style="288" customWidth="1"/>
    <col min="8968" max="8968" width="1.28515625" style="288" customWidth="1"/>
    <col min="8969" max="8969" width="19.85546875" style="288" customWidth="1"/>
    <col min="8970" max="8970" width="15.42578125" style="288" customWidth="1"/>
    <col min="8971" max="8971" width="15.28515625" style="288" customWidth="1"/>
    <col min="8972" max="8972" width="1.140625" style="288" customWidth="1"/>
    <col min="8973" max="8973" width="0.85546875" style="288" customWidth="1"/>
    <col min="8974" max="8974" width="1" style="288" customWidth="1"/>
    <col min="8975" max="8975" width="15.42578125" style="288" bestFit="1" customWidth="1"/>
    <col min="8976" max="8976" width="17.5703125" style="288" customWidth="1"/>
    <col min="8977" max="8977" width="13.85546875" style="288" customWidth="1"/>
    <col min="8978" max="8978" width="1.140625" style="288" customWidth="1"/>
    <col min="8979" max="8979" width="0.85546875" style="288" customWidth="1"/>
    <col min="8980" max="8980" width="1" style="288" customWidth="1"/>
    <col min="8981" max="8981" width="16.28515625" style="288" customWidth="1"/>
    <col min="8982" max="8982" width="18.42578125" style="288" customWidth="1"/>
    <col min="8983" max="8983" width="13.42578125" style="288" customWidth="1"/>
    <col min="8984" max="8984" width="0.85546875" style="288" customWidth="1"/>
    <col min="8985" max="8985" width="1" style="288" customWidth="1"/>
    <col min="8986" max="8986" width="0.85546875" style="288" customWidth="1"/>
    <col min="8987" max="8987" width="1" style="288" customWidth="1"/>
    <col min="8988" max="8988" width="16.28515625" style="288" customWidth="1"/>
    <col min="8989" max="8989" width="18.28515625" style="288" customWidth="1"/>
    <col min="8990" max="8990" width="13.7109375" style="288" customWidth="1"/>
    <col min="8991" max="8991" width="0.85546875" style="288" customWidth="1"/>
    <col min="8992" max="8992" width="1.140625" style="288" customWidth="1"/>
    <col min="8993" max="8993" width="6.140625" style="288" bestFit="1" customWidth="1"/>
    <col min="8994" max="8994" width="17.85546875" style="288" customWidth="1"/>
    <col min="8995" max="8995" width="20" style="288" customWidth="1"/>
    <col min="8996" max="8996" width="1.28515625" style="288" customWidth="1"/>
    <col min="8997" max="9216" width="9.140625" style="288"/>
    <col min="9217" max="9217" width="1.28515625" style="288" customWidth="1"/>
    <col min="9218" max="9218" width="1.140625" style="288" customWidth="1"/>
    <col min="9219" max="9219" width="24.5703125" style="288" customWidth="1"/>
    <col min="9220" max="9220" width="16.85546875" style="288" customWidth="1"/>
    <col min="9221" max="9221" width="15.7109375" style="288" customWidth="1"/>
    <col min="9222" max="9223" width="1" style="288" customWidth="1"/>
    <col min="9224" max="9224" width="1.28515625" style="288" customWidth="1"/>
    <col min="9225" max="9225" width="19.85546875" style="288" customWidth="1"/>
    <col min="9226" max="9226" width="15.42578125" style="288" customWidth="1"/>
    <col min="9227" max="9227" width="15.28515625" style="288" customWidth="1"/>
    <col min="9228" max="9228" width="1.140625" style="288" customWidth="1"/>
    <col min="9229" max="9229" width="0.85546875" style="288" customWidth="1"/>
    <col min="9230" max="9230" width="1" style="288" customWidth="1"/>
    <col min="9231" max="9231" width="15.42578125" style="288" bestFit="1" customWidth="1"/>
    <col min="9232" max="9232" width="17.5703125" style="288" customWidth="1"/>
    <col min="9233" max="9233" width="13.85546875" style="288" customWidth="1"/>
    <col min="9234" max="9234" width="1.140625" style="288" customWidth="1"/>
    <col min="9235" max="9235" width="0.85546875" style="288" customWidth="1"/>
    <col min="9236" max="9236" width="1" style="288" customWidth="1"/>
    <col min="9237" max="9237" width="16.28515625" style="288" customWidth="1"/>
    <col min="9238" max="9238" width="18.42578125" style="288" customWidth="1"/>
    <col min="9239" max="9239" width="13.42578125" style="288" customWidth="1"/>
    <col min="9240" max="9240" width="0.85546875" style="288" customWidth="1"/>
    <col min="9241" max="9241" width="1" style="288" customWidth="1"/>
    <col min="9242" max="9242" width="0.85546875" style="288" customWidth="1"/>
    <col min="9243" max="9243" width="1" style="288" customWidth="1"/>
    <col min="9244" max="9244" width="16.28515625" style="288" customWidth="1"/>
    <col min="9245" max="9245" width="18.28515625" style="288" customWidth="1"/>
    <col min="9246" max="9246" width="13.7109375" style="288" customWidth="1"/>
    <col min="9247" max="9247" width="0.85546875" style="288" customWidth="1"/>
    <col min="9248" max="9248" width="1.140625" style="288" customWidth="1"/>
    <col min="9249" max="9249" width="6.140625" style="288" bestFit="1" customWidth="1"/>
    <col min="9250" max="9250" width="17.85546875" style="288" customWidth="1"/>
    <col min="9251" max="9251" width="20" style="288" customWidth="1"/>
    <col min="9252" max="9252" width="1.28515625" style="288" customWidth="1"/>
    <col min="9253" max="9472" width="9.140625" style="288"/>
    <col min="9473" max="9473" width="1.28515625" style="288" customWidth="1"/>
    <col min="9474" max="9474" width="1.140625" style="288" customWidth="1"/>
    <col min="9475" max="9475" width="24.5703125" style="288" customWidth="1"/>
    <col min="9476" max="9476" width="16.85546875" style="288" customWidth="1"/>
    <col min="9477" max="9477" width="15.7109375" style="288" customWidth="1"/>
    <col min="9478" max="9479" width="1" style="288" customWidth="1"/>
    <col min="9480" max="9480" width="1.28515625" style="288" customWidth="1"/>
    <col min="9481" max="9481" width="19.85546875" style="288" customWidth="1"/>
    <col min="9482" max="9482" width="15.42578125" style="288" customWidth="1"/>
    <col min="9483" max="9483" width="15.28515625" style="288" customWidth="1"/>
    <col min="9484" max="9484" width="1.140625" style="288" customWidth="1"/>
    <col min="9485" max="9485" width="0.85546875" style="288" customWidth="1"/>
    <col min="9486" max="9486" width="1" style="288" customWidth="1"/>
    <col min="9487" max="9487" width="15.42578125" style="288" bestFit="1" customWidth="1"/>
    <col min="9488" max="9488" width="17.5703125" style="288" customWidth="1"/>
    <col min="9489" max="9489" width="13.85546875" style="288" customWidth="1"/>
    <col min="9490" max="9490" width="1.140625" style="288" customWidth="1"/>
    <col min="9491" max="9491" width="0.85546875" style="288" customWidth="1"/>
    <col min="9492" max="9492" width="1" style="288" customWidth="1"/>
    <col min="9493" max="9493" width="16.28515625" style="288" customWidth="1"/>
    <col min="9494" max="9494" width="18.42578125" style="288" customWidth="1"/>
    <col min="9495" max="9495" width="13.42578125" style="288" customWidth="1"/>
    <col min="9496" max="9496" width="0.85546875" style="288" customWidth="1"/>
    <col min="9497" max="9497" width="1" style="288" customWidth="1"/>
    <col min="9498" max="9498" width="0.85546875" style="288" customWidth="1"/>
    <col min="9499" max="9499" width="1" style="288" customWidth="1"/>
    <col min="9500" max="9500" width="16.28515625" style="288" customWidth="1"/>
    <col min="9501" max="9501" width="18.28515625" style="288" customWidth="1"/>
    <col min="9502" max="9502" width="13.7109375" style="288" customWidth="1"/>
    <col min="9503" max="9503" width="0.85546875" style="288" customWidth="1"/>
    <col min="9504" max="9504" width="1.140625" style="288" customWidth="1"/>
    <col min="9505" max="9505" width="6.140625" style="288" bestFit="1" customWidth="1"/>
    <col min="9506" max="9506" width="17.85546875" style="288" customWidth="1"/>
    <col min="9507" max="9507" width="20" style="288" customWidth="1"/>
    <col min="9508" max="9508" width="1.28515625" style="288" customWidth="1"/>
    <col min="9509" max="9728" width="9.140625" style="288"/>
    <col min="9729" max="9729" width="1.28515625" style="288" customWidth="1"/>
    <col min="9730" max="9730" width="1.140625" style="288" customWidth="1"/>
    <col min="9731" max="9731" width="24.5703125" style="288" customWidth="1"/>
    <col min="9732" max="9732" width="16.85546875" style="288" customWidth="1"/>
    <col min="9733" max="9733" width="15.7109375" style="288" customWidth="1"/>
    <col min="9734" max="9735" width="1" style="288" customWidth="1"/>
    <col min="9736" max="9736" width="1.28515625" style="288" customWidth="1"/>
    <col min="9737" max="9737" width="19.85546875" style="288" customWidth="1"/>
    <col min="9738" max="9738" width="15.42578125" style="288" customWidth="1"/>
    <col min="9739" max="9739" width="15.28515625" style="288" customWidth="1"/>
    <col min="9740" max="9740" width="1.140625" style="288" customWidth="1"/>
    <col min="9741" max="9741" width="0.85546875" style="288" customWidth="1"/>
    <col min="9742" max="9742" width="1" style="288" customWidth="1"/>
    <col min="9743" max="9743" width="15.42578125" style="288" bestFit="1" customWidth="1"/>
    <col min="9744" max="9744" width="17.5703125" style="288" customWidth="1"/>
    <col min="9745" max="9745" width="13.85546875" style="288" customWidth="1"/>
    <col min="9746" max="9746" width="1.140625" style="288" customWidth="1"/>
    <col min="9747" max="9747" width="0.85546875" style="288" customWidth="1"/>
    <col min="9748" max="9748" width="1" style="288" customWidth="1"/>
    <col min="9749" max="9749" width="16.28515625" style="288" customWidth="1"/>
    <col min="9750" max="9750" width="18.42578125" style="288" customWidth="1"/>
    <col min="9751" max="9751" width="13.42578125" style="288" customWidth="1"/>
    <col min="9752" max="9752" width="0.85546875" style="288" customWidth="1"/>
    <col min="9753" max="9753" width="1" style="288" customWidth="1"/>
    <col min="9754" max="9754" width="0.85546875" style="288" customWidth="1"/>
    <col min="9755" max="9755" width="1" style="288" customWidth="1"/>
    <col min="9756" max="9756" width="16.28515625" style="288" customWidth="1"/>
    <col min="9757" max="9757" width="18.28515625" style="288" customWidth="1"/>
    <col min="9758" max="9758" width="13.7109375" style="288" customWidth="1"/>
    <col min="9759" max="9759" width="0.85546875" style="288" customWidth="1"/>
    <col min="9760" max="9760" width="1.140625" style="288" customWidth="1"/>
    <col min="9761" max="9761" width="6.140625" style="288" bestFit="1" customWidth="1"/>
    <col min="9762" max="9762" width="17.85546875" style="288" customWidth="1"/>
    <col min="9763" max="9763" width="20" style="288" customWidth="1"/>
    <col min="9764" max="9764" width="1.28515625" style="288" customWidth="1"/>
    <col min="9765" max="9984" width="9.140625" style="288"/>
    <col min="9985" max="9985" width="1.28515625" style="288" customWidth="1"/>
    <col min="9986" max="9986" width="1.140625" style="288" customWidth="1"/>
    <col min="9987" max="9987" width="24.5703125" style="288" customWidth="1"/>
    <col min="9988" max="9988" width="16.85546875" style="288" customWidth="1"/>
    <col min="9989" max="9989" width="15.7109375" style="288" customWidth="1"/>
    <col min="9990" max="9991" width="1" style="288" customWidth="1"/>
    <col min="9992" max="9992" width="1.28515625" style="288" customWidth="1"/>
    <col min="9993" max="9993" width="19.85546875" style="288" customWidth="1"/>
    <col min="9994" max="9994" width="15.42578125" style="288" customWidth="1"/>
    <col min="9995" max="9995" width="15.28515625" style="288" customWidth="1"/>
    <col min="9996" max="9996" width="1.140625" style="288" customWidth="1"/>
    <col min="9997" max="9997" width="0.85546875" style="288" customWidth="1"/>
    <col min="9998" max="9998" width="1" style="288" customWidth="1"/>
    <col min="9999" max="9999" width="15.42578125" style="288" bestFit="1" customWidth="1"/>
    <col min="10000" max="10000" width="17.5703125" style="288" customWidth="1"/>
    <col min="10001" max="10001" width="13.85546875" style="288" customWidth="1"/>
    <col min="10002" max="10002" width="1.140625" style="288" customWidth="1"/>
    <col min="10003" max="10003" width="0.85546875" style="288" customWidth="1"/>
    <col min="10004" max="10004" width="1" style="288" customWidth="1"/>
    <col min="10005" max="10005" width="16.28515625" style="288" customWidth="1"/>
    <col min="10006" max="10006" width="18.42578125" style="288" customWidth="1"/>
    <col min="10007" max="10007" width="13.42578125" style="288" customWidth="1"/>
    <col min="10008" max="10008" width="0.85546875" style="288" customWidth="1"/>
    <col min="10009" max="10009" width="1" style="288" customWidth="1"/>
    <col min="10010" max="10010" width="0.85546875" style="288" customWidth="1"/>
    <col min="10011" max="10011" width="1" style="288" customWidth="1"/>
    <col min="10012" max="10012" width="16.28515625" style="288" customWidth="1"/>
    <col min="10013" max="10013" width="18.28515625" style="288" customWidth="1"/>
    <col min="10014" max="10014" width="13.7109375" style="288" customWidth="1"/>
    <col min="10015" max="10015" width="0.85546875" style="288" customWidth="1"/>
    <col min="10016" max="10016" width="1.140625" style="288" customWidth="1"/>
    <col min="10017" max="10017" width="6.140625" style="288" bestFit="1" customWidth="1"/>
    <col min="10018" max="10018" width="17.85546875" style="288" customWidth="1"/>
    <col min="10019" max="10019" width="20" style="288" customWidth="1"/>
    <col min="10020" max="10020" width="1.28515625" style="288" customWidth="1"/>
    <col min="10021" max="10240" width="9.140625" style="288"/>
    <col min="10241" max="10241" width="1.28515625" style="288" customWidth="1"/>
    <col min="10242" max="10242" width="1.140625" style="288" customWidth="1"/>
    <col min="10243" max="10243" width="24.5703125" style="288" customWidth="1"/>
    <col min="10244" max="10244" width="16.85546875" style="288" customWidth="1"/>
    <col min="10245" max="10245" width="15.7109375" style="288" customWidth="1"/>
    <col min="10246" max="10247" width="1" style="288" customWidth="1"/>
    <col min="10248" max="10248" width="1.28515625" style="288" customWidth="1"/>
    <col min="10249" max="10249" width="19.85546875" style="288" customWidth="1"/>
    <col min="10250" max="10250" width="15.42578125" style="288" customWidth="1"/>
    <col min="10251" max="10251" width="15.28515625" style="288" customWidth="1"/>
    <col min="10252" max="10252" width="1.140625" style="288" customWidth="1"/>
    <col min="10253" max="10253" width="0.85546875" style="288" customWidth="1"/>
    <col min="10254" max="10254" width="1" style="288" customWidth="1"/>
    <col min="10255" max="10255" width="15.42578125" style="288" bestFit="1" customWidth="1"/>
    <col min="10256" max="10256" width="17.5703125" style="288" customWidth="1"/>
    <col min="10257" max="10257" width="13.85546875" style="288" customWidth="1"/>
    <col min="10258" max="10258" width="1.140625" style="288" customWidth="1"/>
    <col min="10259" max="10259" width="0.85546875" style="288" customWidth="1"/>
    <col min="10260" max="10260" width="1" style="288" customWidth="1"/>
    <col min="10261" max="10261" width="16.28515625" style="288" customWidth="1"/>
    <col min="10262" max="10262" width="18.42578125" style="288" customWidth="1"/>
    <col min="10263" max="10263" width="13.42578125" style="288" customWidth="1"/>
    <col min="10264" max="10264" width="0.85546875" style="288" customWidth="1"/>
    <col min="10265" max="10265" width="1" style="288" customWidth="1"/>
    <col min="10266" max="10266" width="0.85546875" style="288" customWidth="1"/>
    <col min="10267" max="10267" width="1" style="288" customWidth="1"/>
    <col min="10268" max="10268" width="16.28515625" style="288" customWidth="1"/>
    <col min="10269" max="10269" width="18.28515625" style="288" customWidth="1"/>
    <col min="10270" max="10270" width="13.7109375" style="288" customWidth="1"/>
    <col min="10271" max="10271" width="0.85546875" style="288" customWidth="1"/>
    <col min="10272" max="10272" width="1.140625" style="288" customWidth="1"/>
    <col min="10273" max="10273" width="6.140625" style="288" bestFit="1" customWidth="1"/>
    <col min="10274" max="10274" width="17.85546875" style="288" customWidth="1"/>
    <col min="10275" max="10275" width="20" style="288" customWidth="1"/>
    <col min="10276" max="10276" width="1.28515625" style="288" customWidth="1"/>
    <col min="10277" max="10496" width="9.140625" style="288"/>
    <col min="10497" max="10497" width="1.28515625" style="288" customWidth="1"/>
    <col min="10498" max="10498" width="1.140625" style="288" customWidth="1"/>
    <col min="10499" max="10499" width="24.5703125" style="288" customWidth="1"/>
    <col min="10500" max="10500" width="16.85546875" style="288" customWidth="1"/>
    <col min="10501" max="10501" width="15.7109375" style="288" customWidth="1"/>
    <col min="10502" max="10503" width="1" style="288" customWidth="1"/>
    <col min="10504" max="10504" width="1.28515625" style="288" customWidth="1"/>
    <col min="10505" max="10505" width="19.85546875" style="288" customWidth="1"/>
    <col min="10506" max="10506" width="15.42578125" style="288" customWidth="1"/>
    <col min="10507" max="10507" width="15.28515625" style="288" customWidth="1"/>
    <col min="10508" max="10508" width="1.140625" style="288" customWidth="1"/>
    <col min="10509" max="10509" width="0.85546875" style="288" customWidth="1"/>
    <col min="10510" max="10510" width="1" style="288" customWidth="1"/>
    <col min="10511" max="10511" width="15.42578125" style="288" bestFit="1" customWidth="1"/>
    <col min="10512" max="10512" width="17.5703125" style="288" customWidth="1"/>
    <col min="10513" max="10513" width="13.85546875" style="288" customWidth="1"/>
    <col min="10514" max="10514" width="1.140625" style="288" customWidth="1"/>
    <col min="10515" max="10515" width="0.85546875" style="288" customWidth="1"/>
    <col min="10516" max="10516" width="1" style="288" customWidth="1"/>
    <col min="10517" max="10517" width="16.28515625" style="288" customWidth="1"/>
    <col min="10518" max="10518" width="18.42578125" style="288" customWidth="1"/>
    <col min="10519" max="10519" width="13.42578125" style="288" customWidth="1"/>
    <col min="10520" max="10520" width="0.85546875" style="288" customWidth="1"/>
    <col min="10521" max="10521" width="1" style="288" customWidth="1"/>
    <col min="10522" max="10522" width="0.85546875" style="288" customWidth="1"/>
    <col min="10523" max="10523" width="1" style="288" customWidth="1"/>
    <col min="10524" max="10524" width="16.28515625" style="288" customWidth="1"/>
    <col min="10525" max="10525" width="18.28515625" style="288" customWidth="1"/>
    <col min="10526" max="10526" width="13.7109375" style="288" customWidth="1"/>
    <col min="10527" max="10527" width="0.85546875" style="288" customWidth="1"/>
    <col min="10528" max="10528" width="1.140625" style="288" customWidth="1"/>
    <col min="10529" max="10529" width="6.140625" style="288" bestFit="1" customWidth="1"/>
    <col min="10530" max="10530" width="17.85546875" style="288" customWidth="1"/>
    <col min="10531" max="10531" width="20" style="288" customWidth="1"/>
    <col min="10532" max="10532" width="1.28515625" style="288" customWidth="1"/>
    <col min="10533" max="10752" width="9.140625" style="288"/>
    <col min="10753" max="10753" width="1.28515625" style="288" customWidth="1"/>
    <col min="10754" max="10754" width="1.140625" style="288" customWidth="1"/>
    <col min="10755" max="10755" width="24.5703125" style="288" customWidth="1"/>
    <col min="10756" max="10756" width="16.85546875" style="288" customWidth="1"/>
    <col min="10757" max="10757" width="15.7109375" style="288" customWidth="1"/>
    <col min="10758" max="10759" width="1" style="288" customWidth="1"/>
    <col min="10760" max="10760" width="1.28515625" style="288" customWidth="1"/>
    <col min="10761" max="10761" width="19.85546875" style="288" customWidth="1"/>
    <col min="10762" max="10762" width="15.42578125" style="288" customWidth="1"/>
    <col min="10763" max="10763" width="15.28515625" style="288" customWidth="1"/>
    <col min="10764" max="10764" width="1.140625" style="288" customWidth="1"/>
    <col min="10765" max="10765" width="0.85546875" style="288" customWidth="1"/>
    <col min="10766" max="10766" width="1" style="288" customWidth="1"/>
    <col min="10767" max="10767" width="15.42578125" style="288" bestFit="1" customWidth="1"/>
    <col min="10768" max="10768" width="17.5703125" style="288" customWidth="1"/>
    <col min="10769" max="10769" width="13.85546875" style="288" customWidth="1"/>
    <col min="10770" max="10770" width="1.140625" style="288" customWidth="1"/>
    <col min="10771" max="10771" width="0.85546875" style="288" customWidth="1"/>
    <col min="10772" max="10772" width="1" style="288" customWidth="1"/>
    <col min="10773" max="10773" width="16.28515625" style="288" customWidth="1"/>
    <col min="10774" max="10774" width="18.42578125" style="288" customWidth="1"/>
    <col min="10775" max="10775" width="13.42578125" style="288" customWidth="1"/>
    <col min="10776" max="10776" width="0.85546875" style="288" customWidth="1"/>
    <col min="10777" max="10777" width="1" style="288" customWidth="1"/>
    <col min="10778" max="10778" width="0.85546875" style="288" customWidth="1"/>
    <col min="10779" max="10779" width="1" style="288" customWidth="1"/>
    <col min="10780" max="10780" width="16.28515625" style="288" customWidth="1"/>
    <col min="10781" max="10781" width="18.28515625" style="288" customWidth="1"/>
    <col min="10782" max="10782" width="13.7109375" style="288" customWidth="1"/>
    <col min="10783" max="10783" width="0.85546875" style="288" customWidth="1"/>
    <col min="10784" max="10784" width="1.140625" style="288" customWidth="1"/>
    <col min="10785" max="10785" width="6.140625" style="288" bestFit="1" customWidth="1"/>
    <col min="10786" max="10786" width="17.85546875" style="288" customWidth="1"/>
    <col min="10787" max="10787" width="20" style="288" customWidth="1"/>
    <col min="10788" max="10788" width="1.28515625" style="288" customWidth="1"/>
    <col min="10789" max="11008" width="9.140625" style="288"/>
    <col min="11009" max="11009" width="1.28515625" style="288" customWidth="1"/>
    <col min="11010" max="11010" width="1.140625" style="288" customWidth="1"/>
    <col min="11011" max="11011" width="24.5703125" style="288" customWidth="1"/>
    <col min="11012" max="11012" width="16.85546875" style="288" customWidth="1"/>
    <col min="11013" max="11013" width="15.7109375" style="288" customWidth="1"/>
    <col min="11014" max="11015" width="1" style="288" customWidth="1"/>
    <col min="11016" max="11016" width="1.28515625" style="288" customWidth="1"/>
    <col min="11017" max="11017" width="19.85546875" style="288" customWidth="1"/>
    <col min="11018" max="11018" width="15.42578125" style="288" customWidth="1"/>
    <col min="11019" max="11019" width="15.28515625" style="288" customWidth="1"/>
    <col min="11020" max="11020" width="1.140625" style="288" customWidth="1"/>
    <col min="11021" max="11021" width="0.85546875" style="288" customWidth="1"/>
    <col min="11022" max="11022" width="1" style="288" customWidth="1"/>
    <col min="11023" max="11023" width="15.42578125" style="288" bestFit="1" customWidth="1"/>
    <col min="11024" max="11024" width="17.5703125" style="288" customWidth="1"/>
    <col min="11025" max="11025" width="13.85546875" style="288" customWidth="1"/>
    <col min="11026" max="11026" width="1.140625" style="288" customWidth="1"/>
    <col min="11027" max="11027" width="0.85546875" style="288" customWidth="1"/>
    <col min="11028" max="11028" width="1" style="288" customWidth="1"/>
    <col min="11029" max="11029" width="16.28515625" style="288" customWidth="1"/>
    <col min="11030" max="11030" width="18.42578125" style="288" customWidth="1"/>
    <col min="11031" max="11031" width="13.42578125" style="288" customWidth="1"/>
    <col min="11032" max="11032" width="0.85546875" style="288" customWidth="1"/>
    <col min="11033" max="11033" width="1" style="288" customWidth="1"/>
    <col min="11034" max="11034" width="0.85546875" style="288" customWidth="1"/>
    <col min="11035" max="11035" width="1" style="288" customWidth="1"/>
    <col min="11036" max="11036" width="16.28515625" style="288" customWidth="1"/>
    <col min="11037" max="11037" width="18.28515625" style="288" customWidth="1"/>
    <col min="11038" max="11038" width="13.7109375" style="288" customWidth="1"/>
    <col min="11039" max="11039" width="0.85546875" style="288" customWidth="1"/>
    <col min="11040" max="11040" width="1.140625" style="288" customWidth="1"/>
    <col min="11041" max="11041" width="6.140625" style="288" bestFit="1" customWidth="1"/>
    <col min="11042" max="11042" width="17.85546875" style="288" customWidth="1"/>
    <col min="11043" max="11043" width="20" style="288" customWidth="1"/>
    <col min="11044" max="11044" width="1.28515625" style="288" customWidth="1"/>
    <col min="11045" max="11264" width="9.140625" style="288"/>
    <col min="11265" max="11265" width="1.28515625" style="288" customWidth="1"/>
    <col min="11266" max="11266" width="1.140625" style="288" customWidth="1"/>
    <col min="11267" max="11267" width="24.5703125" style="288" customWidth="1"/>
    <col min="11268" max="11268" width="16.85546875" style="288" customWidth="1"/>
    <col min="11269" max="11269" width="15.7109375" style="288" customWidth="1"/>
    <col min="11270" max="11271" width="1" style="288" customWidth="1"/>
    <col min="11272" max="11272" width="1.28515625" style="288" customWidth="1"/>
    <col min="11273" max="11273" width="19.85546875" style="288" customWidth="1"/>
    <col min="11274" max="11274" width="15.42578125" style="288" customWidth="1"/>
    <col min="11275" max="11275" width="15.28515625" style="288" customWidth="1"/>
    <col min="11276" max="11276" width="1.140625" style="288" customWidth="1"/>
    <col min="11277" max="11277" width="0.85546875" style="288" customWidth="1"/>
    <col min="11278" max="11278" width="1" style="288" customWidth="1"/>
    <col min="11279" max="11279" width="15.42578125" style="288" bestFit="1" customWidth="1"/>
    <col min="11280" max="11280" width="17.5703125" style="288" customWidth="1"/>
    <col min="11281" max="11281" width="13.85546875" style="288" customWidth="1"/>
    <col min="11282" max="11282" width="1.140625" style="288" customWidth="1"/>
    <col min="11283" max="11283" width="0.85546875" style="288" customWidth="1"/>
    <col min="11284" max="11284" width="1" style="288" customWidth="1"/>
    <col min="11285" max="11285" width="16.28515625" style="288" customWidth="1"/>
    <col min="11286" max="11286" width="18.42578125" style="288" customWidth="1"/>
    <col min="11287" max="11287" width="13.42578125" style="288" customWidth="1"/>
    <col min="11288" max="11288" width="0.85546875" style="288" customWidth="1"/>
    <col min="11289" max="11289" width="1" style="288" customWidth="1"/>
    <col min="11290" max="11290" width="0.85546875" style="288" customWidth="1"/>
    <col min="11291" max="11291" width="1" style="288" customWidth="1"/>
    <col min="11292" max="11292" width="16.28515625" style="288" customWidth="1"/>
    <col min="11293" max="11293" width="18.28515625" style="288" customWidth="1"/>
    <col min="11294" max="11294" width="13.7109375" style="288" customWidth="1"/>
    <col min="11295" max="11295" width="0.85546875" style="288" customWidth="1"/>
    <col min="11296" max="11296" width="1.140625" style="288" customWidth="1"/>
    <col min="11297" max="11297" width="6.140625" style="288" bestFit="1" customWidth="1"/>
    <col min="11298" max="11298" width="17.85546875" style="288" customWidth="1"/>
    <col min="11299" max="11299" width="20" style="288" customWidth="1"/>
    <col min="11300" max="11300" width="1.28515625" style="288" customWidth="1"/>
    <col min="11301" max="11520" width="9.140625" style="288"/>
    <col min="11521" max="11521" width="1.28515625" style="288" customWidth="1"/>
    <col min="11522" max="11522" width="1.140625" style="288" customWidth="1"/>
    <col min="11523" max="11523" width="24.5703125" style="288" customWidth="1"/>
    <col min="11524" max="11524" width="16.85546875" style="288" customWidth="1"/>
    <col min="11525" max="11525" width="15.7109375" style="288" customWidth="1"/>
    <col min="11526" max="11527" width="1" style="288" customWidth="1"/>
    <col min="11528" max="11528" width="1.28515625" style="288" customWidth="1"/>
    <col min="11529" max="11529" width="19.85546875" style="288" customWidth="1"/>
    <col min="11530" max="11530" width="15.42578125" style="288" customWidth="1"/>
    <col min="11531" max="11531" width="15.28515625" style="288" customWidth="1"/>
    <col min="11532" max="11532" width="1.140625" style="288" customWidth="1"/>
    <col min="11533" max="11533" width="0.85546875" style="288" customWidth="1"/>
    <col min="11534" max="11534" width="1" style="288" customWidth="1"/>
    <col min="11535" max="11535" width="15.42578125" style="288" bestFit="1" customWidth="1"/>
    <col min="11536" max="11536" width="17.5703125" style="288" customWidth="1"/>
    <col min="11537" max="11537" width="13.85546875" style="288" customWidth="1"/>
    <col min="11538" max="11538" width="1.140625" style="288" customWidth="1"/>
    <col min="11539" max="11539" width="0.85546875" style="288" customWidth="1"/>
    <col min="11540" max="11540" width="1" style="288" customWidth="1"/>
    <col min="11541" max="11541" width="16.28515625" style="288" customWidth="1"/>
    <col min="11542" max="11542" width="18.42578125" style="288" customWidth="1"/>
    <col min="11543" max="11543" width="13.42578125" style="288" customWidth="1"/>
    <col min="11544" max="11544" width="0.85546875" style="288" customWidth="1"/>
    <col min="11545" max="11545" width="1" style="288" customWidth="1"/>
    <col min="11546" max="11546" width="0.85546875" style="288" customWidth="1"/>
    <col min="11547" max="11547" width="1" style="288" customWidth="1"/>
    <col min="11548" max="11548" width="16.28515625" style="288" customWidth="1"/>
    <col min="11549" max="11549" width="18.28515625" style="288" customWidth="1"/>
    <col min="11550" max="11550" width="13.7109375" style="288" customWidth="1"/>
    <col min="11551" max="11551" width="0.85546875" style="288" customWidth="1"/>
    <col min="11552" max="11552" width="1.140625" style="288" customWidth="1"/>
    <col min="11553" max="11553" width="6.140625" style="288" bestFit="1" customWidth="1"/>
    <col min="11554" max="11554" width="17.85546875" style="288" customWidth="1"/>
    <col min="11555" max="11555" width="20" style="288" customWidth="1"/>
    <col min="11556" max="11556" width="1.28515625" style="288" customWidth="1"/>
    <col min="11557" max="11776" width="9.140625" style="288"/>
    <col min="11777" max="11777" width="1.28515625" style="288" customWidth="1"/>
    <col min="11778" max="11778" width="1.140625" style="288" customWidth="1"/>
    <col min="11779" max="11779" width="24.5703125" style="288" customWidth="1"/>
    <col min="11780" max="11780" width="16.85546875" style="288" customWidth="1"/>
    <col min="11781" max="11781" width="15.7109375" style="288" customWidth="1"/>
    <col min="11782" max="11783" width="1" style="288" customWidth="1"/>
    <col min="11784" max="11784" width="1.28515625" style="288" customWidth="1"/>
    <col min="11785" max="11785" width="19.85546875" style="288" customWidth="1"/>
    <col min="11786" max="11786" width="15.42578125" style="288" customWidth="1"/>
    <col min="11787" max="11787" width="15.28515625" style="288" customWidth="1"/>
    <col min="11788" max="11788" width="1.140625" style="288" customWidth="1"/>
    <col min="11789" max="11789" width="0.85546875" style="288" customWidth="1"/>
    <col min="11790" max="11790" width="1" style="288" customWidth="1"/>
    <col min="11791" max="11791" width="15.42578125" style="288" bestFit="1" customWidth="1"/>
    <col min="11792" max="11792" width="17.5703125" style="288" customWidth="1"/>
    <col min="11793" max="11793" width="13.85546875" style="288" customWidth="1"/>
    <col min="11794" max="11794" width="1.140625" style="288" customWidth="1"/>
    <col min="11795" max="11795" width="0.85546875" style="288" customWidth="1"/>
    <col min="11796" max="11796" width="1" style="288" customWidth="1"/>
    <col min="11797" max="11797" width="16.28515625" style="288" customWidth="1"/>
    <col min="11798" max="11798" width="18.42578125" style="288" customWidth="1"/>
    <col min="11799" max="11799" width="13.42578125" style="288" customWidth="1"/>
    <col min="11800" max="11800" width="0.85546875" style="288" customWidth="1"/>
    <col min="11801" max="11801" width="1" style="288" customWidth="1"/>
    <col min="11802" max="11802" width="0.85546875" style="288" customWidth="1"/>
    <col min="11803" max="11803" width="1" style="288" customWidth="1"/>
    <col min="11804" max="11804" width="16.28515625" style="288" customWidth="1"/>
    <col min="11805" max="11805" width="18.28515625" style="288" customWidth="1"/>
    <col min="11806" max="11806" width="13.7109375" style="288" customWidth="1"/>
    <col min="11807" max="11807" width="0.85546875" style="288" customWidth="1"/>
    <col min="11808" max="11808" width="1.140625" style="288" customWidth="1"/>
    <col min="11809" max="11809" width="6.140625" style="288" bestFit="1" customWidth="1"/>
    <col min="11810" max="11810" width="17.85546875" style="288" customWidth="1"/>
    <col min="11811" max="11811" width="20" style="288" customWidth="1"/>
    <col min="11812" max="11812" width="1.28515625" style="288" customWidth="1"/>
    <col min="11813" max="12032" width="9.140625" style="288"/>
    <col min="12033" max="12033" width="1.28515625" style="288" customWidth="1"/>
    <col min="12034" max="12034" width="1.140625" style="288" customWidth="1"/>
    <col min="12035" max="12035" width="24.5703125" style="288" customWidth="1"/>
    <col min="12036" max="12036" width="16.85546875" style="288" customWidth="1"/>
    <col min="12037" max="12037" width="15.7109375" style="288" customWidth="1"/>
    <col min="12038" max="12039" width="1" style="288" customWidth="1"/>
    <col min="12040" max="12040" width="1.28515625" style="288" customWidth="1"/>
    <col min="12041" max="12041" width="19.85546875" style="288" customWidth="1"/>
    <col min="12042" max="12042" width="15.42578125" style="288" customWidth="1"/>
    <col min="12043" max="12043" width="15.28515625" style="288" customWidth="1"/>
    <col min="12044" max="12044" width="1.140625" style="288" customWidth="1"/>
    <col min="12045" max="12045" width="0.85546875" style="288" customWidth="1"/>
    <col min="12046" max="12046" width="1" style="288" customWidth="1"/>
    <col min="12047" max="12047" width="15.42578125" style="288" bestFit="1" customWidth="1"/>
    <col min="12048" max="12048" width="17.5703125" style="288" customWidth="1"/>
    <col min="12049" max="12049" width="13.85546875" style="288" customWidth="1"/>
    <col min="12050" max="12050" width="1.140625" style="288" customWidth="1"/>
    <col min="12051" max="12051" width="0.85546875" style="288" customWidth="1"/>
    <col min="12052" max="12052" width="1" style="288" customWidth="1"/>
    <col min="12053" max="12053" width="16.28515625" style="288" customWidth="1"/>
    <col min="12054" max="12054" width="18.42578125" style="288" customWidth="1"/>
    <col min="12055" max="12055" width="13.42578125" style="288" customWidth="1"/>
    <col min="12056" max="12056" width="0.85546875" style="288" customWidth="1"/>
    <col min="12057" max="12057" width="1" style="288" customWidth="1"/>
    <col min="12058" max="12058" width="0.85546875" style="288" customWidth="1"/>
    <col min="12059" max="12059" width="1" style="288" customWidth="1"/>
    <col min="12060" max="12060" width="16.28515625" style="288" customWidth="1"/>
    <col min="12061" max="12061" width="18.28515625" style="288" customWidth="1"/>
    <col min="12062" max="12062" width="13.7109375" style="288" customWidth="1"/>
    <col min="12063" max="12063" width="0.85546875" style="288" customWidth="1"/>
    <col min="12064" max="12064" width="1.140625" style="288" customWidth="1"/>
    <col min="12065" max="12065" width="6.140625" style="288" bestFit="1" customWidth="1"/>
    <col min="12066" max="12066" width="17.85546875" style="288" customWidth="1"/>
    <col min="12067" max="12067" width="20" style="288" customWidth="1"/>
    <col min="12068" max="12068" width="1.28515625" style="288" customWidth="1"/>
    <col min="12069" max="12288" width="9.140625" style="288"/>
    <col min="12289" max="12289" width="1.28515625" style="288" customWidth="1"/>
    <col min="12290" max="12290" width="1.140625" style="288" customWidth="1"/>
    <col min="12291" max="12291" width="24.5703125" style="288" customWidth="1"/>
    <col min="12292" max="12292" width="16.85546875" style="288" customWidth="1"/>
    <col min="12293" max="12293" width="15.7109375" style="288" customWidth="1"/>
    <col min="12294" max="12295" width="1" style="288" customWidth="1"/>
    <col min="12296" max="12296" width="1.28515625" style="288" customWidth="1"/>
    <col min="12297" max="12297" width="19.85546875" style="288" customWidth="1"/>
    <col min="12298" max="12298" width="15.42578125" style="288" customWidth="1"/>
    <col min="12299" max="12299" width="15.28515625" style="288" customWidth="1"/>
    <col min="12300" max="12300" width="1.140625" style="288" customWidth="1"/>
    <col min="12301" max="12301" width="0.85546875" style="288" customWidth="1"/>
    <col min="12302" max="12302" width="1" style="288" customWidth="1"/>
    <col min="12303" max="12303" width="15.42578125" style="288" bestFit="1" customWidth="1"/>
    <col min="12304" max="12304" width="17.5703125" style="288" customWidth="1"/>
    <col min="12305" max="12305" width="13.85546875" style="288" customWidth="1"/>
    <col min="12306" max="12306" width="1.140625" style="288" customWidth="1"/>
    <col min="12307" max="12307" width="0.85546875" style="288" customWidth="1"/>
    <col min="12308" max="12308" width="1" style="288" customWidth="1"/>
    <col min="12309" max="12309" width="16.28515625" style="288" customWidth="1"/>
    <col min="12310" max="12310" width="18.42578125" style="288" customWidth="1"/>
    <col min="12311" max="12311" width="13.42578125" style="288" customWidth="1"/>
    <col min="12312" max="12312" width="0.85546875" style="288" customWidth="1"/>
    <col min="12313" max="12313" width="1" style="288" customWidth="1"/>
    <col min="12314" max="12314" width="0.85546875" style="288" customWidth="1"/>
    <col min="12315" max="12315" width="1" style="288" customWidth="1"/>
    <col min="12316" max="12316" width="16.28515625" style="288" customWidth="1"/>
    <col min="12317" max="12317" width="18.28515625" style="288" customWidth="1"/>
    <col min="12318" max="12318" width="13.7109375" style="288" customWidth="1"/>
    <col min="12319" max="12319" width="0.85546875" style="288" customWidth="1"/>
    <col min="12320" max="12320" width="1.140625" style="288" customWidth="1"/>
    <col min="12321" max="12321" width="6.140625" style="288" bestFit="1" customWidth="1"/>
    <col min="12322" max="12322" width="17.85546875" style="288" customWidth="1"/>
    <col min="12323" max="12323" width="20" style="288" customWidth="1"/>
    <col min="12324" max="12324" width="1.28515625" style="288" customWidth="1"/>
    <col min="12325" max="12544" width="9.140625" style="288"/>
    <col min="12545" max="12545" width="1.28515625" style="288" customWidth="1"/>
    <col min="12546" max="12546" width="1.140625" style="288" customWidth="1"/>
    <col min="12547" max="12547" width="24.5703125" style="288" customWidth="1"/>
    <col min="12548" max="12548" width="16.85546875" style="288" customWidth="1"/>
    <col min="12549" max="12549" width="15.7109375" style="288" customWidth="1"/>
    <col min="12550" max="12551" width="1" style="288" customWidth="1"/>
    <col min="12552" max="12552" width="1.28515625" style="288" customWidth="1"/>
    <col min="12553" max="12553" width="19.85546875" style="288" customWidth="1"/>
    <col min="12554" max="12554" width="15.42578125" style="288" customWidth="1"/>
    <col min="12555" max="12555" width="15.28515625" style="288" customWidth="1"/>
    <col min="12556" max="12556" width="1.140625" style="288" customWidth="1"/>
    <col min="12557" max="12557" width="0.85546875" style="288" customWidth="1"/>
    <col min="12558" max="12558" width="1" style="288" customWidth="1"/>
    <col min="12559" max="12559" width="15.42578125" style="288" bestFit="1" customWidth="1"/>
    <col min="12560" max="12560" width="17.5703125" style="288" customWidth="1"/>
    <col min="12561" max="12561" width="13.85546875" style="288" customWidth="1"/>
    <col min="12562" max="12562" width="1.140625" style="288" customWidth="1"/>
    <col min="12563" max="12563" width="0.85546875" style="288" customWidth="1"/>
    <col min="12564" max="12564" width="1" style="288" customWidth="1"/>
    <col min="12565" max="12565" width="16.28515625" style="288" customWidth="1"/>
    <col min="12566" max="12566" width="18.42578125" style="288" customWidth="1"/>
    <col min="12567" max="12567" width="13.42578125" style="288" customWidth="1"/>
    <col min="12568" max="12568" width="0.85546875" style="288" customWidth="1"/>
    <col min="12569" max="12569" width="1" style="288" customWidth="1"/>
    <col min="12570" max="12570" width="0.85546875" style="288" customWidth="1"/>
    <col min="12571" max="12571" width="1" style="288" customWidth="1"/>
    <col min="12572" max="12572" width="16.28515625" style="288" customWidth="1"/>
    <col min="12573" max="12573" width="18.28515625" style="288" customWidth="1"/>
    <col min="12574" max="12574" width="13.7109375" style="288" customWidth="1"/>
    <col min="12575" max="12575" width="0.85546875" style="288" customWidth="1"/>
    <col min="12576" max="12576" width="1.140625" style="288" customWidth="1"/>
    <col min="12577" max="12577" width="6.140625" style="288" bestFit="1" customWidth="1"/>
    <col min="12578" max="12578" width="17.85546875" style="288" customWidth="1"/>
    <col min="12579" max="12579" width="20" style="288" customWidth="1"/>
    <col min="12580" max="12580" width="1.28515625" style="288" customWidth="1"/>
    <col min="12581" max="12800" width="9.140625" style="288"/>
    <col min="12801" max="12801" width="1.28515625" style="288" customWidth="1"/>
    <col min="12802" max="12802" width="1.140625" style="288" customWidth="1"/>
    <col min="12803" max="12803" width="24.5703125" style="288" customWidth="1"/>
    <col min="12804" max="12804" width="16.85546875" style="288" customWidth="1"/>
    <col min="12805" max="12805" width="15.7109375" style="288" customWidth="1"/>
    <col min="12806" max="12807" width="1" style="288" customWidth="1"/>
    <col min="12808" max="12808" width="1.28515625" style="288" customWidth="1"/>
    <col min="12809" max="12809" width="19.85546875" style="288" customWidth="1"/>
    <col min="12810" max="12810" width="15.42578125" style="288" customWidth="1"/>
    <col min="12811" max="12811" width="15.28515625" style="288" customWidth="1"/>
    <col min="12812" max="12812" width="1.140625" style="288" customWidth="1"/>
    <col min="12813" max="12813" width="0.85546875" style="288" customWidth="1"/>
    <col min="12814" max="12814" width="1" style="288" customWidth="1"/>
    <col min="12815" max="12815" width="15.42578125" style="288" bestFit="1" customWidth="1"/>
    <col min="12816" max="12816" width="17.5703125" style="288" customWidth="1"/>
    <col min="12817" max="12817" width="13.85546875" style="288" customWidth="1"/>
    <col min="12818" max="12818" width="1.140625" style="288" customWidth="1"/>
    <col min="12819" max="12819" width="0.85546875" style="288" customWidth="1"/>
    <col min="12820" max="12820" width="1" style="288" customWidth="1"/>
    <col min="12821" max="12821" width="16.28515625" style="288" customWidth="1"/>
    <col min="12822" max="12822" width="18.42578125" style="288" customWidth="1"/>
    <col min="12823" max="12823" width="13.42578125" style="288" customWidth="1"/>
    <col min="12824" max="12824" width="0.85546875" style="288" customWidth="1"/>
    <col min="12825" max="12825" width="1" style="288" customWidth="1"/>
    <col min="12826" max="12826" width="0.85546875" style="288" customWidth="1"/>
    <col min="12827" max="12827" width="1" style="288" customWidth="1"/>
    <col min="12828" max="12828" width="16.28515625" style="288" customWidth="1"/>
    <col min="12829" max="12829" width="18.28515625" style="288" customWidth="1"/>
    <col min="12830" max="12830" width="13.7109375" style="288" customWidth="1"/>
    <col min="12831" max="12831" width="0.85546875" style="288" customWidth="1"/>
    <col min="12832" max="12832" width="1.140625" style="288" customWidth="1"/>
    <col min="12833" max="12833" width="6.140625" style="288" bestFit="1" customWidth="1"/>
    <col min="12834" max="12834" width="17.85546875" style="288" customWidth="1"/>
    <col min="12835" max="12835" width="20" style="288" customWidth="1"/>
    <col min="12836" max="12836" width="1.28515625" style="288" customWidth="1"/>
    <col min="12837" max="13056" width="9.140625" style="288"/>
    <col min="13057" max="13057" width="1.28515625" style="288" customWidth="1"/>
    <col min="13058" max="13058" width="1.140625" style="288" customWidth="1"/>
    <col min="13059" max="13059" width="24.5703125" style="288" customWidth="1"/>
    <col min="13060" max="13060" width="16.85546875" style="288" customWidth="1"/>
    <col min="13061" max="13061" width="15.7109375" style="288" customWidth="1"/>
    <col min="13062" max="13063" width="1" style="288" customWidth="1"/>
    <col min="13064" max="13064" width="1.28515625" style="288" customWidth="1"/>
    <col min="13065" max="13065" width="19.85546875" style="288" customWidth="1"/>
    <col min="13066" max="13066" width="15.42578125" style="288" customWidth="1"/>
    <col min="13067" max="13067" width="15.28515625" style="288" customWidth="1"/>
    <col min="13068" max="13068" width="1.140625" style="288" customWidth="1"/>
    <col min="13069" max="13069" width="0.85546875" style="288" customWidth="1"/>
    <col min="13070" max="13070" width="1" style="288" customWidth="1"/>
    <col min="13071" max="13071" width="15.42578125" style="288" bestFit="1" customWidth="1"/>
    <col min="13072" max="13072" width="17.5703125" style="288" customWidth="1"/>
    <col min="13073" max="13073" width="13.85546875" style="288" customWidth="1"/>
    <col min="13074" max="13074" width="1.140625" style="288" customWidth="1"/>
    <col min="13075" max="13075" width="0.85546875" style="288" customWidth="1"/>
    <col min="13076" max="13076" width="1" style="288" customWidth="1"/>
    <col min="13077" max="13077" width="16.28515625" style="288" customWidth="1"/>
    <col min="13078" max="13078" width="18.42578125" style="288" customWidth="1"/>
    <col min="13079" max="13079" width="13.42578125" style="288" customWidth="1"/>
    <col min="13080" max="13080" width="0.85546875" style="288" customWidth="1"/>
    <col min="13081" max="13081" width="1" style="288" customWidth="1"/>
    <col min="13082" max="13082" width="0.85546875" style="288" customWidth="1"/>
    <col min="13083" max="13083" width="1" style="288" customWidth="1"/>
    <col min="13084" max="13084" width="16.28515625" style="288" customWidth="1"/>
    <col min="13085" max="13085" width="18.28515625" style="288" customWidth="1"/>
    <col min="13086" max="13086" width="13.7109375" style="288" customWidth="1"/>
    <col min="13087" max="13087" width="0.85546875" style="288" customWidth="1"/>
    <col min="13088" max="13088" width="1.140625" style="288" customWidth="1"/>
    <col min="13089" max="13089" width="6.140625" style="288" bestFit="1" customWidth="1"/>
    <col min="13090" max="13090" width="17.85546875" style="288" customWidth="1"/>
    <col min="13091" max="13091" width="20" style="288" customWidth="1"/>
    <col min="13092" max="13092" width="1.28515625" style="288" customWidth="1"/>
    <col min="13093" max="13312" width="9.140625" style="288"/>
    <col min="13313" max="13313" width="1.28515625" style="288" customWidth="1"/>
    <col min="13314" max="13314" width="1.140625" style="288" customWidth="1"/>
    <col min="13315" max="13315" width="24.5703125" style="288" customWidth="1"/>
    <col min="13316" max="13316" width="16.85546875" style="288" customWidth="1"/>
    <col min="13317" max="13317" width="15.7109375" style="288" customWidth="1"/>
    <col min="13318" max="13319" width="1" style="288" customWidth="1"/>
    <col min="13320" max="13320" width="1.28515625" style="288" customWidth="1"/>
    <col min="13321" max="13321" width="19.85546875" style="288" customWidth="1"/>
    <col min="13322" max="13322" width="15.42578125" style="288" customWidth="1"/>
    <col min="13323" max="13323" width="15.28515625" style="288" customWidth="1"/>
    <col min="13324" max="13324" width="1.140625" style="288" customWidth="1"/>
    <col min="13325" max="13325" width="0.85546875" style="288" customWidth="1"/>
    <col min="13326" max="13326" width="1" style="288" customWidth="1"/>
    <col min="13327" max="13327" width="15.42578125" style="288" bestFit="1" customWidth="1"/>
    <col min="13328" max="13328" width="17.5703125" style="288" customWidth="1"/>
    <col min="13329" max="13329" width="13.85546875" style="288" customWidth="1"/>
    <col min="13330" max="13330" width="1.140625" style="288" customWidth="1"/>
    <col min="13331" max="13331" width="0.85546875" style="288" customWidth="1"/>
    <col min="13332" max="13332" width="1" style="288" customWidth="1"/>
    <col min="13333" max="13333" width="16.28515625" style="288" customWidth="1"/>
    <col min="13334" max="13334" width="18.42578125" style="288" customWidth="1"/>
    <col min="13335" max="13335" width="13.42578125" style="288" customWidth="1"/>
    <col min="13336" max="13336" width="0.85546875" style="288" customWidth="1"/>
    <col min="13337" max="13337" width="1" style="288" customWidth="1"/>
    <col min="13338" max="13338" width="0.85546875" style="288" customWidth="1"/>
    <col min="13339" max="13339" width="1" style="288" customWidth="1"/>
    <col min="13340" max="13340" width="16.28515625" style="288" customWidth="1"/>
    <col min="13341" max="13341" width="18.28515625" style="288" customWidth="1"/>
    <col min="13342" max="13342" width="13.7109375" style="288" customWidth="1"/>
    <col min="13343" max="13343" width="0.85546875" style="288" customWidth="1"/>
    <col min="13344" max="13344" width="1.140625" style="288" customWidth="1"/>
    <col min="13345" max="13345" width="6.140625" style="288" bestFit="1" customWidth="1"/>
    <col min="13346" max="13346" width="17.85546875" style="288" customWidth="1"/>
    <col min="13347" max="13347" width="20" style="288" customWidth="1"/>
    <col min="13348" max="13348" width="1.28515625" style="288" customWidth="1"/>
    <col min="13349" max="13568" width="9.140625" style="288"/>
    <col min="13569" max="13569" width="1.28515625" style="288" customWidth="1"/>
    <col min="13570" max="13570" width="1.140625" style="288" customWidth="1"/>
    <col min="13571" max="13571" width="24.5703125" style="288" customWidth="1"/>
    <col min="13572" max="13572" width="16.85546875" style="288" customWidth="1"/>
    <col min="13573" max="13573" width="15.7109375" style="288" customWidth="1"/>
    <col min="13574" max="13575" width="1" style="288" customWidth="1"/>
    <col min="13576" max="13576" width="1.28515625" style="288" customWidth="1"/>
    <col min="13577" max="13577" width="19.85546875" style="288" customWidth="1"/>
    <col min="13578" max="13578" width="15.42578125" style="288" customWidth="1"/>
    <col min="13579" max="13579" width="15.28515625" style="288" customWidth="1"/>
    <col min="13580" max="13580" width="1.140625" style="288" customWidth="1"/>
    <col min="13581" max="13581" width="0.85546875" style="288" customWidth="1"/>
    <col min="13582" max="13582" width="1" style="288" customWidth="1"/>
    <col min="13583" max="13583" width="15.42578125" style="288" bestFit="1" customWidth="1"/>
    <col min="13584" max="13584" width="17.5703125" style="288" customWidth="1"/>
    <col min="13585" max="13585" width="13.85546875" style="288" customWidth="1"/>
    <col min="13586" max="13586" width="1.140625" style="288" customWidth="1"/>
    <col min="13587" max="13587" width="0.85546875" style="288" customWidth="1"/>
    <col min="13588" max="13588" width="1" style="288" customWidth="1"/>
    <col min="13589" max="13589" width="16.28515625" style="288" customWidth="1"/>
    <col min="13590" max="13590" width="18.42578125" style="288" customWidth="1"/>
    <col min="13591" max="13591" width="13.42578125" style="288" customWidth="1"/>
    <col min="13592" max="13592" width="0.85546875" style="288" customWidth="1"/>
    <col min="13593" max="13593" width="1" style="288" customWidth="1"/>
    <col min="13594" max="13594" width="0.85546875" style="288" customWidth="1"/>
    <col min="13595" max="13595" width="1" style="288" customWidth="1"/>
    <col min="13596" max="13596" width="16.28515625" style="288" customWidth="1"/>
    <col min="13597" max="13597" width="18.28515625" style="288" customWidth="1"/>
    <col min="13598" max="13598" width="13.7109375" style="288" customWidth="1"/>
    <col min="13599" max="13599" width="0.85546875" style="288" customWidth="1"/>
    <col min="13600" max="13600" width="1.140625" style="288" customWidth="1"/>
    <col min="13601" max="13601" width="6.140625" style="288" bestFit="1" customWidth="1"/>
    <col min="13602" max="13602" width="17.85546875" style="288" customWidth="1"/>
    <col min="13603" max="13603" width="20" style="288" customWidth="1"/>
    <col min="13604" max="13604" width="1.28515625" style="288" customWidth="1"/>
    <col min="13605" max="13824" width="9.140625" style="288"/>
    <col min="13825" max="13825" width="1.28515625" style="288" customWidth="1"/>
    <col min="13826" max="13826" width="1.140625" style="288" customWidth="1"/>
    <col min="13827" max="13827" width="24.5703125" style="288" customWidth="1"/>
    <col min="13828" max="13828" width="16.85546875" style="288" customWidth="1"/>
    <col min="13829" max="13829" width="15.7109375" style="288" customWidth="1"/>
    <col min="13830" max="13831" width="1" style="288" customWidth="1"/>
    <col min="13832" max="13832" width="1.28515625" style="288" customWidth="1"/>
    <col min="13833" max="13833" width="19.85546875" style="288" customWidth="1"/>
    <col min="13834" max="13834" width="15.42578125" style="288" customWidth="1"/>
    <col min="13835" max="13835" width="15.28515625" style="288" customWidth="1"/>
    <col min="13836" max="13836" width="1.140625" style="288" customWidth="1"/>
    <col min="13837" max="13837" width="0.85546875" style="288" customWidth="1"/>
    <col min="13838" max="13838" width="1" style="288" customWidth="1"/>
    <col min="13839" max="13839" width="15.42578125" style="288" bestFit="1" customWidth="1"/>
    <col min="13840" max="13840" width="17.5703125" style="288" customWidth="1"/>
    <col min="13841" max="13841" width="13.85546875" style="288" customWidth="1"/>
    <col min="13842" max="13842" width="1.140625" style="288" customWidth="1"/>
    <col min="13843" max="13843" width="0.85546875" style="288" customWidth="1"/>
    <col min="13844" max="13844" width="1" style="288" customWidth="1"/>
    <col min="13845" max="13845" width="16.28515625" style="288" customWidth="1"/>
    <col min="13846" max="13846" width="18.42578125" style="288" customWidth="1"/>
    <col min="13847" max="13847" width="13.42578125" style="288" customWidth="1"/>
    <col min="13848" max="13848" width="0.85546875" style="288" customWidth="1"/>
    <col min="13849" max="13849" width="1" style="288" customWidth="1"/>
    <col min="13850" max="13850" width="0.85546875" style="288" customWidth="1"/>
    <col min="13851" max="13851" width="1" style="288" customWidth="1"/>
    <col min="13852" max="13852" width="16.28515625" style="288" customWidth="1"/>
    <col min="13853" max="13853" width="18.28515625" style="288" customWidth="1"/>
    <col min="13854" max="13854" width="13.7109375" style="288" customWidth="1"/>
    <col min="13855" max="13855" width="0.85546875" style="288" customWidth="1"/>
    <col min="13856" max="13856" width="1.140625" style="288" customWidth="1"/>
    <col min="13857" max="13857" width="6.140625" style="288" bestFit="1" customWidth="1"/>
    <col min="13858" max="13858" width="17.85546875" style="288" customWidth="1"/>
    <col min="13859" max="13859" width="20" style="288" customWidth="1"/>
    <col min="13860" max="13860" width="1.28515625" style="288" customWidth="1"/>
    <col min="13861" max="14080" width="9.140625" style="288"/>
    <col min="14081" max="14081" width="1.28515625" style="288" customWidth="1"/>
    <col min="14082" max="14082" width="1.140625" style="288" customWidth="1"/>
    <col min="14083" max="14083" width="24.5703125" style="288" customWidth="1"/>
    <col min="14084" max="14084" width="16.85546875" style="288" customWidth="1"/>
    <col min="14085" max="14085" width="15.7109375" style="288" customWidth="1"/>
    <col min="14086" max="14087" width="1" style="288" customWidth="1"/>
    <col min="14088" max="14088" width="1.28515625" style="288" customWidth="1"/>
    <col min="14089" max="14089" width="19.85546875" style="288" customWidth="1"/>
    <col min="14090" max="14090" width="15.42578125" style="288" customWidth="1"/>
    <col min="14091" max="14091" width="15.28515625" style="288" customWidth="1"/>
    <col min="14092" max="14092" width="1.140625" style="288" customWidth="1"/>
    <col min="14093" max="14093" width="0.85546875" style="288" customWidth="1"/>
    <col min="14094" max="14094" width="1" style="288" customWidth="1"/>
    <col min="14095" max="14095" width="15.42578125" style="288" bestFit="1" customWidth="1"/>
    <col min="14096" max="14096" width="17.5703125" style="288" customWidth="1"/>
    <col min="14097" max="14097" width="13.85546875" style="288" customWidth="1"/>
    <col min="14098" max="14098" width="1.140625" style="288" customWidth="1"/>
    <col min="14099" max="14099" width="0.85546875" style="288" customWidth="1"/>
    <col min="14100" max="14100" width="1" style="288" customWidth="1"/>
    <col min="14101" max="14101" width="16.28515625" style="288" customWidth="1"/>
    <col min="14102" max="14102" width="18.42578125" style="288" customWidth="1"/>
    <col min="14103" max="14103" width="13.42578125" style="288" customWidth="1"/>
    <col min="14104" max="14104" width="0.85546875" style="288" customWidth="1"/>
    <col min="14105" max="14105" width="1" style="288" customWidth="1"/>
    <col min="14106" max="14106" width="0.85546875" style="288" customWidth="1"/>
    <col min="14107" max="14107" width="1" style="288" customWidth="1"/>
    <col min="14108" max="14108" width="16.28515625" style="288" customWidth="1"/>
    <col min="14109" max="14109" width="18.28515625" style="288" customWidth="1"/>
    <col min="14110" max="14110" width="13.7109375" style="288" customWidth="1"/>
    <col min="14111" max="14111" width="0.85546875" style="288" customWidth="1"/>
    <col min="14112" max="14112" width="1.140625" style="288" customWidth="1"/>
    <col min="14113" max="14113" width="6.140625" style="288" bestFit="1" customWidth="1"/>
    <col min="14114" max="14114" width="17.85546875" style="288" customWidth="1"/>
    <col min="14115" max="14115" width="20" style="288" customWidth="1"/>
    <col min="14116" max="14116" width="1.28515625" style="288" customWidth="1"/>
    <col min="14117" max="14336" width="9.140625" style="288"/>
    <col min="14337" max="14337" width="1.28515625" style="288" customWidth="1"/>
    <col min="14338" max="14338" width="1.140625" style="288" customWidth="1"/>
    <col min="14339" max="14339" width="24.5703125" style="288" customWidth="1"/>
    <col min="14340" max="14340" width="16.85546875" style="288" customWidth="1"/>
    <col min="14341" max="14341" width="15.7109375" style="288" customWidth="1"/>
    <col min="14342" max="14343" width="1" style="288" customWidth="1"/>
    <col min="14344" max="14344" width="1.28515625" style="288" customWidth="1"/>
    <col min="14345" max="14345" width="19.85546875" style="288" customWidth="1"/>
    <col min="14346" max="14346" width="15.42578125" style="288" customWidth="1"/>
    <col min="14347" max="14347" width="15.28515625" style="288" customWidth="1"/>
    <col min="14348" max="14348" width="1.140625" style="288" customWidth="1"/>
    <col min="14349" max="14349" width="0.85546875" style="288" customWidth="1"/>
    <col min="14350" max="14350" width="1" style="288" customWidth="1"/>
    <col min="14351" max="14351" width="15.42578125" style="288" bestFit="1" customWidth="1"/>
    <col min="14352" max="14352" width="17.5703125" style="288" customWidth="1"/>
    <col min="14353" max="14353" width="13.85546875" style="288" customWidth="1"/>
    <col min="14354" max="14354" width="1.140625" style="288" customWidth="1"/>
    <col min="14355" max="14355" width="0.85546875" style="288" customWidth="1"/>
    <col min="14356" max="14356" width="1" style="288" customWidth="1"/>
    <col min="14357" max="14357" width="16.28515625" style="288" customWidth="1"/>
    <col min="14358" max="14358" width="18.42578125" style="288" customWidth="1"/>
    <col min="14359" max="14359" width="13.42578125" style="288" customWidth="1"/>
    <col min="14360" max="14360" width="0.85546875" style="288" customWidth="1"/>
    <col min="14361" max="14361" width="1" style="288" customWidth="1"/>
    <col min="14362" max="14362" width="0.85546875" style="288" customWidth="1"/>
    <col min="14363" max="14363" width="1" style="288" customWidth="1"/>
    <col min="14364" max="14364" width="16.28515625" style="288" customWidth="1"/>
    <col min="14365" max="14365" width="18.28515625" style="288" customWidth="1"/>
    <col min="14366" max="14366" width="13.7109375" style="288" customWidth="1"/>
    <col min="14367" max="14367" width="0.85546875" style="288" customWidth="1"/>
    <col min="14368" max="14368" width="1.140625" style="288" customWidth="1"/>
    <col min="14369" max="14369" width="6.140625" style="288" bestFit="1" customWidth="1"/>
    <col min="14370" max="14370" width="17.85546875" style="288" customWidth="1"/>
    <col min="14371" max="14371" width="20" style="288" customWidth="1"/>
    <col min="14372" max="14372" width="1.28515625" style="288" customWidth="1"/>
    <col min="14373" max="14592" width="9.140625" style="288"/>
    <col min="14593" max="14593" width="1.28515625" style="288" customWidth="1"/>
    <col min="14594" max="14594" width="1.140625" style="288" customWidth="1"/>
    <col min="14595" max="14595" width="24.5703125" style="288" customWidth="1"/>
    <col min="14596" max="14596" width="16.85546875" style="288" customWidth="1"/>
    <col min="14597" max="14597" width="15.7109375" style="288" customWidth="1"/>
    <col min="14598" max="14599" width="1" style="288" customWidth="1"/>
    <col min="14600" max="14600" width="1.28515625" style="288" customWidth="1"/>
    <col min="14601" max="14601" width="19.85546875" style="288" customWidth="1"/>
    <col min="14602" max="14602" width="15.42578125" style="288" customWidth="1"/>
    <col min="14603" max="14603" width="15.28515625" style="288" customWidth="1"/>
    <col min="14604" max="14604" width="1.140625" style="288" customWidth="1"/>
    <col min="14605" max="14605" width="0.85546875" style="288" customWidth="1"/>
    <col min="14606" max="14606" width="1" style="288" customWidth="1"/>
    <col min="14607" max="14607" width="15.42578125" style="288" bestFit="1" customWidth="1"/>
    <col min="14608" max="14608" width="17.5703125" style="288" customWidth="1"/>
    <col min="14609" max="14609" width="13.85546875" style="288" customWidth="1"/>
    <col min="14610" max="14610" width="1.140625" style="288" customWidth="1"/>
    <col min="14611" max="14611" width="0.85546875" style="288" customWidth="1"/>
    <col min="14612" max="14612" width="1" style="288" customWidth="1"/>
    <col min="14613" max="14613" width="16.28515625" style="288" customWidth="1"/>
    <col min="14614" max="14614" width="18.42578125" style="288" customWidth="1"/>
    <col min="14615" max="14615" width="13.42578125" style="288" customWidth="1"/>
    <col min="14616" max="14616" width="0.85546875" style="288" customWidth="1"/>
    <col min="14617" max="14617" width="1" style="288" customWidth="1"/>
    <col min="14618" max="14618" width="0.85546875" style="288" customWidth="1"/>
    <col min="14619" max="14619" width="1" style="288" customWidth="1"/>
    <col min="14620" max="14620" width="16.28515625" style="288" customWidth="1"/>
    <col min="14621" max="14621" width="18.28515625" style="288" customWidth="1"/>
    <col min="14622" max="14622" width="13.7109375" style="288" customWidth="1"/>
    <col min="14623" max="14623" width="0.85546875" style="288" customWidth="1"/>
    <col min="14624" max="14624" width="1.140625" style="288" customWidth="1"/>
    <col min="14625" max="14625" width="6.140625" style="288" bestFit="1" customWidth="1"/>
    <col min="14626" max="14626" width="17.85546875" style="288" customWidth="1"/>
    <col min="14627" max="14627" width="20" style="288" customWidth="1"/>
    <col min="14628" max="14628" width="1.28515625" style="288" customWidth="1"/>
    <col min="14629" max="14848" width="9.140625" style="288"/>
    <col min="14849" max="14849" width="1.28515625" style="288" customWidth="1"/>
    <col min="14850" max="14850" width="1.140625" style="288" customWidth="1"/>
    <col min="14851" max="14851" width="24.5703125" style="288" customWidth="1"/>
    <col min="14852" max="14852" width="16.85546875" style="288" customWidth="1"/>
    <col min="14853" max="14853" width="15.7109375" style="288" customWidth="1"/>
    <col min="14854" max="14855" width="1" style="288" customWidth="1"/>
    <col min="14856" max="14856" width="1.28515625" style="288" customWidth="1"/>
    <col min="14857" max="14857" width="19.85546875" style="288" customWidth="1"/>
    <col min="14858" max="14858" width="15.42578125" style="288" customWidth="1"/>
    <col min="14859" max="14859" width="15.28515625" style="288" customWidth="1"/>
    <col min="14860" max="14860" width="1.140625" style="288" customWidth="1"/>
    <col min="14861" max="14861" width="0.85546875" style="288" customWidth="1"/>
    <col min="14862" max="14862" width="1" style="288" customWidth="1"/>
    <col min="14863" max="14863" width="15.42578125" style="288" bestFit="1" customWidth="1"/>
    <col min="14864" max="14864" width="17.5703125" style="288" customWidth="1"/>
    <col min="14865" max="14865" width="13.85546875" style="288" customWidth="1"/>
    <col min="14866" max="14866" width="1.140625" style="288" customWidth="1"/>
    <col min="14867" max="14867" width="0.85546875" style="288" customWidth="1"/>
    <col min="14868" max="14868" width="1" style="288" customWidth="1"/>
    <col min="14869" max="14869" width="16.28515625" style="288" customWidth="1"/>
    <col min="14870" max="14870" width="18.42578125" style="288" customWidth="1"/>
    <col min="14871" max="14871" width="13.42578125" style="288" customWidth="1"/>
    <col min="14872" max="14872" width="0.85546875" style="288" customWidth="1"/>
    <col min="14873" max="14873" width="1" style="288" customWidth="1"/>
    <col min="14874" max="14874" width="0.85546875" style="288" customWidth="1"/>
    <col min="14875" max="14875" width="1" style="288" customWidth="1"/>
    <col min="14876" max="14876" width="16.28515625" style="288" customWidth="1"/>
    <col min="14877" max="14877" width="18.28515625" style="288" customWidth="1"/>
    <col min="14878" max="14878" width="13.7109375" style="288" customWidth="1"/>
    <col min="14879" max="14879" width="0.85546875" style="288" customWidth="1"/>
    <col min="14880" max="14880" width="1.140625" style="288" customWidth="1"/>
    <col min="14881" max="14881" width="6.140625" style="288" bestFit="1" customWidth="1"/>
    <col min="14882" max="14882" width="17.85546875" style="288" customWidth="1"/>
    <col min="14883" max="14883" width="20" style="288" customWidth="1"/>
    <col min="14884" max="14884" width="1.28515625" style="288" customWidth="1"/>
    <col min="14885" max="15104" width="9.140625" style="288"/>
    <col min="15105" max="15105" width="1.28515625" style="288" customWidth="1"/>
    <col min="15106" max="15106" width="1.140625" style="288" customWidth="1"/>
    <col min="15107" max="15107" width="24.5703125" style="288" customWidth="1"/>
    <col min="15108" max="15108" width="16.85546875" style="288" customWidth="1"/>
    <col min="15109" max="15109" width="15.7109375" style="288" customWidth="1"/>
    <col min="15110" max="15111" width="1" style="288" customWidth="1"/>
    <col min="15112" max="15112" width="1.28515625" style="288" customWidth="1"/>
    <col min="15113" max="15113" width="19.85546875" style="288" customWidth="1"/>
    <col min="15114" max="15114" width="15.42578125" style="288" customWidth="1"/>
    <col min="15115" max="15115" width="15.28515625" style="288" customWidth="1"/>
    <col min="15116" max="15116" width="1.140625" style="288" customWidth="1"/>
    <col min="15117" max="15117" width="0.85546875" style="288" customWidth="1"/>
    <col min="15118" max="15118" width="1" style="288" customWidth="1"/>
    <col min="15119" max="15119" width="15.42578125" style="288" bestFit="1" customWidth="1"/>
    <col min="15120" max="15120" width="17.5703125" style="288" customWidth="1"/>
    <col min="15121" max="15121" width="13.85546875" style="288" customWidth="1"/>
    <col min="15122" max="15122" width="1.140625" style="288" customWidth="1"/>
    <col min="15123" max="15123" width="0.85546875" style="288" customWidth="1"/>
    <col min="15124" max="15124" width="1" style="288" customWidth="1"/>
    <col min="15125" max="15125" width="16.28515625" style="288" customWidth="1"/>
    <col min="15126" max="15126" width="18.42578125" style="288" customWidth="1"/>
    <col min="15127" max="15127" width="13.42578125" style="288" customWidth="1"/>
    <col min="15128" max="15128" width="0.85546875" style="288" customWidth="1"/>
    <col min="15129" max="15129" width="1" style="288" customWidth="1"/>
    <col min="15130" max="15130" width="0.85546875" style="288" customWidth="1"/>
    <col min="15131" max="15131" width="1" style="288" customWidth="1"/>
    <col min="15132" max="15132" width="16.28515625" style="288" customWidth="1"/>
    <col min="15133" max="15133" width="18.28515625" style="288" customWidth="1"/>
    <col min="15134" max="15134" width="13.7109375" style="288" customWidth="1"/>
    <col min="15135" max="15135" width="0.85546875" style="288" customWidth="1"/>
    <col min="15136" max="15136" width="1.140625" style="288" customWidth="1"/>
    <col min="15137" max="15137" width="6.140625" style="288" bestFit="1" customWidth="1"/>
    <col min="15138" max="15138" width="17.85546875" style="288" customWidth="1"/>
    <col min="15139" max="15139" width="20" style="288" customWidth="1"/>
    <col min="15140" max="15140" width="1.28515625" style="288" customWidth="1"/>
    <col min="15141" max="15360" width="9.140625" style="288"/>
    <col min="15361" max="15361" width="1.28515625" style="288" customWidth="1"/>
    <col min="15362" max="15362" width="1.140625" style="288" customWidth="1"/>
    <col min="15363" max="15363" width="24.5703125" style="288" customWidth="1"/>
    <col min="15364" max="15364" width="16.85546875" style="288" customWidth="1"/>
    <col min="15365" max="15365" width="15.7109375" style="288" customWidth="1"/>
    <col min="15366" max="15367" width="1" style="288" customWidth="1"/>
    <col min="15368" max="15368" width="1.28515625" style="288" customWidth="1"/>
    <col min="15369" max="15369" width="19.85546875" style="288" customWidth="1"/>
    <col min="15370" max="15370" width="15.42578125" style="288" customWidth="1"/>
    <col min="15371" max="15371" width="15.28515625" style="288" customWidth="1"/>
    <col min="15372" max="15372" width="1.140625" style="288" customWidth="1"/>
    <col min="15373" max="15373" width="0.85546875" style="288" customWidth="1"/>
    <col min="15374" max="15374" width="1" style="288" customWidth="1"/>
    <col min="15375" max="15375" width="15.42578125" style="288" bestFit="1" customWidth="1"/>
    <col min="15376" max="15376" width="17.5703125" style="288" customWidth="1"/>
    <col min="15377" max="15377" width="13.85546875" style="288" customWidth="1"/>
    <col min="15378" max="15378" width="1.140625" style="288" customWidth="1"/>
    <col min="15379" max="15379" width="0.85546875" style="288" customWidth="1"/>
    <col min="15380" max="15380" width="1" style="288" customWidth="1"/>
    <col min="15381" max="15381" width="16.28515625" style="288" customWidth="1"/>
    <col min="15382" max="15382" width="18.42578125" style="288" customWidth="1"/>
    <col min="15383" max="15383" width="13.42578125" style="288" customWidth="1"/>
    <col min="15384" max="15384" width="0.85546875" style="288" customWidth="1"/>
    <col min="15385" max="15385" width="1" style="288" customWidth="1"/>
    <col min="15386" max="15386" width="0.85546875" style="288" customWidth="1"/>
    <col min="15387" max="15387" width="1" style="288" customWidth="1"/>
    <col min="15388" max="15388" width="16.28515625" style="288" customWidth="1"/>
    <col min="15389" max="15389" width="18.28515625" style="288" customWidth="1"/>
    <col min="15390" max="15390" width="13.7109375" style="288" customWidth="1"/>
    <col min="15391" max="15391" width="0.85546875" style="288" customWidth="1"/>
    <col min="15392" max="15392" width="1.140625" style="288" customWidth="1"/>
    <col min="15393" max="15393" width="6.140625" style="288" bestFit="1" customWidth="1"/>
    <col min="15394" max="15394" width="17.85546875" style="288" customWidth="1"/>
    <col min="15395" max="15395" width="20" style="288" customWidth="1"/>
    <col min="15396" max="15396" width="1.28515625" style="288" customWidth="1"/>
    <col min="15397" max="15616" width="9.140625" style="288"/>
    <col min="15617" max="15617" width="1.28515625" style="288" customWidth="1"/>
    <col min="15618" max="15618" width="1.140625" style="288" customWidth="1"/>
    <col min="15619" max="15619" width="24.5703125" style="288" customWidth="1"/>
    <col min="15620" max="15620" width="16.85546875" style="288" customWidth="1"/>
    <col min="15621" max="15621" width="15.7109375" style="288" customWidth="1"/>
    <col min="15622" max="15623" width="1" style="288" customWidth="1"/>
    <col min="15624" max="15624" width="1.28515625" style="288" customWidth="1"/>
    <col min="15625" max="15625" width="19.85546875" style="288" customWidth="1"/>
    <col min="15626" max="15626" width="15.42578125" style="288" customWidth="1"/>
    <col min="15627" max="15627" width="15.28515625" style="288" customWidth="1"/>
    <col min="15628" max="15628" width="1.140625" style="288" customWidth="1"/>
    <col min="15629" max="15629" width="0.85546875" style="288" customWidth="1"/>
    <col min="15630" max="15630" width="1" style="288" customWidth="1"/>
    <col min="15631" max="15631" width="15.42578125" style="288" bestFit="1" customWidth="1"/>
    <col min="15632" max="15632" width="17.5703125" style="288" customWidth="1"/>
    <col min="15633" max="15633" width="13.85546875" style="288" customWidth="1"/>
    <col min="15634" max="15634" width="1.140625" style="288" customWidth="1"/>
    <col min="15635" max="15635" width="0.85546875" style="288" customWidth="1"/>
    <col min="15636" max="15636" width="1" style="288" customWidth="1"/>
    <col min="15637" max="15637" width="16.28515625" style="288" customWidth="1"/>
    <col min="15638" max="15638" width="18.42578125" style="288" customWidth="1"/>
    <col min="15639" max="15639" width="13.42578125" style="288" customWidth="1"/>
    <col min="15640" max="15640" width="0.85546875" style="288" customWidth="1"/>
    <col min="15641" max="15641" width="1" style="288" customWidth="1"/>
    <col min="15642" max="15642" width="0.85546875" style="288" customWidth="1"/>
    <col min="15643" max="15643" width="1" style="288" customWidth="1"/>
    <col min="15644" max="15644" width="16.28515625" style="288" customWidth="1"/>
    <col min="15645" max="15645" width="18.28515625" style="288" customWidth="1"/>
    <col min="15646" max="15646" width="13.7109375" style="288" customWidth="1"/>
    <col min="15647" max="15647" width="0.85546875" style="288" customWidth="1"/>
    <col min="15648" max="15648" width="1.140625" style="288" customWidth="1"/>
    <col min="15649" max="15649" width="6.140625" style="288" bestFit="1" customWidth="1"/>
    <col min="15650" max="15650" width="17.85546875" style="288" customWidth="1"/>
    <col min="15651" max="15651" width="20" style="288" customWidth="1"/>
    <col min="15652" max="15652" width="1.28515625" style="288" customWidth="1"/>
    <col min="15653" max="15872" width="9.140625" style="288"/>
    <col min="15873" max="15873" width="1.28515625" style="288" customWidth="1"/>
    <col min="15874" max="15874" width="1.140625" style="288" customWidth="1"/>
    <col min="15875" max="15875" width="24.5703125" style="288" customWidth="1"/>
    <col min="15876" max="15876" width="16.85546875" style="288" customWidth="1"/>
    <col min="15877" max="15877" width="15.7109375" style="288" customWidth="1"/>
    <col min="15878" max="15879" width="1" style="288" customWidth="1"/>
    <col min="15880" max="15880" width="1.28515625" style="288" customWidth="1"/>
    <col min="15881" max="15881" width="19.85546875" style="288" customWidth="1"/>
    <col min="15882" max="15882" width="15.42578125" style="288" customWidth="1"/>
    <col min="15883" max="15883" width="15.28515625" style="288" customWidth="1"/>
    <col min="15884" max="15884" width="1.140625" style="288" customWidth="1"/>
    <col min="15885" max="15885" width="0.85546875" style="288" customWidth="1"/>
    <col min="15886" max="15886" width="1" style="288" customWidth="1"/>
    <col min="15887" max="15887" width="15.42578125" style="288" bestFit="1" customWidth="1"/>
    <col min="15888" max="15888" width="17.5703125" style="288" customWidth="1"/>
    <col min="15889" max="15889" width="13.85546875" style="288" customWidth="1"/>
    <col min="15890" max="15890" width="1.140625" style="288" customWidth="1"/>
    <col min="15891" max="15891" width="0.85546875" style="288" customWidth="1"/>
    <col min="15892" max="15892" width="1" style="288" customWidth="1"/>
    <col min="15893" max="15893" width="16.28515625" style="288" customWidth="1"/>
    <col min="15894" max="15894" width="18.42578125" style="288" customWidth="1"/>
    <col min="15895" max="15895" width="13.42578125" style="288" customWidth="1"/>
    <col min="15896" max="15896" width="0.85546875" style="288" customWidth="1"/>
    <col min="15897" max="15897" width="1" style="288" customWidth="1"/>
    <col min="15898" max="15898" width="0.85546875" style="288" customWidth="1"/>
    <col min="15899" max="15899" width="1" style="288" customWidth="1"/>
    <col min="15900" max="15900" width="16.28515625" style="288" customWidth="1"/>
    <col min="15901" max="15901" width="18.28515625" style="288" customWidth="1"/>
    <col min="15902" max="15902" width="13.7109375" style="288" customWidth="1"/>
    <col min="15903" max="15903" width="0.85546875" style="288" customWidth="1"/>
    <col min="15904" max="15904" width="1.140625" style="288" customWidth="1"/>
    <col min="15905" max="15905" width="6.140625" style="288" bestFit="1" customWidth="1"/>
    <col min="15906" max="15906" width="17.85546875" style="288" customWidth="1"/>
    <col min="15907" max="15907" width="20" style="288" customWidth="1"/>
    <col min="15908" max="15908" width="1.28515625" style="288" customWidth="1"/>
    <col min="15909" max="16128" width="9.140625" style="288"/>
    <col min="16129" max="16129" width="1.28515625" style="288" customWidth="1"/>
    <col min="16130" max="16130" width="1.140625" style="288" customWidth="1"/>
    <col min="16131" max="16131" width="24.5703125" style="288" customWidth="1"/>
    <col min="16132" max="16132" width="16.85546875" style="288" customWidth="1"/>
    <col min="16133" max="16133" width="15.7109375" style="288" customWidth="1"/>
    <col min="16134" max="16135" width="1" style="288" customWidth="1"/>
    <col min="16136" max="16136" width="1.28515625" style="288" customWidth="1"/>
    <col min="16137" max="16137" width="19.85546875" style="288" customWidth="1"/>
    <col min="16138" max="16138" width="15.42578125" style="288" customWidth="1"/>
    <col min="16139" max="16139" width="15.28515625" style="288" customWidth="1"/>
    <col min="16140" max="16140" width="1.140625" style="288" customWidth="1"/>
    <col min="16141" max="16141" width="0.85546875" style="288" customWidth="1"/>
    <col min="16142" max="16142" width="1" style="288" customWidth="1"/>
    <col min="16143" max="16143" width="15.42578125" style="288" bestFit="1" customWidth="1"/>
    <col min="16144" max="16144" width="17.5703125" style="288" customWidth="1"/>
    <col min="16145" max="16145" width="13.85546875" style="288" customWidth="1"/>
    <col min="16146" max="16146" width="1.140625" style="288" customWidth="1"/>
    <col min="16147" max="16147" width="0.85546875" style="288" customWidth="1"/>
    <col min="16148" max="16148" width="1" style="288" customWidth="1"/>
    <col min="16149" max="16149" width="16.28515625" style="288" customWidth="1"/>
    <col min="16150" max="16150" width="18.42578125" style="288" customWidth="1"/>
    <col min="16151" max="16151" width="13.42578125" style="288" customWidth="1"/>
    <col min="16152" max="16152" width="0.85546875" style="288" customWidth="1"/>
    <col min="16153" max="16153" width="1" style="288" customWidth="1"/>
    <col min="16154" max="16154" width="0.85546875" style="288" customWidth="1"/>
    <col min="16155" max="16155" width="1" style="288" customWidth="1"/>
    <col min="16156" max="16156" width="16.28515625" style="288" customWidth="1"/>
    <col min="16157" max="16157" width="18.28515625" style="288" customWidth="1"/>
    <col min="16158" max="16158" width="13.7109375" style="288" customWidth="1"/>
    <col min="16159" max="16159" width="0.85546875" style="288" customWidth="1"/>
    <col min="16160" max="16160" width="1.140625" style="288" customWidth="1"/>
    <col min="16161" max="16161" width="6.140625" style="288" bestFit="1" customWidth="1"/>
    <col min="16162" max="16162" width="17.85546875" style="288" customWidth="1"/>
    <col min="16163" max="16163" width="20" style="288" customWidth="1"/>
    <col min="16164" max="16164" width="1.28515625" style="288" customWidth="1"/>
    <col min="16165" max="16384" width="9.140625" style="288"/>
  </cols>
  <sheetData>
    <row r="1" spans="1:36">
      <c r="A1" s="1363" t="str">
        <f>'[21]Trial Balance'!A1:F1</f>
        <v>Rideau St. Lawrence Distribution Inc.</v>
      </c>
      <c r="B1" s="1363"/>
      <c r="C1" s="1363"/>
      <c r="D1" s="1363"/>
      <c r="E1" s="1363"/>
      <c r="F1" s="1363"/>
      <c r="G1" s="1363"/>
      <c r="H1" s="1363"/>
      <c r="I1" s="1363"/>
      <c r="J1" s="1363"/>
      <c r="K1" s="1363"/>
      <c r="L1" s="1363"/>
      <c r="M1" s="1363"/>
      <c r="N1" s="1363"/>
      <c r="O1" s="1363"/>
      <c r="P1" s="1363"/>
      <c r="Q1" s="1363"/>
      <c r="R1" s="1363"/>
      <c r="S1" s="316"/>
      <c r="T1" s="316"/>
      <c r="U1" s="316"/>
      <c r="V1" s="316"/>
      <c r="W1" s="318"/>
      <c r="X1" s="318"/>
      <c r="Y1" s="319"/>
      <c r="Z1" s="316"/>
      <c r="AA1" s="316"/>
      <c r="AB1" s="316"/>
      <c r="AC1" s="316"/>
      <c r="AD1" s="318"/>
      <c r="AE1" s="318"/>
      <c r="AF1" s="319"/>
      <c r="AG1" s="319"/>
      <c r="AH1" s="319"/>
      <c r="AI1" s="319"/>
      <c r="AJ1" s="319"/>
    </row>
    <row r="2" spans="1:36">
      <c r="A2" s="1363" t="str">
        <f>'[21]Trial Balance'!A2:F2</f>
        <v xml:space="preserve"> License Number ED-2003-0003, File Number EB-2011-0274</v>
      </c>
      <c r="B2" s="1363"/>
      <c r="C2" s="1363"/>
      <c r="D2" s="1363"/>
      <c r="E2" s="1363"/>
      <c r="F2" s="1363"/>
      <c r="G2" s="1363"/>
      <c r="H2" s="1363"/>
      <c r="I2" s="1363"/>
      <c r="J2" s="1363"/>
      <c r="K2" s="1363"/>
      <c r="L2" s="1363"/>
      <c r="M2" s="1363"/>
      <c r="N2" s="1363"/>
      <c r="O2" s="1363"/>
      <c r="P2" s="1363"/>
      <c r="Q2" s="1363"/>
      <c r="R2" s="1363"/>
      <c r="S2" s="316"/>
      <c r="T2" s="316"/>
      <c r="U2" s="316"/>
      <c r="V2" s="316"/>
      <c r="W2" s="318"/>
      <c r="X2" s="318"/>
      <c r="Y2" s="319"/>
      <c r="Z2" s="316"/>
      <c r="AA2" s="316"/>
      <c r="AB2" s="316"/>
      <c r="AC2" s="316"/>
      <c r="AD2" s="318"/>
      <c r="AE2" s="318"/>
      <c r="AF2" s="319"/>
      <c r="AG2" s="319"/>
      <c r="AH2" s="319"/>
      <c r="AI2" s="319"/>
      <c r="AJ2" s="319"/>
    </row>
    <row r="3" spans="1:36" ht="23.25" customHeight="1">
      <c r="B3" s="1364" t="s">
        <v>197</v>
      </c>
      <c r="C3" s="1364"/>
      <c r="D3" s="1364"/>
      <c r="E3" s="1364"/>
      <c r="F3" s="1364"/>
      <c r="G3" s="1364"/>
      <c r="H3" s="1364"/>
      <c r="I3" s="1364"/>
      <c r="J3" s="1364"/>
      <c r="K3" s="1364"/>
      <c r="L3" s="1364"/>
      <c r="M3" s="1364"/>
      <c r="N3" s="1364"/>
      <c r="O3" s="1364"/>
      <c r="P3" s="1364"/>
      <c r="Q3" s="1364"/>
      <c r="R3" s="1364"/>
      <c r="S3" s="315"/>
      <c r="T3" s="315"/>
      <c r="U3" s="315"/>
      <c r="V3" s="315"/>
      <c r="W3" s="315"/>
      <c r="X3" s="315"/>
      <c r="Z3" s="315"/>
      <c r="AA3" s="315"/>
      <c r="AB3" s="315"/>
      <c r="AC3" s="315"/>
      <c r="AD3" s="315"/>
      <c r="AE3" s="315"/>
    </row>
    <row r="4" spans="1:36" ht="16.5" customHeight="1" thickBot="1">
      <c r="AC4" s="449"/>
    </row>
    <row r="5" spans="1:36" ht="5.25" customHeight="1">
      <c r="B5" s="292"/>
      <c r="C5" s="293"/>
      <c r="D5" s="293"/>
      <c r="E5" s="293"/>
      <c r="F5" s="294"/>
      <c r="G5" s="304"/>
      <c r="H5" s="292"/>
      <c r="I5" s="293"/>
      <c r="J5" s="293"/>
      <c r="K5" s="293"/>
      <c r="L5" s="294"/>
      <c r="M5" s="304"/>
      <c r="N5" s="292"/>
      <c r="O5" s="293"/>
      <c r="P5" s="293"/>
      <c r="Q5" s="293"/>
      <c r="R5" s="294"/>
      <c r="S5" s="304"/>
      <c r="T5" s="292"/>
      <c r="U5" s="293"/>
      <c r="V5" s="293"/>
      <c r="W5" s="293"/>
      <c r="X5" s="294"/>
      <c r="Z5" s="304"/>
      <c r="AA5" s="292"/>
      <c r="AB5" s="293"/>
      <c r="AC5" s="293"/>
      <c r="AD5" s="293"/>
      <c r="AE5" s="294"/>
    </row>
    <row r="6" spans="1:36" ht="15" customHeight="1">
      <c r="B6" s="295"/>
      <c r="C6" s="1359">
        <v>2008</v>
      </c>
      <c r="D6" s="1359"/>
      <c r="E6" s="1359"/>
      <c r="F6" s="303"/>
      <c r="G6" s="304"/>
      <c r="H6" s="295"/>
      <c r="I6" s="1359">
        <v>2009</v>
      </c>
      <c r="J6" s="1359"/>
      <c r="K6" s="1359"/>
      <c r="L6" s="303"/>
      <c r="M6" s="304"/>
      <c r="N6" s="295"/>
      <c r="O6" s="1359">
        <v>2010</v>
      </c>
      <c r="P6" s="1359"/>
      <c r="Q6" s="1359"/>
      <c r="R6" s="303"/>
      <c r="S6" s="304"/>
      <c r="T6" s="295"/>
      <c r="U6" s="1359">
        <v>2011</v>
      </c>
      <c r="V6" s="1359"/>
      <c r="W6" s="1359"/>
      <c r="X6" s="303"/>
      <c r="Z6" s="304"/>
      <c r="AA6" s="295"/>
      <c r="AB6" s="1359">
        <v>2016</v>
      </c>
      <c r="AC6" s="1359"/>
      <c r="AD6" s="1359"/>
      <c r="AE6" s="303"/>
      <c r="AG6" s="287"/>
    </row>
    <row r="7" spans="1:36">
      <c r="B7" s="295"/>
      <c r="C7" s="286" t="s">
        <v>198</v>
      </c>
      <c r="D7" s="286" t="s">
        <v>199</v>
      </c>
      <c r="E7" s="286" t="s">
        <v>200</v>
      </c>
      <c r="F7" s="296"/>
      <c r="G7" s="289"/>
      <c r="H7" s="295"/>
      <c r="I7" s="285" t="s">
        <v>198</v>
      </c>
      <c r="J7" s="285" t="s">
        <v>199</v>
      </c>
      <c r="K7" s="285" t="s">
        <v>200</v>
      </c>
      <c r="L7" s="296"/>
      <c r="M7" s="289"/>
      <c r="N7" s="295"/>
      <c r="O7" s="285" t="s">
        <v>198</v>
      </c>
      <c r="P7" s="285" t="s">
        <v>199</v>
      </c>
      <c r="Q7" s="285" t="s">
        <v>200</v>
      </c>
      <c r="R7" s="296"/>
      <c r="S7" s="289"/>
      <c r="T7" s="295"/>
      <c r="U7" s="285" t="s">
        <v>198</v>
      </c>
      <c r="V7" s="285" t="s">
        <v>199</v>
      </c>
      <c r="W7" s="285" t="s">
        <v>200</v>
      </c>
      <c r="X7" s="296"/>
      <c r="Z7" s="289"/>
      <c r="AA7" s="295"/>
      <c r="AB7" s="285" t="s">
        <v>198</v>
      </c>
      <c r="AC7" s="285" t="s">
        <v>199</v>
      </c>
      <c r="AD7" s="285" t="s">
        <v>200</v>
      </c>
      <c r="AE7" s="296"/>
      <c r="AG7" s="287"/>
    </row>
    <row r="8" spans="1:36">
      <c r="B8" s="295"/>
      <c r="C8" s="291" t="s">
        <v>201</v>
      </c>
      <c r="D8" s="308">
        <v>0.49299999999999999</v>
      </c>
      <c r="E8" s="311">
        <f>'[21]Debt &amp; Capital Structure'!M34</f>
        <v>4.99E-2</v>
      </c>
      <c r="F8" s="296"/>
      <c r="G8" s="289"/>
      <c r="H8" s="295"/>
      <c r="I8" s="291" t="s">
        <v>201</v>
      </c>
      <c r="J8" s="284">
        <v>0.52700000000000002</v>
      </c>
      <c r="K8" s="301">
        <v>4.99E-2</v>
      </c>
      <c r="L8" s="296"/>
      <c r="M8" s="289"/>
      <c r="N8" s="295"/>
      <c r="O8" s="291" t="s">
        <v>201</v>
      </c>
      <c r="P8" s="308">
        <v>0.56000000000000005</v>
      </c>
      <c r="Q8" s="301">
        <v>4.99E-2</v>
      </c>
      <c r="R8" s="296"/>
      <c r="S8" s="289"/>
      <c r="T8" s="295"/>
      <c r="U8" s="291" t="s">
        <v>201</v>
      </c>
      <c r="V8" s="308">
        <v>0.56000000000000005</v>
      </c>
      <c r="W8" s="301">
        <v>4.99E-2</v>
      </c>
      <c r="X8" s="296"/>
      <c r="Z8" s="289"/>
      <c r="AA8" s="295"/>
      <c r="AB8" s="291" t="s">
        <v>201</v>
      </c>
      <c r="AC8" s="308">
        <v>0.56000000000000005</v>
      </c>
      <c r="AD8" s="301">
        <v>3.3599999999999998E-2</v>
      </c>
      <c r="AE8" s="296"/>
      <c r="AG8" s="287"/>
    </row>
    <row r="9" spans="1:36">
      <c r="B9" s="295"/>
      <c r="C9" s="291" t="s">
        <v>202</v>
      </c>
      <c r="D9" s="308">
        <v>0.04</v>
      </c>
      <c r="E9" s="308">
        <v>4.4699999999999997E-2</v>
      </c>
      <c r="F9" s="296"/>
      <c r="G9" s="289"/>
      <c r="H9" s="295"/>
      <c r="I9" s="291" t="s">
        <v>202</v>
      </c>
      <c r="J9" s="308">
        <v>0.04</v>
      </c>
      <c r="K9" s="308">
        <v>4.4699999999999997E-2</v>
      </c>
      <c r="L9" s="296"/>
      <c r="M9" s="289"/>
      <c r="N9" s="295"/>
      <c r="O9" s="291" t="s">
        <v>202</v>
      </c>
      <c r="P9" s="308">
        <v>0.04</v>
      </c>
      <c r="Q9" s="308">
        <v>4.4699999999999997E-2</v>
      </c>
      <c r="R9" s="296"/>
      <c r="S9" s="289"/>
      <c r="T9" s="295"/>
      <c r="U9" s="291" t="s">
        <v>202</v>
      </c>
      <c r="V9" s="308">
        <v>0.04</v>
      </c>
      <c r="W9" s="308">
        <v>4.4699999999999997E-2</v>
      </c>
      <c r="X9" s="296"/>
      <c r="Z9" s="289"/>
      <c r="AA9" s="295"/>
      <c r="AB9" s="291" t="s">
        <v>202</v>
      </c>
      <c r="AC9" s="308">
        <v>0.04</v>
      </c>
      <c r="AD9" s="308">
        <v>1.7600000000000001E-2</v>
      </c>
      <c r="AE9" s="296"/>
      <c r="AG9" s="287"/>
    </row>
    <row r="10" spans="1:36" ht="13.5" thickBot="1">
      <c r="B10" s="295"/>
      <c r="C10" s="291" t="s">
        <v>203</v>
      </c>
      <c r="D10" s="308">
        <v>0.46700000000000003</v>
      </c>
      <c r="E10" s="314">
        <v>8.5699999999999998E-2</v>
      </c>
      <c r="F10" s="296"/>
      <c r="G10" s="289"/>
      <c r="H10" s="295"/>
      <c r="I10" s="291" t="s">
        <v>203</v>
      </c>
      <c r="J10" s="308">
        <v>0.433</v>
      </c>
      <c r="K10" s="314">
        <v>8.5699999999999998E-2</v>
      </c>
      <c r="L10" s="296"/>
      <c r="M10" s="289"/>
      <c r="N10" s="295"/>
      <c r="O10" s="291" t="s">
        <v>203</v>
      </c>
      <c r="P10" s="308">
        <v>0.4</v>
      </c>
      <c r="Q10" s="314">
        <v>8.5699999999999998E-2</v>
      </c>
      <c r="R10" s="296"/>
      <c r="S10" s="289"/>
      <c r="T10" s="295"/>
      <c r="U10" s="291" t="s">
        <v>203</v>
      </c>
      <c r="V10" s="308">
        <v>0.4</v>
      </c>
      <c r="W10" s="308">
        <v>8.5699999999999998E-2</v>
      </c>
      <c r="X10" s="296"/>
      <c r="Z10" s="289"/>
      <c r="AA10" s="295"/>
      <c r="AB10" s="291" t="s">
        <v>203</v>
      </c>
      <c r="AC10" s="308">
        <v>0.4</v>
      </c>
      <c r="AD10" s="308">
        <v>8.7800000000000003E-2</v>
      </c>
      <c r="AE10" s="296"/>
      <c r="AG10" s="287"/>
    </row>
    <row r="11" spans="1:36" ht="13.5" thickBot="1">
      <c r="B11" s="295"/>
      <c r="C11" s="1360" t="s">
        <v>204</v>
      </c>
      <c r="D11" s="1360"/>
      <c r="E11" s="309">
        <f>E8*(D8/(D8+D9))+E9*(D9/(D8+D9))</f>
        <v>4.9509756097560968E-2</v>
      </c>
      <c r="F11" s="296"/>
      <c r="G11" s="289"/>
      <c r="H11" s="295"/>
      <c r="I11" s="1360" t="s">
        <v>204</v>
      </c>
      <c r="J11" s="1360"/>
      <c r="K11" s="309">
        <f>K8*(J8/(J8+J9))+K9*(J9/(J8+J9))</f>
        <v>4.9533156966490292E-2</v>
      </c>
      <c r="L11" s="296"/>
      <c r="M11" s="289"/>
      <c r="N11" s="295"/>
      <c r="O11" s="1361" t="s">
        <v>204</v>
      </c>
      <c r="P11" s="1362"/>
      <c r="Q11" s="309">
        <f>Q8*(P8/(P8+P9))+Q9*(P9/(P8+P9))</f>
        <v>4.9553333333333324E-2</v>
      </c>
      <c r="R11" s="296"/>
      <c r="S11" s="289"/>
      <c r="T11" s="295"/>
      <c r="U11" s="1361" t="s">
        <v>204</v>
      </c>
      <c r="V11" s="1362"/>
      <c r="W11" s="309">
        <f>W8*(V8/(V8+V9))+W9*(V9/(V8+V9))</f>
        <v>4.9553333333333324E-2</v>
      </c>
      <c r="X11" s="296"/>
      <c r="Z11" s="289"/>
      <c r="AA11" s="295"/>
      <c r="AB11" s="1361" t="s">
        <v>204</v>
      </c>
      <c r="AC11" s="1362"/>
      <c r="AD11" s="309">
        <f>AD8*(AC8/(AC8+AC9))+AD9*(AC9/(AC8+AC9))</f>
        <v>3.2533333333333324E-2</v>
      </c>
      <c r="AE11" s="296"/>
      <c r="AG11" s="287"/>
    </row>
    <row r="12" spans="1:36" ht="13.5" thickBot="1">
      <c r="B12" s="295"/>
      <c r="C12" s="1360" t="s">
        <v>205</v>
      </c>
      <c r="D12" s="1360"/>
      <c r="E12" s="302">
        <f>(D8*E8)+(D9*E9)+(D10*E10)</f>
        <v>6.64106E-2</v>
      </c>
      <c r="F12" s="297"/>
      <c r="G12" s="312"/>
      <c r="H12" s="295"/>
      <c r="I12" s="1360" t="s">
        <v>205</v>
      </c>
      <c r="J12" s="1360"/>
      <c r="K12" s="302">
        <f>(J8*K8)+(J9*K9)+(J10*K10)</f>
        <v>6.5193399999999999E-2</v>
      </c>
      <c r="L12" s="297"/>
      <c r="M12" s="312"/>
      <c r="N12" s="295"/>
      <c r="O12" s="1360" t="s">
        <v>205</v>
      </c>
      <c r="P12" s="1365"/>
      <c r="Q12" s="302">
        <f>(P8*Q8)+(P9*Q9)+(P10*Q10)</f>
        <v>6.4011999999999999E-2</v>
      </c>
      <c r="R12" s="297"/>
      <c r="S12" s="312"/>
      <c r="T12" s="295"/>
      <c r="U12" s="1360" t="s">
        <v>205</v>
      </c>
      <c r="V12" s="1365"/>
      <c r="W12" s="302">
        <f>(V8*W8)+(V9*W9)+(V10*W10)</f>
        <v>6.4011999999999999E-2</v>
      </c>
      <c r="X12" s="297"/>
      <c r="Z12" s="312"/>
      <c r="AA12" s="295"/>
      <c r="AB12" s="1360" t="s">
        <v>205</v>
      </c>
      <c r="AC12" s="1365"/>
      <c r="AD12" s="302">
        <f>(AC8*AD8)+(AC9*AD9)+(AC10*AD10)</f>
        <v>5.4640000000000008E-2</v>
      </c>
      <c r="AE12" s="297"/>
      <c r="AG12" s="287"/>
    </row>
    <row r="13" spans="1:36" ht="6.75" customHeight="1" thickBot="1">
      <c r="B13" s="298"/>
      <c r="C13" s="299"/>
      <c r="D13" s="299"/>
      <c r="E13" s="299"/>
      <c r="F13" s="300"/>
      <c r="G13" s="304"/>
      <c r="H13" s="298"/>
      <c r="I13" s="299"/>
      <c r="J13" s="299"/>
      <c r="K13" s="299"/>
      <c r="L13" s="300"/>
      <c r="M13" s="304"/>
      <c r="N13" s="298"/>
      <c r="O13" s="299"/>
      <c r="P13" s="299"/>
      <c r="Q13" s="299"/>
      <c r="R13" s="300"/>
      <c r="S13" s="304"/>
      <c r="T13" s="298"/>
      <c r="U13" s="299"/>
      <c r="V13" s="299"/>
      <c r="W13" s="299"/>
      <c r="X13" s="300"/>
      <c r="Z13" s="304"/>
      <c r="AA13" s="298"/>
      <c r="AB13" s="299"/>
      <c r="AC13" s="299"/>
      <c r="AD13" s="299"/>
      <c r="AE13" s="300"/>
      <c r="AG13" s="287"/>
    </row>
    <row r="14" spans="1:36" ht="13.5" thickBot="1">
      <c r="AG14" s="287"/>
    </row>
    <row r="15" spans="1:36" ht="6" customHeight="1">
      <c r="B15" s="292"/>
      <c r="C15" s="293"/>
      <c r="D15" s="293"/>
      <c r="E15" s="293"/>
      <c r="F15" s="294"/>
      <c r="G15" s="304"/>
      <c r="H15" s="292"/>
      <c r="I15" s="293"/>
      <c r="J15" s="293"/>
      <c r="K15" s="293"/>
      <c r="L15" s="294"/>
      <c r="M15" s="304"/>
      <c r="N15" s="292"/>
      <c r="O15" s="293"/>
      <c r="P15" s="293"/>
      <c r="Q15" s="293"/>
      <c r="R15" s="294"/>
      <c r="S15" s="304"/>
      <c r="T15" s="292"/>
      <c r="U15" s="293"/>
      <c r="V15" s="293"/>
      <c r="W15" s="293"/>
      <c r="X15" s="294"/>
      <c r="Z15" s="304"/>
      <c r="AA15" s="292"/>
      <c r="AB15" s="293"/>
      <c r="AC15" s="293"/>
      <c r="AD15" s="293"/>
      <c r="AE15" s="294"/>
      <c r="AG15" s="287"/>
    </row>
    <row r="16" spans="1:36" ht="15.75">
      <c r="B16" s="295"/>
      <c r="C16" s="1366" t="s">
        <v>206</v>
      </c>
      <c r="D16" s="1366"/>
      <c r="E16" s="1366"/>
      <c r="F16" s="303"/>
      <c r="G16" s="304"/>
      <c r="H16" s="295"/>
      <c r="I16" s="1366" t="s">
        <v>207</v>
      </c>
      <c r="J16" s="1366"/>
      <c r="K16" s="1366"/>
      <c r="L16" s="303"/>
      <c r="M16" s="304"/>
      <c r="N16" s="295"/>
      <c r="O16" s="1367" t="s">
        <v>208</v>
      </c>
      <c r="P16" s="1367"/>
      <c r="Q16" s="1367"/>
      <c r="R16" s="303"/>
      <c r="S16" s="304"/>
      <c r="T16" s="295"/>
      <c r="U16" s="1359" t="s">
        <v>209</v>
      </c>
      <c r="V16" s="1359"/>
      <c r="W16" s="1359"/>
      <c r="X16" s="303"/>
      <c r="Z16" s="304"/>
      <c r="AA16" s="295"/>
      <c r="AB16" s="1359" t="s">
        <v>249</v>
      </c>
      <c r="AC16" s="1359"/>
      <c r="AD16" s="1359"/>
      <c r="AE16" s="303"/>
      <c r="AG16" s="287"/>
    </row>
    <row r="17" spans="2:33">
      <c r="B17" s="295"/>
      <c r="C17" s="1368" t="s">
        <v>210</v>
      </c>
      <c r="D17" s="1368"/>
      <c r="E17" s="307" t="s">
        <v>82</v>
      </c>
      <c r="F17" s="303"/>
      <c r="G17" s="304"/>
      <c r="H17" s="295"/>
      <c r="I17" s="1368" t="s">
        <v>210</v>
      </c>
      <c r="J17" s="1368"/>
      <c r="K17" s="307"/>
      <c r="L17" s="303"/>
      <c r="M17" s="304"/>
      <c r="N17" s="295"/>
      <c r="O17" s="1369" t="s">
        <v>210</v>
      </c>
      <c r="P17" s="1370"/>
      <c r="Q17" s="307"/>
      <c r="R17" s="303"/>
      <c r="S17" s="304"/>
      <c r="T17" s="295"/>
      <c r="U17" s="1369" t="s">
        <v>210</v>
      </c>
      <c r="V17" s="1370"/>
      <c r="W17" s="307"/>
      <c r="X17" s="303"/>
      <c r="Z17" s="304"/>
      <c r="AA17" s="295"/>
      <c r="AB17" s="1369" t="s">
        <v>210</v>
      </c>
      <c r="AC17" s="1370"/>
      <c r="AD17" s="307"/>
      <c r="AE17" s="303"/>
    </row>
    <row r="18" spans="2:33" s="322" customFormat="1">
      <c r="B18" s="320"/>
      <c r="C18" s="1371" t="s">
        <v>211</v>
      </c>
      <c r="D18" s="1371"/>
      <c r="E18" s="323">
        <f>'[21]2008 Income Statement'!B111</f>
        <v>189497.52</v>
      </c>
      <c r="F18" s="321"/>
      <c r="G18" s="317"/>
      <c r="H18" s="320"/>
      <c r="I18" s="1371" t="s">
        <v>211</v>
      </c>
      <c r="J18" s="1371"/>
      <c r="K18" s="324">
        <f>'[21]2009 Income Statement'!B111</f>
        <v>232774.02999999997</v>
      </c>
      <c r="L18" s="321"/>
      <c r="M18" s="317"/>
      <c r="N18" s="320"/>
      <c r="O18" s="1372" t="s">
        <v>211</v>
      </c>
      <c r="P18" s="1373"/>
      <c r="Q18" s="325">
        <f>'[21]2010 Income Statement'!B112</f>
        <v>178302.21</v>
      </c>
      <c r="R18" s="321"/>
      <c r="S18" s="317"/>
      <c r="T18" s="320"/>
      <c r="U18" s="1372" t="s">
        <v>211</v>
      </c>
      <c r="V18" s="1373"/>
      <c r="W18" s="325">
        <f>'[21]2011 Income Statement'!B111</f>
        <v>310045.43</v>
      </c>
      <c r="X18" s="321"/>
      <c r="Z18" s="317"/>
      <c r="AA18" s="320"/>
      <c r="AB18" s="1372" t="s">
        <v>211</v>
      </c>
      <c r="AC18" s="1373"/>
      <c r="AD18" s="325">
        <f>[24]Sheet1!$F$138</f>
        <v>0</v>
      </c>
      <c r="AE18" s="321"/>
      <c r="AG18" s="287"/>
    </row>
    <row r="19" spans="2:33" s="322" customFormat="1">
      <c r="B19" s="320"/>
      <c r="C19" s="1371" t="s">
        <v>212</v>
      </c>
      <c r="D19" s="1371"/>
      <c r="E19" s="323">
        <f>'[21]2008 Income Statement'!B132</f>
        <v>268547.73</v>
      </c>
      <c r="F19" s="321"/>
      <c r="G19" s="317"/>
      <c r="H19" s="320"/>
      <c r="I19" s="1371" t="s">
        <v>212</v>
      </c>
      <c r="J19" s="1371"/>
      <c r="K19" s="324">
        <f>'[21]2009 Income Statement'!B132</f>
        <v>292592.31</v>
      </c>
      <c r="L19" s="321"/>
      <c r="M19" s="317"/>
      <c r="N19" s="320"/>
      <c r="O19" s="1372" t="s">
        <v>212</v>
      </c>
      <c r="P19" s="1373"/>
      <c r="Q19" s="325">
        <f>'[21]2010 Income Statement'!B133</f>
        <v>346408.46</v>
      </c>
      <c r="R19" s="321"/>
      <c r="S19" s="317"/>
      <c r="T19" s="320"/>
      <c r="U19" s="1372" t="s">
        <v>212</v>
      </c>
      <c r="V19" s="1373"/>
      <c r="W19" s="325">
        <f>'[21]2011 Income Statement'!B132</f>
        <v>401700</v>
      </c>
      <c r="X19" s="321"/>
      <c r="Z19" s="317"/>
      <c r="AA19" s="320"/>
      <c r="AB19" s="1372" t="s">
        <v>212</v>
      </c>
      <c r="AC19" s="1373"/>
      <c r="AD19" s="325">
        <f>[24]Sheet1!$F$139</f>
        <v>0</v>
      </c>
      <c r="AE19" s="321"/>
      <c r="AG19" s="287"/>
    </row>
    <row r="20" spans="2:33" s="322" customFormat="1">
      <c r="B20" s="320"/>
      <c r="C20" s="1371" t="s">
        <v>213</v>
      </c>
      <c r="D20" s="1371"/>
      <c r="E20" s="323">
        <f>'[21]2008 Income Statement'!B143</f>
        <v>395414.00000000006</v>
      </c>
      <c r="F20" s="321"/>
      <c r="G20" s="317"/>
      <c r="H20" s="320"/>
      <c r="I20" s="1371" t="s">
        <v>213</v>
      </c>
      <c r="J20" s="1371"/>
      <c r="K20" s="324">
        <f>'[21]2009 Income Statement'!B143</f>
        <v>429850.54000000004</v>
      </c>
      <c r="L20" s="321"/>
      <c r="M20" s="317"/>
      <c r="N20" s="320"/>
      <c r="O20" s="1372" t="s">
        <v>213</v>
      </c>
      <c r="P20" s="1373"/>
      <c r="Q20" s="325">
        <f>'[21]2010 Income Statement'!B144</f>
        <v>422655.49</v>
      </c>
      <c r="R20" s="321"/>
      <c r="S20" s="317"/>
      <c r="T20" s="320"/>
      <c r="U20" s="1372" t="s">
        <v>213</v>
      </c>
      <c r="V20" s="1373"/>
      <c r="W20" s="325">
        <f>'[21]2011 Income Statement'!B143</f>
        <v>422000</v>
      </c>
      <c r="X20" s="321"/>
      <c r="Z20" s="317"/>
      <c r="AA20" s="320"/>
      <c r="AB20" s="1372" t="s">
        <v>213</v>
      </c>
      <c r="AC20" s="1373"/>
      <c r="AD20" s="1189">
        <f>'Revenue Requirement'!B4</f>
        <v>2172824</v>
      </c>
      <c r="AE20" s="321"/>
      <c r="AG20" s="287"/>
    </row>
    <row r="21" spans="2:33" s="322" customFormat="1">
      <c r="B21" s="320"/>
      <c r="C21" s="1371" t="s">
        <v>214</v>
      </c>
      <c r="D21" s="1371"/>
      <c r="E21" s="323">
        <f>'[21]2008 Income Statement'!B151</f>
        <v>485.87</v>
      </c>
      <c r="F21" s="321"/>
      <c r="G21" s="317"/>
      <c r="H21" s="320"/>
      <c r="I21" s="1371" t="s">
        <v>214</v>
      </c>
      <c r="J21" s="1371"/>
      <c r="K21" s="324">
        <f>'[21]2009 Income Statement'!B151</f>
        <v>9219.77</v>
      </c>
      <c r="L21" s="321"/>
      <c r="M21" s="317"/>
      <c r="N21" s="320"/>
      <c r="O21" s="1372" t="s">
        <v>214</v>
      </c>
      <c r="P21" s="1373"/>
      <c r="Q21" s="325">
        <f>'[21]2010 Income Statement'!B152</f>
        <v>450</v>
      </c>
      <c r="R21" s="321"/>
      <c r="S21" s="317"/>
      <c r="T21" s="320"/>
      <c r="U21" s="1372" t="s">
        <v>214</v>
      </c>
      <c r="V21" s="1373"/>
      <c r="W21" s="325">
        <f>'[21]2011 Income Statement'!B151</f>
        <v>3500</v>
      </c>
      <c r="X21" s="321"/>
      <c r="Z21" s="317"/>
      <c r="AA21" s="320"/>
      <c r="AB21" s="1372" t="s">
        <v>214</v>
      </c>
      <c r="AC21" s="1373"/>
      <c r="AD21" s="325"/>
      <c r="AE21" s="321"/>
      <c r="AG21" s="287"/>
    </row>
    <row r="22" spans="2:33" s="322" customFormat="1">
      <c r="B22" s="320"/>
      <c r="C22" s="1374" t="s">
        <v>215</v>
      </c>
      <c r="D22" s="1374"/>
      <c r="E22" s="323">
        <f>'[21]2008 Income Statement'!B172</f>
        <v>629125.30000000005</v>
      </c>
      <c r="F22" s="321"/>
      <c r="G22" s="317"/>
      <c r="H22" s="320"/>
      <c r="I22" s="1374" t="s">
        <v>215</v>
      </c>
      <c r="J22" s="1374"/>
      <c r="K22" s="324">
        <f>'[21]2009 Income Statement'!B172</f>
        <v>653416.03</v>
      </c>
      <c r="L22" s="321"/>
      <c r="M22" s="317"/>
      <c r="N22" s="320"/>
      <c r="O22" s="1375" t="s">
        <v>215</v>
      </c>
      <c r="P22" s="1376"/>
      <c r="Q22" s="325">
        <f>'[21]2010 Income Statement'!B174</f>
        <v>695208.46</v>
      </c>
      <c r="R22" s="321"/>
      <c r="S22" s="317"/>
      <c r="T22" s="320"/>
      <c r="U22" s="1375" t="s">
        <v>215</v>
      </c>
      <c r="V22" s="1376"/>
      <c r="W22" s="325">
        <f>'[21]2011 Income Statement'!B172</f>
        <v>669264</v>
      </c>
      <c r="X22" s="321"/>
      <c r="Z22" s="317"/>
      <c r="AA22" s="320"/>
      <c r="AB22" s="1375" t="s">
        <v>215</v>
      </c>
      <c r="AC22" s="1376"/>
      <c r="AD22" s="325"/>
      <c r="AE22" s="321"/>
      <c r="AG22" s="287"/>
    </row>
    <row r="23" spans="2:33" s="322" customFormat="1">
      <c r="B23" s="320"/>
      <c r="C23" s="1374" t="s">
        <v>216</v>
      </c>
      <c r="D23" s="1374"/>
      <c r="E23" s="323">
        <f>'[21]2008 Income Statement'!B200</f>
        <v>21292.42</v>
      </c>
      <c r="F23" s="321"/>
      <c r="G23" s="317"/>
      <c r="H23" s="320"/>
      <c r="I23" s="1374" t="s">
        <v>216</v>
      </c>
      <c r="J23" s="1374"/>
      <c r="K23" s="325">
        <f>'[21]2009 Income Statement'!B200</f>
        <v>20754.740000000002</v>
      </c>
      <c r="L23" s="321"/>
      <c r="M23" s="317"/>
      <c r="N23" s="320"/>
      <c r="O23" s="1375" t="s">
        <v>216</v>
      </c>
      <c r="P23" s="1376"/>
      <c r="Q23" s="325">
        <f>'[21]2010 Income Statement'!B202</f>
        <v>21558.3</v>
      </c>
      <c r="R23" s="321"/>
      <c r="S23" s="317"/>
      <c r="T23" s="320"/>
      <c r="U23" s="1375" t="s">
        <v>216</v>
      </c>
      <c r="V23" s="1376"/>
      <c r="W23" s="325">
        <f>'[21]2011 Income Statement'!B200</f>
        <v>22400</v>
      </c>
      <c r="X23" s="321"/>
      <c r="Z23" s="317"/>
      <c r="AA23" s="320"/>
      <c r="AB23" s="1375" t="s">
        <v>216</v>
      </c>
      <c r="AC23" s="1376"/>
      <c r="AD23" s="325">
        <f>'Revenue Requirement'!B6</f>
        <v>18187.02</v>
      </c>
      <c r="AE23" s="321"/>
      <c r="AG23" s="287"/>
    </row>
    <row r="24" spans="2:33">
      <c r="B24" s="295"/>
      <c r="C24" s="1377" t="s">
        <v>217</v>
      </c>
      <c r="D24" s="1378"/>
      <c r="E24" s="310"/>
      <c r="F24" s="303"/>
      <c r="G24" s="304"/>
      <c r="H24" s="295"/>
      <c r="I24" s="1377" t="s">
        <v>217</v>
      </c>
      <c r="J24" s="1378"/>
      <c r="K24" s="310">
        <v>0</v>
      </c>
      <c r="L24" s="303"/>
      <c r="M24" s="304"/>
      <c r="N24" s="295"/>
      <c r="O24" s="1377" t="s">
        <v>217</v>
      </c>
      <c r="P24" s="1379"/>
      <c r="Q24" s="326">
        <v>0</v>
      </c>
      <c r="R24" s="303"/>
      <c r="S24" s="304"/>
      <c r="T24" s="295"/>
      <c r="U24" s="1377" t="s">
        <v>217</v>
      </c>
      <c r="V24" s="1379"/>
      <c r="W24" s="326"/>
      <c r="X24" s="303"/>
      <c r="Z24" s="304"/>
      <c r="AA24" s="295"/>
      <c r="AB24" s="1377" t="s">
        <v>217</v>
      </c>
      <c r="AC24" s="1379"/>
      <c r="AD24" s="326"/>
      <c r="AE24" s="303"/>
    </row>
    <row r="25" spans="2:33" s="322" customFormat="1">
      <c r="B25" s="320"/>
      <c r="C25" s="1380" t="s">
        <v>218</v>
      </c>
      <c r="D25" s="1381"/>
      <c r="E25" s="327">
        <f>SUM(E18:E23)-E24</f>
        <v>1504362.8399999999</v>
      </c>
      <c r="F25" s="321"/>
      <c r="G25" s="317"/>
      <c r="H25" s="320"/>
      <c r="I25" s="1380" t="s">
        <v>218</v>
      </c>
      <c r="J25" s="1381"/>
      <c r="K25" s="327">
        <f>SUM(K18:K23)-K24</f>
        <v>1638607.4200000002</v>
      </c>
      <c r="L25" s="321"/>
      <c r="M25" s="317"/>
      <c r="N25" s="320"/>
      <c r="O25" s="1380" t="s">
        <v>218</v>
      </c>
      <c r="P25" s="1381"/>
      <c r="Q25" s="327">
        <f>SUM(Q18:Q23)-Q24</f>
        <v>1664582.9200000002</v>
      </c>
      <c r="R25" s="321"/>
      <c r="S25" s="317"/>
      <c r="T25" s="320"/>
      <c r="U25" s="1380" t="s">
        <v>218</v>
      </c>
      <c r="V25" s="1381"/>
      <c r="W25" s="327">
        <f>SUM(W18:W23)-W24</f>
        <v>1828909.43</v>
      </c>
      <c r="X25" s="321"/>
      <c r="Z25" s="317"/>
      <c r="AA25" s="320"/>
      <c r="AB25" s="1380" t="s">
        <v>218</v>
      </c>
      <c r="AC25" s="1381"/>
      <c r="AD25" s="327">
        <f>SUM(AD18:AD23)-AD24</f>
        <v>2191011.02</v>
      </c>
      <c r="AE25" s="321"/>
      <c r="AG25" s="287"/>
    </row>
    <row r="26" spans="2:33" s="322" customFormat="1">
      <c r="B26" s="320"/>
      <c r="C26" s="1382" t="s">
        <v>219</v>
      </c>
      <c r="D26" s="1383"/>
      <c r="E26" s="325">
        <f>'[21]2008 Income Statement'!B85</f>
        <v>8771341.0899999999</v>
      </c>
      <c r="F26" s="321"/>
      <c r="G26" s="317"/>
      <c r="H26" s="320"/>
      <c r="I26" s="1382" t="s">
        <v>219</v>
      </c>
      <c r="J26" s="1383"/>
      <c r="K26" s="325">
        <f>'[21]2009 Income Statement'!B85</f>
        <v>8978754.2700000014</v>
      </c>
      <c r="L26" s="321"/>
      <c r="M26" s="317"/>
      <c r="N26" s="320"/>
      <c r="O26" s="1382" t="s">
        <v>219</v>
      </c>
      <c r="P26" s="1383"/>
      <c r="Q26" s="325">
        <f>'[21]2010 Income Statement'!B86</f>
        <v>9131848.9299999997</v>
      </c>
      <c r="R26" s="321"/>
      <c r="S26" s="317"/>
      <c r="T26" s="320"/>
      <c r="U26" s="1382" t="s">
        <v>219</v>
      </c>
      <c r="V26" s="1383"/>
      <c r="W26" s="325">
        <f>'[21]2011 Income Statement'!B85</f>
        <v>9835044.9640147313</v>
      </c>
      <c r="X26" s="321"/>
      <c r="Z26" s="317"/>
      <c r="AA26" s="320"/>
      <c r="AB26" s="1382" t="s">
        <v>219</v>
      </c>
      <c r="AC26" s="1383"/>
      <c r="AD26" s="325">
        <f>'[9]3. Data_Input_Sheet'!$M$20</f>
        <v>14946516.579253072</v>
      </c>
      <c r="AE26" s="321"/>
      <c r="AG26" s="287"/>
    </row>
    <row r="27" spans="2:33" s="322" customFormat="1">
      <c r="B27" s="320"/>
      <c r="C27" s="1384" t="s">
        <v>220</v>
      </c>
      <c r="D27" s="1385"/>
      <c r="E27" s="325">
        <f>E25+E26</f>
        <v>10275703.93</v>
      </c>
      <c r="F27" s="321"/>
      <c r="G27" s="317"/>
      <c r="H27" s="320"/>
      <c r="I27" s="1384" t="s">
        <v>220</v>
      </c>
      <c r="J27" s="1385"/>
      <c r="K27" s="325">
        <f>K25+K26</f>
        <v>10617361.690000001</v>
      </c>
      <c r="L27" s="321"/>
      <c r="M27" s="317"/>
      <c r="N27" s="320"/>
      <c r="O27" s="1384" t="s">
        <v>220</v>
      </c>
      <c r="P27" s="1385"/>
      <c r="Q27" s="325">
        <f>Q25+Q26</f>
        <v>10796431.85</v>
      </c>
      <c r="R27" s="321"/>
      <c r="S27" s="317"/>
      <c r="T27" s="320"/>
      <c r="U27" s="1384" t="s">
        <v>220</v>
      </c>
      <c r="V27" s="1385"/>
      <c r="W27" s="325">
        <f>W25+W26</f>
        <v>11663954.394014731</v>
      </c>
      <c r="X27" s="321"/>
      <c r="Z27" s="317"/>
      <c r="AA27" s="320"/>
      <c r="AB27" s="1384" t="s">
        <v>220</v>
      </c>
      <c r="AC27" s="1385"/>
      <c r="AD27" s="325">
        <f>AD25+AD26</f>
        <v>17137527.599253073</v>
      </c>
      <c r="AE27" s="321"/>
    </row>
    <row r="28" spans="2:33" s="322" customFormat="1" ht="13.5" thickBot="1">
      <c r="B28" s="320"/>
      <c r="C28" s="1384"/>
      <c r="D28" s="1386"/>
      <c r="E28" s="1387"/>
      <c r="F28" s="321"/>
      <c r="G28" s="317"/>
      <c r="H28" s="320"/>
      <c r="I28" s="1384"/>
      <c r="J28" s="1386"/>
      <c r="K28" s="1387"/>
      <c r="L28" s="321"/>
      <c r="M28" s="317"/>
      <c r="N28" s="320"/>
      <c r="O28" s="1388"/>
      <c r="P28" s="1389"/>
      <c r="Q28" s="1387"/>
      <c r="R28" s="321"/>
      <c r="S28" s="317"/>
      <c r="T28" s="320"/>
      <c r="U28" s="1388"/>
      <c r="V28" s="1389"/>
      <c r="W28" s="1387"/>
      <c r="X28" s="321"/>
      <c r="Z28" s="317"/>
      <c r="AA28" s="320"/>
      <c r="AB28" s="335" t="s">
        <v>245</v>
      </c>
      <c r="AC28" s="333"/>
      <c r="AD28" s="334">
        <v>7.4999999999999997E-2</v>
      </c>
      <c r="AE28" s="321"/>
    </row>
    <row r="29" spans="2:33" s="322" customFormat="1" ht="13.5" thickBot="1">
      <c r="B29" s="320"/>
      <c r="C29" s="1371" t="s">
        <v>221</v>
      </c>
      <c r="D29" s="1372"/>
      <c r="E29" s="328">
        <f>E27*0.15</f>
        <v>1541355.5895</v>
      </c>
      <c r="F29" s="321"/>
      <c r="G29" s="317"/>
      <c r="H29" s="320"/>
      <c r="I29" s="1371" t="s">
        <v>221</v>
      </c>
      <c r="J29" s="1372"/>
      <c r="K29" s="328">
        <f>K27*0.15</f>
        <v>1592604.2535000001</v>
      </c>
      <c r="L29" s="321"/>
      <c r="M29" s="317"/>
      <c r="N29" s="320"/>
      <c r="O29" s="1372" t="s">
        <v>221</v>
      </c>
      <c r="P29" s="1390"/>
      <c r="Q29" s="328">
        <f>Q27*0.15</f>
        <v>1619464.7774999999</v>
      </c>
      <c r="R29" s="321"/>
      <c r="S29" s="317"/>
      <c r="T29" s="320"/>
      <c r="U29" s="1372" t="s">
        <v>221</v>
      </c>
      <c r="V29" s="1390"/>
      <c r="W29" s="328">
        <f>W27*0.15</f>
        <v>1749593.1591022096</v>
      </c>
      <c r="X29" s="321"/>
      <c r="Z29" s="317"/>
      <c r="AA29" s="320"/>
      <c r="AB29" s="1372" t="s">
        <v>239</v>
      </c>
      <c r="AC29" s="1390"/>
      <c r="AD29" s="328">
        <f>AD27*AD28</f>
        <v>1285314.5699439805</v>
      </c>
      <c r="AE29" s="321"/>
    </row>
    <row r="30" spans="2:33" ht="6.75" customHeight="1" thickBot="1">
      <c r="B30" s="298"/>
      <c r="C30" s="299"/>
      <c r="D30" s="299"/>
      <c r="E30" s="305"/>
      <c r="F30" s="300"/>
      <c r="G30" s="304"/>
      <c r="H30" s="298"/>
      <c r="I30" s="299"/>
      <c r="J30" s="299"/>
      <c r="K30" s="305"/>
      <c r="L30" s="300"/>
      <c r="M30" s="304"/>
      <c r="N30" s="298"/>
      <c r="O30" s="299"/>
      <c r="P30" s="299"/>
      <c r="Q30" s="305"/>
      <c r="R30" s="300"/>
      <c r="S30" s="304"/>
      <c r="T30" s="298"/>
      <c r="U30" s="299"/>
      <c r="V30" s="299"/>
      <c r="W30" s="305"/>
      <c r="X30" s="300"/>
      <c r="Z30" s="304"/>
      <c r="AA30" s="298"/>
      <c r="AB30" s="299"/>
      <c r="AC30" s="299"/>
      <c r="AD30" s="305"/>
      <c r="AE30" s="300"/>
    </row>
    <row r="31" spans="2:33" ht="13.5" thickBot="1"/>
    <row r="32" spans="2:33" ht="7.5" customHeight="1">
      <c r="B32" s="292"/>
      <c r="C32" s="293"/>
      <c r="D32" s="293"/>
      <c r="E32" s="293"/>
      <c r="F32" s="294"/>
      <c r="G32" s="304"/>
      <c r="H32" s="292"/>
      <c r="I32" s="293"/>
      <c r="J32" s="293"/>
      <c r="K32" s="293"/>
      <c r="L32" s="294"/>
      <c r="M32" s="304"/>
      <c r="N32" s="292"/>
      <c r="O32" s="293"/>
      <c r="P32" s="293"/>
      <c r="Q32" s="293"/>
      <c r="R32" s="294"/>
      <c r="S32" s="304"/>
      <c r="T32" s="292"/>
      <c r="U32" s="293"/>
      <c r="V32" s="293"/>
      <c r="W32" s="293"/>
      <c r="X32" s="294"/>
      <c r="Z32" s="304"/>
      <c r="AA32" s="292"/>
      <c r="AB32" s="293"/>
      <c r="AC32" s="293"/>
      <c r="AD32" s="293"/>
      <c r="AE32" s="294"/>
    </row>
    <row r="33" spans="2:34" s="322" customFormat="1" ht="15.75">
      <c r="B33" s="320"/>
      <c r="C33" s="1391" t="s">
        <v>222</v>
      </c>
      <c r="D33" s="1391"/>
      <c r="E33" s="1391"/>
      <c r="F33" s="321"/>
      <c r="G33" s="317"/>
      <c r="H33" s="320"/>
      <c r="I33" s="1391" t="s">
        <v>223</v>
      </c>
      <c r="J33" s="1391"/>
      <c r="K33" s="1391"/>
      <c r="L33" s="321"/>
      <c r="M33" s="317"/>
      <c r="N33" s="320"/>
      <c r="O33" s="1391" t="s">
        <v>224</v>
      </c>
      <c r="P33" s="1391"/>
      <c r="Q33" s="1391"/>
      <c r="R33" s="321"/>
      <c r="S33" s="317"/>
      <c r="T33" s="320"/>
      <c r="U33" s="1391" t="s">
        <v>225</v>
      </c>
      <c r="V33" s="1391"/>
      <c r="W33" s="1391"/>
      <c r="X33" s="321"/>
      <c r="Z33" s="317"/>
      <c r="AA33" s="320"/>
      <c r="AB33" s="1391" t="s">
        <v>248</v>
      </c>
      <c r="AC33" s="1391"/>
      <c r="AD33" s="1391"/>
      <c r="AE33" s="321"/>
    </row>
    <row r="34" spans="2:34" s="322" customFormat="1">
      <c r="B34" s="320"/>
      <c r="C34" s="1392" t="s">
        <v>226</v>
      </c>
      <c r="D34" s="1392"/>
      <c r="E34" s="329">
        <f>'[21]FA Continuity 2008'!D47-'[21]FA Continuity 2008'!I47</f>
        <v>3500926.42</v>
      </c>
      <c r="F34" s="321"/>
      <c r="G34" s="317"/>
      <c r="H34" s="320"/>
      <c r="I34" s="1392" t="s">
        <v>227</v>
      </c>
      <c r="J34" s="1392"/>
      <c r="K34" s="329">
        <f>E35</f>
        <v>3848479.6</v>
      </c>
      <c r="L34" s="321"/>
      <c r="M34" s="317"/>
      <c r="N34" s="320"/>
      <c r="O34" s="1392" t="s">
        <v>228</v>
      </c>
      <c r="P34" s="1392"/>
      <c r="Q34" s="329">
        <f>K35</f>
        <v>4115105.5200000009</v>
      </c>
      <c r="R34" s="321"/>
      <c r="S34" s="317"/>
      <c r="T34" s="320"/>
      <c r="U34" s="1392" t="s">
        <v>229</v>
      </c>
      <c r="V34" s="1392"/>
      <c r="W34" s="329">
        <f>Q35</f>
        <v>5147592.2156666685</v>
      </c>
      <c r="X34" s="321"/>
      <c r="Z34" s="317"/>
      <c r="AA34" s="320"/>
      <c r="AB34" s="1392" t="s">
        <v>246</v>
      </c>
      <c r="AC34" s="1392"/>
      <c r="AD34" s="329">
        <f>'[9]3. Data_Input_Sheet'!M16</f>
        <v>9454203.3099999987</v>
      </c>
      <c r="AE34" s="321"/>
    </row>
    <row r="35" spans="2:34" s="322" customFormat="1">
      <c r="B35" s="320"/>
      <c r="C35" s="1392" t="s">
        <v>230</v>
      </c>
      <c r="D35" s="1392"/>
      <c r="E35" s="329">
        <f>'[21]FA Continuity 2008'!M47</f>
        <v>3848479.6</v>
      </c>
      <c r="F35" s="321"/>
      <c r="G35" s="317"/>
      <c r="H35" s="320"/>
      <c r="I35" s="1392" t="s">
        <v>231</v>
      </c>
      <c r="J35" s="1392"/>
      <c r="K35" s="329">
        <f>'[21]FA Continuity 2009'!M47</f>
        <v>4115105.5200000009</v>
      </c>
      <c r="L35" s="321"/>
      <c r="M35" s="317"/>
      <c r="N35" s="320"/>
      <c r="O35" s="1392" t="s">
        <v>232</v>
      </c>
      <c r="P35" s="1392"/>
      <c r="Q35" s="329">
        <f>'[21]FA Continuity 2010'!M47</f>
        <v>5147592.2156666685</v>
      </c>
      <c r="R35" s="321"/>
      <c r="S35" s="317"/>
      <c r="T35" s="320"/>
      <c r="U35" s="1392" t="s">
        <v>233</v>
      </c>
      <c r="V35" s="1392"/>
      <c r="W35" s="329">
        <f>'[21]FA Continuity MIFRS 2011'!M47</f>
        <v>5349238.0070598852</v>
      </c>
      <c r="X35" s="321"/>
      <c r="Z35" s="317"/>
      <c r="AA35" s="320"/>
      <c r="AB35" s="1392" t="s">
        <v>247</v>
      </c>
      <c r="AC35" s="1392"/>
      <c r="AD35" s="329">
        <f>'[9]3. Data_Input_Sheet'!M17</f>
        <v>-3827814.9979999997</v>
      </c>
      <c r="AE35" s="321"/>
    </row>
    <row r="36" spans="2:34" s="322" customFormat="1">
      <c r="B36" s="320"/>
      <c r="C36" s="1393" t="s">
        <v>234</v>
      </c>
      <c r="D36" s="1393"/>
      <c r="E36" s="330">
        <f>AVERAGE(E34:E35)</f>
        <v>3674703.01</v>
      </c>
      <c r="F36" s="321"/>
      <c r="G36" s="317"/>
      <c r="H36" s="320"/>
      <c r="I36" s="1393" t="s">
        <v>235</v>
      </c>
      <c r="J36" s="1393"/>
      <c r="K36" s="330">
        <f>AVERAGE(K34:K35)</f>
        <v>3981792.5600000005</v>
      </c>
      <c r="L36" s="321"/>
      <c r="M36" s="317"/>
      <c r="N36" s="320"/>
      <c r="O36" s="1393" t="s">
        <v>236</v>
      </c>
      <c r="P36" s="1393"/>
      <c r="Q36" s="330">
        <f>AVERAGE(Q34:Q35)</f>
        <v>4631348.867833335</v>
      </c>
      <c r="R36" s="321"/>
      <c r="S36" s="317"/>
      <c r="T36" s="320"/>
      <c r="U36" s="1393" t="s">
        <v>237</v>
      </c>
      <c r="V36" s="1393"/>
      <c r="W36" s="330">
        <f>AVERAGE(W34:W35)</f>
        <v>5248415.1113632768</v>
      </c>
      <c r="X36" s="321"/>
      <c r="Z36" s="317"/>
      <c r="AA36" s="320"/>
      <c r="AB36" s="1393" t="s">
        <v>238</v>
      </c>
      <c r="AC36" s="1393"/>
      <c r="AD36" s="330">
        <f>SUM(AD34:AD35)</f>
        <v>5626388.311999999</v>
      </c>
      <c r="AE36" s="321"/>
    </row>
    <row r="37" spans="2:34" s="322" customFormat="1">
      <c r="B37" s="320"/>
      <c r="C37" s="1392" t="s">
        <v>239</v>
      </c>
      <c r="D37" s="1392"/>
      <c r="E37" s="329">
        <f>E29</f>
        <v>1541355.5895</v>
      </c>
      <c r="F37" s="321"/>
      <c r="G37" s="317"/>
      <c r="H37" s="320"/>
      <c r="I37" s="1392" t="s">
        <v>239</v>
      </c>
      <c r="J37" s="1392"/>
      <c r="K37" s="329">
        <f>K29</f>
        <v>1592604.2535000001</v>
      </c>
      <c r="L37" s="321"/>
      <c r="M37" s="317"/>
      <c r="N37" s="320"/>
      <c r="O37" s="1392" t="s">
        <v>239</v>
      </c>
      <c r="P37" s="1392"/>
      <c r="Q37" s="329">
        <f>Q29</f>
        <v>1619464.7774999999</v>
      </c>
      <c r="R37" s="321"/>
      <c r="S37" s="317"/>
      <c r="T37" s="320"/>
      <c r="U37" s="1392" t="s">
        <v>239</v>
      </c>
      <c r="V37" s="1392"/>
      <c r="W37" s="329">
        <f>W29</f>
        <v>1749593.1591022096</v>
      </c>
      <c r="X37" s="321"/>
      <c r="Z37" s="317"/>
      <c r="AA37" s="320"/>
      <c r="AB37" s="1392" t="s">
        <v>239</v>
      </c>
      <c r="AC37" s="1392"/>
      <c r="AD37" s="329">
        <f>AD29</f>
        <v>1285314.5699439805</v>
      </c>
      <c r="AE37" s="321"/>
    </row>
    <row r="38" spans="2:34" s="322" customFormat="1" ht="13.5" thickBot="1">
      <c r="B38" s="320"/>
      <c r="C38" s="1393" t="s">
        <v>240</v>
      </c>
      <c r="D38" s="1393"/>
      <c r="E38" s="331">
        <f>E36+E37</f>
        <v>5216058.5994999995</v>
      </c>
      <c r="F38" s="321"/>
      <c r="G38" s="317"/>
      <c r="H38" s="320"/>
      <c r="I38" s="1393" t="s">
        <v>240</v>
      </c>
      <c r="J38" s="1393"/>
      <c r="K38" s="331">
        <f>K36+K37</f>
        <v>5574396.8135000002</v>
      </c>
      <c r="L38" s="321"/>
      <c r="M38" s="317"/>
      <c r="N38" s="320"/>
      <c r="O38" s="1393" t="s">
        <v>240</v>
      </c>
      <c r="P38" s="1393"/>
      <c r="Q38" s="331">
        <f>Q36+Q37</f>
        <v>6250813.6453333348</v>
      </c>
      <c r="R38" s="321"/>
      <c r="S38" s="317"/>
      <c r="T38" s="320"/>
      <c r="U38" s="1393" t="s">
        <v>240</v>
      </c>
      <c r="V38" s="1393"/>
      <c r="W38" s="331">
        <f>W36+W37</f>
        <v>6998008.2704654867</v>
      </c>
      <c r="X38" s="321"/>
      <c r="Z38" s="317"/>
      <c r="AA38" s="320"/>
      <c r="AB38" s="1393" t="s">
        <v>240</v>
      </c>
      <c r="AC38" s="1393"/>
      <c r="AD38" s="331">
        <f>AD36+AD37</f>
        <v>6911702.8819439793</v>
      </c>
      <c r="AE38" s="321"/>
      <c r="AG38" s="448">
        <f>'[3]4. Rate_Base'!$G$18</f>
        <v>7040704.9788580108</v>
      </c>
      <c r="AH38" s="322" t="s">
        <v>502</v>
      </c>
    </row>
    <row r="39" spans="2:34" ht="13.5" thickTop="1">
      <c r="B39" s="295"/>
      <c r="C39" s="1394" t="s">
        <v>205</v>
      </c>
      <c r="D39" s="1394"/>
      <c r="E39" s="306">
        <f>E12</f>
        <v>6.64106E-2</v>
      </c>
      <c r="F39" s="303"/>
      <c r="G39" s="304"/>
      <c r="H39" s="295"/>
      <c r="I39" s="1394" t="s">
        <v>205</v>
      </c>
      <c r="J39" s="1394"/>
      <c r="K39" s="306">
        <f>K12</f>
        <v>6.5193399999999999E-2</v>
      </c>
      <c r="L39" s="303"/>
      <c r="M39" s="304"/>
      <c r="N39" s="295"/>
      <c r="O39" s="1394" t="s">
        <v>205</v>
      </c>
      <c r="P39" s="1394"/>
      <c r="Q39" s="306">
        <f>Q12</f>
        <v>6.4011999999999999E-2</v>
      </c>
      <c r="R39" s="303"/>
      <c r="S39" s="304"/>
      <c r="T39" s="295"/>
      <c r="U39" s="1394" t="s">
        <v>205</v>
      </c>
      <c r="V39" s="1394"/>
      <c r="W39" s="306">
        <f>W12</f>
        <v>6.4011999999999999E-2</v>
      </c>
      <c r="X39" s="303"/>
      <c r="Z39" s="304"/>
      <c r="AA39" s="295"/>
      <c r="AB39" s="1394" t="s">
        <v>205</v>
      </c>
      <c r="AC39" s="1394"/>
      <c r="AD39" s="306">
        <f>AD12</f>
        <v>5.4640000000000008E-2</v>
      </c>
      <c r="AE39" s="303"/>
    </row>
    <row r="40" spans="2:34" s="322" customFormat="1" ht="13.5" thickBot="1">
      <c r="B40" s="320"/>
      <c r="C40" s="1393" t="s">
        <v>241</v>
      </c>
      <c r="D40" s="1393"/>
      <c r="E40" s="331">
        <f>E38*E39</f>
        <v>346401.58122795465</v>
      </c>
      <c r="F40" s="321"/>
      <c r="G40" s="317"/>
      <c r="H40" s="320"/>
      <c r="I40" s="1393" t="s">
        <v>241</v>
      </c>
      <c r="J40" s="1393"/>
      <c r="K40" s="331">
        <f>K38*K39</f>
        <v>363413.8812212309</v>
      </c>
      <c r="L40" s="321"/>
      <c r="M40" s="317"/>
      <c r="N40" s="320"/>
      <c r="O40" s="1393" t="s">
        <v>241</v>
      </c>
      <c r="P40" s="1393"/>
      <c r="Q40" s="331">
        <f>Q38*Q39</f>
        <v>400127.08306507743</v>
      </c>
      <c r="R40" s="321"/>
      <c r="S40" s="317"/>
      <c r="T40" s="320"/>
      <c r="U40" s="1393" t="s">
        <v>241</v>
      </c>
      <c r="V40" s="1393"/>
      <c r="W40" s="331">
        <f>W38*W39</f>
        <v>447956.5054090367</v>
      </c>
      <c r="X40" s="321"/>
      <c r="Z40" s="317"/>
      <c r="AA40" s="320"/>
      <c r="AB40" s="1393" t="s">
        <v>241</v>
      </c>
      <c r="AC40" s="1393"/>
      <c r="AD40" s="331">
        <f>AD38*AD39</f>
        <v>377655.44546941906</v>
      </c>
      <c r="AE40" s="321"/>
    </row>
    <row r="41" spans="2:34" s="322" customFormat="1" ht="13.5" thickTop="1">
      <c r="B41" s="320"/>
      <c r="C41" s="1392" t="s">
        <v>242</v>
      </c>
      <c r="D41" s="1392"/>
      <c r="E41" s="329">
        <f>(E38*D8*E8)+(E38*D9*E9)</f>
        <v>137645.00556462564</v>
      </c>
      <c r="F41" s="321"/>
      <c r="G41" s="317"/>
      <c r="H41" s="320"/>
      <c r="I41" s="1392" t="s">
        <v>242</v>
      </c>
      <c r="J41" s="1392"/>
      <c r="K41" s="329">
        <f>(K38*J8*K8)+(K38*J9*K9)</f>
        <v>156558.60682619156</v>
      </c>
      <c r="L41" s="321"/>
      <c r="M41" s="317"/>
      <c r="N41" s="320"/>
      <c r="O41" s="1392" t="s">
        <v>242</v>
      </c>
      <c r="P41" s="1392"/>
      <c r="Q41" s="329">
        <f>(Q38*P8*Q8)+(Q38*P9*Q9)</f>
        <v>185849.19130305073</v>
      </c>
      <c r="R41" s="321"/>
      <c r="S41" s="317"/>
      <c r="T41" s="320"/>
      <c r="U41" s="1392" t="s">
        <v>242</v>
      </c>
      <c r="V41" s="1392"/>
      <c r="W41" s="329">
        <f>(W38*V8*W8)+(W38*V9*W9)</f>
        <v>208064.78189747984</v>
      </c>
      <c r="X41" s="321"/>
      <c r="Z41" s="317"/>
      <c r="AA41" s="320"/>
      <c r="AB41" s="1392" t="s">
        <v>242</v>
      </c>
      <c r="AC41" s="1392"/>
      <c r="AD41" s="329">
        <f>(AD38*AC8*AD8)+(AD38*AC9*AD9)</f>
        <v>134916.44025554648</v>
      </c>
      <c r="AE41" s="321"/>
    </row>
    <row r="42" spans="2:34" s="322" customFormat="1">
      <c r="B42" s="320"/>
      <c r="C42" s="1392" t="s">
        <v>243</v>
      </c>
      <c r="D42" s="1392"/>
      <c r="E42" s="329">
        <f>E38*D10*E10</f>
        <v>208756.57566332901</v>
      </c>
      <c r="F42" s="321"/>
      <c r="G42" s="317"/>
      <c r="H42" s="320"/>
      <c r="I42" s="1392" t="s">
        <v>243</v>
      </c>
      <c r="J42" s="1392"/>
      <c r="K42" s="329">
        <f>K38*J10*K10</f>
        <v>206855.27439503936</v>
      </c>
      <c r="L42" s="321"/>
      <c r="M42" s="317"/>
      <c r="N42" s="320"/>
      <c r="O42" s="1392" t="s">
        <v>243</v>
      </c>
      <c r="P42" s="1392"/>
      <c r="Q42" s="329">
        <f>Q38*P10*Q10</f>
        <v>214277.8917620267</v>
      </c>
      <c r="R42" s="321"/>
      <c r="S42" s="317"/>
      <c r="T42" s="320"/>
      <c r="U42" s="1392" t="s">
        <v>243</v>
      </c>
      <c r="V42" s="1392"/>
      <c r="W42" s="329">
        <f>W38*V10*W10</f>
        <v>239891.72351155689</v>
      </c>
      <c r="X42" s="321"/>
      <c r="Z42" s="317"/>
      <c r="AA42" s="320"/>
      <c r="AB42" s="1392" t="s">
        <v>243</v>
      </c>
      <c r="AC42" s="1392"/>
      <c r="AD42" s="329">
        <f>AD38*AC10*AD10</f>
        <v>242739.00521387256</v>
      </c>
      <c r="AE42" s="321"/>
    </row>
    <row r="43" spans="2:34" ht="5.25" customHeight="1" thickBot="1">
      <c r="B43" s="298"/>
      <c r="C43" s="299"/>
      <c r="D43" s="299"/>
      <c r="E43" s="299"/>
      <c r="F43" s="300"/>
      <c r="G43" s="304"/>
      <c r="H43" s="298"/>
      <c r="I43" s="299"/>
      <c r="J43" s="299"/>
      <c r="K43" s="299"/>
      <c r="L43" s="300"/>
      <c r="M43" s="304"/>
      <c r="N43" s="298"/>
      <c r="O43" s="299"/>
      <c r="P43" s="299"/>
      <c r="Q43" s="299"/>
      <c r="R43" s="300"/>
      <c r="S43" s="304"/>
      <c r="T43" s="298"/>
      <c r="U43" s="299"/>
      <c r="V43" s="299"/>
      <c r="W43" s="299"/>
      <c r="X43" s="300"/>
      <c r="Z43" s="304"/>
      <c r="AA43" s="298"/>
      <c r="AB43" s="299"/>
      <c r="AC43" s="299"/>
      <c r="AD43" s="299"/>
      <c r="AE43" s="300"/>
    </row>
    <row r="44" spans="2:34" ht="13.7" customHeight="1"/>
    <row r="53" spans="30:30">
      <c r="AD53" s="288" t="s">
        <v>244</v>
      </c>
    </row>
    <row r="78" spans="4:4">
      <c r="D78" s="290"/>
    </row>
  </sheetData>
  <mergeCells count="137">
    <mergeCell ref="C42:D42"/>
    <mergeCell ref="I42:J42"/>
    <mergeCell ref="O42:P42"/>
    <mergeCell ref="U42:V42"/>
    <mergeCell ref="AB42:AC42"/>
    <mergeCell ref="C40:D40"/>
    <mergeCell ref="I40:J40"/>
    <mergeCell ref="O40:P40"/>
    <mergeCell ref="U40:V40"/>
    <mergeCell ref="AB40:AC40"/>
    <mergeCell ref="C41:D41"/>
    <mergeCell ref="I41:J41"/>
    <mergeCell ref="O41:P41"/>
    <mergeCell ref="U41:V41"/>
    <mergeCell ref="AB41:AC41"/>
    <mergeCell ref="C38:D38"/>
    <mergeCell ref="I38:J38"/>
    <mergeCell ref="O38:P38"/>
    <mergeCell ref="U38:V38"/>
    <mergeCell ref="AB38:AC38"/>
    <mergeCell ref="C39:D39"/>
    <mergeCell ref="I39:J39"/>
    <mergeCell ref="O39:P39"/>
    <mergeCell ref="U39:V39"/>
    <mergeCell ref="AB39:AC39"/>
    <mergeCell ref="C36:D36"/>
    <mergeCell ref="I36:J36"/>
    <mergeCell ref="O36:P36"/>
    <mergeCell ref="U36:V36"/>
    <mergeCell ref="AB36:AC36"/>
    <mergeCell ref="C37:D37"/>
    <mergeCell ref="I37:J37"/>
    <mergeCell ref="O37:P37"/>
    <mergeCell ref="U37:V37"/>
    <mergeCell ref="AB37:AC37"/>
    <mergeCell ref="C34:D34"/>
    <mergeCell ref="I34:J34"/>
    <mergeCell ref="O34:P34"/>
    <mergeCell ref="U34:V34"/>
    <mergeCell ref="AB34:AC34"/>
    <mergeCell ref="C35:D35"/>
    <mergeCell ref="I35:J35"/>
    <mergeCell ref="O35:P35"/>
    <mergeCell ref="U35:V35"/>
    <mergeCell ref="AB35:AC35"/>
    <mergeCell ref="C29:D29"/>
    <mergeCell ref="I29:J29"/>
    <mergeCell ref="O29:P29"/>
    <mergeCell ref="U29:V29"/>
    <mergeCell ref="AB29:AC29"/>
    <mergeCell ref="C33:E33"/>
    <mergeCell ref="I33:K33"/>
    <mergeCell ref="O33:Q33"/>
    <mergeCell ref="U33:W33"/>
    <mergeCell ref="AB33:AD33"/>
    <mergeCell ref="C27:D27"/>
    <mergeCell ref="I27:J27"/>
    <mergeCell ref="O27:P27"/>
    <mergeCell ref="U27:V27"/>
    <mergeCell ref="AB27:AC27"/>
    <mergeCell ref="C28:E28"/>
    <mergeCell ref="I28:K28"/>
    <mergeCell ref="O28:Q28"/>
    <mergeCell ref="U28:W28"/>
    <mergeCell ref="C25:D25"/>
    <mergeCell ref="I25:J25"/>
    <mergeCell ref="O25:P25"/>
    <mergeCell ref="U25:V25"/>
    <mergeCell ref="AB25:AC25"/>
    <mergeCell ref="C26:D26"/>
    <mergeCell ref="I26:J26"/>
    <mergeCell ref="O26:P26"/>
    <mergeCell ref="U26:V26"/>
    <mergeCell ref="AB26:AC26"/>
    <mergeCell ref="C23:D23"/>
    <mergeCell ref="I23:J23"/>
    <mergeCell ref="O23:P23"/>
    <mergeCell ref="U23:V23"/>
    <mergeCell ref="AB23:AC23"/>
    <mergeCell ref="C24:D24"/>
    <mergeCell ref="I24:J24"/>
    <mergeCell ref="O24:P24"/>
    <mergeCell ref="U24:V24"/>
    <mergeCell ref="AB24:AC24"/>
    <mergeCell ref="C21:D21"/>
    <mergeCell ref="I21:J21"/>
    <mergeCell ref="O21:P21"/>
    <mergeCell ref="U21:V21"/>
    <mergeCell ref="AB21:AC21"/>
    <mergeCell ref="C22:D22"/>
    <mergeCell ref="I22:J22"/>
    <mergeCell ref="O22:P22"/>
    <mergeCell ref="U22:V22"/>
    <mergeCell ref="AB22:AC22"/>
    <mergeCell ref="C19:D19"/>
    <mergeCell ref="I19:J19"/>
    <mergeCell ref="O19:P19"/>
    <mergeCell ref="U19:V19"/>
    <mergeCell ref="AB19:AC19"/>
    <mergeCell ref="C20:D20"/>
    <mergeCell ref="I20:J20"/>
    <mergeCell ref="O20:P20"/>
    <mergeCell ref="U20:V20"/>
    <mergeCell ref="AB20:AC20"/>
    <mergeCell ref="C17:D17"/>
    <mergeCell ref="I17:J17"/>
    <mergeCell ref="O17:P17"/>
    <mergeCell ref="U17:V17"/>
    <mergeCell ref="AB17:AC17"/>
    <mergeCell ref="C18:D18"/>
    <mergeCell ref="I18:J18"/>
    <mergeCell ref="O18:P18"/>
    <mergeCell ref="U18:V18"/>
    <mergeCell ref="AB18:AC18"/>
    <mergeCell ref="C12:D12"/>
    <mergeCell ref="I12:J12"/>
    <mergeCell ref="O12:P12"/>
    <mergeCell ref="U12:V12"/>
    <mergeCell ref="AB12:AC12"/>
    <mergeCell ref="C16:E16"/>
    <mergeCell ref="I16:K16"/>
    <mergeCell ref="O16:Q16"/>
    <mergeCell ref="U16:W16"/>
    <mergeCell ref="AB16:AD16"/>
    <mergeCell ref="U6:W6"/>
    <mergeCell ref="AB6:AD6"/>
    <mergeCell ref="C11:D11"/>
    <mergeCell ref="I11:J11"/>
    <mergeCell ref="O11:P11"/>
    <mergeCell ref="U11:V11"/>
    <mergeCell ref="AB11:AC11"/>
    <mergeCell ref="A1:R1"/>
    <mergeCell ref="A2:R2"/>
    <mergeCell ref="B3:R3"/>
    <mergeCell ref="C6:E6"/>
    <mergeCell ref="I6:K6"/>
    <mergeCell ref="O6:Q6"/>
  </mergeCells>
  <pageMargins left="0.19685039370078741" right="0.39370078740157483" top="0.86614173228346458" bottom="0.23622047244094491" header="0.27559055118110237" footer="0"/>
  <pageSetup scale="10" orientation="landscape" r:id="rId1"/>
  <headerFooter alignWithMargins="0">
    <oddFooter>&amp;L&amp;A</oddFooter>
  </headerFooter>
</worksheet>
</file>

<file path=xl/worksheets/sheet5.xml><?xml version="1.0" encoding="utf-8"?>
<worksheet xmlns="http://schemas.openxmlformats.org/spreadsheetml/2006/main" xmlns:r="http://schemas.openxmlformats.org/officeDocument/2006/relationships">
  <sheetPr>
    <tabColor theme="9" tint="0.59999389629810485"/>
    <pageSetUpPr fitToPage="1"/>
  </sheetPr>
  <dimension ref="A1:O28"/>
  <sheetViews>
    <sheetView workbookViewId="0">
      <selection activeCell="J33" sqref="J33"/>
    </sheetView>
  </sheetViews>
  <sheetFormatPr defaultColWidth="9.28515625" defaultRowHeight="12.75"/>
  <cols>
    <col min="1" max="1" width="32.7109375" style="195" bestFit="1" customWidth="1"/>
    <col min="2" max="2" width="16.42578125" style="195" customWidth="1"/>
    <col min="3" max="3" width="15.140625" style="195" customWidth="1"/>
    <col min="4" max="4" width="12" style="195" customWidth="1"/>
    <col min="5" max="5" width="14.42578125" style="195" customWidth="1"/>
    <col min="6" max="16384" width="9.28515625" style="195"/>
  </cols>
  <sheetData>
    <row r="1" spans="1:15" ht="21.75" customHeight="1">
      <c r="A1" s="1222" t="str">
        <f>+'Revenue Input'!A1</f>
        <v>RSL EB-2015-0100</v>
      </c>
      <c r="B1" s="1222"/>
      <c r="C1" s="1222"/>
      <c r="D1" s="1222"/>
      <c r="E1" s="1222"/>
    </row>
    <row r="2" spans="1:15">
      <c r="A2" s="1234"/>
      <c r="B2" s="1234"/>
      <c r="C2" s="1234"/>
      <c r="D2" s="1234"/>
      <c r="E2" s="1234"/>
    </row>
    <row r="3" spans="1:15" s="207" customFormat="1" ht="15">
      <c r="A3" s="1233" t="s">
        <v>853</v>
      </c>
      <c r="B3" s="1233"/>
      <c r="C3" s="1233"/>
      <c r="D3" s="1233"/>
      <c r="E3" s="1233"/>
      <c r="K3" s="1233"/>
      <c r="L3" s="1233"/>
      <c r="M3" s="1233"/>
      <c r="N3" s="1233"/>
      <c r="O3" s="1233"/>
    </row>
    <row r="4" spans="1:15" s="207" customFormat="1" ht="26.25" customHeight="1" thickBot="1">
      <c r="A4" s="911"/>
      <c r="B4" s="1235" t="s">
        <v>132</v>
      </c>
      <c r="C4" s="1235"/>
      <c r="D4" s="1235" t="s">
        <v>133</v>
      </c>
      <c r="E4" s="1235"/>
    </row>
    <row r="5" spans="1:15" ht="13.5" thickBot="1">
      <c r="A5" s="912" t="s">
        <v>0</v>
      </c>
      <c r="B5" s="913" t="s">
        <v>22</v>
      </c>
      <c r="C5" s="913" t="s">
        <v>23</v>
      </c>
      <c r="D5" s="913" t="s">
        <v>14</v>
      </c>
      <c r="E5" s="913" t="s">
        <v>13</v>
      </c>
    </row>
    <row r="6" spans="1:15">
      <c r="A6" s="255" t="str">
        <f>'Forecast Data For 2016'!A5</f>
        <v>Residential</v>
      </c>
      <c r="B6" s="270"/>
      <c r="C6" s="271">
        <v>13.19</v>
      </c>
      <c r="D6" s="270"/>
      <c r="E6" s="270">
        <v>1.4999999999999999E-2</v>
      </c>
      <c r="F6" s="227"/>
      <c r="G6" s="207"/>
      <c r="H6" s="207"/>
      <c r="I6" s="207"/>
    </row>
    <row r="7" spans="1:15">
      <c r="A7" s="192" t="str">
        <f>'Forecast Data For 2016'!A7</f>
        <v>GS &lt; 50 kW</v>
      </c>
      <c r="B7" s="270"/>
      <c r="C7" s="271">
        <v>30.52</v>
      </c>
      <c r="D7" s="270"/>
      <c r="E7" s="270">
        <v>9.1999999999999998E-3</v>
      </c>
      <c r="F7" s="207"/>
      <c r="G7" s="207"/>
      <c r="H7" s="207"/>
      <c r="I7" s="207"/>
    </row>
    <row r="8" spans="1:15">
      <c r="A8" s="192" t="str">
        <f>'Forecast Data For 2016'!A9</f>
        <v>GS &gt;50 to 4999 kW</v>
      </c>
      <c r="B8" s="270"/>
      <c r="C8" s="271">
        <v>290.85000000000002</v>
      </c>
      <c r="D8" s="270">
        <v>1.9538</v>
      </c>
      <c r="E8" s="270"/>
      <c r="F8" s="207"/>
      <c r="G8" s="207"/>
      <c r="H8" s="207"/>
      <c r="I8" s="207"/>
    </row>
    <row r="9" spans="1:15">
      <c r="A9" s="192" t="str">
        <f>'Forecast Data For 2016'!A12</f>
        <v>Street Lighting</v>
      </c>
      <c r="B9" s="271">
        <v>3.44</v>
      </c>
      <c r="C9" s="271"/>
      <c r="D9" s="270">
        <v>13.133800000000001</v>
      </c>
      <c r="E9" s="270"/>
      <c r="F9" s="207"/>
      <c r="G9" s="207"/>
      <c r="H9" s="207"/>
      <c r="I9" s="207"/>
    </row>
    <row r="10" spans="1:15">
      <c r="A10" s="712" t="s">
        <v>775</v>
      </c>
      <c r="B10" s="271">
        <v>2.13</v>
      </c>
      <c r="C10" s="271"/>
      <c r="D10" s="270">
        <v>15.5572</v>
      </c>
      <c r="E10" s="270"/>
      <c r="F10" s="207"/>
      <c r="G10" s="207"/>
      <c r="H10" s="207"/>
      <c r="I10" s="207"/>
    </row>
    <row r="11" spans="1:15">
      <c r="A11" s="712" t="s">
        <v>756</v>
      </c>
      <c r="B11" s="271">
        <v>3.99</v>
      </c>
      <c r="C11" s="271"/>
      <c r="D11" s="270"/>
      <c r="E11" s="270">
        <v>1.83E-2</v>
      </c>
      <c r="F11" s="207"/>
      <c r="G11" s="207"/>
      <c r="H11" s="207"/>
      <c r="I11" s="207"/>
    </row>
    <row r="12" spans="1:15" hidden="1">
      <c r="A12" s="192"/>
      <c r="B12" s="256"/>
      <c r="C12" s="257"/>
      <c r="D12" s="256"/>
      <c r="E12" s="256"/>
      <c r="F12" s="207"/>
      <c r="G12" s="207"/>
      <c r="H12" s="207"/>
      <c r="I12" s="207"/>
    </row>
    <row r="13" spans="1:15" s="207" customFormat="1">
      <c r="A13" s="1232"/>
      <c r="B13" s="1232"/>
      <c r="C13" s="1232"/>
      <c r="D13" s="1232"/>
      <c r="E13" s="1232"/>
    </row>
    <row r="16" spans="1:15" ht="51.75" customHeight="1"/>
    <row r="28" ht="40.5" customHeight="1"/>
  </sheetData>
  <mergeCells count="7">
    <mergeCell ref="A13:E13"/>
    <mergeCell ref="K3:O3"/>
    <mergeCell ref="A1:E1"/>
    <mergeCell ref="A2:E2"/>
    <mergeCell ref="A3:E3"/>
    <mergeCell ref="B4:C4"/>
    <mergeCell ref="D4:E4"/>
  </mergeCells>
  <phoneticPr fontId="0" type="noConversion"/>
  <pageMargins left="0.75" right="0.75" top="1" bottom="1" header="0.5" footer="0.5"/>
  <pageSetup scale="66" orientation="portrait" horizontalDpi="4294967293" verticalDpi="4294967293"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O68"/>
  <sheetViews>
    <sheetView topLeftCell="A7" zoomScale="90" zoomScaleNormal="90" workbookViewId="0">
      <selection activeCell="J22" sqref="J22"/>
    </sheetView>
  </sheetViews>
  <sheetFormatPr defaultRowHeight="12.75"/>
  <cols>
    <col min="1" max="1" width="29.140625" style="195" customWidth="1"/>
    <col min="2" max="2" width="8.140625" style="195" customWidth="1"/>
    <col min="3" max="3" width="11.28515625" style="195" customWidth="1"/>
    <col min="4" max="4" width="12.28515625" style="195" customWidth="1"/>
    <col min="5" max="5" width="9.5703125" style="195" customWidth="1"/>
    <col min="6" max="6" width="10.85546875" style="195" customWidth="1"/>
    <col min="7" max="7" width="12.140625" style="195" customWidth="1"/>
    <col min="8" max="8" width="11.7109375" style="195" customWidth="1"/>
    <col min="9" max="9" width="12.85546875" style="195" customWidth="1"/>
    <col min="10" max="10" width="13.28515625" style="195" customWidth="1"/>
    <col min="11" max="11" width="14.42578125" style="195" customWidth="1"/>
    <col min="12" max="12" width="13.28515625" style="195" customWidth="1"/>
    <col min="13" max="13" width="11.85546875" style="195" customWidth="1"/>
    <col min="14" max="14" width="11.7109375" style="195" customWidth="1"/>
    <col min="15" max="16384" width="9.140625" style="195"/>
  </cols>
  <sheetData>
    <row r="1" spans="1:13">
      <c r="A1" s="1222" t="str">
        <f>+'Revenue Input'!A1</f>
        <v>RSL EB-2015-0100</v>
      </c>
      <c r="B1" s="1222"/>
      <c r="C1" s="1222"/>
      <c r="D1" s="1222"/>
      <c r="E1" s="1222"/>
      <c r="F1" s="1222"/>
      <c r="G1" s="1222"/>
      <c r="H1" s="1222"/>
      <c r="I1" s="1222"/>
      <c r="J1" s="1222"/>
      <c r="K1" s="1222"/>
      <c r="L1" s="1222"/>
    </row>
    <row r="2" spans="1:13">
      <c r="A2" s="1232"/>
      <c r="B2" s="1232"/>
      <c r="C2" s="1232"/>
      <c r="D2" s="1232"/>
      <c r="E2" s="1232"/>
      <c r="F2" s="1232"/>
      <c r="G2" s="1232"/>
      <c r="H2" s="1232"/>
      <c r="I2" s="1232"/>
      <c r="J2" s="1232"/>
      <c r="K2" s="1232"/>
      <c r="L2" s="1232"/>
    </row>
    <row r="3" spans="1:13" ht="18" customHeight="1">
      <c r="A3" s="1238"/>
      <c r="B3" s="1238"/>
      <c r="C3" s="1238"/>
      <c r="D3" s="1238"/>
      <c r="E3" s="1238"/>
      <c r="F3" s="1238"/>
      <c r="G3" s="1238"/>
      <c r="H3" s="1238"/>
      <c r="I3" s="1238"/>
      <c r="J3" s="1238"/>
      <c r="K3" s="1238"/>
      <c r="L3" s="1238"/>
    </row>
    <row r="4" spans="1:13" ht="18" customHeight="1">
      <c r="A4" s="1236" t="s">
        <v>854</v>
      </c>
      <c r="B4" s="1237"/>
      <c r="C4" s="1237"/>
      <c r="D4" s="1237"/>
      <c r="E4" s="1237"/>
      <c r="F4" s="1237"/>
      <c r="G4" s="1237"/>
      <c r="H4" s="1237"/>
      <c r="I4" s="1237"/>
      <c r="J4" s="1237"/>
      <c r="K4" s="1237"/>
      <c r="L4" s="1237"/>
      <c r="M4" s="1237"/>
    </row>
    <row r="5" spans="1:13" ht="16.5" thickBot="1">
      <c r="A5" s="1236"/>
      <c r="B5" s="1237"/>
      <c r="C5" s="1237"/>
      <c r="D5" s="1237"/>
      <c r="E5" s="1237"/>
      <c r="F5" s="1237"/>
      <c r="G5" s="1237"/>
      <c r="H5" s="1237"/>
      <c r="I5" s="1237"/>
      <c r="J5" s="1237"/>
      <c r="K5" s="1237"/>
      <c r="L5" s="1237"/>
      <c r="M5" s="1237"/>
    </row>
    <row r="6" spans="1:13" ht="51" customHeight="1" thickTop="1">
      <c r="A6" s="914" t="s">
        <v>21</v>
      </c>
      <c r="B6" s="915" t="s">
        <v>62</v>
      </c>
      <c r="C6" s="915" t="s">
        <v>533</v>
      </c>
      <c r="D6" s="915" t="s">
        <v>523</v>
      </c>
      <c r="E6" s="915" t="s">
        <v>46</v>
      </c>
      <c r="F6" s="916" t="s">
        <v>524</v>
      </c>
      <c r="G6" s="915" t="s">
        <v>10</v>
      </c>
      <c r="H6" s="915" t="s">
        <v>846</v>
      </c>
      <c r="I6" s="915" t="s">
        <v>5</v>
      </c>
      <c r="J6" s="915" t="s">
        <v>824</v>
      </c>
      <c r="K6" s="1147" t="s">
        <v>536</v>
      </c>
      <c r="L6" s="1147" t="s">
        <v>534</v>
      </c>
      <c r="M6" s="1147" t="s">
        <v>535</v>
      </c>
    </row>
    <row r="7" spans="1:13">
      <c r="A7" s="917"/>
      <c r="B7" s="918"/>
      <c r="C7" s="918"/>
      <c r="D7" s="918"/>
      <c r="E7" s="918"/>
      <c r="F7" s="918"/>
      <c r="G7" s="918"/>
      <c r="H7" s="918"/>
      <c r="I7" s="918"/>
      <c r="J7" s="918"/>
      <c r="K7" s="1148"/>
      <c r="L7" s="1148"/>
      <c r="M7" s="1148"/>
    </row>
    <row r="8" spans="1:13">
      <c r="A8" s="919" t="s">
        <v>108</v>
      </c>
      <c r="B8" s="920" t="s">
        <v>13</v>
      </c>
      <c r="C8" s="1142">
        <f>+'Forecast Data For 2016'!$C$6</f>
        <v>40480043</v>
      </c>
      <c r="D8" s="1142">
        <f>'Forecast Data For 2016'!C5*12</f>
        <v>60852</v>
      </c>
      <c r="E8" s="1143">
        <f>'2015 Existing Rates'!C6</f>
        <v>13.19</v>
      </c>
      <c r="F8" s="1144">
        <f>'2015 Existing Rates'!E6</f>
        <v>1.4999999999999999E-2</v>
      </c>
      <c r="G8" s="1142">
        <f t="shared" ref="G8:G13" si="0">D8*E8</f>
        <v>802637.88</v>
      </c>
      <c r="H8" s="1142">
        <f t="shared" ref="H8:H13" si="1">C8*F8</f>
        <v>607200.64500000002</v>
      </c>
      <c r="I8" s="1142"/>
      <c r="J8" s="1142">
        <f t="shared" ref="J8:J13" si="2">SUM(G8:I8)</f>
        <v>1409838.5249999999</v>
      </c>
      <c r="K8" s="1149">
        <f t="shared" ref="K8:K13" si="3">+J8/$J$15</f>
        <v>0.58678943938468042</v>
      </c>
      <c r="L8" s="1149">
        <f t="shared" ref="L8:L13" si="4">G8/J8</f>
        <v>0.56931192173231338</v>
      </c>
      <c r="M8" s="1149">
        <f t="shared" ref="M8:M13" si="5">1-L8</f>
        <v>0.43068807826768662</v>
      </c>
    </row>
    <row r="9" spans="1:13">
      <c r="A9" s="919" t="s">
        <v>109</v>
      </c>
      <c r="B9" s="920" t="s">
        <v>13</v>
      </c>
      <c r="C9" s="1142">
        <f>+'Forecast Data For 2016'!$C$8</f>
        <v>20348623</v>
      </c>
      <c r="D9" s="1142">
        <f>'Forecast Data For 2016'!C7*12</f>
        <v>8880</v>
      </c>
      <c r="E9" s="1143">
        <f>'2015 Existing Rates'!C7</f>
        <v>30.52</v>
      </c>
      <c r="F9" s="1144">
        <f>'2015 Existing Rates'!E7</f>
        <v>9.1999999999999998E-3</v>
      </c>
      <c r="G9" s="1142">
        <f t="shared" si="0"/>
        <v>271017.59999999998</v>
      </c>
      <c r="H9" s="1142">
        <f t="shared" si="1"/>
        <v>187207.3316</v>
      </c>
      <c r="I9" s="1142"/>
      <c r="J9" s="1142">
        <f t="shared" si="2"/>
        <v>458224.93160000001</v>
      </c>
      <c r="K9" s="1149">
        <f t="shared" si="3"/>
        <v>0.19071797653255898</v>
      </c>
      <c r="L9" s="1149">
        <f t="shared" si="4"/>
        <v>0.59145101305090131</v>
      </c>
      <c r="M9" s="1149">
        <f t="shared" si="5"/>
        <v>0.40854898694909869</v>
      </c>
    </row>
    <row r="10" spans="1:13" ht="13.5" customHeight="1">
      <c r="A10" s="919" t="s">
        <v>180</v>
      </c>
      <c r="B10" s="920" t="s">
        <v>14</v>
      </c>
      <c r="C10" s="1142">
        <f>+'Forecast Data For 2016'!$C$10</f>
        <v>115477</v>
      </c>
      <c r="D10" s="1142">
        <f>'Forecast Data For 2016'!C9*12</f>
        <v>768</v>
      </c>
      <c r="E10" s="1143">
        <f>'2015 Existing Rates'!C8</f>
        <v>290.85000000000002</v>
      </c>
      <c r="F10" s="1144">
        <f>'2015 Existing Rates'!D8</f>
        <v>1.9538</v>
      </c>
      <c r="G10" s="1142">
        <f t="shared" si="0"/>
        <v>223372.80000000002</v>
      </c>
      <c r="H10" s="1142">
        <f t="shared" si="1"/>
        <v>225618.9626</v>
      </c>
      <c r="I10" s="1142">
        <f>'Transformer Allowance'!C15</f>
        <v>-31581.239999999998</v>
      </c>
      <c r="J10" s="1142">
        <f t="shared" si="2"/>
        <v>417410.52260000003</v>
      </c>
      <c r="K10" s="1149">
        <f t="shared" si="3"/>
        <v>0.1737305955302367</v>
      </c>
      <c r="L10" s="1149">
        <f t="shared" si="4"/>
        <v>0.53513936018823305</v>
      </c>
      <c r="M10" s="1149">
        <f t="shared" si="5"/>
        <v>0.46486063981176695</v>
      </c>
    </row>
    <row r="11" spans="1:13" ht="15" customHeight="1">
      <c r="A11" s="919" t="s">
        <v>112</v>
      </c>
      <c r="B11" s="920" t="s">
        <v>14</v>
      </c>
      <c r="C11" s="1142">
        <f>+'Forecast Data For 2016'!$C$13</f>
        <v>2070</v>
      </c>
      <c r="D11" s="1142">
        <f>'Forecast Data For 2016'!C12*12</f>
        <v>20532</v>
      </c>
      <c r="E11" s="1143">
        <f>'2015 Existing Rates'!B9</f>
        <v>3.44</v>
      </c>
      <c r="F11" s="1144">
        <f>'2015 Existing Rates'!D9</f>
        <v>13.133800000000001</v>
      </c>
      <c r="G11" s="1142">
        <f t="shared" si="0"/>
        <v>70630.080000000002</v>
      </c>
      <c r="H11" s="1142">
        <f t="shared" si="1"/>
        <v>27186.966</v>
      </c>
      <c r="I11" s="1142"/>
      <c r="J11" s="1142">
        <f t="shared" si="2"/>
        <v>97817.046000000002</v>
      </c>
      <c r="K11" s="1149">
        <f t="shared" si="3"/>
        <v>4.0712470660145633E-2</v>
      </c>
      <c r="L11" s="1149">
        <f t="shared" si="4"/>
        <v>0.72206310544278751</v>
      </c>
      <c r="M11" s="1149">
        <f t="shared" si="5"/>
        <v>0.27793689455721249</v>
      </c>
    </row>
    <row r="12" spans="1:13" ht="15" customHeight="1">
      <c r="A12" s="712" t="s">
        <v>775</v>
      </c>
      <c r="B12" s="920" t="s">
        <v>14</v>
      </c>
      <c r="C12" s="1142">
        <f>+'Forecast Data For 2016'!$C$16</f>
        <v>302</v>
      </c>
      <c r="D12" s="1142">
        <f>'Forecast Data For 2016'!C15*12</f>
        <v>876</v>
      </c>
      <c r="E12" s="1143">
        <f>'2015 Existing Rates'!B10</f>
        <v>2.13</v>
      </c>
      <c r="F12" s="1144">
        <f>'2015 Existing Rates'!D10</f>
        <v>15.5572</v>
      </c>
      <c r="G12" s="1142">
        <f t="shared" si="0"/>
        <v>1865.8799999999999</v>
      </c>
      <c r="H12" s="1142">
        <f t="shared" si="1"/>
        <v>4698.2744000000002</v>
      </c>
      <c r="I12" s="1142"/>
      <c r="J12" s="1142">
        <f t="shared" si="2"/>
        <v>6564.1544000000004</v>
      </c>
      <c r="K12" s="1149">
        <f t="shared" si="3"/>
        <v>2.7320692491436091E-3</v>
      </c>
      <c r="L12" s="1149">
        <f t="shared" si="4"/>
        <v>0.28425291154028914</v>
      </c>
      <c r="M12" s="1149">
        <f t="shared" si="5"/>
        <v>0.7157470884597108</v>
      </c>
    </row>
    <row r="13" spans="1:13" ht="15" customHeight="1">
      <c r="A13" s="712" t="s">
        <v>756</v>
      </c>
      <c r="B13" s="920" t="s">
        <v>13</v>
      </c>
      <c r="C13" s="1142">
        <f>+'Forecast Data For 2016'!$C$19</f>
        <v>546384</v>
      </c>
      <c r="D13" s="1142">
        <f>'Forecast Data For 2016'!C18*12</f>
        <v>696</v>
      </c>
      <c r="E13" s="1143">
        <f>'2015 Existing Rates'!B11</f>
        <v>3.99</v>
      </c>
      <c r="F13" s="1144">
        <f>'2015 Existing Rates'!E11</f>
        <v>1.83E-2</v>
      </c>
      <c r="G13" s="1142">
        <f t="shared" si="0"/>
        <v>2777.04</v>
      </c>
      <c r="H13" s="1142">
        <f t="shared" si="1"/>
        <v>9998.8271999999997</v>
      </c>
      <c r="I13" s="1142"/>
      <c r="J13" s="1142">
        <f t="shared" si="2"/>
        <v>12775.867200000001</v>
      </c>
      <c r="K13" s="1149">
        <f t="shared" si="3"/>
        <v>5.3174486432346051E-3</v>
      </c>
      <c r="L13" s="1149">
        <f t="shared" si="4"/>
        <v>0.2173660665477174</v>
      </c>
      <c r="M13" s="1149">
        <f t="shared" si="5"/>
        <v>0.7826339334522826</v>
      </c>
    </row>
    <row r="14" spans="1:13" ht="15" customHeight="1">
      <c r="A14" s="919"/>
      <c r="B14" s="920"/>
      <c r="C14" s="921"/>
      <c r="D14" s="921"/>
      <c r="E14" s="922"/>
      <c r="F14" s="924"/>
      <c r="G14" s="921"/>
      <c r="H14" s="921"/>
      <c r="I14" s="921"/>
      <c r="J14" s="1138"/>
      <c r="K14" s="1150"/>
      <c r="L14" s="1150"/>
      <c r="M14" s="1150"/>
    </row>
    <row r="15" spans="1:13" ht="15" customHeight="1">
      <c r="A15" s="925" t="s">
        <v>35</v>
      </c>
      <c r="B15" s="926"/>
      <c r="C15" s="756"/>
      <c r="D15" s="756">
        <f>SUM(D8:D14)</f>
        <v>92604</v>
      </c>
      <c r="E15" s="756"/>
      <c r="F15" s="756"/>
      <c r="G15" s="1139">
        <f>SUM(G8:G13)</f>
        <v>1372301.28</v>
      </c>
      <c r="H15" s="1139">
        <f>SUM(H8:H13)</f>
        <v>1061911.0068000001</v>
      </c>
      <c r="I15" s="1139">
        <f>SUM(I8:I13)</f>
        <v>-31581.239999999998</v>
      </c>
      <c r="J15" s="1139">
        <f>SUM(J8:J13)</f>
        <v>2402631.0468000001</v>
      </c>
      <c r="K15" s="1151">
        <f>SUM(K8:K13)</f>
        <v>0.99999999999999989</v>
      </c>
      <c r="L15" s="1151"/>
      <c r="M15" s="1151"/>
    </row>
    <row r="16" spans="1:13" ht="15" customHeight="1">
      <c r="A16" s="700"/>
      <c r="B16" s="253"/>
      <c r="C16" s="253"/>
      <c r="D16" s="253"/>
      <c r="E16" s="253"/>
      <c r="F16" s="253"/>
      <c r="G16" s="253"/>
      <c r="H16" s="253"/>
      <c r="I16" s="253"/>
      <c r="J16" s="253"/>
      <c r="K16" s="701"/>
      <c r="L16" s="701"/>
      <c r="M16" s="701"/>
    </row>
    <row r="17" spans="1:13" ht="15" customHeight="1">
      <c r="A17" s="700"/>
      <c r="B17" s="195" t="s">
        <v>526</v>
      </c>
      <c r="C17" s="253"/>
      <c r="D17" s="253"/>
      <c r="E17" s="253"/>
      <c r="F17" s="253"/>
      <c r="G17" s="253"/>
      <c r="H17" s="253"/>
      <c r="I17" s="253"/>
      <c r="J17" s="253"/>
      <c r="K17" s="701"/>
      <c r="L17" s="701"/>
      <c r="M17" s="701"/>
    </row>
    <row r="18" spans="1:13" ht="15" customHeight="1">
      <c r="A18" s="1236" t="s">
        <v>856</v>
      </c>
      <c r="B18" s="1237"/>
      <c r="C18" s="1237"/>
      <c r="D18" s="1237"/>
      <c r="E18" s="1237"/>
      <c r="F18" s="1237"/>
      <c r="G18" s="1237"/>
      <c r="H18" s="1237"/>
      <c r="I18" s="1237"/>
      <c r="J18" s="1237"/>
      <c r="K18" s="1237"/>
      <c r="L18" s="1237"/>
      <c r="M18" s="1237"/>
    </row>
    <row r="19" spans="1:13" ht="16.5" thickBot="1">
      <c r="A19" s="1236"/>
      <c r="B19" s="1237"/>
      <c r="C19" s="1237"/>
      <c r="D19" s="1237"/>
      <c r="E19" s="1237"/>
      <c r="F19" s="1237"/>
      <c r="G19" s="1237"/>
      <c r="H19" s="1237"/>
      <c r="I19" s="1237"/>
      <c r="J19" s="1237"/>
      <c r="K19" s="1237"/>
      <c r="L19" s="1237"/>
      <c r="M19" s="1237"/>
    </row>
    <row r="20" spans="1:13" ht="51.75" thickTop="1">
      <c r="A20" s="914" t="s">
        <v>21</v>
      </c>
      <c r="B20" s="915" t="s">
        <v>62</v>
      </c>
      <c r="C20" s="915" t="s">
        <v>533</v>
      </c>
      <c r="D20" s="915" t="s">
        <v>523</v>
      </c>
      <c r="E20" s="915" t="s">
        <v>46</v>
      </c>
      <c r="F20" s="916" t="s">
        <v>524</v>
      </c>
      <c r="G20" s="915" t="s">
        <v>10</v>
      </c>
      <c r="H20" s="915" t="s">
        <v>846</v>
      </c>
      <c r="I20" s="915" t="s">
        <v>5</v>
      </c>
      <c r="J20" s="915" t="s">
        <v>824</v>
      </c>
      <c r="K20" s="915" t="s">
        <v>536</v>
      </c>
      <c r="L20" s="915" t="s">
        <v>534</v>
      </c>
      <c r="M20" s="915" t="s">
        <v>535</v>
      </c>
    </row>
    <row r="21" spans="1:13" ht="13.5" thickBot="1">
      <c r="A21" s="917"/>
      <c r="B21" s="918"/>
      <c r="C21" s="918"/>
      <c r="D21" s="918"/>
      <c r="E21" s="918"/>
      <c r="F21" s="918"/>
      <c r="G21" s="918"/>
      <c r="H21" s="918"/>
      <c r="I21" s="918"/>
      <c r="J21" s="928"/>
      <c r="K21" s="918"/>
      <c r="L21" s="918"/>
      <c r="M21" s="918"/>
    </row>
    <row r="22" spans="1:13">
      <c r="A22" s="919" t="s">
        <v>108</v>
      </c>
      <c r="B22" s="920" t="s">
        <v>13</v>
      </c>
      <c r="C22" s="921">
        <f>+'Forecast Data For 2016'!$C$6</f>
        <v>40480043</v>
      </c>
      <c r="D22" s="921">
        <f t="shared" ref="D22:D27" si="6">D8</f>
        <v>60852</v>
      </c>
      <c r="E22" s="922">
        <f>'Rates By Rate Class'!D6</f>
        <v>17.03</v>
      </c>
      <c r="F22" s="929">
        <f>'Rates By Rate Class'!E6</f>
        <v>1.2213517016953463E-2</v>
      </c>
      <c r="G22" s="921">
        <f t="shared" ref="G22:G27" si="7">D22*E22</f>
        <v>1036309.56</v>
      </c>
      <c r="H22" s="921">
        <f t="shared" ref="H22:H27" si="8">C22*F22</f>
        <v>494403.69402750791</v>
      </c>
      <c r="I22" s="839"/>
      <c r="J22" s="845">
        <f t="shared" ref="J22:J27" si="9">SUM(G22:I22)</f>
        <v>1530713.254027508</v>
      </c>
      <c r="K22" s="840">
        <f t="shared" ref="K22:K27" si="10">+J22/J$29</f>
        <v>0.59045395058359029</v>
      </c>
      <c r="L22" s="923">
        <f t="shared" ref="L22:L27" si="11">G22/J22</f>
        <v>0.67701090146918974</v>
      </c>
      <c r="M22" s="923">
        <f t="shared" ref="M22:M27" si="12">1-L22</f>
        <v>0.32298909853081026</v>
      </c>
    </row>
    <row r="23" spans="1:13">
      <c r="A23" s="919" t="s">
        <v>109</v>
      </c>
      <c r="B23" s="920" t="s">
        <v>13</v>
      </c>
      <c r="C23" s="921">
        <f>+'Forecast Data For 2016'!$C$8</f>
        <v>20348623</v>
      </c>
      <c r="D23" s="921">
        <f t="shared" si="6"/>
        <v>8880</v>
      </c>
      <c r="E23" s="922">
        <f>'Rates By Rate Class'!D7</f>
        <v>30.52</v>
      </c>
      <c r="F23" s="929">
        <f>'Rates By Rate Class'!E7</f>
        <v>1.0978938513007075E-2</v>
      </c>
      <c r="G23" s="921">
        <f t="shared" si="7"/>
        <v>271017.59999999998</v>
      </c>
      <c r="H23" s="921">
        <f t="shared" si="8"/>
        <v>223406.28074136155</v>
      </c>
      <c r="I23" s="839"/>
      <c r="J23" s="842">
        <f t="shared" si="9"/>
        <v>494423.88074136153</v>
      </c>
      <c r="K23" s="840">
        <f t="shared" si="10"/>
        <v>0.19071797600137627</v>
      </c>
      <c r="L23" s="923">
        <f t="shared" si="11"/>
        <v>0.54814828036547092</v>
      </c>
      <c r="M23" s="923">
        <f t="shared" si="12"/>
        <v>0.45185171963452908</v>
      </c>
    </row>
    <row r="24" spans="1:13">
      <c r="A24" s="919" t="s">
        <v>180</v>
      </c>
      <c r="B24" s="920" t="s">
        <v>14</v>
      </c>
      <c r="C24" s="921">
        <f>+'Forecast Data For 2016'!$C$10</f>
        <v>115477</v>
      </c>
      <c r="D24" s="921">
        <f t="shared" si="6"/>
        <v>768</v>
      </c>
      <c r="E24" s="922">
        <f>'Rates By Rate Class'!D8</f>
        <v>290.85000000000002</v>
      </c>
      <c r="F24" s="929">
        <f>'Rates By Rate Class'!E8</f>
        <v>2.239351965463007</v>
      </c>
      <c r="G24" s="921">
        <f t="shared" si="7"/>
        <v>223372.80000000002</v>
      </c>
      <c r="H24" s="921">
        <f t="shared" si="8"/>
        <v>258593.64691577165</v>
      </c>
      <c r="I24" s="839">
        <f>'Transformer Allowance'!C15</f>
        <v>-31581.239999999998</v>
      </c>
      <c r="J24" s="842">
        <f t="shared" si="9"/>
        <v>450385.20691577171</v>
      </c>
      <c r="K24" s="840">
        <f t="shared" si="10"/>
        <v>0.17373059520333009</v>
      </c>
      <c r="L24" s="923">
        <f t="shared" si="11"/>
        <v>0.49595945108777484</v>
      </c>
      <c r="M24" s="923">
        <f t="shared" si="12"/>
        <v>0.50404054891222516</v>
      </c>
    </row>
    <row r="25" spans="1:13" ht="15" customHeight="1">
      <c r="A25" s="919" t="s">
        <v>112</v>
      </c>
      <c r="B25" s="920" t="s">
        <v>14</v>
      </c>
      <c r="C25" s="921">
        <f>+'Forecast Data For 2016'!$C$13</f>
        <v>2070</v>
      </c>
      <c r="D25" s="921">
        <f t="shared" si="6"/>
        <v>20532</v>
      </c>
      <c r="E25" s="922">
        <f>'Rates By Rate Class'!D9</f>
        <v>3.337666449426091</v>
      </c>
      <c r="F25" s="929">
        <f>'Rates By Rate Class'!E9</f>
        <v>12.743094073683837</v>
      </c>
      <c r="G25" s="921">
        <f t="shared" si="7"/>
        <v>68528.967539616497</v>
      </c>
      <c r="H25" s="921">
        <f t="shared" si="8"/>
        <v>26378.204732525541</v>
      </c>
      <c r="I25" s="839"/>
      <c r="J25" s="842">
        <f t="shared" si="9"/>
        <v>94907.172272142037</v>
      </c>
      <c r="K25" s="840">
        <f t="shared" si="10"/>
        <v>3.6609283064192116E-2</v>
      </c>
      <c r="L25" s="923">
        <f t="shared" si="11"/>
        <v>0.72206310544278751</v>
      </c>
      <c r="M25" s="923">
        <f t="shared" si="12"/>
        <v>0.27793689455721249</v>
      </c>
    </row>
    <row r="26" spans="1:13" ht="15" customHeight="1">
      <c r="A26" s="712" t="s">
        <v>775</v>
      </c>
      <c r="B26" s="920" t="s">
        <v>14</v>
      </c>
      <c r="C26" s="921">
        <f>+'Forecast Data For 2016'!$C$16</f>
        <v>302</v>
      </c>
      <c r="D26" s="921">
        <f t="shared" si="6"/>
        <v>876</v>
      </c>
      <c r="E26" s="922">
        <f>'Rates By Rate Class'!D10</f>
        <v>2.6672894625307042</v>
      </c>
      <c r="F26" s="929">
        <f>'Rates By Rate Class'!E10</f>
        <v>19.481481514780604</v>
      </c>
      <c r="G26" s="921">
        <f t="shared" si="7"/>
        <v>2336.5455691768971</v>
      </c>
      <c r="H26" s="921">
        <f t="shared" si="8"/>
        <v>5883.4074174637426</v>
      </c>
      <c r="I26" s="839"/>
      <c r="J26" s="842">
        <f t="shared" si="9"/>
        <v>8219.9529866406392</v>
      </c>
      <c r="K26" s="840">
        <f t="shared" si="10"/>
        <v>3.1707465142822413E-3</v>
      </c>
      <c r="L26" s="923">
        <f t="shared" si="11"/>
        <v>0.28425291154028914</v>
      </c>
      <c r="M26" s="923">
        <f t="shared" si="12"/>
        <v>0.7157470884597108</v>
      </c>
    </row>
    <row r="27" spans="1:13" ht="15" customHeight="1">
      <c r="A27" s="712" t="s">
        <v>756</v>
      </c>
      <c r="B27" s="920" t="s">
        <v>13</v>
      </c>
      <c r="C27" s="921">
        <f>+'Forecast Data For 2016'!$C$19</f>
        <v>546384</v>
      </c>
      <c r="D27" s="921">
        <f t="shared" si="6"/>
        <v>696</v>
      </c>
      <c r="E27" s="922">
        <f>'Rates By Rate Class'!D11</f>
        <v>4.3052028597659717</v>
      </c>
      <c r="F27" s="929">
        <f>'Rates By Rate Class'!E11</f>
        <v>1.974566725155822E-2</v>
      </c>
      <c r="G27" s="921">
        <f t="shared" si="7"/>
        <v>2996.4211903971163</v>
      </c>
      <c r="H27" s="921">
        <f t="shared" si="8"/>
        <v>10788.716655575387</v>
      </c>
      <c r="I27" s="839"/>
      <c r="J27" s="842">
        <f t="shared" si="9"/>
        <v>13785.137845972502</v>
      </c>
      <c r="K27" s="840">
        <f t="shared" si="10"/>
        <v>5.3174486332288311E-3</v>
      </c>
      <c r="L27" s="923">
        <f t="shared" si="11"/>
        <v>0.2173660665477174</v>
      </c>
      <c r="M27" s="923">
        <f t="shared" si="12"/>
        <v>0.7826339334522826</v>
      </c>
    </row>
    <row r="28" spans="1:13" ht="15" customHeight="1">
      <c r="A28" s="919"/>
      <c r="B28" s="920"/>
      <c r="C28" s="921"/>
      <c r="D28" s="921"/>
      <c r="E28" s="922"/>
      <c r="F28" s="930"/>
      <c r="G28" s="921"/>
      <c r="H28" s="921"/>
      <c r="I28" s="839"/>
      <c r="J28" s="842"/>
      <c r="K28" s="840"/>
      <c r="L28" s="923"/>
      <c r="M28" s="923"/>
    </row>
    <row r="29" spans="1:13" ht="15" customHeight="1">
      <c r="A29" s="925" t="s">
        <v>35</v>
      </c>
      <c r="B29" s="926"/>
      <c r="C29" s="756"/>
      <c r="D29" s="756">
        <f>SUM(D22:D27)</f>
        <v>92604</v>
      </c>
      <c r="E29" s="756"/>
      <c r="F29" s="756"/>
      <c r="G29" s="1139">
        <f>SUM(G22:G27)</f>
        <v>1604561.8942991905</v>
      </c>
      <c r="H29" s="1139">
        <f>SUM(H22:H27)</f>
        <v>1019453.9504902058</v>
      </c>
      <c r="I29" s="1139">
        <f>SUM(I22:I27)</f>
        <v>-31581.239999999998</v>
      </c>
      <c r="J29" s="1139">
        <f>SUM(J22:J27)</f>
        <v>2592434.6047893967</v>
      </c>
      <c r="K29" s="931">
        <f>SUM(K22:K27)</f>
        <v>0.99999999999999989</v>
      </c>
      <c r="L29" s="927"/>
      <c r="M29" s="927"/>
    </row>
    <row r="30" spans="1:13">
      <c r="J30" s="685">
        <f>'[9]9. Rev_Reqt'!$N$31</f>
        <v>2592434.4305819622</v>
      </c>
    </row>
    <row r="31" spans="1:13">
      <c r="J31" s="686">
        <f>J29-J30</f>
        <v>0.17420743452385068</v>
      </c>
    </row>
    <row r="32" spans="1:13" ht="15" customHeight="1">
      <c r="A32" s="700"/>
      <c r="B32" s="253"/>
      <c r="C32" s="253"/>
      <c r="D32" s="253"/>
      <c r="E32" s="253"/>
      <c r="F32" s="253"/>
      <c r="G32" s="253"/>
      <c r="H32" s="253"/>
      <c r="I32" s="253"/>
      <c r="J32" s="253"/>
      <c r="K32" s="701"/>
      <c r="L32" s="701"/>
      <c r="M32" s="701"/>
    </row>
    <row r="33" spans="1:15" ht="15" customHeight="1">
      <c r="A33" s="700"/>
      <c r="B33" s="253"/>
      <c r="C33" s="253"/>
      <c r="D33" s="253"/>
      <c r="E33" s="253"/>
      <c r="F33" s="253"/>
      <c r="G33" s="253"/>
      <c r="H33" s="253"/>
      <c r="I33" s="253"/>
      <c r="J33" s="253"/>
      <c r="K33" s="701"/>
      <c r="L33" s="701"/>
      <c r="M33" s="701"/>
    </row>
    <row r="34" spans="1:15" ht="15" customHeight="1">
      <c r="A34" s="700"/>
      <c r="B34" s="253"/>
      <c r="C34" s="253"/>
      <c r="D34" s="253"/>
      <c r="E34" s="253"/>
      <c r="F34" s="253"/>
      <c r="G34" s="253"/>
      <c r="H34" s="253"/>
      <c r="I34" s="253"/>
      <c r="J34" s="253"/>
      <c r="K34" s="701"/>
      <c r="L34" s="701"/>
      <c r="M34" s="701"/>
    </row>
    <row r="35" spans="1:15" ht="15" customHeight="1">
      <c r="A35" s="700"/>
      <c r="B35" s="253"/>
      <c r="C35" s="253"/>
      <c r="D35" s="253"/>
      <c r="E35" s="253"/>
      <c r="F35" s="253"/>
      <c r="G35" s="253"/>
      <c r="H35" s="253"/>
      <c r="I35" s="253"/>
      <c r="J35" s="253"/>
      <c r="K35" s="701"/>
      <c r="L35" s="701"/>
      <c r="M35" s="701"/>
    </row>
    <row r="37" spans="1:15">
      <c r="G37" s="272"/>
      <c r="H37" s="254"/>
      <c r="I37" s="254"/>
      <c r="J37" s="254"/>
      <c r="K37" s="254"/>
      <c r="L37" s="254"/>
    </row>
    <row r="40" spans="1:15" ht="15">
      <c r="B40" s="641" t="s">
        <v>505</v>
      </c>
      <c r="C40" s="250" t="s">
        <v>191</v>
      </c>
    </row>
    <row r="41" spans="1:15" ht="8.25" customHeight="1"/>
    <row r="42" spans="1:15" ht="51">
      <c r="A42" s="191" t="s">
        <v>21</v>
      </c>
      <c r="B42" s="191" t="s">
        <v>6</v>
      </c>
      <c r="C42" s="191" t="s">
        <v>7</v>
      </c>
      <c r="D42" s="191" t="s">
        <v>9</v>
      </c>
      <c r="E42" s="191" t="s">
        <v>24</v>
      </c>
      <c r="F42" s="191" t="s">
        <v>10</v>
      </c>
      <c r="G42" s="191" t="s">
        <v>11</v>
      </c>
      <c r="H42" s="191" t="s">
        <v>99</v>
      </c>
      <c r="I42" s="191" t="s">
        <v>5</v>
      </c>
      <c r="J42" s="191" t="s">
        <v>100</v>
      </c>
      <c r="K42" s="191" t="s">
        <v>67</v>
      </c>
    </row>
    <row r="43" spans="1:15" ht="18" customHeight="1">
      <c r="A43" s="192" t="s">
        <v>108</v>
      </c>
      <c r="B43" s="193">
        <f>[10]Summary!$L$16</f>
        <v>40938310.960000001</v>
      </c>
      <c r="C43" s="193"/>
      <c r="D43" s="193">
        <f>([10]Summary!$L$15)*12</f>
        <v>60648</v>
      </c>
      <c r="E43" s="193"/>
      <c r="F43" s="193">
        <f>+D43*'2015 Existing Rates'!$C$6</f>
        <v>799947.12</v>
      </c>
      <c r="G43" s="193">
        <f>+B43*'2015 Existing Rates'!E6</f>
        <v>614074.66440000001</v>
      </c>
      <c r="H43" s="193">
        <f t="shared" ref="H43:H50" si="13">+F43+G43</f>
        <v>1414021.7844</v>
      </c>
      <c r="I43" s="193"/>
      <c r="J43" s="193">
        <f t="shared" ref="J43:J50" si="14">H43-I43</f>
        <v>1414021.7844</v>
      </c>
      <c r="K43" s="194" t="e">
        <f>+J43/#REF!</f>
        <v>#REF!</v>
      </c>
      <c r="O43" s="266"/>
    </row>
    <row r="44" spans="1:15" ht="18" customHeight="1">
      <c r="A44" s="192" t="s">
        <v>109</v>
      </c>
      <c r="B44" s="193">
        <f>[10]Summary!$L$20</f>
        <v>20653133.002</v>
      </c>
      <c r="C44" s="193"/>
      <c r="D44" s="193">
        <f>([10]Summary!$L$19)*12</f>
        <v>8904</v>
      </c>
      <c r="E44" s="193"/>
      <c r="F44" s="193">
        <f>+D44*'2015 Existing Rates'!$C$7</f>
        <v>271750.08</v>
      </c>
      <c r="G44" s="193">
        <f>+B44*'2015 Existing Rates'!E7</f>
        <v>190008.8236184</v>
      </c>
      <c r="H44" s="193">
        <f t="shared" si="13"/>
        <v>461758.90361839999</v>
      </c>
      <c r="I44" s="193"/>
      <c r="J44" s="193">
        <f t="shared" si="14"/>
        <v>461758.90361839999</v>
      </c>
      <c r="K44" s="194" t="e">
        <f>+J44/#REF!</f>
        <v>#REF!</v>
      </c>
      <c r="O44" s="266"/>
    </row>
    <row r="45" spans="1:15" ht="18" customHeight="1">
      <c r="A45" s="192" t="s">
        <v>180</v>
      </c>
      <c r="B45" s="193">
        <f>[10]Summary!$L$24</f>
        <v>40918077</v>
      </c>
      <c r="C45" s="193">
        <f>[10]Summary!$L$25</f>
        <v>125734.44</v>
      </c>
      <c r="D45" s="193">
        <f>([10]Summary!$L$23)*12</f>
        <v>768</v>
      </c>
      <c r="E45" s="193"/>
      <c r="F45" s="193">
        <f>+D45*'2015 Existing Rates'!$C$8</f>
        <v>223372.80000000002</v>
      </c>
      <c r="G45" s="193">
        <f>+C45*'2015 Existing Rates'!D8</f>
        <v>245659.94887200001</v>
      </c>
      <c r="H45" s="193">
        <f>+F45+G45</f>
        <v>469032.74887200003</v>
      </c>
      <c r="I45" s="193">
        <f>-'Transformer Allowance'!C24</f>
        <v>31581.239999999998</v>
      </c>
      <c r="J45" s="193">
        <f t="shared" si="14"/>
        <v>437451.50887200003</v>
      </c>
      <c r="K45" s="194" t="e">
        <f>+J45/#REF!</f>
        <v>#REF!</v>
      </c>
      <c r="O45" s="266"/>
    </row>
    <row r="46" spans="1:15" ht="18" hidden="1" customHeight="1">
      <c r="A46" s="192" t="s">
        <v>127</v>
      </c>
      <c r="B46" s="193" t="e">
        <f>+'Forecast Data For 2016'!#REF!</f>
        <v>#REF!</v>
      </c>
      <c r="C46" s="193" t="e">
        <f>+'Forecast Data For 2016'!#REF!</f>
        <v>#REF!</v>
      </c>
      <c r="D46" s="193">
        <v>0</v>
      </c>
      <c r="E46" s="193"/>
      <c r="F46" s="193" t="e">
        <f>+D46*'2015 Existing Rates'!#REF!</f>
        <v>#REF!</v>
      </c>
      <c r="G46" s="193" t="e">
        <f>+C46*'2015 Existing Rates'!$D$69</f>
        <v>#REF!</v>
      </c>
      <c r="H46" s="193" t="e">
        <f t="shared" si="13"/>
        <v>#REF!</v>
      </c>
      <c r="I46" s="193">
        <v>0</v>
      </c>
      <c r="J46" s="193" t="e">
        <f t="shared" si="14"/>
        <v>#REF!</v>
      </c>
      <c r="K46" s="194" t="e">
        <f>+J46/#REF!</f>
        <v>#REF!</v>
      </c>
      <c r="O46" s="266"/>
    </row>
    <row r="47" spans="1:15" ht="18" hidden="1" customHeight="1">
      <c r="A47" s="192" t="s">
        <v>110</v>
      </c>
      <c r="B47" s="193">
        <f>'Forecast Data For 2016'!C27</f>
        <v>0</v>
      </c>
      <c r="C47" s="193">
        <f>'Forecast Data For 2016'!C26</f>
        <v>0</v>
      </c>
      <c r="D47" s="193">
        <f>'Forecast Data For 2016'!C25*12</f>
        <v>0</v>
      </c>
      <c r="E47" s="193"/>
      <c r="F47" s="193" t="e">
        <f>+D47*'2015 Existing Rates'!#REF!</f>
        <v>#REF!</v>
      </c>
      <c r="G47" s="193">
        <f>+C47*'2015 Existing Rates'!$D$70</f>
        <v>0</v>
      </c>
      <c r="H47" s="193" t="e">
        <f t="shared" si="13"/>
        <v>#REF!</v>
      </c>
      <c r="I47" s="193">
        <f>-'Transformer Allowance'!C29</f>
        <v>0</v>
      </c>
      <c r="J47" s="193" t="e">
        <f t="shared" si="14"/>
        <v>#REF!</v>
      </c>
      <c r="K47" s="194" t="e">
        <f>+J47/#REF!</f>
        <v>#REF!</v>
      </c>
      <c r="O47" s="266"/>
    </row>
    <row r="48" spans="1:15" ht="18" customHeight="1">
      <c r="A48" s="712" t="s">
        <v>775</v>
      </c>
      <c r="B48" s="193">
        <f>[10]Summary!$L$34</f>
        <v>109502</v>
      </c>
      <c r="C48" s="193">
        <f>[10]Summary!$L$35</f>
        <v>302</v>
      </c>
      <c r="D48" s="193"/>
      <c r="E48" s="193">
        <f>([10]Summary!$L$33)*12</f>
        <v>900</v>
      </c>
      <c r="F48" s="193">
        <f>+E48*'2015 Existing Rates'!$B$10</f>
        <v>1917</v>
      </c>
      <c r="G48" s="193">
        <f>+C48*'2015 Existing Rates'!D10</f>
        <v>4698.2744000000002</v>
      </c>
      <c r="H48" s="193">
        <f t="shared" si="13"/>
        <v>6615.2744000000002</v>
      </c>
      <c r="I48" s="193"/>
      <c r="J48" s="193">
        <f t="shared" si="14"/>
        <v>6615.2744000000002</v>
      </c>
      <c r="K48" s="194" t="e">
        <f>+J48/#REF!</f>
        <v>#REF!</v>
      </c>
      <c r="O48" s="266"/>
    </row>
    <row r="49" spans="1:15" ht="18" customHeight="1">
      <c r="A49" s="192" t="s">
        <v>112</v>
      </c>
      <c r="B49" s="193">
        <f>[10]Summary!$L$29</f>
        <v>1052678</v>
      </c>
      <c r="C49" s="193">
        <f>[10]Summary!$L$30</f>
        <v>2861.6</v>
      </c>
      <c r="D49" s="193"/>
      <c r="E49" s="193">
        <f>([10]Summary!$L$28)*12</f>
        <v>20532</v>
      </c>
      <c r="F49" s="193">
        <f>+E49*'2015 Existing Rates'!$B$9</f>
        <v>70630.080000000002</v>
      </c>
      <c r="G49" s="193">
        <f>+C49*'2015 Existing Rates'!D9</f>
        <v>37583.682079999999</v>
      </c>
      <c r="H49" s="193">
        <f t="shared" si="13"/>
        <v>108213.76208</v>
      </c>
      <c r="I49" s="193"/>
      <c r="J49" s="193">
        <f t="shared" si="14"/>
        <v>108213.76208</v>
      </c>
      <c r="K49" s="194" t="e">
        <f>+J49/#REF!</f>
        <v>#REF!</v>
      </c>
      <c r="O49" s="266"/>
    </row>
    <row r="50" spans="1:15" ht="18" customHeight="1">
      <c r="A50" s="192" t="s">
        <v>134</v>
      </c>
      <c r="B50" s="193">
        <f>[10]Summary!$L$39</f>
        <v>543571</v>
      </c>
      <c r="C50" s="193"/>
      <c r="D50" s="193"/>
      <c r="E50" s="193">
        <f>([10]Summary!$L$38)*12</f>
        <v>708</v>
      </c>
      <c r="F50" s="193">
        <f>+E50*'2015 Existing Rates'!$B$11</f>
        <v>2824.92</v>
      </c>
      <c r="G50" s="193">
        <f>+B50*'2015 Existing Rates'!E11</f>
        <v>9947.3492999999999</v>
      </c>
      <c r="H50" s="193">
        <f t="shared" si="13"/>
        <v>12772.2693</v>
      </c>
      <c r="I50" s="193"/>
      <c r="J50" s="193">
        <f t="shared" si="14"/>
        <v>12772.2693</v>
      </c>
      <c r="K50" s="194" t="e">
        <f>+J50/#REF!</f>
        <v>#REF!</v>
      </c>
      <c r="O50" s="266"/>
    </row>
    <row r="51" spans="1:15" ht="18" customHeight="1" thickBot="1">
      <c r="A51" s="207"/>
      <c r="B51" s="251" t="e">
        <f t="shared" ref="B51:K51" si="15">SUM(B43:B50)</f>
        <v>#REF!</v>
      </c>
      <c r="C51" s="251" t="e">
        <f t="shared" si="15"/>
        <v>#REF!</v>
      </c>
      <c r="D51" s="251">
        <f t="shared" si="15"/>
        <v>70320</v>
      </c>
      <c r="E51" s="251">
        <f t="shared" si="15"/>
        <v>22140</v>
      </c>
      <c r="F51" s="251" t="e">
        <f t="shared" si="15"/>
        <v>#REF!</v>
      </c>
      <c r="G51" s="251" t="e">
        <f t="shared" si="15"/>
        <v>#REF!</v>
      </c>
      <c r="H51" s="251" t="e">
        <f t="shared" si="15"/>
        <v>#REF!</v>
      </c>
      <c r="I51" s="251">
        <f t="shared" si="15"/>
        <v>31581.239999999998</v>
      </c>
      <c r="J51" s="251" t="e">
        <f t="shared" si="15"/>
        <v>#REF!</v>
      </c>
      <c r="K51" s="252" t="e">
        <f t="shared" si="15"/>
        <v>#REF!</v>
      </c>
    </row>
    <row r="52" spans="1:15" ht="18" customHeight="1" thickTop="1"/>
    <row r="53" spans="1:15" ht="18" customHeight="1"/>
    <row r="55" spans="1:15">
      <c r="E55" s="266" t="s">
        <v>526</v>
      </c>
      <c r="F55" s="266" t="s">
        <v>527</v>
      </c>
    </row>
    <row r="67" ht="15" customHeight="1"/>
    <row r="68" ht="15" customHeight="1"/>
  </sheetData>
  <mergeCells count="7">
    <mergeCell ref="A19:M19"/>
    <mergeCell ref="A5:M5"/>
    <mergeCell ref="A1:L1"/>
    <mergeCell ref="A2:L2"/>
    <mergeCell ref="A3:L3"/>
    <mergeCell ref="A4:M4"/>
    <mergeCell ref="A18:M18"/>
  </mergeCells>
  <phoneticPr fontId="0" type="noConversion"/>
  <pageMargins left="0.75" right="0.75" top="1" bottom="1" header="0.5" footer="0.5"/>
  <pageSetup paperSize="5" scale="54" orientation="landscape" horizontalDpi="355" verticalDpi="355" r:id="rId1"/>
  <headerFooter alignWithMargins="0">
    <oddFooter>&amp;L&amp;Z&amp;F</oddFooter>
  </headerFooter>
  <legacyDrawing r:id="rId2"/>
</worksheet>
</file>

<file path=xl/worksheets/sheet7.xml><?xml version="1.0" encoding="utf-8"?>
<worksheet xmlns="http://schemas.openxmlformats.org/spreadsheetml/2006/main" xmlns:r="http://schemas.openxmlformats.org/officeDocument/2006/relationships">
  <sheetPr>
    <pageSetUpPr fitToPage="1"/>
  </sheetPr>
  <dimension ref="A1:Q20"/>
  <sheetViews>
    <sheetView topLeftCell="D1" zoomScaleNormal="100" workbookViewId="0">
      <selection activeCell="K15" sqref="K15"/>
    </sheetView>
  </sheetViews>
  <sheetFormatPr defaultRowHeight="12.75"/>
  <cols>
    <col min="1" max="1" width="29" style="195" customWidth="1"/>
    <col min="2" max="2" width="18.7109375" style="249" customWidth="1"/>
    <col min="3" max="5" width="18.7109375" style="195" customWidth="1"/>
    <col min="6" max="6" width="16.140625" style="195" customWidth="1"/>
    <col min="7" max="8" width="15.7109375" style="195" customWidth="1"/>
    <col min="9" max="9" width="16.7109375" style="195" bestFit="1" customWidth="1"/>
    <col min="10" max="10" width="14.42578125" style="195" customWidth="1"/>
    <col min="11" max="11" width="13.85546875" style="195" customWidth="1"/>
    <col min="12" max="12" width="15" style="195" customWidth="1"/>
    <col min="13" max="13" width="13.28515625" style="195" customWidth="1"/>
    <col min="14" max="16" width="9.140625" style="195"/>
    <col min="17" max="18" width="9.140625" style="195" customWidth="1"/>
    <col min="19" max="16384" width="9.140625" style="195"/>
  </cols>
  <sheetData>
    <row r="1" spans="1:17" ht="13.5" customHeight="1">
      <c r="A1" s="1222" t="str">
        <f>+'Revenue Input'!A1</f>
        <v>RSL EB-2015-0100</v>
      </c>
      <c r="B1" s="1222"/>
      <c r="C1" s="1222"/>
      <c r="D1" s="1222"/>
      <c r="E1" s="1222"/>
      <c r="F1" s="1222"/>
      <c r="G1" s="1222"/>
      <c r="H1" s="1222"/>
      <c r="I1" s="1222"/>
      <c r="J1" s="1222"/>
      <c r="K1" s="1222"/>
      <c r="L1" s="1222"/>
      <c r="M1" s="1222"/>
    </row>
    <row r="2" spans="1:17" s="207" customFormat="1" ht="10.5" customHeight="1">
      <c r="A2" s="1232"/>
      <c r="B2" s="1232"/>
      <c r="C2" s="1232"/>
      <c r="D2" s="1232"/>
      <c r="E2" s="1232"/>
      <c r="F2" s="1232"/>
      <c r="G2" s="1232"/>
      <c r="H2" s="1232"/>
      <c r="I2" s="1232"/>
      <c r="J2" s="1232"/>
      <c r="K2" s="1232"/>
      <c r="L2" s="1232"/>
      <c r="M2" s="1232"/>
    </row>
    <row r="3" spans="1:17" ht="36" customHeight="1">
      <c r="A3" s="1239" t="s">
        <v>96</v>
      </c>
      <c r="B3" s="1239"/>
      <c r="C3" s="1239"/>
      <c r="D3" s="1239"/>
      <c r="E3" s="1239"/>
      <c r="F3" s="1239"/>
      <c r="G3" s="1239"/>
      <c r="H3" s="1239"/>
      <c r="I3" s="1239"/>
      <c r="J3" s="1239"/>
      <c r="K3" s="1239"/>
      <c r="N3" s="238"/>
    </row>
    <row r="4" spans="1:17" ht="76.5">
      <c r="A4" s="932" t="s">
        <v>21</v>
      </c>
      <c r="B4" s="933" t="s">
        <v>188</v>
      </c>
      <c r="C4" s="934" t="s">
        <v>189</v>
      </c>
      <c r="D4" s="934" t="s">
        <v>190</v>
      </c>
      <c r="E4" s="934" t="s">
        <v>176</v>
      </c>
      <c r="F4" s="934" t="s">
        <v>177</v>
      </c>
      <c r="G4" s="934" t="s">
        <v>528</v>
      </c>
      <c r="H4" s="934" t="s">
        <v>104</v>
      </c>
      <c r="I4" s="934" t="s">
        <v>105</v>
      </c>
      <c r="J4" s="934" t="s">
        <v>106</v>
      </c>
      <c r="K4" s="935" t="s">
        <v>107</v>
      </c>
      <c r="L4" s="936" t="s">
        <v>115</v>
      </c>
      <c r="M4" s="937" t="s">
        <v>116</v>
      </c>
    </row>
    <row r="5" spans="1:17" ht="18" customHeight="1">
      <c r="A5" s="192" t="str">
        <f>'2015 Existing Rates'!A6</f>
        <v>Residential</v>
      </c>
      <c r="B5" s="430">
        <f>'[7]O1 Revenue to cost|RR'!$D$40</f>
        <v>1844476.2918681039</v>
      </c>
      <c r="C5" s="239">
        <f>'2016 Test Yr On Existing Rates'!K8*C$11</f>
        <v>1521213.2483858154</v>
      </c>
      <c r="D5" s="430">
        <f>'[7]O1 Revenue to cost|RR'!$D$19</f>
        <v>177787.13443429669</v>
      </c>
      <c r="E5" s="240">
        <f t="shared" ref="E5:E10" si="0">C5+D5</f>
        <v>1699000.3828201122</v>
      </c>
      <c r="F5" s="283">
        <f t="shared" ref="F5:F10" si="1">E5/B5</f>
        <v>0.92112888103286361</v>
      </c>
      <c r="G5" s="431">
        <f>'[7]O1 Revenue to cost|RR'!$D$75</f>
        <v>0.9211288823678816</v>
      </c>
      <c r="H5" s="986">
        <v>0.92627939756895361</v>
      </c>
      <c r="I5" s="198">
        <f t="shared" ref="I5:I10" si="2">B5*H5</f>
        <v>1708500.3884618047</v>
      </c>
      <c r="J5" s="198">
        <f t="shared" ref="J5:J10" si="3">D5</f>
        <v>177787.13443429669</v>
      </c>
      <c r="K5" s="627">
        <f t="shared" ref="K5:K10" si="4">I5-J5</f>
        <v>1530713.254027508</v>
      </c>
      <c r="L5" s="241">
        <v>0.85</v>
      </c>
      <c r="M5" s="242">
        <v>1.1499999999999999</v>
      </c>
      <c r="N5" s="263"/>
      <c r="O5" s="265"/>
      <c r="P5" s="232"/>
      <c r="Q5" s="254"/>
    </row>
    <row r="6" spans="1:17" ht="18" customHeight="1">
      <c r="A6" s="192" t="str">
        <f>'2015 Existing Rates'!A7</f>
        <v>GS &lt; 50 kW</v>
      </c>
      <c r="B6" s="430">
        <f>'[7]O1 Revenue to cost|RR'!$E$40</f>
        <v>481308.83677521313</v>
      </c>
      <c r="C6" s="239">
        <f>'2016 Test Yr On Existing Rates'!K9*C$11</f>
        <v>494423.88211841788</v>
      </c>
      <c r="D6" s="430">
        <f>'[7]O1 Revenue to cost|RR'!$E$19</f>
        <v>44401.902877232969</v>
      </c>
      <c r="E6" s="240">
        <f t="shared" si="0"/>
        <v>538825.78499565087</v>
      </c>
      <c r="F6" s="283">
        <f t="shared" si="1"/>
        <v>1.1195011265652286</v>
      </c>
      <c r="G6" s="431">
        <f>'[7]O1 Revenue to cost|RR'!$E$75</f>
        <v>1.1195011237041628</v>
      </c>
      <c r="H6" s="431">
        <f t="shared" ref="H6:H8" si="5">IF(G6&gt;1.2,1.2,IF(G6&lt;0.8,0.8, G6))</f>
        <v>1.1195011237041628</v>
      </c>
      <c r="I6" s="198">
        <f t="shared" si="2"/>
        <v>538825.78361859452</v>
      </c>
      <c r="J6" s="198">
        <f t="shared" si="3"/>
        <v>44401.902877232969</v>
      </c>
      <c r="K6" s="627">
        <f t="shared" si="4"/>
        <v>494423.88074136153</v>
      </c>
      <c r="L6" s="241">
        <v>0.8</v>
      </c>
      <c r="M6" s="242">
        <v>1.2</v>
      </c>
      <c r="N6" s="263"/>
      <c r="O6" s="265"/>
      <c r="P6" s="232"/>
    </row>
    <row r="7" spans="1:17" ht="18" customHeight="1">
      <c r="A7" s="192" t="str">
        <f>'2015 Existing Rates'!A8</f>
        <v>GS &gt;50 to 4999 kW</v>
      </c>
      <c r="B7" s="430">
        <f>'[7]O1 Revenue to cost|RR'!$F$40</f>
        <v>425452.36589929706</v>
      </c>
      <c r="C7" s="239">
        <f>'2016 Test Yr On Existing Rates'!K10*C$11</f>
        <v>450385.20776325563</v>
      </c>
      <c r="D7" s="430">
        <f>'[7]O1 Revenue to cost|RR'!$F$19</f>
        <v>35482.573908012673</v>
      </c>
      <c r="E7" s="240">
        <f t="shared" si="0"/>
        <v>485867.78167126828</v>
      </c>
      <c r="F7" s="283">
        <f t="shared" si="1"/>
        <v>1.1420027730819373</v>
      </c>
      <c r="G7" s="431">
        <f>'[7]O1 Revenue to cost|RR'!$F$75</f>
        <v>1.1420027710899776</v>
      </c>
      <c r="H7" s="431">
        <f t="shared" si="5"/>
        <v>1.1420027710899776</v>
      </c>
      <c r="I7" s="198">
        <f t="shared" si="2"/>
        <v>485867.78082378436</v>
      </c>
      <c r="J7" s="198">
        <f t="shared" si="3"/>
        <v>35482.573908012673</v>
      </c>
      <c r="K7" s="627">
        <f t="shared" si="4"/>
        <v>450385.20691577171</v>
      </c>
      <c r="L7" s="241">
        <v>0.8</v>
      </c>
      <c r="M7" s="242">
        <v>1.2</v>
      </c>
      <c r="N7" s="263"/>
      <c r="O7" s="265"/>
      <c r="P7" s="232"/>
    </row>
    <row r="8" spans="1:17" ht="18" customHeight="1">
      <c r="A8" s="192" t="str">
        <f>'2015 Existing Rates'!A9</f>
        <v>Street Lighting</v>
      </c>
      <c r="B8" s="430">
        <f>'[7]O1 Revenue to cost|RR'!$J$40</f>
        <v>87751.193962075733</v>
      </c>
      <c r="C8" s="239">
        <f>'2016 Test Yr On Existing Rates'!K11*C$11</f>
        <v>105544.41778583454</v>
      </c>
      <c r="D8" s="430">
        <f>'[7]O1 Revenue to cost|RR'!$J$19</f>
        <v>10394.260482348835</v>
      </c>
      <c r="E8" s="240">
        <f t="shared" si="0"/>
        <v>115938.67826818337</v>
      </c>
      <c r="F8" s="283">
        <f t="shared" si="1"/>
        <v>1.3212205217206467</v>
      </c>
      <c r="G8" s="431">
        <f>'[7]O1 Revenue to cost|RR'!$J$75</f>
        <v>1.321220519457412</v>
      </c>
      <c r="H8" s="986">
        <f t="shared" si="5"/>
        <v>1.2</v>
      </c>
      <c r="I8" s="198">
        <f t="shared" si="2"/>
        <v>105301.43275449087</v>
      </c>
      <c r="J8" s="198">
        <f>D8</f>
        <v>10394.260482348835</v>
      </c>
      <c r="K8" s="627">
        <f t="shared" si="4"/>
        <v>94907.172272142037</v>
      </c>
      <c r="L8" s="241">
        <v>0.8</v>
      </c>
      <c r="M8" s="242">
        <v>1.2</v>
      </c>
      <c r="N8" s="263"/>
      <c r="O8" s="265"/>
      <c r="P8" s="232"/>
    </row>
    <row r="9" spans="1:17" ht="18" customHeight="1">
      <c r="A9" s="712" t="s">
        <v>775</v>
      </c>
      <c r="B9" s="430">
        <f>'[7]O1 Revenue to cost|RR'!$K$40</f>
        <v>9873.4661338785136</v>
      </c>
      <c r="C9" s="239">
        <f>'2016 Test Yr On Existing Rates'!K12*C$11</f>
        <v>7082.7108641608747</v>
      </c>
      <c r="D9" s="430">
        <f>'[7]O1 Revenue to cost|RR'!$K$19</f>
        <v>925.63527576581498</v>
      </c>
      <c r="E9" s="240">
        <f t="shared" si="0"/>
        <v>8008.3461399266898</v>
      </c>
      <c r="F9" s="283">
        <f t="shared" si="1"/>
        <v>0.81109774737038942</v>
      </c>
      <c r="G9" s="431">
        <f>'[7]O1 Revenue to cost|RR'!$K$75</f>
        <v>0.81109774602056506</v>
      </c>
      <c r="H9" s="986">
        <f>H5</f>
        <v>0.92627939756895361</v>
      </c>
      <c r="I9" s="198">
        <f t="shared" si="2"/>
        <v>9145.5882624064543</v>
      </c>
      <c r="J9" s="198">
        <f t="shared" si="3"/>
        <v>925.63527576581498</v>
      </c>
      <c r="K9" s="627">
        <f t="shared" si="4"/>
        <v>8219.9529866406392</v>
      </c>
      <c r="L9" s="241">
        <v>0.8</v>
      </c>
      <c r="M9" s="242">
        <v>1.2</v>
      </c>
      <c r="N9" s="263"/>
      <c r="O9" s="265"/>
      <c r="P9" s="232"/>
    </row>
    <row r="10" spans="1:17" ht="18" customHeight="1">
      <c r="A10" s="712" t="s">
        <v>756</v>
      </c>
      <c r="B10" s="430">
        <f>'[7]O1 Revenue to cost|RR'!$L$40</f>
        <v>13826.470150828167</v>
      </c>
      <c r="C10" s="239">
        <f>'2016 Test Yr On Existing Rates'!K13*C$11</f>
        <v>13785.137871911815</v>
      </c>
      <c r="D10" s="430">
        <f>'[7]O1 Revenue to cost|RR'!$L$19</f>
        <v>1262.5130223430137</v>
      </c>
      <c r="E10" s="240">
        <f t="shared" si="0"/>
        <v>15047.650894254828</v>
      </c>
      <c r="F10" s="283">
        <f t="shared" si="1"/>
        <v>1.0883219455222646</v>
      </c>
      <c r="G10" s="431">
        <f>'[7]O1 Revenue to cost|RR'!$L$75</f>
        <v>1.0883219436462026</v>
      </c>
      <c r="H10" s="431">
        <f>IF(G10&gt;1.2,1.2,IF(G10&lt;0.8,0.8, G10))</f>
        <v>1.0883219436462026</v>
      </c>
      <c r="I10" s="198">
        <f t="shared" si="2"/>
        <v>15047.650868315515</v>
      </c>
      <c r="J10" s="198">
        <f t="shared" si="3"/>
        <v>1262.5130223430137</v>
      </c>
      <c r="K10" s="627">
        <f t="shared" si="4"/>
        <v>13785.137845972502</v>
      </c>
      <c r="L10" s="241">
        <v>0.8</v>
      </c>
      <c r="M10" s="242">
        <v>1.2</v>
      </c>
      <c r="N10" s="263"/>
      <c r="O10" s="265"/>
      <c r="P10" s="232"/>
    </row>
    <row r="11" spans="1:17" ht="18" customHeight="1" thickBot="1">
      <c r="A11" s="243" t="s">
        <v>1</v>
      </c>
      <c r="B11" s="244">
        <f>SUM(B5:B10)</f>
        <v>2862688.6247893968</v>
      </c>
      <c r="C11" s="245">
        <f>'Revenue Input'!B7</f>
        <v>2592434.6047893963</v>
      </c>
      <c r="D11" s="245">
        <f>SUM(D5:D10)</f>
        <v>270254.01999999996</v>
      </c>
      <c r="E11" s="245">
        <f>SUM(E5:E10)</f>
        <v>2862688.6247893963</v>
      </c>
      <c r="F11" s="246"/>
      <c r="G11" s="246"/>
      <c r="H11" s="247"/>
      <c r="I11" s="245">
        <f>SUM(I5:I10)</f>
        <v>2862688.6247893972</v>
      </c>
      <c r="J11" s="245">
        <f>SUM(J5:J10)</f>
        <v>270254.01999999996</v>
      </c>
      <c r="K11" s="245">
        <f>SUM(K5:K10)</f>
        <v>2592434.6047893967</v>
      </c>
      <c r="L11" s="240"/>
      <c r="M11" s="248"/>
    </row>
    <row r="12" spans="1:17" ht="13.5" customHeight="1">
      <c r="G12" s="975"/>
    </row>
    <row r="13" spans="1:17">
      <c r="B13" s="249">
        <f>'Revenue Input'!B5</f>
        <v>2862688.6247893963</v>
      </c>
      <c r="C13" s="687">
        <f>SUM(C5:C10)</f>
        <v>2592434.6047893958</v>
      </c>
      <c r="F13" s="688" t="s">
        <v>496</v>
      </c>
      <c r="G13" s="689">
        <f>F5-G5</f>
        <v>-1.3350179850490917E-9</v>
      </c>
      <c r="H13" s="196">
        <v>0.93486577299943274</v>
      </c>
      <c r="I13" s="226"/>
      <c r="K13" s="249">
        <f>'Revenue Input'!B7</f>
        <v>2592434.6047893963</v>
      </c>
    </row>
    <row r="14" spans="1:17">
      <c r="G14" s="689">
        <f>F6-G6</f>
        <v>2.8610658286964963E-9</v>
      </c>
      <c r="H14" s="196">
        <v>1.1419425747182221</v>
      </c>
      <c r="I14" s="254"/>
    </row>
    <row r="15" spans="1:17">
      <c r="B15" s="689">
        <f>B11-B13</f>
        <v>0</v>
      </c>
      <c r="C15" s="195" t="s">
        <v>307</v>
      </c>
      <c r="D15" s="254"/>
      <c r="G15" s="689">
        <f>F7-G7</f>
        <v>1.9919597082918017E-9</v>
      </c>
      <c r="H15" s="196">
        <v>1.1000000000000001</v>
      </c>
      <c r="I15" s="266" t="s">
        <v>532</v>
      </c>
      <c r="K15" s="689">
        <f>K11-K13</f>
        <v>0</v>
      </c>
      <c r="L15" s="266" t="s">
        <v>496</v>
      </c>
    </row>
    <row r="16" spans="1:17">
      <c r="F16" s="266"/>
      <c r="G16" s="689">
        <f>F9-G9</f>
        <v>1.3498243633947027E-9</v>
      </c>
      <c r="H16" s="196">
        <v>1.2</v>
      </c>
    </row>
    <row r="17" spans="6:8">
      <c r="F17" s="266"/>
      <c r="G17" s="689">
        <f>F8-G8</f>
        <v>2.2632347107531814E-9</v>
      </c>
      <c r="H17" s="196">
        <v>1</v>
      </c>
    </row>
    <row r="18" spans="6:8">
      <c r="F18" s="266"/>
      <c r="H18" s="196">
        <v>1.0875895661855057</v>
      </c>
    </row>
    <row r="19" spans="6:8">
      <c r="F19" s="266"/>
    </row>
    <row r="20" spans="6:8">
      <c r="F20" s="266"/>
      <c r="G20" s="388"/>
    </row>
  </sheetData>
  <mergeCells count="3">
    <mergeCell ref="A3:K3"/>
    <mergeCell ref="A1:M1"/>
    <mergeCell ref="A2:M2"/>
  </mergeCells>
  <phoneticPr fontId="0" type="noConversion"/>
  <pageMargins left="0.75" right="0.75" top="1" bottom="1" header="0.5" footer="0.5"/>
  <pageSetup scale="55" orientation="landscape" r:id="rId1"/>
  <headerFooter alignWithMargins="0">
    <oddFooter>&amp;L&amp;Z&amp;F&amp;A</oddFooter>
  </headerFooter>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T75"/>
  <sheetViews>
    <sheetView topLeftCell="A10" zoomScaleNormal="100" workbookViewId="0">
      <selection activeCell="I20" sqref="I20"/>
    </sheetView>
  </sheetViews>
  <sheetFormatPr defaultRowHeight="12.75"/>
  <cols>
    <col min="1" max="1" width="25.7109375" style="195" customWidth="1"/>
    <col min="2" max="2" width="14" style="232" customWidth="1"/>
    <col min="3" max="3" width="20.42578125" style="195" customWidth="1"/>
    <col min="4" max="4" width="12.5703125" style="195" customWidth="1"/>
    <col min="5" max="5" width="11.85546875" style="195" customWidth="1"/>
    <col min="6" max="6" width="14.140625" style="195" customWidth="1"/>
    <col min="7" max="7" width="11.7109375" style="195" customWidth="1"/>
    <col min="8" max="8" width="13.42578125" style="195" bestFit="1" customWidth="1"/>
    <col min="9" max="9" width="12" style="195" customWidth="1"/>
    <col min="10" max="10" width="13.7109375" style="195" bestFit="1" customWidth="1"/>
    <col min="11" max="11" width="13.28515625" style="195" bestFit="1" customWidth="1"/>
    <col min="12" max="12" width="12.7109375" style="195" bestFit="1" customWidth="1"/>
    <col min="13" max="14" width="0" style="195" hidden="1" customWidth="1"/>
    <col min="15" max="16384" width="9.140625" style="195"/>
  </cols>
  <sheetData>
    <row r="1" spans="1:20">
      <c r="A1" s="1240" t="str">
        <f>+'Revenue Input'!A1</f>
        <v>RSL EB-2015-0100</v>
      </c>
      <c r="B1" s="1240"/>
      <c r="C1" s="1240"/>
      <c r="D1" s="1240"/>
      <c r="E1" s="1240"/>
      <c r="F1" s="1240"/>
      <c r="G1" s="1240"/>
      <c r="H1" s="1240"/>
      <c r="I1" s="1240"/>
      <c r="J1" s="1240"/>
      <c r="K1" s="1240"/>
    </row>
    <row r="2" spans="1:20">
      <c r="A2" s="1232"/>
      <c r="B2" s="1232"/>
      <c r="C2" s="1232"/>
      <c r="D2" s="1232"/>
      <c r="E2" s="1232"/>
      <c r="F2" s="1232"/>
      <c r="G2" s="1232"/>
      <c r="H2" s="1232"/>
      <c r="I2" s="1232"/>
      <c r="J2" s="1232"/>
      <c r="K2" s="1232"/>
    </row>
    <row r="3" spans="1:20" ht="15.75">
      <c r="A3" s="1241" t="s">
        <v>312</v>
      </c>
      <c r="B3" s="1242"/>
      <c r="C3" s="1242"/>
      <c r="D3" s="1242"/>
      <c r="E3" s="1242"/>
      <c r="F3" s="1242"/>
      <c r="G3" s="1242"/>
      <c r="H3" s="1242"/>
      <c r="I3" s="1242"/>
      <c r="J3" s="1242"/>
      <c r="K3" s="1242"/>
    </row>
    <row r="4" spans="1:20" ht="13.5" thickBot="1">
      <c r="A4" s="1244"/>
      <c r="B4" s="1244"/>
      <c r="C4" s="1244"/>
      <c r="D4" s="1244"/>
      <c r="E4" s="1244"/>
      <c r="F4" s="1244"/>
      <c r="G4" s="1244"/>
      <c r="H4" s="1244"/>
      <c r="I4" s="1244"/>
      <c r="J4" s="1244"/>
      <c r="K4" s="1244"/>
    </row>
    <row r="5" spans="1:20" ht="51">
      <c r="A5" s="934" t="s">
        <v>0</v>
      </c>
      <c r="B5" s="933" t="s">
        <v>80</v>
      </c>
      <c r="C5" s="939" t="s">
        <v>68</v>
      </c>
      <c r="D5" s="940" t="s">
        <v>2</v>
      </c>
      <c r="E5" s="941" t="s">
        <v>313</v>
      </c>
      <c r="F5" s="942" t="s">
        <v>3</v>
      </c>
      <c r="G5" s="934" t="s">
        <v>4</v>
      </c>
      <c r="H5" s="719" t="s">
        <v>5</v>
      </c>
      <c r="I5" s="719" t="s">
        <v>81</v>
      </c>
      <c r="J5" s="719" t="s">
        <v>36</v>
      </c>
      <c r="K5" s="719" t="s">
        <v>35</v>
      </c>
      <c r="L5" s="1135" t="s">
        <v>823</v>
      </c>
      <c r="O5" s="266" t="s">
        <v>769</v>
      </c>
      <c r="Q5" s="195" t="s">
        <v>2</v>
      </c>
      <c r="R5" s="195" t="s">
        <v>313</v>
      </c>
    </row>
    <row r="6" spans="1:20" ht="18" customHeight="1">
      <c r="A6" s="197" t="str">
        <f>'Cost Allocation Study'!A5</f>
        <v>Residential</v>
      </c>
      <c r="B6" s="198">
        <f>'Cost Allocation Study'!K5</f>
        <v>1530713.254027508</v>
      </c>
      <c r="C6" s="791">
        <f t="shared" ref="C6:C11" si="0">+B6/$B$12</f>
        <v>0.59045395058359029</v>
      </c>
      <c r="D6" s="1200">
        <f t="shared" ref="D6:D11" si="1">G21</f>
        <v>17.03</v>
      </c>
      <c r="E6" s="1201">
        <f>+G6/'Forecast Data For 2016'!C6</f>
        <v>1.2213517016953463E-2</v>
      </c>
      <c r="F6" s="792">
        <f>+D6*'Forecast Data For 2016'!C5*12</f>
        <v>1036309.56</v>
      </c>
      <c r="G6" s="702">
        <f t="shared" ref="G6:G11" si="2">+B6-F6</f>
        <v>494403.69402750791</v>
      </c>
      <c r="H6" s="720"/>
      <c r="I6" s="721">
        <f t="shared" ref="I6:I11" si="3">+F6+G6+H6</f>
        <v>1530713.254027508</v>
      </c>
      <c r="J6" s="721">
        <f>'Allocation Low Voltage Costs'!G6</f>
        <v>198145.13089141043</v>
      </c>
      <c r="K6" s="721">
        <f t="shared" ref="K6:K11" si="4">+I6+J6</f>
        <v>1728858.3849189184</v>
      </c>
      <c r="L6" s="1133">
        <f>F6+E6*'Forecast Data For 2016'!C6</f>
        <v>1530713.254027508</v>
      </c>
      <c r="O6" s="1136">
        <f>I6-L6</f>
        <v>0</v>
      </c>
      <c r="Q6" s="704">
        <v>17.940000000000001</v>
      </c>
      <c r="R6" s="705">
        <v>1.2815656088851889E-2</v>
      </c>
      <c r="S6" s="976">
        <f t="shared" ref="S6:T11" si="5">D6-Q6</f>
        <v>-0.91000000000000014</v>
      </c>
      <c r="T6" s="977">
        <f t="shared" si="5"/>
        <v>-6.0213907189842625E-4</v>
      </c>
    </row>
    <row r="7" spans="1:20" ht="18" customHeight="1">
      <c r="A7" s="197" t="str">
        <f>'Cost Allocation Study'!A6</f>
        <v>GS &lt; 50 kW</v>
      </c>
      <c r="B7" s="198">
        <f>'Cost Allocation Study'!K6</f>
        <v>494423.88074136153</v>
      </c>
      <c r="C7" s="791">
        <f t="shared" si="0"/>
        <v>0.19071797600137627</v>
      </c>
      <c r="D7" s="1200">
        <f t="shared" si="1"/>
        <v>30.52</v>
      </c>
      <c r="E7" s="1201">
        <f>+G7/'Forecast Data For 2016'!C8</f>
        <v>1.0978938513007075E-2</v>
      </c>
      <c r="F7" s="792">
        <f>+D7*'Forecast Data For 2016'!C7*12</f>
        <v>271017.59999999998</v>
      </c>
      <c r="G7" s="702">
        <f t="shared" si="2"/>
        <v>223406.28074136155</v>
      </c>
      <c r="H7" s="720"/>
      <c r="I7" s="721">
        <f t="shared" si="3"/>
        <v>494423.88074136153</v>
      </c>
      <c r="J7" s="721">
        <f>+'Allocation Low Voltage Costs'!G7</f>
        <v>91439.881105130728</v>
      </c>
      <c r="K7" s="721">
        <f t="shared" si="4"/>
        <v>585863.7618464923</v>
      </c>
      <c r="L7" s="1133">
        <f>F7+E7*'Forecast Data For 2016'!C8</f>
        <v>494423.88074136153</v>
      </c>
      <c r="O7" s="1136">
        <f t="shared" ref="O7:O11" si="6">I7-L7</f>
        <v>0</v>
      </c>
      <c r="Q7" s="704">
        <v>30.52</v>
      </c>
      <c r="R7" s="705">
        <v>1.2126858134454015E-2</v>
      </c>
      <c r="S7" s="976">
        <f t="shared" si="5"/>
        <v>0</v>
      </c>
      <c r="T7" s="977">
        <f t="shared" si="5"/>
        <v>-1.1479196214469398E-3</v>
      </c>
    </row>
    <row r="8" spans="1:20" ht="18" customHeight="1">
      <c r="A8" s="197" t="str">
        <f>'Cost Allocation Study'!A7</f>
        <v>GS &gt;50 to 4999 kW</v>
      </c>
      <c r="B8" s="198">
        <f>'Cost Allocation Study'!K7</f>
        <v>450385.20691577171</v>
      </c>
      <c r="C8" s="791">
        <f t="shared" si="0"/>
        <v>0.17373059520333009</v>
      </c>
      <c r="D8" s="1200">
        <f t="shared" si="1"/>
        <v>290.85000000000002</v>
      </c>
      <c r="E8" s="1201">
        <f>(+G8+H8)/'Forecast Data For 2016'!C10</f>
        <v>2.239351965463007</v>
      </c>
      <c r="F8" s="792">
        <f>+D8*'Forecast Data For 2016'!C9*12</f>
        <v>223372.80000000002</v>
      </c>
      <c r="G8" s="702">
        <f>+B8-F8</f>
        <v>227012.40691577169</v>
      </c>
      <c r="H8" s="721">
        <f>-'Transformer Allowance'!C11</f>
        <v>31581.239999999998</v>
      </c>
      <c r="I8" s="721">
        <f t="shared" si="3"/>
        <v>481966.4469157717</v>
      </c>
      <c r="J8" s="722">
        <f>+'Allocation Low Voltage Costs'!G8+'Allocation Low Voltage Costs'!G9</f>
        <v>192990.23663082157</v>
      </c>
      <c r="K8" s="721">
        <f t="shared" si="4"/>
        <v>674956.6835465933</v>
      </c>
      <c r="L8" s="1133">
        <f>F8+E8*'Forecast Data For 2016'!C10</f>
        <v>481966.4469157717</v>
      </c>
      <c r="M8" s="195" t="e">
        <f>(G8+H8)/'2016 Test Yr On Existing Rates'!#REF!</f>
        <v>#REF!</v>
      </c>
      <c r="N8" s="276" t="e">
        <f>G8/'2016 Test Yr On Existing Rates'!#REF!</f>
        <v>#REF!</v>
      </c>
      <c r="O8" s="1136">
        <f t="shared" si="6"/>
        <v>0</v>
      </c>
      <c r="P8" s="276"/>
      <c r="Q8" s="704">
        <v>290.85000000000002</v>
      </c>
      <c r="R8" s="705">
        <v>2.392868284419353</v>
      </c>
      <c r="S8" s="976">
        <f t="shared" si="5"/>
        <v>0</v>
      </c>
      <c r="T8" s="977">
        <f t="shared" si="5"/>
        <v>-0.15351631895634599</v>
      </c>
    </row>
    <row r="9" spans="1:20" ht="18" customHeight="1">
      <c r="A9" s="197" t="str">
        <f>'Cost Allocation Study'!A8</f>
        <v>Street Lighting</v>
      </c>
      <c r="B9" s="198">
        <f>'Cost Allocation Study'!K8</f>
        <v>94907.172272142037</v>
      </c>
      <c r="C9" s="791">
        <f t="shared" si="0"/>
        <v>3.6609283064192116E-2</v>
      </c>
      <c r="D9" s="1200">
        <f t="shared" si="1"/>
        <v>3.337666449426091</v>
      </c>
      <c r="E9" s="1201">
        <f>+G9/'Forecast Data For 2016'!C13</f>
        <v>12.743094073683837</v>
      </c>
      <c r="F9" s="792">
        <f>+D9*'Forecast Data For 2016'!C12*12</f>
        <v>68528.967539616497</v>
      </c>
      <c r="G9" s="702">
        <f>+B9-F9</f>
        <v>26378.204732525541</v>
      </c>
      <c r="H9" s="720"/>
      <c r="I9" s="721">
        <f t="shared" si="3"/>
        <v>94907.172272142037</v>
      </c>
      <c r="J9" s="721">
        <f>+'Allocation Low Voltage Costs'!G10</f>
        <v>2647.4870217690805</v>
      </c>
      <c r="K9" s="721">
        <f t="shared" si="4"/>
        <v>97554.659293911114</v>
      </c>
      <c r="L9" s="1133">
        <f>F9+E9*'Forecast Data For 2016'!C13</f>
        <v>94907.172272142037</v>
      </c>
      <c r="O9" s="1136">
        <f t="shared" si="6"/>
        <v>0</v>
      </c>
      <c r="Q9" s="704">
        <v>3.6174051240941432</v>
      </c>
      <c r="R9" s="705">
        <v>13.811126575240596</v>
      </c>
      <c r="S9" s="976">
        <f t="shared" si="5"/>
        <v>-0.27973867466805213</v>
      </c>
      <c r="T9" s="977">
        <f t="shared" si="5"/>
        <v>-1.0680325015567593</v>
      </c>
    </row>
    <row r="10" spans="1:20" ht="18" customHeight="1">
      <c r="A10" s="712" t="s">
        <v>775</v>
      </c>
      <c r="B10" s="198">
        <f>'Cost Allocation Study'!K9</f>
        <v>8219.9529866406392</v>
      </c>
      <c r="C10" s="791">
        <f t="shared" si="0"/>
        <v>3.1707465142822413E-3</v>
      </c>
      <c r="D10" s="1200">
        <f t="shared" si="1"/>
        <v>2.6672894625307042</v>
      </c>
      <c r="E10" s="1201">
        <f>(+G10+H10)/'Forecast Data For 2016'!C16</f>
        <v>19.481481514780604</v>
      </c>
      <c r="F10" s="792">
        <f>+D10*'Forecast Data For 2016'!C15*12</f>
        <v>2336.5455691768966</v>
      </c>
      <c r="G10" s="702">
        <f t="shared" si="2"/>
        <v>5883.4074174637426</v>
      </c>
      <c r="H10" s="720"/>
      <c r="I10" s="721">
        <f t="shared" si="3"/>
        <v>8219.9529866406392</v>
      </c>
      <c r="J10" s="721">
        <f>+'Allocation Low Voltage Costs'!G11</f>
        <v>394.27064178783638</v>
      </c>
      <c r="K10" s="721">
        <f t="shared" si="4"/>
        <v>8614.2236284284754</v>
      </c>
      <c r="L10" s="1133">
        <f>F10+E10*'Forecast Data For 2016'!C16</f>
        <v>8219.9529866406392</v>
      </c>
      <c r="N10" s="276" t="e">
        <f>M8-N8</f>
        <v>#REF!</v>
      </c>
      <c r="O10" s="1136">
        <f t="shared" si="6"/>
        <v>0</v>
      </c>
      <c r="P10" s="276"/>
      <c r="Q10" s="704">
        <v>2.4798639948120877</v>
      </c>
      <c r="R10" s="705">
        <v>18.112554056380574</v>
      </c>
      <c r="S10" s="976">
        <f t="shared" si="5"/>
        <v>0.18742546771861646</v>
      </c>
      <c r="T10" s="977">
        <f t="shared" si="5"/>
        <v>1.3689274584000302</v>
      </c>
    </row>
    <row r="11" spans="1:20" ht="18" customHeight="1" thickBot="1">
      <c r="A11" s="712" t="s">
        <v>756</v>
      </c>
      <c r="B11" s="198">
        <f>'Cost Allocation Study'!K10</f>
        <v>13785.137845972502</v>
      </c>
      <c r="C11" s="791">
        <f t="shared" si="0"/>
        <v>5.3174486332288311E-3</v>
      </c>
      <c r="D11" s="1202">
        <f t="shared" si="1"/>
        <v>4.3052028597659717</v>
      </c>
      <c r="E11" s="1203">
        <f>+G11/'Forecast Data For 2016'!C19</f>
        <v>1.974566725155822E-2</v>
      </c>
      <c r="F11" s="792">
        <f>+D11*'Forecast Data For 2016'!C18*12</f>
        <v>2996.4211903971163</v>
      </c>
      <c r="G11" s="702">
        <f t="shared" si="2"/>
        <v>10788.716655575387</v>
      </c>
      <c r="H11" s="720"/>
      <c r="I11" s="721">
        <f t="shared" si="3"/>
        <v>13785.137845972502</v>
      </c>
      <c r="J11" s="721">
        <f>+'Allocation Low Voltage Costs'!G12</f>
        <v>2455.266290413495</v>
      </c>
      <c r="K11" s="721">
        <f t="shared" si="4"/>
        <v>16240.404136385998</v>
      </c>
      <c r="L11" s="1133">
        <f>F11+E11*'Forecast Data For 2016'!C19</f>
        <v>13785.137845972502</v>
      </c>
      <c r="O11" s="1136">
        <f t="shared" si="6"/>
        <v>0</v>
      </c>
      <c r="Q11" s="704">
        <v>4.5154847485764469</v>
      </c>
      <c r="R11" s="705">
        <v>2.0710118019786707E-2</v>
      </c>
      <c r="S11" s="976">
        <f t="shared" si="5"/>
        <v>-0.21028188881047516</v>
      </c>
      <c r="T11" s="977">
        <f t="shared" si="5"/>
        <v>-9.6445076822848641E-4</v>
      </c>
    </row>
    <row r="12" spans="1:20" ht="18" customHeight="1" thickBot="1">
      <c r="A12" s="694" t="s">
        <v>1</v>
      </c>
      <c r="B12" s="695">
        <f>SUM(B6:B11)</f>
        <v>2592434.6047893967</v>
      </c>
      <c r="C12" s="696">
        <f>SUM(C6:C11)</f>
        <v>0.99999999999999989</v>
      </c>
      <c r="D12" s="793"/>
      <c r="E12" s="794"/>
      <c r="F12" s="693">
        <f t="shared" ref="F12:K12" si="7">SUM(F6:F11)</f>
        <v>1604561.8942991905</v>
      </c>
      <c r="G12" s="693">
        <f t="shared" si="7"/>
        <v>987872.71049020579</v>
      </c>
      <c r="H12" s="723">
        <f t="shared" si="7"/>
        <v>31581.239999999998</v>
      </c>
      <c r="I12" s="723">
        <f t="shared" si="7"/>
        <v>2624015.8447893965</v>
      </c>
      <c r="J12" s="723">
        <f t="shared" si="7"/>
        <v>488072.27258133324</v>
      </c>
      <c r="K12" s="723">
        <f t="shared" si="7"/>
        <v>3112088.1173707293</v>
      </c>
      <c r="L12" s="1133">
        <f>SUM(L6:L11)</f>
        <v>2624015.8447893965</v>
      </c>
      <c r="M12" s="1133" t="e">
        <f t="shared" ref="M12:O12" si="8">SUM(M6:M11)</f>
        <v>#REF!</v>
      </c>
      <c r="N12" s="1133" t="e">
        <f t="shared" si="8"/>
        <v>#REF!</v>
      </c>
      <c r="O12" s="1137">
        <f t="shared" si="8"/>
        <v>0</v>
      </c>
    </row>
    <row r="13" spans="1:20" ht="18" hidden="1" customHeight="1" thickTop="1" thickBot="1">
      <c r="D13" s="1243" t="s">
        <v>73</v>
      </c>
      <c r="E13" s="1243"/>
      <c r="F13" s="233">
        <f>+F12/I12</f>
        <v>0.61149093191850468</v>
      </c>
      <c r="G13" s="233">
        <f>+G12/I12</f>
        <v>0.3764736072199642</v>
      </c>
      <c r="H13" s="233">
        <f>+H12/I12</f>
        <v>1.2035460861531006E-2</v>
      </c>
      <c r="I13" s="233">
        <f>F13+G13+H13</f>
        <v>0.99999999999999978</v>
      </c>
      <c r="L13" s="1134">
        <f>SUM(L6:L12)</f>
        <v>5248031.689578793</v>
      </c>
    </row>
    <row r="14" spans="1:20" ht="18" customHeight="1" thickTop="1">
      <c r="D14" s="12"/>
      <c r="E14" s="12"/>
      <c r="F14" s="691" t="s">
        <v>77</v>
      </c>
      <c r="G14" s="692">
        <f>F12+G12</f>
        <v>2592434.6047893963</v>
      </c>
      <c r="H14" s="234"/>
      <c r="I14" s="234"/>
      <c r="J14" s="690">
        <f>'Allocation Low Voltage Costs'!G13</f>
        <v>488072.27258133329</v>
      </c>
    </row>
    <row r="15" spans="1:20">
      <c r="G15" s="391">
        <f>G14-B12</f>
        <v>0</v>
      </c>
      <c r="J15" s="232">
        <f>J14-J14</f>
        <v>0</v>
      </c>
    </row>
    <row r="16" spans="1:20">
      <c r="D16" s="227"/>
      <c r="E16" s="227"/>
      <c r="F16" s="235"/>
      <c r="G16" s="235"/>
      <c r="H16" s="235"/>
      <c r="I16" s="235"/>
    </row>
    <row r="17" spans="1:16" ht="15">
      <c r="C17" s="641" t="s">
        <v>845</v>
      </c>
      <c r="J17" s="232"/>
    </row>
    <row r="18" spans="1:16" ht="18.75" thickBot="1">
      <c r="A18" s="716"/>
      <c r="B18" s="716"/>
      <c r="C18" s="716"/>
      <c r="D18" s="716"/>
      <c r="E18" s="716"/>
      <c r="F18" s="716"/>
      <c r="G18" s="716"/>
    </row>
    <row r="19" spans="1:16" ht="63" customHeight="1" thickTop="1">
      <c r="A19" s="914" t="s">
        <v>0</v>
      </c>
      <c r="B19" s="915" t="s">
        <v>98</v>
      </c>
      <c r="C19" s="915" t="s">
        <v>311</v>
      </c>
      <c r="D19" s="938" t="s">
        <v>786</v>
      </c>
      <c r="E19" s="915"/>
      <c r="F19" s="915" t="s">
        <v>544</v>
      </c>
      <c r="G19" s="915" t="s">
        <v>2</v>
      </c>
      <c r="H19" s="915" t="s">
        <v>313</v>
      </c>
      <c r="I19" s="915" t="s">
        <v>882</v>
      </c>
      <c r="K19" s="704">
        <v>17.739999999999998</v>
      </c>
      <c r="L19" s="1100">
        <v>1.2428056108091255E-2</v>
      </c>
      <c r="O19" s="1136">
        <f>D6-K19</f>
        <v>-0.7099999999999973</v>
      </c>
      <c r="P19" s="1136">
        <f>E6-L19</f>
        <v>-2.1453909113779146E-4</v>
      </c>
    </row>
    <row r="20" spans="1:16">
      <c r="A20" s="717"/>
      <c r="B20" s="714"/>
      <c r="C20" s="248"/>
      <c r="D20" s="715" t="s">
        <v>510</v>
      </c>
      <c r="E20" s="715" t="s">
        <v>508</v>
      </c>
      <c r="F20" s="248"/>
      <c r="G20" s="248"/>
      <c r="H20" s="248"/>
      <c r="I20" s="248"/>
      <c r="K20" s="704">
        <v>30.52</v>
      </c>
      <c r="L20" s="1100">
        <v>1.1720890428087606E-2</v>
      </c>
      <c r="O20" s="1136">
        <f t="shared" ref="O20:P24" si="9">D7-K20</f>
        <v>0</v>
      </c>
      <c r="P20" s="1136">
        <f t="shared" si="9"/>
        <v>-7.4195191508053156E-4</v>
      </c>
    </row>
    <row r="21" spans="1:16" ht="18" customHeight="1">
      <c r="A21" s="712" t="str">
        <f t="shared" ref="A21:A24" si="10">A6</f>
        <v>Residential</v>
      </c>
      <c r="B21" s="194">
        <f>'2016 Test Yr On Existing Rates'!L8</f>
        <v>0.56931192173231338</v>
      </c>
      <c r="C21" s="713">
        <f>+B6*B21/'Forecast Data For 2016'!C5/12</f>
        <v>14.320865448490162</v>
      </c>
      <c r="D21" s="713">
        <f t="shared" ref="D21:E26" si="11">E55</f>
        <v>7.0177237596614761</v>
      </c>
      <c r="E21" s="713">
        <f t="shared" si="11"/>
        <v>20.02510539308976</v>
      </c>
      <c r="F21" s="713">
        <f>'[6]App.2-PA_Res_Rate_Design'!$D$43</f>
        <v>17.03</v>
      </c>
      <c r="G21" s="1111">
        <f>F21</f>
        <v>17.03</v>
      </c>
      <c r="H21" s="1020">
        <f t="shared" ref="H21:H26" si="12">E6</f>
        <v>1.2213517016953463E-2</v>
      </c>
      <c r="I21" s="194">
        <f t="shared" ref="I21:I26" si="13">B32</f>
        <v>0.67701090146918974</v>
      </c>
      <c r="K21" s="704">
        <v>290.85000000000002</v>
      </c>
      <c r="L21" s="1100">
        <v>2.3693736332501811</v>
      </c>
      <c r="O21" s="1136">
        <f t="shared" si="9"/>
        <v>0</v>
      </c>
      <c r="P21" s="1136">
        <f t="shared" si="9"/>
        <v>-0.13002166778717417</v>
      </c>
    </row>
    <row r="22" spans="1:16" ht="18" customHeight="1">
      <c r="A22" s="712" t="str">
        <f t="shared" si="10"/>
        <v>GS &lt; 50 kW</v>
      </c>
      <c r="B22" s="194">
        <f>'2016 Test Yr On Existing Rates'!L9</f>
        <v>0.59145101305090131</v>
      </c>
      <c r="C22" s="713">
        <f>+B7*B22/'Forecast Data For 2016'!C7/12</f>
        <v>32.931025353720301</v>
      </c>
      <c r="D22" s="713">
        <f t="shared" si="11"/>
        <v>8.1113542237960932</v>
      </c>
      <c r="E22" s="713">
        <f t="shared" si="11"/>
        <v>30.52</v>
      </c>
      <c r="F22" s="713"/>
      <c r="G22" s="1111">
        <f>IF(C22&gt;E22,E22,IF(C22&lt;D22,D22,C22))</f>
        <v>30.52</v>
      </c>
      <c r="H22" s="1020">
        <f t="shared" si="12"/>
        <v>1.0978938513007075E-2</v>
      </c>
      <c r="I22" s="194">
        <f t="shared" si="13"/>
        <v>0.54814828036547092</v>
      </c>
      <c r="K22" s="704">
        <v>3.4715356600924601</v>
      </c>
      <c r="L22" s="1100">
        <v>13.254202050151841</v>
      </c>
      <c r="O22" s="1136">
        <f t="shared" si="9"/>
        <v>-0.13386921066636903</v>
      </c>
      <c r="P22" s="1136">
        <f t="shared" si="9"/>
        <v>-0.51110797646800421</v>
      </c>
    </row>
    <row r="23" spans="1:16" ht="18" customHeight="1">
      <c r="A23" s="712" t="str">
        <f t="shared" si="10"/>
        <v>GS &gt;50 to 4999 kW</v>
      </c>
      <c r="B23" s="194">
        <f>'2016 Test Yr On Existing Rates'!L10</f>
        <v>0.53513936018823305</v>
      </c>
      <c r="C23" s="713">
        <f>+B8*B23/'Forecast Data For 2016'!C9/12</f>
        <v>313.82662951451954</v>
      </c>
      <c r="D23" s="713">
        <f t="shared" si="11"/>
        <v>49.895170426594738</v>
      </c>
      <c r="E23" s="713">
        <f t="shared" si="11"/>
        <v>290.85000000000002</v>
      </c>
      <c r="F23" s="713"/>
      <c r="G23" s="1111">
        <f t="shared" ref="G23:G26" si="14">IF(C23&gt;E23,E23,IF(C23&lt;D23,D23,C23))</f>
        <v>290.85000000000002</v>
      </c>
      <c r="H23" s="1020">
        <f t="shared" si="12"/>
        <v>2.239351965463007</v>
      </c>
      <c r="I23" s="194">
        <f t="shared" si="13"/>
        <v>0.49595945108777484</v>
      </c>
      <c r="K23" s="704">
        <v>2.4057586339274839</v>
      </c>
      <c r="L23" s="1100">
        <v>17.571299633679178</v>
      </c>
      <c r="O23" s="1136">
        <f t="shared" si="9"/>
        <v>0.2615308286032203</v>
      </c>
      <c r="P23" s="1136">
        <f t="shared" si="9"/>
        <v>1.9101818811014262</v>
      </c>
    </row>
    <row r="24" spans="1:16" ht="18" customHeight="1">
      <c r="A24" s="712" t="str">
        <f t="shared" si="10"/>
        <v>Street Lighting</v>
      </c>
      <c r="B24" s="194">
        <f>'2016 Test Yr On Existing Rates'!L11</f>
        <v>0.72206310544278751</v>
      </c>
      <c r="C24" s="713">
        <f>+B9*B24/'Forecast Data For 2016'!C12/12</f>
        <v>3.337666449426091</v>
      </c>
      <c r="D24" s="713">
        <f t="shared" si="11"/>
        <v>0.44792632056069998</v>
      </c>
      <c r="E24" s="713">
        <f t="shared" si="11"/>
        <v>3.9526494250490831</v>
      </c>
      <c r="F24" s="713"/>
      <c r="G24" s="1111">
        <f t="shared" si="14"/>
        <v>3.337666449426091</v>
      </c>
      <c r="H24" s="1020">
        <f t="shared" si="12"/>
        <v>12.743094073683837</v>
      </c>
      <c r="I24" s="194">
        <f t="shared" si="13"/>
        <v>0.72206310544278751</v>
      </c>
      <c r="K24" s="704">
        <v>4.4433376111205334</v>
      </c>
      <c r="L24" s="1100">
        <v>2.0379217614913729E-2</v>
      </c>
      <c r="O24" s="1136">
        <f t="shared" si="9"/>
        <v>-0.13813475135456166</v>
      </c>
      <c r="P24" s="1136">
        <f t="shared" si="9"/>
        <v>-6.3355036335550896E-4</v>
      </c>
    </row>
    <row r="25" spans="1:16" ht="18" customHeight="1">
      <c r="A25" s="712" t="s">
        <v>775</v>
      </c>
      <c r="B25" s="194">
        <f>'2016 Test Yr On Existing Rates'!L12</f>
        <v>0.28425291154028914</v>
      </c>
      <c r="C25" s="713">
        <f>+B10*B25/'Forecast Data For 2016'!C15/12</f>
        <v>2.6672894625307042</v>
      </c>
      <c r="D25" s="713">
        <f t="shared" si="11"/>
        <v>1.9611689706081636</v>
      </c>
      <c r="E25" s="713">
        <f t="shared" si="11"/>
        <v>11.113342246705272</v>
      </c>
      <c r="F25" s="713"/>
      <c r="G25" s="1111">
        <f t="shared" si="14"/>
        <v>2.6672894625307042</v>
      </c>
      <c r="H25" s="1020">
        <f t="shared" si="12"/>
        <v>19.481481514780604</v>
      </c>
      <c r="I25" s="194">
        <f t="shared" si="13"/>
        <v>0.28425291154028909</v>
      </c>
    </row>
    <row r="26" spans="1:16" ht="18" customHeight="1">
      <c r="A26" s="712" t="s">
        <v>756</v>
      </c>
      <c r="B26" s="194">
        <f>'2016 Test Yr On Existing Rates'!L13</f>
        <v>0.2173660665477174</v>
      </c>
      <c r="C26" s="713">
        <f>+B11*B26/'Forecast Data For 2016'!C18/12</f>
        <v>4.3052028597659717</v>
      </c>
      <c r="D26" s="713">
        <f t="shared" si="11"/>
        <v>3.99</v>
      </c>
      <c r="E26" s="713">
        <f t="shared" si="11"/>
        <v>13.944607108531335</v>
      </c>
      <c r="F26" s="713"/>
      <c r="G26" s="1111">
        <f t="shared" si="14"/>
        <v>4.3052028597659717</v>
      </c>
      <c r="H26" s="1020">
        <f t="shared" si="12"/>
        <v>1.974566725155822E-2</v>
      </c>
      <c r="I26" s="194">
        <f t="shared" si="13"/>
        <v>0.2173660665477174</v>
      </c>
    </row>
    <row r="27" spans="1:16" ht="18" customHeight="1">
      <c r="A27" s="390"/>
      <c r="B27" s="389"/>
      <c r="C27" s="724"/>
      <c r="D27" s="724"/>
      <c r="E27" s="724"/>
      <c r="F27" s="724"/>
      <c r="G27" s="724"/>
      <c r="H27" s="725"/>
      <c r="I27" s="726"/>
    </row>
    <row r="28" spans="1:16">
      <c r="F28" s="225"/>
    </row>
    <row r="29" spans="1:16" ht="15">
      <c r="B29" s="718" t="s">
        <v>546</v>
      </c>
      <c r="C29" s="236"/>
      <c r="F29" s="237"/>
    </row>
    <row r="30" spans="1:16">
      <c r="F30" s="237"/>
    </row>
    <row r="31" spans="1:16" ht="38.25">
      <c r="A31" s="934" t="s">
        <v>0</v>
      </c>
      <c r="B31" s="934" t="s">
        <v>182</v>
      </c>
      <c r="C31" s="933" t="s">
        <v>181</v>
      </c>
      <c r="D31" s="934" t="s">
        <v>35</v>
      </c>
      <c r="F31" s="698" t="s">
        <v>97</v>
      </c>
      <c r="G31" s="274"/>
    </row>
    <row r="32" spans="1:16" ht="15.95" customHeight="1">
      <c r="A32" s="197" t="s">
        <v>108</v>
      </c>
      <c r="B32" s="194">
        <f t="shared" ref="B32:B37" si="15">F6/B6</f>
        <v>0.67701090146918974</v>
      </c>
      <c r="C32" s="194">
        <f t="shared" ref="C32:C37" si="16">1-B32</f>
        <v>0.32298909853081026</v>
      </c>
      <c r="D32" s="194">
        <f>SUM(B32:C32)</f>
        <v>1</v>
      </c>
      <c r="F32" s="699">
        <v>0.43590145547983539</v>
      </c>
      <c r="G32" s="275"/>
    </row>
    <row r="33" spans="1:11" ht="15.95" customHeight="1">
      <c r="A33" s="197" t="s">
        <v>109</v>
      </c>
      <c r="B33" s="194">
        <f t="shared" si="15"/>
        <v>0.54814828036547092</v>
      </c>
      <c r="C33" s="194">
        <f t="shared" si="16"/>
        <v>0.45185171963452908</v>
      </c>
      <c r="D33" s="194">
        <f t="shared" ref="D33:D37" si="17">SUM(B33:C33)</f>
        <v>1</v>
      </c>
      <c r="F33" s="699">
        <v>0.413974294668492</v>
      </c>
      <c r="G33" s="275"/>
    </row>
    <row r="34" spans="1:11" ht="15.95" customHeight="1">
      <c r="A34" s="197" t="s">
        <v>180</v>
      </c>
      <c r="B34" s="194">
        <f t="shared" si="15"/>
        <v>0.49595945108777484</v>
      </c>
      <c r="C34" s="194">
        <f t="shared" si="16"/>
        <v>0.50404054891222516</v>
      </c>
      <c r="D34" s="194">
        <f t="shared" si="17"/>
        <v>1</v>
      </c>
      <c r="F34" s="699">
        <v>0.46628849046989507</v>
      </c>
      <c r="G34" s="275"/>
    </row>
    <row r="35" spans="1:11" ht="15.95" customHeight="1">
      <c r="A35" s="197" t="s">
        <v>112</v>
      </c>
      <c r="B35" s="194">
        <f t="shared" si="15"/>
        <v>0.72206310544278751</v>
      </c>
      <c r="C35" s="194">
        <f t="shared" si="16"/>
        <v>0.27793689455721249</v>
      </c>
      <c r="D35" s="194">
        <f t="shared" si="17"/>
        <v>1</v>
      </c>
      <c r="F35" s="699">
        <v>0.27030936354823082</v>
      </c>
      <c r="G35" s="275"/>
    </row>
    <row r="36" spans="1:11" ht="15.95" customHeight="1">
      <c r="A36" s="712" t="s">
        <v>775</v>
      </c>
      <c r="B36" s="194">
        <f t="shared" si="15"/>
        <v>0.28425291154028909</v>
      </c>
      <c r="C36" s="194">
        <f t="shared" si="16"/>
        <v>0.71574708845971091</v>
      </c>
      <c r="D36" s="194">
        <f t="shared" si="17"/>
        <v>1</v>
      </c>
      <c r="F36" s="699">
        <v>0.70800879892109037</v>
      </c>
      <c r="G36" s="275"/>
    </row>
    <row r="37" spans="1:11" ht="15.95" customHeight="1">
      <c r="A37" s="712" t="s">
        <v>756</v>
      </c>
      <c r="B37" s="194">
        <f t="shared" si="15"/>
        <v>0.2173660665477174</v>
      </c>
      <c r="C37" s="194">
        <f t="shared" si="16"/>
        <v>0.7826339334522826</v>
      </c>
      <c r="D37" s="194">
        <f t="shared" si="17"/>
        <v>1</v>
      </c>
      <c r="F37" s="699">
        <v>0.78758905468494222</v>
      </c>
      <c r="G37" s="275"/>
    </row>
    <row r="38" spans="1:11" ht="15.95" customHeight="1">
      <c r="A38" s="390"/>
      <c r="B38" s="389"/>
      <c r="C38" s="389"/>
      <c r="D38" s="389"/>
      <c r="E38" s="273"/>
      <c r="F38" s="273"/>
      <c r="G38" s="275"/>
    </row>
    <row r="39" spans="1:11" ht="15.95" customHeight="1">
      <c r="A39" s="390"/>
      <c r="B39" s="389"/>
      <c r="C39" s="389"/>
      <c r="D39" s="389"/>
      <c r="E39" s="273"/>
      <c r="F39" s="273"/>
      <c r="G39" s="275"/>
    </row>
    <row r="40" spans="1:11">
      <c r="A40" s="992" t="s">
        <v>830</v>
      </c>
    </row>
    <row r="41" spans="1:11" ht="13.5" thickBot="1"/>
    <row r="42" spans="1:11" ht="34.5" customHeight="1" thickTop="1">
      <c r="A42" s="914" t="s">
        <v>0</v>
      </c>
      <c r="B42" s="1145" t="s">
        <v>308</v>
      </c>
      <c r="C42" s="915" t="s">
        <v>310</v>
      </c>
      <c r="D42" s="915" t="s">
        <v>309</v>
      </c>
      <c r="H42" s="261"/>
      <c r="I42" s="266" t="s">
        <v>769</v>
      </c>
    </row>
    <row r="43" spans="1:11">
      <c r="A43" s="712" t="s">
        <v>108</v>
      </c>
      <c r="B43" s="1146">
        <f>'[7]O2 Fixed Charge|Floor|Ceiling'!$D$14</f>
        <v>7.0177237596614761</v>
      </c>
      <c r="C43" s="1146">
        <f>'[7]O2 Fixed Charge|Floor|Ceiling'!$D$16</f>
        <v>12.110341172758304</v>
      </c>
      <c r="D43" s="1146">
        <f>'[7]O2 Fixed Charge|Floor|Ceiling'!$D$17</f>
        <v>20.02510539308976</v>
      </c>
      <c r="F43" s="261">
        <v>7.4371254782997758</v>
      </c>
      <c r="G43" s="261">
        <v>12.799831732500019</v>
      </c>
      <c r="H43" s="261">
        <v>21.727709296569397</v>
      </c>
      <c r="I43" s="1014">
        <f t="shared" ref="I43:K48" si="18">B43-F43</f>
        <v>-0.41940171863829967</v>
      </c>
      <c r="J43" s="1014">
        <f t="shared" si="18"/>
        <v>-0.68949055974171536</v>
      </c>
      <c r="K43" s="1014">
        <f t="shared" si="18"/>
        <v>-1.7026039034796376</v>
      </c>
    </row>
    <row r="44" spans="1:11">
      <c r="A44" s="712" t="s">
        <v>109</v>
      </c>
      <c r="B44" s="1146">
        <f>'[7]O2 Fixed Charge|Floor|Ceiling'!$E$14</f>
        <v>8.1113542237960932</v>
      </c>
      <c r="C44" s="1146">
        <f>'[7]O2 Fixed Charge|Floor|Ceiling'!$E$16</f>
        <v>13.793702231008661</v>
      </c>
      <c r="D44" s="1146">
        <f>'[7]O2 Fixed Charge|Floor|Ceiling'!$E$17</f>
        <v>22.852814953338839</v>
      </c>
      <c r="F44" s="261">
        <v>8.5402871030419707</v>
      </c>
      <c r="G44" s="261">
        <v>14.527849644882616</v>
      </c>
      <c r="H44" s="261">
        <v>24.929736051221926</v>
      </c>
      <c r="I44" s="1014">
        <f t="shared" si="18"/>
        <v>-0.42893287924587753</v>
      </c>
      <c r="J44" s="1014">
        <f t="shared" si="18"/>
        <v>-0.73414741387395566</v>
      </c>
      <c r="K44" s="1014">
        <f t="shared" si="18"/>
        <v>-2.076921097883087</v>
      </c>
    </row>
    <row r="45" spans="1:11">
      <c r="A45" s="712" t="s">
        <v>180</v>
      </c>
      <c r="B45" s="1146">
        <f>'[7]O2 Fixed Charge|Floor|Ceiling'!$F$14</f>
        <v>49.895170426594738</v>
      </c>
      <c r="C45" s="1146">
        <f>'[7]O2 Fixed Charge|Floor|Ceiling'!$F$16</f>
        <v>89.40781127628884</v>
      </c>
      <c r="D45" s="1146">
        <f>'[7]O2 Fixed Charge|Floor|Ceiling'!$F$17</f>
        <v>149.8704090906823</v>
      </c>
      <c r="F45" s="261">
        <v>46.803278358277538</v>
      </c>
      <c r="G45" s="261">
        <v>83.798722200800086</v>
      </c>
      <c r="H45" s="261">
        <v>158.97612859698449</v>
      </c>
      <c r="I45" s="1014">
        <f t="shared" si="18"/>
        <v>3.0918920683172004</v>
      </c>
      <c r="J45" s="1014">
        <f t="shared" si="18"/>
        <v>5.6090890754887539</v>
      </c>
      <c r="K45" s="1014">
        <f t="shared" si="18"/>
        <v>-9.1057195063021936</v>
      </c>
    </row>
    <row r="46" spans="1:11">
      <c r="A46" s="712" t="s">
        <v>112</v>
      </c>
      <c r="B46" s="1146">
        <f>'[7]O2 Fixed Charge|Floor|Ceiling'!$J$14</f>
        <v>0.44792632056069998</v>
      </c>
      <c r="C46" s="1146">
        <f>'[7]O2 Fixed Charge|Floor|Ceiling'!$J$16</f>
        <v>0.81775564817639179</v>
      </c>
      <c r="D46" s="1146">
        <f>'[7]O2 Fixed Charge|Floor|Ceiling'!$J$17</f>
        <v>3.9526494250490831</v>
      </c>
      <c r="F46" s="261">
        <v>0.45234128568224796</v>
      </c>
      <c r="G46" s="261">
        <v>0.81867977939446668</v>
      </c>
      <c r="H46" s="261">
        <v>4.2359596422172272</v>
      </c>
      <c r="I46" s="1014">
        <f t="shared" si="18"/>
        <v>-4.4149651215479868E-3</v>
      </c>
      <c r="J46" s="1014">
        <f t="shared" si="18"/>
        <v>-9.2413121807488618E-4</v>
      </c>
      <c r="K46" s="1014">
        <f t="shared" si="18"/>
        <v>-0.28331021716814409</v>
      </c>
    </row>
    <row r="47" spans="1:11">
      <c r="A47" s="712" t="s">
        <v>775</v>
      </c>
      <c r="B47" s="1146">
        <f>'[7]O2 Fixed Charge|Floor|Ceiling'!$K$14</f>
        <v>1.9611689706081636</v>
      </c>
      <c r="C47" s="1146">
        <f>'[7]O2 Fixed Charge|Floor|Ceiling'!$K$16</f>
        <v>3.5089801817817143</v>
      </c>
      <c r="D47" s="1146">
        <f>'[7]O2 Fixed Charge|Floor|Ceiling'!$K$17</f>
        <v>11.113342246705272</v>
      </c>
      <c r="F47" s="261">
        <v>2.1340358256981329</v>
      </c>
      <c r="G47" s="261">
        <v>3.7837623442591135</v>
      </c>
      <c r="H47" s="261">
        <v>11.777913582971903</v>
      </c>
      <c r="I47" s="1014">
        <f t="shared" si="18"/>
        <v>-0.17286685508996924</v>
      </c>
      <c r="J47" s="1014">
        <f t="shared" si="18"/>
        <v>-0.27478216247739917</v>
      </c>
      <c r="K47" s="1014">
        <f t="shared" si="18"/>
        <v>-0.66457133626663101</v>
      </c>
    </row>
    <row r="48" spans="1:11">
      <c r="A48" s="712" t="s">
        <v>756</v>
      </c>
      <c r="B48" s="1146">
        <f>'[7]O2 Fixed Charge|Floor|Ceiling'!$L$14</f>
        <v>4.0086267235327551</v>
      </c>
      <c r="C48" s="1146">
        <f>'[7]O2 Fixed Charge|Floor|Ceiling'!$L$16</f>
        <v>7.2433955223833566</v>
      </c>
      <c r="D48" s="1146">
        <f>'[7]O2 Fixed Charge|Floor|Ceiling'!$L$17</f>
        <v>13.944607108531335</v>
      </c>
      <c r="F48" s="261">
        <v>4.3129369023620878</v>
      </c>
      <c r="G48" s="261">
        <v>7.7186421462312067</v>
      </c>
      <c r="H48" s="261">
        <v>15.061383911089592</v>
      </c>
      <c r="I48" s="1014">
        <f t="shared" si="18"/>
        <v>-0.30431017882933276</v>
      </c>
      <c r="J48" s="1014">
        <f t="shared" si="18"/>
        <v>-0.4752466238478501</v>
      </c>
      <c r="K48" s="1014">
        <f t="shared" si="18"/>
        <v>-1.1167768025582578</v>
      </c>
    </row>
    <row r="49" spans="1:6">
      <c r="A49" s="390"/>
      <c r="B49" s="275"/>
      <c r="C49" s="275"/>
      <c r="D49" s="275"/>
    </row>
    <row r="51" spans="1:6">
      <c r="B51" s="992" t="s">
        <v>831</v>
      </c>
    </row>
    <row r="52" spans="1:6" ht="13.5" thickBot="1"/>
    <row r="53" spans="1:6" ht="13.5" thickTop="1">
      <c r="A53" s="706" t="s">
        <v>0</v>
      </c>
      <c r="B53" s="707" t="s">
        <v>784</v>
      </c>
      <c r="C53" s="708"/>
      <c r="D53" s="709" t="s">
        <v>509</v>
      </c>
      <c r="E53" s="707" t="s">
        <v>783</v>
      </c>
      <c r="F53" s="710"/>
    </row>
    <row r="54" spans="1:6">
      <c r="A54" s="711"/>
      <c r="B54" s="661" t="s">
        <v>511</v>
      </c>
      <c r="C54" s="661" t="s">
        <v>512</v>
      </c>
      <c r="D54" s="661"/>
      <c r="E54" s="661" t="s">
        <v>510</v>
      </c>
      <c r="F54" s="661" t="s">
        <v>508</v>
      </c>
    </row>
    <row r="55" spans="1:6">
      <c r="A55" s="712" t="s">
        <v>108</v>
      </c>
      <c r="B55" s="713">
        <f t="shared" ref="B55:B60" si="19">B43</f>
        <v>7.0177237596614761</v>
      </c>
      <c r="C55" s="713">
        <f t="shared" ref="C55:C60" si="20">D43</f>
        <v>20.02510539308976</v>
      </c>
      <c r="D55" s="713">
        <f>'2015 Existing Rates'!C6</f>
        <v>13.19</v>
      </c>
      <c r="E55" s="713">
        <f>MIN(B55:D55)</f>
        <v>7.0177237596614761</v>
      </c>
      <c r="F55" s="713">
        <f t="shared" ref="F55:F60" si="21">MAX(C55,D55)</f>
        <v>20.02510539308976</v>
      </c>
    </row>
    <row r="56" spans="1:6">
      <c r="A56" s="712" t="s">
        <v>109</v>
      </c>
      <c r="B56" s="713">
        <f t="shared" si="19"/>
        <v>8.1113542237960932</v>
      </c>
      <c r="C56" s="713">
        <f t="shared" si="20"/>
        <v>22.852814953338839</v>
      </c>
      <c r="D56" s="713">
        <f>'2015 Existing Rates'!C7</f>
        <v>30.52</v>
      </c>
      <c r="E56" s="713">
        <f t="shared" ref="E56:E60" si="22">MIN(B56:D56)</f>
        <v>8.1113542237960932</v>
      </c>
      <c r="F56" s="713">
        <f t="shared" si="21"/>
        <v>30.52</v>
      </c>
    </row>
    <row r="57" spans="1:6" ht="15" customHeight="1">
      <c r="A57" s="712" t="s">
        <v>180</v>
      </c>
      <c r="B57" s="713">
        <f t="shared" si="19"/>
        <v>49.895170426594738</v>
      </c>
      <c r="C57" s="713">
        <f t="shared" si="20"/>
        <v>149.8704090906823</v>
      </c>
      <c r="D57" s="713">
        <f>'2015 Existing Rates'!C8</f>
        <v>290.85000000000002</v>
      </c>
      <c r="E57" s="713">
        <f t="shared" si="22"/>
        <v>49.895170426594738</v>
      </c>
      <c r="F57" s="713">
        <f t="shared" si="21"/>
        <v>290.85000000000002</v>
      </c>
    </row>
    <row r="58" spans="1:6">
      <c r="A58" s="712" t="s">
        <v>112</v>
      </c>
      <c r="B58" s="713">
        <f t="shared" si="19"/>
        <v>0.44792632056069998</v>
      </c>
      <c r="C58" s="713">
        <f t="shared" si="20"/>
        <v>3.9526494250490831</v>
      </c>
      <c r="D58" s="713">
        <f>'2015 Existing Rates'!B9</f>
        <v>3.44</v>
      </c>
      <c r="E58" s="713">
        <f t="shared" si="22"/>
        <v>0.44792632056069998</v>
      </c>
      <c r="F58" s="713">
        <f t="shared" si="21"/>
        <v>3.9526494250490831</v>
      </c>
    </row>
    <row r="59" spans="1:6">
      <c r="A59" s="712" t="s">
        <v>775</v>
      </c>
      <c r="B59" s="713">
        <f t="shared" si="19"/>
        <v>1.9611689706081636</v>
      </c>
      <c r="C59" s="713">
        <f t="shared" si="20"/>
        <v>11.113342246705272</v>
      </c>
      <c r="D59" s="713">
        <f>'2015 Existing Rates'!B10</f>
        <v>2.13</v>
      </c>
      <c r="E59" s="713">
        <f t="shared" si="22"/>
        <v>1.9611689706081636</v>
      </c>
      <c r="F59" s="713">
        <f t="shared" si="21"/>
        <v>11.113342246705272</v>
      </c>
    </row>
    <row r="60" spans="1:6">
      <c r="A60" s="712" t="s">
        <v>756</v>
      </c>
      <c r="B60" s="713">
        <f t="shared" si="19"/>
        <v>4.0086267235327551</v>
      </c>
      <c r="C60" s="713">
        <f t="shared" si="20"/>
        <v>13.944607108531335</v>
      </c>
      <c r="D60" s="713">
        <f>'2015 Existing Rates'!B11</f>
        <v>3.99</v>
      </c>
      <c r="E60" s="713">
        <f t="shared" si="22"/>
        <v>3.99</v>
      </c>
      <c r="F60" s="713">
        <f t="shared" si="21"/>
        <v>13.944607108531335</v>
      </c>
    </row>
    <row r="62" spans="1:6">
      <c r="A62" s="195" t="s">
        <v>513</v>
      </c>
    </row>
    <row r="63" spans="1:6">
      <c r="A63" s="195" t="s">
        <v>514</v>
      </c>
    </row>
    <row r="64" spans="1:6">
      <c r="A64" s="195" t="s">
        <v>515</v>
      </c>
    </row>
    <row r="65" spans="1:1">
      <c r="A65" s="266" t="s">
        <v>545</v>
      </c>
    </row>
    <row r="67" spans="1:1" ht="127.5">
      <c r="A67" s="684" t="s">
        <v>529</v>
      </c>
    </row>
    <row r="70" spans="1:1">
      <c r="A70" s="195" t="s">
        <v>538</v>
      </c>
    </row>
    <row r="71" spans="1:1">
      <c r="A71" s="195" t="s">
        <v>539</v>
      </c>
    </row>
    <row r="72" spans="1:1">
      <c r="A72" s="195" t="s">
        <v>540</v>
      </c>
    </row>
    <row r="73" spans="1:1">
      <c r="A73" s="195" t="s">
        <v>541</v>
      </c>
    </row>
    <row r="74" spans="1:1">
      <c r="A74" s="195" t="s">
        <v>542</v>
      </c>
    </row>
    <row r="75" spans="1:1">
      <c r="A75" s="195" t="s">
        <v>543</v>
      </c>
    </row>
  </sheetData>
  <mergeCells count="5">
    <mergeCell ref="A1:K1"/>
    <mergeCell ref="A2:K2"/>
    <mergeCell ref="A3:K3"/>
    <mergeCell ref="D13:E13"/>
    <mergeCell ref="A4:K4"/>
  </mergeCells>
  <phoneticPr fontId="13" type="noConversion"/>
  <pageMargins left="0.75" right="0.75" top="1" bottom="1" header="0.5" footer="0.5"/>
  <pageSetup scale="78"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sheetPr>
    <pageSetUpPr fitToPage="1"/>
  </sheetPr>
  <dimension ref="A1:H17"/>
  <sheetViews>
    <sheetView workbookViewId="0">
      <selection activeCell="D9" sqref="D9"/>
    </sheetView>
  </sheetViews>
  <sheetFormatPr defaultRowHeight="12.75"/>
  <cols>
    <col min="1" max="1" width="32.28515625" style="195" customWidth="1"/>
    <col min="2" max="4" width="18.5703125" style="195" customWidth="1"/>
    <col min="5" max="5" width="14.28515625" style="195" customWidth="1"/>
    <col min="6" max="6" width="13.7109375" style="195" customWidth="1"/>
    <col min="7" max="7" width="13.42578125" style="195" bestFit="1" customWidth="1"/>
    <col min="8" max="16384" width="9.140625" style="195"/>
  </cols>
  <sheetData>
    <row r="1" spans="1:8">
      <c r="A1" s="1240" t="str">
        <f>+'Revenue Input'!A1</f>
        <v>RSL EB-2015-0100</v>
      </c>
      <c r="B1" s="1240"/>
      <c r="C1" s="1240"/>
      <c r="D1" s="1240"/>
      <c r="E1" s="1240"/>
      <c r="F1" s="1240"/>
      <c r="G1" s="1240"/>
    </row>
    <row r="2" spans="1:8">
      <c r="A2" s="1232"/>
      <c r="B2" s="1232"/>
      <c r="C2" s="1232"/>
      <c r="D2" s="1232"/>
      <c r="E2" s="1232"/>
      <c r="F2" s="1232"/>
      <c r="G2" s="1232"/>
    </row>
    <row r="3" spans="1:8" s="229" customFormat="1" ht="16.5" thickBot="1">
      <c r="A3" s="1247" t="s">
        <v>806</v>
      </c>
      <c r="B3" s="1247"/>
      <c r="C3" s="1247"/>
      <c r="D3" s="1247"/>
      <c r="E3" s="1247"/>
      <c r="F3" s="1247"/>
      <c r="G3" s="1247"/>
    </row>
    <row r="4" spans="1:8" ht="38.25" customHeight="1" thickTop="1">
      <c r="A4" s="1248" t="s">
        <v>0</v>
      </c>
      <c r="B4" s="1245" t="s">
        <v>16</v>
      </c>
      <c r="C4" s="1246"/>
      <c r="D4" s="943" t="s">
        <v>365</v>
      </c>
      <c r="E4" s="1250" t="s">
        <v>92</v>
      </c>
      <c r="F4" s="1250" t="s">
        <v>17</v>
      </c>
      <c r="G4" s="1250" t="s">
        <v>18</v>
      </c>
    </row>
    <row r="5" spans="1:8">
      <c r="A5" s="1249"/>
      <c r="B5" s="944" t="s">
        <v>19</v>
      </c>
      <c r="C5" s="945" t="s">
        <v>20</v>
      </c>
      <c r="D5" s="945"/>
      <c r="E5" s="1251"/>
      <c r="F5" s="1251"/>
      <c r="G5" s="1251"/>
    </row>
    <row r="6" spans="1:8" ht="18" customHeight="1">
      <c r="A6" s="1105" t="str">
        <f>'Rates By Rate Class'!A21</f>
        <v>Residential</v>
      </c>
      <c r="B6" s="761">
        <f>'[8]2017 COP Forecast'!F46</f>
        <v>6.1000000000000004E-3</v>
      </c>
      <c r="C6" s="761"/>
      <c r="D6" s="1101">
        <f>'[8]2017 COP Forecast'!E46</f>
        <v>43795358.877645105</v>
      </c>
      <c r="E6" s="1102">
        <f>B6*D6</f>
        <v>267151.68915363518</v>
      </c>
      <c r="F6" s="762">
        <f t="shared" ref="F6:F12" si="0">E6/$E$13</f>
        <v>0.40597497957311468</v>
      </c>
      <c r="G6" s="1103">
        <f t="shared" ref="G6:G12" si="1">+$G$13*F6</f>
        <v>198145.13089141043</v>
      </c>
      <c r="H6" s="1100"/>
    </row>
    <row r="7" spans="1:8" ht="18" customHeight="1">
      <c r="A7" s="1105" t="str">
        <f>'Rates By Rate Class'!A22</f>
        <v>GS &lt; 50 kW</v>
      </c>
      <c r="B7" s="761">
        <f>'[8]2017 COP Forecast'!F47</f>
        <v>5.5999999999999999E-3</v>
      </c>
      <c r="C7" s="761"/>
      <c r="D7" s="1101">
        <f>'[8]2017 COP Forecast'!E47</f>
        <v>22015175.175014503</v>
      </c>
      <c r="E7" s="1102">
        <f>B7*D7</f>
        <v>123284.98098008122</v>
      </c>
      <c r="F7" s="762">
        <f t="shared" si="0"/>
        <v>0.18734905923157724</v>
      </c>
      <c r="G7" s="1103">
        <f t="shared" si="1"/>
        <v>91439.881105130728</v>
      </c>
      <c r="H7" s="1100"/>
    </row>
    <row r="8" spans="1:8" ht="18" customHeight="1">
      <c r="A8" s="1105" t="str">
        <f>'Rates By Rate Class'!A23</f>
        <v>GS &gt;50 to 4999 kW</v>
      </c>
      <c r="B8" s="761"/>
      <c r="C8" s="761">
        <f>'[8]2017 COP Forecast'!F48</f>
        <v>2.2303999999999999</v>
      </c>
      <c r="D8" s="1104">
        <f>'[8]2017 COP Forecast'!E48</f>
        <v>105146</v>
      </c>
      <c r="E8" s="1102">
        <f>C8*D8</f>
        <v>234517.6384</v>
      </c>
      <c r="F8" s="762">
        <f t="shared" si="0"/>
        <v>0.35638289902117049</v>
      </c>
      <c r="G8" s="1103">
        <f t="shared" si="1"/>
        <v>173940.61143438649</v>
      </c>
      <c r="H8" s="1100"/>
    </row>
    <row r="9" spans="1:8" ht="18" customHeight="1">
      <c r="A9" s="1105" t="s">
        <v>364</v>
      </c>
      <c r="B9" s="761"/>
      <c r="C9" s="761">
        <f>'[8]2017 COP Forecast'!F49</f>
        <v>2.4861</v>
      </c>
      <c r="D9" s="1104">
        <f>'[8]2017 COP Forecast'!E49</f>
        <v>10331</v>
      </c>
      <c r="E9" s="1102">
        <f>C9*D9</f>
        <v>25683.899099999999</v>
      </c>
      <c r="F9" s="762">
        <f t="shared" si="0"/>
        <v>3.9030336830414E-2</v>
      </c>
      <c r="G9" s="1103">
        <f t="shared" si="1"/>
        <v>19049.625196435074</v>
      </c>
      <c r="H9" s="1100"/>
    </row>
    <row r="10" spans="1:8" ht="18" customHeight="1">
      <c r="A10" s="1105" t="str">
        <f>'Rates By Rate Class'!A24</f>
        <v>Street Lighting</v>
      </c>
      <c r="B10" s="761"/>
      <c r="C10" s="761">
        <f>'[8]2017 COP Forecast'!F50</f>
        <v>1.7243999999999999</v>
      </c>
      <c r="D10" s="1104">
        <f>'[8]2017 COP Forecast'!E50</f>
        <v>2070</v>
      </c>
      <c r="E10" s="1102">
        <f>C10*D10</f>
        <v>3569.5079999999998</v>
      </c>
      <c r="F10" s="762">
        <f t="shared" si="0"/>
        <v>5.4243749757939752E-3</v>
      </c>
      <c r="G10" s="1103">
        <f t="shared" si="1"/>
        <v>2647.4870217690805</v>
      </c>
      <c r="H10" s="1100"/>
    </row>
    <row r="11" spans="1:8" ht="18" customHeight="1">
      <c r="A11" s="1105" t="str">
        <f>'Rates By Rate Class'!A25</f>
        <v>Sentinel Lighting</v>
      </c>
      <c r="B11" s="761"/>
      <c r="C11" s="761">
        <f>'[8]2017 COP Forecast'!F51</f>
        <v>1.7602</v>
      </c>
      <c r="D11" s="1104">
        <f>'[8]2017 COP Forecast'!E51</f>
        <v>302</v>
      </c>
      <c r="E11" s="1102">
        <f>C11*D11</f>
        <v>531.58039999999994</v>
      </c>
      <c r="F11" s="762">
        <f t="shared" si="0"/>
        <v>8.0781200641168237E-4</v>
      </c>
      <c r="G11" s="1103">
        <f t="shared" si="1"/>
        <v>394.27064178783638</v>
      </c>
      <c r="H11" s="1100"/>
    </row>
    <row r="12" spans="1:8" ht="18" customHeight="1">
      <c r="A12" s="1105" t="str">
        <f>'Rates By Rate Class'!A26</f>
        <v>Unmetered Scattered Load</v>
      </c>
      <c r="B12" s="761">
        <f>'[8]2017 COP Forecast'!$F$52</f>
        <v>5.5999999999999999E-3</v>
      </c>
      <c r="C12" s="761"/>
      <c r="D12" s="1104">
        <f>'[8]2017 COP Forecast'!E52</f>
        <v>591132.84960000007</v>
      </c>
      <c r="E12" s="1102">
        <f>B12*D12</f>
        <v>3310.3439577600002</v>
      </c>
      <c r="F12" s="762">
        <f t="shared" si="0"/>
        <v>5.0305383615176476E-3</v>
      </c>
      <c r="G12" s="1103">
        <f t="shared" si="1"/>
        <v>2455.266290413495</v>
      </c>
      <c r="H12" s="1100"/>
    </row>
    <row r="13" spans="1:8" ht="18" customHeight="1" thickBot="1">
      <c r="A13" s="1106" t="s">
        <v>1</v>
      </c>
      <c r="B13" s="230"/>
      <c r="C13" s="231"/>
      <c r="D13" s="231"/>
      <c r="E13" s="1107">
        <f>SUM(E6:E12)</f>
        <v>658049.63999147655</v>
      </c>
      <c r="F13" s="696">
        <f>SUM(F6:F12)</f>
        <v>0.99999999999999967</v>
      </c>
      <c r="G13" s="1107">
        <f>'Revenue Input'!B9</f>
        <v>488072.27258133329</v>
      </c>
    </row>
    <row r="14" spans="1:8" ht="13.5" thickTop="1">
      <c r="E14" s="1178">
        <f>'[8]2017 COP Forecast'!$G$53</f>
        <v>658049.63999147655</v>
      </c>
    </row>
    <row r="15" spans="1:8">
      <c r="B15" s="227"/>
      <c r="C15" s="254"/>
      <c r="E15" s="1178">
        <f>E13-E14</f>
        <v>0</v>
      </c>
    </row>
    <row r="16" spans="1:8">
      <c r="C16" s="254"/>
    </row>
    <row r="17" spans="3:3">
      <c r="C17" s="254"/>
    </row>
  </sheetData>
  <mergeCells count="8">
    <mergeCell ref="B4:C4"/>
    <mergeCell ref="A3:G3"/>
    <mergeCell ref="A1:G1"/>
    <mergeCell ref="A2:G2"/>
    <mergeCell ref="A4:A5"/>
    <mergeCell ref="E4:E5"/>
    <mergeCell ref="F4:F5"/>
    <mergeCell ref="G4:G5"/>
  </mergeCells>
  <phoneticPr fontId="0" type="noConversion"/>
  <pageMargins left="0.75" right="0.75" top="1" bottom="1" header="0.5" footer="0.5"/>
  <pageSetup scale="95" orientation="landscape" horizontalDpi="355" verticalDpi="355"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20</vt:i4>
      </vt:variant>
    </vt:vector>
  </HeadingPairs>
  <TitlesOfParts>
    <vt:vector size="60" baseType="lpstr">
      <vt:lpstr>Tables in Exhibit 8</vt:lpstr>
      <vt:lpstr>Revenue Input</vt:lpstr>
      <vt:lpstr>Transformer Allowance</vt:lpstr>
      <vt:lpstr>Forecast Data For 2016</vt:lpstr>
      <vt:lpstr>2015 Existing Rates</vt:lpstr>
      <vt:lpstr>2016 Test Yr On Existing Rates</vt:lpstr>
      <vt:lpstr>Cost Allocation Study</vt:lpstr>
      <vt:lpstr>Rates By Rate Class</vt:lpstr>
      <vt:lpstr>Allocation Low Voltage Costs</vt:lpstr>
      <vt:lpstr>Low Voltage Rates</vt:lpstr>
      <vt:lpstr>LV Costs Forecast</vt:lpstr>
      <vt:lpstr>LV Volume Forecast</vt:lpstr>
      <vt:lpstr>2016 Rate Rider </vt:lpstr>
      <vt:lpstr>Current Tariff </vt:lpstr>
      <vt:lpstr>2016 Rate Schedule (Part 1)</vt:lpstr>
      <vt:lpstr>Bill Impact - Res RPP</vt:lpstr>
      <vt:lpstr>Bill Impact - Res Non RPP</vt:lpstr>
      <vt:lpstr>Bill Impact - R Low RPP</vt:lpstr>
      <vt:lpstr>Bill Impact - R Low Non RPP</vt:lpstr>
      <vt:lpstr>Bill Impact - Com RPP </vt:lpstr>
      <vt:lpstr>Bill Impact - Com Non RPP</vt:lpstr>
      <vt:lpstr>Bill Impact - Ind Non RPP</vt:lpstr>
      <vt:lpstr>Bill Impact - Street</vt:lpstr>
      <vt:lpstr>BILL IMPACTS</vt:lpstr>
      <vt:lpstr>Bill Impact - Sentinel</vt:lpstr>
      <vt:lpstr>Bill Impact - USL</vt:lpstr>
      <vt:lpstr>Sheet1</vt:lpstr>
      <vt:lpstr>Dist. Rev. Reconciliation</vt:lpstr>
      <vt:lpstr>Revenue Deficiency Analysis</vt:lpstr>
      <vt:lpstr>Appendix 2-O Table a</vt:lpstr>
      <vt:lpstr>Appendix 2-O Table b</vt:lpstr>
      <vt:lpstr>Appendix 2-O Table c</vt:lpstr>
      <vt:lpstr>Appendix 2-O Table d</vt:lpstr>
      <vt:lpstr>Other Electriciy Rates</vt:lpstr>
      <vt:lpstr>Rate Schedule (Part 2)</vt:lpstr>
      <vt:lpstr>Revenue Deficiency Analysis (2</vt:lpstr>
      <vt:lpstr>Customer Impact</vt:lpstr>
      <vt:lpstr>2016 Rev Deficiency</vt:lpstr>
      <vt:lpstr>Revenue Requirement</vt:lpstr>
      <vt:lpstr>Return on Capital</vt:lpstr>
      <vt:lpstr>'2015 Existing Rates'!Print_Area</vt:lpstr>
      <vt:lpstr>'2016 Test Yr On Existing Rates'!Print_Area</vt:lpstr>
      <vt:lpstr>'Allocation Low Voltage Costs'!Print_Area</vt:lpstr>
      <vt:lpstr>'Appendix 2-O Table a'!Print_Area</vt:lpstr>
      <vt:lpstr>'Appendix 2-O Table b'!Print_Area</vt:lpstr>
      <vt:lpstr>'Appendix 2-O Table c'!Print_Area</vt:lpstr>
      <vt:lpstr>'Appendix 2-O Table d'!Print_Area</vt:lpstr>
      <vt:lpstr>'BILL IMPACTS'!Print_Area</vt:lpstr>
      <vt:lpstr>'Cost Allocation Study'!Print_Area</vt:lpstr>
      <vt:lpstr>'Dist. Rev. Reconciliation'!Print_Area</vt:lpstr>
      <vt:lpstr>'Forecast Data For 2016'!Print_Area</vt:lpstr>
      <vt:lpstr>'Low Voltage Rates'!Print_Area</vt:lpstr>
      <vt:lpstr>'Rate Schedule (Part 2)'!Print_Area</vt:lpstr>
      <vt:lpstr>'Rates By Rate Class'!Print_Area</vt:lpstr>
      <vt:lpstr>'Return on Capital'!Print_Area</vt:lpstr>
      <vt:lpstr>'Revenue Deficiency Analysis'!Print_Area</vt:lpstr>
      <vt:lpstr>'Revenue Deficiency Analysis (2'!Print_Area</vt:lpstr>
      <vt:lpstr>'Revenue Input'!Print_Area</vt:lpstr>
      <vt:lpstr>'Transformer Allowance'!Print_Area</vt:lpstr>
      <vt:lpstr>'2016 Rev Deficiency'!Print_Titles</vt:lpstr>
    </vt:vector>
  </TitlesOfParts>
  <Company>Hamilton Utilities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 Bacon</dc:creator>
  <cp:lastModifiedBy>psoules</cp:lastModifiedBy>
  <cp:lastPrinted>2017-04-29T13:53:43Z</cp:lastPrinted>
  <dcterms:created xsi:type="dcterms:W3CDTF">2007-07-20T14:53:09Z</dcterms:created>
  <dcterms:modified xsi:type="dcterms:W3CDTF">2017-05-05T17:15:47Z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ies>
</file>