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30" windowHeight="5475" firstSheet="3" activeTab="3"/>
  </bookViews>
  <sheets>
    <sheet name="2-JA" sheetId="1" state="hidden" r:id="rId1"/>
    <sheet name="2-JB" sheetId="2" state="hidden" r:id="rId2"/>
    <sheet name="2-JC" sheetId="3" state="hidden" r:id="rId3"/>
    <sheet name="2-L" sheetId="4" r:id="rId4"/>
    <sheet name="Sheet1" sheetId="5" state="hidden" r:id="rId5"/>
  </sheets>
  <externalReferences>
    <externalReference r:id="rId6"/>
  </externalReferences>
  <definedNames>
    <definedName name="BridgeYear">'[1]LDC Info'!$E$26</definedName>
    <definedName name="EBNUMBER">'[1]LDC Info'!$E$16</definedName>
    <definedName name="_xlnm.Print_Area" localSheetId="0">'2-JA'!$A$1:$L$72</definedName>
    <definedName name="_xlnm.Print_Area" localSheetId="1">'2-JB'!$A$1:$H$37</definedName>
    <definedName name="RebaseYear">'[1]LDC Info'!$E$28</definedName>
    <definedName name="TestYear">'[1]LDC Info'!$E$24</definedName>
  </definedNames>
  <calcPr calcId="145621"/>
</workbook>
</file>

<file path=xl/calcChain.xml><?xml version="1.0" encoding="utf-8"?>
<calcChain xmlns="http://schemas.openxmlformats.org/spreadsheetml/2006/main">
  <c r="I30" i="3" l="1"/>
  <c r="H30" i="3"/>
  <c r="H72" i="3"/>
  <c r="I72" i="3"/>
  <c r="H73" i="3"/>
  <c r="I73" i="3"/>
  <c r="I71" i="3"/>
  <c r="H71" i="3"/>
  <c r="H64" i="3"/>
  <c r="I64" i="3"/>
  <c r="H65" i="3"/>
  <c r="I65" i="3"/>
  <c r="H66" i="3"/>
  <c r="I66" i="3"/>
  <c r="H67" i="3"/>
  <c r="I67" i="3"/>
  <c r="I63" i="3"/>
  <c r="H63" i="3"/>
  <c r="I60" i="3"/>
  <c r="H60" i="3"/>
  <c r="H50" i="3"/>
  <c r="I50" i="3"/>
  <c r="H51" i="3"/>
  <c r="I51" i="3"/>
  <c r="H52" i="3"/>
  <c r="I52" i="3"/>
  <c r="H53" i="3"/>
  <c r="I53" i="3"/>
  <c r="H54" i="3"/>
  <c r="I54" i="3"/>
  <c r="H55" i="3"/>
  <c r="I55" i="3"/>
  <c r="H56" i="3"/>
  <c r="I56" i="3"/>
  <c r="H57" i="3"/>
  <c r="I57" i="3"/>
  <c r="I49" i="3"/>
  <c r="H49" i="3"/>
  <c r="H41" i="3"/>
  <c r="I41" i="3"/>
  <c r="H42" i="3"/>
  <c r="I42" i="3"/>
  <c r="H43" i="3"/>
  <c r="I43" i="3"/>
  <c r="H44" i="3"/>
  <c r="I44" i="3"/>
  <c r="H45" i="3"/>
  <c r="I45" i="3"/>
  <c r="H46" i="3"/>
  <c r="I46" i="3"/>
  <c r="H35" i="3"/>
  <c r="I35" i="3"/>
  <c r="H36" i="3"/>
  <c r="I36" i="3"/>
  <c r="H37" i="3"/>
  <c r="I37" i="3"/>
  <c r="I34" i="3"/>
  <c r="H34" i="3"/>
  <c r="H28" i="3"/>
  <c r="I28" i="3"/>
  <c r="H29" i="3"/>
  <c r="I29" i="3"/>
  <c r="H31" i="3"/>
  <c r="I31" i="3"/>
  <c r="C69" i="3" l="1"/>
  <c r="C25" i="1" s="1"/>
  <c r="D69" i="3"/>
  <c r="D25" i="1" s="1"/>
  <c r="E69" i="3"/>
  <c r="E25" i="1" s="1"/>
  <c r="F69" i="3"/>
  <c r="F25" i="1" s="1"/>
  <c r="G69" i="3"/>
  <c r="B69" i="3"/>
  <c r="B25" i="1" s="1"/>
  <c r="C58" i="3"/>
  <c r="D58" i="3"/>
  <c r="E58" i="3"/>
  <c r="F58" i="3"/>
  <c r="G58" i="3"/>
  <c r="B58" i="3"/>
  <c r="C32" i="3"/>
  <c r="D32" i="3"/>
  <c r="E32" i="3"/>
  <c r="F32" i="3"/>
  <c r="G32" i="3"/>
  <c r="B32" i="3"/>
  <c r="G17" i="4" l="1"/>
  <c r="E24" i="1"/>
  <c r="G25" i="1"/>
  <c r="H69" i="3"/>
  <c r="I69" i="3"/>
  <c r="D17" i="4"/>
  <c r="B24" i="1"/>
  <c r="F17" i="4"/>
  <c r="D24" i="1"/>
  <c r="I17" i="4"/>
  <c r="G24" i="1"/>
  <c r="E17" i="4"/>
  <c r="C24" i="1"/>
  <c r="H17" i="4"/>
  <c r="F24" i="1"/>
  <c r="G61" i="3"/>
  <c r="F61" i="3"/>
  <c r="F18" i="1" s="1"/>
  <c r="E61" i="3"/>
  <c r="E18" i="1" s="1"/>
  <c r="D61" i="3"/>
  <c r="D18" i="1" s="1"/>
  <c r="C61" i="3"/>
  <c r="C18" i="1" s="1"/>
  <c r="B61" i="3"/>
  <c r="B18" i="1" s="1"/>
  <c r="I59" i="3"/>
  <c r="H59" i="3"/>
  <c r="I62" i="3"/>
  <c r="H62" i="3"/>
  <c r="H61" i="3" l="1"/>
  <c r="G18" i="1"/>
  <c r="I61" i="3"/>
  <c r="C74" i="3"/>
  <c r="C26" i="1" s="1"/>
  <c r="D74" i="3"/>
  <c r="D26" i="1" s="1"/>
  <c r="E74" i="3"/>
  <c r="E26" i="1" s="1"/>
  <c r="F74" i="3"/>
  <c r="F26" i="1" s="1"/>
  <c r="G74" i="3"/>
  <c r="B74" i="3"/>
  <c r="B26" i="1" s="1"/>
  <c r="C47" i="3"/>
  <c r="C22" i="1" s="1"/>
  <c r="D47" i="3"/>
  <c r="D22" i="1" s="1"/>
  <c r="E47" i="3"/>
  <c r="E22" i="1" s="1"/>
  <c r="F47" i="3"/>
  <c r="F22" i="1" s="1"/>
  <c r="G47" i="3"/>
  <c r="G22" i="1" s="1"/>
  <c r="B47" i="3"/>
  <c r="B22" i="1" s="1"/>
  <c r="C38" i="3"/>
  <c r="C17" i="1" s="1"/>
  <c r="D38" i="3"/>
  <c r="D17" i="1" s="1"/>
  <c r="E38" i="3"/>
  <c r="E17" i="1" s="1"/>
  <c r="F38" i="3"/>
  <c r="F17" i="1" s="1"/>
  <c r="G38" i="3"/>
  <c r="B38" i="3"/>
  <c r="B17" i="1" s="1"/>
  <c r="G17" i="1" l="1"/>
  <c r="K51" i="1" s="1"/>
  <c r="H38" i="3"/>
  <c r="I38" i="3"/>
  <c r="H74" i="3"/>
  <c r="I74" i="3"/>
  <c r="G26" i="1"/>
  <c r="K57" i="1" s="1"/>
  <c r="B54" i="1"/>
  <c r="C54" i="1"/>
  <c r="E54" i="1"/>
  <c r="G54" i="1"/>
  <c r="I54" i="1"/>
  <c r="K54" i="1"/>
  <c r="B56" i="1"/>
  <c r="C56" i="1"/>
  <c r="E56" i="1"/>
  <c r="G56" i="1"/>
  <c r="I56" i="1"/>
  <c r="K56" i="1"/>
  <c r="B57" i="1"/>
  <c r="C57" i="1"/>
  <c r="E57" i="1"/>
  <c r="G57" i="1"/>
  <c r="I57" i="1"/>
  <c r="B51" i="1"/>
  <c r="C51" i="1"/>
  <c r="E51" i="1"/>
  <c r="G51" i="1"/>
  <c r="I51" i="1"/>
  <c r="B52" i="1"/>
  <c r="C52" i="1"/>
  <c r="E52" i="1"/>
  <c r="G52" i="1"/>
  <c r="I52" i="1"/>
  <c r="K52" i="1"/>
  <c r="B40" i="1"/>
  <c r="C40" i="1"/>
  <c r="D40" i="1"/>
  <c r="E40" i="1"/>
  <c r="F40" i="1"/>
  <c r="G40" i="1"/>
  <c r="B42" i="1"/>
  <c r="C42" i="1"/>
  <c r="D42" i="1"/>
  <c r="E42" i="1"/>
  <c r="F42" i="1"/>
  <c r="G42" i="1"/>
  <c r="B43" i="1"/>
  <c r="C43" i="1"/>
  <c r="D43" i="1"/>
  <c r="E43" i="1"/>
  <c r="F43" i="1"/>
  <c r="C39" i="1"/>
  <c r="D39" i="1"/>
  <c r="E39" i="1"/>
  <c r="F39" i="1"/>
  <c r="G39" i="1"/>
  <c r="B39" i="1"/>
  <c r="B37" i="1"/>
  <c r="C37" i="1"/>
  <c r="D37" i="1"/>
  <c r="E37" i="1"/>
  <c r="F37" i="1"/>
  <c r="B38" i="1"/>
  <c r="C38" i="1"/>
  <c r="D38" i="1"/>
  <c r="E38" i="1"/>
  <c r="F38" i="1"/>
  <c r="G38" i="1"/>
  <c r="F52" i="1" l="1"/>
  <c r="F51" i="1"/>
  <c r="G43" i="1"/>
  <c r="L52" i="1"/>
  <c r="G37" i="1"/>
  <c r="L57" i="1"/>
  <c r="H52" i="1"/>
  <c r="J54" i="1"/>
  <c r="J52" i="1"/>
  <c r="H51" i="1"/>
  <c r="F56" i="1"/>
  <c r="F54" i="1"/>
  <c r="F57" i="1"/>
  <c r="H54" i="1"/>
  <c r="L51" i="1"/>
  <c r="J57" i="1"/>
  <c r="H57" i="1"/>
  <c r="J56" i="1"/>
  <c r="L54" i="1"/>
  <c r="L56" i="1"/>
  <c r="H56" i="1"/>
  <c r="J51" i="1"/>
  <c r="C25" i="3" l="1"/>
  <c r="C75" i="3" l="1"/>
  <c r="C15" i="1"/>
  <c r="B16" i="1"/>
  <c r="D16" i="1"/>
  <c r="E16" i="1"/>
  <c r="F16" i="1"/>
  <c r="G16" i="1"/>
  <c r="D41" i="1" l="1"/>
  <c r="E16" i="4"/>
  <c r="G27" i="1"/>
  <c r="B41" i="1"/>
  <c r="D36" i="1"/>
  <c r="E50" i="1"/>
  <c r="I55" i="1"/>
  <c r="F41" i="1"/>
  <c r="G36" i="1"/>
  <c r="K50" i="1"/>
  <c r="B50" i="1"/>
  <c r="B36" i="1"/>
  <c r="G55" i="1"/>
  <c r="E41" i="1"/>
  <c r="C55" i="1"/>
  <c r="C41" i="1"/>
  <c r="F36" i="1"/>
  <c r="I50" i="1"/>
  <c r="C16" i="1"/>
  <c r="C19" i="1" s="1"/>
  <c r="E36" i="1"/>
  <c r="G50" i="1"/>
  <c r="K55" i="1"/>
  <c r="G41" i="1"/>
  <c r="B27" i="2"/>
  <c r="I28" i="4"/>
  <c r="H28" i="4"/>
  <c r="I24" i="4"/>
  <c r="H24" i="4"/>
  <c r="G24" i="4"/>
  <c r="F24" i="4"/>
  <c r="D24" i="4"/>
  <c r="E24" i="4"/>
  <c r="I21" i="4"/>
  <c r="H21" i="4"/>
  <c r="H58" i="3"/>
  <c r="I58" i="3"/>
  <c r="H47" i="3"/>
  <c r="I47" i="3"/>
  <c r="I40" i="3"/>
  <c r="H40" i="3"/>
  <c r="H32" i="3"/>
  <c r="I32" i="3"/>
  <c r="I27" i="3"/>
  <c r="H27" i="3"/>
  <c r="B25" i="3"/>
  <c r="D25" i="3"/>
  <c r="E25" i="3"/>
  <c r="F25" i="3"/>
  <c r="G25" i="3"/>
  <c r="H17" i="3"/>
  <c r="I17" i="3"/>
  <c r="H18" i="3"/>
  <c r="I18" i="3"/>
  <c r="H19" i="3"/>
  <c r="I19" i="3"/>
  <c r="H20" i="3"/>
  <c r="I20" i="3"/>
  <c r="H21" i="3"/>
  <c r="I21" i="3"/>
  <c r="H22" i="3"/>
  <c r="I22" i="3"/>
  <c r="H23" i="3"/>
  <c r="I23" i="3"/>
  <c r="H24" i="3"/>
  <c r="I24" i="3"/>
  <c r="I16" i="3"/>
  <c r="H16" i="3"/>
  <c r="K53" i="1"/>
  <c r="I53" i="1"/>
  <c r="G53" i="1"/>
  <c r="E53" i="1"/>
  <c r="B53" i="1"/>
  <c r="C53" i="1"/>
  <c r="C49" i="1"/>
  <c r="K48" i="1"/>
  <c r="I48" i="1"/>
  <c r="G48" i="1"/>
  <c r="E48" i="1"/>
  <c r="B48" i="1"/>
  <c r="C48" i="1"/>
  <c r="C35" i="1"/>
  <c r="G34" i="1"/>
  <c r="F34" i="1"/>
  <c r="E34" i="1"/>
  <c r="D34" i="1"/>
  <c r="B34" i="1"/>
  <c r="C34" i="1"/>
  <c r="F27" i="1"/>
  <c r="E27" i="1"/>
  <c r="C27" i="1"/>
  <c r="F50" i="1" l="1"/>
  <c r="G75" i="3"/>
  <c r="I16" i="4" s="1"/>
  <c r="I27" i="4" s="1"/>
  <c r="F75" i="3"/>
  <c r="H16" i="4" s="1"/>
  <c r="H18" i="4" s="1"/>
  <c r="H25" i="4" s="1"/>
  <c r="E75" i="3"/>
  <c r="G16" i="4" s="1"/>
  <c r="D75" i="3"/>
  <c r="F16" i="4" s="1"/>
  <c r="B75" i="3"/>
  <c r="B27" i="1"/>
  <c r="G29" i="1" s="1"/>
  <c r="D27" i="1"/>
  <c r="B55" i="1"/>
  <c r="E55" i="1"/>
  <c r="H55" i="1" s="1"/>
  <c r="H50" i="1"/>
  <c r="J55" i="1"/>
  <c r="G15" i="1"/>
  <c r="B15" i="1"/>
  <c r="F15" i="1"/>
  <c r="J50" i="1"/>
  <c r="L50" i="1"/>
  <c r="E15" i="1"/>
  <c r="D15" i="1"/>
  <c r="L55" i="1"/>
  <c r="C36" i="1"/>
  <c r="C44" i="1" s="1"/>
  <c r="C50" i="1"/>
  <c r="H53" i="1"/>
  <c r="D15" i="2"/>
  <c r="D27" i="2" s="1"/>
  <c r="C30" i="1"/>
  <c r="I25" i="3"/>
  <c r="I75" i="3" s="1"/>
  <c r="J53" i="1"/>
  <c r="C15" i="2"/>
  <c r="C27" i="2" s="1"/>
  <c r="L53" i="1"/>
  <c r="F53" i="1"/>
  <c r="F28" i="1"/>
  <c r="H25" i="3"/>
  <c r="H75" i="3" s="1"/>
  <c r="G28" i="1"/>
  <c r="D16" i="4" l="1"/>
  <c r="F55" i="1"/>
  <c r="D28" i="1"/>
  <c r="E28" i="1"/>
  <c r="C58" i="1"/>
  <c r="C60" i="1" s="1"/>
  <c r="G18" i="4"/>
  <c r="G25" i="4" s="1"/>
  <c r="B19" i="1"/>
  <c r="B30" i="1" s="1"/>
  <c r="B49" i="1"/>
  <c r="B35" i="1"/>
  <c r="B44" i="1" s="1"/>
  <c r="D19" i="1"/>
  <c r="E49" i="1"/>
  <c r="D35" i="1"/>
  <c r="D44" i="1" s="1"/>
  <c r="F35" i="1"/>
  <c r="F44" i="1" s="1"/>
  <c r="F19" i="1"/>
  <c r="I49" i="1"/>
  <c r="G19" i="1"/>
  <c r="K49" i="1"/>
  <c r="G35" i="1"/>
  <c r="G44" i="1" s="1"/>
  <c r="G49" i="1"/>
  <c r="E35" i="1"/>
  <c r="E44" i="1" s="1"/>
  <c r="E19" i="1"/>
  <c r="F18" i="4"/>
  <c r="F23" i="4"/>
  <c r="I18" i="4"/>
  <c r="I25" i="4" s="1"/>
  <c r="I23" i="4"/>
  <c r="H23" i="4"/>
  <c r="H27" i="4"/>
  <c r="G23" i="4"/>
  <c r="E15" i="2"/>
  <c r="E27" i="2" s="1"/>
  <c r="E23" i="4"/>
  <c r="E18" i="4"/>
  <c r="H29" i="4"/>
  <c r="F49" i="1" l="1"/>
  <c r="E45" i="1"/>
  <c r="D23" i="4"/>
  <c r="D18" i="4"/>
  <c r="D45" i="1"/>
  <c r="F25" i="4"/>
  <c r="G45" i="1"/>
  <c r="F45" i="1"/>
  <c r="G58" i="1"/>
  <c r="G60" i="1" s="1"/>
  <c r="H49" i="1"/>
  <c r="H58" i="1" s="1"/>
  <c r="H60" i="1" s="1"/>
  <c r="I58" i="1"/>
  <c r="I60" i="1" s="1"/>
  <c r="J49" i="1"/>
  <c r="J58" i="1" s="1"/>
  <c r="J60" i="1" s="1"/>
  <c r="F58" i="1"/>
  <c r="F60" i="1" s="1"/>
  <c r="E58" i="1"/>
  <c r="E60" i="1" s="1"/>
  <c r="B58" i="1"/>
  <c r="B60" i="1" s="1"/>
  <c r="F30" i="1"/>
  <c r="F20" i="1"/>
  <c r="D30" i="1"/>
  <c r="D31" i="1" s="1"/>
  <c r="D20" i="1"/>
  <c r="E30" i="1"/>
  <c r="E20" i="1"/>
  <c r="L49" i="1"/>
  <c r="L58" i="1" s="1"/>
  <c r="L60" i="1" s="1"/>
  <c r="K58" i="1"/>
  <c r="G20" i="1"/>
  <c r="G30" i="1"/>
  <c r="G21" i="1"/>
  <c r="I29" i="4"/>
  <c r="F15" i="2"/>
  <c r="F27" i="2" s="1"/>
  <c r="E25" i="4"/>
  <c r="D25" i="4" l="1"/>
  <c r="G31" i="1"/>
  <c r="E31" i="1"/>
  <c r="E61" i="1"/>
  <c r="E62" i="1" s="1"/>
  <c r="I61" i="1"/>
  <c r="I62" i="1" s="1"/>
  <c r="K60" i="1"/>
  <c r="G64" i="1"/>
  <c r="F31" i="1"/>
  <c r="G66" i="1"/>
  <c r="G61" i="1"/>
  <c r="G62" i="1" s="1"/>
  <c r="G15" i="2"/>
  <c r="G27" i="2" s="1"/>
  <c r="L65" i="1" l="1"/>
  <c r="G63" i="1"/>
  <c r="K61" i="1"/>
  <c r="G65" i="1" l="1"/>
  <c r="K62" i="1"/>
  <c r="L64" i="1" s="1"/>
</calcChain>
</file>

<file path=xl/sharedStrings.xml><?xml version="1.0" encoding="utf-8"?>
<sst xmlns="http://schemas.openxmlformats.org/spreadsheetml/2006/main" count="225" uniqueCount="134">
  <si>
    <t>Appendix 2-JA</t>
  </si>
  <si>
    <t>Reporting Basis</t>
  </si>
  <si>
    <t>SubTotal</t>
  </si>
  <si>
    <t>%Change (year over year)</t>
  </si>
  <si>
    <t>Total</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</si>
  <si>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</si>
  <si>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</si>
  <si>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</si>
  <si>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</si>
  <si>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</si>
  <si>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Simple average of % variance for all years</t>
  </si>
  <si>
    <t>Compound Annual Growth Rate for all years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</si>
  <si>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</si>
  <si>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</si>
  <si>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</si>
  <si>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</si>
  <si>
    <t>Summary of Recoverable OM&amp;A Expenses</t>
  </si>
  <si>
    <t>2015 Actuals</t>
  </si>
  <si>
    <t>Appendix 2-JB</t>
  </si>
  <si>
    <t>Recoverable OM&amp;A Cost Driver Table</t>
  </si>
  <si>
    <t>OM&amp;A</t>
  </si>
  <si>
    <t>2009 Actuals</t>
  </si>
  <si>
    <t>Opening Balance</t>
  </si>
  <si>
    <t>Closing Balance</t>
  </si>
  <si>
    <t>Notes:</t>
  </si>
  <si>
    <t>For purposes of assessing incremental cost drivers, the closing balance for each year becomes the opening balance for the next year.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</si>
  <si>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</si>
  <si>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Opening Balance for "Last Rebasing Year" (cell B15) should be equal to the Board-Approved amount.</t>
  </si>
  <si>
    <t>Appendix 2-JC</t>
  </si>
  <si>
    <t>OM&amp;A Programs Table</t>
  </si>
  <si>
    <t>Programs</t>
  </si>
  <si>
    <t>Sub-Total</t>
  </si>
  <si>
    <t>Miscellaneous</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</si>
  <si>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</si>
  <si>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</si>
  <si>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Appendix 2-L</t>
  </si>
  <si>
    <t>Recoverable OM&amp;A Cost per Customer and per FTE 1</t>
  </si>
  <si>
    <t>OM&amp;A Costs</t>
  </si>
  <si>
    <t>Total Recoverable OM&amp;A from Appendix 2-JB 5</t>
  </si>
  <si>
    <t>Number of Customers 2,4</t>
  </si>
  <si>
    <t>Number of FTEs 3,4</t>
  </si>
  <si>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</si>
  <si>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</si>
  <si>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</si>
  <si>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</si>
  <si>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</si>
  <si>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</si>
  <si>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</si>
  <si>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</si>
  <si>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</si>
  <si>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</si>
  <si>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</si>
  <si>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</si>
  <si>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t>Sustainment</t>
  </si>
  <si>
    <t>Other Services</t>
  </si>
  <si>
    <t>Land Assessment and Remediation</t>
  </si>
  <si>
    <t>Development</t>
  </si>
  <si>
    <t>Engineering and Technical Services</t>
  </si>
  <si>
    <t>Distributed Generation Connections</t>
  </si>
  <si>
    <t>Operating</t>
  </si>
  <si>
    <t>Customer</t>
  </si>
  <si>
    <t>Business Telecom</t>
  </si>
  <si>
    <t>2017 Bridge Year</t>
  </si>
  <si>
    <t>2018 Test Year</t>
  </si>
  <si>
    <t>Variance 
(Test Year vs. 2016 Actuals)</t>
  </si>
  <si>
    <t>USGAAP</t>
  </si>
  <si>
    <t xml:space="preserve">     O&amp;M</t>
  </si>
  <si>
    <t>%Change (Test Year vs Last Rebasing Year - Actual)</t>
  </si>
  <si>
    <t xml:space="preserve">Percent Change: Test year vs. Most Current Actual </t>
  </si>
  <si>
    <t>Compound Growth Rate (2015 Actuals vs. 2013 Actuals)</t>
  </si>
  <si>
    <t>2016 Forecast</t>
  </si>
  <si>
    <t>Last Rebasing Year - 2015- Board Approved</t>
  </si>
  <si>
    <t>2014-  Actual</t>
  </si>
  <si>
    <t>2014 Actuals</t>
  </si>
  <si>
    <t>Last Rebasing Year (2015 Board-Approved)</t>
  </si>
  <si>
    <t>N/A</t>
  </si>
  <si>
    <t>Customer Service (Billing, Collecting, Bad Debt, Misc)</t>
  </si>
  <si>
    <t>Pension Adjustments</t>
  </si>
  <si>
    <t>Corporate Relations</t>
  </si>
  <si>
    <t>Common Functions and Services (excluding Corporate Relations)</t>
  </si>
  <si>
    <t>Other Programs</t>
  </si>
  <si>
    <t>Common Functions and Services</t>
  </si>
  <si>
    <t>PCB Equipment and Waste Storage</t>
  </si>
  <si>
    <t>Corporate Management</t>
  </si>
  <si>
    <t>Finance</t>
  </si>
  <si>
    <t>People and Culture</t>
  </si>
  <si>
    <t>General Counsel and Secretariat</t>
  </si>
  <si>
    <t>Regulatory Affairs</t>
  </si>
  <si>
    <t>Security Management</t>
  </si>
  <si>
    <t>Internal Audit</t>
  </si>
  <si>
    <t>Real Estate and Facilities</t>
  </si>
  <si>
    <t>Call Center Operations</t>
  </si>
  <si>
    <t>Meter Reading</t>
  </si>
  <si>
    <t xml:space="preserve">Third Party Support </t>
  </si>
  <si>
    <t>Field Support</t>
  </si>
  <si>
    <t>Regulatory Compliance (LEAP)</t>
  </si>
  <si>
    <t xml:space="preserve">Net Bad Debt </t>
  </si>
  <si>
    <t xml:space="preserve">Customer Care Staffing  </t>
  </si>
  <si>
    <t>Operations Support</t>
  </si>
  <si>
    <t>Operations</t>
  </si>
  <si>
    <t>Health, Safety &amp; Environment</t>
  </si>
  <si>
    <t>Information Technology (including Cornerstone)</t>
  </si>
  <si>
    <t>Research Development and Demonstration</t>
  </si>
  <si>
    <t>Property Taxes &amp; Rights Payments</t>
  </si>
  <si>
    <t>Miscellaneous (Other OM&amp;A, Recovery)</t>
  </si>
  <si>
    <t>Variance 2018 Test vs. 2017 Bridge</t>
  </si>
  <si>
    <t>Variance 2017 Bridge vs. 2016 Forecast</t>
  </si>
  <si>
    <t>Variance 2016 Forecast vs. 2015 Actuals</t>
  </si>
  <si>
    <t xml:space="preserve">     Admin Expenses (CCFS)</t>
  </si>
  <si>
    <t>Variance 
(Test Year vs. Last Rebasing Year (2015 Board-Approved)</t>
  </si>
  <si>
    <t>Information Technology</t>
  </si>
  <si>
    <t>For each year, a detailed explanation for each cost driver and associated amount is required in Exhibit 4.</t>
  </si>
  <si>
    <t>For the test year, the applicant should take into account the system O&amp;M (line 22 of Appendix 2-AB) in developing its forecast OM&amp;A.</t>
  </si>
  <si>
    <t>No OEB-approved number</t>
  </si>
  <si>
    <t>N/A 6</t>
  </si>
  <si>
    <t>Trouble Calls, UC Locates &amp; Disconnects</t>
  </si>
  <si>
    <t>Line Maintenance</t>
  </si>
  <si>
    <t>Retail Rev. Meters, Wholesale Rev. Meters</t>
  </si>
  <si>
    <t>Telecom, Monitoring and Control</t>
  </si>
  <si>
    <t>Cycle Clearing, Tactical Maint., Demand Veg. Management, Hazard Tree Removal</t>
  </si>
  <si>
    <t>Stations Demand and Planned Corrective Maint., Planned Preventive Station Maint.</t>
  </si>
  <si>
    <t>Distribution Standards Program</t>
  </si>
  <si>
    <t>Customer Power Quality Program</t>
  </si>
  <si>
    <t>Customer Care primarily CIS Remediation</t>
  </si>
  <si>
    <t>Variance 2015 Actuals vs 2014 Actuals</t>
  </si>
  <si>
    <t>Planning</t>
  </si>
  <si>
    <t>Smart Grid</t>
  </si>
  <si>
    <t>Other OM&amp;A</t>
  </si>
  <si>
    <t>Cost of External Revenue</t>
  </si>
  <si>
    <t>IT Sustainment</t>
  </si>
  <si>
    <t>IT Development</t>
  </si>
  <si>
    <t>IT Security</t>
  </si>
  <si>
    <t>IT Management and Project Control</t>
  </si>
  <si>
    <t>Cornerstone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</si>
</sst>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quot;$&quot;* #,##0_-;\-&quot;$&quot;* #,##0_-;_-&quot;$&quot;* &quot;-&quot;??_-;_-@_-"/>
    <numFmt numFmtId="165" formatCode="0.0%"/>
    <numFmt numFmtId="166" formatCode="_-* #,##0_-;\-* #,##0_-;_-* &quot;-&quot;??_-;_-@_-"/>
    <numFmt numFmtId="167" formatCode="#,##0.0"/>
    <numFmt numFmtId="168" formatCode="[$-409]d\-mmm\-yy;@"/>
    <numFmt numFmtId="169" formatCode="0.0000"/>
    <numFmt numFmtId="170" formatCode="_(&quot;$&quot;* #,##0_);_(&quot;$&quot;* \(#,##0\);_(&quot;$&quot;* &quot;-&quot;??_);_(@_)"/>
  </numFmts>
  <fonts count="20"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9"/>
      <name val="Arial"/>
      <family val="2"/>
    </font>
    <font>
      <sz val="9"/>
      <color theme="1"/>
      <name val="Arial"/>
      <family val="2"/>
    </font>
    <font>
      <b/>
      <i/>
      <sz val="10"/>
      <name val="Arial"/>
      <family val="2"/>
    </font>
    <font>
      <b/>
      <sz val="10"/>
      <color rgb="FFFF0000"/>
      <name val="Arial"/>
      <family val="2"/>
    </font>
    <font>
      <sz val="10"/>
      <color theme="1"/>
      <name val="Arial"/>
      <family val="2"/>
    </font>
    <font>
      <sz val="11"/>
      <color theme="1"/>
      <name val="Times New Roman"/>
      <family val="1"/>
    </font>
    <font>
      <b/>
      <sz val="10"/>
      <name val="Times New Roman"/>
      <family val="1"/>
    </font>
    <font>
      <b/>
      <i/>
      <sz val="9"/>
      <color rgb="FFFF0000"/>
      <name val="Times New Roman"/>
      <family val="1"/>
    </font>
    <font>
      <sz val="10"/>
      <name val="Times New Roman"/>
      <family val="1"/>
    </font>
    <font>
      <sz val="9"/>
      <name val="Times New Roman"/>
      <family val="1"/>
    </font>
    <font>
      <b/>
      <sz val="9"/>
      <name val="Times New Roman"/>
      <family val="1"/>
    </font>
    <font>
      <sz val="8"/>
      <name val="Times New Roman"/>
      <family val="1"/>
    </font>
    <font>
      <sz val="9"/>
      <color theme="1"/>
      <name val="Times New Roman"/>
      <family val="1"/>
    </font>
    <font>
      <b/>
      <sz val="9"/>
      <color theme="1"/>
      <name val="Times New Roman"/>
      <family val="1"/>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
      <patternFill patternType="solid">
        <fgColor theme="0"/>
        <bgColor indexed="64"/>
      </patternFill>
    </fill>
    <fill>
      <patternFill patternType="darkDown"/>
    </fill>
  </fills>
  <borders count="30">
    <border>
      <left/>
      <right/>
      <top/>
      <bottom/>
      <diagonal/>
    </border>
    <border>
      <left/>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cellStyleXfs>
  <cellXfs count="174">
    <xf numFmtId="0" fontId="0" fillId="0" borderId="0" xfId="0"/>
    <xf numFmtId="0" fontId="0" fillId="0" borderId="0" xfId="0" applyProtection="1">
      <protection locked="0"/>
    </xf>
    <xf numFmtId="0" fontId="2" fillId="0" borderId="0" xfId="0" applyFont="1" applyAlignment="1" applyProtection="1">
      <alignment horizontal="left"/>
      <protection locked="0"/>
    </xf>
    <xf numFmtId="0" fontId="3" fillId="0" borderId="0" xfId="0" applyFont="1" applyAlignment="1" applyProtection="1">
      <alignment horizontal="right" vertical="top"/>
      <protection locked="0"/>
    </xf>
    <xf numFmtId="0" fontId="0" fillId="0" borderId="0" xfId="0" applyFill="1" applyBorder="1" applyProtection="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3" fontId="6" fillId="0" borderId="0" xfId="1" applyNumberFormat="1" applyFont="1" applyFill="1" applyBorder="1" applyAlignment="1" applyProtection="1">
      <alignment vertical="center" wrapText="1"/>
      <protection locked="0"/>
    </xf>
    <xf numFmtId="164" fontId="7" fillId="0" borderId="7" xfId="2" applyNumberFormat="1" applyFont="1" applyBorder="1" applyAlignment="1" applyProtection="1">
      <alignment vertical="center" wrapText="1"/>
      <protection locked="0"/>
    </xf>
    <xf numFmtId="9" fontId="7" fillId="0" borderId="7" xfId="3" applyFont="1" applyBorder="1" applyAlignment="1" applyProtection="1">
      <alignment vertical="center" wrapText="1"/>
      <protection locked="0"/>
    </xf>
    <xf numFmtId="0" fontId="5" fillId="0" borderId="0" xfId="0" applyFont="1" applyAlignment="1" applyProtection="1">
      <alignment horizontal="left" vertical="top"/>
      <protection locked="0"/>
    </xf>
    <xf numFmtId="0" fontId="5" fillId="0" borderId="0" xfId="0" applyFont="1" applyAlignment="1" applyProtection="1">
      <alignment vertical="top" wrapText="1"/>
      <protection locked="0"/>
    </xf>
    <xf numFmtId="0" fontId="5" fillId="0" borderId="0" xfId="0" applyFont="1" applyProtection="1">
      <protection locked="0"/>
    </xf>
    <xf numFmtId="0" fontId="0" fillId="0" borderId="0" xfId="0" applyFill="1" applyProtection="1">
      <protection locked="0"/>
    </xf>
    <xf numFmtId="0" fontId="2" fillId="0" borderId="0" xfId="0" applyFont="1" applyAlignment="1" applyProtection="1">
      <alignment horizontal="right"/>
      <protection locked="0"/>
    </xf>
    <xf numFmtId="0" fontId="0" fillId="0" borderId="0" xfId="0" applyAlignment="1" applyProtection="1">
      <alignment horizontal="right"/>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protection locked="0"/>
    </xf>
    <xf numFmtId="0" fontId="4" fillId="0" borderId="0"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25" xfId="0" applyFont="1" applyBorder="1" applyAlignment="1" applyProtection="1">
      <protection locked="0"/>
    </xf>
    <xf numFmtId="0" fontId="0" fillId="0" borderId="26" xfId="0" applyBorder="1" applyAlignment="1" applyProtection="1">
      <protection locked="0"/>
    </xf>
    <xf numFmtId="0" fontId="2" fillId="5" borderId="7" xfId="0" applyFont="1" applyFill="1" applyBorder="1" applyAlignment="1" applyProtection="1">
      <alignment horizontal="center" vertical="center" wrapText="1"/>
      <protection locked="0"/>
    </xf>
    <xf numFmtId="164" fontId="2" fillId="0" borderId="7" xfId="2" applyNumberFormat="1" applyFont="1" applyFill="1" applyBorder="1" applyProtection="1">
      <protection locked="0"/>
    </xf>
    <xf numFmtId="164" fontId="2" fillId="0" borderId="8" xfId="2" applyNumberFormat="1" applyFont="1" applyFill="1" applyBorder="1" applyProtection="1">
      <protection locked="0"/>
    </xf>
    <xf numFmtId="164" fontId="2" fillId="2" borderId="7" xfId="2" applyNumberFormat="1" applyFont="1" applyFill="1" applyBorder="1" applyProtection="1">
      <protection locked="0"/>
    </xf>
    <xf numFmtId="164" fontId="2" fillId="0" borderId="10" xfId="2" applyNumberFormat="1" applyFont="1" applyFill="1" applyBorder="1" applyProtection="1">
      <protection locked="0"/>
    </xf>
    <xf numFmtId="166" fontId="2" fillId="2" borderId="10" xfId="1" applyNumberFormat="1" applyFont="1" applyFill="1" applyBorder="1" applyProtection="1">
      <protection locked="0"/>
    </xf>
    <xf numFmtId="166" fontId="2" fillId="2" borderId="11" xfId="1" applyNumberFormat="1" applyFont="1" applyFill="1" applyBorder="1" applyProtection="1">
      <protection locked="0"/>
    </xf>
    <xf numFmtId="0" fontId="2" fillId="2" borderId="7" xfId="0" applyFont="1" applyFill="1" applyBorder="1" applyProtection="1">
      <protection locked="0"/>
    </xf>
    <xf numFmtId="0" fontId="2" fillId="2" borderId="8" xfId="0" applyFont="1" applyFill="1" applyBorder="1" applyProtection="1">
      <protection locked="0"/>
    </xf>
    <xf numFmtId="43" fontId="2" fillId="0" borderId="7" xfId="1" applyFont="1" applyBorder="1" applyProtection="1">
      <protection locked="0"/>
    </xf>
    <xf numFmtId="44" fontId="2" fillId="0" borderId="7" xfId="2" applyFont="1" applyBorder="1" applyProtection="1">
      <protection locked="0"/>
    </xf>
    <xf numFmtId="0" fontId="2" fillId="0" borderId="15" xfId="0" quotePrefix="1"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Fill="1" applyBorder="1" applyProtection="1">
      <protection locked="0"/>
    </xf>
    <xf numFmtId="0" fontId="5" fillId="0" borderId="0" xfId="0" quotePrefix="1" applyFont="1" applyAlignment="1" applyProtection="1">
      <alignment horizontal="center"/>
      <protection locked="0"/>
    </xf>
    <xf numFmtId="0" fontId="5" fillId="0" borderId="0" xfId="0" applyFont="1" applyAlignment="1" applyProtection="1">
      <alignment horizontal="center"/>
      <protection locked="0"/>
    </xf>
    <xf numFmtId="0" fontId="0" fillId="0" borderId="0" xfId="0" applyAlignment="1" applyProtection="1">
      <alignment horizontal="center" vertical="center"/>
      <protection locked="0"/>
    </xf>
    <xf numFmtId="164" fontId="0" fillId="0" borderId="0" xfId="0" applyNumberFormat="1" applyProtection="1">
      <protection locked="0"/>
    </xf>
    <xf numFmtId="164" fontId="0" fillId="0" borderId="0" xfId="0" applyNumberFormat="1"/>
    <xf numFmtId="169" fontId="2" fillId="0" borderId="7" xfId="0" applyNumberFormat="1" applyFont="1" applyFill="1" applyBorder="1" applyProtection="1">
      <protection locked="0"/>
    </xf>
    <xf numFmtId="169" fontId="2" fillId="0" borderId="7" xfId="1" applyNumberFormat="1" applyFont="1" applyBorder="1" applyProtection="1">
      <protection locked="0"/>
    </xf>
    <xf numFmtId="0" fontId="2" fillId="2" borderId="7" xfId="0" applyFont="1" applyFill="1" applyBorder="1" applyAlignment="1" applyProtection="1">
      <alignment horizontal="center"/>
      <protection locked="0"/>
    </xf>
    <xf numFmtId="170" fontId="2" fillId="2" borderId="7" xfId="2" applyNumberFormat="1" applyFont="1" applyFill="1" applyBorder="1" applyProtection="1">
      <protection locked="0"/>
    </xf>
    <xf numFmtId="44" fontId="0" fillId="0" borderId="0" xfId="0" applyNumberFormat="1"/>
    <xf numFmtId="43" fontId="2" fillId="0" borderId="7" xfId="1" applyNumberFormat="1" applyFont="1" applyBorder="1" applyProtection="1">
      <protection locked="0"/>
    </xf>
    <xf numFmtId="43" fontId="2" fillId="0" borderId="7" xfId="2" applyNumberFormat="1" applyFont="1" applyBorder="1" applyProtection="1">
      <protection locked="0"/>
    </xf>
    <xf numFmtId="43" fontId="2" fillId="0" borderId="7" xfId="0" applyNumberFormat="1" applyFont="1" applyFill="1" applyBorder="1" applyProtection="1">
      <protection locked="0"/>
    </xf>
    <xf numFmtId="43" fontId="2" fillId="0" borderId="8" xfId="2" applyNumberFormat="1" applyFont="1" applyBorder="1" applyProtection="1">
      <protection locked="0"/>
    </xf>
    <xf numFmtId="43" fontId="2" fillId="0" borderId="8" xfId="1" applyNumberFormat="1" applyFont="1" applyBorder="1" applyProtection="1">
      <protection locked="0"/>
    </xf>
    <xf numFmtId="167" fontId="0" fillId="0" borderId="0" xfId="0" applyNumberFormat="1"/>
    <xf numFmtId="167" fontId="0" fillId="0" borderId="0" xfId="0" applyNumberFormat="1" applyProtection="1">
      <protection locked="0"/>
    </xf>
    <xf numFmtId="43" fontId="0" fillId="0" borderId="0" xfId="1" applyFont="1"/>
    <xf numFmtId="0" fontId="10" fillId="0" borderId="0" xfId="0" applyFont="1"/>
    <xf numFmtId="0" fontId="5" fillId="0" borderId="0" xfId="0" quotePrefix="1" applyFont="1" applyAlignment="1" applyProtection="1">
      <alignment horizontal="center"/>
      <protection locked="0"/>
    </xf>
    <xf numFmtId="0" fontId="0" fillId="0" borderId="0" xfId="0" applyAlignment="1" applyProtection="1">
      <alignment horizontal="center" vertical="center"/>
      <protection locked="0"/>
    </xf>
    <xf numFmtId="166" fontId="2" fillId="2" borderId="10" xfId="1" applyNumberFormat="1" applyFont="1" applyFill="1" applyBorder="1" applyAlignment="1" applyProtection="1">
      <alignment horizontal="center"/>
      <protection locked="0"/>
    </xf>
    <xf numFmtId="0" fontId="3" fillId="0" borderId="1" xfId="0" applyFont="1" applyFill="1" applyBorder="1" applyAlignment="1" applyProtection="1">
      <alignment horizontal="right" vertical="top"/>
      <protection locked="0"/>
    </xf>
    <xf numFmtId="49" fontId="3" fillId="0" borderId="1" xfId="0" applyNumberFormat="1" applyFont="1" applyFill="1" applyBorder="1" applyAlignment="1" applyProtection="1">
      <alignment horizontal="right" vertical="top"/>
      <protection locked="0"/>
    </xf>
    <xf numFmtId="0" fontId="3" fillId="0" borderId="0" xfId="0" applyFont="1" applyFill="1" applyAlignment="1" applyProtection="1">
      <alignment horizontal="right" vertical="top"/>
      <protection locked="0"/>
    </xf>
    <xf numFmtId="168" fontId="3" fillId="0" borderId="0" xfId="0" applyNumberFormat="1" applyFont="1" applyFill="1" applyAlignment="1" applyProtection="1">
      <alignment horizontal="right" vertical="top"/>
      <protection locked="0"/>
    </xf>
    <xf numFmtId="0" fontId="2" fillId="0" borderId="0" xfId="0" applyFont="1" applyFill="1" applyAlignment="1" applyProtection="1">
      <alignment horizontal="left"/>
      <protection locked="0"/>
    </xf>
    <xf numFmtId="0" fontId="2" fillId="0" borderId="0" xfId="0" applyFont="1" applyFill="1" applyProtection="1">
      <protection locked="0"/>
    </xf>
    <xf numFmtId="0" fontId="3" fillId="0" borderId="0" xfId="4" applyFont="1" applyFill="1" applyAlignment="1" applyProtection="1">
      <alignment horizontal="right" vertical="top"/>
      <protection locked="0"/>
    </xf>
    <xf numFmtId="0" fontId="7" fillId="0" borderId="7" xfId="5" applyFont="1" applyFill="1" applyBorder="1" applyAlignment="1" applyProtection="1">
      <alignment vertical="center" wrapText="1"/>
      <protection locked="0"/>
    </xf>
    <xf numFmtId="9" fontId="7" fillId="0" borderId="7" xfId="3" applyFont="1" applyFill="1" applyBorder="1" applyAlignment="1" applyProtection="1">
      <alignment vertical="center" wrapText="1"/>
      <protection locked="0"/>
    </xf>
    <xf numFmtId="165" fontId="7" fillId="0" borderId="7" xfId="3" applyNumberFormat="1" applyFont="1" applyFill="1" applyBorder="1" applyAlignment="1" applyProtection="1">
      <alignment vertical="center" wrapText="1"/>
      <protection locked="0"/>
    </xf>
    <xf numFmtId="0" fontId="0" fillId="0" borderId="0" xfId="0" applyBorder="1" applyAlignment="1" applyProtection="1">
      <alignment wrapText="1"/>
      <protection locked="0"/>
    </xf>
    <xf numFmtId="0" fontId="12" fillId="0" borderId="7" xfId="0" applyFont="1" applyFill="1" applyBorder="1" applyProtection="1">
      <protection locked="0"/>
    </xf>
    <xf numFmtId="0" fontId="12" fillId="0" borderId="7" xfId="0" applyFont="1" applyFill="1" applyBorder="1" applyAlignment="1" applyProtection="1">
      <alignment horizontal="center" vertical="center" wrapText="1"/>
      <protection locked="0"/>
    </xf>
    <xf numFmtId="0" fontId="13" fillId="0" borderId="7" xfId="4" applyFont="1" applyFill="1" applyBorder="1" applyAlignment="1" applyProtection="1">
      <alignment vertical="center" wrapText="1"/>
      <protection locked="0"/>
    </xf>
    <xf numFmtId="0" fontId="12" fillId="3" borderId="7" xfId="0" applyFont="1" applyFill="1" applyBorder="1" applyAlignment="1" applyProtection="1">
      <alignment horizontal="center" vertical="top" wrapText="1"/>
      <protection locked="0"/>
    </xf>
    <xf numFmtId="0" fontId="12" fillId="2" borderId="7" xfId="0" applyFont="1" applyFill="1" applyBorder="1" applyProtection="1">
      <protection locked="0"/>
    </xf>
    <xf numFmtId="3" fontId="11" fillId="0" borderId="7" xfId="2" applyNumberFormat="1" applyFont="1" applyFill="1" applyBorder="1" applyProtection="1">
      <protection locked="0"/>
    </xf>
    <xf numFmtId="3" fontId="11" fillId="0" borderId="7" xfId="0" applyNumberFormat="1" applyFont="1" applyFill="1" applyBorder="1" applyProtection="1">
      <protection locked="0"/>
    </xf>
    <xf numFmtId="0" fontId="14" fillId="2" borderId="7" xfId="0" applyFont="1" applyFill="1" applyBorder="1" applyProtection="1">
      <protection locked="0"/>
    </xf>
    <xf numFmtId="0" fontId="14" fillId="2" borderId="7" xfId="0" applyFont="1" applyFill="1" applyBorder="1" applyAlignment="1" applyProtection="1">
      <alignment wrapText="1"/>
      <protection locked="0"/>
    </xf>
    <xf numFmtId="0" fontId="12" fillId="2" borderId="7" xfId="0" applyFont="1" applyFill="1" applyBorder="1" applyAlignment="1" applyProtection="1">
      <alignment wrapText="1"/>
      <protection locked="0"/>
    </xf>
    <xf numFmtId="3" fontId="12" fillId="0" borderId="7" xfId="0" applyNumberFormat="1" applyFont="1" applyFill="1" applyBorder="1" applyProtection="1">
      <protection locked="0"/>
    </xf>
    <xf numFmtId="0" fontId="14" fillId="0" borderId="0" xfId="0" applyFont="1" applyAlignment="1" applyProtection="1">
      <alignment vertical="top"/>
      <protection locked="0"/>
    </xf>
    <xf numFmtId="0" fontId="14" fillId="0" borderId="0" xfId="0" applyFont="1" applyAlignment="1" applyProtection="1">
      <alignment vertical="top" wrapText="1"/>
      <protection locked="0"/>
    </xf>
    <xf numFmtId="0" fontId="11" fillId="0" borderId="0" xfId="0" applyFont="1" applyProtection="1">
      <protection locked="0"/>
    </xf>
    <xf numFmtId="167" fontId="11" fillId="2" borderId="7" xfId="2" applyNumberFormat="1" applyFont="1" applyFill="1" applyBorder="1" applyAlignment="1" applyProtection="1">
      <alignment horizontal="center"/>
      <protection locked="0"/>
    </xf>
    <xf numFmtId="167" fontId="11" fillId="2" borderId="7" xfId="0" applyNumberFormat="1" applyFont="1" applyFill="1" applyBorder="1" applyAlignment="1" applyProtection="1">
      <alignment horizontal="center"/>
      <protection locked="0"/>
    </xf>
    <xf numFmtId="3" fontId="11" fillId="5" borderId="7" xfId="2" applyNumberFormat="1" applyFont="1" applyFill="1" applyBorder="1" applyAlignment="1" applyProtection="1">
      <alignment horizontal="center"/>
      <protection locked="0"/>
    </xf>
    <xf numFmtId="167" fontId="11" fillId="0" borderId="7" xfId="0" applyNumberFormat="1" applyFont="1" applyFill="1" applyBorder="1" applyAlignment="1" applyProtection="1">
      <alignment horizontal="center"/>
      <protection locked="0"/>
    </xf>
    <xf numFmtId="167" fontId="11" fillId="0" borderId="7" xfId="2" applyNumberFormat="1" applyFont="1" applyFill="1" applyBorder="1" applyAlignment="1" applyProtection="1">
      <alignment horizontal="center"/>
      <protection locked="0"/>
    </xf>
    <xf numFmtId="167" fontId="12" fillId="0" borderId="7" xfId="0" applyNumberFormat="1" applyFont="1" applyFill="1" applyBorder="1" applyAlignment="1" applyProtection="1">
      <alignment horizontal="center"/>
      <protection locked="0"/>
    </xf>
    <xf numFmtId="0" fontId="14" fillId="0" borderId="0" xfId="0" applyFont="1" applyProtection="1">
      <protection locked="0"/>
    </xf>
    <xf numFmtId="0" fontId="12" fillId="0" borderId="0" xfId="0" applyFont="1" applyAlignment="1" applyProtection="1">
      <alignment horizontal="right"/>
      <protection locked="0"/>
    </xf>
    <xf numFmtId="0" fontId="12" fillId="0" borderId="0" xfId="0" applyFont="1" applyAlignment="1" applyProtection="1">
      <alignment horizontal="right" vertical="top"/>
      <protection locked="0"/>
    </xf>
    <xf numFmtId="0" fontId="12" fillId="0" borderId="5" xfId="0" applyFont="1" applyBorder="1" applyAlignment="1" applyProtection="1">
      <alignment vertical="center"/>
      <protection locked="0"/>
    </xf>
    <xf numFmtId="0" fontId="12" fillId="0" borderId="2"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3" fillId="0" borderId="4" xfId="4" applyFont="1" applyFill="1" applyBorder="1" applyAlignment="1" applyProtection="1">
      <alignment vertical="center" wrapText="1"/>
      <protection locked="0"/>
    </xf>
    <xf numFmtId="0" fontId="12" fillId="3" borderId="2" xfId="0" applyFont="1" applyFill="1" applyBorder="1" applyAlignment="1" applyProtection="1">
      <alignment horizontal="center" vertical="top" wrapText="1"/>
      <protection locked="0"/>
    </xf>
    <xf numFmtId="0" fontId="12" fillId="3" borderId="3" xfId="0" applyFont="1" applyFill="1" applyBorder="1" applyAlignment="1" applyProtection="1">
      <alignment horizontal="center" vertical="top" wrapText="1"/>
      <protection locked="0"/>
    </xf>
    <xf numFmtId="0" fontId="12" fillId="0" borderId="15" xfId="0" applyFont="1" applyBorder="1" applyProtection="1">
      <protection locked="0"/>
    </xf>
    <xf numFmtId="164" fontId="11" fillId="2" borderId="16" xfId="2" applyNumberFormat="1" applyFont="1" applyFill="1" applyBorder="1" applyAlignment="1" applyProtection="1">
      <alignment horizontal="center"/>
      <protection locked="0"/>
    </xf>
    <xf numFmtId="164" fontId="11" fillId="0" borderId="9" xfId="2" applyNumberFormat="1" applyFont="1" applyBorder="1" applyAlignment="1" applyProtection="1">
      <alignment horizontal="center"/>
      <protection locked="0"/>
    </xf>
    <xf numFmtId="0" fontId="11" fillId="2" borderId="6" xfId="0" applyFont="1" applyFill="1" applyBorder="1" applyProtection="1">
      <protection locked="0"/>
    </xf>
    <xf numFmtId="164" fontId="11" fillId="2" borderId="10" xfId="2" applyNumberFormat="1" applyFont="1" applyFill="1" applyBorder="1" applyAlignment="1" applyProtection="1">
      <alignment horizontal="center"/>
      <protection locked="0"/>
    </xf>
    <xf numFmtId="164" fontId="11" fillId="2" borderId="7" xfId="2" applyNumberFormat="1" applyFont="1" applyFill="1" applyBorder="1" applyAlignment="1" applyProtection="1">
      <alignment horizontal="center"/>
      <protection locked="0"/>
    </xf>
    <xf numFmtId="164" fontId="11" fillId="2" borderId="8" xfId="2" applyNumberFormat="1" applyFont="1" applyFill="1" applyBorder="1" applyAlignment="1" applyProtection="1">
      <alignment horizontal="center"/>
      <protection locked="0"/>
    </xf>
    <xf numFmtId="0" fontId="11" fillId="2" borderId="6" xfId="0" applyFont="1" applyFill="1" applyBorder="1" applyAlignment="1" applyProtection="1">
      <alignment wrapText="1"/>
      <protection locked="0"/>
    </xf>
    <xf numFmtId="0" fontId="11" fillId="2" borderId="17" xfId="0" applyFont="1" applyFill="1" applyBorder="1" applyProtection="1">
      <protection locked="0"/>
    </xf>
    <xf numFmtId="164" fontId="11" fillId="2" borderId="18" xfId="2" applyNumberFormat="1" applyFont="1" applyFill="1" applyBorder="1" applyAlignment="1" applyProtection="1">
      <alignment horizontal="center"/>
      <protection locked="0"/>
    </xf>
    <xf numFmtId="164" fontId="11" fillId="2" borderId="19" xfId="2" applyNumberFormat="1" applyFont="1" applyFill="1" applyBorder="1" applyAlignment="1" applyProtection="1">
      <alignment horizontal="center"/>
      <protection locked="0"/>
    </xf>
    <xf numFmtId="164" fontId="11" fillId="2" borderId="20" xfId="2" applyNumberFormat="1" applyFont="1" applyFill="1" applyBorder="1" applyAlignment="1" applyProtection="1">
      <alignment horizontal="center"/>
      <protection locked="0"/>
    </xf>
    <xf numFmtId="0" fontId="12" fillId="0" borderId="21" xfId="0" applyFont="1" applyBorder="1" applyProtection="1">
      <protection locked="0"/>
    </xf>
    <xf numFmtId="164" fontId="11" fillId="0" borderId="22" xfId="2" applyNumberFormat="1" applyFont="1" applyBorder="1" applyAlignment="1" applyProtection="1">
      <alignment horizontal="center"/>
      <protection locked="0"/>
    </xf>
    <xf numFmtId="164" fontId="11" fillId="0" borderId="23" xfId="2" applyNumberFormat="1" applyFont="1" applyBorder="1" applyAlignment="1" applyProtection="1">
      <alignment horizontal="center"/>
      <protection locked="0"/>
    </xf>
    <xf numFmtId="164" fontId="11" fillId="0" borderId="24" xfId="2" applyNumberFormat="1" applyFont="1" applyBorder="1" applyAlignment="1" applyProtection="1">
      <alignment horizontal="center"/>
      <protection locked="0"/>
    </xf>
    <xf numFmtId="0" fontId="15" fillId="0" borderId="7" xfId="4" applyFont="1" applyFill="1" applyBorder="1" applyAlignment="1" applyProtection="1">
      <alignment vertical="center" wrapText="1"/>
      <protection locked="0"/>
    </xf>
    <xf numFmtId="0" fontId="16" fillId="0" borderId="0" xfId="4" applyFont="1" applyFill="1" applyBorder="1" applyAlignment="1" applyProtection="1">
      <alignment horizontal="center" vertical="center" wrapText="1"/>
      <protection locked="0"/>
    </xf>
    <xf numFmtId="0" fontId="15" fillId="0" borderId="7" xfId="4" applyFont="1" applyBorder="1" applyAlignment="1" applyProtection="1">
      <alignment vertical="center" wrapText="1"/>
      <protection locked="0"/>
    </xf>
    <xf numFmtId="164" fontId="15" fillId="2" borderId="7" xfId="2" applyNumberFormat="1" applyFont="1" applyFill="1" applyBorder="1" applyAlignment="1" applyProtection="1">
      <alignment vertical="center" wrapText="1"/>
      <protection locked="0"/>
    </xf>
    <xf numFmtId="3" fontId="15" fillId="0" borderId="0" xfId="4" applyNumberFormat="1" applyFont="1" applyFill="1" applyBorder="1" applyAlignment="1" applyProtection="1">
      <alignment vertical="center" wrapText="1"/>
      <protection locked="0"/>
    </xf>
    <xf numFmtId="0" fontId="16" fillId="0" borderId="7" xfId="4" applyFont="1" applyBorder="1" applyAlignment="1" applyProtection="1">
      <alignment vertical="center" wrapText="1"/>
      <protection locked="0"/>
    </xf>
    <xf numFmtId="164" fontId="16" fillId="0" borderId="7" xfId="2" applyNumberFormat="1" applyFont="1" applyBorder="1" applyAlignment="1" applyProtection="1">
      <alignment vertical="center" wrapText="1"/>
      <protection locked="0"/>
    </xf>
    <xf numFmtId="3" fontId="16" fillId="0" borderId="0" xfId="1" applyNumberFormat="1" applyFont="1" applyFill="1" applyBorder="1" applyAlignment="1" applyProtection="1">
      <alignment vertical="center" wrapText="1"/>
      <protection locked="0"/>
    </xf>
    <xf numFmtId="165" fontId="15" fillId="4" borderId="7" xfId="3" applyNumberFormat="1" applyFont="1" applyFill="1" applyBorder="1" applyAlignment="1" applyProtection="1">
      <alignment vertical="center" wrapText="1"/>
      <protection locked="0"/>
    </xf>
    <xf numFmtId="165" fontId="15" fillId="0" borderId="7" xfId="3" applyNumberFormat="1" applyFont="1" applyBorder="1" applyAlignment="1" applyProtection="1">
      <alignment vertical="center" wrapText="1"/>
      <protection locked="0"/>
    </xf>
    <xf numFmtId="3" fontId="15" fillId="0" borderId="0" xfId="3" applyNumberFormat="1" applyFont="1" applyFill="1" applyBorder="1" applyAlignment="1" applyProtection="1">
      <alignment vertical="center" wrapText="1"/>
      <protection locked="0"/>
    </xf>
    <xf numFmtId="3" fontId="15" fillId="4" borderId="7" xfId="1" applyNumberFormat="1" applyFont="1" applyFill="1" applyBorder="1" applyAlignment="1" applyProtection="1">
      <alignment vertical="center" wrapText="1"/>
      <protection locked="0"/>
    </xf>
    <xf numFmtId="0" fontId="14" fillId="0" borderId="0" xfId="4" applyFont="1" applyAlignment="1" applyProtection="1">
      <alignment vertical="center" wrapText="1"/>
      <protection locked="0"/>
    </xf>
    <xf numFmtId="166" fontId="14" fillId="0" borderId="0" xfId="1" applyNumberFormat="1" applyFont="1" applyAlignment="1" applyProtection="1">
      <alignment vertical="center" wrapText="1"/>
      <protection locked="0"/>
    </xf>
    <xf numFmtId="166" fontId="17" fillId="0" borderId="0" xfId="1" applyNumberFormat="1" applyFont="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1" fillId="0" borderId="0" xfId="0" applyFont="1" applyAlignment="1" applyProtection="1">
      <alignment vertical="center" wrapText="1"/>
      <protection locked="0"/>
    </xf>
    <xf numFmtId="0" fontId="16" fillId="0" borderId="7" xfId="4" applyFont="1" applyFill="1" applyBorder="1" applyAlignment="1" applyProtection="1">
      <alignment horizontal="center" vertical="center" wrapText="1"/>
      <protection locked="0"/>
    </xf>
    <xf numFmtId="164" fontId="15" fillId="0" borderId="7" xfId="2" applyNumberFormat="1" applyFont="1" applyBorder="1" applyAlignment="1" applyProtection="1">
      <alignment vertical="center" wrapText="1"/>
      <protection locked="0"/>
    </xf>
    <xf numFmtId="0" fontId="18" fillId="0" borderId="7" xfId="5" applyFont="1" applyBorder="1" applyAlignment="1" applyProtection="1">
      <alignment horizontal="center" vertical="center" wrapText="1"/>
      <protection locked="0"/>
    </xf>
    <xf numFmtId="0" fontId="19" fillId="0" borderId="7" xfId="5" applyFont="1" applyBorder="1" applyAlignment="1" applyProtection="1">
      <alignment horizontal="center" vertical="center" wrapText="1"/>
      <protection locked="0"/>
    </xf>
    <xf numFmtId="0" fontId="19" fillId="6" borderId="7" xfId="5" applyFont="1" applyFill="1" applyBorder="1" applyAlignment="1" applyProtection="1">
      <alignment horizontal="center" vertical="center" wrapText="1"/>
      <protection locked="0"/>
    </xf>
    <xf numFmtId="0" fontId="19" fillId="0" borderId="7" xfId="5" applyFont="1" applyBorder="1" applyAlignment="1" applyProtection="1">
      <alignment vertical="center" wrapText="1"/>
      <protection locked="0"/>
    </xf>
    <xf numFmtId="164" fontId="18" fillId="6" borderId="7" xfId="2" applyNumberFormat="1" applyFont="1" applyFill="1" applyBorder="1" applyAlignment="1" applyProtection="1">
      <alignment vertical="center" wrapText="1"/>
      <protection locked="0"/>
    </xf>
    <xf numFmtId="164" fontId="18" fillId="0" borderId="7" xfId="2" applyNumberFormat="1" applyFont="1" applyBorder="1" applyAlignment="1" applyProtection="1">
      <alignment vertical="center" wrapText="1"/>
      <protection locked="0"/>
    </xf>
    <xf numFmtId="3" fontId="18" fillId="0" borderId="7" xfId="2" applyNumberFormat="1" applyFont="1" applyBorder="1" applyAlignment="1" applyProtection="1">
      <alignment vertical="center" wrapText="1"/>
      <protection locked="0"/>
    </xf>
    <xf numFmtId="10" fontId="18" fillId="0" borderId="7" xfId="5" applyNumberFormat="1" applyFont="1" applyFill="1" applyBorder="1" applyAlignment="1" applyProtection="1">
      <alignment vertical="center" wrapText="1"/>
      <protection locked="0"/>
    </xf>
    <xf numFmtId="10" fontId="18" fillId="6" borderId="7" xfId="5" applyNumberFormat="1" applyFont="1" applyFill="1" applyBorder="1" applyAlignment="1" applyProtection="1">
      <alignment vertical="center" wrapText="1"/>
      <protection locked="0"/>
    </xf>
    <xf numFmtId="0" fontId="18" fillId="0" borderId="7" xfId="5" applyFont="1" applyFill="1" applyBorder="1" applyAlignment="1" applyProtection="1">
      <alignment vertical="center" wrapText="1"/>
      <protection locked="0"/>
    </xf>
    <xf numFmtId="9" fontId="18" fillId="0" borderId="7" xfId="3" applyFont="1" applyBorder="1" applyAlignment="1" applyProtection="1">
      <alignment vertical="center" wrapText="1"/>
      <protection locked="0"/>
    </xf>
    <xf numFmtId="10" fontId="18" fillId="0" borderId="7" xfId="5" applyNumberFormat="1"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0" fontId="14"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16" fillId="0" borderId="0" xfId="4" applyFont="1" applyFill="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2" fillId="0" borderId="15"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0" xfId="0" applyFont="1" applyAlignment="1" applyProtection="1">
      <alignment horizontal="left" vertical="top" wrapText="1"/>
      <protection locked="0"/>
    </xf>
    <xf numFmtId="0" fontId="2" fillId="0" borderId="15" xfId="0" quotePrefix="1" applyFont="1" applyBorder="1" applyAlignment="1" applyProtection="1">
      <alignment horizontal="left"/>
      <protection locked="0"/>
    </xf>
    <xf numFmtId="0" fontId="10"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9" fillId="0" borderId="27"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5" xfId="0" quotePrefix="1" applyFont="1" applyBorder="1" applyAlignment="1" applyProtection="1">
      <alignment horizontal="left" vertical="top" wrapText="1"/>
      <protection locked="0"/>
    </xf>
    <xf numFmtId="0" fontId="2" fillId="0" borderId="9" xfId="0" quotePrefix="1" applyFont="1" applyBorder="1" applyAlignment="1" applyProtection="1">
      <alignment horizontal="left" vertical="top" wrapText="1"/>
      <protection locked="0"/>
    </xf>
    <xf numFmtId="0" fontId="2" fillId="0" borderId="29" xfId="0" applyFont="1" applyBorder="1" applyAlignment="1" applyProtection="1">
      <alignment horizontal="left"/>
      <protection locked="0"/>
    </xf>
    <xf numFmtId="0" fontId="2" fillId="0" borderId="12" xfId="0" applyFont="1" applyBorder="1" applyAlignment="1" applyProtection="1">
      <alignment horizontal="left"/>
      <protection locked="0"/>
    </xf>
  </cellXfs>
  <cellStyles count="6">
    <cellStyle name="Comma" xfId="1" builtinId="3"/>
    <cellStyle name="Currency" xfId="2" builtinId="4"/>
    <cellStyle name="Normal" xfId="0" builtinId="0"/>
    <cellStyle name="Normal 2" xfId="4"/>
    <cellStyle name="Normal 3"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08"/>
  <sheetViews>
    <sheetView view="pageLayout" topLeftCell="A40" zoomScaleNormal="80" workbookViewId="0">
      <selection activeCell="N14" sqref="N14"/>
    </sheetView>
  </sheetViews>
  <sheetFormatPr defaultRowHeight="15" x14ac:dyDescent="0.25"/>
  <cols>
    <col min="1" max="1" width="58.85546875" customWidth="1"/>
    <col min="2" max="2" width="15" customWidth="1"/>
    <col min="3" max="3" width="17.28515625" customWidth="1"/>
    <col min="4" max="4" width="13.28515625" bestFit="1" customWidth="1"/>
    <col min="5" max="5" width="12.7109375" bestFit="1" customWidth="1"/>
    <col min="6" max="7" width="12.7109375" customWidth="1"/>
    <col min="8" max="8" width="13.28515625" bestFit="1" customWidth="1"/>
    <col min="9" max="9" width="11.140625" bestFit="1" customWidth="1"/>
    <col min="10" max="10" width="13.28515625" bestFit="1" customWidth="1"/>
    <col min="11" max="11" width="12.7109375" bestFit="1" customWidth="1"/>
    <col min="12" max="12" width="10.85546875" bestFit="1" customWidth="1"/>
  </cols>
  <sheetData>
    <row r="1" spans="1:12" ht="14.45" x14ac:dyDescent="0.3">
      <c r="A1" s="1"/>
      <c r="B1" s="1"/>
      <c r="C1" s="1"/>
      <c r="D1" s="1"/>
      <c r="E1" s="1"/>
      <c r="F1" s="1"/>
      <c r="G1" s="1"/>
      <c r="H1" s="1"/>
      <c r="I1" s="1"/>
      <c r="J1" s="1"/>
      <c r="K1" s="65"/>
      <c r="L1" s="63"/>
    </row>
    <row r="2" spans="1:12" ht="14.45" x14ac:dyDescent="0.3">
      <c r="A2" s="1"/>
      <c r="B2" s="1"/>
      <c r="C2" s="1"/>
      <c r="D2" s="1"/>
      <c r="E2" s="1"/>
      <c r="F2" s="1"/>
      <c r="G2" s="1"/>
      <c r="H2" s="1"/>
      <c r="I2" s="1"/>
      <c r="J2" s="1"/>
      <c r="K2" s="65"/>
      <c r="L2" s="61"/>
    </row>
    <row r="3" spans="1:12" ht="14.45" x14ac:dyDescent="0.3">
      <c r="A3" s="1"/>
      <c r="B3" s="1"/>
      <c r="C3" s="1"/>
      <c r="D3" s="1"/>
      <c r="E3" s="1"/>
      <c r="F3" s="1"/>
      <c r="G3" s="1"/>
      <c r="H3" s="1"/>
      <c r="I3" s="1"/>
      <c r="J3" s="1"/>
      <c r="K3" s="65"/>
      <c r="L3" s="61"/>
    </row>
    <row r="4" spans="1:12" ht="14.45" x14ac:dyDescent="0.3">
      <c r="A4" s="1"/>
      <c r="B4" s="1"/>
      <c r="C4" s="1"/>
      <c r="D4" s="1"/>
      <c r="E4" s="1"/>
      <c r="F4" s="1"/>
      <c r="G4" s="1"/>
      <c r="H4" s="1"/>
      <c r="I4" s="1"/>
      <c r="J4" s="1"/>
      <c r="K4" s="65"/>
      <c r="L4" s="62"/>
    </row>
    <row r="5" spans="1:12" ht="14.45" x14ac:dyDescent="0.3">
      <c r="A5" s="1"/>
      <c r="B5" s="1"/>
      <c r="C5" s="1"/>
      <c r="D5" s="1"/>
      <c r="E5" s="1"/>
      <c r="F5" s="1"/>
      <c r="G5" s="1"/>
      <c r="H5" s="1"/>
      <c r="I5" s="1"/>
      <c r="J5" s="1"/>
      <c r="K5" s="65"/>
      <c r="L5" s="63"/>
    </row>
    <row r="6" spans="1:12" ht="14.45" x14ac:dyDescent="0.3">
      <c r="A6" s="1"/>
      <c r="B6" s="42"/>
      <c r="C6" s="42"/>
      <c r="D6" s="42"/>
      <c r="E6" s="42"/>
      <c r="F6" s="42"/>
      <c r="G6" s="42"/>
      <c r="H6" s="1"/>
      <c r="I6" s="1"/>
      <c r="J6" s="1"/>
      <c r="K6" s="65"/>
      <c r="L6" s="63"/>
    </row>
    <row r="7" spans="1:12" ht="14.45" x14ac:dyDescent="0.3">
      <c r="A7" s="1"/>
      <c r="B7" s="1"/>
      <c r="C7" s="1"/>
      <c r="D7" s="1"/>
      <c r="E7" s="1"/>
      <c r="F7" s="1"/>
      <c r="G7" s="1"/>
      <c r="H7" s="1"/>
      <c r="I7" s="1"/>
      <c r="J7" s="1"/>
      <c r="K7" s="65"/>
      <c r="L7" s="64"/>
    </row>
    <row r="8" spans="1:12" ht="14.45" x14ac:dyDescent="0.3">
      <c r="A8" s="1"/>
      <c r="B8" s="1"/>
      <c r="C8" s="1"/>
      <c r="D8" s="1"/>
      <c r="E8" s="1"/>
      <c r="F8" s="1"/>
      <c r="G8" s="1"/>
      <c r="H8" s="1"/>
      <c r="I8" s="1"/>
      <c r="J8" s="1"/>
      <c r="K8" s="16"/>
      <c r="L8" s="16"/>
    </row>
    <row r="9" spans="1:12" ht="17.45" x14ac:dyDescent="0.3">
      <c r="A9" s="152" t="s">
        <v>0</v>
      </c>
      <c r="B9" s="152"/>
      <c r="C9" s="152"/>
      <c r="D9" s="152"/>
      <c r="E9" s="152"/>
      <c r="F9" s="152"/>
      <c r="G9" s="152"/>
      <c r="H9" s="1"/>
      <c r="I9" s="1"/>
      <c r="J9" s="1"/>
      <c r="K9" s="1"/>
      <c r="L9" s="1"/>
    </row>
    <row r="10" spans="1:12" ht="17.45" x14ac:dyDescent="0.3">
      <c r="A10" s="152" t="s">
        <v>16</v>
      </c>
      <c r="B10" s="152"/>
      <c r="C10" s="152"/>
      <c r="D10" s="152"/>
      <c r="E10" s="152"/>
      <c r="F10" s="152"/>
      <c r="G10" s="152"/>
      <c r="H10" s="1"/>
      <c r="I10" s="1"/>
      <c r="J10" s="1"/>
      <c r="K10" s="1"/>
      <c r="L10" s="1"/>
    </row>
    <row r="11" spans="1:12" ht="6.6" customHeight="1" x14ac:dyDescent="0.3">
      <c r="A11" s="1"/>
      <c r="B11" s="1"/>
      <c r="C11" s="1"/>
      <c r="D11" s="1"/>
      <c r="E11" s="1"/>
      <c r="F11" s="1"/>
      <c r="G11" s="1"/>
      <c r="H11" s="1"/>
      <c r="I11" s="1"/>
      <c r="J11" s="1"/>
      <c r="K11" s="1"/>
      <c r="L11" s="1"/>
    </row>
    <row r="12" spans="1:12" ht="6.6" customHeight="1" x14ac:dyDescent="0.25">
      <c r="A12" s="1"/>
      <c r="B12" s="1"/>
      <c r="C12" s="1"/>
      <c r="D12" s="1"/>
      <c r="E12" s="1"/>
      <c r="F12" s="1"/>
      <c r="G12" s="1"/>
      <c r="H12" s="4"/>
      <c r="I12" s="4"/>
      <c r="J12" s="1"/>
      <c r="K12" s="1"/>
      <c r="L12" s="1"/>
    </row>
    <row r="13" spans="1:12" ht="38.25" x14ac:dyDescent="0.25">
      <c r="A13" s="118"/>
      <c r="B13" s="73" t="s">
        <v>73</v>
      </c>
      <c r="C13" s="73" t="s">
        <v>74</v>
      </c>
      <c r="D13" s="73" t="s">
        <v>17</v>
      </c>
      <c r="E13" s="73" t="s">
        <v>70</v>
      </c>
      <c r="F13" s="73" t="s">
        <v>62</v>
      </c>
      <c r="G13" s="73" t="s">
        <v>63</v>
      </c>
      <c r="H13" s="153"/>
      <c r="I13" s="153"/>
      <c r="J13" s="7"/>
      <c r="K13" s="7"/>
      <c r="L13" s="1"/>
    </row>
    <row r="14" spans="1:12" x14ac:dyDescent="0.25">
      <c r="A14" s="74" t="s">
        <v>1</v>
      </c>
      <c r="B14" s="75" t="s">
        <v>65</v>
      </c>
      <c r="C14" s="75" t="s">
        <v>65</v>
      </c>
      <c r="D14" s="75" t="s">
        <v>65</v>
      </c>
      <c r="E14" s="75" t="s">
        <v>65</v>
      </c>
      <c r="F14" s="75" t="s">
        <v>65</v>
      </c>
      <c r="G14" s="75" t="s">
        <v>65</v>
      </c>
      <c r="H14" s="119"/>
      <c r="I14" s="119"/>
      <c r="J14" s="7"/>
      <c r="K14" s="7"/>
      <c r="L14" s="1"/>
    </row>
    <row r="15" spans="1:12" x14ac:dyDescent="0.25">
      <c r="A15" s="120" t="s">
        <v>53</v>
      </c>
      <c r="B15" s="121">
        <f>'2-JC'!B25</f>
        <v>325.68037441999985</v>
      </c>
      <c r="C15" s="121">
        <f>'2-JC'!C25</f>
        <v>316.45097992999996</v>
      </c>
      <c r="D15" s="121">
        <f>'2-JC'!D25</f>
        <v>304.64552883999994</v>
      </c>
      <c r="E15" s="121">
        <f>'2-JC'!E25</f>
        <v>326.61845345</v>
      </c>
      <c r="F15" s="121">
        <f>'2-JC'!F25</f>
        <v>334.47554353000004</v>
      </c>
      <c r="G15" s="121">
        <f>'2-JC'!G25</f>
        <v>346.73748689000001</v>
      </c>
      <c r="H15" s="122"/>
      <c r="I15" s="122"/>
      <c r="J15" s="7"/>
      <c r="K15" s="7"/>
      <c r="L15" s="1"/>
    </row>
    <row r="16" spans="1:12" x14ac:dyDescent="0.25">
      <c r="A16" s="120" t="s">
        <v>56</v>
      </c>
      <c r="B16" s="121">
        <f>'2-JC'!B32</f>
        <v>10.97958614</v>
      </c>
      <c r="C16" s="121">
        <f>'2-JC'!C32</f>
        <v>15.443270049999999</v>
      </c>
      <c r="D16" s="121">
        <f>'2-JC'!D32</f>
        <v>10.89507938</v>
      </c>
      <c r="E16" s="121">
        <f>'2-JC'!E32</f>
        <v>12.07614152</v>
      </c>
      <c r="F16" s="121">
        <f>'2-JC'!F32</f>
        <v>13.238901530000001</v>
      </c>
      <c r="G16" s="121">
        <f>'2-JC'!G32</f>
        <v>10.989809360000001</v>
      </c>
      <c r="H16" s="122"/>
      <c r="I16" s="122"/>
      <c r="J16" s="7"/>
      <c r="K16" s="7"/>
      <c r="L16" s="1"/>
    </row>
    <row r="17" spans="1:13" x14ac:dyDescent="0.25">
      <c r="A17" s="120" t="s">
        <v>59</v>
      </c>
      <c r="B17" s="121">
        <f>'2-JC'!B38</f>
        <v>29.543760014224876</v>
      </c>
      <c r="C17" s="121">
        <f>'2-JC'!C38</f>
        <v>35.837842734834069</v>
      </c>
      <c r="D17" s="121">
        <f>'2-JC'!D38</f>
        <v>27.569996034177574</v>
      </c>
      <c r="E17" s="121">
        <f>'2-JC'!E38</f>
        <v>29.457048248964689</v>
      </c>
      <c r="F17" s="121">
        <f>'2-JC'!F38</f>
        <v>33.416423814776813</v>
      </c>
      <c r="G17" s="121">
        <f>'2-JC'!G38</f>
        <v>36.687121643698177</v>
      </c>
      <c r="H17" s="122"/>
      <c r="I17" s="122"/>
      <c r="J17" s="7"/>
      <c r="K17" s="7"/>
      <c r="L17" s="1"/>
    </row>
    <row r="18" spans="1:13" x14ac:dyDescent="0.25">
      <c r="A18" s="120" t="s">
        <v>125</v>
      </c>
      <c r="B18" s="121">
        <f>'2-JC'!B61</f>
        <v>15.020576920479096</v>
      </c>
      <c r="C18" s="121">
        <f>'2-JC'!C61</f>
        <v>18.358206341128348</v>
      </c>
      <c r="D18" s="121">
        <f>'2-JC'!D61</f>
        <v>16.419166314624803</v>
      </c>
      <c r="E18" s="121">
        <f>'2-JC'!E61</f>
        <v>12.481164939820758</v>
      </c>
      <c r="F18" s="121">
        <f>'2-JC'!F61</f>
        <v>13.274491936538201</v>
      </c>
      <c r="G18" s="121">
        <f>'2-JC'!G61</f>
        <v>13.271500474296817</v>
      </c>
      <c r="H18" s="122"/>
      <c r="I18" s="122"/>
      <c r="J18" s="7"/>
      <c r="K18" s="7"/>
      <c r="L18" s="1"/>
    </row>
    <row r="19" spans="1:13" x14ac:dyDescent="0.25">
      <c r="A19" s="123" t="s">
        <v>2</v>
      </c>
      <c r="B19" s="124">
        <f t="shared" ref="B19:G19" si="0">SUM(B15:B18)</f>
        <v>381.22429749470376</v>
      </c>
      <c r="C19" s="124">
        <f t="shared" si="0"/>
        <v>386.09029905596236</v>
      </c>
      <c r="D19" s="124">
        <f t="shared" si="0"/>
        <v>359.52977056880235</v>
      </c>
      <c r="E19" s="124">
        <f t="shared" si="0"/>
        <v>380.63280815878545</v>
      </c>
      <c r="F19" s="124">
        <f t="shared" si="0"/>
        <v>394.40536081131506</v>
      </c>
      <c r="G19" s="124">
        <f t="shared" si="0"/>
        <v>407.68591836799499</v>
      </c>
      <c r="H19" s="125"/>
      <c r="I19" s="125"/>
      <c r="J19" s="7"/>
      <c r="K19" s="7"/>
      <c r="L19" s="1"/>
    </row>
    <row r="20" spans="1:13" x14ac:dyDescent="0.25">
      <c r="A20" s="120" t="s">
        <v>3</v>
      </c>
      <c r="B20" s="126"/>
      <c r="C20" s="126"/>
      <c r="D20" s="127">
        <f>IF(ISERROR((D19-B19)/B19), "", (D19-B19)/B19)</f>
        <v>-5.6907513682815061E-2</v>
      </c>
      <c r="E20" s="127">
        <f t="shared" ref="E20:G20" si="1">IF(ISERROR((E19-D19)/D19), "", (E19-D19)/D19)</f>
        <v>5.86962174414557E-2</v>
      </c>
      <c r="F20" s="127">
        <f t="shared" si="1"/>
        <v>3.6183304111778586E-2</v>
      </c>
      <c r="G20" s="127">
        <f t="shared" si="1"/>
        <v>3.3672355592127431E-2</v>
      </c>
      <c r="H20" s="128"/>
      <c r="I20" s="128"/>
      <c r="J20" s="7"/>
      <c r="K20" s="7"/>
      <c r="L20" s="1"/>
    </row>
    <row r="21" spans="1:13" x14ac:dyDescent="0.25">
      <c r="A21" s="120" t="s">
        <v>67</v>
      </c>
      <c r="B21" s="127"/>
      <c r="C21" s="127"/>
      <c r="D21" s="127"/>
      <c r="E21" s="127"/>
      <c r="F21" s="127"/>
      <c r="G21" s="127">
        <f>IF(ISERROR((G19-B19)/B19), "", (G19-B19)/B19)</f>
        <v>6.9412209681254236E-2</v>
      </c>
      <c r="H21" s="128"/>
      <c r="I21" s="128"/>
      <c r="J21" s="7"/>
      <c r="K21" s="7"/>
      <c r="L21" s="1"/>
    </row>
    <row r="22" spans="1:13" x14ac:dyDescent="0.25">
      <c r="A22" s="120" t="s">
        <v>76</v>
      </c>
      <c r="B22" s="121">
        <f>'2-JC'!B47</f>
        <v>209.4</v>
      </c>
      <c r="C22" s="121">
        <f>'2-JC'!C47</f>
        <v>111.59999999999998</v>
      </c>
      <c r="D22" s="121">
        <f>'2-JC'!D47</f>
        <v>155.5</v>
      </c>
      <c r="E22" s="121">
        <f>'2-JC'!E47</f>
        <v>129.30000000000001</v>
      </c>
      <c r="F22" s="121">
        <f>'2-JC'!F47</f>
        <v>132.69999999999999</v>
      </c>
      <c r="G22" s="121">
        <f>'2-JC'!G47</f>
        <v>131.47999999999999</v>
      </c>
      <c r="H22" s="122"/>
      <c r="I22" s="122"/>
      <c r="J22" s="7"/>
      <c r="K22" s="7"/>
      <c r="L22" s="1"/>
    </row>
    <row r="23" spans="1:13" x14ac:dyDescent="0.25">
      <c r="A23" s="120" t="s">
        <v>78</v>
      </c>
      <c r="B23" s="121">
        <v>10.518914566772033</v>
      </c>
      <c r="C23" s="121">
        <v>6.614711040827248</v>
      </c>
      <c r="D23" s="121">
        <v>9.5645740617249988</v>
      </c>
      <c r="E23" s="121">
        <v>7.0969047847577311</v>
      </c>
      <c r="F23" s="121">
        <v>7.6443394885543192</v>
      </c>
      <c r="G23" s="121">
        <v>8.3342229625609487</v>
      </c>
      <c r="H23" s="122"/>
      <c r="I23" s="122"/>
      <c r="J23" s="7"/>
      <c r="K23" s="7"/>
      <c r="L23" s="1"/>
    </row>
    <row r="24" spans="1:13" x14ac:dyDescent="0.25">
      <c r="A24" s="120" t="s">
        <v>79</v>
      </c>
      <c r="B24" s="121">
        <f>'2-JC'!B$58-B23</f>
        <v>66.238944733802441</v>
      </c>
      <c r="C24" s="121">
        <f>'2-JC'!C$58-C23</f>
        <v>70.636827444989862</v>
      </c>
      <c r="D24" s="121">
        <f>'2-JC'!D$58-D23</f>
        <v>70.976461420244235</v>
      </c>
      <c r="E24" s="121">
        <f>'2-JC'!E$58-E23</f>
        <v>75.557558013886549</v>
      </c>
      <c r="F24" s="121">
        <f>'2-JC'!F$58-F23</f>
        <v>79.509172145806829</v>
      </c>
      <c r="G24" s="121">
        <f>'2-JC'!G$58-G23</f>
        <v>79.627245169806898</v>
      </c>
      <c r="H24" s="122"/>
      <c r="I24" s="122"/>
      <c r="J24" s="7"/>
      <c r="K24" s="7"/>
      <c r="L24" s="1"/>
    </row>
    <row r="25" spans="1:13" x14ac:dyDescent="0.25">
      <c r="A25" s="120" t="s">
        <v>101</v>
      </c>
      <c r="B25" s="121">
        <f>'2-JC'!B69</f>
        <v>109.33196285867001</v>
      </c>
      <c r="C25" s="121">
        <f>'2-JC'!C69</f>
        <v>85.687265395258322</v>
      </c>
      <c r="D25" s="121">
        <f>'2-JC'!D69</f>
        <v>85.782908078100817</v>
      </c>
      <c r="E25" s="121">
        <f>'2-JC'!E69</f>
        <v>89.221435543958009</v>
      </c>
      <c r="F25" s="121">
        <f>'2-JC'!F69</f>
        <v>85.553331075006767</v>
      </c>
      <c r="G25" s="121">
        <f>'2-JC'!G69</f>
        <v>80.443493240222494</v>
      </c>
      <c r="H25" s="122"/>
      <c r="I25" s="122"/>
      <c r="J25" s="7"/>
      <c r="K25" s="7"/>
      <c r="L25" s="1"/>
    </row>
    <row r="26" spans="1:13" x14ac:dyDescent="0.25">
      <c r="A26" s="120" t="s">
        <v>104</v>
      </c>
      <c r="B26" s="121">
        <f>'2-JC'!B74</f>
        <v>-102.10511216952597</v>
      </c>
      <c r="C26" s="121">
        <f>'2-JC'!C74</f>
        <v>-117.60508614595263</v>
      </c>
      <c r="D26" s="121">
        <f>'2-JC'!D74</f>
        <v>-108.76785291596092</v>
      </c>
      <c r="E26" s="121">
        <f>'2-JC'!E74</f>
        <v>-98.287865058979264</v>
      </c>
      <c r="F26" s="121">
        <f>'2-JC'!F74</f>
        <v>-119.20284269534429</v>
      </c>
      <c r="G26" s="121">
        <f>'2-JC'!G74</f>
        <v>-115.72563425733954</v>
      </c>
      <c r="H26" s="122"/>
      <c r="I26" s="122"/>
      <c r="J26" s="7"/>
      <c r="K26" s="7"/>
      <c r="L26" s="1"/>
    </row>
    <row r="27" spans="1:13" x14ac:dyDescent="0.25">
      <c r="A27" s="123" t="s">
        <v>2</v>
      </c>
      <c r="B27" s="124">
        <f t="shared" ref="B27:G27" si="2">SUM(B22:B26)</f>
        <v>293.38470998971854</v>
      </c>
      <c r="C27" s="124">
        <f t="shared" si="2"/>
        <v>156.9337177351228</v>
      </c>
      <c r="D27" s="124">
        <f t="shared" si="2"/>
        <v>213.05609064410913</v>
      </c>
      <c r="E27" s="124">
        <f t="shared" si="2"/>
        <v>202.88803328362303</v>
      </c>
      <c r="F27" s="124">
        <f t="shared" si="2"/>
        <v>186.20400001402365</v>
      </c>
      <c r="G27" s="124">
        <f t="shared" si="2"/>
        <v>184.15932711525079</v>
      </c>
      <c r="H27" s="125"/>
      <c r="I27" s="125"/>
      <c r="J27" s="10"/>
      <c r="K27" s="10"/>
      <c r="L27" s="10"/>
      <c r="M27" s="10"/>
    </row>
    <row r="28" spans="1:13" x14ac:dyDescent="0.25">
      <c r="A28" s="120" t="s">
        <v>3</v>
      </c>
      <c r="B28" s="126"/>
      <c r="C28" s="126"/>
      <c r="D28" s="127">
        <f>IF(ISERROR((D27-B27)/B27), "", (D27-B27)/B27)</f>
        <v>-0.27379961058101654</v>
      </c>
      <c r="E28" s="127">
        <f t="shared" ref="E28:G28" si="3">IF(ISERROR((E27-D27)/D27), "", (E27-D27)/D27)</f>
        <v>-4.7724790827364423E-2</v>
      </c>
      <c r="F28" s="127">
        <f t="shared" si="3"/>
        <v>-8.2232712297409333E-2</v>
      </c>
      <c r="G28" s="127">
        <f t="shared" si="3"/>
        <v>-1.0980821564621962E-2</v>
      </c>
      <c r="H28" s="128"/>
      <c r="I28" s="128"/>
      <c r="J28" s="7"/>
      <c r="K28" s="7"/>
      <c r="L28" s="1"/>
    </row>
    <row r="29" spans="1:13" x14ac:dyDescent="0.25">
      <c r="A29" s="120" t="s">
        <v>67</v>
      </c>
      <c r="B29" s="127"/>
      <c r="C29" s="127"/>
      <c r="D29" s="127"/>
      <c r="E29" s="127"/>
      <c r="F29" s="127"/>
      <c r="G29" s="127">
        <f>IF(ISERROR((G27-B27)/B27), "", (G27-B27)/B27)</f>
        <v>-0.37229405335504867</v>
      </c>
      <c r="H29" s="128"/>
      <c r="I29" s="128"/>
      <c r="J29" s="7"/>
      <c r="K29" s="7"/>
      <c r="L29" s="1"/>
    </row>
    <row r="30" spans="1:13" x14ac:dyDescent="0.25">
      <c r="A30" s="123" t="s">
        <v>4</v>
      </c>
      <c r="B30" s="124">
        <f t="shared" ref="B30:G30" si="4">SUM(B27,B19)</f>
        <v>674.60900748442236</v>
      </c>
      <c r="C30" s="124">
        <f t="shared" si="4"/>
        <v>543.02401679108516</v>
      </c>
      <c r="D30" s="124">
        <f t="shared" si="4"/>
        <v>572.58586121291148</v>
      </c>
      <c r="E30" s="124">
        <f t="shared" si="4"/>
        <v>583.52084144240848</v>
      </c>
      <c r="F30" s="124">
        <f t="shared" si="4"/>
        <v>580.60936082533874</v>
      </c>
      <c r="G30" s="124">
        <f t="shared" si="4"/>
        <v>591.84524548324578</v>
      </c>
      <c r="H30" s="125"/>
      <c r="I30" s="125"/>
      <c r="J30" s="7"/>
      <c r="K30" s="7"/>
      <c r="L30" s="1"/>
    </row>
    <row r="31" spans="1:13" x14ac:dyDescent="0.25">
      <c r="A31" s="120" t="s">
        <v>3</v>
      </c>
      <c r="B31" s="126"/>
      <c r="C31" s="129"/>
      <c r="D31" s="127">
        <f>IF(ISERROR((D30-B30)/B30), "", (D30-B30)/B30)</f>
        <v>-0.15123300332432449</v>
      </c>
      <c r="E31" s="127">
        <f t="shared" ref="E31:G31" si="5">IF(ISERROR((E30-D30)/D30), "", (E30-D30)/D30)</f>
        <v>1.9097537976808191E-2</v>
      </c>
      <c r="F31" s="127">
        <f t="shared" si="5"/>
        <v>-4.9895057901836659E-3</v>
      </c>
      <c r="G31" s="127">
        <f t="shared" si="5"/>
        <v>1.9351883410793063E-2</v>
      </c>
      <c r="H31" s="128"/>
      <c r="I31" s="128"/>
      <c r="J31" s="7"/>
      <c r="K31" s="7"/>
      <c r="L31" s="1"/>
    </row>
    <row r="32" spans="1:13" ht="4.9000000000000004" customHeight="1" x14ac:dyDescent="0.25">
      <c r="A32" s="130"/>
      <c r="B32" s="131"/>
      <c r="C32" s="131"/>
      <c r="D32" s="132"/>
      <c r="E32" s="132"/>
      <c r="F32" s="132"/>
      <c r="G32" s="131"/>
      <c r="H32" s="133"/>
      <c r="I32" s="133"/>
      <c r="J32" s="7"/>
      <c r="K32" s="7"/>
      <c r="L32" s="1"/>
    </row>
    <row r="33" spans="1:12" ht="4.9000000000000004" customHeight="1" x14ac:dyDescent="0.25">
      <c r="A33" s="130"/>
      <c r="B33" s="130"/>
      <c r="C33" s="130"/>
      <c r="D33" s="130"/>
      <c r="E33" s="130"/>
      <c r="F33" s="130"/>
      <c r="G33" s="130"/>
      <c r="H33" s="134"/>
      <c r="I33" s="134"/>
      <c r="J33" s="7"/>
      <c r="K33" s="7"/>
      <c r="L33" s="1"/>
    </row>
    <row r="34" spans="1:12" ht="36" x14ac:dyDescent="0.25">
      <c r="A34" s="118"/>
      <c r="B34" s="135" t="str">
        <f t="shared" ref="B34:G34" si="6">B13</f>
        <v>2014 Actuals</v>
      </c>
      <c r="C34" s="135" t="str">
        <f t="shared" si="6"/>
        <v>Last Rebasing Year (2015 Board-Approved)</v>
      </c>
      <c r="D34" s="135" t="str">
        <f t="shared" si="6"/>
        <v>2015 Actuals</v>
      </c>
      <c r="E34" s="135" t="str">
        <f t="shared" si="6"/>
        <v>2016 Forecast</v>
      </c>
      <c r="F34" s="135" t="str">
        <f t="shared" si="6"/>
        <v>2017 Bridge Year</v>
      </c>
      <c r="G34" s="135" t="str">
        <f t="shared" si="6"/>
        <v>2018 Test Year</v>
      </c>
      <c r="H34" s="134"/>
      <c r="I34" s="134"/>
      <c r="J34" s="7"/>
      <c r="K34" s="7"/>
      <c r="L34" s="1"/>
    </row>
    <row r="35" spans="1:12" x14ac:dyDescent="0.25">
      <c r="A35" s="120" t="s">
        <v>53</v>
      </c>
      <c r="B35" s="136">
        <f t="shared" ref="B35:G38" si="7">B15</f>
        <v>325.68037441999985</v>
      </c>
      <c r="C35" s="136">
        <f t="shared" si="7"/>
        <v>316.45097992999996</v>
      </c>
      <c r="D35" s="136">
        <f t="shared" si="7"/>
        <v>304.64552883999994</v>
      </c>
      <c r="E35" s="136">
        <f t="shared" si="7"/>
        <v>326.61845345</v>
      </c>
      <c r="F35" s="136">
        <f t="shared" si="7"/>
        <v>334.47554353000004</v>
      </c>
      <c r="G35" s="136">
        <f t="shared" si="7"/>
        <v>346.73748689000001</v>
      </c>
      <c r="H35" s="134"/>
      <c r="I35" s="134"/>
      <c r="J35" s="7"/>
      <c r="K35" s="7"/>
      <c r="L35" s="1"/>
    </row>
    <row r="36" spans="1:12" x14ac:dyDescent="0.25">
      <c r="A36" s="120" t="s">
        <v>56</v>
      </c>
      <c r="B36" s="136">
        <f t="shared" si="7"/>
        <v>10.97958614</v>
      </c>
      <c r="C36" s="136">
        <f t="shared" si="7"/>
        <v>15.443270049999999</v>
      </c>
      <c r="D36" s="136">
        <f t="shared" si="7"/>
        <v>10.89507938</v>
      </c>
      <c r="E36" s="136">
        <f t="shared" si="7"/>
        <v>12.07614152</v>
      </c>
      <c r="F36" s="136">
        <f t="shared" si="7"/>
        <v>13.238901530000001</v>
      </c>
      <c r="G36" s="136">
        <f t="shared" si="7"/>
        <v>10.989809360000001</v>
      </c>
      <c r="H36" s="134"/>
      <c r="I36" s="134"/>
      <c r="J36" s="7"/>
      <c r="K36" s="7"/>
      <c r="L36" s="1"/>
    </row>
    <row r="37" spans="1:12" x14ac:dyDescent="0.25">
      <c r="A37" s="120" t="s">
        <v>59</v>
      </c>
      <c r="B37" s="136">
        <f t="shared" si="7"/>
        <v>29.543760014224876</v>
      </c>
      <c r="C37" s="136">
        <f t="shared" si="7"/>
        <v>35.837842734834069</v>
      </c>
      <c r="D37" s="136">
        <f t="shared" si="7"/>
        <v>27.569996034177574</v>
      </c>
      <c r="E37" s="136">
        <f t="shared" si="7"/>
        <v>29.457048248964689</v>
      </c>
      <c r="F37" s="136">
        <f t="shared" si="7"/>
        <v>33.416423814776813</v>
      </c>
      <c r="G37" s="136">
        <f t="shared" si="7"/>
        <v>36.687121643698177</v>
      </c>
      <c r="H37" s="134"/>
      <c r="I37" s="134"/>
      <c r="J37" s="7"/>
      <c r="K37" s="7"/>
      <c r="L37" s="1"/>
    </row>
    <row r="38" spans="1:12" x14ac:dyDescent="0.25">
      <c r="A38" s="120" t="s">
        <v>125</v>
      </c>
      <c r="B38" s="136">
        <f t="shared" si="7"/>
        <v>15.020576920479096</v>
      </c>
      <c r="C38" s="136">
        <f t="shared" si="7"/>
        <v>18.358206341128348</v>
      </c>
      <c r="D38" s="136">
        <f t="shared" si="7"/>
        <v>16.419166314624803</v>
      </c>
      <c r="E38" s="136">
        <f t="shared" si="7"/>
        <v>12.481164939820758</v>
      </c>
      <c r="F38" s="136">
        <f t="shared" si="7"/>
        <v>13.274491936538201</v>
      </c>
      <c r="G38" s="136">
        <f t="shared" si="7"/>
        <v>13.271500474296817</v>
      </c>
      <c r="H38" s="134"/>
      <c r="I38" s="134"/>
      <c r="J38" s="7"/>
      <c r="K38" s="7"/>
      <c r="L38" s="1"/>
    </row>
    <row r="39" spans="1:12" x14ac:dyDescent="0.25">
      <c r="A39" s="120" t="s">
        <v>76</v>
      </c>
      <c r="B39" s="136">
        <f t="shared" ref="B39:G43" si="8">B22</f>
        <v>209.4</v>
      </c>
      <c r="C39" s="136">
        <f t="shared" si="8"/>
        <v>111.59999999999998</v>
      </c>
      <c r="D39" s="136">
        <f t="shared" si="8"/>
        <v>155.5</v>
      </c>
      <c r="E39" s="136">
        <f t="shared" si="8"/>
        <v>129.30000000000001</v>
      </c>
      <c r="F39" s="136">
        <f t="shared" si="8"/>
        <v>132.69999999999999</v>
      </c>
      <c r="G39" s="136">
        <f t="shared" si="8"/>
        <v>131.47999999999999</v>
      </c>
      <c r="H39" s="134"/>
      <c r="I39" s="134"/>
      <c r="J39" s="7"/>
      <c r="K39" s="7"/>
      <c r="L39" s="1"/>
    </row>
    <row r="40" spans="1:12" x14ac:dyDescent="0.25">
      <c r="A40" s="120" t="s">
        <v>78</v>
      </c>
      <c r="B40" s="136">
        <f t="shared" si="8"/>
        <v>10.518914566772033</v>
      </c>
      <c r="C40" s="136">
        <f t="shared" si="8"/>
        <v>6.614711040827248</v>
      </c>
      <c r="D40" s="136">
        <f t="shared" si="8"/>
        <v>9.5645740617249988</v>
      </c>
      <c r="E40" s="136">
        <f t="shared" si="8"/>
        <v>7.0969047847577311</v>
      </c>
      <c r="F40" s="136">
        <f t="shared" si="8"/>
        <v>7.6443394885543192</v>
      </c>
      <c r="G40" s="136">
        <f t="shared" si="8"/>
        <v>8.3342229625609487</v>
      </c>
      <c r="H40" s="134"/>
      <c r="I40" s="134"/>
      <c r="J40" s="7"/>
      <c r="K40" s="7"/>
      <c r="L40" s="1"/>
    </row>
    <row r="41" spans="1:12" x14ac:dyDescent="0.25">
      <c r="A41" s="120" t="s">
        <v>79</v>
      </c>
      <c r="B41" s="136">
        <f t="shared" si="8"/>
        <v>66.238944733802441</v>
      </c>
      <c r="C41" s="136">
        <f t="shared" si="8"/>
        <v>70.636827444989862</v>
      </c>
      <c r="D41" s="136">
        <f t="shared" si="8"/>
        <v>70.976461420244235</v>
      </c>
      <c r="E41" s="136">
        <f t="shared" si="8"/>
        <v>75.557558013886549</v>
      </c>
      <c r="F41" s="136">
        <f t="shared" si="8"/>
        <v>79.509172145806829</v>
      </c>
      <c r="G41" s="136">
        <f t="shared" si="8"/>
        <v>79.627245169806898</v>
      </c>
      <c r="H41" s="134"/>
      <c r="I41" s="134"/>
      <c r="J41" s="7"/>
      <c r="K41" s="7"/>
      <c r="L41" s="1"/>
    </row>
    <row r="42" spans="1:12" x14ac:dyDescent="0.25">
      <c r="A42" s="120" t="s">
        <v>101</v>
      </c>
      <c r="B42" s="136">
        <f t="shared" si="8"/>
        <v>109.33196285867001</v>
      </c>
      <c r="C42" s="136">
        <f t="shared" si="8"/>
        <v>85.687265395258322</v>
      </c>
      <c r="D42" s="136">
        <f t="shared" si="8"/>
        <v>85.782908078100817</v>
      </c>
      <c r="E42" s="136">
        <f t="shared" si="8"/>
        <v>89.221435543958009</v>
      </c>
      <c r="F42" s="136">
        <f t="shared" si="8"/>
        <v>85.553331075006767</v>
      </c>
      <c r="G42" s="136">
        <f t="shared" si="8"/>
        <v>80.443493240222494</v>
      </c>
      <c r="H42" s="134"/>
      <c r="I42" s="134"/>
      <c r="J42" s="7"/>
      <c r="K42" s="7"/>
      <c r="L42" s="1"/>
    </row>
    <row r="43" spans="1:12" x14ac:dyDescent="0.25">
      <c r="A43" s="120" t="s">
        <v>104</v>
      </c>
      <c r="B43" s="136">
        <f t="shared" si="8"/>
        <v>-102.10511216952597</v>
      </c>
      <c r="C43" s="136">
        <f t="shared" si="8"/>
        <v>-117.60508614595263</v>
      </c>
      <c r="D43" s="136">
        <f t="shared" si="8"/>
        <v>-108.76785291596092</v>
      </c>
      <c r="E43" s="136">
        <f t="shared" si="8"/>
        <v>-98.287865058979264</v>
      </c>
      <c r="F43" s="136">
        <f t="shared" si="8"/>
        <v>-119.20284269534429</v>
      </c>
      <c r="G43" s="136">
        <f t="shared" si="8"/>
        <v>-115.72563425733954</v>
      </c>
      <c r="H43" s="134"/>
      <c r="I43" s="134"/>
      <c r="J43" s="7"/>
      <c r="K43" s="7"/>
      <c r="L43" s="1"/>
    </row>
    <row r="44" spans="1:12" x14ac:dyDescent="0.25">
      <c r="A44" s="123" t="s">
        <v>4</v>
      </c>
      <c r="B44" s="124">
        <f t="shared" ref="B44:G44" si="9">SUM(B35:B43)</f>
        <v>674.60900748442236</v>
      </c>
      <c r="C44" s="124">
        <f t="shared" si="9"/>
        <v>543.02401679108516</v>
      </c>
      <c r="D44" s="124">
        <f t="shared" si="9"/>
        <v>572.5858612129116</v>
      </c>
      <c r="E44" s="124">
        <f t="shared" si="9"/>
        <v>583.5208414424086</v>
      </c>
      <c r="F44" s="124">
        <f t="shared" si="9"/>
        <v>580.60936082533863</v>
      </c>
      <c r="G44" s="124">
        <f t="shared" si="9"/>
        <v>591.84524548324578</v>
      </c>
      <c r="H44" s="134"/>
      <c r="I44" s="134"/>
      <c r="J44" s="7"/>
      <c r="K44" s="7"/>
      <c r="L44" s="1"/>
    </row>
    <row r="45" spans="1:12" x14ac:dyDescent="0.25">
      <c r="A45" s="120" t="s">
        <v>3</v>
      </c>
      <c r="B45" s="126"/>
      <c r="C45" s="129"/>
      <c r="D45" s="127">
        <f>IF(ISERROR((D44-B44)/B44), "", (D44-B44)/B44)</f>
        <v>-0.15123300332432429</v>
      </c>
      <c r="E45" s="127">
        <f t="shared" ref="E45:G45" si="10">IF(ISERROR((E44-D44)/D44), "", (E44-D44)/D44)</f>
        <v>1.9097537976808184E-2</v>
      </c>
      <c r="F45" s="127">
        <f t="shared" si="10"/>
        <v>-4.9895057901840545E-3</v>
      </c>
      <c r="G45" s="127">
        <f t="shared" si="10"/>
        <v>1.9351883410793261E-2</v>
      </c>
      <c r="H45" s="134"/>
      <c r="I45" s="134"/>
      <c r="J45" s="7"/>
      <c r="K45" s="7"/>
      <c r="L45" s="1"/>
    </row>
    <row r="46" spans="1:12" ht="8.4499999999999993" customHeight="1" x14ac:dyDescent="0.25">
      <c r="A46" s="134"/>
      <c r="B46" s="134"/>
      <c r="C46" s="134"/>
      <c r="D46" s="134"/>
      <c r="E46" s="134"/>
      <c r="F46" s="134"/>
      <c r="G46" s="134"/>
      <c r="H46" s="134"/>
      <c r="I46" s="134"/>
      <c r="J46" s="7"/>
      <c r="K46" s="7"/>
      <c r="L46" s="1"/>
    </row>
    <row r="47" spans="1:12" ht="8.4499999999999993" customHeight="1" x14ac:dyDescent="0.25">
      <c r="A47" s="134"/>
      <c r="B47" s="134"/>
      <c r="C47" s="134"/>
      <c r="D47" s="134"/>
      <c r="E47" s="134"/>
      <c r="F47" s="134"/>
      <c r="G47" s="134"/>
      <c r="H47" s="134"/>
      <c r="I47" s="134"/>
      <c r="J47" s="7"/>
      <c r="K47" s="7"/>
      <c r="L47" s="1"/>
    </row>
    <row r="48" spans="1:12" ht="36" x14ac:dyDescent="0.25">
      <c r="A48" s="137"/>
      <c r="B48" s="138" t="str">
        <f>B13</f>
        <v>2014 Actuals</v>
      </c>
      <c r="C48" s="138" t="str">
        <f>C13</f>
        <v>Last Rebasing Year (2015 Board-Approved)</v>
      </c>
      <c r="D48" s="139"/>
      <c r="E48" s="138" t="str">
        <f>D13</f>
        <v>2015 Actuals</v>
      </c>
      <c r="F48" s="138" t="s">
        <v>124</v>
      </c>
      <c r="G48" s="138" t="str">
        <f>E13</f>
        <v>2016 Forecast</v>
      </c>
      <c r="H48" s="138" t="s">
        <v>107</v>
      </c>
      <c r="I48" s="138" t="str">
        <f>F13</f>
        <v>2017 Bridge Year</v>
      </c>
      <c r="J48" s="138" t="s">
        <v>106</v>
      </c>
      <c r="K48" s="138" t="str">
        <f>G13</f>
        <v>2018 Test Year</v>
      </c>
      <c r="L48" s="138" t="s">
        <v>105</v>
      </c>
    </row>
    <row r="49" spans="1:12" x14ac:dyDescent="0.25">
      <c r="A49" s="140" t="s">
        <v>53</v>
      </c>
      <c r="B49" s="136">
        <f t="shared" ref="B49:C52" si="11">B15</f>
        <v>325.68037441999985</v>
      </c>
      <c r="C49" s="136">
        <f t="shared" si="11"/>
        <v>316.45097992999996</v>
      </c>
      <c r="D49" s="141"/>
      <c r="E49" s="142">
        <f>D15</f>
        <v>304.64552883999994</v>
      </c>
      <c r="F49" s="142">
        <f>E49-B49</f>
        <v>-21.03484557999991</v>
      </c>
      <c r="G49" s="142">
        <f>E15</f>
        <v>326.61845345</v>
      </c>
      <c r="H49" s="142">
        <f>G49-E49</f>
        <v>21.972924610000064</v>
      </c>
      <c r="I49" s="142">
        <f>F15</f>
        <v>334.47554353000004</v>
      </c>
      <c r="J49" s="11">
        <f>I49-G49</f>
        <v>7.8570900800000345</v>
      </c>
      <c r="K49" s="11">
        <f>G15</f>
        <v>346.73748689000001</v>
      </c>
      <c r="L49" s="11">
        <f>K49-I49</f>
        <v>12.261943359999975</v>
      </c>
    </row>
    <row r="50" spans="1:12" x14ac:dyDescent="0.25">
      <c r="A50" s="140" t="s">
        <v>56</v>
      </c>
      <c r="B50" s="136">
        <f t="shared" si="11"/>
        <v>10.97958614</v>
      </c>
      <c r="C50" s="136">
        <f t="shared" si="11"/>
        <v>15.443270049999999</v>
      </c>
      <c r="D50" s="141"/>
      <c r="E50" s="142">
        <f>D16</f>
        <v>10.89507938</v>
      </c>
      <c r="F50" s="143">
        <f>E50-B50</f>
        <v>-8.4506760000000014E-2</v>
      </c>
      <c r="G50" s="142">
        <f>E16</f>
        <v>12.07614152</v>
      </c>
      <c r="H50" s="142">
        <f t="shared" ref="H50:H52" si="12">G50-E50</f>
        <v>1.1810621399999999</v>
      </c>
      <c r="I50" s="142">
        <f>F16</f>
        <v>13.238901530000001</v>
      </c>
      <c r="J50" s="11">
        <f t="shared" ref="J50:J52" si="13">I50-G50</f>
        <v>1.1627600100000013</v>
      </c>
      <c r="K50" s="11">
        <f>G16</f>
        <v>10.989809360000001</v>
      </c>
      <c r="L50" s="11">
        <f t="shared" ref="L50:L52" si="14">K50-I50</f>
        <v>-2.2490921700000008</v>
      </c>
    </row>
    <row r="51" spans="1:12" x14ac:dyDescent="0.25">
      <c r="A51" s="140" t="s">
        <v>59</v>
      </c>
      <c r="B51" s="136">
        <f t="shared" si="11"/>
        <v>29.543760014224876</v>
      </c>
      <c r="C51" s="136">
        <f t="shared" si="11"/>
        <v>35.837842734834069</v>
      </c>
      <c r="D51" s="141"/>
      <c r="E51" s="142">
        <f>D17</f>
        <v>27.569996034177574</v>
      </c>
      <c r="F51" s="142">
        <f>E51-B51</f>
        <v>-1.9737639800473019</v>
      </c>
      <c r="G51" s="142">
        <f>E17</f>
        <v>29.457048248964689</v>
      </c>
      <c r="H51" s="142">
        <f t="shared" si="12"/>
        <v>1.8870522147871149</v>
      </c>
      <c r="I51" s="142">
        <f>F17</f>
        <v>33.416423814776813</v>
      </c>
      <c r="J51" s="11">
        <f t="shared" si="13"/>
        <v>3.9593755658121239</v>
      </c>
      <c r="K51" s="11">
        <f>G17</f>
        <v>36.687121643698177</v>
      </c>
      <c r="L51" s="11">
        <f t="shared" si="14"/>
        <v>3.2706978289213637</v>
      </c>
    </row>
    <row r="52" spans="1:12" x14ac:dyDescent="0.25">
      <c r="A52" s="140" t="s">
        <v>125</v>
      </c>
      <c r="B52" s="136">
        <f t="shared" si="11"/>
        <v>15.020576920479096</v>
      </c>
      <c r="C52" s="136">
        <f t="shared" si="11"/>
        <v>18.358206341128348</v>
      </c>
      <c r="D52" s="141"/>
      <c r="E52" s="142">
        <f>D18</f>
        <v>16.419166314624803</v>
      </c>
      <c r="F52" s="142">
        <f>E52-B52</f>
        <v>1.3985893941457075</v>
      </c>
      <c r="G52" s="142">
        <f>E18</f>
        <v>12.481164939820758</v>
      </c>
      <c r="H52" s="142">
        <f t="shared" si="12"/>
        <v>-3.9380013748040454</v>
      </c>
      <c r="I52" s="142">
        <f>F18</f>
        <v>13.274491936538201</v>
      </c>
      <c r="J52" s="11">
        <f t="shared" si="13"/>
        <v>0.79332699671744322</v>
      </c>
      <c r="K52" s="11">
        <f>G18</f>
        <v>13.271500474296817</v>
      </c>
      <c r="L52" s="11">
        <f t="shared" si="14"/>
        <v>-2.9914622413844683E-3</v>
      </c>
    </row>
    <row r="53" spans="1:12" x14ac:dyDescent="0.25">
      <c r="A53" s="140" t="s">
        <v>76</v>
      </c>
      <c r="B53" s="136">
        <f t="shared" ref="B53:C57" si="15">B22</f>
        <v>209.4</v>
      </c>
      <c r="C53" s="136">
        <f t="shared" si="15"/>
        <v>111.59999999999998</v>
      </c>
      <c r="D53" s="141"/>
      <c r="E53" s="142">
        <f>D22</f>
        <v>155.5</v>
      </c>
      <c r="F53" s="142">
        <f t="shared" ref="F53" si="16">E53-B53</f>
        <v>-53.900000000000006</v>
      </c>
      <c r="G53" s="142">
        <f>E22</f>
        <v>129.30000000000001</v>
      </c>
      <c r="H53" s="142">
        <f t="shared" ref="H53:L53" si="17">G53-E53</f>
        <v>-26.199999999999989</v>
      </c>
      <c r="I53" s="142">
        <f>F22</f>
        <v>132.69999999999999</v>
      </c>
      <c r="J53" s="11">
        <f t="shared" si="17"/>
        <v>3.3999999999999773</v>
      </c>
      <c r="K53" s="11">
        <f>G22</f>
        <v>131.47999999999999</v>
      </c>
      <c r="L53" s="11">
        <f t="shared" si="17"/>
        <v>-1.2199999999999989</v>
      </c>
    </row>
    <row r="54" spans="1:12" x14ac:dyDescent="0.25">
      <c r="A54" s="140" t="s">
        <v>78</v>
      </c>
      <c r="B54" s="136">
        <f t="shared" si="15"/>
        <v>10.518914566772033</v>
      </c>
      <c r="C54" s="136">
        <f t="shared" si="15"/>
        <v>6.614711040827248</v>
      </c>
      <c r="D54" s="141"/>
      <c r="E54" s="142">
        <f>D23</f>
        <v>9.5645740617249988</v>
      </c>
      <c r="F54" s="142">
        <f t="shared" ref="F54:F57" si="18">E54-B54</f>
        <v>-0.95434050504703372</v>
      </c>
      <c r="G54" s="142">
        <f>E23</f>
        <v>7.0969047847577311</v>
      </c>
      <c r="H54" s="142">
        <f t="shared" ref="H54:H57" si="19">G54-E54</f>
        <v>-2.4676692769672677</v>
      </c>
      <c r="I54" s="142">
        <f>F23</f>
        <v>7.6443394885543192</v>
      </c>
      <c r="J54" s="11">
        <f t="shared" ref="J54:J57" si="20">I54-G54</f>
        <v>0.5474347037965881</v>
      </c>
      <c r="K54" s="11">
        <f>G23</f>
        <v>8.3342229625609487</v>
      </c>
      <c r="L54" s="11">
        <f t="shared" ref="L54:L57" si="21">K54-I54</f>
        <v>0.68988347400662953</v>
      </c>
    </row>
    <row r="55" spans="1:12" ht="25.5" customHeight="1" x14ac:dyDescent="0.25">
      <c r="A55" s="140" t="s">
        <v>79</v>
      </c>
      <c r="B55" s="136">
        <f t="shared" si="15"/>
        <v>66.238944733802441</v>
      </c>
      <c r="C55" s="136">
        <f t="shared" si="15"/>
        <v>70.636827444989862</v>
      </c>
      <c r="D55" s="141"/>
      <c r="E55" s="142">
        <f>D24</f>
        <v>70.976461420244235</v>
      </c>
      <c r="F55" s="142">
        <f t="shared" si="18"/>
        <v>4.7375166864417935</v>
      </c>
      <c r="G55" s="142">
        <f>E24</f>
        <v>75.557558013886549</v>
      </c>
      <c r="H55" s="142">
        <f t="shared" si="19"/>
        <v>4.5810965936423145</v>
      </c>
      <c r="I55" s="142">
        <f>F24</f>
        <v>79.509172145806829</v>
      </c>
      <c r="J55" s="11">
        <f t="shared" si="20"/>
        <v>3.9516141319202802</v>
      </c>
      <c r="K55" s="11">
        <f>G24</f>
        <v>79.627245169806898</v>
      </c>
      <c r="L55" s="11">
        <f t="shared" si="21"/>
        <v>0.11807302400006847</v>
      </c>
    </row>
    <row r="56" spans="1:12" x14ac:dyDescent="0.25">
      <c r="A56" s="140" t="s">
        <v>101</v>
      </c>
      <c r="B56" s="136">
        <f t="shared" si="15"/>
        <v>109.33196285867001</v>
      </c>
      <c r="C56" s="136">
        <f t="shared" si="15"/>
        <v>85.687265395258322</v>
      </c>
      <c r="D56" s="141"/>
      <c r="E56" s="142">
        <f>D25</f>
        <v>85.782908078100817</v>
      </c>
      <c r="F56" s="142">
        <f t="shared" si="18"/>
        <v>-23.549054780569193</v>
      </c>
      <c r="G56" s="142">
        <f>E25</f>
        <v>89.221435543958009</v>
      </c>
      <c r="H56" s="142">
        <f t="shared" si="19"/>
        <v>3.4385274658571916</v>
      </c>
      <c r="I56" s="142">
        <f>F25</f>
        <v>85.553331075006767</v>
      </c>
      <c r="J56" s="11">
        <f t="shared" si="20"/>
        <v>-3.6681044689512419</v>
      </c>
      <c r="K56" s="11">
        <f>G25</f>
        <v>80.443493240222494</v>
      </c>
      <c r="L56" s="11">
        <f t="shared" si="21"/>
        <v>-5.1098378347842726</v>
      </c>
    </row>
    <row r="57" spans="1:12" x14ac:dyDescent="0.25">
      <c r="A57" s="140" t="s">
        <v>104</v>
      </c>
      <c r="B57" s="136">
        <f t="shared" si="15"/>
        <v>-102.10511216952597</v>
      </c>
      <c r="C57" s="136">
        <f t="shared" si="15"/>
        <v>-117.60508614595263</v>
      </c>
      <c r="D57" s="141"/>
      <c r="E57" s="142">
        <f>D26</f>
        <v>-108.76785291596092</v>
      </c>
      <c r="F57" s="142">
        <f t="shared" si="18"/>
        <v>-6.6627407464349488</v>
      </c>
      <c r="G57" s="142">
        <f>E26</f>
        <v>-98.287865058979264</v>
      </c>
      <c r="H57" s="142">
        <f t="shared" si="19"/>
        <v>10.479987856981651</v>
      </c>
      <c r="I57" s="142">
        <f>F26</f>
        <v>-119.20284269534429</v>
      </c>
      <c r="J57" s="11">
        <f t="shared" si="20"/>
        <v>-20.914977636365023</v>
      </c>
      <c r="K57" s="11">
        <f>G26</f>
        <v>-115.72563425733954</v>
      </c>
      <c r="L57" s="11">
        <f t="shared" si="21"/>
        <v>3.4772084380047517</v>
      </c>
    </row>
    <row r="58" spans="1:12" x14ac:dyDescent="0.25">
      <c r="A58" s="140" t="s">
        <v>5</v>
      </c>
      <c r="B58" s="142">
        <f t="shared" ref="B58:L58" si="22">SUM(B49:B57)</f>
        <v>674.60900748442236</v>
      </c>
      <c r="C58" s="142">
        <f t="shared" si="22"/>
        <v>543.02401679108516</v>
      </c>
      <c r="D58" s="141"/>
      <c r="E58" s="142">
        <f t="shared" si="22"/>
        <v>572.5858612129116</v>
      </c>
      <c r="F58" s="142">
        <f t="shared" si="22"/>
        <v>-102.02314627151088</v>
      </c>
      <c r="G58" s="142">
        <f t="shared" si="22"/>
        <v>583.5208414424086</v>
      </c>
      <c r="H58" s="142">
        <f t="shared" si="22"/>
        <v>10.934980229497036</v>
      </c>
      <c r="I58" s="142">
        <f t="shared" si="22"/>
        <v>580.60936082533863</v>
      </c>
      <c r="J58" s="11">
        <f t="shared" si="22"/>
        <v>-2.9114806170698131</v>
      </c>
      <c r="K58" s="11">
        <f t="shared" si="22"/>
        <v>591.84524548324578</v>
      </c>
      <c r="L58" s="11">
        <f t="shared" si="22"/>
        <v>11.235884657907132</v>
      </c>
    </row>
    <row r="59" spans="1:12" ht="24" x14ac:dyDescent="0.25">
      <c r="A59" s="140" t="s">
        <v>6</v>
      </c>
      <c r="B59" s="142"/>
      <c r="C59" s="142"/>
      <c r="D59" s="141"/>
      <c r="E59" s="142"/>
      <c r="F59" s="142"/>
      <c r="G59" s="142"/>
      <c r="H59" s="142"/>
      <c r="I59" s="142"/>
      <c r="J59" s="11"/>
      <c r="K59" s="11"/>
      <c r="L59" s="11"/>
    </row>
    <row r="60" spans="1:12" x14ac:dyDescent="0.25">
      <c r="A60" s="140" t="s">
        <v>7</v>
      </c>
      <c r="B60" s="142">
        <f t="shared" ref="B60:L60" si="23">B58-B59</f>
        <v>674.60900748442236</v>
      </c>
      <c r="C60" s="142">
        <f>C58-C59</f>
        <v>543.02401679108516</v>
      </c>
      <c r="D60" s="141"/>
      <c r="E60" s="142">
        <f t="shared" si="23"/>
        <v>572.5858612129116</v>
      </c>
      <c r="F60" s="142">
        <f t="shared" si="23"/>
        <v>-102.02314627151088</v>
      </c>
      <c r="G60" s="142">
        <f t="shared" si="23"/>
        <v>583.5208414424086</v>
      </c>
      <c r="H60" s="142">
        <f t="shared" si="23"/>
        <v>10.934980229497036</v>
      </c>
      <c r="I60" s="142">
        <f t="shared" si="23"/>
        <v>580.60936082533863</v>
      </c>
      <c r="J60" s="11">
        <f t="shared" si="23"/>
        <v>-2.9114806170698131</v>
      </c>
      <c r="K60" s="11">
        <f t="shared" si="23"/>
        <v>591.84524548324578</v>
      </c>
      <c r="L60" s="11">
        <f t="shared" si="23"/>
        <v>11.235884657907132</v>
      </c>
    </row>
    <row r="61" spans="1:12" x14ac:dyDescent="0.25">
      <c r="A61" s="140" t="s">
        <v>8</v>
      </c>
      <c r="B61" s="144"/>
      <c r="C61" s="144"/>
      <c r="D61" s="145"/>
      <c r="E61" s="142">
        <f>E60-B60</f>
        <v>-102.02314627151077</v>
      </c>
      <c r="F61" s="146"/>
      <c r="G61" s="142">
        <f>G60-E60</f>
        <v>10.934980229497</v>
      </c>
      <c r="H61" s="146"/>
      <c r="I61" s="142">
        <f>I60-G60</f>
        <v>-2.9114806170699694</v>
      </c>
      <c r="J61" s="68"/>
      <c r="K61" s="11">
        <f>K60-I60</f>
        <v>11.23588465790715</v>
      </c>
      <c r="L61" s="68"/>
    </row>
    <row r="62" spans="1:12" x14ac:dyDescent="0.25">
      <c r="A62" s="140" t="s">
        <v>9</v>
      </c>
      <c r="B62" s="144"/>
      <c r="C62" s="144"/>
      <c r="D62" s="145"/>
      <c r="E62" s="147">
        <f>IF(ISERROR(E61/B60), "", E61/B60)</f>
        <v>-0.15123300332432429</v>
      </c>
      <c r="F62" s="146"/>
      <c r="G62" s="147">
        <f>IF(ISERROR(G61/E60), "", G61/E60)</f>
        <v>1.9097537976808184E-2</v>
      </c>
      <c r="H62" s="146"/>
      <c r="I62" s="147">
        <f>IF(ISERROR(I61/G60), "", I61/G60)</f>
        <v>-4.9895057901840545E-3</v>
      </c>
      <c r="J62" s="68"/>
      <c r="K62" s="12">
        <f>IF(ISERROR(K61/I60), "", K61/I60)</f>
        <v>1.9351883410793261E-2</v>
      </c>
      <c r="L62" s="68"/>
    </row>
    <row r="63" spans="1:12" x14ac:dyDescent="0.25">
      <c r="A63" s="140" t="s">
        <v>68</v>
      </c>
      <c r="B63" s="144"/>
      <c r="C63" s="144"/>
      <c r="D63" s="145"/>
      <c r="E63" s="146"/>
      <c r="F63" s="146"/>
      <c r="G63" s="148">
        <f>IF(ISERROR((K60-G60)/G60), "", (K60-G60)/G60)</f>
        <v>1.4265821286280088E-2</v>
      </c>
      <c r="H63" s="146"/>
      <c r="I63" s="146"/>
      <c r="J63" s="68"/>
      <c r="K63" s="68"/>
      <c r="L63" s="68"/>
    </row>
    <row r="64" spans="1:12" x14ac:dyDescent="0.25">
      <c r="A64" s="140" t="s">
        <v>10</v>
      </c>
      <c r="B64" s="144"/>
      <c r="C64" s="144"/>
      <c r="D64" s="145"/>
      <c r="E64" s="146"/>
      <c r="F64" s="146"/>
      <c r="G64" s="148">
        <f>IF(ISERROR((K58-B58)/B58), "", (K58-B58)/B58)</f>
        <v>-0.12268404525133429</v>
      </c>
      <c r="H64" s="146"/>
      <c r="I64" s="146"/>
      <c r="J64" s="68"/>
      <c r="K64" s="68"/>
      <c r="L64" s="69">
        <f>IF(ISERROR(AVERAGE(E62,G62,I62,K62)), "", AVERAGE(E62,G62,I62,K62))</f>
        <v>-2.9443271931726727E-2</v>
      </c>
    </row>
    <row r="65" spans="1:12" x14ac:dyDescent="0.25">
      <c r="A65" s="140" t="s">
        <v>11</v>
      </c>
      <c r="B65" s="144"/>
      <c r="C65" s="144"/>
      <c r="D65" s="145"/>
      <c r="E65" s="146"/>
      <c r="F65" s="146"/>
      <c r="G65" s="148" t="str">
        <f>IF(ISERROR((K61-B61)/B61), "", (K61-B61)/B61)</f>
        <v/>
      </c>
      <c r="H65" s="146"/>
      <c r="I65" s="146"/>
      <c r="J65" s="68"/>
      <c r="K65" s="68"/>
      <c r="L65" s="70">
        <f>IF((K60-B60)=0, "", (K60/B60)^(1/5)-1)</f>
        <v>-2.5837953268494473E-2</v>
      </c>
    </row>
    <row r="66" spans="1:12" x14ac:dyDescent="0.25">
      <c r="A66" s="140" t="s">
        <v>69</v>
      </c>
      <c r="B66" s="144"/>
      <c r="C66" s="144"/>
      <c r="D66" s="145"/>
      <c r="E66" s="146"/>
      <c r="F66" s="146"/>
      <c r="G66" s="148">
        <f>IF(ISERROR((G60/B60)^(1/(3)) - 1), "", (G60/B60)^(1/(3)) - 1)</f>
        <v>-4.7200737777699175E-2</v>
      </c>
      <c r="H66" s="146"/>
      <c r="I66" s="146"/>
      <c r="J66" s="68"/>
      <c r="K66" s="68"/>
      <c r="L66" s="68"/>
    </row>
    <row r="67" spans="1:12" x14ac:dyDescent="0.25">
      <c r="A67" s="134"/>
      <c r="B67" s="134"/>
      <c r="C67" s="134"/>
      <c r="D67" s="134"/>
      <c r="E67" s="134"/>
      <c r="F67" s="134"/>
      <c r="G67" s="134"/>
      <c r="H67" s="134"/>
      <c r="I67" s="134"/>
      <c r="J67" s="7"/>
      <c r="K67" s="7"/>
      <c r="L67" s="1"/>
    </row>
    <row r="68" spans="1:12" x14ac:dyDescent="0.25">
      <c r="A68" s="149" t="s">
        <v>12</v>
      </c>
      <c r="B68" s="134"/>
      <c r="C68" s="134"/>
      <c r="D68" s="134"/>
      <c r="E68" s="134"/>
      <c r="F68" s="134"/>
      <c r="G68" s="134"/>
      <c r="H68" s="134"/>
      <c r="I68" s="134"/>
      <c r="J68" s="7"/>
      <c r="K68" s="7"/>
      <c r="L68" s="1"/>
    </row>
    <row r="69" spans="1:12" x14ac:dyDescent="0.25">
      <c r="A69" s="154" t="s">
        <v>13</v>
      </c>
      <c r="B69" s="154"/>
      <c r="C69" s="154"/>
      <c r="D69" s="154"/>
      <c r="E69" s="154"/>
      <c r="F69" s="154"/>
      <c r="G69" s="154"/>
      <c r="H69" s="150"/>
      <c r="I69" s="134"/>
      <c r="J69" s="7"/>
      <c r="K69" s="7"/>
      <c r="L69" s="1"/>
    </row>
    <row r="70" spans="1:12" ht="14.45" customHeight="1" x14ac:dyDescent="0.25">
      <c r="A70" s="155" t="s">
        <v>14</v>
      </c>
      <c r="B70" s="155"/>
      <c r="C70" s="155"/>
      <c r="D70" s="155"/>
      <c r="E70" s="155"/>
      <c r="F70" s="155"/>
      <c r="G70" s="155"/>
      <c r="H70" s="155"/>
      <c r="I70" s="84"/>
      <c r="J70" s="14"/>
      <c r="K70" s="14"/>
      <c r="L70" s="14"/>
    </row>
    <row r="71" spans="1:12" x14ac:dyDescent="0.25">
      <c r="A71" s="155"/>
      <c r="B71" s="155"/>
      <c r="C71" s="155"/>
      <c r="D71" s="155"/>
      <c r="E71" s="155"/>
      <c r="F71" s="155"/>
      <c r="G71" s="155"/>
      <c r="H71" s="155"/>
      <c r="I71" s="84"/>
      <c r="J71" s="14"/>
      <c r="K71" s="14"/>
      <c r="L71" s="14"/>
    </row>
    <row r="72" spans="1:12" x14ac:dyDescent="0.25">
      <c r="A72" s="151" t="s">
        <v>15</v>
      </c>
      <c r="B72" s="151"/>
      <c r="C72" s="151"/>
      <c r="D72" s="151"/>
      <c r="E72" s="151"/>
      <c r="F72" s="151"/>
      <c r="G72" s="151"/>
      <c r="H72" s="151"/>
      <c r="I72" s="84"/>
      <c r="J72" s="14"/>
      <c r="K72" s="14"/>
      <c r="L72" s="14"/>
    </row>
    <row r="73" spans="1:12" x14ac:dyDescent="0.25">
      <c r="A73" s="14"/>
      <c r="B73" s="14"/>
      <c r="C73" s="14"/>
      <c r="D73" s="14"/>
      <c r="E73" s="14"/>
      <c r="F73" s="14"/>
      <c r="G73" s="14"/>
      <c r="H73" s="14"/>
      <c r="I73" s="14"/>
      <c r="J73" s="14"/>
      <c r="K73" s="14"/>
      <c r="L73" s="14"/>
    </row>
    <row r="74" spans="1:12" x14ac:dyDescent="0.25">
      <c r="A74" s="13"/>
      <c r="B74" s="14"/>
      <c r="C74" s="14"/>
      <c r="D74" s="14"/>
      <c r="E74" s="14"/>
      <c r="F74" s="14"/>
      <c r="G74" s="7"/>
      <c r="H74" s="7"/>
      <c r="I74" s="7"/>
      <c r="J74" s="7"/>
      <c r="K74" s="7"/>
      <c r="L74" s="1"/>
    </row>
    <row r="75" spans="1:12" x14ac:dyDescent="0.25">
      <c r="A75" s="1"/>
      <c r="B75" s="14"/>
      <c r="C75" s="14"/>
      <c r="D75" s="14"/>
      <c r="E75" s="14"/>
      <c r="F75" s="14"/>
      <c r="G75" s="7"/>
      <c r="H75" s="7"/>
      <c r="I75" s="7"/>
      <c r="J75" s="7"/>
      <c r="K75" s="7"/>
      <c r="L75" s="1"/>
    </row>
    <row r="76" spans="1:12" x14ac:dyDescent="0.25">
      <c r="A76" s="15"/>
      <c r="B76" s="14"/>
      <c r="C76" s="14"/>
      <c r="D76" s="14"/>
      <c r="E76" s="14"/>
      <c r="F76" s="14"/>
      <c r="G76" s="7"/>
      <c r="H76" s="7"/>
      <c r="I76" s="7"/>
      <c r="J76" s="7"/>
      <c r="K76" s="7"/>
      <c r="L76" s="1"/>
    </row>
    <row r="77" spans="1:12" x14ac:dyDescent="0.25">
      <c r="A77" s="7"/>
      <c r="B77" s="7"/>
      <c r="C77" s="7"/>
      <c r="D77" s="7"/>
      <c r="E77" s="7"/>
      <c r="F77" s="7"/>
      <c r="G77" s="7"/>
      <c r="H77" s="7"/>
      <c r="I77" s="7"/>
      <c r="J77" s="7"/>
      <c r="K77" s="7"/>
      <c r="L77" s="1"/>
    </row>
    <row r="78" spans="1:12" x14ac:dyDescent="0.25">
      <c r="A78" s="7"/>
      <c r="B78" s="7"/>
      <c r="C78" s="7"/>
      <c r="D78" s="7"/>
      <c r="E78" s="7"/>
      <c r="F78" s="7"/>
      <c r="G78" s="7"/>
      <c r="H78" s="7"/>
      <c r="I78" s="7"/>
      <c r="J78" s="7"/>
      <c r="K78" s="7"/>
      <c r="L78" s="1"/>
    </row>
    <row r="79" spans="1:12" x14ac:dyDescent="0.25">
      <c r="A79" s="7"/>
      <c r="B79" s="7"/>
      <c r="C79" s="7"/>
      <c r="D79" s="7"/>
      <c r="E79" s="7"/>
      <c r="F79" s="7"/>
      <c r="G79" s="7"/>
      <c r="H79" s="7"/>
      <c r="I79" s="7"/>
      <c r="J79" s="7"/>
      <c r="K79" s="7"/>
      <c r="L79" s="1"/>
    </row>
    <row r="80" spans="1:12" x14ac:dyDescent="0.25">
      <c r="A80" s="7"/>
      <c r="B80" s="7"/>
      <c r="C80" s="7"/>
      <c r="D80" s="7"/>
      <c r="E80" s="7"/>
      <c r="F80" s="7"/>
      <c r="G80" s="7"/>
      <c r="H80" s="7"/>
      <c r="I80" s="7"/>
      <c r="J80" s="7"/>
      <c r="K80" s="7"/>
      <c r="L80" s="1"/>
    </row>
    <row r="81" spans="1:12" x14ac:dyDescent="0.25">
      <c r="A81" s="7"/>
      <c r="B81" s="7"/>
      <c r="C81" s="7"/>
      <c r="D81" s="7"/>
      <c r="E81" s="7"/>
      <c r="F81" s="7"/>
      <c r="G81" s="7"/>
      <c r="H81" s="7"/>
      <c r="I81" s="7"/>
      <c r="J81" s="7"/>
      <c r="K81" s="7"/>
      <c r="L81" s="1"/>
    </row>
    <row r="82" spans="1:12" x14ac:dyDescent="0.25">
      <c r="A82" s="7"/>
      <c r="B82" s="7"/>
      <c r="C82" s="7"/>
      <c r="D82" s="7"/>
      <c r="E82" s="7"/>
      <c r="F82" s="7"/>
      <c r="G82" s="7"/>
      <c r="H82" s="7"/>
      <c r="I82" s="7"/>
      <c r="J82" s="7"/>
      <c r="K82" s="7"/>
      <c r="L82" s="1"/>
    </row>
    <row r="83" spans="1:12" x14ac:dyDescent="0.25">
      <c r="A83" s="7"/>
      <c r="B83" s="7"/>
      <c r="C83" s="7"/>
      <c r="D83" s="7"/>
      <c r="E83" s="7"/>
      <c r="F83" s="7"/>
      <c r="G83" s="7"/>
      <c r="H83" s="7"/>
      <c r="I83" s="7"/>
      <c r="J83" s="7"/>
      <c r="K83" s="7"/>
      <c r="L83" s="1"/>
    </row>
    <row r="84" spans="1:12" x14ac:dyDescent="0.25">
      <c r="A84" s="7"/>
      <c r="B84" s="7"/>
      <c r="C84" s="7"/>
      <c r="D84" s="7"/>
      <c r="E84" s="7"/>
      <c r="F84" s="7"/>
      <c r="G84" s="7"/>
      <c r="H84" s="7"/>
      <c r="I84" s="7"/>
      <c r="J84" s="7"/>
      <c r="K84" s="7"/>
      <c r="L84" s="1"/>
    </row>
    <row r="85" spans="1:12" x14ac:dyDescent="0.25">
      <c r="A85" s="7"/>
      <c r="B85" s="7"/>
      <c r="C85" s="7"/>
      <c r="D85" s="7"/>
      <c r="E85" s="7"/>
      <c r="F85" s="7"/>
      <c r="G85" s="7"/>
      <c r="H85" s="7"/>
      <c r="I85" s="7"/>
      <c r="J85" s="7"/>
      <c r="K85" s="7"/>
      <c r="L85" s="1"/>
    </row>
    <row r="86" spans="1:12" x14ac:dyDescent="0.25">
      <c r="A86" s="7"/>
      <c r="B86" s="7"/>
      <c r="C86" s="7"/>
      <c r="D86" s="7"/>
      <c r="E86" s="7"/>
      <c r="F86" s="7"/>
      <c r="G86" s="7"/>
      <c r="H86" s="7"/>
      <c r="I86" s="7"/>
      <c r="J86" s="7"/>
      <c r="K86" s="7"/>
      <c r="L86" s="1"/>
    </row>
    <row r="87" spans="1:12" x14ac:dyDescent="0.25">
      <c r="A87" s="7"/>
      <c r="B87" s="7"/>
      <c r="C87" s="7"/>
      <c r="D87" s="7"/>
      <c r="E87" s="7"/>
      <c r="F87" s="7"/>
      <c r="G87" s="7"/>
      <c r="H87" s="7"/>
      <c r="I87" s="7"/>
      <c r="J87" s="7"/>
      <c r="K87" s="7"/>
      <c r="L87" s="1"/>
    </row>
    <row r="88" spans="1:12" x14ac:dyDescent="0.25">
      <c r="A88" s="7"/>
      <c r="B88" s="7"/>
      <c r="C88" s="7"/>
      <c r="D88" s="7"/>
      <c r="E88" s="7"/>
      <c r="F88" s="7"/>
      <c r="G88" s="7"/>
      <c r="H88" s="7"/>
      <c r="I88" s="7"/>
      <c r="J88" s="7"/>
      <c r="K88" s="7"/>
      <c r="L88" s="1"/>
    </row>
    <row r="89" spans="1:12" x14ac:dyDescent="0.25">
      <c r="A89" s="7"/>
      <c r="B89" s="7"/>
      <c r="C89" s="7"/>
      <c r="D89" s="7"/>
      <c r="E89" s="7"/>
      <c r="F89" s="7"/>
      <c r="G89" s="7"/>
      <c r="H89" s="7"/>
      <c r="I89" s="7"/>
      <c r="J89" s="7"/>
      <c r="K89" s="7"/>
      <c r="L89" s="1"/>
    </row>
    <row r="90" spans="1:12" x14ac:dyDescent="0.25">
      <c r="A90" s="7"/>
      <c r="B90" s="7"/>
      <c r="C90" s="7"/>
      <c r="D90" s="7"/>
      <c r="E90" s="7"/>
      <c r="F90" s="7"/>
      <c r="G90" s="7"/>
      <c r="H90" s="7"/>
      <c r="I90" s="7"/>
      <c r="J90" s="7"/>
      <c r="K90" s="7"/>
      <c r="L90" s="1"/>
    </row>
    <row r="91" spans="1:12" x14ac:dyDescent="0.25">
      <c r="A91" s="7"/>
      <c r="B91" s="7"/>
      <c r="C91" s="7"/>
      <c r="D91" s="7"/>
      <c r="E91" s="7"/>
      <c r="F91" s="7"/>
      <c r="G91" s="7"/>
      <c r="H91" s="7"/>
      <c r="I91" s="7"/>
      <c r="J91" s="7"/>
      <c r="K91" s="7"/>
      <c r="L91" s="1"/>
    </row>
    <row r="92" spans="1:12" x14ac:dyDescent="0.25">
      <c r="A92" s="7"/>
      <c r="B92" s="7"/>
      <c r="C92" s="7"/>
      <c r="D92" s="7"/>
      <c r="E92" s="7"/>
      <c r="F92" s="7"/>
      <c r="G92" s="7"/>
      <c r="H92" s="7"/>
      <c r="I92" s="7"/>
      <c r="J92" s="7"/>
      <c r="K92" s="7"/>
      <c r="L92" s="1"/>
    </row>
    <row r="93" spans="1:12" x14ac:dyDescent="0.25">
      <c r="A93" s="7"/>
      <c r="B93" s="7"/>
      <c r="C93" s="7"/>
      <c r="D93" s="7"/>
      <c r="E93" s="7"/>
      <c r="F93" s="7"/>
      <c r="G93" s="7"/>
      <c r="H93" s="7"/>
      <c r="I93" s="7"/>
      <c r="J93" s="7"/>
      <c r="K93" s="7"/>
      <c r="L93" s="1"/>
    </row>
    <row r="94" spans="1:12" x14ac:dyDescent="0.25">
      <c r="A94" s="7"/>
      <c r="B94" s="7"/>
      <c r="C94" s="7"/>
      <c r="D94" s="7"/>
      <c r="E94" s="7"/>
      <c r="F94" s="7"/>
      <c r="G94" s="7"/>
      <c r="H94" s="7"/>
      <c r="I94" s="7"/>
      <c r="J94" s="7"/>
      <c r="K94" s="7"/>
      <c r="L94" s="1"/>
    </row>
    <row r="95" spans="1:12" x14ac:dyDescent="0.25">
      <c r="A95" s="7"/>
      <c r="B95" s="7"/>
      <c r="C95" s="7"/>
      <c r="D95" s="7"/>
      <c r="E95" s="7"/>
      <c r="F95" s="7"/>
      <c r="G95" s="7"/>
      <c r="H95" s="7"/>
      <c r="I95" s="7"/>
      <c r="J95" s="7"/>
      <c r="K95" s="7"/>
      <c r="L95" s="1"/>
    </row>
    <row r="96" spans="1:12" x14ac:dyDescent="0.25">
      <c r="A96" s="7"/>
      <c r="B96" s="7"/>
      <c r="C96" s="7"/>
      <c r="D96" s="7"/>
      <c r="E96" s="7"/>
      <c r="F96" s="7"/>
      <c r="G96" s="7"/>
      <c r="H96" s="7"/>
      <c r="I96" s="7"/>
      <c r="J96" s="7"/>
      <c r="K96" s="7"/>
      <c r="L96" s="1"/>
    </row>
    <row r="97" spans="1:12" x14ac:dyDescent="0.25">
      <c r="A97" s="7"/>
      <c r="B97" s="7"/>
      <c r="C97" s="7"/>
      <c r="D97" s="7"/>
      <c r="E97" s="7"/>
      <c r="F97" s="7"/>
      <c r="G97" s="7"/>
      <c r="H97" s="7"/>
      <c r="I97" s="7"/>
      <c r="J97" s="7"/>
      <c r="K97" s="7"/>
      <c r="L97" s="1"/>
    </row>
    <row r="98" spans="1:12" x14ac:dyDescent="0.25">
      <c r="A98" s="7"/>
      <c r="B98" s="7"/>
      <c r="C98" s="7"/>
      <c r="D98" s="7"/>
      <c r="E98" s="7"/>
      <c r="F98" s="7"/>
      <c r="G98" s="7"/>
      <c r="H98" s="7"/>
      <c r="I98" s="7"/>
      <c r="J98" s="7"/>
      <c r="K98" s="7"/>
      <c r="L98" s="1"/>
    </row>
    <row r="99" spans="1:12" x14ac:dyDescent="0.25">
      <c r="A99" s="7"/>
      <c r="B99" s="7"/>
      <c r="C99" s="7"/>
      <c r="D99" s="7"/>
      <c r="E99" s="7"/>
      <c r="F99" s="7"/>
      <c r="G99" s="7"/>
      <c r="H99" s="7"/>
      <c r="I99" s="7"/>
      <c r="J99" s="7"/>
      <c r="K99" s="7"/>
      <c r="L99" s="1"/>
    </row>
    <row r="100" spans="1:12" x14ac:dyDescent="0.25">
      <c r="A100" s="7"/>
      <c r="B100" s="7"/>
      <c r="C100" s="7"/>
      <c r="D100" s="7"/>
      <c r="E100" s="7"/>
      <c r="F100" s="7"/>
      <c r="G100" s="7"/>
      <c r="H100" s="7"/>
      <c r="I100" s="7"/>
      <c r="J100" s="7"/>
      <c r="K100" s="7"/>
      <c r="L100" s="1"/>
    </row>
    <row r="101" spans="1:12" x14ac:dyDescent="0.25">
      <c r="A101" s="7"/>
      <c r="B101" s="7"/>
      <c r="C101" s="7"/>
      <c r="D101" s="7"/>
      <c r="E101" s="7"/>
      <c r="F101" s="7"/>
      <c r="G101" s="7"/>
      <c r="H101" s="7"/>
      <c r="I101" s="7"/>
      <c r="J101" s="7"/>
      <c r="K101" s="7"/>
      <c r="L101" s="1"/>
    </row>
    <row r="102" spans="1:12" x14ac:dyDescent="0.25">
      <c r="A102" s="7"/>
      <c r="B102" s="7"/>
      <c r="C102" s="7"/>
      <c r="D102" s="7"/>
      <c r="E102" s="7"/>
      <c r="F102" s="7"/>
      <c r="G102" s="7"/>
      <c r="H102" s="7"/>
      <c r="I102" s="7"/>
      <c r="J102" s="7"/>
      <c r="K102" s="7"/>
      <c r="L102" s="1"/>
    </row>
    <row r="103" spans="1:12" x14ac:dyDescent="0.25">
      <c r="A103" s="7"/>
      <c r="B103" s="7"/>
      <c r="C103" s="7"/>
      <c r="D103" s="7"/>
      <c r="E103" s="7"/>
      <c r="F103" s="7"/>
      <c r="G103" s="7"/>
      <c r="H103" s="7"/>
      <c r="I103" s="7"/>
      <c r="J103" s="7"/>
      <c r="K103" s="7"/>
      <c r="L103" s="1"/>
    </row>
    <row r="104" spans="1:12" x14ac:dyDescent="0.25">
      <c r="A104" s="7"/>
      <c r="B104" s="7"/>
      <c r="C104" s="7"/>
      <c r="D104" s="7"/>
      <c r="E104" s="7"/>
      <c r="F104" s="7"/>
      <c r="G104" s="7"/>
      <c r="H104" s="7"/>
      <c r="I104" s="7"/>
      <c r="J104" s="7"/>
      <c r="K104" s="7"/>
      <c r="L104" s="1"/>
    </row>
    <row r="105" spans="1:12" x14ac:dyDescent="0.25">
      <c r="A105" s="7"/>
      <c r="B105" s="7"/>
      <c r="C105" s="7"/>
      <c r="D105" s="7"/>
      <c r="E105" s="7"/>
      <c r="F105" s="7"/>
      <c r="G105" s="7"/>
      <c r="H105" s="7"/>
      <c r="I105" s="7"/>
      <c r="J105" s="7"/>
      <c r="K105" s="7"/>
      <c r="L105" s="1"/>
    </row>
    <row r="106" spans="1:12" x14ac:dyDescent="0.25">
      <c r="A106" s="7"/>
      <c r="B106" s="7"/>
      <c r="C106" s="7"/>
      <c r="D106" s="7"/>
      <c r="E106" s="7"/>
      <c r="F106" s="7"/>
      <c r="G106" s="7"/>
      <c r="H106" s="7"/>
      <c r="I106" s="7"/>
      <c r="J106" s="7"/>
      <c r="K106" s="7"/>
      <c r="L106" s="1"/>
    </row>
    <row r="107" spans="1:12" x14ac:dyDescent="0.25">
      <c r="A107" s="7"/>
      <c r="B107" s="7"/>
      <c r="C107" s="7"/>
      <c r="D107" s="7"/>
      <c r="E107" s="7"/>
      <c r="F107" s="7"/>
      <c r="G107" s="7"/>
      <c r="H107" s="7"/>
      <c r="I107" s="7"/>
      <c r="J107" s="7"/>
      <c r="K107" s="7"/>
      <c r="L107" s="1"/>
    </row>
    <row r="108" spans="1:12" x14ac:dyDescent="0.25">
      <c r="A108" s="7"/>
      <c r="B108" s="7"/>
      <c r="C108" s="7"/>
      <c r="D108" s="7"/>
      <c r="E108" s="7"/>
      <c r="F108" s="7"/>
      <c r="G108" s="7"/>
      <c r="H108" s="7"/>
      <c r="I108" s="7"/>
      <c r="J108" s="7"/>
      <c r="K108" s="7"/>
      <c r="L108" s="1"/>
    </row>
  </sheetData>
  <mergeCells count="6">
    <mergeCell ref="A72:H72"/>
    <mergeCell ref="A9:G9"/>
    <mergeCell ref="A10:G10"/>
    <mergeCell ref="H13:I13"/>
    <mergeCell ref="A69:G69"/>
    <mergeCell ref="A70:H71"/>
  </mergeCells>
  <dataValidations disablePrompts="1" count="1">
    <dataValidation type="list" allowBlank="1" showInputMessage="1" showErrorMessage="1" sqref="B14:G14">
      <formula1>"CGAAP, MIFRS, USGAAP, ASPE"</formula1>
    </dataValidation>
  </dataValidations>
  <printOptions horizontalCentered="1"/>
  <pageMargins left="0.25" right="0.25" top="0.75" bottom="0.75" header="0.3" footer="0.3"/>
  <pageSetup scale="47" orientation="landscape" r:id="rId1"/>
  <headerFooter>
    <oddHeader>&amp;RFiled: 2017-05-12
EB-2017-0049
Exhibit C2
Tab 1
Schedule 1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0"/>
  <sheetViews>
    <sheetView view="pageLayout" topLeftCell="A10" zoomScaleNormal="80" workbookViewId="0">
      <selection activeCell="L18" sqref="L18"/>
    </sheetView>
  </sheetViews>
  <sheetFormatPr defaultRowHeight="15" x14ac:dyDescent="0.25"/>
  <cols>
    <col min="1" max="1" width="39.140625" customWidth="1"/>
    <col min="2" max="2" width="17.85546875" customWidth="1"/>
    <col min="3" max="3" width="0" hidden="1" customWidth="1"/>
    <col min="4" max="7" width="17.85546875" customWidth="1"/>
  </cols>
  <sheetData>
    <row r="1" spans="1:14" ht="14.45" x14ac:dyDescent="0.3">
      <c r="A1" s="1"/>
      <c r="B1" s="1"/>
      <c r="C1" s="1"/>
      <c r="D1" s="1"/>
      <c r="E1" s="1"/>
      <c r="F1" s="2"/>
      <c r="G1" s="3"/>
    </row>
    <row r="2" spans="1:14" ht="14.45" x14ac:dyDescent="0.3">
      <c r="A2" s="1"/>
      <c r="B2" s="1"/>
      <c r="C2" s="1"/>
      <c r="D2" s="1"/>
      <c r="E2" s="1"/>
      <c r="F2" s="2"/>
      <c r="G2" s="61"/>
    </row>
    <row r="3" spans="1:14" ht="14.45" x14ac:dyDescent="0.3">
      <c r="A3" s="1"/>
      <c r="B3" s="1"/>
      <c r="C3" s="1"/>
      <c r="D3" s="1"/>
      <c r="E3" s="1"/>
      <c r="F3" s="2"/>
      <c r="G3" s="61"/>
    </row>
    <row r="4" spans="1:14" ht="14.45" x14ac:dyDescent="0.3">
      <c r="A4" s="1"/>
      <c r="B4" s="1"/>
      <c r="C4" s="1"/>
      <c r="D4" s="1"/>
      <c r="E4" s="1"/>
      <c r="F4" s="2"/>
      <c r="G4" s="62"/>
    </row>
    <row r="5" spans="1:14" ht="14.45" x14ac:dyDescent="0.3">
      <c r="A5" s="1"/>
      <c r="B5" s="1"/>
      <c r="C5" s="1"/>
      <c r="D5" s="1"/>
      <c r="E5" s="1"/>
      <c r="F5" s="2"/>
      <c r="G5" s="63"/>
    </row>
    <row r="6" spans="1:14" ht="14.45" x14ac:dyDescent="0.3">
      <c r="A6" s="1"/>
      <c r="B6" s="1"/>
      <c r="C6" s="1"/>
      <c r="D6" s="1"/>
      <c r="E6" s="1"/>
      <c r="F6" s="2"/>
      <c r="G6" s="63"/>
    </row>
    <row r="7" spans="1:14" ht="14.45" x14ac:dyDescent="0.3">
      <c r="A7" s="1"/>
      <c r="B7" s="1"/>
      <c r="C7" s="1"/>
      <c r="D7" s="1"/>
      <c r="E7" s="1"/>
      <c r="F7" s="2"/>
      <c r="G7" s="64"/>
    </row>
    <row r="8" spans="1:14" ht="14.45" x14ac:dyDescent="0.3">
      <c r="A8" s="1"/>
      <c r="B8" s="1"/>
      <c r="C8" s="1"/>
      <c r="D8" s="1"/>
      <c r="E8" s="1"/>
      <c r="F8" s="1"/>
      <c r="G8" s="16"/>
    </row>
    <row r="9" spans="1:14" ht="14.45" x14ac:dyDescent="0.3">
      <c r="A9" s="1"/>
      <c r="B9" s="1"/>
      <c r="C9" s="1"/>
      <c r="D9" s="1"/>
      <c r="E9" s="1"/>
      <c r="F9" s="1"/>
      <c r="G9" s="16"/>
    </row>
    <row r="10" spans="1:14" ht="17.45" x14ac:dyDescent="0.3">
      <c r="A10" s="156" t="s">
        <v>18</v>
      </c>
      <c r="B10" s="156"/>
      <c r="C10" s="156"/>
      <c r="D10" s="156"/>
      <c r="E10" s="156"/>
      <c r="F10" s="156"/>
      <c r="G10" s="156"/>
    </row>
    <row r="11" spans="1:14" ht="17.45" x14ac:dyDescent="0.3">
      <c r="A11" s="156" t="s">
        <v>19</v>
      </c>
      <c r="B11" s="156"/>
      <c r="C11" s="156"/>
      <c r="D11" s="156"/>
      <c r="E11" s="156"/>
      <c r="F11" s="156"/>
      <c r="G11" s="156"/>
    </row>
    <row r="12" spans="1:14" thickBot="1" x14ac:dyDescent="0.35">
      <c r="A12" s="1"/>
      <c r="B12" s="1"/>
      <c r="C12" s="1"/>
      <c r="D12" s="1"/>
      <c r="E12" s="1"/>
      <c r="F12" s="1"/>
      <c r="G12" s="1"/>
    </row>
    <row r="13" spans="1:14" ht="26.25" thickBot="1" x14ac:dyDescent="0.3">
      <c r="A13" s="95" t="s">
        <v>20</v>
      </c>
      <c r="B13" s="96" t="s">
        <v>73</v>
      </c>
      <c r="C13" s="97" t="s">
        <v>21</v>
      </c>
      <c r="D13" s="96" t="s">
        <v>17</v>
      </c>
      <c r="E13" s="96" t="s">
        <v>70</v>
      </c>
      <c r="F13" s="96" t="s">
        <v>62</v>
      </c>
      <c r="G13" s="98" t="s">
        <v>63</v>
      </c>
    </row>
    <row r="14" spans="1:14" ht="15.75" thickBot="1" x14ac:dyDescent="0.3">
      <c r="A14" s="99" t="s">
        <v>1</v>
      </c>
      <c r="B14" s="100" t="s">
        <v>65</v>
      </c>
      <c r="C14" s="100"/>
      <c r="D14" s="100" t="s">
        <v>65</v>
      </c>
      <c r="E14" s="100" t="s">
        <v>65</v>
      </c>
      <c r="F14" s="100" t="s">
        <v>65</v>
      </c>
      <c r="G14" s="101" t="s">
        <v>65</v>
      </c>
    </row>
    <row r="15" spans="1:14" ht="15.75" thickBot="1" x14ac:dyDescent="0.3">
      <c r="A15" s="102" t="s">
        <v>22</v>
      </c>
      <c r="B15" s="103">
        <v>610.62287446450296</v>
      </c>
      <c r="C15" s="104">
        <f>B27</f>
        <v>674.60900748424228</v>
      </c>
      <c r="D15" s="104">
        <f>B27</f>
        <v>674.60900748424228</v>
      </c>
      <c r="E15" s="104">
        <f t="shared" ref="E15:G15" si="0">D27</f>
        <v>572.58586121291137</v>
      </c>
      <c r="F15" s="104">
        <f t="shared" si="0"/>
        <v>583.52084144240837</v>
      </c>
      <c r="G15" s="104">
        <f t="shared" si="0"/>
        <v>580.60936082533863</v>
      </c>
    </row>
    <row r="16" spans="1:14" x14ac:dyDescent="0.25">
      <c r="A16" s="105" t="s">
        <v>115</v>
      </c>
      <c r="B16" s="106">
        <v>-8.2968961499999807</v>
      </c>
      <c r="C16" s="107"/>
      <c r="D16" s="107">
        <v>-6.5737287600000087</v>
      </c>
      <c r="E16" s="107">
        <v>-9.781379969999989</v>
      </c>
      <c r="F16" s="107">
        <v>5.8578173400000111</v>
      </c>
      <c r="G16" s="108">
        <v>2.662808720000001</v>
      </c>
      <c r="I16" s="43"/>
      <c r="J16" s="43"/>
      <c r="K16" s="43"/>
      <c r="L16" s="43"/>
      <c r="M16" s="43"/>
      <c r="N16" s="43"/>
    </row>
    <row r="17" spans="1:14" x14ac:dyDescent="0.25">
      <c r="A17" s="105" t="s">
        <v>116</v>
      </c>
      <c r="B17" s="106">
        <v>-8.9217880600000026</v>
      </c>
      <c r="C17" s="107"/>
      <c r="D17" s="107">
        <v>2.6743800499999981</v>
      </c>
      <c r="E17" s="107">
        <v>5.2986096200000006</v>
      </c>
      <c r="F17" s="107">
        <v>-3.9631086900000021</v>
      </c>
      <c r="G17" s="108">
        <v>1.2518852800000033</v>
      </c>
      <c r="I17" s="43"/>
      <c r="J17" s="43"/>
      <c r="K17" s="43"/>
      <c r="L17" s="43"/>
      <c r="M17" s="43"/>
      <c r="N17" s="43"/>
    </row>
    <row r="18" spans="1:14" ht="30" x14ac:dyDescent="0.25">
      <c r="A18" s="109" t="s">
        <v>119</v>
      </c>
      <c r="B18" s="107">
        <v>5.6997821199998668</v>
      </c>
      <c r="C18" s="107"/>
      <c r="D18" s="107">
        <v>-22.630030849999955</v>
      </c>
      <c r="E18" s="107">
        <v>19.895409950000086</v>
      </c>
      <c r="F18" s="107">
        <v>5.015166239999985</v>
      </c>
      <c r="G18" s="108">
        <v>6.7339600000000246</v>
      </c>
      <c r="I18" s="43"/>
      <c r="J18" s="43"/>
      <c r="K18" s="43"/>
      <c r="L18" s="43"/>
      <c r="M18" s="43"/>
      <c r="N18" s="43"/>
    </row>
    <row r="19" spans="1:14" x14ac:dyDescent="0.25">
      <c r="A19" s="105" t="s">
        <v>82</v>
      </c>
      <c r="B19" s="107">
        <v>0.53731395999999965</v>
      </c>
      <c r="C19" s="107"/>
      <c r="D19" s="107">
        <v>2.560219459999999</v>
      </c>
      <c r="E19" s="107">
        <v>5.0083097100000016</v>
      </c>
      <c r="F19" s="107">
        <v>2.5526542200000009</v>
      </c>
      <c r="G19" s="108">
        <v>0.19168438999999715</v>
      </c>
      <c r="I19" s="43"/>
      <c r="J19" s="43"/>
      <c r="K19" s="43"/>
      <c r="L19" s="43"/>
      <c r="M19" s="43"/>
      <c r="N19" s="43"/>
    </row>
    <row r="20" spans="1:14" x14ac:dyDescent="0.25">
      <c r="A20" s="105" t="s">
        <v>57</v>
      </c>
      <c r="B20" s="107">
        <v>2.610841999999991E-2</v>
      </c>
      <c r="C20" s="107"/>
      <c r="D20" s="107">
        <v>-0.24099142999999978</v>
      </c>
      <c r="E20" s="107">
        <v>0.5041100600000008</v>
      </c>
      <c r="F20" s="107">
        <v>-0.44383689000000048</v>
      </c>
      <c r="G20" s="108">
        <v>-2.1353189600000002</v>
      </c>
      <c r="I20" s="43"/>
      <c r="J20" s="43"/>
      <c r="K20" s="43"/>
      <c r="L20" s="43"/>
      <c r="M20" s="43"/>
      <c r="N20" s="43"/>
    </row>
    <row r="21" spans="1:14" x14ac:dyDescent="0.25">
      <c r="A21" s="105" t="s">
        <v>77</v>
      </c>
      <c r="B21" s="107"/>
      <c r="C21" s="107"/>
      <c r="D21" s="107"/>
      <c r="E21" s="107"/>
      <c r="F21" s="107">
        <v>-12.287101708397707</v>
      </c>
      <c r="G21" s="108">
        <v>0.76145907351336106</v>
      </c>
      <c r="I21" s="43"/>
      <c r="J21" s="43"/>
      <c r="K21" s="43"/>
      <c r="L21" s="43"/>
      <c r="M21" s="43"/>
      <c r="N21" s="43"/>
    </row>
    <row r="22" spans="1:14" x14ac:dyDescent="0.25">
      <c r="A22" s="105" t="s">
        <v>123</v>
      </c>
      <c r="B22" s="107">
        <v>60.617448991239911</v>
      </c>
      <c r="C22" s="107">
        <v>-97.800000000000026</v>
      </c>
      <c r="D22" s="107">
        <v>-53.900000000000006</v>
      </c>
      <c r="E22" s="107">
        <v>-26.199999999999989</v>
      </c>
      <c r="F22" s="107">
        <v>3.3999999999999773</v>
      </c>
      <c r="G22" s="108">
        <v>-1.2999999999999829</v>
      </c>
      <c r="I22" s="43"/>
      <c r="J22" s="43"/>
      <c r="K22" s="43"/>
      <c r="L22" s="43"/>
      <c r="M22" s="43"/>
      <c r="N22" s="43"/>
    </row>
    <row r="23" spans="1:14" x14ac:dyDescent="0.25">
      <c r="A23" s="105" t="s">
        <v>110</v>
      </c>
      <c r="B23" s="107">
        <v>9.2175426804710128</v>
      </c>
      <c r="C23" s="107"/>
      <c r="D23" s="107">
        <v>-23.549054780389241</v>
      </c>
      <c r="E23" s="107">
        <v>3.43852746585722</v>
      </c>
      <c r="F23" s="107">
        <v>-3.6681044689512561</v>
      </c>
      <c r="G23" s="108">
        <v>-5.1098378347842583</v>
      </c>
      <c r="I23" s="43"/>
      <c r="J23" s="43"/>
      <c r="K23" s="43"/>
      <c r="L23" s="43"/>
      <c r="M23" s="43"/>
      <c r="N23" s="43"/>
    </row>
    <row r="24" spans="1:14" x14ac:dyDescent="0.25">
      <c r="A24" s="105"/>
      <c r="B24" s="107"/>
      <c r="C24" s="107"/>
      <c r="D24" s="107"/>
      <c r="E24" s="107"/>
      <c r="F24" s="107"/>
      <c r="G24" s="108"/>
      <c r="I24" s="43"/>
      <c r="J24" s="43"/>
      <c r="K24" s="43"/>
      <c r="L24" s="43"/>
      <c r="M24" s="43"/>
      <c r="N24" s="43"/>
    </row>
    <row r="25" spans="1:14" x14ac:dyDescent="0.25">
      <c r="A25" s="105" t="s">
        <v>80</v>
      </c>
      <c r="B25" s="107">
        <v>5.1066210580283888</v>
      </c>
      <c r="C25" s="107"/>
      <c r="D25" s="107">
        <v>-0.36393996094165004</v>
      </c>
      <c r="E25" s="107">
        <v>12.7713933936397</v>
      </c>
      <c r="F25" s="107">
        <v>0.62503334027928847</v>
      </c>
      <c r="G25" s="108">
        <v>8.0992439891779</v>
      </c>
    </row>
    <row r="26" spans="1:14" ht="15.75" thickBot="1" x14ac:dyDescent="0.3">
      <c r="A26" s="110"/>
      <c r="B26" s="111"/>
      <c r="C26" s="112"/>
      <c r="D26" s="112"/>
      <c r="E26" s="112"/>
      <c r="F26" s="112"/>
      <c r="G26" s="113"/>
    </row>
    <row r="27" spans="1:14" ht="16.5" thickTop="1" thickBot="1" x14ac:dyDescent="0.3">
      <c r="A27" s="114" t="s">
        <v>23</v>
      </c>
      <c r="B27" s="115">
        <f>SUM(B15:B26)</f>
        <v>674.60900748424228</v>
      </c>
      <c r="C27" s="116">
        <f t="shared" ref="C27:G27" si="1">SUM(C15:C26)</f>
        <v>576.80900748424222</v>
      </c>
      <c r="D27" s="116">
        <f t="shared" si="1"/>
        <v>572.58586121291137</v>
      </c>
      <c r="E27" s="116">
        <f t="shared" si="1"/>
        <v>583.52084144240837</v>
      </c>
      <c r="F27" s="116">
        <f t="shared" si="1"/>
        <v>580.60936082533863</v>
      </c>
      <c r="G27" s="117">
        <f t="shared" si="1"/>
        <v>591.76524548324585</v>
      </c>
    </row>
    <row r="28" spans="1:14" x14ac:dyDescent="0.25">
      <c r="A28" s="1"/>
      <c r="B28" s="1"/>
      <c r="C28" s="1"/>
      <c r="D28" s="1"/>
      <c r="E28" s="1"/>
      <c r="F28" s="1"/>
      <c r="G28" s="1"/>
    </row>
    <row r="29" spans="1:14" x14ac:dyDescent="0.25">
      <c r="A29" s="17" t="s">
        <v>24</v>
      </c>
      <c r="B29" s="42"/>
      <c r="C29" s="42"/>
      <c r="D29" s="42"/>
      <c r="E29" s="42"/>
      <c r="F29" s="42"/>
      <c r="G29" s="42"/>
    </row>
    <row r="30" spans="1:14" x14ac:dyDescent="0.25">
      <c r="A30" s="18"/>
      <c r="B30" s="42"/>
      <c r="C30" s="42"/>
      <c r="D30" s="42"/>
      <c r="E30" s="42"/>
      <c r="F30" s="42"/>
      <c r="G30" s="42"/>
    </row>
    <row r="31" spans="1:14" x14ac:dyDescent="0.25">
      <c r="A31" s="93">
        <v>1</v>
      </c>
      <c r="B31" s="92" t="s">
        <v>111</v>
      </c>
      <c r="C31" s="85"/>
      <c r="D31" s="85"/>
      <c r="E31" s="85"/>
      <c r="F31" s="85"/>
      <c r="G31" s="85"/>
    </row>
    <row r="32" spans="1:14" ht="27.75" customHeight="1" x14ac:dyDescent="0.25">
      <c r="A32" s="94">
        <v>2</v>
      </c>
      <c r="B32" s="154" t="s">
        <v>25</v>
      </c>
      <c r="C32" s="154"/>
      <c r="D32" s="154"/>
      <c r="E32" s="154"/>
      <c r="F32" s="154"/>
      <c r="G32" s="154"/>
    </row>
    <row r="33" spans="1:7" ht="42" customHeight="1" x14ac:dyDescent="0.25">
      <c r="A33" s="94">
        <v>3</v>
      </c>
      <c r="B33" s="157" t="s">
        <v>26</v>
      </c>
      <c r="C33" s="157"/>
      <c r="D33" s="157"/>
      <c r="E33" s="157"/>
      <c r="F33" s="157"/>
      <c r="G33" s="157"/>
    </row>
    <row r="34" spans="1:7" x14ac:dyDescent="0.25">
      <c r="A34" s="93"/>
      <c r="B34" s="157"/>
      <c r="C34" s="157"/>
      <c r="D34" s="157"/>
      <c r="E34" s="157"/>
      <c r="F34" s="157"/>
      <c r="G34" s="157"/>
    </row>
    <row r="35" spans="1:7" ht="6" customHeight="1" x14ac:dyDescent="0.25">
      <c r="A35" s="93"/>
      <c r="B35" s="157"/>
      <c r="C35" s="157"/>
      <c r="D35" s="157"/>
      <c r="E35" s="157"/>
      <c r="F35" s="157"/>
      <c r="G35" s="157"/>
    </row>
    <row r="36" spans="1:7" x14ac:dyDescent="0.25">
      <c r="A36" s="93">
        <v>4</v>
      </c>
      <c r="B36" s="155" t="s">
        <v>27</v>
      </c>
      <c r="C36" s="155"/>
      <c r="D36" s="158"/>
      <c r="E36" s="158"/>
      <c r="F36" s="158"/>
      <c r="G36" s="158"/>
    </row>
    <row r="37" spans="1:7" x14ac:dyDescent="0.25">
      <c r="A37" s="1"/>
      <c r="B37" s="158"/>
      <c r="C37" s="158"/>
      <c r="D37" s="158"/>
      <c r="E37" s="158"/>
      <c r="F37" s="158"/>
      <c r="G37" s="158"/>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42"/>
      <c r="C42" s="42"/>
      <c r="D42" s="42"/>
      <c r="E42" s="42"/>
      <c r="F42" s="42"/>
      <c r="G42" s="42"/>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sheetData>
  <mergeCells count="5">
    <mergeCell ref="A10:G10"/>
    <mergeCell ref="A11:G11"/>
    <mergeCell ref="B32:G32"/>
    <mergeCell ref="B33:G35"/>
    <mergeCell ref="B36:G37"/>
  </mergeCells>
  <dataValidations disablePrompts="1" count="1">
    <dataValidation type="list" allowBlank="1" showInputMessage="1" showErrorMessage="1" sqref="B14:G14">
      <formula1>"CGAAP, MIFRS, USGAAP, ASPE"</formula1>
    </dataValidation>
  </dataValidations>
  <pageMargins left="0.25" right="0.25" top="0.75" bottom="0.75" header="0.3" footer="0.3"/>
  <pageSetup scale="47" orientation="portrait" r:id="rId1"/>
  <headerFooter>
    <oddHeader>&amp;R&amp;10Filed: 2017-05-12
EB-2017-0049
Exhibit C2
Tab 1
Schedule 1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81"/>
  <sheetViews>
    <sheetView view="pageLayout" zoomScale="85" zoomScaleNormal="80" zoomScalePageLayoutView="85" workbookViewId="0">
      <selection activeCell="B3" sqref="B3"/>
    </sheetView>
  </sheetViews>
  <sheetFormatPr defaultRowHeight="15" x14ac:dyDescent="0.25"/>
  <cols>
    <col min="1" max="1" width="37.140625" customWidth="1"/>
    <col min="2" max="2" width="16.28515625" customWidth="1"/>
    <col min="3" max="3" width="15" customWidth="1"/>
    <col min="4" max="7" width="12.7109375" customWidth="1"/>
    <col min="8" max="8" width="18.7109375" customWidth="1"/>
    <col min="9" max="9" width="22.7109375" customWidth="1"/>
  </cols>
  <sheetData>
    <row r="1" spans="1:9" ht="14.45" x14ac:dyDescent="0.3">
      <c r="A1" s="1"/>
      <c r="B1" s="1"/>
      <c r="C1" s="1"/>
      <c r="D1" s="1"/>
      <c r="E1" s="1"/>
      <c r="F1" s="1"/>
      <c r="G1" s="1"/>
      <c r="H1" s="66"/>
      <c r="I1" s="63"/>
    </row>
    <row r="2" spans="1:9" ht="14.45" x14ac:dyDescent="0.3">
      <c r="A2" s="1"/>
      <c r="B2" s="1"/>
      <c r="C2" s="1"/>
      <c r="D2" s="1"/>
      <c r="E2" s="1"/>
      <c r="F2" s="1"/>
      <c r="G2" s="1"/>
      <c r="H2" s="66"/>
      <c r="I2" s="61"/>
    </row>
    <row r="3" spans="1:9" ht="14.45" x14ac:dyDescent="0.3">
      <c r="A3" s="1"/>
      <c r="B3" s="1"/>
      <c r="C3" s="1"/>
      <c r="D3" s="1"/>
      <c r="E3" s="1"/>
      <c r="F3" s="1"/>
      <c r="G3" s="1"/>
      <c r="H3" s="66"/>
      <c r="I3" s="61"/>
    </row>
    <row r="4" spans="1:9" ht="14.45" x14ac:dyDescent="0.3">
      <c r="A4" s="1"/>
      <c r="B4" s="1"/>
      <c r="C4" s="1"/>
      <c r="D4" s="1"/>
      <c r="E4" s="1"/>
      <c r="F4" s="1"/>
      <c r="G4" s="1"/>
      <c r="H4" s="66"/>
      <c r="I4" s="62"/>
    </row>
    <row r="5" spans="1:9" ht="14.45" x14ac:dyDescent="0.3">
      <c r="A5" s="1"/>
      <c r="B5" s="1"/>
      <c r="C5" s="1"/>
      <c r="D5" s="1"/>
      <c r="E5" s="1"/>
      <c r="F5" s="1"/>
      <c r="G5" s="1"/>
      <c r="H5" s="66"/>
      <c r="I5" s="63"/>
    </row>
    <row r="6" spans="1:9" ht="14.45" x14ac:dyDescent="0.3">
      <c r="A6" s="1"/>
      <c r="B6" s="1"/>
      <c r="C6" s="1"/>
      <c r="D6" s="1"/>
      <c r="E6" s="1"/>
      <c r="F6" s="1"/>
      <c r="G6" s="1"/>
      <c r="H6" s="66"/>
      <c r="I6" s="63"/>
    </row>
    <row r="7" spans="1:9" ht="14.45" x14ac:dyDescent="0.3">
      <c r="A7" s="1"/>
      <c r="B7" s="1"/>
      <c r="C7" s="1"/>
      <c r="D7" s="1"/>
      <c r="E7" s="1"/>
      <c r="F7" s="1"/>
      <c r="G7" s="1"/>
      <c r="H7" s="66"/>
      <c r="I7" s="64"/>
    </row>
    <row r="8" spans="1:9" ht="14.45" x14ac:dyDescent="0.3">
      <c r="A8" s="1"/>
      <c r="B8" s="1"/>
      <c r="C8" s="1"/>
      <c r="D8" s="1"/>
      <c r="E8" s="1"/>
      <c r="F8" s="1"/>
      <c r="G8" s="1"/>
      <c r="H8" s="1"/>
      <c r="I8" s="1"/>
    </row>
    <row r="9" spans="1:9" ht="17.45" x14ac:dyDescent="0.3">
      <c r="A9" s="159" t="s">
        <v>28</v>
      </c>
      <c r="B9" s="159"/>
      <c r="C9" s="159"/>
      <c r="D9" s="159"/>
      <c r="E9" s="159"/>
      <c r="F9" s="159"/>
      <c r="G9" s="159"/>
      <c r="H9" s="159"/>
      <c r="I9" s="159"/>
    </row>
    <row r="10" spans="1:9" ht="17.45" x14ac:dyDescent="0.3">
      <c r="A10" s="159" t="s">
        <v>29</v>
      </c>
      <c r="B10" s="159"/>
      <c r="C10" s="159"/>
      <c r="D10" s="159"/>
      <c r="E10" s="159"/>
      <c r="F10" s="159"/>
      <c r="G10" s="159"/>
      <c r="H10" s="159"/>
      <c r="I10" s="159"/>
    </row>
    <row r="11" spans="1:9" x14ac:dyDescent="0.25">
      <c r="A11" s="1"/>
      <c r="B11" s="1"/>
      <c r="C11" s="1"/>
      <c r="D11" s="1"/>
      <c r="E11" s="1"/>
      <c r="F11" s="1"/>
      <c r="G11" s="1"/>
      <c r="H11" s="1"/>
      <c r="I11" s="1"/>
    </row>
    <row r="12" spans="1:9" x14ac:dyDescent="0.25">
      <c r="A12" s="71"/>
      <c r="B12" s="71"/>
      <c r="C12" s="71"/>
      <c r="D12" s="71"/>
      <c r="E12" s="71"/>
      <c r="F12" s="71"/>
      <c r="G12" s="71"/>
      <c r="H12" s="71"/>
      <c r="I12" s="1"/>
    </row>
    <row r="13" spans="1:9" ht="51" x14ac:dyDescent="0.25">
      <c r="A13" s="72" t="s">
        <v>30</v>
      </c>
      <c r="B13" s="73" t="s">
        <v>73</v>
      </c>
      <c r="C13" s="73" t="s">
        <v>74</v>
      </c>
      <c r="D13" s="73" t="s">
        <v>17</v>
      </c>
      <c r="E13" s="73" t="s">
        <v>70</v>
      </c>
      <c r="F13" s="73" t="s">
        <v>62</v>
      </c>
      <c r="G13" s="73" t="s">
        <v>63</v>
      </c>
      <c r="H13" s="73" t="s">
        <v>64</v>
      </c>
      <c r="I13" s="73" t="s">
        <v>109</v>
      </c>
    </row>
    <row r="14" spans="1:9" x14ac:dyDescent="0.25">
      <c r="A14" s="74" t="s">
        <v>1</v>
      </c>
      <c r="B14" s="75" t="s">
        <v>65</v>
      </c>
      <c r="C14" s="75" t="s">
        <v>65</v>
      </c>
      <c r="D14" s="75" t="s">
        <v>65</v>
      </c>
      <c r="E14" s="75" t="s">
        <v>65</v>
      </c>
      <c r="F14" s="75" t="s">
        <v>65</v>
      </c>
      <c r="G14" s="75" t="s">
        <v>65</v>
      </c>
      <c r="H14" s="75" t="s">
        <v>65</v>
      </c>
      <c r="I14" s="75" t="s">
        <v>65</v>
      </c>
    </row>
    <row r="15" spans="1:9" x14ac:dyDescent="0.25">
      <c r="A15" s="76" t="s">
        <v>53</v>
      </c>
      <c r="B15" s="77"/>
      <c r="C15" s="78"/>
      <c r="D15" s="77"/>
      <c r="E15" s="77"/>
      <c r="F15" s="77"/>
      <c r="G15" s="77"/>
      <c r="H15" s="77"/>
      <c r="I15" s="77"/>
    </row>
    <row r="16" spans="1:9" x14ac:dyDescent="0.25">
      <c r="A16" s="79" t="s">
        <v>115</v>
      </c>
      <c r="B16" s="86">
        <v>112.82677342999999</v>
      </c>
      <c r="C16" s="87">
        <v>92.422382639999995</v>
      </c>
      <c r="D16" s="86">
        <v>106.25304466999998</v>
      </c>
      <c r="E16" s="86">
        <v>96.471664699999991</v>
      </c>
      <c r="F16" s="86">
        <v>102.32948204</v>
      </c>
      <c r="G16" s="86">
        <v>104.99229076</v>
      </c>
      <c r="H16" s="88">
        <f>G16-E16</f>
        <v>8.5206260600000121</v>
      </c>
      <c r="I16" s="88">
        <f t="shared" ref="I16:I25" si="0">G16-C16</f>
        <v>12.569908120000008</v>
      </c>
    </row>
    <row r="17" spans="1:16" x14ac:dyDescent="0.25">
      <c r="A17" s="79" t="s">
        <v>116</v>
      </c>
      <c r="B17" s="86">
        <v>12.261829060000002</v>
      </c>
      <c r="C17" s="87">
        <v>23.45058697</v>
      </c>
      <c r="D17" s="86">
        <v>14.93620911</v>
      </c>
      <c r="E17" s="86">
        <v>20.234818730000001</v>
      </c>
      <c r="F17" s="86">
        <v>16.271710039999999</v>
      </c>
      <c r="G17" s="86">
        <v>17.523595320000002</v>
      </c>
      <c r="H17" s="88">
        <f t="shared" ref="H17:H24" si="1">G17-E17</f>
        <v>-2.7112234099999988</v>
      </c>
      <c r="I17" s="88">
        <f t="shared" si="0"/>
        <v>-5.9269916499999979</v>
      </c>
      <c r="K17" s="54"/>
      <c r="L17" s="54"/>
      <c r="M17" s="54"/>
      <c r="N17" s="54"/>
    </row>
    <row r="18" spans="1:16" ht="26.25" x14ac:dyDescent="0.25">
      <c r="A18" s="80" t="s">
        <v>119</v>
      </c>
      <c r="B18" s="86">
        <v>140.59889989999988</v>
      </c>
      <c r="C18" s="87">
        <v>129.02223731999999</v>
      </c>
      <c r="D18" s="86">
        <v>117.96886904999992</v>
      </c>
      <c r="E18" s="86">
        <v>137.86427900000001</v>
      </c>
      <c r="F18" s="86">
        <v>142.87944524</v>
      </c>
      <c r="G18" s="86">
        <v>149.61340524000002</v>
      </c>
      <c r="H18" s="88">
        <f t="shared" si="1"/>
        <v>11.74912624000001</v>
      </c>
      <c r="I18" s="88">
        <f t="shared" si="0"/>
        <v>20.591167920000032</v>
      </c>
    </row>
    <row r="19" spans="1:16" ht="26.25" x14ac:dyDescent="0.25">
      <c r="A19" s="80" t="s">
        <v>120</v>
      </c>
      <c r="B19" s="86">
        <v>16.939462959999997</v>
      </c>
      <c r="C19" s="87">
        <v>21.876411879999999</v>
      </c>
      <c r="D19" s="86">
        <v>19.374554440000001</v>
      </c>
      <c r="E19" s="86">
        <v>19.24010663</v>
      </c>
      <c r="F19" s="86">
        <v>20.1736693</v>
      </c>
      <c r="G19" s="86">
        <v>20.66068872</v>
      </c>
      <c r="H19" s="88">
        <f t="shared" si="1"/>
        <v>1.4205820899999999</v>
      </c>
      <c r="I19" s="88">
        <f t="shared" si="0"/>
        <v>-1.2157231599999996</v>
      </c>
    </row>
    <row r="20" spans="1:16" x14ac:dyDescent="0.25">
      <c r="A20" s="79" t="s">
        <v>117</v>
      </c>
      <c r="B20" s="86">
        <v>10.662746309999999</v>
      </c>
      <c r="C20" s="87">
        <v>15.02188724</v>
      </c>
      <c r="D20" s="86">
        <v>13.00221795</v>
      </c>
      <c r="E20" s="86">
        <v>14.75928354</v>
      </c>
      <c r="F20" s="86">
        <v>11.09342324</v>
      </c>
      <c r="G20" s="86">
        <v>12.129010239999999</v>
      </c>
      <c r="H20" s="88">
        <f t="shared" si="1"/>
        <v>-2.6302733000000007</v>
      </c>
      <c r="I20" s="88">
        <f t="shared" si="0"/>
        <v>-2.8928770000000004</v>
      </c>
    </row>
    <row r="21" spans="1:16" x14ac:dyDescent="0.25">
      <c r="A21" s="79" t="s">
        <v>82</v>
      </c>
      <c r="B21" s="86">
        <v>5.0983974999999999</v>
      </c>
      <c r="C21" s="87">
        <v>11.32013388</v>
      </c>
      <c r="D21" s="86">
        <v>7.6586169599999989</v>
      </c>
      <c r="E21" s="86">
        <v>12.66692667</v>
      </c>
      <c r="F21" s="86">
        <v>15.219580890000001</v>
      </c>
      <c r="G21" s="86">
        <v>15.411265279999999</v>
      </c>
      <c r="H21" s="88">
        <f t="shared" si="1"/>
        <v>2.744338609999998</v>
      </c>
      <c r="I21" s="88">
        <f t="shared" si="0"/>
        <v>4.0911313999999983</v>
      </c>
    </row>
    <row r="22" spans="1:16" x14ac:dyDescent="0.25">
      <c r="A22" s="79" t="s">
        <v>54</v>
      </c>
      <c r="B22" s="86">
        <v>14.99671955</v>
      </c>
      <c r="C22" s="87">
        <v>14.139656840000001</v>
      </c>
      <c r="D22" s="86">
        <v>15.832445960000001</v>
      </c>
      <c r="E22" s="86">
        <v>16.780226659999997</v>
      </c>
      <c r="F22" s="86">
        <v>15.53405038</v>
      </c>
      <c r="G22" s="86">
        <v>15.830313009999999</v>
      </c>
      <c r="H22" s="88">
        <f t="shared" si="1"/>
        <v>-0.94991364999999739</v>
      </c>
      <c r="I22" s="88">
        <f t="shared" si="0"/>
        <v>1.6906561699999987</v>
      </c>
    </row>
    <row r="23" spans="1:16" x14ac:dyDescent="0.25">
      <c r="A23" s="79" t="s">
        <v>55</v>
      </c>
      <c r="B23" s="86">
        <v>8.7876073700000035</v>
      </c>
      <c r="C23" s="87">
        <v>5.6917819600000001</v>
      </c>
      <c r="D23" s="86">
        <v>5.9735583499999994</v>
      </c>
      <c r="E23" s="86">
        <v>4.7500429999999998</v>
      </c>
      <c r="F23" s="86">
        <v>4.7466707999999995</v>
      </c>
      <c r="G23" s="86">
        <v>4.1368575200000004</v>
      </c>
      <c r="H23" s="88">
        <f t="shared" si="1"/>
        <v>-0.61318547999999939</v>
      </c>
      <c r="I23" s="88">
        <f t="shared" si="0"/>
        <v>-1.5549244399999997</v>
      </c>
    </row>
    <row r="24" spans="1:16" x14ac:dyDescent="0.25">
      <c r="A24" s="79" t="s">
        <v>118</v>
      </c>
      <c r="B24" s="86">
        <v>3.5079383399999999</v>
      </c>
      <c r="C24" s="87">
        <v>3.5059011999999998</v>
      </c>
      <c r="D24" s="86">
        <v>3.6460123499999999</v>
      </c>
      <c r="E24" s="86">
        <v>3.8511045200000003</v>
      </c>
      <c r="F24" s="86">
        <v>6.2275116000000006</v>
      </c>
      <c r="G24" s="86">
        <v>6.4400608000000004</v>
      </c>
      <c r="H24" s="88">
        <f t="shared" si="1"/>
        <v>2.5889562800000001</v>
      </c>
      <c r="I24" s="88">
        <f t="shared" si="0"/>
        <v>2.9341596000000005</v>
      </c>
    </row>
    <row r="25" spans="1:16" x14ac:dyDescent="0.25">
      <c r="A25" s="72" t="s">
        <v>31</v>
      </c>
      <c r="B25" s="89">
        <f t="shared" ref="B25:G25" si="2">SUM(B16:B24)</f>
        <v>325.68037441999985</v>
      </c>
      <c r="C25" s="89">
        <f t="shared" si="2"/>
        <v>316.45097992999996</v>
      </c>
      <c r="D25" s="89">
        <f t="shared" si="2"/>
        <v>304.64552883999994</v>
      </c>
      <c r="E25" s="89">
        <f t="shared" si="2"/>
        <v>326.61845345</v>
      </c>
      <c r="F25" s="89">
        <f t="shared" si="2"/>
        <v>334.47554353000004</v>
      </c>
      <c r="G25" s="89">
        <f t="shared" si="2"/>
        <v>346.73748689000001</v>
      </c>
      <c r="H25" s="88">
        <f t="shared" ref="H25" si="3">G25-E25</f>
        <v>20.11903344000001</v>
      </c>
      <c r="I25" s="88">
        <f t="shared" si="0"/>
        <v>30.286506960000054</v>
      </c>
    </row>
    <row r="26" spans="1:16" x14ac:dyDescent="0.25">
      <c r="A26" s="81" t="s">
        <v>56</v>
      </c>
      <c r="B26" s="90"/>
      <c r="C26" s="89"/>
      <c r="D26" s="90"/>
      <c r="E26" s="90"/>
      <c r="F26" s="90"/>
      <c r="G26" s="90"/>
      <c r="H26" s="88"/>
      <c r="I26" s="88"/>
      <c r="K26" s="56"/>
      <c r="L26" s="56"/>
      <c r="M26" s="56"/>
      <c r="N26" s="56"/>
      <c r="O26" s="56"/>
      <c r="P26" s="56"/>
    </row>
    <row r="27" spans="1:16" x14ac:dyDescent="0.25">
      <c r="A27" s="79" t="s">
        <v>57</v>
      </c>
      <c r="B27" s="86">
        <v>4.0387748199999995</v>
      </c>
      <c r="C27" s="87">
        <v>4.7119999999999997</v>
      </c>
      <c r="D27" s="86">
        <v>3.7977833899999998</v>
      </c>
      <c r="E27" s="86">
        <v>4.3018934500000006</v>
      </c>
      <c r="F27" s="86">
        <v>3.8580565600000001</v>
      </c>
      <c r="G27" s="86">
        <v>1.7227376000000001</v>
      </c>
      <c r="H27" s="88">
        <f>G27-E27</f>
        <v>-2.5791558500000002</v>
      </c>
      <c r="I27" s="88">
        <f>G27-C27</f>
        <v>-2.9892623999999994</v>
      </c>
      <c r="K27" s="54"/>
      <c r="L27" s="54"/>
      <c r="M27" s="54"/>
      <c r="N27" s="54"/>
    </row>
    <row r="28" spans="1:16" x14ac:dyDescent="0.25">
      <c r="A28" s="79" t="s">
        <v>58</v>
      </c>
      <c r="B28" s="86">
        <v>2.6095541600000005</v>
      </c>
      <c r="C28" s="87">
        <v>2.17680564</v>
      </c>
      <c r="D28" s="86">
        <v>2.4920805100000001</v>
      </c>
      <c r="E28" s="86">
        <v>2.3613591500000002</v>
      </c>
      <c r="F28" s="86">
        <v>3.1904615600000001</v>
      </c>
      <c r="G28" s="86">
        <v>2.9487511899999999</v>
      </c>
      <c r="H28" s="88">
        <f t="shared" ref="H28:H31" si="4">G28-E28</f>
        <v>0.58739203999999967</v>
      </c>
      <c r="I28" s="88">
        <f t="shared" ref="I28:I31" si="5">G28-C28</f>
        <v>0.77194554999999987</v>
      </c>
    </row>
    <row r="29" spans="1:16" x14ac:dyDescent="0.25">
      <c r="A29" s="79" t="s">
        <v>121</v>
      </c>
      <c r="B29" s="86">
        <v>3.9319856799999999</v>
      </c>
      <c r="C29" s="87">
        <v>5.6434645200000002</v>
      </c>
      <c r="D29" s="86">
        <v>3.4240146299999998</v>
      </c>
      <c r="E29" s="86">
        <v>4.1750646700000003</v>
      </c>
      <c r="F29" s="86">
        <v>4.4359999999999999</v>
      </c>
      <c r="G29" s="86">
        <v>4.536734</v>
      </c>
      <c r="H29" s="88">
        <f t="shared" si="4"/>
        <v>0.36166932999999979</v>
      </c>
      <c r="I29" s="88">
        <f t="shared" si="5"/>
        <v>-1.1067305200000002</v>
      </c>
    </row>
    <row r="30" spans="1:16" x14ac:dyDescent="0.25">
      <c r="A30" s="79" t="s">
        <v>122</v>
      </c>
      <c r="B30" s="86"/>
      <c r="C30" s="87"/>
      <c r="D30" s="86"/>
      <c r="E30" s="86"/>
      <c r="F30" s="86">
        <v>0.19980451999999999</v>
      </c>
      <c r="G30" s="86">
        <v>0.19960857000000001</v>
      </c>
      <c r="H30" s="88">
        <f t="shared" ref="H30" si="6">G30-E30</f>
        <v>0.19960857000000001</v>
      </c>
      <c r="I30" s="88">
        <f t="shared" ref="I30" si="7">G30-C30</f>
        <v>0.19960857000000001</v>
      </c>
    </row>
    <row r="31" spans="1:16" x14ac:dyDescent="0.25">
      <c r="A31" s="79" t="s">
        <v>102</v>
      </c>
      <c r="B31" s="86">
        <v>0.39927147999999996</v>
      </c>
      <c r="C31" s="87">
        <v>2.9109998900000003</v>
      </c>
      <c r="D31" s="86">
        <v>1.18120085</v>
      </c>
      <c r="E31" s="86">
        <v>1.2378242499999998</v>
      </c>
      <c r="F31" s="86">
        <v>1.5545788899999999</v>
      </c>
      <c r="G31" s="86">
        <v>1.5819780000000001</v>
      </c>
      <c r="H31" s="88">
        <f t="shared" si="4"/>
        <v>0.34415375000000026</v>
      </c>
      <c r="I31" s="88">
        <f t="shared" si="5"/>
        <v>-1.3290218900000002</v>
      </c>
    </row>
    <row r="32" spans="1:16" x14ac:dyDescent="0.25">
      <c r="A32" s="72" t="s">
        <v>31</v>
      </c>
      <c r="B32" s="89">
        <f t="shared" ref="B32:G32" si="8">SUM(B27:B31)</f>
        <v>10.97958614</v>
      </c>
      <c r="C32" s="89">
        <f t="shared" si="8"/>
        <v>15.443270049999999</v>
      </c>
      <c r="D32" s="89">
        <f t="shared" si="8"/>
        <v>10.89507938</v>
      </c>
      <c r="E32" s="89">
        <f t="shared" si="8"/>
        <v>12.07614152</v>
      </c>
      <c r="F32" s="89">
        <f t="shared" si="8"/>
        <v>13.238901530000001</v>
      </c>
      <c r="G32" s="89">
        <f t="shared" si="8"/>
        <v>10.989809360000001</v>
      </c>
      <c r="H32" s="88">
        <f t="shared" ref="H32" si="9">G32-E32</f>
        <v>-1.0863321599999995</v>
      </c>
      <c r="I32" s="88">
        <f>G32-C32</f>
        <v>-4.4534606899999982</v>
      </c>
    </row>
    <row r="33" spans="1:16" x14ac:dyDescent="0.25">
      <c r="A33" s="81" t="s">
        <v>59</v>
      </c>
      <c r="B33" s="90"/>
      <c r="C33" s="89"/>
      <c r="D33" s="90"/>
      <c r="E33" s="90"/>
      <c r="F33" s="90"/>
      <c r="G33" s="90"/>
      <c r="H33" s="88"/>
      <c r="I33" s="88"/>
      <c r="K33" s="56"/>
      <c r="L33" s="56"/>
      <c r="M33" s="56"/>
      <c r="N33" s="56"/>
      <c r="O33" s="56"/>
      <c r="P33" s="56"/>
    </row>
    <row r="34" spans="1:16" x14ac:dyDescent="0.25">
      <c r="A34" s="79" t="s">
        <v>98</v>
      </c>
      <c r="B34" s="86">
        <v>4.5880920720299994</v>
      </c>
      <c r="C34" s="87">
        <v>5.3503521099999993</v>
      </c>
      <c r="D34" s="86">
        <v>4.3951883173851014</v>
      </c>
      <c r="E34" s="86">
        <v>5.0932588080099999</v>
      </c>
      <c r="F34" s="86">
        <v>4.89565815</v>
      </c>
      <c r="G34" s="86">
        <v>4.9262878299999997</v>
      </c>
      <c r="H34" s="88">
        <f t="shared" ref="H34" si="10">G34-E34</f>
        <v>-0.16697097801000016</v>
      </c>
      <c r="I34" s="88">
        <f t="shared" ref="I34" si="11">G34-C34</f>
        <v>-0.42406427999999963</v>
      </c>
    </row>
    <row r="35" spans="1:16" x14ac:dyDescent="0.25">
      <c r="A35" s="79" t="s">
        <v>99</v>
      </c>
      <c r="B35" s="86">
        <v>17.65963519427488</v>
      </c>
      <c r="C35" s="87">
        <v>16.87193849062929</v>
      </c>
      <c r="D35" s="86">
        <v>18.137768473654205</v>
      </c>
      <c r="E35" s="86">
        <v>18.065547098084689</v>
      </c>
      <c r="F35" s="86">
        <v>18.379097054776814</v>
      </c>
      <c r="G35" s="86">
        <v>18.474749193698177</v>
      </c>
      <c r="H35" s="88">
        <f t="shared" ref="H35:H38" si="12">G35-E35</f>
        <v>0.40920209561348742</v>
      </c>
      <c r="I35" s="88">
        <f t="shared" ref="I35:I38" si="13">G35-C35</f>
        <v>1.6028107030688865</v>
      </c>
    </row>
    <row r="36" spans="1:16" x14ac:dyDescent="0.25">
      <c r="A36" s="79" t="s">
        <v>100</v>
      </c>
      <c r="B36" s="86">
        <v>1.4126904879200002</v>
      </c>
      <c r="C36" s="87">
        <v>2.6552834999999999</v>
      </c>
      <c r="D36" s="86">
        <v>1.5021601531382678</v>
      </c>
      <c r="E36" s="86">
        <v>1.7062392028700002</v>
      </c>
      <c r="F36" s="86">
        <v>1.9877486099999999</v>
      </c>
      <c r="G36" s="86">
        <v>1.8180612199999999</v>
      </c>
      <c r="H36" s="88">
        <f t="shared" si="12"/>
        <v>0.11182201712999973</v>
      </c>
      <c r="I36" s="88">
        <f t="shared" si="13"/>
        <v>-0.83722227999999999</v>
      </c>
    </row>
    <row r="37" spans="1:16" x14ac:dyDescent="0.25">
      <c r="A37" s="79" t="s">
        <v>126</v>
      </c>
      <c r="B37" s="86">
        <v>5.88334226</v>
      </c>
      <c r="C37" s="87">
        <v>10.96026863420478</v>
      </c>
      <c r="D37" s="86">
        <v>3.53487909</v>
      </c>
      <c r="E37" s="86">
        <v>4.5920031400000001</v>
      </c>
      <c r="F37" s="86">
        <v>8.1539199999999994</v>
      </c>
      <c r="G37" s="86">
        <v>11.4680234</v>
      </c>
      <c r="H37" s="88">
        <f t="shared" si="12"/>
        <v>6.8760202599999998</v>
      </c>
      <c r="I37" s="88">
        <f t="shared" si="13"/>
        <v>0.5077547657952195</v>
      </c>
    </row>
    <row r="38" spans="1:16" x14ac:dyDescent="0.25">
      <c r="A38" s="72" t="s">
        <v>31</v>
      </c>
      <c r="B38" s="89">
        <f t="shared" ref="B38:G38" si="14">SUM(B34:B37)</f>
        <v>29.543760014224876</v>
      </c>
      <c r="C38" s="89">
        <f t="shared" si="14"/>
        <v>35.837842734834069</v>
      </c>
      <c r="D38" s="89">
        <f t="shared" si="14"/>
        <v>27.569996034177574</v>
      </c>
      <c r="E38" s="89">
        <f t="shared" si="14"/>
        <v>29.457048248964689</v>
      </c>
      <c r="F38" s="89">
        <f t="shared" si="14"/>
        <v>33.416423814776813</v>
      </c>
      <c r="G38" s="89">
        <f t="shared" si="14"/>
        <v>36.687121643698177</v>
      </c>
      <c r="H38" s="88">
        <f t="shared" si="12"/>
        <v>7.2300733947334876</v>
      </c>
      <c r="I38" s="88">
        <f t="shared" si="13"/>
        <v>0.84927890886410751</v>
      </c>
    </row>
    <row r="39" spans="1:16" x14ac:dyDescent="0.25">
      <c r="A39" s="81" t="s">
        <v>60</v>
      </c>
      <c r="B39" s="90"/>
      <c r="C39" s="89"/>
      <c r="D39" s="90"/>
      <c r="E39" s="90"/>
      <c r="F39" s="90"/>
      <c r="G39" s="90"/>
      <c r="H39" s="88"/>
      <c r="I39" s="88"/>
    </row>
    <row r="40" spans="1:16" x14ac:dyDescent="0.25">
      <c r="A40" s="79" t="s">
        <v>91</v>
      </c>
      <c r="B40" s="86">
        <v>79.5</v>
      </c>
      <c r="C40" s="87">
        <v>38.5</v>
      </c>
      <c r="D40" s="86">
        <v>56.4</v>
      </c>
      <c r="E40" s="86">
        <v>41.9</v>
      </c>
      <c r="F40" s="86">
        <v>43.8</v>
      </c>
      <c r="G40" s="86">
        <v>44.4</v>
      </c>
      <c r="H40" s="88">
        <f>G40-E40</f>
        <v>2.5</v>
      </c>
      <c r="I40" s="88">
        <f>G40-C40</f>
        <v>5.8999999999999986</v>
      </c>
    </row>
    <row r="41" spans="1:16" x14ac:dyDescent="0.25">
      <c r="A41" s="79" t="s">
        <v>92</v>
      </c>
      <c r="B41" s="86">
        <v>23.5</v>
      </c>
      <c r="C41" s="87">
        <v>14.9</v>
      </c>
      <c r="D41" s="86">
        <v>18.7</v>
      </c>
      <c r="E41" s="86">
        <v>18.5</v>
      </c>
      <c r="F41" s="86">
        <v>19.399999999999999</v>
      </c>
      <c r="G41" s="86">
        <v>19.2</v>
      </c>
      <c r="H41" s="88">
        <f t="shared" ref="H41:H46" si="15">G41-E41</f>
        <v>0.69999999999999929</v>
      </c>
      <c r="I41" s="88">
        <f t="shared" ref="I41:I46" si="16">G41-C41</f>
        <v>4.2999999999999989</v>
      </c>
    </row>
    <row r="42" spans="1:16" x14ac:dyDescent="0.25">
      <c r="A42" s="79" t="s">
        <v>93</v>
      </c>
      <c r="B42" s="86">
        <v>13.6</v>
      </c>
      <c r="C42" s="87">
        <v>12.2</v>
      </c>
      <c r="D42" s="86">
        <v>13.2</v>
      </c>
      <c r="E42" s="86">
        <v>13.8</v>
      </c>
      <c r="F42" s="86">
        <v>14</v>
      </c>
      <c r="G42" s="86">
        <v>14.6</v>
      </c>
      <c r="H42" s="88">
        <f t="shared" si="15"/>
        <v>0.79999999999999893</v>
      </c>
      <c r="I42" s="88">
        <f t="shared" si="16"/>
        <v>2.4000000000000004</v>
      </c>
    </row>
    <row r="43" spans="1:16" x14ac:dyDescent="0.25">
      <c r="A43" s="79" t="s">
        <v>94</v>
      </c>
      <c r="B43" s="86">
        <v>4.9000000000000004</v>
      </c>
      <c r="C43" s="87">
        <v>7.1</v>
      </c>
      <c r="D43" s="86">
        <v>12</v>
      </c>
      <c r="E43" s="86">
        <v>15.7</v>
      </c>
      <c r="F43" s="86">
        <v>10</v>
      </c>
      <c r="G43" s="86">
        <v>8</v>
      </c>
      <c r="H43" s="88">
        <f t="shared" si="15"/>
        <v>-7.6999999999999993</v>
      </c>
      <c r="I43" s="88">
        <f t="shared" si="16"/>
        <v>0.90000000000000036</v>
      </c>
    </row>
    <row r="44" spans="1:16" x14ac:dyDescent="0.25">
      <c r="A44" s="79" t="s">
        <v>95</v>
      </c>
      <c r="B44" s="86">
        <v>2.2000000000000002</v>
      </c>
      <c r="C44" s="87">
        <v>2.1</v>
      </c>
      <c r="D44" s="86">
        <v>4.2</v>
      </c>
      <c r="E44" s="86">
        <v>4.0999999999999996</v>
      </c>
      <c r="F44" s="86">
        <v>4.3</v>
      </c>
      <c r="G44" s="86">
        <v>4.34</v>
      </c>
      <c r="H44" s="88">
        <f t="shared" si="15"/>
        <v>0.24000000000000021</v>
      </c>
      <c r="I44" s="88">
        <f t="shared" si="16"/>
        <v>2.2399999999999998</v>
      </c>
    </row>
    <row r="45" spans="1:16" x14ac:dyDescent="0.25">
      <c r="A45" s="79" t="s">
        <v>96</v>
      </c>
      <c r="B45" s="86">
        <v>66.8</v>
      </c>
      <c r="C45" s="87">
        <v>15.5</v>
      </c>
      <c r="D45" s="86">
        <v>29.5</v>
      </c>
      <c r="E45" s="86">
        <v>16</v>
      </c>
      <c r="F45" s="86">
        <v>21.1</v>
      </c>
      <c r="G45" s="86">
        <v>21.14</v>
      </c>
      <c r="H45" s="88">
        <f t="shared" si="15"/>
        <v>5.1400000000000006</v>
      </c>
      <c r="I45" s="88">
        <f t="shared" si="16"/>
        <v>5.6400000000000006</v>
      </c>
    </row>
    <row r="46" spans="1:16" x14ac:dyDescent="0.25">
      <c r="A46" s="79" t="s">
        <v>97</v>
      </c>
      <c r="B46" s="86">
        <v>18.899999999999999</v>
      </c>
      <c r="C46" s="87">
        <v>21.3</v>
      </c>
      <c r="D46" s="86">
        <v>21.5</v>
      </c>
      <c r="E46" s="86">
        <v>19.3</v>
      </c>
      <c r="F46" s="86">
        <v>20.100000000000001</v>
      </c>
      <c r="G46" s="86">
        <v>19.8</v>
      </c>
      <c r="H46" s="88">
        <f t="shared" si="15"/>
        <v>0.5</v>
      </c>
      <c r="I46" s="88">
        <f t="shared" si="16"/>
        <v>-1.5</v>
      </c>
    </row>
    <row r="47" spans="1:16" x14ac:dyDescent="0.25">
      <c r="A47" s="72" t="s">
        <v>31</v>
      </c>
      <c r="B47" s="89">
        <f>SUM(B40:B46)</f>
        <v>209.4</v>
      </c>
      <c r="C47" s="89">
        <f t="shared" ref="C47:G47" si="17">SUM(C40:C46)</f>
        <v>111.59999999999998</v>
      </c>
      <c r="D47" s="89">
        <f t="shared" si="17"/>
        <v>155.5</v>
      </c>
      <c r="E47" s="89">
        <f t="shared" si="17"/>
        <v>129.30000000000001</v>
      </c>
      <c r="F47" s="89">
        <f t="shared" si="17"/>
        <v>132.69999999999999</v>
      </c>
      <c r="G47" s="89">
        <f t="shared" si="17"/>
        <v>131.47999999999999</v>
      </c>
      <c r="H47" s="88">
        <f>G47-E47</f>
        <v>2.1799999999999784</v>
      </c>
      <c r="I47" s="88">
        <f>G47-C47</f>
        <v>19.88000000000001</v>
      </c>
      <c r="L47" s="54"/>
      <c r="M47" s="54"/>
      <c r="N47" s="54"/>
      <c r="O47" s="54"/>
      <c r="P47" s="54"/>
    </row>
    <row r="48" spans="1:16" x14ac:dyDescent="0.25">
      <c r="A48" s="81" t="s">
        <v>81</v>
      </c>
      <c r="B48" s="90"/>
      <c r="C48" s="89"/>
      <c r="D48" s="90"/>
      <c r="E48" s="90"/>
      <c r="F48" s="90"/>
      <c r="G48" s="90"/>
      <c r="H48" s="88"/>
      <c r="I48" s="88"/>
    </row>
    <row r="49" spans="1:9" x14ac:dyDescent="0.25">
      <c r="A49" s="79" t="s">
        <v>83</v>
      </c>
      <c r="B49" s="86">
        <v>2.365922939526</v>
      </c>
      <c r="C49" s="87">
        <v>2.381274129837935</v>
      </c>
      <c r="D49" s="86">
        <v>2.3619571034399995</v>
      </c>
      <c r="E49" s="86">
        <v>3.8237233229931822</v>
      </c>
      <c r="F49" s="86">
        <v>5.5899032925775609</v>
      </c>
      <c r="G49" s="86">
        <v>5.6621555872799902</v>
      </c>
      <c r="H49" s="88">
        <f t="shared" ref="H49" si="18">G49-E49</f>
        <v>1.8384322642868081</v>
      </c>
      <c r="I49" s="88">
        <f t="shared" ref="I49" si="19">G49-C49</f>
        <v>3.2808814574420553</v>
      </c>
    </row>
    <row r="50" spans="1:9" x14ac:dyDescent="0.25">
      <c r="A50" s="79" t="s">
        <v>84</v>
      </c>
      <c r="B50" s="86">
        <v>16.429409916334102</v>
      </c>
      <c r="C50" s="87">
        <v>18.007789341245779</v>
      </c>
      <c r="D50" s="86">
        <v>16.175684382265999</v>
      </c>
      <c r="E50" s="86">
        <v>16.520242259076543</v>
      </c>
      <c r="F50" s="86">
        <v>16.87282392708839</v>
      </c>
      <c r="G50" s="86">
        <v>16.250131337680955</v>
      </c>
      <c r="H50" s="88">
        <f t="shared" ref="H50:H57" si="20">G50-E50</f>
        <v>-0.27011092139558812</v>
      </c>
      <c r="I50" s="88">
        <f t="shared" ref="I50:I57" si="21">G50-C50</f>
        <v>-1.7576580035648242</v>
      </c>
    </row>
    <row r="51" spans="1:9" x14ac:dyDescent="0.25">
      <c r="A51" s="79" t="s">
        <v>85</v>
      </c>
      <c r="B51" s="86">
        <v>5.80654264</v>
      </c>
      <c r="C51" s="87">
        <v>5.7481717252353368</v>
      </c>
      <c r="D51" s="86">
        <v>6.8285319685520003</v>
      </c>
      <c r="E51" s="86">
        <v>6.5931289651367395</v>
      </c>
      <c r="F51" s="86">
        <v>7.8105270828483793</v>
      </c>
      <c r="G51" s="86">
        <v>7.7103819075192757</v>
      </c>
      <c r="H51" s="88">
        <f t="shared" si="20"/>
        <v>1.1172529423825361</v>
      </c>
      <c r="I51" s="88">
        <f t="shared" si="21"/>
        <v>1.9622101822839388</v>
      </c>
    </row>
    <row r="52" spans="1:9" x14ac:dyDescent="0.25">
      <c r="A52" s="79" t="s">
        <v>78</v>
      </c>
      <c r="B52" s="86">
        <v>10.518914566772033</v>
      </c>
      <c r="C52" s="87">
        <v>6.614711040827248</v>
      </c>
      <c r="D52" s="86">
        <v>9.5645740617249988</v>
      </c>
      <c r="E52" s="86">
        <v>7.0969047847577311</v>
      </c>
      <c r="F52" s="86">
        <v>7.6443394885543192</v>
      </c>
      <c r="G52" s="86">
        <v>8.3342229625609487</v>
      </c>
      <c r="H52" s="88">
        <f t="shared" si="20"/>
        <v>1.2373181778032176</v>
      </c>
      <c r="I52" s="88">
        <f t="shared" si="21"/>
        <v>1.7195119217337007</v>
      </c>
    </row>
    <row r="53" spans="1:9" x14ac:dyDescent="0.25">
      <c r="A53" s="79" t="s">
        <v>86</v>
      </c>
      <c r="B53" s="86">
        <v>3.7836909947466006</v>
      </c>
      <c r="C53" s="87">
        <v>4.1343082806779119</v>
      </c>
      <c r="D53" s="86">
        <v>3.6354961808990005</v>
      </c>
      <c r="E53" s="86">
        <v>4.0393236876123506</v>
      </c>
      <c r="F53" s="86">
        <v>4.2228411342871341</v>
      </c>
      <c r="G53" s="86">
        <v>4.2774709351417517</v>
      </c>
      <c r="H53" s="88">
        <f t="shared" si="20"/>
        <v>0.23814724752940108</v>
      </c>
      <c r="I53" s="88">
        <f t="shared" si="21"/>
        <v>0.1431626544638398</v>
      </c>
    </row>
    <row r="54" spans="1:9" x14ac:dyDescent="0.25">
      <c r="A54" s="79" t="s">
        <v>87</v>
      </c>
      <c r="B54" s="86">
        <v>13.0295485900192</v>
      </c>
      <c r="C54" s="87">
        <v>11.969828077500678</v>
      </c>
      <c r="D54" s="86">
        <v>13.61484889159</v>
      </c>
      <c r="E54" s="86">
        <v>13.471860879916163</v>
      </c>
      <c r="F54" s="86">
        <v>12.758542485119985</v>
      </c>
      <c r="G54" s="86">
        <v>12.960190394564348</v>
      </c>
      <c r="H54" s="88">
        <f t="shared" si="20"/>
        <v>-0.51167048535181436</v>
      </c>
      <c r="I54" s="88">
        <f t="shared" si="21"/>
        <v>0.99036231706367062</v>
      </c>
    </row>
    <row r="55" spans="1:9" x14ac:dyDescent="0.25">
      <c r="A55" s="79" t="s">
        <v>88</v>
      </c>
      <c r="B55" s="86">
        <v>1.86</v>
      </c>
      <c r="C55" s="87">
        <v>2.5046167603475111</v>
      </c>
      <c r="D55" s="86">
        <v>2.2200000000000002</v>
      </c>
      <c r="E55" s="86">
        <v>2.2260886317919995</v>
      </c>
      <c r="F55" s="86">
        <v>2.319715758401057</v>
      </c>
      <c r="G55" s="86">
        <v>2.3656016710623247</v>
      </c>
      <c r="H55" s="88">
        <f t="shared" si="20"/>
        <v>0.13951303927032521</v>
      </c>
      <c r="I55" s="88">
        <f t="shared" si="21"/>
        <v>-0.13901508928518647</v>
      </c>
    </row>
    <row r="56" spans="1:9" x14ac:dyDescent="0.25">
      <c r="A56" s="79" t="s">
        <v>89</v>
      </c>
      <c r="B56" s="86">
        <v>1.1507320752533989</v>
      </c>
      <c r="C56" s="87">
        <v>1.1293720020645681</v>
      </c>
      <c r="D56" s="86">
        <v>1.6085564652309996</v>
      </c>
      <c r="E56" s="86">
        <v>1.9803064344613597</v>
      </c>
      <c r="F56" s="86">
        <v>3.0513645531792841</v>
      </c>
      <c r="G56" s="86">
        <v>3.1072542610841536</v>
      </c>
      <c r="H56" s="88">
        <f t="shared" si="20"/>
        <v>1.1269478266227939</v>
      </c>
      <c r="I56" s="88">
        <f t="shared" si="21"/>
        <v>1.9778822590195855</v>
      </c>
    </row>
    <row r="57" spans="1:9" x14ac:dyDescent="0.25">
      <c r="A57" s="79" t="s">
        <v>90</v>
      </c>
      <c r="B57" s="86">
        <v>21.813097577923145</v>
      </c>
      <c r="C57" s="87">
        <v>24.761467128080138</v>
      </c>
      <c r="D57" s="86">
        <v>24.531386428266245</v>
      </c>
      <c r="E57" s="86">
        <v>26.902883832898194</v>
      </c>
      <c r="F57" s="86">
        <v>26.883453912305026</v>
      </c>
      <c r="G57" s="86">
        <v>27.294059075474095</v>
      </c>
      <c r="H57" s="88">
        <f t="shared" si="20"/>
        <v>0.39117524257590119</v>
      </c>
      <c r="I57" s="88">
        <f t="shared" si="21"/>
        <v>2.5325919473939571</v>
      </c>
    </row>
    <row r="58" spans="1:9" x14ac:dyDescent="0.25">
      <c r="A58" s="72" t="s">
        <v>31</v>
      </c>
      <c r="B58" s="89">
        <f t="shared" ref="B58:G58" si="22">SUM(B49:B57)</f>
        <v>76.757859300574481</v>
      </c>
      <c r="C58" s="89">
        <f t="shared" si="22"/>
        <v>77.251538485817107</v>
      </c>
      <c r="D58" s="89">
        <f t="shared" si="22"/>
        <v>80.541035481969232</v>
      </c>
      <c r="E58" s="89">
        <f t="shared" si="22"/>
        <v>82.654462798644275</v>
      </c>
      <c r="F58" s="89">
        <f t="shared" si="22"/>
        <v>87.153511634361152</v>
      </c>
      <c r="G58" s="89">
        <f t="shared" si="22"/>
        <v>87.961468132367841</v>
      </c>
      <c r="H58" s="88">
        <f t="shared" ref="H58" si="23">G58-E58</f>
        <v>5.3070053337235663</v>
      </c>
      <c r="I58" s="88">
        <f t="shared" ref="I58:I60" si="24">G58-C58</f>
        <v>10.709929646550734</v>
      </c>
    </row>
    <row r="59" spans="1:9" x14ac:dyDescent="0.25">
      <c r="A59" s="81" t="s">
        <v>125</v>
      </c>
      <c r="B59" s="90"/>
      <c r="C59" s="89"/>
      <c r="D59" s="90"/>
      <c r="E59" s="90"/>
      <c r="F59" s="90"/>
      <c r="G59" s="90"/>
      <c r="H59" s="88">
        <f>G59-E59</f>
        <v>0</v>
      </c>
      <c r="I59" s="88">
        <f t="shared" si="24"/>
        <v>0</v>
      </c>
    </row>
    <row r="60" spans="1:9" x14ac:dyDescent="0.25">
      <c r="A60" s="79" t="s">
        <v>125</v>
      </c>
      <c r="B60" s="86">
        <v>15.020576920479096</v>
      </c>
      <c r="C60" s="87">
        <v>18.358206341128348</v>
      </c>
      <c r="D60" s="86">
        <v>16.419166314624803</v>
      </c>
      <c r="E60" s="86">
        <v>12.481164939820758</v>
      </c>
      <c r="F60" s="86">
        <v>13.274491936538201</v>
      </c>
      <c r="G60" s="86">
        <v>13.271500474296817</v>
      </c>
      <c r="H60" s="88">
        <f t="shared" ref="H60" si="25">G60-E60</f>
        <v>0.79033553447605875</v>
      </c>
      <c r="I60" s="88">
        <f t="shared" si="24"/>
        <v>-5.0867058668315313</v>
      </c>
    </row>
    <row r="61" spans="1:9" x14ac:dyDescent="0.25">
      <c r="A61" s="72" t="s">
        <v>31</v>
      </c>
      <c r="B61" s="89">
        <f t="shared" ref="B61:G61" si="26">SUM(B60:B60)</f>
        <v>15.020576920479096</v>
      </c>
      <c r="C61" s="89">
        <f t="shared" si="26"/>
        <v>18.358206341128348</v>
      </c>
      <c r="D61" s="89">
        <f t="shared" si="26"/>
        <v>16.419166314624803</v>
      </c>
      <c r="E61" s="89">
        <f t="shared" si="26"/>
        <v>12.481164939820758</v>
      </c>
      <c r="F61" s="89">
        <f t="shared" si="26"/>
        <v>13.274491936538201</v>
      </c>
      <c r="G61" s="89">
        <f t="shared" si="26"/>
        <v>13.271500474296817</v>
      </c>
      <c r="H61" s="88">
        <f t="shared" ref="H61" si="27">G61-E61</f>
        <v>0.79033553447605875</v>
      </c>
      <c r="I61" s="88">
        <f t="shared" ref="I61" si="28">G61-C61</f>
        <v>-5.0867058668315313</v>
      </c>
    </row>
    <row r="62" spans="1:9" ht="26.25" x14ac:dyDescent="0.25">
      <c r="A62" s="81" t="s">
        <v>101</v>
      </c>
      <c r="B62" s="90"/>
      <c r="C62" s="89"/>
      <c r="D62" s="90"/>
      <c r="E62" s="90"/>
      <c r="F62" s="90"/>
      <c r="G62" s="90"/>
      <c r="H62" s="88">
        <f>G62-E62</f>
        <v>0</v>
      </c>
      <c r="I62" s="88">
        <f t="shared" ref="I62:I63" si="29">G62-C62</f>
        <v>0</v>
      </c>
    </row>
    <row r="63" spans="1:9" x14ac:dyDescent="0.25">
      <c r="A63" s="79" t="s">
        <v>61</v>
      </c>
      <c r="B63" s="86">
        <v>8.0238563426680027</v>
      </c>
      <c r="C63" s="87">
        <v>8.0904759199999994</v>
      </c>
      <c r="D63" s="86">
        <v>8.5865996191179139</v>
      </c>
      <c r="E63" s="86">
        <v>8.3104499132910004</v>
      </c>
      <c r="F63" s="86">
        <v>8.3101635199999997</v>
      </c>
      <c r="G63" s="86">
        <v>8.3272721300000008</v>
      </c>
      <c r="H63" s="88">
        <f t="shared" ref="H63" si="30">G63-E63</f>
        <v>1.6822216709000415E-2</v>
      </c>
      <c r="I63" s="88">
        <f t="shared" si="29"/>
        <v>0.23679621000000139</v>
      </c>
    </row>
    <row r="64" spans="1:9" x14ac:dyDescent="0.25">
      <c r="A64" s="79" t="s">
        <v>129</v>
      </c>
      <c r="B64" s="86">
        <v>51.375022810830004</v>
      </c>
      <c r="C64" s="87">
        <v>54.363666549999998</v>
      </c>
      <c r="D64" s="86">
        <v>55.424355167757582</v>
      </c>
      <c r="E64" s="86">
        <v>52.543488895248011</v>
      </c>
      <c r="F64" s="86">
        <v>51.184540720000001</v>
      </c>
      <c r="G64" s="86">
        <v>48.785738439999996</v>
      </c>
      <c r="H64" s="88">
        <f t="shared" ref="H64:H69" si="31">G64-E64</f>
        <v>-3.757750455248015</v>
      </c>
      <c r="I64" s="88">
        <f t="shared" ref="I64:I69" si="32">G64-C64</f>
        <v>-5.577928110000002</v>
      </c>
    </row>
    <row r="65" spans="1:16" x14ac:dyDescent="0.25">
      <c r="A65" s="79" t="s">
        <v>130</v>
      </c>
      <c r="B65" s="86">
        <v>41.412388745925995</v>
      </c>
      <c r="C65" s="87">
        <v>12.392593009999999</v>
      </c>
      <c r="D65" s="86">
        <v>12.612170631225293</v>
      </c>
      <c r="E65" s="86">
        <v>19.167704527211001</v>
      </c>
      <c r="F65" s="86">
        <v>15.501736237999999</v>
      </c>
      <c r="G65" s="86">
        <v>13.410228070999999</v>
      </c>
      <c r="H65" s="88">
        <f t="shared" si="31"/>
        <v>-5.7574764562110019</v>
      </c>
      <c r="I65" s="88">
        <f t="shared" si="32"/>
        <v>1.017635061</v>
      </c>
    </row>
    <row r="66" spans="1:16" x14ac:dyDescent="0.25">
      <c r="A66" s="79" t="s">
        <v>131</v>
      </c>
      <c r="B66" s="86">
        <v>0</v>
      </c>
      <c r="C66" s="87">
        <v>0</v>
      </c>
      <c r="D66" s="86">
        <v>0</v>
      </c>
      <c r="E66" s="86">
        <v>0</v>
      </c>
      <c r="F66" s="86">
        <v>1.6030300500000001</v>
      </c>
      <c r="G66" s="86">
        <v>1.51920553</v>
      </c>
      <c r="H66" s="88">
        <f t="shared" si="31"/>
        <v>1.51920553</v>
      </c>
      <c r="I66" s="88">
        <f t="shared" si="32"/>
        <v>1.51920553</v>
      </c>
    </row>
    <row r="67" spans="1:16" x14ac:dyDescent="0.25">
      <c r="A67" s="79" t="s">
        <v>132</v>
      </c>
      <c r="B67" s="86">
        <v>8.1972640852460259</v>
      </c>
      <c r="C67" s="87">
        <v>10.840529915258335</v>
      </c>
      <c r="D67" s="86">
        <v>9.1597826600000136</v>
      </c>
      <c r="E67" s="86">
        <v>9.1997922082079899</v>
      </c>
      <c r="F67" s="86">
        <v>8.9538605470067605</v>
      </c>
      <c r="G67" s="86">
        <v>8.4010490692224966</v>
      </c>
      <c r="H67" s="88">
        <f t="shared" si="31"/>
        <v>-0.79874313898549332</v>
      </c>
      <c r="I67" s="88">
        <f t="shared" si="32"/>
        <v>-2.4394808460358384</v>
      </c>
    </row>
    <row r="68" spans="1:16" x14ac:dyDescent="0.25">
      <c r="A68" s="79" t="s">
        <v>133</v>
      </c>
      <c r="B68" s="86">
        <v>0.32343087399999998</v>
      </c>
      <c r="C68" s="87">
        <v>0</v>
      </c>
      <c r="D68" s="86">
        <v>0</v>
      </c>
      <c r="E68" s="86">
        <v>0</v>
      </c>
      <c r="F68" s="86">
        <v>0</v>
      </c>
      <c r="G68" s="86">
        <v>0</v>
      </c>
      <c r="H68" s="88">
        <v>0</v>
      </c>
      <c r="I68" s="88">
        <v>0</v>
      </c>
    </row>
    <row r="69" spans="1:16" x14ac:dyDescent="0.25">
      <c r="A69" s="72" t="s">
        <v>31</v>
      </c>
      <c r="B69" s="89">
        <f t="shared" ref="B69:G69" si="33">SUM(B63:B68)</f>
        <v>109.33196285867001</v>
      </c>
      <c r="C69" s="89">
        <f t="shared" si="33"/>
        <v>85.687265395258322</v>
      </c>
      <c r="D69" s="89">
        <f t="shared" si="33"/>
        <v>85.782908078100817</v>
      </c>
      <c r="E69" s="89">
        <f t="shared" si="33"/>
        <v>89.221435543958009</v>
      </c>
      <c r="F69" s="89">
        <f t="shared" si="33"/>
        <v>85.553331075006767</v>
      </c>
      <c r="G69" s="89">
        <f t="shared" si="33"/>
        <v>80.443493240222494</v>
      </c>
      <c r="H69" s="88">
        <f t="shared" si="31"/>
        <v>-8.7779423037355144</v>
      </c>
      <c r="I69" s="88">
        <f t="shared" si="32"/>
        <v>-5.2437721550358276</v>
      </c>
      <c r="K69" s="54"/>
      <c r="L69" s="54"/>
      <c r="M69" s="54"/>
      <c r="N69" s="54"/>
      <c r="O69" s="54"/>
    </row>
    <row r="70" spans="1:16" x14ac:dyDescent="0.25">
      <c r="A70" s="81" t="s">
        <v>32</v>
      </c>
      <c r="B70" s="90"/>
      <c r="C70" s="89"/>
      <c r="D70" s="90"/>
      <c r="E70" s="90"/>
      <c r="F70" s="90"/>
      <c r="G70" s="90"/>
      <c r="H70" s="88"/>
      <c r="I70" s="88"/>
      <c r="K70" s="54"/>
      <c r="L70" s="54"/>
      <c r="M70" s="54"/>
      <c r="N70" s="54"/>
      <c r="O70" s="54"/>
      <c r="P70" s="54"/>
    </row>
    <row r="71" spans="1:16" x14ac:dyDescent="0.25">
      <c r="A71" s="79" t="s">
        <v>128</v>
      </c>
      <c r="B71" s="86">
        <v>4.5140709299999999</v>
      </c>
      <c r="C71" s="87">
        <v>2.0594677199999998</v>
      </c>
      <c r="D71" s="86">
        <v>5.3861437100000007</v>
      </c>
      <c r="E71" s="86">
        <v>4.3079999999999998</v>
      </c>
      <c r="F71" s="86">
        <v>4.4827339999999998</v>
      </c>
      <c r="G71" s="86">
        <v>4.5504594800000007</v>
      </c>
      <c r="H71" s="88">
        <f t="shared" ref="H71" si="34">G71-E71</f>
        <v>0.24245948000000084</v>
      </c>
      <c r="I71" s="88">
        <f t="shared" ref="I71" si="35">G71-C71</f>
        <v>2.4909917600000009</v>
      </c>
    </row>
    <row r="72" spans="1:16" x14ac:dyDescent="0.25">
      <c r="A72" s="79" t="s">
        <v>127</v>
      </c>
      <c r="B72" s="86">
        <v>-111.25700854952596</v>
      </c>
      <c r="C72" s="86">
        <v>-124.38220586595263</v>
      </c>
      <c r="D72" s="86">
        <v>-118.98966648596091</v>
      </c>
      <c r="E72" s="86">
        <v>-107.17510806897926</v>
      </c>
      <c r="F72" s="86">
        <v>-128.43098924977627</v>
      </c>
      <c r="G72" s="86">
        <v>-125.19432279394881</v>
      </c>
      <c r="H72" s="88">
        <f t="shared" ref="H72:H74" si="36">G72-E72</f>
        <v>-18.019214724969558</v>
      </c>
      <c r="I72" s="88">
        <f t="shared" ref="I72:I74" si="37">G72-C72</f>
        <v>-0.81211692799618618</v>
      </c>
    </row>
    <row r="73" spans="1:16" x14ac:dyDescent="0.25">
      <c r="A73" s="79" t="s">
        <v>103</v>
      </c>
      <c r="B73" s="86">
        <v>4.6378254500000002</v>
      </c>
      <c r="C73" s="87">
        <v>4.7176520000000002</v>
      </c>
      <c r="D73" s="86">
        <v>4.8356698600000003</v>
      </c>
      <c r="E73" s="86">
        <v>4.5792430099999999</v>
      </c>
      <c r="F73" s="86">
        <v>4.7454125544319998</v>
      </c>
      <c r="G73" s="86">
        <v>4.9182290566092801</v>
      </c>
      <c r="H73" s="88">
        <f t="shared" si="36"/>
        <v>0.33898604660928022</v>
      </c>
      <c r="I73" s="88">
        <f t="shared" si="37"/>
        <v>0.20057705660927994</v>
      </c>
    </row>
    <row r="74" spans="1:16" x14ac:dyDescent="0.25">
      <c r="A74" s="72" t="s">
        <v>31</v>
      </c>
      <c r="B74" s="89">
        <f>SUM(B71:B73)</f>
        <v>-102.10511216952597</v>
      </c>
      <c r="C74" s="89">
        <f t="shared" ref="C74:G74" si="38">SUM(C71:C73)</f>
        <v>-117.60508614595263</v>
      </c>
      <c r="D74" s="89">
        <f t="shared" si="38"/>
        <v>-108.76785291596092</v>
      </c>
      <c r="E74" s="89">
        <f t="shared" si="38"/>
        <v>-98.287865058979264</v>
      </c>
      <c r="F74" s="89">
        <f t="shared" si="38"/>
        <v>-119.20284269534429</v>
      </c>
      <c r="G74" s="89">
        <f t="shared" si="38"/>
        <v>-115.72563425733954</v>
      </c>
      <c r="H74" s="88">
        <f t="shared" si="36"/>
        <v>-17.437769198360272</v>
      </c>
      <c r="I74" s="88">
        <f t="shared" si="37"/>
        <v>1.8794518886130902</v>
      </c>
    </row>
    <row r="75" spans="1:16" x14ac:dyDescent="0.25">
      <c r="A75" s="82" t="s">
        <v>4</v>
      </c>
      <c r="B75" s="91">
        <f t="shared" ref="B75:I75" si="39">SUMPRODUCT(--($A15:$A74="Sub-Total"), B$15:B$74)</f>
        <v>674.60900748442236</v>
      </c>
      <c r="C75" s="91">
        <f t="shared" si="39"/>
        <v>543.02401679108516</v>
      </c>
      <c r="D75" s="91">
        <f t="shared" si="39"/>
        <v>572.58586121291148</v>
      </c>
      <c r="E75" s="91">
        <f t="shared" si="39"/>
        <v>583.5208414424086</v>
      </c>
      <c r="F75" s="91">
        <f t="shared" si="39"/>
        <v>580.60936082533863</v>
      </c>
      <c r="G75" s="91">
        <f t="shared" si="39"/>
        <v>591.84524548324578</v>
      </c>
      <c r="H75" s="91">
        <f t="shared" si="39"/>
        <v>8.3244040408373152</v>
      </c>
      <c r="I75" s="91">
        <f t="shared" si="39"/>
        <v>48.821228692160638</v>
      </c>
    </row>
    <row r="76" spans="1:16" x14ac:dyDescent="0.25">
      <c r="A76" s="1"/>
      <c r="B76" s="1"/>
      <c r="C76" s="1"/>
      <c r="D76" s="1"/>
      <c r="E76" s="1"/>
      <c r="F76" s="1"/>
      <c r="G76" s="1"/>
      <c r="H76" s="1"/>
      <c r="I76" s="1"/>
    </row>
    <row r="77" spans="1:16" x14ac:dyDescent="0.25">
      <c r="A77" s="19" t="s">
        <v>24</v>
      </c>
      <c r="B77" s="55"/>
      <c r="C77" s="55"/>
      <c r="D77" s="55"/>
      <c r="E77" s="55"/>
      <c r="F77" s="55"/>
      <c r="G77" s="55"/>
      <c r="H77" s="1"/>
      <c r="I77" s="1"/>
    </row>
    <row r="78" spans="1:16" ht="14.45" customHeight="1" x14ac:dyDescent="0.25">
      <c r="A78" s="155" t="s">
        <v>33</v>
      </c>
      <c r="B78" s="155"/>
      <c r="C78" s="155"/>
      <c r="D78" s="155"/>
      <c r="E78" s="155"/>
      <c r="F78" s="155"/>
      <c r="G78" s="155"/>
      <c r="H78" s="155"/>
      <c r="I78" s="155"/>
    </row>
    <row r="79" spans="1:16" ht="14.45" customHeight="1" x14ac:dyDescent="0.25">
      <c r="A79" s="155" t="s">
        <v>34</v>
      </c>
      <c r="B79" s="155"/>
      <c r="C79" s="155"/>
      <c r="D79" s="155"/>
      <c r="E79" s="155"/>
      <c r="F79" s="155"/>
      <c r="G79" s="155"/>
      <c r="H79" s="155"/>
      <c r="I79" s="155"/>
    </row>
    <row r="80" spans="1:16" x14ac:dyDescent="0.25">
      <c r="A80" s="83"/>
      <c r="B80" s="84"/>
      <c r="C80" s="84"/>
      <c r="D80" s="84"/>
      <c r="E80" s="84"/>
      <c r="F80" s="84"/>
      <c r="G80" s="84"/>
      <c r="H80" s="84"/>
      <c r="I80" s="85"/>
    </row>
    <row r="81" spans="1:9" x14ac:dyDescent="0.25">
      <c r="A81" s="1"/>
      <c r="B81" s="1"/>
      <c r="C81" s="1"/>
      <c r="D81" s="1"/>
      <c r="E81" s="1"/>
      <c r="F81" s="1"/>
      <c r="G81" s="1"/>
      <c r="H81" s="1"/>
      <c r="I81" s="1"/>
    </row>
  </sheetData>
  <mergeCells count="4">
    <mergeCell ref="A78:I78"/>
    <mergeCell ref="A79:I79"/>
    <mergeCell ref="A9:I9"/>
    <mergeCell ref="A10:I10"/>
  </mergeCells>
  <dataValidations disablePrompts="1" count="1">
    <dataValidation type="list" allowBlank="1" showInputMessage="1" showErrorMessage="1" sqref="B14:H14">
      <formula1>"CGAAP, MIFRS, USGAAP, ASPE"</formula1>
    </dataValidation>
  </dataValidations>
  <pageMargins left="0.25" right="0.25" top="0.75" bottom="0.75" header="0.3" footer="0.3"/>
  <pageSetup scale="47" orientation="portrait" r:id="rId1"/>
  <headerFooter scaleWithDoc="0">
    <oddHeader>&amp;RFiled: 2017-05-12
EB-2017-0049
Exhibit C2
Tab 1
Schedule 1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47"/>
  <sheetViews>
    <sheetView tabSelected="1" view="pageLayout" zoomScaleNormal="80" workbookViewId="0">
      <selection activeCell="O11" sqref="O11"/>
    </sheetView>
  </sheetViews>
  <sheetFormatPr defaultRowHeight="15" x14ac:dyDescent="0.25"/>
  <cols>
    <col min="1" max="1" width="2.7109375" customWidth="1"/>
    <col min="2" max="2" width="6" customWidth="1"/>
    <col min="3" max="3" width="21.85546875" customWidth="1"/>
    <col min="4" max="4" width="14.7109375" customWidth="1"/>
    <col min="5" max="5" width="17.7109375" customWidth="1"/>
    <col min="6" max="8" width="14.7109375" customWidth="1"/>
    <col min="9" max="9" width="15.7109375" customWidth="1"/>
    <col min="11" max="11" width="10.7109375" customWidth="1"/>
  </cols>
  <sheetData>
    <row r="1" spans="1:10" ht="14.45" x14ac:dyDescent="0.3">
      <c r="A1" s="1"/>
      <c r="B1" s="1"/>
      <c r="C1" s="1"/>
      <c r="D1" s="1"/>
      <c r="E1" s="1"/>
      <c r="F1" s="1"/>
      <c r="G1" s="1"/>
      <c r="H1" s="65"/>
      <c r="I1" s="67"/>
      <c r="J1" s="1"/>
    </row>
    <row r="2" spans="1:10" ht="14.45" x14ac:dyDescent="0.3">
      <c r="A2" s="1"/>
      <c r="B2" s="1"/>
      <c r="C2" s="1"/>
      <c r="D2" s="1"/>
      <c r="E2" s="1"/>
      <c r="F2" s="1"/>
      <c r="G2" s="1"/>
      <c r="H2" s="65"/>
      <c r="I2" s="61"/>
      <c r="J2" s="1"/>
    </row>
    <row r="3" spans="1:10" ht="14.45" x14ac:dyDescent="0.3">
      <c r="A3" s="1"/>
      <c r="B3" s="1"/>
      <c r="C3" s="1"/>
      <c r="D3" s="1"/>
      <c r="E3" s="1"/>
      <c r="F3" s="1"/>
      <c r="G3" s="1"/>
      <c r="H3" s="65"/>
      <c r="I3" s="61"/>
      <c r="J3" s="1"/>
    </row>
    <row r="4" spans="1:10" ht="14.45" x14ac:dyDescent="0.3">
      <c r="A4" s="1"/>
      <c r="B4" s="1"/>
      <c r="C4" s="1"/>
      <c r="D4" s="1"/>
      <c r="E4" s="1"/>
      <c r="F4" s="1"/>
      <c r="G4" s="1"/>
      <c r="H4" s="65"/>
      <c r="I4" s="62"/>
      <c r="J4" s="1"/>
    </row>
    <row r="5" spans="1:10" ht="14.45" x14ac:dyDescent="0.3">
      <c r="A5" s="1"/>
      <c r="B5" s="1"/>
      <c r="C5" s="1"/>
      <c r="D5" s="1"/>
      <c r="E5" s="1"/>
      <c r="F5" s="1"/>
      <c r="G5" s="1"/>
      <c r="H5" s="65"/>
      <c r="I5" s="63"/>
      <c r="J5" s="1"/>
    </row>
    <row r="6" spans="1:10" ht="14.45" x14ac:dyDescent="0.3">
      <c r="A6" s="1"/>
      <c r="B6" s="1"/>
      <c r="C6" s="1"/>
      <c r="D6" s="1"/>
      <c r="E6" s="1"/>
      <c r="F6" s="1"/>
      <c r="G6" s="1"/>
      <c r="H6" s="65"/>
      <c r="I6" s="63"/>
      <c r="J6" s="1"/>
    </row>
    <row r="7" spans="1:10" ht="14.45" x14ac:dyDescent="0.3">
      <c r="A7" s="1"/>
      <c r="B7" s="1"/>
      <c r="C7" s="1"/>
      <c r="D7" s="1"/>
      <c r="E7" s="1"/>
      <c r="F7" s="1"/>
      <c r="G7" s="1"/>
      <c r="H7" s="65"/>
      <c r="I7" s="64"/>
      <c r="J7" s="1"/>
    </row>
    <row r="8" spans="1:10" ht="14.45" x14ac:dyDescent="0.3">
      <c r="A8" s="1"/>
      <c r="B8" s="1"/>
      <c r="C8" s="1"/>
      <c r="D8" s="1"/>
      <c r="E8" s="1"/>
      <c r="F8" s="1"/>
      <c r="G8" s="1"/>
      <c r="H8" s="1"/>
      <c r="I8" s="1"/>
      <c r="J8" s="1"/>
    </row>
    <row r="9" spans="1:10" ht="17.45" x14ac:dyDescent="0.3">
      <c r="A9" s="1"/>
      <c r="B9" s="156" t="s">
        <v>35</v>
      </c>
      <c r="C9" s="156"/>
      <c r="D9" s="156"/>
      <c r="E9" s="156"/>
      <c r="F9" s="156"/>
      <c r="G9" s="156"/>
      <c r="H9" s="156"/>
      <c r="I9" s="156"/>
      <c r="J9" s="1"/>
    </row>
    <row r="10" spans="1:10" ht="17.45" x14ac:dyDescent="0.3">
      <c r="A10" s="1"/>
      <c r="B10" s="156" t="s">
        <v>36</v>
      </c>
      <c r="C10" s="156"/>
      <c r="D10" s="156"/>
      <c r="E10" s="156"/>
      <c r="F10" s="156"/>
      <c r="G10" s="156"/>
      <c r="H10" s="156"/>
      <c r="I10" s="156"/>
      <c r="J10" s="1"/>
    </row>
    <row r="11" spans="1:10" ht="17.45" x14ac:dyDescent="0.3">
      <c r="A11" s="1"/>
      <c r="B11" s="20"/>
      <c r="C11" s="20"/>
      <c r="D11" s="20"/>
      <c r="E11" s="20"/>
      <c r="F11" s="20"/>
      <c r="G11" s="20"/>
      <c r="H11" s="20"/>
      <c r="I11" s="21"/>
      <c r="J11" s="1"/>
    </row>
    <row r="12" spans="1:10" thickBot="1" x14ac:dyDescent="0.35">
      <c r="A12" s="1"/>
      <c r="B12" s="1"/>
      <c r="C12" s="1"/>
      <c r="D12" s="1"/>
      <c r="E12" s="1"/>
      <c r="F12" s="1"/>
      <c r="G12" s="1"/>
      <c r="H12" s="1"/>
      <c r="I12" s="22"/>
      <c r="J12" s="1"/>
    </row>
    <row r="13" spans="1:10" ht="40.15" thickBot="1" x14ac:dyDescent="0.35">
      <c r="A13" s="1"/>
      <c r="B13" s="23"/>
      <c r="C13" s="24"/>
      <c r="D13" s="25" t="s">
        <v>72</v>
      </c>
      <c r="E13" s="25" t="s">
        <v>71</v>
      </c>
      <c r="F13" s="5" t="s">
        <v>17</v>
      </c>
      <c r="G13" s="5" t="s">
        <v>70</v>
      </c>
      <c r="H13" s="5" t="s">
        <v>62</v>
      </c>
      <c r="I13" s="6" t="s">
        <v>63</v>
      </c>
      <c r="J13" s="1"/>
    </row>
    <row r="14" spans="1:10" ht="15.75" thickBot="1" x14ac:dyDescent="0.3">
      <c r="A14" s="1"/>
      <c r="B14" s="166" t="s">
        <v>1</v>
      </c>
      <c r="C14" s="167"/>
      <c r="D14" s="8" t="s">
        <v>65</v>
      </c>
      <c r="E14" s="8" t="s">
        <v>65</v>
      </c>
      <c r="F14" s="8" t="s">
        <v>65</v>
      </c>
      <c r="G14" s="8" t="s">
        <v>65</v>
      </c>
      <c r="H14" s="8" t="s">
        <v>65</v>
      </c>
      <c r="I14" s="9" t="s">
        <v>65</v>
      </c>
      <c r="J14" s="1"/>
    </row>
    <row r="15" spans="1:10" x14ac:dyDescent="0.25">
      <c r="A15" s="1"/>
      <c r="B15" s="168" t="s">
        <v>37</v>
      </c>
      <c r="C15" s="169"/>
      <c r="D15" s="26"/>
      <c r="E15" s="26"/>
      <c r="F15" s="26"/>
      <c r="G15" s="26"/>
      <c r="H15" s="26"/>
      <c r="I15" s="27"/>
      <c r="J15" s="1"/>
    </row>
    <row r="16" spans="1:10" x14ac:dyDescent="0.25">
      <c r="A16" s="1"/>
      <c r="B16" s="170" t="s">
        <v>66</v>
      </c>
      <c r="C16" s="171"/>
      <c r="D16" s="47">
        <f>1000000*'2-JC'!B75-D17</f>
        <v>597851148.1838479</v>
      </c>
      <c r="E16" s="47">
        <f>1000000*'2-JC'!C75-E17</f>
        <v>465772478.30526805</v>
      </c>
      <c r="F16" s="47">
        <f>1000000*'2-JC'!D75-F17</f>
        <v>492044825.73094225</v>
      </c>
      <c r="G16" s="47">
        <f>1000000*'2-JC'!E75-G17</f>
        <v>500866378.64376426</v>
      </c>
      <c r="H16" s="47">
        <f>1000000*'2-JC'!F75-H17</f>
        <v>493455849.19097745</v>
      </c>
      <c r="I16" s="47">
        <f>1000000*'2-JC'!G75-I17</f>
        <v>503883777.35087788</v>
      </c>
      <c r="J16" s="1"/>
    </row>
    <row r="17" spans="1:16" x14ac:dyDescent="0.25">
      <c r="A17" s="1"/>
      <c r="B17" s="170" t="s">
        <v>108</v>
      </c>
      <c r="C17" s="171"/>
      <c r="D17" s="28">
        <f>'2-JC'!B58*1000000</f>
        <v>76757859.300574481</v>
      </c>
      <c r="E17" s="28">
        <f>'2-JC'!C58*1000000</f>
        <v>77251538.485817105</v>
      </c>
      <c r="F17" s="28">
        <f>'2-JC'!D58*1000000</f>
        <v>80541035.481969237</v>
      </c>
      <c r="G17" s="28">
        <f>'2-JC'!E58*1000000</f>
        <v>82654462.798644274</v>
      </c>
      <c r="H17" s="28">
        <f>'2-JC'!F58*1000000</f>
        <v>87153511.634361148</v>
      </c>
      <c r="I17" s="28">
        <f>'2-JC'!G58*1000000</f>
        <v>87961468.132367834</v>
      </c>
      <c r="J17" s="1"/>
      <c r="K17" s="48"/>
      <c r="L17" s="48"/>
      <c r="M17" s="48"/>
      <c r="N17" s="48"/>
      <c r="O17" s="48"/>
      <c r="P17" s="48"/>
    </row>
    <row r="18" spans="1:16" ht="28.15" customHeight="1" x14ac:dyDescent="0.25">
      <c r="A18" s="1"/>
      <c r="B18" s="170" t="s">
        <v>38</v>
      </c>
      <c r="C18" s="171"/>
      <c r="D18" s="29">
        <f t="shared" ref="D18:I18" si="0">SUM(D16:D17)</f>
        <v>674609007.48442245</v>
      </c>
      <c r="E18" s="29">
        <f>SUM(E16:E17)</f>
        <v>543024016.79108512</v>
      </c>
      <c r="F18" s="29">
        <f t="shared" si="0"/>
        <v>572585861.21291149</v>
      </c>
      <c r="G18" s="29">
        <f t="shared" si="0"/>
        <v>583520841.44240856</v>
      </c>
      <c r="H18" s="29">
        <f t="shared" si="0"/>
        <v>580609360.8253386</v>
      </c>
      <c r="I18" s="29">
        <f t="shared" si="0"/>
        <v>591845245.48324573</v>
      </c>
      <c r="J18" s="1"/>
    </row>
    <row r="19" spans="1:16" ht="14.45" customHeight="1" x14ac:dyDescent="0.25">
      <c r="A19" s="1"/>
      <c r="B19" s="172" t="s">
        <v>39</v>
      </c>
      <c r="C19" s="173"/>
      <c r="D19" s="30">
        <v>1267171</v>
      </c>
      <c r="E19" s="60">
        <v>1288000</v>
      </c>
      <c r="F19" s="30">
        <v>1274369</v>
      </c>
      <c r="G19" s="30">
        <v>1283351</v>
      </c>
      <c r="H19" s="30">
        <v>1291963</v>
      </c>
      <c r="I19" s="31">
        <v>1300516</v>
      </c>
      <c r="J19" s="1"/>
    </row>
    <row r="20" spans="1:16" x14ac:dyDescent="0.25">
      <c r="A20" s="1"/>
      <c r="B20" s="160" t="s">
        <v>40</v>
      </c>
      <c r="C20" s="161"/>
      <c r="D20" s="32" t="s">
        <v>75</v>
      </c>
      <c r="E20" s="46" t="s">
        <v>114</v>
      </c>
      <c r="F20" s="32" t="s">
        <v>75</v>
      </c>
      <c r="G20" s="32" t="s">
        <v>75</v>
      </c>
      <c r="H20" s="32">
        <v>8581</v>
      </c>
      <c r="I20" s="33">
        <v>8606</v>
      </c>
      <c r="J20" s="1"/>
    </row>
    <row r="21" spans="1:16" x14ac:dyDescent="0.25">
      <c r="A21" s="1"/>
      <c r="B21" s="160" t="s">
        <v>41</v>
      </c>
      <c r="C21" s="161"/>
      <c r="D21" s="49"/>
      <c r="E21" s="34"/>
      <c r="F21" s="49"/>
      <c r="G21" s="49"/>
      <c r="H21" s="49">
        <f t="shared" ref="H21:I21" si="1">IF(H20=0,"",H19/H20)</f>
        <v>150.5608903391213</v>
      </c>
      <c r="I21" s="49">
        <f t="shared" si="1"/>
        <v>151.11735998140833</v>
      </c>
      <c r="J21" s="1"/>
    </row>
    <row r="22" spans="1:16" x14ac:dyDescent="0.25">
      <c r="A22" s="1"/>
      <c r="B22" s="160" t="s">
        <v>42</v>
      </c>
      <c r="C22" s="161"/>
      <c r="D22" s="50"/>
      <c r="E22" s="35"/>
      <c r="F22" s="50"/>
      <c r="G22" s="50"/>
      <c r="H22" s="50"/>
      <c r="I22" s="52"/>
      <c r="J22" s="1"/>
    </row>
    <row r="23" spans="1:16" x14ac:dyDescent="0.25">
      <c r="A23" s="1"/>
      <c r="B23" s="163" t="s">
        <v>43</v>
      </c>
      <c r="C23" s="161"/>
      <c r="D23" s="51">
        <f t="shared" ref="D23:I23" si="2">IF(D19=0,"",D16/D19)</f>
        <v>471.79989771218555</v>
      </c>
      <c r="E23" s="44">
        <f>IF(E19=0,"",E16/E19)</f>
        <v>361.62459495750625</v>
      </c>
      <c r="F23" s="51">
        <f t="shared" si="2"/>
        <v>386.10859627858355</v>
      </c>
      <c r="G23" s="51">
        <f t="shared" si="2"/>
        <v>390.28011716495661</v>
      </c>
      <c r="H23" s="51">
        <f t="shared" si="2"/>
        <v>381.94270980746154</v>
      </c>
      <c r="I23" s="51">
        <f t="shared" si="2"/>
        <v>387.44911815839089</v>
      </c>
      <c r="J23" s="1"/>
    </row>
    <row r="24" spans="1:16" x14ac:dyDescent="0.25">
      <c r="A24" s="1"/>
      <c r="B24" s="36" t="s">
        <v>44</v>
      </c>
      <c r="C24" s="37"/>
      <c r="D24" s="51">
        <f t="shared" ref="D24:I24" si="3">IF(D19=0,"",D17/D19)</f>
        <v>60.574191881422855</v>
      </c>
      <c r="E24" s="44">
        <f>IF(E19=0,"",E17/E19)</f>
        <v>59.977902551100236</v>
      </c>
      <c r="F24" s="51">
        <f t="shared" si="3"/>
        <v>63.20071775284022</v>
      </c>
      <c r="G24" s="51">
        <f t="shared" si="3"/>
        <v>64.405188291156719</v>
      </c>
      <c r="H24" s="51">
        <f t="shared" si="3"/>
        <v>67.458210207537789</v>
      </c>
      <c r="I24" s="51">
        <f t="shared" si="3"/>
        <v>67.635821575719049</v>
      </c>
      <c r="J24" s="1"/>
    </row>
    <row r="25" spans="1:16" x14ac:dyDescent="0.25">
      <c r="A25" s="1"/>
      <c r="B25" s="36" t="s">
        <v>45</v>
      </c>
      <c r="C25" s="37"/>
      <c r="D25" s="51">
        <f t="shared" ref="D25:I25" si="4">IF(D19=0,"",D18/D19)</f>
        <v>532.37408959360846</v>
      </c>
      <c r="E25" s="44">
        <f>IF(E19=0,"",E18/E19)</f>
        <v>421.60249750860646</v>
      </c>
      <c r="F25" s="51">
        <f t="shared" si="4"/>
        <v>449.30931403142375</v>
      </c>
      <c r="G25" s="51">
        <f t="shared" si="4"/>
        <v>454.68530545611338</v>
      </c>
      <c r="H25" s="51">
        <f t="shared" si="4"/>
        <v>449.40092001499937</v>
      </c>
      <c r="I25" s="51">
        <f t="shared" si="4"/>
        <v>455.08493973410992</v>
      </c>
      <c r="J25" s="1"/>
    </row>
    <row r="26" spans="1:16" x14ac:dyDescent="0.25">
      <c r="A26" s="1"/>
      <c r="B26" s="160" t="s">
        <v>46</v>
      </c>
      <c r="C26" s="161"/>
      <c r="D26" s="49"/>
      <c r="E26" s="45"/>
      <c r="F26" s="49"/>
      <c r="G26" s="49"/>
      <c r="H26" s="49"/>
      <c r="I26" s="53"/>
      <c r="J26" s="1"/>
    </row>
    <row r="27" spans="1:16" x14ac:dyDescent="0.25">
      <c r="A27" s="1"/>
      <c r="B27" s="163" t="s">
        <v>47</v>
      </c>
      <c r="C27" s="161"/>
      <c r="D27" s="51"/>
      <c r="E27" s="44"/>
      <c r="F27" s="51"/>
      <c r="G27" s="51"/>
      <c r="H27" s="51">
        <f t="shared" ref="H27:I27" si="5">IF(H20=0,"",H16/H20)</f>
        <v>57505.634447148055</v>
      </c>
      <c r="I27" s="51">
        <f t="shared" si="5"/>
        <v>58550.287863220765</v>
      </c>
      <c r="J27" s="1"/>
    </row>
    <row r="28" spans="1:16" x14ac:dyDescent="0.25">
      <c r="A28" s="1"/>
      <c r="B28" s="36" t="s">
        <v>48</v>
      </c>
      <c r="C28" s="37"/>
      <c r="D28" s="51"/>
      <c r="E28" s="44"/>
      <c r="F28" s="51"/>
      <c r="G28" s="51"/>
      <c r="H28" s="51">
        <f t="shared" ref="H28:I28" si="6">IF(H20=0,"",H17/H20)</f>
        <v>10156.568189530492</v>
      </c>
      <c r="I28" s="51">
        <f t="shared" si="6"/>
        <v>10220.946796696238</v>
      </c>
      <c r="J28" s="1"/>
    </row>
    <row r="29" spans="1:16" x14ac:dyDescent="0.25">
      <c r="A29" s="1"/>
      <c r="B29" s="36" t="s">
        <v>49</v>
      </c>
      <c r="C29" s="37"/>
      <c r="D29" s="51"/>
      <c r="E29" s="44"/>
      <c r="F29" s="51"/>
      <c r="G29" s="51"/>
      <c r="H29" s="51">
        <f t="shared" ref="H29:I29" si="7">IF(H20=0,"",H18/H20)</f>
        <v>67662.202636678543</v>
      </c>
      <c r="I29" s="51">
        <f t="shared" si="7"/>
        <v>68771.234659916998</v>
      </c>
      <c r="J29" s="1"/>
    </row>
    <row r="30" spans="1:16" x14ac:dyDescent="0.25">
      <c r="A30" s="1"/>
      <c r="B30" s="1"/>
      <c r="C30" s="1"/>
      <c r="D30" s="1"/>
      <c r="E30" s="1"/>
      <c r="F30" s="1"/>
      <c r="G30" s="1"/>
      <c r="H30" s="1"/>
      <c r="I30" s="1"/>
      <c r="J30" s="1"/>
    </row>
    <row r="31" spans="1:16" x14ac:dyDescent="0.25">
      <c r="A31" s="1"/>
      <c r="B31" s="38" t="s">
        <v>24</v>
      </c>
      <c r="C31" s="1"/>
      <c r="D31" s="42"/>
      <c r="E31" s="1"/>
      <c r="F31" s="42"/>
      <c r="G31" s="42"/>
      <c r="H31" s="42"/>
      <c r="I31" s="42"/>
      <c r="J31" s="1"/>
    </row>
    <row r="32" spans="1:16" x14ac:dyDescent="0.25">
      <c r="A32" s="1"/>
      <c r="B32" s="1"/>
      <c r="C32" s="1"/>
      <c r="D32" s="1"/>
      <c r="E32" s="1"/>
      <c r="F32" s="1"/>
      <c r="G32" s="1"/>
      <c r="H32" s="1"/>
      <c r="I32" s="1"/>
      <c r="J32" s="1"/>
    </row>
    <row r="33" spans="1:10" ht="27" customHeight="1" x14ac:dyDescent="0.25">
      <c r="A33" s="1"/>
      <c r="B33" s="39">
        <v>1</v>
      </c>
      <c r="C33" s="164" t="s">
        <v>26</v>
      </c>
      <c r="D33" s="164"/>
      <c r="E33" s="164"/>
      <c r="F33" s="164"/>
      <c r="G33" s="164"/>
      <c r="H33" s="164"/>
      <c r="I33" s="164"/>
      <c r="J33" s="1"/>
    </row>
    <row r="34" spans="1:10" x14ac:dyDescent="0.25">
      <c r="A34" s="1"/>
      <c r="B34" s="40"/>
      <c r="C34" s="164"/>
      <c r="D34" s="164"/>
      <c r="E34" s="164"/>
      <c r="F34" s="164"/>
      <c r="G34" s="164"/>
      <c r="H34" s="164"/>
      <c r="I34" s="164"/>
      <c r="J34" s="1"/>
    </row>
    <row r="35" spans="1:10" x14ac:dyDescent="0.25">
      <c r="A35" s="1"/>
      <c r="B35" s="39">
        <v>2</v>
      </c>
      <c r="C35" s="165" t="s">
        <v>50</v>
      </c>
      <c r="D35" s="165"/>
      <c r="E35" s="165"/>
      <c r="F35" s="165"/>
      <c r="G35" s="165"/>
      <c r="H35" s="165"/>
      <c r="I35" s="165"/>
      <c r="J35" s="1"/>
    </row>
    <row r="36" spans="1:10" ht="14.45" customHeight="1" x14ac:dyDescent="0.25">
      <c r="A36" s="1"/>
      <c r="B36" s="39">
        <v>3</v>
      </c>
      <c r="C36" s="162" t="s">
        <v>51</v>
      </c>
      <c r="D36" s="162"/>
      <c r="E36" s="162"/>
      <c r="F36" s="162"/>
      <c r="G36" s="162"/>
      <c r="H36" s="162"/>
      <c r="I36" s="162"/>
      <c r="J36" s="1"/>
    </row>
    <row r="37" spans="1:10" ht="14.45" customHeight="1" x14ac:dyDescent="0.25">
      <c r="A37" s="1"/>
      <c r="B37" s="39">
        <v>4</v>
      </c>
      <c r="C37" s="162" t="s">
        <v>52</v>
      </c>
      <c r="D37" s="162"/>
      <c r="E37" s="162"/>
      <c r="F37" s="162"/>
      <c r="G37" s="162"/>
      <c r="H37" s="162"/>
      <c r="I37" s="162"/>
      <c r="J37" s="1"/>
    </row>
    <row r="38" spans="1:10" ht="14.45" customHeight="1" x14ac:dyDescent="0.25">
      <c r="A38" s="1"/>
      <c r="B38" s="41">
        <v>5</v>
      </c>
      <c r="C38" s="162" t="s">
        <v>112</v>
      </c>
      <c r="D38" s="162"/>
      <c r="E38" s="162"/>
      <c r="F38" s="162"/>
      <c r="G38" s="162"/>
      <c r="H38" s="162"/>
      <c r="I38" s="162"/>
      <c r="J38" s="1"/>
    </row>
    <row r="39" spans="1:10" x14ac:dyDescent="0.25">
      <c r="A39" s="1"/>
      <c r="B39" s="58">
        <v>6</v>
      </c>
      <c r="C39" s="57" t="s">
        <v>113</v>
      </c>
      <c r="D39" s="1"/>
      <c r="E39" s="1"/>
      <c r="F39" s="1"/>
      <c r="G39" s="1"/>
      <c r="H39" s="1"/>
      <c r="I39" s="1"/>
      <c r="J39" s="1"/>
    </row>
    <row r="40" spans="1:10" x14ac:dyDescent="0.25">
      <c r="A40" s="1"/>
      <c r="B40" s="59"/>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sheetData>
  <mergeCells count="19">
    <mergeCell ref="B23:C23"/>
    <mergeCell ref="B14:C14"/>
    <mergeCell ref="B15:C15"/>
    <mergeCell ref="B16:C16"/>
    <mergeCell ref="B17:C17"/>
    <mergeCell ref="B18:C18"/>
    <mergeCell ref="B19:C19"/>
    <mergeCell ref="C38:I38"/>
    <mergeCell ref="B26:C26"/>
    <mergeCell ref="B27:C27"/>
    <mergeCell ref="C33:I34"/>
    <mergeCell ref="C35:I35"/>
    <mergeCell ref="C36:I36"/>
    <mergeCell ref="C37:I37"/>
    <mergeCell ref="B20:C20"/>
    <mergeCell ref="B21:C21"/>
    <mergeCell ref="B22:C22"/>
    <mergeCell ref="B9:I9"/>
    <mergeCell ref="B10:I10"/>
  </mergeCells>
  <dataValidations disablePrompts="1" count="1">
    <dataValidation type="list" allowBlank="1" showInputMessage="1" showErrorMessage="1" sqref="D14:H14">
      <formula1>"CGAAP, MIFRS, USGAAP, ASPE"</formula1>
    </dataValidation>
  </dataValidations>
  <printOptions horizontalCentered="1"/>
  <pageMargins left="0.25" right="0.25" top="0.75" bottom="0.75" header="0.3" footer="0.3"/>
  <pageSetup scale="47" orientation="portrait" r:id="rId1"/>
  <headerFooter>
    <oddHeader>&amp;RFiled: 2017-05-12
EB-2017-0049
Exhibit C2
Tab 1
Schedule 1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2F328B-7782-4EA1-94A2-96950A6A2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365235-8AFF-4291-A8E3-DF57CEBD510F}">
  <ds:schemaRefs>
    <ds:schemaRef ds:uri="http://schemas.microsoft.com/office/2006/documentManagement/types"/>
    <ds:schemaRef ds:uri="http://purl.org/dc/terms/"/>
    <ds:schemaRef ds:uri="http://www.w3.org/XML/1998/namespace"/>
    <ds:schemaRef ds:uri="http://purl.org/dc/elements/1.1/"/>
    <ds:schemaRef ds:uri="http://purl.org/dc/dcmitype/"/>
    <ds:schemaRef ds:uri="f0af1d65-dfd0-4b99-b523-def3a954563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1A239FA-7645-40E3-9258-6D507359D7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2-JA</vt:lpstr>
      <vt:lpstr>2-JB</vt:lpstr>
      <vt:lpstr>2-JC</vt:lpstr>
      <vt:lpstr>2-L</vt:lpstr>
      <vt:lpstr>Sheet1</vt:lpstr>
      <vt:lpstr>'2-JA'!Print_Area</vt:lpstr>
      <vt:lpstr>'2-JB'!Print_Area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OM&amp;A Summary and Cost Driver Tables</dc:title>
  <dc:creator>William ILIE</dc:creator>
  <cp:lastModifiedBy>DENNENY Kelly</cp:lastModifiedBy>
  <cp:lastPrinted>2017-05-12T17:53:07Z</cp:lastPrinted>
  <dcterms:created xsi:type="dcterms:W3CDTF">2016-12-16T21:11:34Z</dcterms:created>
  <dcterms:modified xsi:type="dcterms:W3CDTF">2017-05-12T20:30:08Z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y fmtid="{D5CDD505-2E9C-101B-9397-08002B2CF9AE}" pid="3" name="Hydro One Data Classification">
    <vt:lpwstr>Internal Use (Only Internal information is not for release to the public)</vt:lpwstr>
  </property>
  <property fmtid="{D5CDD505-2E9C-101B-9397-08002B2CF9AE}" pid="4" name="RA2_Approved">
    <vt:bool>false</vt:bool>
  </property>
  <property fmtid="{D5CDD505-2E9C-101B-9397-08002B2CF9AE}" pid="5" name="ISD_Category">
    <vt:lpwstr>Other</vt:lpwstr>
  </property>
  <property fmtid="{D5CDD505-2E9C-101B-9397-08002B2CF9AE}" pid="6" name="AM_Approved">
    <vt:bool>false</vt:bool>
  </property>
  <property fmtid="{D5CDD505-2E9C-101B-9397-08002B2CF9AE}" pid="7" name="Order">
    <vt:r8>60800</vt:r8>
  </property>
  <property fmtid="{D5CDD505-2E9C-101B-9397-08002B2CF9AE}" pid="8" name="Jurisdiction">
    <vt:lpwstr>OEB</vt:lpwstr>
  </property>
  <property fmtid="{D5CDD505-2E9C-101B-9397-08002B2CF9AE}" pid="9" name="Document Type">
    <vt:lpwstr>Prefiled evidence</vt:lpwstr>
  </property>
  <property fmtid="{D5CDD505-2E9C-101B-9397-08002B2CF9AE}" pid="10" name="Authoring Party">
    <vt:lpwstr>Hydro One Networks - HONI</vt:lpwstr>
  </property>
  <property fmtid="{D5CDD505-2E9C-101B-9397-08002B2CF9AE}" pid="11" name="Case Type">
    <vt:lpwstr>Electricity</vt:lpwstr>
  </property>
  <property fmtid="{D5CDD505-2E9C-101B-9397-08002B2CF9AE}" pid="12" name="Applicant">
    <vt:lpwstr>;#Hydro One Networks;#</vt:lpwstr>
  </property>
</Properties>
</file>