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3830" windowHeight="6630"/>
  </bookViews>
  <sheets>
    <sheet name="App.2-D_Overhead" sheetId="1" r:id="rId1"/>
    <sheet name="App.2-KA_P_OPEBs" sheetId="2" r:id="rId2"/>
  </sheets>
  <externalReferences>
    <externalReference r:id="rId3"/>
  </externalReferences>
  <definedNames>
    <definedName name="BridgeYear">'[1]LDC Info'!$E$26</definedName>
    <definedName name="EBNUMBER">'[1]LDC Info'!$E$16</definedName>
    <definedName name="TestYear">'[1]LDC Info'!$E$24</definedName>
  </definedNames>
  <calcPr calcId="145621" iterate="1"/>
</workbook>
</file>

<file path=xl/calcChain.xml><?xml version="1.0" encoding="utf-8"?>
<calcChain xmlns="http://schemas.openxmlformats.org/spreadsheetml/2006/main">
  <c r="G32" i="2" l="1"/>
  <c r="C32" i="2"/>
  <c r="J31" i="2"/>
  <c r="I30" i="2"/>
  <c r="I32" i="2" s="1"/>
  <c r="H30" i="2"/>
  <c r="H32" i="2" s="1"/>
  <c r="G30" i="2"/>
  <c r="F30" i="2"/>
  <c r="F32" i="2" s="1"/>
  <c r="E30" i="2"/>
  <c r="E32" i="2" s="1"/>
  <c r="D30" i="2"/>
  <c r="D32" i="2" s="1"/>
  <c r="C30" i="2"/>
  <c r="J29" i="2"/>
  <c r="J28" i="2"/>
  <c r="J30" i="2" s="1"/>
  <c r="I26" i="2"/>
  <c r="H26" i="2"/>
  <c r="G26" i="2"/>
  <c r="F26" i="2"/>
  <c r="E26" i="2"/>
  <c r="D26" i="2" s="1"/>
  <c r="C26" i="2" s="1"/>
  <c r="J1" i="2"/>
  <c r="C34" i="1"/>
  <c r="F32" i="1"/>
  <c r="F34" i="1" s="1"/>
  <c r="E32" i="1"/>
  <c r="E34" i="1" s="1"/>
  <c r="D32" i="1"/>
  <c r="D18" i="1" s="1"/>
  <c r="C32" i="1"/>
  <c r="B32" i="1"/>
  <c r="B34" i="1" s="1"/>
  <c r="F23" i="1"/>
  <c r="D23" i="1" s="1"/>
  <c r="E23" i="1"/>
  <c r="B23" i="1"/>
  <c r="F18" i="1"/>
  <c r="E18" i="1"/>
  <c r="C18" i="1"/>
  <c r="B18" i="1"/>
  <c r="F15" i="1"/>
  <c r="E15" i="1" s="1"/>
  <c r="D15" i="1"/>
  <c r="C15" i="1"/>
  <c r="B15" i="1"/>
  <c r="G1" i="1"/>
  <c r="J32" i="2" l="1"/>
  <c r="D34" i="1"/>
  <c r="C23" i="1"/>
</calcChain>
</file>

<file path=xl/comments1.xml><?xml version="1.0" encoding="utf-8"?>
<comments xmlns="http://schemas.openxmlformats.org/spreadsheetml/2006/main">
  <authors>
    <author>Keith Ritchie</author>
  </authors>
  <commentList>
    <comment ref="F15" authorId="0">
      <text>
        <r>
          <rPr>
            <sz val="9"/>
            <color indexed="81"/>
            <rFont val="Tahoma"/>
            <family val="2"/>
          </rPr>
          <t>Keith Ritchie:</t>
        </r>
        <r>
          <rPr>
            <b/>
            <i/>
            <sz val="9"/>
            <color indexed="81"/>
            <rFont val="Tahoma"/>
            <family val="2"/>
          </rPr>
          <t xml:space="preserve">
Changes from fixed year dates to be
 driven from "TestYear" on sheet 1.</t>
        </r>
      </text>
    </comment>
  </commentList>
</comments>
</file>

<file path=xl/sharedStrings.xml><?xml version="1.0" encoding="utf-8"?>
<sst xmlns="http://schemas.openxmlformats.org/spreadsheetml/2006/main" count="76" uniqueCount="53">
  <si>
    <t>File Number:</t>
  </si>
  <si>
    <t>Exhibit:</t>
  </si>
  <si>
    <t>Tab:</t>
  </si>
  <si>
    <t>Attachment:</t>
  </si>
  <si>
    <t>2-E</t>
  </si>
  <si>
    <t>Page:</t>
  </si>
  <si>
    <t>Date:</t>
  </si>
  <si>
    <t>Appendix 2-D</t>
  </si>
  <si>
    <t>Overhead Expense</t>
  </si>
  <si>
    <t>Applicants are to provide a breakdown of OM&amp;A before capitalization in the below table.  OM&amp;A before capitalization may be broken down by cost center, program, drivers or another format best suited to focus on capitalized vs. uncapitalized OM&amp;A.</t>
  </si>
  <si>
    <t xml:space="preserve"> OM&amp;A Before Capitalization</t>
  </si>
  <si>
    <t>Historical Year</t>
  </si>
  <si>
    <t>Bridge Year</t>
  </si>
  <si>
    <t>Test Year</t>
  </si>
  <si>
    <t>Total OM&amp;A Before Capitalization (B)</t>
  </si>
  <si>
    <t>Applicants are to provide a breakdown of capitalized OM&amp;A in the below table.  Capitalized OM&amp;A may be broken down using the categories listed in the table below if possible.  Otherwise, applicants are to provide its own break down of capitalized OM&amp;A.</t>
  </si>
  <si>
    <t>Capitalized OM&amp;A</t>
  </si>
  <si>
    <t>Directly</t>
  </si>
  <si>
    <t>Explanation for Change in Overhead Capitalized</t>
  </si>
  <si>
    <t>Attributable?</t>
  </si>
  <si>
    <t>(Yes/No)</t>
  </si>
  <si>
    <t>Benefits</t>
  </si>
  <si>
    <t>Yes</t>
  </si>
  <si>
    <t>No changes necessary on transition to MIFRS</t>
  </si>
  <si>
    <t>Downtime</t>
  </si>
  <si>
    <t>Material</t>
  </si>
  <si>
    <t>Supervisory</t>
  </si>
  <si>
    <t>Engineering</t>
  </si>
  <si>
    <t>Trucking</t>
  </si>
  <si>
    <t>Total Capitalized OM&amp;A (A)</t>
  </si>
  <si>
    <t>% of Capitalized OM&amp;A (=A/B)</t>
  </si>
  <si>
    <t>4-G</t>
  </si>
  <si>
    <t>Appendix 2-KA</t>
  </si>
  <si>
    <t>OPEBs (Other Post-Employment Benefits) Costs</t>
  </si>
  <si>
    <t>A</t>
  </si>
  <si>
    <t>Please indicate if OPEBs were recovered on a cash or accrual accounting basis for each year since the distributor started to recover OPEBs in distribution rates from customers:</t>
  </si>
  <si>
    <t>Accrual</t>
  </si>
  <si>
    <t xml:space="preserve">Notes: </t>
  </si>
  <si>
    <t>(Please add any information to explain the accounting basis used for OPEBs cost recovery in rate setting. If basis is other than Cash or Accrual, an explanation is required.)</t>
  </si>
  <si>
    <t>Thunder Bay Hydro uses the Accrual method; Effective January 1, 2015, Thunder Bay Hydro adopted MIFRS and accordingly restated January 1, 2014 balances.  As a result $830,301 of unamortized gains was adjusted through opening retained earnings and $548,925 of actuarial gains due to a valuation update were recognized in Other Comprehensive Income in 2015.  Thunder Bay Hydro will be getting it's next valuation update effective January 1, 2018.</t>
  </si>
  <si>
    <t>B</t>
  </si>
  <si>
    <t>Please complete the following table:</t>
  </si>
  <si>
    <t>OPEBS</t>
  </si>
  <si>
    <t>Total</t>
  </si>
  <si>
    <t>Amounts included in Rates</t>
  </si>
  <si>
    <t xml:space="preserve">     OM&amp;A</t>
  </si>
  <si>
    <t xml:space="preserve">     Capital</t>
  </si>
  <si>
    <t xml:space="preserve">     Total</t>
  </si>
  <si>
    <t>Paid benefit amounts</t>
  </si>
  <si>
    <t>Net excess amount included in rates relative to amounts actually paid.</t>
  </si>
  <si>
    <t>C</t>
  </si>
  <si>
    <t>Please describe what the distributor has done with the recoveries in excess of cash payments:</t>
  </si>
  <si>
    <t>Thunder Bay Hydro has not segregated any excess or deficiencies in cash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</si>
</sst>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_);[Red]\(&quot;$&quot;#,##0\)"/>
    <numFmt numFmtId="165" formatCode="_-&quot;$&quot;* #,##0_-;\-&quot;$&quot;* #,##0_-;_-&quot;$&quot;* &quot;-&quot;??_-;_-@_-"/>
    <numFmt numFmtId="166" formatCode="0.0%"/>
    <numFmt numFmtId="167" formatCode="&quot;$&quot;#,##0_);[Black]\(&quot;$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4" applyProtection="1">
      <protection locked="0"/>
    </xf>
    <xf numFmtId="0" fontId="3" fillId="0" borderId="0" xfId="4" applyFill="1" applyProtection="1">
      <protection locked="0"/>
    </xf>
    <xf numFmtId="0" fontId="4" fillId="0" borderId="0" xfId="4" applyFont="1" applyProtection="1">
      <protection locked="0"/>
    </xf>
    <xf numFmtId="0" fontId="3" fillId="3" borderId="1" xfId="0" applyFont="1" applyFill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15" fontId="3" fillId="3" borderId="0" xfId="4" applyNumberFormat="1" applyFont="1" applyFill="1" applyAlignment="1" applyProtection="1">
      <alignment horizontal="right" vertical="top"/>
      <protection locked="0"/>
    </xf>
    <xf numFmtId="15" fontId="3" fillId="3" borderId="1" xfId="0" applyNumberFormat="1" applyFont="1" applyFill="1" applyBorder="1" applyAlignment="1" applyProtection="1">
      <alignment horizontal="right" vertical="top"/>
      <protection locked="0"/>
    </xf>
    <xf numFmtId="0" fontId="3" fillId="0" borderId="0" xfId="4" applyAlignment="1" applyProtection="1">
      <alignment vertical="top" wrapText="1"/>
      <protection locked="0"/>
    </xf>
    <xf numFmtId="0" fontId="4" fillId="0" borderId="0" xfId="4" applyFont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3" borderId="5" xfId="4" applyFont="1" applyFill="1" applyBorder="1" applyAlignment="1" applyProtection="1">
      <alignment horizontal="center"/>
      <protection locked="0"/>
    </xf>
    <xf numFmtId="0" fontId="4" fillId="3" borderId="6" xfId="4" applyFont="1" applyFill="1" applyBorder="1" applyAlignment="1" applyProtection="1">
      <alignment horizontal="center"/>
      <protection locked="0"/>
    </xf>
    <xf numFmtId="0" fontId="4" fillId="3" borderId="7" xfId="4" applyFont="1" applyFill="1" applyBorder="1" applyAlignment="1" applyProtection="1">
      <alignment horizontal="center"/>
      <protection locked="0"/>
    </xf>
    <xf numFmtId="0" fontId="3" fillId="0" borderId="8" xfId="4" applyFill="1" applyBorder="1" applyAlignment="1" applyProtection="1">
      <alignment horizontal="left" wrapText="1"/>
      <protection locked="0"/>
    </xf>
    <xf numFmtId="164" fontId="0" fillId="0" borderId="9" xfId="0" applyNumberFormat="1" applyFill="1" applyBorder="1" applyProtection="1"/>
    <xf numFmtId="164" fontId="0" fillId="0" borderId="10" xfId="0" applyNumberFormat="1" applyFill="1" applyBorder="1" applyProtection="1"/>
    <xf numFmtId="0" fontId="4" fillId="0" borderId="11" xfId="4" applyFont="1" applyBorder="1" applyAlignment="1" applyProtection="1">
      <alignment vertical="top"/>
      <protection locked="0"/>
    </xf>
    <xf numFmtId="164" fontId="1" fillId="0" borderId="12" xfId="1" applyNumberFormat="1" applyBorder="1" applyProtection="1"/>
    <xf numFmtId="0" fontId="4" fillId="0" borderId="0" xfId="4" applyFont="1" applyBorder="1" applyAlignment="1" applyProtection="1">
      <alignment vertical="top"/>
      <protection locked="0"/>
    </xf>
    <xf numFmtId="165" fontId="1" fillId="0" borderId="0" xfId="1" applyNumberFormat="1" applyBorder="1" applyProtection="1">
      <protection locked="0"/>
    </xf>
    <xf numFmtId="165" fontId="1" fillId="0" borderId="0" xfId="1" applyNumberFormat="1" applyFill="1" applyBorder="1" applyProtection="1">
      <protection locked="0"/>
    </xf>
    <xf numFmtId="165" fontId="1" fillId="0" borderId="0" xfId="1" applyNumberFormat="1" applyFill="1" applyBorder="1" applyAlignment="1" applyProtection="1">
      <protection locked="0"/>
    </xf>
    <xf numFmtId="0" fontId="4" fillId="0" borderId="0" xfId="4" applyFont="1" applyFill="1" applyBorder="1" applyAlignment="1" applyProtection="1">
      <alignment vertical="top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13" xfId="4" applyFont="1" applyFill="1" applyBorder="1" applyAlignment="1" applyProtection="1">
      <alignment horizontal="center"/>
      <protection locked="0"/>
    </xf>
    <xf numFmtId="0" fontId="4" fillId="0" borderId="14" xfId="4" applyFont="1" applyFill="1" applyBorder="1" applyAlignment="1" applyProtection="1">
      <alignment horizontal="center"/>
      <protection locked="0"/>
    </xf>
    <xf numFmtId="0" fontId="4" fillId="0" borderId="15" xfId="4" applyFont="1" applyFill="1" applyBorder="1" applyAlignment="1" applyProtection="1">
      <alignment horizontal="center"/>
      <protection locked="0"/>
    </xf>
    <xf numFmtId="0" fontId="4" fillId="3" borderId="16" xfId="4" applyFont="1" applyFill="1" applyBorder="1" applyAlignment="1" applyProtection="1">
      <alignment horizontal="center"/>
      <protection locked="0"/>
    </xf>
    <xf numFmtId="0" fontId="4" fillId="3" borderId="17" xfId="4" applyFont="1" applyFill="1" applyBorder="1" applyAlignment="1" applyProtection="1">
      <alignment horizontal="center"/>
      <protection locked="0"/>
    </xf>
    <xf numFmtId="0" fontId="4" fillId="0" borderId="16" xfId="4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164" fontId="0" fillId="0" borderId="18" xfId="0" applyNumberFormat="1" applyFill="1" applyBorder="1" applyAlignment="1" applyProtection="1"/>
    <xf numFmtId="165" fontId="1" fillId="4" borderId="19" xfId="1" applyNumberFormat="1" applyFill="1" applyBorder="1" applyProtection="1">
      <protection locked="0"/>
    </xf>
    <xf numFmtId="165" fontId="1" fillId="3" borderId="19" xfId="1" applyNumberFormat="1" applyFill="1" applyBorder="1" applyAlignment="1" applyProtection="1">
      <alignment horizontal="left" vertical="top" wrapText="1"/>
      <protection locked="0"/>
    </xf>
    <xf numFmtId="164" fontId="2" fillId="2" borderId="18" xfId="3" applyNumberFormat="1" applyBorder="1" applyAlignment="1" applyProtection="1"/>
    <xf numFmtId="0" fontId="3" fillId="3" borderId="20" xfId="4" applyFill="1" applyBorder="1" applyAlignment="1" applyProtection="1">
      <alignment horizontal="left" wrapText="1"/>
      <protection locked="0"/>
    </xf>
    <xf numFmtId="164" fontId="0" fillId="0" borderId="12" xfId="0" applyNumberFormat="1" applyFill="1" applyBorder="1" applyProtection="1"/>
    <xf numFmtId="165" fontId="1" fillId="3" borderId="20" xfId="1" applyNumberFormat="1" applyFill="1" applyBorder="1" applyAlignment="1" applyProtection="1">
      <alignment horizontal="left" vertical="top" wrapText="1"/>
      <protection locked="0"/>
    </xf>
    <xf numFmtId="0" fontId="4" fillId="0" borderId="21" xfId="4" applyFont="1" applyBorder="1" applyAlignment="1" applyProtection="1">
      <alignment vertical="top"/>
      <protection locked="0"/>
    </xf>
    <xf numFmtId="165" fontId="1" fillId="5" borderId="22" xfId="1" applyNumberFormat="1" applyFill="1" applyBorder="1" applyProtection="1">
      <protection locked="0"/>
    </xf>
    <xf numFmtId="165" fontId="1" fillId="5" borderId="21" xfId="1" applyNumberFormat="1" applyFill="1" applyBorder="1" applyProtection="1">
      <protection locked="0"/>
    </xf>
    <xf numFmtId="0" fontId="4" fillId="0" borderId="23" xfId="4" applyFont="1" applyBorder="1" applyAlignment="1" applyProtection="1">
      <alignment vertical="top"/>
      <protection locked="0"/>
    </xf>
    <xf numFmtId="166" fontId="1" fillId="0" borderId="24" xfId="2" applyNumberFormat="1" applyBorder="1" applyAlignment="1" applyProtection="1">
      <alignment horizontal="right"/>
      <protection locked="0"/>
    </xf>
    <xf numFmtId="165" fontId="1" fillId="0" borderId="23" xfId="1" applyNumberFormat="1" applyBorder="1" applyProtection="1">
      <protection locked="0"/>
    </xf>
    <xf numFmtId="165" fontId="1" fillId="3" borderId="23" xfId="1" applyNumberFormat="1" applyFill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wrapText="1"/>
      <protection locked="0"/>
    </xf>
    <xf numFmtId="0" fontId="3" fillId="0" borderId="0" xfId="4" applyAlignment="1" applyProtection="1">
      <alignment horizontal="left" wrapText="1"/>
      <protection locked="0"/>
    </xf>
    <xf numFmtId="166" fontId="3" fillId="0" borderId="0" xfId="4" applyNumberFormat="1" applyProtection="1">
      <protection locked="0"/>
    </xf>
    <xf numFmtId="0" fontId="3" fillId="0" borderId="0" xfId="4" applyAlignment="1" applyProtection="1">
      <alignment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3" fillId="4" borderId="0" xfId="0" applyFont="1" applyFill="1" applyAlignment="1">
      <alignment vertical="top"/>
    </xf>
    <xf numFmtId="0" fontId="4" fillId="0" borderId="0" xfId="0" applyFont="1"/>
    <xf numFmtId="0" fontId="3" fillId="0" borderId="0" xfId="0" applyFont="1"/>
    <xf numFmtId="0" fontId="4" fillId="0" borderId="23" xfId="0" applyFont="1" applyBorder="1" applyAlignment="1">
      <alignment vertical="top"/>
    </xf>
    <xf numFmtId="0" fontId="4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/>
    <xf numFmtId="0" fontId="0" fillId="0" borderId="30" xfId="0" applyBorder="1"/>
    <xf numFmtId="0" fontId="0" fillId="0" borderId="31" xfId="0" applyBorder="1"/>
    <xf numFmtId="0" fontId="3" fillId="0" borderId="19" xfId="0" quotePrefix="1" applyFont="1" applyBorder="1"/>
    <xf numFmtId="165" fontId="0" fillId="6" borderId="16" xfId="1" applyNumberFormat="1" applyFont="1" applyFill="1" applyBorder="1"/>
    <xf numFmtId="165" fontId="0" fillId="3" borderId="16" xfId="1" applyNumberFormat="1" applyFont="1" applyFill="1" applyBorder="1"/>
    <xf numFmtId="165" fontId="0" fillId="3" borderId="32" xfId="1" applyNumberFormat="1" applyFont="1" applyFill="1" applyBorder="1"/>
    <xf numFmtId="165" fontId="0" fillId="0" borderId="32" xfId="1" applyNumberFormat="1" applyFont="1" applyBorder="1"/>
    <xf numFmtId="0" fontId="3" fillId="0" borderId="33" xfId="0" quotePrefix="1" applyFont="1" applyBorder="1"/>
    <xf numFmtId="165" fontId="0" fillId="6" borderId="34" xfId="1" applyNumberFormat="1" applyFont="1" applyFill="1" applyBorder="1"/>
    <xf numFmtId="165" fontId="0" fillId="3" borderId="34" xfId="1" applyNumberFormat="1" applyFont="1" applyFill="1" applyBorder="1"/>
    <xf numFmtId="165" fontId="0" fillId="3" borderId="15" xfId="1" applyNumberFormat="1" applyFont="1" applyFill="1" applyBorder="1"/>
    <xf numFmtId="165" fontId="0" fillId="3" borderId="35" xfId="1" applyNumberFormat="1" applyFont="1" applyFill="1" applyBorder="1"/>
    <xf numFmtId="165" fontId="0" fillId="0" borderId="26" xfId="1" applyNumberFormat="1" applyFont="1" applyBorder="1"/>
    <xf numFmtId="0" fontId="3" fillId="0" borderId="21" xfId="0" quotePrefix="1" applyFont="1" applyBorder="1"/>
    <xf numFmtId="165" fontId="0" fillId="0" borderId="21" xfId="1" applyNumberFormat="1" applyFont="1" applyBorder="1"/>
    <xf numFmtId="165" fontId="0" fillId="0" borderId="22" xfId="1" applyNumberFormat="1" applyFont="1" applyBorder="1"/>
    <xf numFmtId="165" fontId="0" fillId="0" borderId="28" xfId="1" applyNumberFormat="1" applyFont="1" applyBorder="1"/>
    <xf numFmtId="165" fontId="0" fillId="0" borderId="36" xfId="1" applyNumberFormat="1" applyFont="1" applyBorder="1"/>
    <xf numFmtId="0" fontId="4" fillId="0" borderId="23" xfId="0" applyFont="1" applyBorder="1"/>
    <xf numFmtId="165" fontId="0" fillId="3" borderId="26" xfId="1" applyNumberFormat="1" applyFont="1" applyFill="1" applyBorder="1"/>
    <xf numFmtId="165" fontId="0" fillId="0" borderId="35" xfId="1" applyNumberFormat="1" applyFont="1" applyBorder="1"/>
    <xf numFmtId="0" fontId="4" fillId="0" borderId="21" xfId="0" applyFont="1" applyBorder="1" applyAlignment="1">
      <alignment wrapText="1"/>
    </xf>
    <xf numFmtId="167" fontId="3" fillId="0" borderId="12" xfId="5" applyNumberFormat="1" applyFill="1" applyBorder="1" applyAlignment="1">
      <alignment vertical="center"/>
    </xf>
    <xf numFmtId="165" fontId="0" fillId="0" borderId="21" xfId="1" applyNumberFormat="1" applyFont="1" applyBorder="1" applyAlignment="1">
      <alignment vertical="center"/>
    </xf>
    <xf numFmtId="165" fontId="0" fillId="0" borderId="22" xfId="1" applyNumberFormat="1" applyFont="1" applyBorder="1" applyAlignment="1">
      <alignment vertical="center"/>
    </xf>
    <xf numFmtId="165" fontId="0" fillId="0" borderId="36" xfId="1" applyNumberFormat="1" applyFont="1" applyBorder="1" applyAlignment="1">
      <alignment vertical="center"/>
    </xf>
    <xf numFmtId="165" fontId="0" fillId="0" borderId="28" xfId="1" applyNumberFormat="1" applyFont="1" applyBorder="1" applyAlignment="1">
      <alignment vertical="center"/>
    </xf>
    <xf numFmtId="165" fontId="0" fillId="0" borderId="0" xfId="0" applyNumberFormat="1"/>
    <xf numFmtId="0" fontId="4" fillId="0" borderId="0" xfId="4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3" fillId="0" borderId="0" xfId="4" applyAlignment="1" applyProtection="1">
      <alignment horizontal="left" vertical="top" wrapText="1"/>
      <protection locked="0"/>
    </xf>
    <xf numFmtId="0" fontId="4" fillId="0" borderId="2" xfId="4" applyFont="1" applyFill="1" applyBorder="1" applyAlignment="1" applyProtection="1">
      <alignment vertical="center" wrapText="1"/>
      <protection locked="0"/>
    </xf>
    <xf numFmtId="0" fontId="4" fillId="0" borderId="4" xfId="4" applyFont="1" applyFill="1" applyBorder="1" applyAlignment="1" applyProtection="1">
      <alignment vertical="center" wrapText="1"/>
      <protection locked="0"/>
    </xf>
    <xf numFmtId="0" fontId="4" fillId="0" borderId="6" xfId="4" applyFont="1" applyFill="1" applyBorder="1" applyAlignment="1" applyProtection="1">
      <alignment vertical="center" wrapText="1"/>
      <protection locked="0"/>
    </xf>
    <xf numFmtId="0" fontId="3" fillId="0" borderId="0" xfId="4" applyFont="1" applyFill="1" applyBorder="1" applyAlignment="1" applyProtection="1">
      <alignment horizontal="left" vertical="top" wrapText="1"/>
      <protection locked="0"/>
    </xf>
    <xf numFmtId="0" fontId="4" fillId="0" borderId="13" xfId="4" applyFont="1" applyFill="1" applyBorder="1" applyAlignment="1" applyProtection="1">
      <alignment vertical="center" wrapText="1"/>
      <protection locked="0"/>
    </xf>
    <xf numFmtId="0" fontId="4" fillId="0" borderId="15" xfId="4" applyFont="1" applyFill="1" applyBorder="1" applyAlignment="1" applyProtection="1">
      <alignment vertical="center" wrapText="1"/>
      <protection locked="0"/>
    </xf>
    <xf numFmtId="0" fontId="4" fillId="0" borderId="16" xfId="4" applyFont="1" applyFill="1" applyBorder="1" applyAlignment="1" applyProtection="1">
      <alignment vertical="center" wrapText="1"/>
      <protection locked="0"/>
    </xf>
    <xf numFmtId="165" fontId="4" fillId="0" borderId="13" xfId="1" applyNumberFormat="1" applyFont="1" applyBorder="1" applyAlignment="1" applyProtection="1">
      <alignment horizontal="center" wrapText="1"/>
      <protection locked="0"/>
    </xf>
    <xf numFmtId="165" fontId="4" fillId="0" borderId="15" xfId="1" applyNumberFormat="1" applyFont="1" applyBorder="1" applyAlignment="1" applyProtection="1">
      <alignment horizontal="center" wrapText="1"/>
      <protection locked="0"/>
    </xf>
    <xf numFmtId="165" fontId="4" fillId="0" borderId="16" xfId="1" applyNumberFormat="1" applyFont="1" applyBorder="1" applyAlignment="1" applyProtection="1">
      <alignment horizontal="center" wrapText="1"/>
      <protection locked="0"/>
    </xf>
    <xf numFmtId="0" fontId="0" fillId="3" borderId="2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</cellXfs>
  <cellStyles count="6">
    <cellStyle name="Currency" xfId="1" builtinId="4"/>
    <cellStyle name="Currency 6" xfId="5"/>
    <cellStyle name="Neutral" xfId="3" builtinId="28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12</xdr:row>
      <xdr:rowOff>95250</xdr:rowOff>
    </xdr:from>
    <xdr:to>
      <xdr:col>9</xdr:col>
      <xdr:colOff>266700</xdr:colOff>
      <xdr:row>15</xdr:row>
      <xdr:rowOff>161925</xdr:rowOff>
    </xdr:to>
    <xdr:sp macro="" textlink="">
      <xdr:nvSpPr>
        <xdr:cNvPr id="2" name="Rectangle 1"/>
        <xdr:cNvSpPr/>
      </xdr:nvSpPr>
      <xdr:spPr>
        <a:xfrm>
          <a:off x="7296150" y="2343150"/>
          <a:ext cx="4105275" cy="638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100"/>
            <a:t>Evidence Update June 21st 2017 - There</a:t>
          </a:r>
          <a:r>
            <a:rPr lang="en-CA" sz="1100" baseline="0"/>
            <a:t> was an incorrect cell reference for Trucking for the 2013 Historical year. </a:t>
          </a:r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104775</xdr:rowOff>
    </xdr:from>
    <xdr:to>
      <xdr:col>5</xdr:col>
      <xdr:colOff>352425</xdr:colOff>
      <xdr:row>4</xdr:row>
      <xdr:rowOff>19050</xdr:rowOff>
    </xdr:to>
    <xdr:sp macro="" textlink="">
      <xdr:nvSpPr>
        <xdr:cNvPr id="2" name="Rectangle 1"/>
        <xdr:cNvSpPr/>
      </xdr:nvSpPr>
      <xdr:spPr>
        <a:xfrm>
          <a:off x="438150" y="104775"/>
          <a:ext cx="4105275" cy="638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100"/>
            <a:t>Evidence Update June 21st 2017 - The</a:t>
          </a:r>
          <a:r>
            <a:rPr lang="en-CA" sz="1100" baseline="0"/>
            <a:t> first column had previously represented the 2011 Year, corrected to be cumulative to the end of Fiscal 2011.</a:t>
          </a:r>
          <a:endParaRPr lang="en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pezial\AppData\Local\Temp\notes3171D7\TBHEDI_EB_2016_0105_2017__Chapter2_Appendices_OH%20(updated%202-KA%20and%202-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EB-2016-0105</v>
          </cell>
        </row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6">
          <cell r="C26">
            <v>13232883.890000004</v>
          </cell>
          <cell r="D26">
            <v>13822517.530000001</v>
          </cell>
          <cell r="E26">
            <v>14244003.98</v>
          </cell>
          <cell r="F26">
            <v>15414382.91</v>
          </cell>
          <cell r="G26">
            <v>15729871.870000001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K21" sqref="K21"/>
    </sheetView>
  </sheetViews>
  <sheetFormatPr defaultRowHeight="15" x14ac:dyDescent="0.25"/>
  <cols>
    <col min="1" max="1" width="33.85546875" bestFit="1" customWidth="1"/>
    <col min="2" max="4" width="13.7109375" bestFit="1" customWidth="1"/>
    <col min="5" max="5" width="13.85546875" customWidth="1"/>
    <col min="6" max="6" width="12.140625" bestFit="1" customWidth="1"/>
    <col min="7" max="7" width="12.7109375" bestFit="1" customWidth="1"/>
    <col min="8" max="8" width="44.140625" bestFit="1" customWidth="1"/>
  </cols>
  <sheetData>
    <row r="1" spans="1:8" ht="14.45" x14ac:dyDescent="0.3">
      <c r="B1" s="1"/>
      <c r="C1" s="1"/>
      <c r="D1" s="1"/>
      <c r="E1" s="2"/>
      <c r="F1" s="3" t="s">
        <v>0</v>
      </c>
      <c r="G1" s="4" t="str">
        <f>EBNUMBER</f>
        <v>EB-2016-0105</v>
      </c>
      <c r="H1" s="3"/>
    </row>
    <row r="2" spans="1:8" ht="14.45" x14ac:dyDescent="0.3">
      <c r="A2" s="5"/>
      <c r="B2" s="1"/>
      <c r="C2" s="1"/>
      <c r="D2" s="1"/>
      <c r="E2" s="2"/>
      <c r="F2" s="3" t="s">
        <v>1</v>
      </c>
      <c r="G2" s="4">
        <v>2</v>
      </c>
      <c r="H2" s="3"/>
    </row>
    <row r="3" spans="1:8" ht="14.45" x14ac:dyDescent="0.3">
      <c r="A3" s="5"/>
      <c r="B3" s="1"/>
      <c r="C3" s="1"/>
      <c r="D3" s="1"/>
      <c r="E3" s="2"/>
      <c r="F3" s="3" t="s">
        <v>2</v>
      </c>
      <c r="G3" s="4"/>
      <c r="H3" s="3"/>
    </row>
    <row r="4" spans="1:8" ht="14.45" x14ac:dyDescent="0.3">
      <c r="A4" s="5"/>
      <c r="B4" s="1"/>
      <c r="C4" s="1"/>
      <c r="D4" s="1"/>
      <c r="E4" s="2"/>
      <c r="F4" s="3" t="s">
        <v>3</v>
      </c>
      <c r="G4" s="6" t="s">
        <v>4</v>
      </c>
      <c r="H4" s="3"/>
    </row>
    <row r="5" spans="1:8" ht="14.45" x14ac:dyDescent="0.3">
      <c r="A5" s="5"/>
      <c r="B5" s="1"/>
      <c r="C5" s="1"/>
      <c r="D5" s="1"/>
      <c r="E5" s="2"/>
      <c r="F5" s="3" t="s">
        <v>5</v>
      </c>
      <c r="G5" s="7"/>
      <c r="H5" s="3"/>
    </row>
    <row r="6" spans="1:8" ht="14.45" x14ac:dyDescent="0.3">
      <c r="A6" s="5"/>
      <c r="B6" s="1"/>
      <c r="C6" s="1"/>
      <c r="D6" s="1"/>
      <c r="E6" s="2"/>
      <c r="F6" s="3"/>
      <c r="G6" s="8"/>
      <c r="H6" s="3"/>
    </row>
    <row r="7" spans="1:8" ht="14.45" x14ac:dyDescent="0.3">
      <c r="A7" s="1"/>
      <c r="B7" s="1"/>
      <c r="C7" s="1"/>
      <c r="D7" s="1"/>
      <c r="E7" s="2"/>
      <c r="F7" s="3" t="s">
        <v>6</v>
      </c>
      <c r="G7" s="9">
        <v>42907</v>
      </c>
      <c r="H7" s="3"/>
    </row>
    <row r="8" spans="1:8" ht="14.45" x14ac:dyDescent="0.3">
      <c r="A8" s="1"/>
      <c r="B8" s="1"/>
      <c r="C8" s="1"/>
      <c r="D8" s="1"/>
      <c r="E8" s="1"/>
      <c r="F8" s="1"/>
      <c r="G8" s="1"/>
      <c r="H8" s="1"/>
    </row>
    <row r="9" spans="1:8" ht="17.45" x14ac:dyDescent="0.3">
      <c r="A9" s="92" t="s">
        <v>7</v>
      </c>
      <c r="B9" s="92"/>
      <c r="C9" s="92"/>
      <c r="D9" s="92"/>
      <c r="E9" s="92"/>
      <c r="F9" s="92"/>
      <c r="G9" s="92"/>
      <c r="H9" s="92"/>
    </row>
    <row r="10" spans="1:8" ht="17.45" x14ac:dyDescent="0.3">
      <c r="A10" s="92" t="s">
        <v>8</v>
      </c>
      <c r="B10" s="92"/>
      <c r="C10" s="92"/>
      <c r="D10" s="92"/>
      <c r="E10" s="92"/>
      <c r="F10" s="92"/>
      <c r="G10" s="92"/>
      <c r="H10" s="92"/>
    </row>
    <row r="11" spans="1:8" ht="14.45" x14ac:dyDescent="0.3">
      <c r="A11" s="1"/>
      <c r="B11" s="1"/>
      <c r="C11" s="1"/>
      <c r="D11" s="1"/>
      <c r="E11" s="1"/>
      <c r="F11" s="1"/>
      <c r="G11" s="1"/>
      <c r="H11" s="1"/>
    </row>
    <row r="12" spans="1:8" ht="14.45" x14ac:dyDescent="0.3">
      <c r="A12" s="93" t="s">
        <v>9</v>
      </c>
      <c r="B12" s="93"/>
      <c r="C12" s="93"/>
      <c r="D12" s="93"/>
      <c r="E12" s="93"/>
      <c r="F12" s="93"/>
      <c r="G12" s="10"/>
      <c r="H12" s="10"/>
    </row>
    <row r="13" spans="1:8" thickBot="1" x14ac:dyDescent="0.35">
      <c r="A13" s="1"/>
      <c r="B13" s="11"/>
      <c r="C13" s="11"/>
      <c r="D13" s="11"/>
      <c r="E13" s="11"/>
      <c r="F13" s="11"/>
      <c r="G13" s="11"/>
      <c r="H13" s="11"/>
    </row>
    <row r="14" spans="1:8" x14ac:dyDescent="0.25">
      <c r="A14" s="94" t="s">
        <v>10</v>
      </c>
      <c r="B14" s="12"/>
      <c r="C14" s="12"/>
      <c r="D14" s="12"/>
      <c r="E14" s="12"/>
      <c r="F14" s="12"/>
      <c r="G14" s="1"/>
      <c r="H14" s="1"/>
    </row>
    <row r="15" spans="1:8" x14ac:dyDescent="0.25">
      <c r="A15" s="95"/>
      <c r="B15" s="13">
        <f>F15-4</f>
        <v>2013</v>
      </c>
      <c r="C15" s="13">
        <f>F15-3</f>
        <v>2014</v>
      </c>
      <c r="D15" s="13">
        <f>F15-2</f>
        <v>2015</v>
      </c>
      <c r="E15" s="13">
        <f>F15-1</f>
        <v>2016</v>
      </c>
      <c r="F15" s="13">
        <f>TestYear</f>
        <v>2017</v>
      </c>
      <c r="G15" s="1"/>
      <c r="H15" s="1"/>
    </row>
    <row r="16" spans="1:8" x14ac:dyDescent="0.25">
      <c r="A16" s="96"/>
      <c r="B16" s="14" t="s">
        <v>11</v>
      </c>
      <c r="C16" s="14" t="s">
        <v>11</v>
      </c>
      <c r="D16" s="14" t="s">
        <v>11</v>
      </c>
      <c r="E16" s="15" t="s">
        <v>12</v>
      </c>
      <c r="F16" s="15" t="s">
        <v>13</v>
      </c>
      <c r="G16" s="1"/>
      <c r="H16" s="1"/>
    </row>
    <row r="17" spans="1:8" ht="14.45" x14ac:dyDescent="0.3">
      <c r="A17" s="16"/>
      <c r="B17" s="17"/>
      <c r="C17" s="18"/>
      <c r="D17" s="18"/>
      <c r="E17" s="18"/>
      <c r="F17" s="18"/>
      <c r="G17" s="1"/>
      <c r="H17" s="1"/>
    </row>
    <row r="18" spans="1:8" thickBot="1" x14ac:dyDescent="0.35">
      <c r="A18" s="19" t="s">
        <v>14</v>
      </c>
      <c r="B18" s="20">
        <f>+'[1]App.2-JA_OM&amp;A_Summary_Analys'!C26+B32</f>
        <v>15719017.240000004</v>
      </c>
      <c r="C18" s="20">
        <f>+'[1]App.2-JA_OM&amp;A_Summary_Analys'!D26+C32</f>
        <v>16407572.492763199</v>
      </c>
      <c r="D18" s="20">
        <f>+'[1]App.2-JA_OM&amp;A_Summary_Analys'!E26+D32</f>
        <v>17212081.86778082</v>
      </c>
      <c r="E18" s="20">
        <f>+'[1]App.2-JA_OM&amp;A_Summary_Analys'!F26+E32</f>
        <v>18370620.91</v>
      </c>
      <c r="F18" s="20">
        <f>+'[1]App.2-JA_OM&amp;A_Summary_Analys'!G26+F32</f>
        <v>18996026.870000001</v>
      </c>
      <c r="G18" s="1"/>
      <c r="H18" s="1"/>
    </row>
    <row r="19" spans="1:8" ht="14.45" x14ac:dyDescent="0.3">
      <c r="A19" s="21"/>
      <c r="B19" s="22"/>
      <c r="C19" s="22"/>
      <c r="D19" s="22"/>
      <c r="E19" s="22"/>
      <c r="F19" s="22"/>
      <c r="G19" s="1"/>
      <c r="H19" s="1"/>
    </row>
    <row r="20" spans="1:8" ht="14.45" x14ac:dyDescent="0.3">
      <c r="A20" s="97" t="s">
        <v>15</v>
      </c>
      <c r="B20" s="97"/>
      <c r="C20" s="97"/>
      <c r="D20" s="97"/>
      <c r="E20" s="97"/>
      <c r="F20" s="97"/>
      <c r="G20" s="23"/>
      <c r="H20" s="24"/>
    </row>
    <row r="21" spans="1:8" thickBot="1" x14ac:dyDescent="0.35">
      <c r="A21" s="25"/>
      <c r="B21" s="23"/>
      <c r="C21" s="23"/>
      <c r="D21" s="23"/>
      <c r="E21" s="23"/>
      <c r="F21" s="23"/>
      <c r="G21" s="23"/>
      <c r="H21" s="24"/>
    </row>
    <row r="22" spans="1:8" x14ac:dyDescent="0.25">
      <c r="A22" s="98" t="s">
        <v>16</v>
      </c>
      <c r="B22" s="26"/>
      <c r="C22" s="27"/>
      <c r="D22" s="28"/>
      <c r="E22" s="27"/>
      <c r="F22" s="28"/>
      <c r="G22" s="27" t="s">
        <v>17</v>
      </c>
      <c r="H22" s="101" t="s">
        <v>18</v>
      </c>
    </row>
    <row r="23" spans="1:8" x14ac:dyDescent="0.25">
      <c r="A23" s="99"/>
      <c r="B23" s="13">
        <f>F23-4</f>
        <v>2013</v>
      </c>
      <c r="C23" s="13">
        <f>F23-3</f>
        <v>2014</v>
      </c>
      <c r="D23" s="13">
        <f>F23-2</f>
        <v>2015</v>
      </c>
      <c r="E23" s="13">
        <f>F23-1</f>
        <v>2016</v>
      </c>
      <c r="F23" s="13">
        <f>TestYear</f>
        <v>2017</v>
      </c>
      <c r="G23" s="29" t="s">
        <v>19</v>
      </c>
      <c r="H23" s="102"/>
    </row>
    <row r="24" spans="1:8" x14ac:dyDescent="0.25">
      <c r="A24" s="100"/>
      <c r="B24" s="14" t="s">
        <v>11</v>
      </c>
      <c r="C24" s="14" t="s">
        <v>11</v>
      </c>
      <c r="D24" s="14" t="s">
        <v>11</v>
      </c>
      <c r="E24" s="30" t="s">
        <v>12</v>
      </c>
      <c r="F24" s="31" t="s">
        <v>13</v>
      </c>
      <c r="G24" s="32" t="s">
        <v>20</v>
      </c>
      <c r="H24" s="103"/>
    </row>
    <row r="25" spans="1:8" ht="14.45" x14ac:dyDescent="0.3">
      <c r="A25" s="33" t="s">
        <v>21</v>
      </c>
      <c r="B25" s="34">
        <v>112331.99</v>
      </c>
      <c r="C25" s="34">
        <v>109853.0427631971</v>
      </c>
      <c r="D25" s="34">
        <v>135209.47250108854</v>
      </c>
      <c r="E25" s="34">
        <v>150034</v>
      </c>
      <c r="F25" s="34">
        <v>170953</v>
      </c>
      <c r="G25" s="35" t="s">
        <v>22</v>
      </c>
      <c r="H25" s="36" t="s">
        <v>23</v>
      </c>
    </row>
    <row r="26" spans="1:8" ht="14.45" x14ac:dyDescent="0.3">
      <c r="A26" s="33" t="s">
        <v>24</v>
      </c>
      <c r="B26" s="34">
        <v>351315.61</v>
      </c>
      <c r="C26" s="34">
        <v>366214.39</v>
      </c>
      <c r="D26" s="34">
        <v>520424.77241836506</v>
      </c>
      <c r="E26" s="34">
        <v>493088</v>
      </c>
      <c r="F26" s="34">
        <v>573241</v>
      </c>
      <c r="G26" s="35" t="s">
        <v>22</v>
      </c>
      <c r="H26" s="36" t="s">
        <v>23</v>
      </c>
    </row>
    <row r="27" spans="1:8" ht="14.45" x14ac:dyDescent="0.3">
      <c r="A27" s="33" t="s">
        <v>25</v>
      </c>
      <c r="B27" s="34">
        <v>75962.42</v>
      </c>
      <c r="C27" s="34">
        <v>87911.32</v>
      </c>
      <c r="D27" s="34">
        <v>97486.059663004562</v>
      </c>
      <c r="E27" s="34">
        <v>96642</v>
      </c>
      <c r="F27" s="34">
        <v>100910</v>
      </c>
      <c r="G27" s="35" t="s">
        <v>22</v>
      </c>
      <c r="H27" s="36" t="s">
        <v>23</v>
      </c>
    </row>
    <row r="28" spans="1:8" ht="14.45" x14ac:dyDescent="0.3">
      <c r="A28" s="33" t="s">
        <v>26</v>
      </c>
      <c r="B28" s="34">
        <v>405267.61</v>
      </c>
      <c r="C28" s="34">
        <v>477764.66000000003</v>
      </c>
      <c r="D28" s="34">
        <v>555175.67439179483</v>
      </c>
      <c r="E28" s="34">
        <v>548051</v>
      </c>
      <c r="F28" s="34">
        <v>596441</v>
      </c>
      <c r="G28" s="35" t="s">
        <v>22</v>
      </c>
      <c r="H28" s="36" t="s">
        <v>23</v>
      </c>
    </row>
    <row r="29" spans="1:8" x14ac:dyDescent="0.25">
      <c r="A29" s="33" t="s">
        <v>27</v>
      </c>
      <c r="B29" s="34">
        <v>1033597.7200000001</v>
      </c>
      <c r="C29" s="34">
        <v>1029131.83</v>
      </c>
      <c r="D29" s="34">
        <v>974724.47420656378</v>
      </c>
      <c r="E29" s="34">
        <v>1002953</v>
      </c>
      <c r="F29" s="34">
        <v>1062413</v>
      </c>
      <c r="G29" s="35" t="s">
        <v>22</v>
      </c>
      <c r="H29" s="36" t="s">
        <v>23</v>
      </c>
    </row>
    <row r="30" spans="1:8" x14ac:dyDescent="0.25">
      <c r="A30" s="33" t="s">
        <v>28</v>
      </c>
      <c r="B30" s="37">
        <v>507658</v>
      </c>
      <c r="C30" s="34">
        <v>514179.72000000009</v>
      </c>
      <c r="D30" s="34">
        <v>685057.43460000004</v>
      </c>
      <c r="E30" s="34">
        <v>665470</v>
      </c>
      <c r="F30" s="34">
        <v>762197</v>
      </c>
      <c r="G30" s="35" t="s">
        <v>22</v>
      </c>
      <c r="H30" s="36" t="s">
        <v>23</v>
      </c>
    </row>
    <row r="31" spans="1:8" ht="15.75" thickBot="1" x14ac:dyDescent="0.3">
      <c r="A31" s="38"/>
      <c r="B31" s="39"/>
      <c r="C31" s="39"/>
      <c r="D31" s="39"/>
      <c r="E31" s="39"/>
      <c r="F31" s="39"/>
      <c r="G31" s="35"/>
      <c r="H31" s="40"/>
    </row>
    <row r="32" spans="1:8" ht="16.5" thickTop="1" thickBot="1" x14ac:dyDescent="0.3">
      <c r="A32" s="41" t="s">
        <v>29</v>
      </c>
      <c r="B32" s="20">
        <f>SUM(B25:B31)</f>
        <v>2486133.35</v>
      </c>
      <c r="C32" s="20">
        <f>SUM(C25:C31)</f>
        <v>2585054.9627631973</v>
      </c>
      <c r="D32" s="20">
        <f>SUM(D25:D31)</f>
        <v>2968077.8877808172</v>
      </c>
      <c r="E32" s="20">
        <f>SUM(E25:E31)</f>
        <v>2956238</v>
      </c>
      <c r="F32" s="20">
        <f>SUM(F25:F31)</f>
        <v>3266155</v>
      </c>
      <c r="G32" s="42"/>
      <c r="H32" s="43"/>
    </row>
    <row r="33" spans="1:8" ht="15.75" thickBot="1" x14ac:dyDescent="0.3">
      <c r="A33" s="25"/>
      <c r="B33" s="23"/>
      <c r="C33" s="23"/>
      <c r="D33" s="23"/>
      <c r="E33" s="23"/>
      <c r="F33" s="23"/>
      <c r="G33" s="23"/>
      <c r="H33" s="23"/>
    </row>
    <row r="34" spans="1:8" ht="15.75" thickBot="1" x14ac:dyDescent="0.3">
      <c r="A34" s="44" t="s">
        <v>30</v>
      </c>
      <c r="B34" s="45">
        <f>IF(ISERROR(B32/B18),"0%",B32/B18)</f>
        <v>0.15816086413300476</v>
      </c>
      <c r="C34" s="45">
        <f>IF(ISERROR(C32/C18),"0%",C32/C18)</f>
        <v>0.15755255470627197</v>
      </c>
      <c r="D34" s="45">
        <f>IF(ISERROR(D32/D18),"0%",D32/D18)</f>
        <v>0.17244153906429777</v>
      </c>
      <c r="E34" s="45">
        <f>IF(ISERROR(E32/E18),"0%",E32/E18)</f>
        <v>0.16092205127322504</v>
      </c>
      <c r="F34" s="45">
        <f>IF(ISERROR(F32/F18),"0%",F32/F18)</f>
        <v>0.17193884923158143</v>
      </c>
      <c r="G34" s="46"/>
      <c r="H34" s="47"/>
    </row>
    <row r="35" spans="1:8" x14ac:dyDescent="0.25">
      <c r="A35" s="90"/>
      <c r="B35" s="91"/>
      <c r="C35" s="48"/>
      <c r="D35" s="48"/>
      <c r="E35" s="49"/>
      <c r="F35" s="50"/>
      <c r="G35" s="1"/>
      <c r="H35" s="1"/>
    </row>
    <row r="36" spans="1:8" x14ac:dyDescent="0.25">
      <c r="A36" s="90"/>
      <c r="B36" s="91"/>
      <c r="C36" s="48"/>
      <c r="D36" s="48"/>
      <c r="E36" s="51"/>
      <c r="F36" s="1"/>
      <c r="G36" s="1"/>
      <c r="H36" s="1"/>
    </row>
  </sheetData>
  <mergeCells count="9">
    <mergeCell ref="A35:A36"/>
    <mergeCell ref="B35:B36"/>
    <mergeCell ref="A9:H9"/>
    <mergeCell ref="A10:H10"/>
    <mergeCell ref="A12:F12"/>
    <mergeCell ref="A14:A16"/>
    <mergeCell ref="A20:F20"/>
    <mergeCell ref="A22:A24"/>
    <mergeCell ref="H22:H24"/>
  </mergeCells>
  <dataValidations count="1">
    <dataValidation type="list" allowBlank="1" showInputMessage="1" showErrorMessage="1" sqref="G25:G31">
      <formula1>"Yes, No"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J8" sqref="J8"/>
    </sheetView>
  </sheetViews>
  <sheetFormatPr defaultRowHeight="15" x14ac:dyDescent="0.25"/>
  <cols>
    <col min="1" max="1" width="2.28515625" bestFit="1" customWidth="1"/>
    <col min="2" max="2" width="29.7109375" customWidth="1"/>
    <col min="3" max="3" width="11.28515625" bestFit="1" customWidth="1"/>
    <col min="4" max="4" width="9.7109375" bestFit="1" customWidth="1"/>
    <col min="5" max="5" width="9.85546875" bestFit="1" customWidth="1"/>
    <col min="6" max="8" width="9.7109375" bestFit="1" customWidth="1"/>
    <col min="9" max="9" width="12.140625" bestFit="1" customWidth="1"/>
    <col min="10" max="10" width="12.7109375" bestFit="1" customWidth="1"/>
  </cols>
  <sheetData>
    <row r="1" spans="1:10" ht="14.45" x14ac:dyDescent="0.3">
      <c r="I1" s="52" t="s">
        <v>0</v>
      </c>
      <c r="J1" s="4" t="str">
        <f>EBNUMBER</f>
        <v>EB-2016-0105</v>
      </c>
    </row>
    <row r="2" spans="1:10" ht="14.45" x14ac:dyDescent="0.3">
      <c r="I2" s="52" t="s">
        <v>1</v>
      </c>
      <c r="J2" s="4">
        <v>4</v>
      </c>
    </row>
    <row r="3" spans="1:10" ht="14.45" x14ac:dyDescent="0.3">
      <c r="I3" s="52" t="s">
        <v>2</v>
      </c>
      <c r="J3" s="4"/>
    </row>
    <row r="4" spans="1:10" ht="14.45" x14ac:dyDescent="0.3">
      <c r="I4" s="3" t="s">
        <v>3</v>
      </c>
      <c r="J4" s="6" t="s">
        <v>31</v>
      </c>
    </row>
    <row r="5" spans="1:10" ht="14.45" x14ac:dyDescent="0.3">
      <c r="I5" s="3" t="s">
        <v>5</v>
      </c>
      <c r="J5" s="7"/>
    </row>
    <row r="6" spans="1:10" ht="14.45" x14ac:dyDescent="0.3">
      <c r="I6" s="3"/>
      <c r="J6" s="8"/>
    </row>
    <row r="7" spans="1:10" ht="14.45" x14ac:dyDescent="0.3">
      <c r="I7" s="3" t="s">
        <v>6</v>
      </c>
      <c r="J7" s="9">
        <v>42907</v>
      </c>
    </row>
    <row r="9" spans="1:10" ht="17.45" x14ac:dyDescent="0.3">
      <c r="A9" s="113" t="s">
        <v>32</v>
      </c>
      <c r="B9" s="113"/>
      <c r="C9" s="113"/>
      <c r="D9" s="113"/>
      <c r="E9" s="113"/>
      <c r="F9" s="113"/>
      <c r="G9" s="113"/>
      <c r="H9" s="113"/>
      <c r="I9" s="113"/>
      <c r="J9" s="113"/>
    </row>
    <row r="10" spans="1:10" ht="17.45" x14ac:dyDescent="0.3">
      <c r="A10" s="113" t="s">
        <v>33</v>
      </c>
      <c r="B10" s="113"/>
      <c r="C10" s="113"/>
      <c r="D10" s="113"/>
      <c r="E10" s="113"/>
      <c r="F10" s="113"/>
      <c r="G10" s="113"/>
      <c r="H10" s="113"/>
      <c r="I10" s="113"/>
      <c r="J10" s="113"/>
    </row>
    <row r="12" spans="1:10" ht="14.45" x14ac:dyDescent="0.3">
      <c r="A12" s="53" t="s">
        <v>34</v>
      </c>
      <c r="B12" s="114" t="s">
        <v>35</v>
      </c>
      <c r="C12" s="114"/>
      <c r="D12" s="114"/>
      <c r="E12" s="114"/>
      <c r="F12" s="114"/>
      <c r="G12" s="114"/>
      <c r="H12" s="114"/>
      <c r="I12" s="114"/>
      <c r="J12" s="54" t="s">
        <v>36</v>
      </c>
    </row>
    <row r="14" spans="1:10" ht="14.45" x14ac:dyDescent="0.3">
      <c r="B14" s="55" t="s">
        <v>37</v>
      </c>
      <c r="C14" s="55"/>
      <c r="D14" s="55"/>
      <c r="E14" s="55"/>
      <c r="F14" s="55"/>
    </row>
    <row r="15" spans="1:10" ht="14.45" x14ac:dyDescent="0.3">
      <c r="B15" s="114" t="s">
        <v>38</v>
      </c>
      <c r="C15" s="114"/>
      <c r="D15" s="114"/>
      <c r="E15" s="114"/>
      <c r="F15" s="114"/>
      <c r="G15" s="114"/>
      <c r="H15" s="114"/>
      <c r="I15" s="114"/>
      <c r="J15" s="114"/>
    </row>
    <row r="16" spans="1:10" thickBot="1" x14ac:dyDescent="0.35"/>
    <row r="17" spans="1:10" x14ac:dyDescent="0.25">
      <c r="B17" s="115" t="s">
        <v>39</v>
      </c>
      <c r="C17" s="105"/>
      <c r="D17" s="105"/>
      <c r="E17" s="105"/>
      <c r="F17" s="105"/>
      <c r="G17" s="105"/>
      <c r="H17" s="105"/>
      <c r="I17" s="105"/>
      <c r="J17" s="106"/>
    </row>
    <row r="18" spans="1:10" x14ac:dyDescent="0.25">
      <c r="B18" s="107"/>
      <c r="C18" s="108"/>
      <c r="D18" s="108"/>
      <c r="E18" s="108"/>
      <c r="F18" s="108"/>
      <c r="G18" s="108"/>
      <c r="H18" s="108"/>
      <c r="I18" s="108"/>
      <c r="J18" s="109"/>
    </row>
    <row r="19" spans="1:10" x14ac:dyDescent="0.25">
      <c r="B19" s="107"/>
      <c r="C19" s="108"/>
      <c r="D19" s="108"/>
      <c r="E19" s="108"/>
      <c r="F19" s="108"/>
      <c r="G19" s="108"/>
      <c r="H19" s="108"/>
      <c r="I19" s="108"/>
      <c r="J19" s="109"/>
    </row>
    <row r="20" spans="1:10" x14ac:dyDescent="0.25">
      <c r="B20" s="107"/>
      <c r="C20" s="108"/>
      <c r="D20" s="108"/>
      <c r="E20" s="108"/>
      <c r="F20" s="108"/>
      <c r="G20" s="108"/>
      <c r="H20" s="108"/>
      <c r="I20" s="108"/>
      <c r="J20" s="109"/>
    </row>
    <row r="21" spans="1:10" x14ac:dyDescent="0.25">
      <c r="B21" s="107"/>
      <c r="C21" s="108"/>
      <c r="D21" s="108"/>
      <c r="E21" s="108"/>
      <c r="F21" s="108"/>
      <c r="G21" s="108"/>
      <c r="H21" s="108"/>
      <c r="I21" s="108"/>
      <c r="J21" s="109"/>
    </row>
    <row r="22" spans="1:10" ht="15.75" thickBot="1" x14ac:dyDescent="0.3">
      <c r="B22" s="110"/>
      <c r="C22" s="111"/>
      <c r="D22" s="111"/>
      <c r="E22" s="111"/>
      <c r="F22" s="111"/>
      <c r="G22" s="111"/>
      <c r="H22" s="111"/>
      <c r="I22" s="111"/>
      <c r="J22" s="112"/>
    </row>
    <row r="24" spans="1:10" ht="14.45" x14ac:dyDescent="0.3">
      <c r="A24" s="53" t="s">
        <v>40</v>
      </c>
      <c r="B24" s="56" t="s">
        <v>41</v>
      </c>
      <c r="C24" s="56"/>
      <c r="D24" s="56"/>
      <c r="E24" s="56"/>
      <c r="F24" s="56"/>
    </row>
    <row r="25" spans="1:10" thickBot="1" x14ac:dyDescent="0.35"/>
    <row r="26" spans="1:10" ht="53.45" thickBot="1" x14ac:dyDescent="0.35">
      <c r="B26" s="57" t="s">
        <v>42</v>
      </c>
      <c r="C26" s="58" t="str">
        <f>CONCATENATE("First Year of recovery to ",D26-1)</f>
        <v>First Year of recovery to 2011</v>
      </c>
      <c r="D26" s="59">
        <f>E26-1</f>
        <v>2012</v>
      </c>
      <c r="E26" s="59">
        <f>F26-1</f>
        <v>2013</v>
      </c>
      <c r="F26" s="59">
        <f>G26-1</f>
        <v>2014</v>
      </c>
      <c r="G26" s="59">
        <f>H26-1</f>
        <v>2015</v>
      </c>
      <c r="H26" s="59">
        <f>BridgeYear</f>
        <v>2016</v>
      </c>
      <c r="I26" s="60">
        <f>TestYear</f>
        <v>2017</v>
      </c>
      <c r="J26" s="60" t="s">
        <v>43</v>
      </c>
    </row>
    <row r="27" spans="1:10" ht="14.45" x14ac:dyDescent="0.3">
      <c r="B27" s="61" t="s">
        <v>44</v>
      </c>
      <c r="C27" s="62"/>
      <c r="D27" s="62"/>
      <c r="E27" s="62"/>
      <c r="F27" s="62"/>
      <c r="G27" s="62"/>
      <c r="H27" s="62"/>
      <c r="I27" s="63"/>
      <c r="J27" s="63"/>
    </row>
    <row r="28" spans="1:10" ht="14.45" x14ac:dyDescent="0.3">
      <c r="B28" s="64" t="s">
        <v>45</v>
      </c>
      <c r="C28" s="65">
        <v>2528155</v>
      </c>
      <c r="D28" s="66">
        <v>239546</v>
      </c>
      <c r="E28" s="66">
        <v>1983</v>
      </c>
      <c r="F28" s="66">
        <v>145668</v>
      </c>
      <c r="G28" s="66">
        <v>120247</v>
      </c>
      <c r="H28" s="66">
        <v>110674</v>
      </c>
      <c r="I28" s="67">
        <v>109607</v>
      </c>
      <c r="J28" s="68">
        <f>SUM(C28:I28)</f>
        <v>3255880</v>
      </c>
    </row>
    <row r="29" spans="1:10" thickBot="1" x14ac:dyDescent="0.35">
      <c r="B29" s="69" t="s">
        <v>46</v>
      </c>
      <c r="C29" s="70">
        <v>740107</v>
      </c>
      <c r="D29" s="71">
        <v>90786</v>
      </c>
      <c r="E29" s="71">
        <v>844</v>
      </c>
      <c r="F29" s="72">
        <v>55396</v>
      </c>
      <c r="G29" s="71">
        <v>53435</v>
      </c>
      <c r="H29" s="72">
        <v>41019</v>
      </c>
      <c r="I29" s="73">
        <v>47236</v>
      </c>
      <c r="J29" s="74">
        <f>SUM(C29:I29)</f>
        <v>1028823</v>
      </c>
    </row>
    <row r="30" spans="1:10" ht="15.6" thickTop="1" thickBot="1" x14ac:dyDescent="0.35">
      <c r="B30" s="75" t="s">
        <v>47</v>
      </c>
      <c r="C30" s="76">
        <f>SUM(C28:C29)</f>
        <v>3268262</v>
      </c>
      <c r="D30" s="76">
        <f t="shared" ref="D30:J30" si="0">SUM(D28:D29)</f>
        <v>330332</v>
      </c>
      <c r="E30" s="76">
        <f t="shared" si="0"/>
        <v>2827</v>
      </c>
      <c r="F30" s="77">
        <f t="shared" si="0"/>
        <v>201064</v>
      </c>
      <c r="G30" s="76">
        <f t="shared" si="0"/>
        <v>173682</v>
      </c>
      <c r="H30" s="77">
        <f t="shared" si="0"/>
        <v>151693</v>
      </c>
      <c r="I30" s="78">
        <f t="shared" si="0"/>
        <v>156843</v>
      </c>
      <c r="J30" s="79">
        <f t="shared" si="0"/>
        <v>4284703</v>
      </c>
    </row>
    <row r="31" spans="1:10" thickBot="1" x14ac:dyDescent="0.35">
      <c r="B31" s="80" t="s">
        <v>48</v>
      </c>
      <c r="C31" s="70">
        <v>2646564</v>
      </c>
      <c r="D31" s="71">
        <v>90042</v>
      </c>
      <c r="E31" s="71">
        <v>148275</v>
      </c>
      <c r="F31" s="72">
        <v>148051</v>
      </c>
      <c r="G31" s="71">
        <v>182917</v>
      </c>
      <c r="H31" s="72">
        <v>141705</v>
      </c>
      <c r="I31" s="81">
        <v>70343</v>
      </c>
      <c r="J31" s="82">
        <f>SUM(C31:I31)</f>
        <v>3427897</v>
      </c>
    </row>
    <row r="32" spans="1:10" ht="133.9" thickTop="1" thickBot="1" x14ac:dyDescent="0.35">
      <c r="B32" s="83" t="s">
        <v>49</v>
      </c>
      <c r="C32" s="84">
        <f>C30-C31</f>
        <v>621698</v>
      </c>
      <c r="D32" s="85">
        <f t="shared" ref="D32:I32" si="1">D30-D31</f>
        <v>240290</v>
      </c>
      <c r="E32" s="84">
        <f t="shared" si="1"/>
        <v>-145448</v>
      </c>
      <c r="F32" s="86">
        <f t="shared" si="1"/>
        <v>53013</v>
      </c>
      <c r="G32" s="84">
        <f t="shared" si="1"/>
        <v>-9235</v>
      </c>
      <c r="H32" s="86">
        <f t="shared" si="1"/>
        <v>9988</v>
      </c>
      <c r="I32" s="87">
        <f t="shared" si="1"/>
        <v>86500</v>
      </c>
      <c r="J32" s="88">
        <f>SUM(C32:I32)</f>
        <v>856806</v>
      </c>
    </row>
    <row r="33" spans="1:10" x14ac:dyDescent="0.25">
      <c r="C33" s="89"/>
      <c r="D33" s="89"/>
      <c r="E33" s="89"/>
      <c r="F33" s="89"/>
      <c r="G33" s="89"/>
      <c r="H33" s="89"/>
      <c r="I33" s="89"/>
      <c r="J33" s="89"/>
    </row>
    <row r="34" spans="1:10" x14ac:dyDescent="0.25">
      <c r="A34" s="55" t="s">
        <v>50</v>
      </c>
      <c r="B34" s="56" t="s">
        <v>51</v>
      </c>
    </row>
    <row r="35" spans="1:10" ht="15.75" thickBot="1" x14ac:dyDescent="0.3"/>
    <row r="36" spans="1:10" x14ac:dyDescent="0.25">
      <c r="B36" s="104" t="s">
        <v>52</v>
      </c>
      <c r="C36" s="105"/>
      <c r="D36" s="105"/>
      <c r="E36" s="105"/>
      <c r="F36" s="105"/>
      <c r="G36" s="105"/>
      <c r="H36" s="105"/>
      <c r="I36" s="105"/>
      <c r="J36" s="106"/>
    </row>
    <row r="37" spans="1:10" x14ac:dyDescent="0.25">
      <c r="B37" s="107"/>
      <c r="C37" s="108"/>
      <c r="D37" s="108"/>
      <c r="E37" s="108"/>
      <c r="F37" s="108"/>
      <c r="G37" s="108"/>
      <c r="H37" s="108"/>
      <c r="I37" s="108"/>
      <c r="J37" s="109"/>
    </row>
    <row r="38" spans="1:10" x14ac:dyDescent="0.25">
      <c r="B38" s="107"/>
      <c r="C38" s="108"/>
      <c r="D38" s="108"/>
      <c r="E38" s="108"/>
      <c r="F38" s="108"/>
      <c r="G38" s="108"/>
      <c r="H38" s="108"/>
      <c r="I38" s="108"/>
      <c r="J38" s="109"/>
    </row>
    <row r="39" spans="1:10" x14ac:dyDescent="0.25">
      <c r="B39" s="107"/>
      <c r="C39" s="108"/>
      <c r="D39" s="108"/>
      <c r="E39" s="108"/>
      <c r="F39" s="108"/>
      <c r="G39" s="108"/>
      <c r="H39" s="108"/>
      <c r="I39" s="108"/>
      <c r="J39" s="109"/>
    </row>
    <row r="40" spans="1:10" ht="15.75" thickBot="1" x14ac:dyDescent="0.3">
      <c r="B40" s="110"/>
      <c r="C40" s="111"/>
      <c r="D40" s="111"/>
      <c r="E40" s="111"/>
      <c r="F40" s="111"/>
      <c r="G40" s="111"/>
      <c r="H40" s="111"/>
      <c r="I40" s="111"/>
      <c r="J40" s="112"/>
    </row>
  </sheetData>
  <mergeCells count="6">
    <mergeCell ref="B36:J40"/>
    <mergeCell ref="A9:J9"/>
    <mergeCell ref="A10:J10"/>
    <mergeCell ref="B12:I12"/>
    <mergeCell ref="B15:J15"/>
    <mergeCell ref="B17:J22"/>
  </mergeCells>
  <dataValidations count="2">
    <dataValidation type="list" allowBlank="1" showInputMessage="1" showErrorMessage="1" sqref="J12">
      <formula1>"Cash (Pay-as-you-go), Accrual, Other"</formula1>
    </dataValidation>
    <dataValidation allowBlank="1" showInputMessage="1" showErrorMessage="1" promptTitle="Date Format" prompt="E.g:  &quot;August 1, 2011&quot;" sqref="J7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App.2-D_Overhead</vt:lpstr>
      <vt:lpstr>App.2-KA_P_OPEBs</vt:lpstr>
    </vt:vector>
  </TitlesOfParts>
  <Company>Thunder Bay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Speziale</dc:creator>
  <cp:lastModifiedBy>Brittany Ashby</cp:lastModifiedBy>
  <dcterms:created xsi:type="dcterms:W3CDTF">2017-06-19T21:52:17Z</dcterms:created>
  <dcterms:modified xsi:type="dcterms:W3CDTF">2017-06-21T20:54:11Z</dcterms:modified>
</cp:coreProperties>
</file>