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00" windowHeight="5925"/>
  </bookViews>
  <sheets>
    <sheet name="1. Revenue Proportions" sheetId="2" r:id="rId1"/>
    <sheet name="2. Rate Rider Calculation" sheetId="3" r:id="rId2"/>
  </sheets>
  <externalReferences>
    <externalReference r:id="rId3"/>
    <externalReference r:id="rId4"/>
    <externalReference r:id="rId5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Rate_Class">[2]lists!$A$1:$A$104</definedName>
    <definedName name="RB">'[1]9. Threshold Test'!$E$49</definedName>
    <definedName name="Units1">[2]lists!$O$2:$O$4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3" l="1"/>
  <c r="L24" i="3"/>
  <c r="M23" i="3"/>
  <c r="L23" i="3"/>
  <c r="L22" i="3"/>
  <c r="M21" i="3"/>
  <c r="L21" i="3"/>
  <c r="M20" i="3"/>
  <c r="L20" i="3"/>
  <c r="M19" i="3"/>
  <c r="L19" i="3"/>
  <c r="L18" i="3"/>
  <c r="L17" i="3"/>
  <c r="K24" i="3"/>
  <c r="K23" i="3"/>
  <c r="K22" i="3"/>
  <c r="K21" i="3"/>
  <c r="K20" i="3"/>
  <c r="K19" i="3"/>
  <c r="K18" i="3"/>
  <c r="K17" i="3"/>
  <c r="D9" i="2"/>
  <c r="E11" i="2"/>
  <c r="E10" i="2"/>
  <c r="E8" i="2"/>
  <c r="E7" i="2"/>
  <c r="E6" i="2"/>
  <c r="D5" i="2"/>
  <c r="L6" i="2"/>
  <c r="I11" i="2"/>
  <c r="H11" i="2"/>
  <c r="I10" i="2"/>
  <c r="H10" i="2"/>
  <c r="L10" i="2" s="1"/>
  <c r="H9" i="2"/>
  <c r="H8" i="2"/>
  <c r="I7" i="2"/>
  <c r="H7" i="2"/>
  <c r="I6" i="2"/>
  <c r="H6" i="2"/>
  <c r="H5" i="2"/>
  <c r="H4" i="2"/>
  <c r="C11" i="2"/>
  <c r="C10" i="2"/>
  <c r="C9" i="2"/>
  <c r="C8" i="2"/>
  <c r="C7" i="2"/>
  <c r="C6" i="2"/>
  <c r="C5" i="2"/>
  <c r="D4" i="2"/>
  <c r="C4" i="2"/>
  <c r="I8" i="2"/>
  <c r="G11" i="2"/>
  <c r="G10" i="2"/>
  <c r="G9" i="2"/>
  <c r="G8" i="2"/>
  <c r="G7" i="2"/>
  <c r="G6" i="2"/>
  <c r="G5" i="2"/>
  <c r="G4" i="2"/>
  <c r="M22" i="3"/>
  <c r="M10" i="2" l="1"/>
  <c r="K10" i="2"/>
  <c r="N10" i="2"/>
  <c r="M18" i="3" l="1"/>
  <c r="M17" i="3"/>
  <c r="M11" i="2" l="1"/>
  <c r="L11" i="2"/>
  <c r="K11" i="2"/>
  <c r="M9" i="2"/>
  <c r="L9" i="2"/>
  <c r="K9" i="2"/>
  <c r="M8" i="2"/>
  <c r="L8" i="2"/>
  <c r="K8" i="2"/>
  <c r="N8" i="2" s="1"/>
  <c r="M7" i="2"/>
  <c r="L7" i="2"/>
  <c r="K7" i="2"/>
  <c r="N7" i="2" s="1"/>
  <c r="M6" i="2"/>
  <c r="K6" i="2"/>
  <c r="M5" i="2"/>
  <c r="L5" i="2"/>
  <c r="K5" i="2"/>
  <c r="M4" i="2"/>
  <c r="L4" i="2"/>
  <c r="K4" i="2"/>
  <c r="N5" i="2" l="1"/>
  <c r="N9" i="2"/>
  <c r="N6" i="2"/>
  <c r="L12" i="2"/>
  <c r="N11" i="2"/>
  <c r="K12" i="2"/>
  <c r="N4" i="2"/>
  <c r="M25" i="3"/>
  <c r="K25" i="3"/>
  <c r="L25" i="3"/>
  <c r="M12" i="2"/>
  <c r="N12" i="2" l="1"/>
  <c r="Q8" i="2" l="1"/>
  <c r="D21" i="3" s="1"/>
  <c r="G21" i="3" s="1"/>
  <c r="S10" i="2"/>
  <c r="R10" i="2"/>
  <c r="E23" i="3" s="1"/>
  <c r="H23" i="3" s="1"/>
  <c r="Q23" i="3" s="1"/>
  <c r="Q10" i="2"/>
  <c r="D23" i="3" s="1"/>
  <c r="G23" i="3" s="1"/>
  <c r="P23" i="3" s="1"/>
  <c r="P10" i="2"/>
  <c r="C23" i="3" s="1"/>
  <c r="F23" i="3" s="1"/>
  <c r="S8" i="2"/>
  <c r="P8" i="2"/>
  <c r="C21" i="3" s="1"/>
  <c r="F21" i="3" s="1"/>
  <c r="O21" i="3" s="1"/>
  <c r="S9" i="2"/>
  <c r="Q11" i="2"/>
  <c r="D24" i="3" s="1"/>
  <c r="G24" i="3" s="1"/>
  <c r="Q4" i="2"/>
  <c r="D17" i="3" s="1"/>
  <c r="G17" i="3" s="1"/>
  <c r="R9" i="2"/>
  <c r="E22" i="3" s="1"/>
  <c r="H22" i="3" s="1"/>
  <c r="P9" i="2"/>
  <c r="C22" i="3" s="1"/>
  <c r="F22" i="3" s="1"/>
  <c r="O22" i="3" s="1"/>
  <c r="S7" i="2"/>
  <c r="R8" i="2"/>
  <c r="E21" i="3" s="1"/>
  <c r="H21" i="3" s="1"/>
  <c r="Q21" i="3" s="1"/>
  <c r="Q5" i="2"/>
  <c r="D18" i="3" s="1"/>
  <c r="G18" i="3" s="1"/>
  <c r="P18" i="3" s="1"/>
  <c r="P11" i="2"/>
  <c r="C24" i="3" s="1"/>
  <c r="F24" i="3" s="1"/>
  <c r="O24" i="3" s="1"/>
  <c r="P7" i="2"/>
  <c r="C20" i="3" s="1"/>
  <c r="F20" i="3" s="1"/>
  <c r="O20" i="3" s="1"/>
  <c r="R6" i="2"/>
  <c r="E19" i="3" s="1"/>
  <c r="H19" i="3" s="1"/>
  <c r="Q19" i="3" s="1"/>
  <c r="P5" i="2"/>
  <c r="C18" i="3" s="1"/>
  <c r="F18" i="3" s="1"/>
  <c r="Q6" i="2"/>
  <c r="D19" i="3" s="1"/>
  <c r="G19" i="3" s="1"/>
  <c r="Q7" i="2"/>
  <c r="D20" i="3" s="1"/>
  <c r="G20" i="3" s="1"/>
  <c r="S6" i="2"/>
  <c r="P6" i="2"/>
  <c r="C19" i="3" s="1"/>
  <c r="F19" i="3" s="1"/>
  <c r="O19" i="3" s="1"/>
  <c r="R5" i="2"/>
  <c r="E18" i="3" s="1"/>
  <c r="H18" i="3" s="1"/>
  <c r="S11" i="2"/>
  <c r="Q9" i="2"/>
  <c r="D22" i="3" s="1"/>
  <c r="G22" i="3" s="1"/>
  <c r="P22" i="3" s="1"/>
  <c r="R11" i="2"/>
  <c r="E24" i="3" s="1"/>
  <c r="H24" i="3" s="1"/>
  <c r="Q24" i="3" s="1"/>
  <c r="P4" i="2"/>
  <c r="C17" i="3" s="1"/>
  <c r="S4" i="2"/>
  <c r="R4" i="2"/>
  <c r="E17" i="3" s="1"/>
  <c r="H17" i="3" s="1"/>
  <c r="R7" i="2"/>
  <c r="E20" i="3" s="1"/>
  <c r="H20" i="3" s="1"/>
  <c r="Q20" i="3" s="1"/>
  <c r="S5" i="2"/>
  <c r="O23" i="3" l="1"/>
  <c r="I23" i="3"/>
  <c r="I18" i="3"/>
  <c r="C25" i="3"/>
  <c r="O18" i="3"/>
  <c r="S12" i="2"/>
  <c r="G25" i="3"/>
  <c r="I21" i="3"/>
  <c r="D25" i="3"/>
  <c r="I19" i="3"/>
  <c r="I22" i="3"/>
  <c r="F17" i="3"/>
  <c r="I17" i="3" s="1"/>
  <c r="O17" i="3" s="1"/>
  <c r="I20" i="3"/>
  <c r="I24" i="3"/>
  <c r="E25" i="3"/>
  <c r="H25" i="3"/>
  <c r="I25" i="3" l="1"/>
  <c r="F25" i="3"/>
</calcChain>
</file>

<file path=xl/sharedStrings.xml><?xml version="1.0" encoding="utf-8"?>
<sst xmlns="http://schemas.openxmlformats.org/spreadsheetml/2006/main" count="77" uniqueCount="61">
  <si>
    <t>Rate Class</t>
  </si>
  <si>
    <t>Billed Customers or Connections</t>
  </si>
  <si>
    <t>Billed kWh</t>
  </si>
  <si>
    <t>Monthly Service Charge</t>
  </si>
  <si>
    <t>Distribution Volumetric Rate kWh</t>
  </si>
  <si>
    <t>Distribution Volumetric Rate kW</t>
  </si>
  <si>
    <t>RESIDENTIAL</t>
  </si>
  <si>
    <t>GENERAL SERVICE LESS THAN 50 KW</t>
  </si>
  <si>
    <t>UNMETERED SCATTERED LOAD</t>
  </si>
  <si>
    <t>STREET LIGHTING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</si>
  <si>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</si>
  <si>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</si>
  <si>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</si>
  <si>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</si>
  <si>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</si>
  <si>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</si>
  <si>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</si>
  <si>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</si>
  <si>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</si>
  <si>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</si>
  <si>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</si>
  <si>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</si>
  <si>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</si>
  <si>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</si>
  <si>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</si>
  <si>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</si>
  <si>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</si>
  <si>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</si>
  <si>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</si>
  <si>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</si>
  <si>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</si>
  <si>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Total</t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</si>
  <si>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</si>
  <si>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</si>
  <si>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</si>
  <si>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</si>
  <si>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</si>
  <si>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</si>
  <si>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</si>
  <si>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</si>
  <si>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Billed kW</t>
  </si>
  <si>
    <t>Service Charge Rate Rider</t>
  </si>
  <si>
    <t>Distribution Volumetric Rate kWh Rate Rider</t>
  </si>
  <si>
    <t>Distribution Volumetric Rate kW Rate Rider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</si>
  <si>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</si>
  <si>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</si>
  <si>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</si>
  <si>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</si>
  <si>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</si>
  <si>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</si>
  <si>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>Note:  As per the OEB's letter issued July 16, 2015 (EB-2012-0410), Residential Rates will be applied on a fixed basis only.</t>
  </si>
  <si>
    <t>Most Recent Board-Approved Base Rates (2017)</t>
  </si>
  <si>
    <t>LARGE USE 1</t>
  </si>
  <si>
    <t>LARGE USE 2</t>
  </si>
  <si>
    <t>GENERAL SERVICE &gt; 50 KW</t>
  </si>
  <si>
    <t>SENTINEL LIGHTING</t>
  </si>
  <si>
    <t>Most Recent Board Approved Billing Determinants (2018)</t>
  </si>
  <si>
    <t>From Sheet 1</t>
  </si>
  <si>
    <t>Board Approved Customers or Connections</t>
  </si>
  <si>
    <t>Board Approved kWh</t>
  </si>
  <si>
    <t>Board Approved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</si>
</sst>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0.0000"/>
    <numFmt numFmtId="166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left" wrapText="1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>
      <alignment horizontal="center"/>
    </xf>
    <xf numFmtId="0" fontId="4" fillId="3" borderId="0" xfId="1" applyFont="1" applyFill="1" applyAlignment="1" applyProtection="1">
      <alignment horizontal="center"/>
    </xf>
    <xf numFmtId="0" fontId="0" fillId="0" borderId="0" xfId="0" applyFont="1"/>
    <xf numFmtId="0" fontId="0" fillId="0" borderId="2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3" xfId="0" applyBorder="1"/>
    <xf numFmtId="165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10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/>
    <xf numFmtId="166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3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2" fillId="0" borderId="0" xfId="0" applyFont="1"/>
    <xf numFmtId="2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Core Model Version 0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1241561</xdr:colOff>
      <xdr:row>10</xdr:row>
      <xdr:rowOff>10766</xdr:rowOff>
    </xdr:to>
    <xdr:grpSp>
      <xdr:nvGrpSpPr>
        <xdr:cNvPr id="2" name="Group 1"/>
        <xdr:cNvGrpSpPr/>
      </xdr:nvGrpSpPr>
      <xdr:grpSpPr>
        <a:xfrm>
          <a:off x="0" y="0"/>
          <a:ext cx="8813936" cy="1915766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2]1. Information Sheet'!AA1" fLocksText="0">
        <xdr:nvSpPr>
          <xdr:cNvPr id="4" name="TextBox 3"/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lackwe\AppData\Local\Microsoft\Windows\INetCache\Content.Outlook\S1IFQDS1\2017_Capital_Module_ACM_Model_Enersourc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Master%20Models/05'30'2017/6.0%20Rate%20Design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 to 2019"/>
      <sheetName val="2016 Existing Rates"/>
      <sheetName val="2017 Revenue at 2016 Rates"/>
      <sheetName val="2018 Revenue at 2017 Rates"/>
      <sheetName val="2019 Revenue at 2018 Rates"/>
      <sheetName val="2017 Cost Allocation Study"/>
      <sheetName val="2018 Cost Allocation Study"/>
      <sheetName val="2019 Cost Allocation Study"/>
      <sheetName val="2017 Rates By Rate Class"/>
      <sheetName val="2018 Rates By Rate Class"/>
      <sheetName val="2019 Rates By Rate Class"/>
      <sheetName val="2017 Distribution Rate Schedule"/>
      <sheetName val="2018 Distribution Rate Schedule"/>
      <sheetName val="2019 Distribution Rate Schedule"/>
      <sheetName val="2017 Dist. Rev. Reconciliation"/>
      <sheetName val="2018 Dist. Rev. Reconciliation"/>
      <sheetName val="2019 Dist. Rev. Reconciliat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>
            <v>1646663057.2111361</v>
          </cell>
          <cell r="D3">
            <v>2711776.2310201107</v>
          </cell>
        </row>
        <row r="4">
          <cell r="B4">
            <v>593242869.82083344</v>
          </cell>
          <cell r="D4">
            <v>223669.83511596371</v>
          </cell>
        </row>
        <row r="5">
          <cell r="B5">
            <v>1845356871.231307</v>
          </cell>
          <cell r="C5">
            <v>5079760.0551743917</v>
          </cell>
          <cell r="D5">
            <v>27436.403595483713</v>
          </cell>
        </row>
        <row r="7">
          <cell r="B7">
            <v>237784312</v>
          </cell>
          <cell r="C7">
            <v>559479</v>
          </cell>
          <cell r="D7">
            <v>72</v>
          </cell>
        </row>
        <row r="8">
          <cell r="B8">
            <v>396657180</v>
          </cell>
          <cell r="C8">
            <v>2099277</v>
          </cell>
          <cell r="D8">
            <v>60</v>
          </cell>
        </row>
        <row r="9">
          <cell r="B9">
            <v>382147.13612693257</v>
          </cell>
          <cell r="C9">
            <v>1082.545638309402</v>
          </cell>
          <cell r="E9">
            <v>4601.4333337803437</v>
          </cell>
        </row>
        <row r="10">
          <cell r="B10">
            <v>39629669.788485467</v>
          </cell>
          <cell r="C10">
            <v>109831.04039934477</v>
          </cell>
          <cell r="E10">
            <v>627605.945139113</v>
          </cell>
        </row>
        <row r="11">
          <cell r="B11">
            <v>10727671.435383817</v>
          </cell>
          <cell r="E11">
            <v>36172.428256445361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4">
          <cell r="D4">
            <v>21.344016599252129</v>
          </cell>
          <cell r="E4">
            <v>8.0987630506135101E-3</v>
          </cell>
        </row>
        <row r="5">
          <cell r="D5">
            <v>41.417220384712174</v>
          </cell>
          <cell r="E5">
            <v>1.0653301045327565E-2</v>
          </cell>
        </row>
        <row r="6">
          <cell r="D6">
            <v>378.8756064214702</v>
          </cell>
          <cell r="E6">
            <v>2.5525643364909159</v>
          </cell>
        </row>
        <row r="8">
          <cell r="D8">
            <v>23798.516417894989</v>
          </cell>
          <cell r="E8">
            <v>1.4040644784648351</v>
          </cell>
        </row>
        <row r="9">
          <cell r="D9">
            <v>5600.3156081355819</v>
          </cell>
          <cell r="E9">
            <v>0.33040621006796927</v>
          </cell>
        </row>
        <row r="10">
          <cell r="D10">
            <v>5.4774047827391712</v>
          </cell>
          <cell r="E10">
            <v>15.024370564793477</v>
          </cell>
        </row>
        <row r="11">
          <cell r="D11">
            <v>2.1475010850617333</v>
          </cell>
          <cell r="E11">
            <v>5.7203589210111536</v>
          </cell>
        </row>
        <row r="12">
          <cell r="D12">
            <v>8.4735818364270319</v>
          </cell>
          <cell r="E12">
            <v>1.3152123466492197E-2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tabSelected="1" topLeftCell="L1" workbookViewId="0">
      <selection activeCell="T9" sqref="T9"/>
    </sheetView>
  </sheetViews>
  <sheetFormatPr defaultRowHeight="15" x14ac:dyDescent="0.25"/>
  <cols>
    <col min="1" max="1" width="31.140625" bestFit="1" customWidth="1"/>
    <col min="3" max="5" width="16" bestFit="1" customWidth="1"/>
    <col min="6" max="6" width="2.140625" customWidth="1"/>
    <col min="7" max="7" width="16.5703125" bestFit="1" customWidth="1"/>
    <col min="8" max="9" width="16.85546875" bestFit="1" customWidth="1"/>
    <col min="10" max="10" width="2.5703125" customWidth="1"/>
    <col min="11" max="11" width="15.42578125" bestFit="1" customWidth="1"/>
    <col min="12" max="13" width="16.85546875" bestFit="1" customWidth="1"/>
    <col min="14" max="14" width="17.28515625" customWidth="1"/>
    <col min="15" max="15" width="2.42578125" customWidth="1"/>
    <col min="16" max="16" width="17.85546875" bestFit="1" customWidth="1"/>
    <col min="17" max="18" width="19.28515625" bestFit="1" customWidth="1"/>
    <col min="19" max="19" width="17.5703125" bestFit="1" customWidth="1"/>
  </cols>
  <sheetData>
    <row r="1" spans="1:26" ht="17.45" customHeight="1" thickBot="1" x14ac:dyDescent="0.3">
      <c r="C1" s="45" t="s">
        <v>51</v>
      </c>
      <c r="D1" s="45"/>
      <c r="E1" s="45"/>
      <c r="F1" s="7"/>
      <c r="G1" s="45" t="s">
        <v>56</v>
      </c>
      <c r="H1" s="45"/>
      <c r="I1" s="45"/>
    </row>
    <row r="2" spans="1:26" s="5" customFormat="1" ht="63" x14ac:dyDescent="0.25">
      <c r="A2" s="3" t="s">
        <v>0</v>
      </c>
      <c r="B2" s="4"/>
      <c r="C2" s="1" t="s">
        <v>3</v>
      </c>
      <c r="D2" s="1" t="s">
        <v>4</v>
      </c>
      <c r="E2" s="1" t="s">
        <v>5</v>
      </c>
      <c r="F2" s="1"/>
      <c r="G2" s="1" t="s">
        <v>1</v>
      </c>
      <c r="H2" s="1" t="s">
        <v>2</v>
      </c>
      <c r="I2" s="1" t="s">
        <v>40</v>
      </c>
      <c r="J2" s="1"/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15</v>
      </c>
      <c r="S2" s="1" t="s">
        <v>16</v>
      </c>
    </row>
    <row r="3" spans="1:26" s="7" customFormat="1" ht="18.75" x14ac:dyDescent="0.35">
      <c r="A3" s="6"/>
      <c r="B3" s="4"/>
      <c r="C3" s="4" t="s">
        <v>17</v>
      </c>
      <c r="D3" s="4" t="s">
        <v>18</v>
      </c>
      <c r="E3" s="4" t="s">
        <v>19</v>
      </c>
      <c r="F3" s="4"/>
      <c r="G3" s="4" t="s">
        <v>20</v>
      </c>
      <c r="H3" s="4" t="s">
        <v>21</v>
      </c>
      <c r="I3" s="4" t="s">
        <v>22</v>
      </c>
      <c r="J3" s="4"/>
      <c r="K3" s="4" t="s">
        <v>23</v>
      </c>
      <c r="L3" s="4" t="s">
        <v>24</v>
      </c>
      <c r="M3" s="4" t="s">
        <v>25</v>
      </c>
      <c r="N3" s="4" t="s">
        <v>26</v>
      </c>
      <c r="O3" s="4"/>
      <c r="P3" s="4" t="s">
        <v>27</v>
      </c>
      <c r="Q3" s="4" t="s">
        <v>28</v>
      </c>
      <c r="R3" s="4" t="s">
        <v>29</v>
      </c>
      <c r="S3" s="4" t="s">
        <v>30</v>
      </c>
    </row>
    <row r="4" spans="1:26" x14ac:dyDescent="0.25">
      <c r="A4" s="8" t="s">
        <v>6</v>
      </c>
      <c r="B4" s="8"/>
      <c r="C4" s="9">
        <f>ROUND(+'[3]2017 Rates By Rate Class'!D4,2)</f>
        <v>21.34</v>
      </c>
      <c r="D4" s="10">
        <f>ROUND(+'[3]2017 Rates By Rate Class'!E4,4)</f>
        <v>8.0999999999999996E-3</v>
      </c>
      <c r="E4" s="10">
        <v>0</v>
      </c>
      <c r="F4" s="11"/>
      <c r="G4" s="12">
        <f>+'[3]2018 Revenue at 2017 Rates'!$D$3/12</f>
        <v>225981.35258500921</v>
      </c>
      <c r="H4" s="12">
        <f>+'[3]2018 Revenue at 2017 Rates'!$B$3</f>
        <v>1646663057.2111361</v>
      </c>
      <c r="I4" s="12">
        <v>0</v>
      </c>
      <c r="J4" s="8"/>
      <c r="K4" s="13">
        <f t="shared" ref="K4:K11" si="0">G4*C4*12</f>
        <v>57869304.769969158</v>
      </c>
      <c r="L4" s="13">
        <f t="shared" ref="L4:M11" si="1">H4*D4</f>
        <v>13337970.763410201</v>
      </c>
      <c r="M4" s="13">
        <f t="shared" si="1"/>
        <v>0</v>
      </c>
      <c r="N4" s="13">
        <f t="shared" ref="N4:N11" si="2">SUM(K4,L4,M4)</f>
        <v>71207275.533379361</v>
      </c>
      <c r="O4" s="8"/>
      <c r="P4" s="14">
        <f>IF(ISERROR(K4/N12),0,K4/N12)</f>
        <v>0.49811389255930277</v>
      </c>
      <c r="Q4" s="14">
        <f>IF(ISERROR(L4/N12),0,L4/N12)</f>
        <v>0.11480747111467279</v>
      </c>
      <c r="R4" s="14">
        <f>IF(ISERROR(M4/N12),0,M4/N12)</f>
        <v>0</v>
      </c>
      <c r="S4" s="15">
        <f>N4/N12</f>
        <v>0.61292136367397554</v>
      </c>
    </row>
    <row r="5" spans="1:26" x14ac:dyDescent="0.25">
      <c r="A5" s="16" t="s">
        <v>7</v>
      </c>
      <c r="B5" s="16"/>
      <c r="C5" s="9">
        <f>ROUND(+'[3]2017 Rates By Rate Class'!D5,2)</f>
        <v>41.42</v>
      </c>
      <c r="D5" s="10">
        <f>ROUND(+'[3]2017 Rates By Rate Class'!E5,4)</f>
        <v>1.0699999999999999E-2</v>
      </c>
      <c r="E5" s="17">
        <v>0</v>
      </c>
      <c r="F5" s="18"/>
      <c r="G5" s="12">
        <f>+'[3]2018 Revenue at 2017 Rates'!$D$4/12</f>
        <v>18639.152926330309</v>
      </c>
      <c r="H5" s="12">
        <f>+'[3]2018 Revenue at 2017 Rates'!$B$4</f>
        <v>593242869.82083344</v>
      </c>
      <c r="I5" s="12">
        <v>0</v>
      </c>
      <c r="J5" s="16"/>
      <c r="K5" s="19">
        <f t="shared" si="0"/>
        <v>9264404.5705032162</v>
      </c>
      <c r="L5" s="19">
        <f t="shared" si="1"/>
        <v>6347698.7070829179</v>
      </c>
      <c r="M5" s="19">
        <f t="shared" si="1"/>
        <v>0</v>
      </c>
      <c r="N5" s="19">
        <f t="shared" si="2"/>
        <v>15612103.277586134</v>
      </c>
      <c r="O5" s="16"/>
      <c r="P5" s="20">
        <f>IF(ISERROR(K5/N12),0,K5/N12)</f>
        <v>7.9743978974710805E-2</v>
      </c>
      <c r="Q5" s="20">
        <f>IF(ISERROR(L5/N12),0,L5/N12)</f>
        <v>5.4638239120846636E-2</v>
      </c>
      <c r="R5" s="20">
        <f>IF(ISERROR(M5/N12),0,M5/N12)</f>
        <v>0</v>
      </c>
      <c r="S5" s="21">
        <f>N5/N12</f>
        <v>0.13438221809555745</v>
      </c>
    </row>
    <row r="6" spans="1:26" x14ac:dyDescent="0.25">
      <c r="A6" s="16" t="s">
        <v>54</v>
      </c>
      <c r="B6" s="16"/>
      <c r="C6" s="9">
        <f>ROUND(+'[3]2017 Rates By Rate Class'!D6,2)</f>
        <v>378.88</v>
      </c>
      <c r="D6" s="10">
        <v>0</v>
      </c>
      <c r="E6" s="10">
        <f>ROUND(+'[3]2017 Rates By Rate Class'!E6,4)</f>
        <v>2.5526</v>
      </c>
      <c r="F6" s="18"/>
      <c r="G6" s="12">
        <f>+'[3]2018 Revenue at 2017 Rates'!$D$5/12</f>
        <v>2286.3669662903094</v>
      </c>
      <c r="H6" s="12">
        <f>+'[3]2018 Revenue at 2017 Rates'!$B$5</f>
        <v>1845356871.231307</v>
      </c>
      <c r="I6" s="12">
        <f>+'[3]2018 Revenue at 2017 Rates'!$C$5</f>
        <v>5079760.0551743917</v>
      </c>
      <c r="J6" s="16"/>
      <c r="K6" s="19">
        <f t="shared" si="0"/>
        <v>10395104.59425687</v>
      </c>
      <c r="L6" s="19">
        <f t="shared" si="1"/>
        <v>0</v>
      </c>
      <c r="M6" s="19">
        <f t="shared" si="1"/>
        <v>12966595.516838152</v>
      </c>
      <c r="N6" s="19">
        <f t="shared" si="2"/>
        <v>23361700.111095022</v>
      </c>
      <c r="O6" s="16"/>
      <c r="P6" s="20">
        <f>IF(ISERROR(K6/N12),0,K6/N12)</f>
        <v>8.9476554687994758E-2</v>
      </c>
      <c r="Q6" s="20">
        <f>IF(ISERROR(L6/N12),0,L6/N12)</f>
        <v>0</v>
      </c>
      <c r="R6" s="20">
        <f>IF(ISERROR(M6/N12),0,M6/N12)</f>
        <v>0.11161083396125442</v>
      </c>
      <c r="S6" s="21">
        <f>N6/N12</f>
        <v>0.20108738864924916</v>
      </c>
    </row>
    <row r="7" spans="1:26" x14ac:dyDescent="0.25">
      <c r="A7" s="16" t="s">
        <v>52</v>
      </c>
      <c r="B7" s="16"/>
      <c r="C7" s="9">
        <f>ROUND(+'[3]2017 Rates By Rate Class'!D8,2)</f>
        <v>23798.52</v>
      </c>
      <c r="D7" s="10">
        <v>0</v>
      </c>
      <c r="E7" s="10">
        <f>ROUND(+'[3]2017 Rates By Rate Class'!E8,4)</f>
        <v>1.4040999999999999</v>
      </c>
      <c r="F7" s="18"/>
      <c r="G7" s="12">
        <f>+'[3]2018 Revenue at 2017 Rates'!$D$7/12</f>
        <v>6</v>
      </c>
      <c r="H7" s="12">
        <f>+'[3]2018 Revenue at 2017 Rates'!$B$7</f>
        <v>237784312</v>
      </c>
      <c r="I7" s="12">
        <f>+'[3]2018 Revenue at 2017 Rates'!$C$7</f>
        <v>559479</v>
      </c>
      <c r="J7" s="16"/>
      <c r="K7" s="19">
        <f t="shared" si="0"/>
        <v>1713493.44</v>
      </c>
      <c r="L7" s="19">
        <f t="shared" si="1"/>
        <v>0</v>
      </c>
      <c r="M7" s="19">
        <f t="shared" si="1"/>
        <v>785564.46389999997</v>
      </c>
      <c r="N7" s="19">
        <f t="shared" si="2"/>
        <v>2499057.9038999998</v>
      </c>
      <c r="O7" s="16"/>
      <c r="P7" s="20">
        <f>IF(ISERROR(K7/N12),0,K7/N12)</f>
        <v>1.4749008834060768E-2</v>
      </c>
      <c r="Q7" s="20">
        <f>IF(ISERROR(L7/N12),0,L7/N12)</f>
        <v>0</v>
      </c>
      <c r="R7" s="20">
        <f>IF(ISERROR(M7/N12),0,M7/N12)</f>
        <v>6.7617984097945024E-3</v>
      </c>
      <c r="S7" s="21">
        <f>N7/N12</f>
        <v>2.1510807243855269E-2</v>
      </c>
    </row>
    <row r="8" spans="1:26" x14ac:dyDescent="0.25">
      <c r="A8" s="16" t="s">
        <v>53</v>
      </c>
      <c r="B8" s="16"/>
      <c r="C8" s="9">
        <f>ROUND(+'[3]2017 Rates By Rate Class'!D9,2)</f>
        <v>5600.32</v>
      </c>
      <c r="D8" s="10">
        <v>0</v>
      </c>
      <c r="E8" s="10">
        <f>ROUND(+'[3]2017 Rates By Rate Class'!E9,4)</f>
        <v>0.33040000000000003</v>
      </c>
      <c r="F8" s="18"/>
      <c r="G8" s="12">
        <f>+'[3]2018 Revenue at 2017 Rates'!$D$8/12</f>
        <v>5</v>
      </c>
      <c r="H8" s="12">
        <f>+'[3]2018 Revenue at 2017 Rates'!$B$8</f>
        <v>396657180</v>
      </c>
      <c r="I8" s="12">
        <f>+'[3]2018 Revenue at 2017 Rates'!$C$8</f>
        <v>2099277</v>
      </c>
      <c r="J8" s="16"/>
      <c r="K8" s="19">
        <f t="shared" si="0"/>
        <v>336019.19999999995</v>
      </c>
      <c r="L8" s="19">
        <f t="shared" si="1"/>
        <v>0</v>
      </c>
      <c r="M8" s="19">
        <f t="shared" si="1"/>
        <v>693601.12080000003</v>
      </c>
      <c r="N8" s="19">
        <f t="shared" si="2"/>
        <v>1029620.3208</v>
      </c>
      <c r="O8" s="16"/>
      <c r="P8" s="20">
        <f>IF(ISERROR(K8/N12),0,K8/N12)</f>
        <v>2.8923076292687944E-3</v>
      </c>
      <c r="Q8" s="20">
        <f>IF(ISERROR(L8/N12),0,L8/N12)</f>
        <v>0</v>
      </c>
      <c r="R8" s="20">
        <f>IF(ISERROR(M8/N12),0,M8/N12)</f>
        <v>5.9702178130274317E-3</v>
      </c>
      <c r="S8" s="21">
        <f>N8/N12</f>
        <v>8.862525442296227E-3</v>
      </c>
    </row>
    <row r="9" spans="1:26" x14ac:dyDescent="0.25">
      <c r="A9" s="16" t="s">
        <v>8</v>
      </c>
      <c r="B9" s="16"/>
      <c r="C9" s="9">
        <f>ROUND(+'[3]2017 Rates By Rate Class'!D12,2)</f>
        <v>8.4700000000000006</v>
      </c>
      <c r="D9" s="10">
        <f>ROUND(+'[3]2017 Rates By Rate Class'!E12,4)</f>
        <v>1.32E-2</v>
      </c>
      <c r="E9" s="10">
        <v>0</v>
      </c>
      <c r="F9" s="18"/>
      <c r="G9" s="12">
        <f>+'[3]2018 Revenue at 2017 Rates'!$E$11/12</f>
        <v>3014.3690213704467</v>
      </c>
      <c r="H9" s="12">
        <f>+'[3]2018 Revenue at 2017 Rates'!$B$11</f>
        <v>10727671.435383817</v>
      </c>
      <c r="I9" s="12">
        <v>0</v>
      </c>
      <c r="J9" s="16"/>
      <c r="K9" s="19">
        <f t="shared" si="0"/>
        <v>306380.46733209223</v>
      </c>
      <c r="L9" s="19">
        <f t="shared" si="1"/>
        <v>141605.2629470664</v>
      </c>
      <c r="M9" s="19">
        <f t="shared" si="1"/>
        <v>0</v>
      </c>
      <c r="N9" s="19">
        <f t="shared" si="2"/>
        <v>447985.73027915863</v>
      </c>
      <c r="O9" s="16"/>
      <c r="P9" s="20">
        <f>IF(ISERROR(K9/N12),0,K9/N12)</f>
        <v>2.6371902650906532E-3</v>
      </c>
      <c r="Q9" s="20">
        <f>IF(ISERROR(L9/N12),0,L9/N12)</f>
        <v>1.2188767259918895E-3</v>
      </c>
      <c r="R9" s="20">
        <f>IF(ISERROR(M9/N12),0,M9/N12)</f>
        <v>0</v>
      </c>
      <c r="S9" s="21">
        <f>N9/N12</f>
        <v>3.8560669910825424E-3</v>
      </c>
    </row>
    <row r="10" spans="1:26" x14ac:dyDescent="0.25">
      <c r="A10" s="16" t="s">
        <v>55</v>
      </c>
      <c r="B10" s="16"/>
      <c r="C10" s="9">
        <f>ROUND(+'[3]2017 Rates By Rate Class'!D10,2)</f>
        <v>5.48</v>
      </c>
      <c r="D10" s="10">
        <v>0</v>
      </c>
      <c r="E10" s="10">
        <f>ROUND(+'[3]2017 Rates By Rate Class'!E10,4)</f>
        <v>15.0244</v>
      </c>
      <c r="F10" s="18"/>
      <c r="G10" s="12">
        <f>+'[3]2018 Revenue at 2017 Rates'!$E$9/12</f>
        <v>383.45277781502864</v>
      </c>
      <c r="H10" s="12">
        <f>+'[3]2018 Revenue at 2017 Rates'!$B$9</f>
        <v>382147.13612693257</v>
      </c>
      <c r="I10" s="12">
        <f>+'[3]2018 Revenue at 2017 Rates'!$C$9</f>
        <v>1082.545638309402</v>
      </c>
      <c r="J10" s="16"/>
      <c r="K10" s="19">
        <f t="shared" ref="K10" si="3">G10*C10*12</f>
        <v>25215.854669116285</v>
      </c>
      <c r="L10" s="19">
        <f t="shared" ref="L10" si="4">H10*D10</f>
        <v>0</v>
      </c>
      <c r="M10" s="19">
        <f t="shared" ref="M10" si="5">I10*E10</f>
        <v>16264.598688215779</v>
      </c>
      <c r="N10" s="19">
        <f t="shared" ref="N10" si="6">SUM(K10,L10,M10)</f>
        <v>41480.453357332066</v>
      </c>
      <c r="O10" s="16"/>
      <c r="P10" s="20">
        <f>IF(ISERROR(K10/N12),0,K10/N12)</f>
        <v>2.1704714741901116E-4</v>
      </c>
      <c r="Q10" s="20">
        <f>IF(ISERROR(L10/N12),0,L10/N12)</f>
        <v>0</v>
      </c>
      <c r="R10" s="20">
        <f>IF(ISERROR(M10/N12),0,M10/N12)</f>
        <v>1.3999861577231818E-4</v>
      </c>
      <c r="S10" s="21">
        <f>N10/N12</f>
        <v>3.5704576319132937E-4</v>
      </c>
    </row>
    <row r="11" spans="1:26" x14ac:dyDescent="0.25">
      <c r="A11" s="16" t="s">
        <v>9</v>
      </c>
      <c r="B11" s="16"/>
      <c r="C11" s="9">
        <f>ROUND(+'[3]2017 Rates By Rate Class'!D11,2)</f>
        <v>2.15</v>
      </c>
      <c r="D11" s="10">
        <v>0</v>
      </c>
      <c r="E11" s="10">
        <f>ROUND(+'[3]2017 Rates By Rate Class'!E11,4)</f>
        <v>5.7203999999999997</v>
      </c>
      <c r="F11" s="18"/>
      <c r="G11" s="12">
        <f>+'[3]2018 Revenue at 2017 Rates'!$E$10/12</f>
        <v>52300.495428259419</v>
      </c>
      <c r="H11" s="12">
        <f>+'[3]2018 Revenue at 2017 Rates'!$B$10</f>
        <v>39629669.788485467</v>
      </c>
      <c r="I11" s="12">
        <f>+'[3]2018 Revenue at 2017 Rates'!$C$10</f>
        <v>109831.04039934477</v>
      </c>
      <c r="J11" s="16"/>
      <c r="K11" s="19">
        <f t="shared" si="0"/>
        <v>1349352.7820490929</v>
      </c>
      <c r="L11" s="19">
        <f t="shared" si="1"/>
        <v>0</v>
      </c>
      <c r="M11" s="19">
        <f t="shared" si="1"/>
        <v>628277.48350041173</v>
      </c>
      <c r="N11" s="19">
        <f t="shared" si="2"/>
        <v>1977630.2655495047</v>
      </c>
      <c r="O11" s="16"/>
      <c r="P11" s="20">
        <f>IF(ISERROR(K11/N12),0,K11/N12)</f>
        <v>1.1614643883729457E-2</v>
      </c>
      <c r="Q11" s="20">
        <f>IF(ISERROR(L11/N12),0,L11/N12)</f>
        <v>0</v>
      </c>
      <c r="R11" s="20">
        <f>IF(ISERROR(M11/N12),0,M11/N12)</f>
        <v>5.407940257062812E-3</v>
      </c>
      <c r="S11" s="21">
        <f>N11/N12</f>
        <v>1.7022584140792267E-2</v>
      </c>
    </row>
    <row r="12" spans="1:26" x14ac:dyDescent="0.25">
      <c r="A12" s="22" t="s">
        <v>31</v>
      </c>
      <c r="B12" s="22"/>
      <c r="C12" s="23"/>
      <c r="D12" s="23"/>
      <c r="E12" s="23"/>
      <c r="F12" s="23"/>
      <c r="G12" s="23"/>
      <c r="H12" s="23"/>
      <c r="I12" s="23"/>
      <c r="J12" s="22"/>
      <c r="K12" s="24">
        <f>SUM(K4:K11)</f>
        <v>81259275.678779542</v>
      </c>
      <c r="L12" s="24">
        <f>SUM(L4:L11)</f>
        <v>19827274.733440187</v>
      </c>
      <c r="M12" s="24">
        <f>SUM(M4:M11)</f>
        <v>15090303.183726778</v>
      </c>
      <c r="N12" s="24">
        <f>SUM(N4:N11)</f>
        <v>116176853.59594654</v>
      </c>
      <c r="O12" s="22"/>
      <c r="P12" s="25"/>
      <c r="Q12" s="25"/>
      <c r="R12" s="25"/>
      <c r="S12" s="25">
        <f>SUM(S4:S11)</f>
        <v>0.99999999999999978</v>
      </c>
      <c r="T12" s="26"/>
      <c r="U12" s="26"/>
      <c r="V12" s="26"/>
      <c r="W12" s="26"/>
      <c r="X12" s="26"/>
      <c r="Y12" s="26"/>
      <c r="Z12" s="26"/>
    </row>
    <row r="13" spans="1:26" x14ac:dyDescent="0.25">
      <c r="C13" s="27"/>
      <c r="D13" s="27"/>
      <c r="E13" s="27"/>
      <c r="F13" s="27"/>
      <c r="G13" s="27"/>
      <c r="H13" s="27"/>
      <c r="I13" s="27"/>
      <c r="L13" s="44"/>
    </row>
    <row r="14" spans="1:26" x14ac:dyDescent="0.25">
      <c r="C14" s="27"/>
      <c r="D14" s="27"/>
      <c r="E14" s="27"/>
      <c r="F14" s="27"/>
      <c r="G14" s="27"/>
      <c r="H14" s="27"/>
      <c r="I14" s="27"/>
    </row>
    <row r="15" spans="1:26" x14ac:dyDescent="0.25">
      <c r="C15" s="27"/>
      <c r="D15" s="27"/>
      <c r="E15" s="27"/>
      <c r="F15" s="27"/>
      <c r="G15" s="27"/>
      <c r="H15" s="27"/>
      <c r="I15" s="27"/>
    </row>
    <row r="16" spans="1:26" x14ac:dyDescent="0.25">
      <c r="C16" s="27"/>
      <c r="D16" s="27"/>
      <c r="E16" s="27"/>
      <c r="F16" s="27"/>
      <c r="G16" s="27"/>
      <c r="H16" s="27"/>
      <c r="I16" s="27"/>
    </row>
    <row r="17" spans="3:9" x14ac:dyDescent="0.25">
      <c r="C17" s="27"/>
      <c r="D17" s="27"/>
      <c r="E17" s="27"/>
      <c r="F17" s="27"/>
      <c r="G17" s="27"/>
      <c r="H17" s="27"/>
      <c r="I17" s="27"/>
    </row>
    <row r="18" spans="3:9" x14ac:dyDescent="0.25">
      <c r="C18" s="27"/>
      <c r="D18" s="27"/>
      <c r="E18" s="27"/>
      <c r="F18" s="27"/>
      <c r="G18" s="27"/>
      <c r="H18" s="27"/>
      <c r="I18" s="27"/>
    </row>
    <row r="19" spans="3:9" x14ac:dyDescent="0.25">
      <c r="C19" s="27"/>
      <c r="D19" s="27"/>
      <c r="E19" s="27"/>
      <c r="F19" s="27"/>
      <c r="G19" s="27"/>
      <c r="H19" s="27"/>
      <c r="I19" s="27"/>
    </row>
    <row r="20" spans="3:9" x14ac:dyDescent="0.25">
      <c r="C20" s="27"/>
      <c r="D20" s="27"/>
      <c r="E20" s="27"/>
      <c r="F20" s="27"/>
      <c r="G20" s="27"/>
      <c r="H20" s="27"/>
      <c r="I20" s="27"/>
    </row>
    <row r="21" spans="3:9" x14ac:dyDescent="0.25">
      <c r="C21" s="27"/>
      <c r="D21" s="27"/>
      <c r="E21" s="27"/>
      <c r="F21" s="27"/>
      <c r="G21" s="27"/>
      <c r="H21" s="27"/>
      <c r="I21" s="27"/>
    </row>
    <row r="22" spans="3:9" x14ac:dyDescent="0.25">
      <c r="C22" s="27"/>
      <c r="D22" s="27"/>
      <c r="E22" s="27"/>
      <c r="F22" s="27"/>
      <c r="G22" s="27"/>
      <c r="H22" s="27"/>
      <c r="I22" s="27"/>
    </row>
    <row r="23" spans="3:9" x14ac:dyDescent="0.25">
      <c r="C23" s="27"/>
      <c r="D23" s="27"/>
      <c r="E23" s="27"/>
      <c r="F23" s="27"/>
      <c r="G23" s="27"/>
      <c r="H23" s="27"/>
      <c r="I23" s="27"/>
    </row>
    <row r="24" spans="3:9" x14ac:dyDescent="0.25">
      <c r="C24" s="27"/>
      <c r="D24" s="27"/>
      <c r="E24" s="27"/>
      <c r="F24" s="27"/>
      <c r="G24" s="27"/>
      <c r="H24" s="27"/>
      <c r="I24" s="27"/>
    </row>
    <row r="25" spans="3:9" x14ac:dyDescent="0.25">
      <c r="C25" s="27"/>
      <c r="D25" s="27"/>
      <c r="E25" s="27"/>
      <c r="F25" s="27"/>
      <c r="G25" s="27"/>
      <c r="H25" s="27"/>
      <c r="I25" s="27"/>
    </row>
    <row r="26" spans="3:9" x14ac:dyDescent="0.25">
      <c r="C26" s="27"/>
      <c r="D26" s="27"/>
      <c r="E26" s="27"/>
      <c r="F26" s="27"/>
      <c r="G26" s="27"/>
      <c r="H26" s="27"/>
      <c r="I26" s="27"/>
    </row>
    <row r="27" spans="3:9" x14ac:dyDescent="0.25">
      <c r="C27" s="27"/>
      <c r="D27" s="27"/>
      <c r="E27" s="27"/>
      <c r="F27" s="27"/>
      <c r="G27" s="27"/>
      <c r="H27" s="27"/>
      <c r="I27" s="27"/>
    </row>
    <row r="28" spans="3:9" x14ac:dyDescent="0.25">
      <c r="C28" s="27"/>
      <c r="D28" s="27"/>
      <c r="E28" s="27"/>
      <c r="F28" s="27"/>
      <c r="G28" s="27"/>
      <c r="H28" s="27"/>
      <c r="I28" s="27"/>
    </row>
    <row r="29" spans="3:9" x14ac:dyDescent="0.25">
      <c r="C29" s="27"/>
      <c r="D29" s="27"/>
      <c r="E29" s="27"/>
      <c r="F29" s="27"/>
      <c r="G29" s="27"/>
      <c r="H29" s="27"/>
      <c r="I29" s="27"/>
    </row>
    <row r="30" spans="3:9" x14ac:dyDescent="0.25">
      <c r="C30" s="27"/>
      <c r="D30" s="27"/>
      <c r="E30" s="27"/>
      <c r="F30" s="27"/>
      <c r="G30" s="27"/>
      <c r="H30" s="27"/>
      <c r="I30" s="27"/>
    </row>
    <row r="31" spans="3:9" x14ac:dyDescent="0.25">
      <c r="C31" s="27"/>
      <c r="D31" s="27"/>
      <c r="E31" s="27"/>
      <c r="F31" s="27"/>
      <c r="G31" s="27"/>
      <c r="H31" s="27"/>
      <c r="I31" s="27"/>
    </row>
    <row r="32" spans="3:9" x14ac:dyDescent="0.25">
      <c r="C32" s="27"/>
      <c r="D32" s="27"/>
      <c r="E32" s="27"/>
      <c r="F32" s="27"/>
      <c r="G32" s="27"/>
      <c r="H32" s="27"/>
      <c r="I32" s="27"/>
    </row>
    <row r="33" spans="3:9" x14ac:dyDescent="0.25">
      <c r="C33" s="27"/>
      <c r="D33" s="27"/>
      <c r="E33" s="27"/>
      <c r="F33" s="27"/>
      <c r="G33" s="27"/>
      <c r="H33" s="27"/>
      <c r="I33" s="27"/>
    </row>
    <row r="34" spans="3:9" x14ac:dyDescent="0.25">
      <c r="C34" s="27"/>
      <c r="D34" s="27"/>
      <c r="E34" s="27"/>
      <c r="F34" s="27"/>
      <c r="G34" s="27"/>
      <c r="H34" s="27"/>
      <c r="I34" s="27"/>
    </row>
    <row r="35" spans="3:9" x14ac:dyDescent="0.25">
      <c r="C35" s="27"/>
      <c r="D35" s="27"/>
      <c r="E35" s="27"/>
      <c r="F35" s="27"/>
      <c r="G35" s="27"/>
      <c r="H35" s="27"/>
      <c r="I35" s="27"/>
    </row>
    <row r="36" spans="3:9" x14ac:dyDescent="0.25">
      <c r="C36" s="27"/>
      <c r="D36" s="27"/>
      <c r="E36" s="27"/>
      <c r="F36" s="27"/>
      <c r="G36" s="27"/>
      <c r="H36" s="27"/>
      <c r="I36" s="27"/>
    </row>
    <row r="37" spans="3:9" x14ac:dyDescent="0.25">
      <c r="C37" s="27"/>
      <c r="D37" s="27"/>
      <c r="E37" s="27"/>
      <c r="F37" s="27"/>
      <c r="G37" s="27"/>
      <c r="H37" s="27"/>
      <c r="I37" s="27"/>
    </row>
    <row r="38" spans="3:9" x14ac:dyDescent="0.25">
      <c r="C38" s="27"/>
      <c r="D38" s="27"/>
      <c r="E38" s="27"/>
      <c r="F38" s="27"/>
      <c r="G38" s="27"/>
      <c r="H38" s="27"/>
      <c r="I38" s="27"/>
    </row>
  </sheetData>
  <mergeCells count="2">
    <mergeCell ref="C1:E1"/>
    <mergeCell ref="G1:I1"/>
  </mergeCells>
  <pageMargins left="0.70866141732283472" right="0.70866141732283472" top="0.74803149606299213" bottom="0.74803149606299213" header="0.31496062992125984" footer="0.31496062992125984"/>
  <pageSetup scale="42" orientation="landscape" r:id="rId1"/>
  <ignoredErrors>
    <ignoredError sqref="C4:C11 D9:D10 D7 E4 D11 D8 E5 D4 D6:E6 D5 E9 E8 E11 E7 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topLeftCell="E15" workbookViewId="0">
      <selection activeCell="T9" sqref="T9"/>
    </sheetView>
  </sheetViews>
  <sheetFormatPr defaultRowHeight="15" x14ac:dyDescent="0.25"/>
  <cols>
    <col min="1" max="1" width="49.28515625" customWidth="1"/>
    <col min="2" max="2" width="4.140625" customWidth="1"/>
    <col min="3" max="3" width="19.85546875" customWidth="1"/>
    <col min="4" max="4" width="22" customWidth="1"/>
    <col min="5" max="5" width="18.28515625" customWidth="1"/>
    <col min="6" max="7" width="22" customWidth="1"/>
    <col min="8" max="8" width="27.7109375" customWidth="1"/>
    <col min="9" max="9" width="15.42578125" bestFit="1" customWidth="1"/>
    <col min="10" max="10" width="3.42578125" customWidth="1"/>
    <col min="11" max="11" width="22" customWidth="1"/>
    <col min="12" max="12" width="17.42578125" customWidth="1"/>
    <col min="13" max="13" width="11.5703125" customWidth="1"/>
    <col min="14" max="14" width="2.28515625" customWidth="1"/>
    <col min="15" max="15" width="18" customWidth="1"/>
    <col min="16" max="16" width="24.7109375" customWidth="1"/>
    <col min="17" max="17" width="22.5703125" customWidth="1"/>
    <col min="18" max="18" width="18.7109375" customWidth="1"/>
    <col min="19" max="20" width="20" customWidth="1"/>
    <col min="26" max="26" width="9.140625" hidden="1" customWidth="1"/>
  </cols>
  <sheetData>
    <row r="1" spans="1:26" x14ac:dyDescent="0.25">
      <c r="Z1" s="2" t="b">
        <v>1</v>
      </c>
    </row>
    <row r="2" spans="1:26" x14ac:dyDescent="0.25">
      <c r="Z2" s="2" t="b">
        <v>0</v>
      </c>
    </row>
    <row r="3" spans="1:26" x14ac:dyDescent="0.25">
      <c r="Z3" s="2" t="b">
        <v>0</v>
      </c>
    </row>
    <row r="13" spans="1:26" ht="21" x14ac:dyDescent="0.25">
      <c r="A13" s="46" t="s">
        <v>32</v>
      </c>
      <c r="B13" s="46"/>
      <c r="C13" s="46"/>
      <c r="D13" s="46"/>
      <c r="E13" s="47"/>
      <c r="F13" s="47"/>
    </row>
    <row r="14" spans="1:26" ht="43.5" customHeight="1" x14ac:dyDescent="0.25"/>
    <row r="15" spans="1:26" s="7" customFormat="1" ht="47.25" x14ac:dyDescent="0.25">
      <c r="A15" s="28" t="s">
        <v>0</v>
      </c>
      <c r="B15" s="4"/>
      <c r="C15" s="4" t="s">
        <v>33</v>
      </c>
      <c r="D15" s="4" t="s">
        <v>34</v>
      </c>
      <c r="E15" s="4" t="s">
        <v>35</v>
      </c>
      <c r="F15" s="4" t="s">
        <v>36</v>
      </c>
      <c r="G15" s="4" t="s">
        <v>37</v>
      </c>
      <c r="H15" s="4" t="s">
        <v>38</v>
      </c>
      <c r="I15" s="4" t="s">
        <v>39</v>
      </c>
      <c r="J15" s="4"/>
      <c r="K15" s="4" t="s">
        <v>58</v>
      </c>
      <c r="L15" s="4" t="s">
        <v>59</v>
      </c>
      <c r="M15" s="4" t="s">
        <v>60</v>
      </c>
      <c r="N15" s="4"/>
      <c r="O15" s="4" t="s">
        <v>41</v>
      </c>
      <c r="P15" s="4" t="s">
        <v>42</v>
      </c>
      <c r="Q15" s="4" t="s">
        <v>43</v>
      </c>
      <c r="R15" s="4"/>
      <c r="S15" s="4"/>
      <c r="T15" s="4"/>
    </row>
    <row r="16" spans="1:26" s="7" customFormat="1" ht="17.25" customHeight="1" x14ac:dyDescent="0.25">
      <c r="A16" s="4"/>
      <c r="B16" s="4"/>
      <c r="C16" s="29" t="s">
        <v>57</v>
      </c>
      <c r="D16" s="29" t="s">
        <v>57</v>
      </c>
      <c r="E16" s="29" t="s">
        <v>57</v>
      </c>
      <c r="F16" s="30" t="s">
        <v>44</v>
      </c>
      <c r="G16" s="30" t="s">
        <v>45</v>
      </c>
      <c r="H16" s="30" t="s">
        <v>46</v>
      </c>
      <c r="I16" s="31"/>
      <c r="J16" s="32"/>
      <c r="K16" s="29" t="s">
        <v>57</v>
      </c>
      <c r="L16" s="29" t="s">
        <v>57</v>
      </c>
      <c r="M16" s="29" t="s">
        <v>57</v>
      </c>
      <c r="N16" s="32"/>
      <c r="O16" s="30" t="s">
        <v>47</v>
      </c>
      <c r="P16" s="30" t="s">
        <v>48</v>
      </c>
      <c r="Q16" s="30" t="s">
        <v>49</v>
      </c>
      <c r="R16"/>
      <c r="S16"/>
      <c r="T16" s="33"/>
    </row>
    <row r="17" spans="1:26" x14ac:dyDescent="0.25">
      <c r="A17" s="8" t="s">
        <v>6</v>
      </c>
      <c r="B17" s="8"/>
      <c r="C17" s="14">
        <f>'1. Revenue Proportions'!P4</f>
        <v>0.49811389255930277</v>
      </c>
      <c r="D17" s="14">
        <f>'1. Revenue Proportions'!Q4</f>
        <v>0.11480747111467279</v>
      </c>
      <c r="E17" s="14">
        <f>'1. Revenue Proportions'!R4</f>
        <v>0</v>
      </c>
      <c r="F17" s="34">
        <f t="shared" ref="F17:H24" si="0">C17*$I$26</f>
        <v>-346674.81637396076</v>
      </c>
      <c r="G17" s="34">
        <f t="shared" si="0"/>
        <v>-79903.129709034401</v>
      </c>
      <c r="H17" s="34">
        <f t="shared" si="0"/>
        <v>0</v>
      </c>
      <c r="I17" s="34">
        <f>SUM(F17:H17)</f>
        <v>-426577.94608299516</v>
      </c>
      <c r="J17" s="11"/>
      <c r="K17" s="12">
        <f>+'1. Revenue Proportions'!G4</f>
        <v>225981.35258500921</v>
      </c>
      <c r="L17" s="12">
        <f>+'1. Revenue Proportions'!H4</f>
        <v>1646663057.2111361</v>
      </c>
      <c r="M17" s="12">
        <f>+'1. Revenue Proportions'!I4</f>
        <v>0</v>
      </c>
      <c r="N17" s="11"/>
      <c r="O17" s="35">
        <f>I17/K17/12</f>
        <v>-0.15730573238431475</v>
      </c>
      <c r="P17" s="36">
        <v>0</v>
      </c>
      <c r="Q17" s="36">
        <v>0</v>
      </c>
      <c r="R17" s="37" t="s">
        <v>50</v>
      </c>
    </row>
    <row r="18" spans="1:26" x14ac:dyDescent="0.25">
      <c r="A18" s="16" t="s">
        <v>7</v>
      </c>
      <c r="B18" s="16"/>
      <c r="C18" s="14">
        <f>'1. Revenue Proportions'!P5</f>
        <v>7.9743978974710805E-2</v>
      </c>
      <c r="D18" s="14">
        <f>'1. Revenue Proportions'!Q5</f>
        <v>5.4638239120846636E-2</v>
      </c>
      <c r="E18" s="14">
        <f>'1. Revenue Proportions'!R5</f>
        <v>0</v>
      </c>
      <c r="F18" s="34">
        <f t="shared" si="0"/>
        <v>-55499.815766924352</v>
      </c>
      <c r="G18" s="34">
        <f t="shared" si="0"/>
        <v>-38026.848472131234</v>
      </c>
      <c r="H18" s="34">
        <f t="shared" si="0"/>
        <v>0</v>
      </c>
      <c r="I18" s="34">
        <f t="shared" ref="I18:I24" si="1">SUM(F18:H18)</f>
        <v>-93526.664239055593</v>
      </c>
      <c r="J18" s="18"/>
      <c r="K18" s="12">
        <f>+'1. Revenue Proportions'!G5</f>
        <v>18639.152926330309</v>
      </c>
      <c r="L18" s="12">
        <f>+'1. Revenue Proportions'!H5</f>
        <v>593242869.82083344</v>
      </c>
      <c r="M18" s="12">
        <f>+'1. Revenue Proportions'!I5</f>
        <v>0</v>
      </c>
      <c r="N18" s="18"/>
      <c r="O18" s="38">
        <f t="shared" ref="O18:O24" si="2">F18/K18/12</f>
        <v>-0.24813277006329423</v>
      </c>
      <c r="P18" s="39">
        <f>G18/L18</f>
        <v>-6.4099967157828295E-5</v>
      </c>
      <c r="Q18" s="39">
        <v>0</v>
      </c>
    </row>
    <row r="19" spans="1:26" x14ac:dyDescent="0.25">
      <c r="A19" s="16" t="s">
        <v>54</v>
      </c>
      <c r="B19" s="16"/>
      <c r="C19" s="14">
        <f>'1. Revenue Proportions'!P6</f>
        <v>8.9476554687994758E-2</v>
      </c>
      <c r="D19" s="14">
        <f>'1. Revenue Proportions'!Q6</f>
        <v>0</v>
      </c>
      <c r="E19" s="14">
        <f>'1. Revenue Proportions'!R6</f>
        <v>0.11161083396125442</v>
      </c>
      <c r="F19" s="34">
        <f t="shared" si="0"/>
        <v>-62273.445148977153</v>
      </c>
      <c r="G19" s="34">
        <f t="shared" si="0"/>
        <v>0</v>
      </c>
      <c r="H19" s="34">
        <f t="shared" si="0"/>
        <v>-77678.350166184042</v>
      </c>
      <c r="I19" s="34">
        <f t="shared" si="1"/>
        <v>-139951.7953151612</v>
      </c>
      <c r="J19" s="18"/>
      <c r="K19" s="12">
        <f>+'1. Revenue Proportions'!G6</f>
        <v>2286.3669662903094</v>
      </c>
      <c r="L19" s="12">
        <f>+'1. Revenue Proportions'!H6</f>
        <v>1845356871.231307</v>
      </c>
      <c r="M19" s="12">
        <f>+'1. Revenue Proportions'!I6</f>
        <v>5079760.0551743917</v>
      </c>
      <c r="N19" s="18"/>
      <c r="O19" s="38">
        <f t="shared" si="2"/>
        <v>-2.2697379025007467</v>
      </c>
      <c r="P19" s="39">
        <v>0</v>
      </c>
      <c r="Q19" s="39">
        <f>H19/M19</f>
        <v>-1.5291736090380609E-2</v>
      </c>
    </row>
    <row r="20" spans="1:26" x14ac:dyDescent="0.25">
      <c r="A20" s="16" t="s">
        <v>52</v>
      </c>
      <c r="B20" s="16"/>
      <c r="C20" s="14">
        <f>'1. Revenue Proportions'!P7</f>
        <v>1.4749008834060768E-2</v>
      </c>
      <c r="D20" s="14">
        <f>'1. Revenue Proportions'!Q7</f>
        <v>0</v>
      </c>
      <c r="E20" s="14">
        <f>'1. Revenue Proportions'!R7</f>
        <v>6.7617984097945024E-3</v>
      </c>
      <c r="F20" s="34">
        <f t="shared" si="0"/>
        <v>-10264.941423285443</v>
      </c>
      <c r="G20" s="34">
        <f t="shared" si="0"/>
        <v>0</v>
      </c>
      <c r="H20" s="34">
        <f t="shared" si="0"/>
        <v>-4706.0426482567291</v>
      </c>
      <c r="I20" s="34">
        <f t="shared" si="1"/>
        <v>-14970.984071542172</v>
      </c>
      <c r="J20" s="18"/>
      <c r="K20" s="12">
        <f>+'1. Revenue Proportions'!G7</f>
        <v>6</v>
      </c>
      <c r="L20" s="12">
        <f>+'1. Revenue Proportions'!H7</f>
        <v>237784312</v>
      </c>
      <c r="M20" s="12">
        <f>+'1. Revenue Proportions'!I7</f>
        <v>559479</v>
      </c>
      <c r="N20" s="18"/>
      <c r="O20" s="38">
        <f t="shared" si="2"/>
        <v>-142.56863087896448</v>
      </c>
      <c r="P20" s="39">
        <v>0</v>
      </c>
      <c r="Q20" s="39">
        <f>H20/M20</f>
        <v>-8.4114732604024973E-3</v>
      </c>
    </row>
    <row r="21" spans="1:26" x14ac:dyDescent="0.25">
      <c r="A21" s="16" t="s">
        <v>53</v>
      </c>
      <c r="B21" s="16"/>
      <c r="C21" s="14">
        <f>'1. Revenue Proportions'!P8</f>
        <v>2.8923076292687944E-3</v>
      </c>
      <c r="D21" s="14">
        <f>'1. Revenue Proportions'!Q8</f>
        <v>0</v>
      </c>
      <c r="E21" s="14">
        <f>'1. Revenue Proportions'!R8</f>
        <v>5.9702178130274317E-3</v>
      </c>
      <c r="F21" s="34">
        <f t="shared" si="0"/>
        <v>-2012.9738022803492</v>
      </c>
      <c r="G21" s="34">
        <f t="shared" si="0"/>
        <v>0</v>
      </c>
      <c r="H21" s="34">
        <f t="shared" si="0"/>
        <v>-4155.1223424217669</v>
      </c>
      <c r="I21" s="34">
        <f t="shared" si="1"/>
        <v>-6168.0961447021164</v>
      </c>
      <c r="J21" s="18"/>
      <c r="K21" s="12">
        <f>+'1. Revenue Proportions'!G8</f>
        <v>5</v>
      </c>
      <c r="L21" s="12">
        <f>+'1. Revenue Proportions'!H8</f>
        <v>396657180</v>
      </c>
      <c r="M21" s="12">
        <f>+'1. Revenue Proportions'!I8</f>
        <v>2099277</v>
      </c>
      <c r="N21" s="18"/>
      <c r="O21" s="38">
        <f t="shared" si="2"/>
        <v>-33.549563371339154</v>
      </c>
      <c r="P21" s="39">
        <v>0</v>
      </c>
      <c r="Q21" s="39">
        <f>H21/M21</f>
        <v>-1.9793111354155582E-3</v>
      </c>
    </row>
    <row r="22" spans="1:26" x14ac:dyDescent="0.25">
      <c r="A22" s="16" t="s">
        <v>8</v>
      </c>
      <c r="B22" s="16"/>
      <c r="C22" s="14">
        <f>'1. Revenue Proportions'!P9</f>
        <v>2.6371902650906532E-3</v>
      </c>
      <c r="D22" s="14">
        <f>'1. Revenue Proportions'!Q9</f>
        <v>1.2188767259918895E-3</v>
      </c>
      <c r="E22" s="14">
        <f>'1. Revenue Proportions'!R9</f>
        <v>0</v>
      </c>
      <c r="F22" s="34">
        <f t="shared" si="0"/>
        <v>-1835.4184947464673</v>
      </c>
      <c r="G22" s="34">
        <f t="shared" si="0"/>
        <v>-848.30772937220524</v>
      </c>
      <c r="H22" s="34">
        <f t="shared" si="0"/>
        <v>0</v>
      </c>
      <c r="I22" s="34">
        <f t="shared" si="1"/>
        <v>-2683.7262241186727</v>
      </c>
      <c r="J22" s="18"/>
      <c r="K22" s="12">
        <f>+'1. Revenue Proportions'!G9</f>
        <v>3014.3690213704467</v>
      </c>
      <c r="L22" s="12">
        <f>+'1. Revenue Proportions'!H9</f>
        <v>10727671.435383817</v>
      </c>
      <c r="M22" s="12">
        <f>+'1. Revenue Proportions'!I9</f>
        <v>0</v>
      </c>
      <c r="N22" s="18"/>
      <c r="O22" s="38">
        <f t="shared" si="2"/>
        <v>-5.0740815124000548E-2</v>
      </c>
      <c r="P22" s="39">
        <f>G22/L22</f>
        <v>-7.9076594998442388E-5</v>
      </c>
      <c r="Q22" s="39">
        <v>0</v>
      </c>
    </row>
    <row r="23" spans="1:26" x14ac:dyDescent="0.25">
      <c r="A23" s="16" t="s">
        <v>55</v>
      </c>
      <c r="B23" s="16"/>
      <c r="C23" s="14">
        <f>'1. Revenue Proportions'!P10</f>
        <v>2.1704714741901116E-4</v>
      </c>
      <c r="D23" s="14">
        <f>'1. Revenue Proportions'!Q10</f>
        <v>0</v>
      </c>
      <c r="E23" s="14">
        <f>'1. Revenue Proportions'!R10</f>
        <v>1.3999861577231818E-4</v>
      </c>
      <c r="F23" s="34">
        <f t="shared" si="0"/>
        <v>-151.05938842494629</v>
      </c>
      <c r="G23" s="34">
        <f t="shared" si="0"/>
        <v>0</v>
      </c>
      <c r="H23" s="34">
        <f t="shared" si="0"/>
        <v>-97.435536612139146</v>
      </c>
      <c r="I23" s="34">
        <f t="shared" ref="I23" si="3">SUM(F23:H23)</f>
        <v>-248.49492503708544</v>
      </c>
      <c r="J23" s="18"/>
      <c r="K23" s="12">
        <f>+'1. Revenue Proportions'!G10</f>
        <v>383.45277781502864</v>
      </c>
      <c r="L23" s="12">
        <f>+'1. Revenue Proportions'!H10</f>
        <v>382147.13612693257</v>
      </c>
      <c r="M23" s="12">
        <f>+'1. Revenue Proportions'!I10</f>
        <v>1082.545638309402</v>
      </c>
      <c r="N23" s="18"/>
      <c r="O23" s="38">
        <f t="shared" ref="O23" si="4">F23/K23/12</f>
        <v>-3.2828768226626087E-2</v>
      </c>
      <c r="P23" s="39">
        <f>G23/L23</f>
        <v>0</v>
      </c>
      <c r="Q23" s="39">
        <f>H23/M23</f>
        <v>-9.0005938931408944E-2</v>
      </c>
    </row>
    <row r="24" spans="1:26" x14ac:dyDescent="0.25">
      <c r="A24" s="16" t="s">
        <v>9</v>
      </c>
      <c r="B24" s="16"/>
      <c r="C24" s="14">
        <f>'1. Revenue Proportions'!P11</f>
        <v>1.1614643883729457E-2</v>
      </c>
      <c r="D24" s="14">
        <f>'1. Revenue Proportions'!Q11</f>
        <v>0</v>
      </c>
      <c r="E24" s="14">
        <f>'1. Revenue Proportions'!R11</f>
        <v>5.407940257062812E-3</v>
      </c>
      <c r="F24" s="34">
        <f t="shared" si="0"/>
        <v>-8083.5017769786091</v>
      </c>
      <c r="G24" s="34">
        <f t="shared" si="0"/>
        <v>0</v>
      </c>
      <c r="H24" s="34">
        <f t="shared" si="0"/>
        <v>-3763.7912204092904</v>
      </c>
      <c r="I24" s="34">
        <f t="shared" si="1"/>
        <v>-11847.2929973879</v>
      </c>
      <c r="J24" s="18"/>
      <c r="K24" s="12">
        <f>+'1. Revenue Proportions'!G11</f>
        <v>52300.495428259419</v>
      </c>
      <c r="L24" s="12">
        <f>+'1. Revenue Proportions'!H11</f>
        <v>39629669.788485467</v>
      </c>
      <c r="M24" s="12">
        <f>+'1. Revenue Proportions'!I11</f>
        <v>109831.04039934477</v>
      </c>
      <c r="N24" s="18"/>
      <c r="O24" s="38">
        <f t="shared" si="2"/>
        <v>-1.2879899942928118E-2</v>
      </c>
      <c r="P24" s="39">
        <v>0</v>
      </c>
      <c r="Q24" s="39">
        <f>H24/M24</f>
        <v>-3.4268920759779532E-2</v>
      </c>
    </row>
    <row r="25" spans="1:26" x14ac:dyDescent="0.25">
      <c r="A25" s="22" t="s">
        <v>31</v>
      </c>
      <c r="B25" s="22"/>
      <c r="C25" s="40">
        <f t="shared" ref="C25:I25" si="5">SUM(C17:C24)</f>
        <v>0.69944462398157703</v>
      </c>
      <c r="D25" s="40">
        <f t="shared" si="5"/>
        <v>0.17066458696151132</v>
      </c>
      <c r="E25" s="40">
        <f t="shared" si="5"/>
        <v>0.12989078905691148</v>
      </c>
      <c r="F25" s="41">
        <f t="shared" si="5"/>
        <v>-486795.97217557812</v>
      </c>
      <c r="G25" s="41">
        <f t="shared" si="5"/>
        <v>-118778.28591053784</v>
      </c>
      <c r="H25" s="41">
        <f t="shared" si="5"/>
        <v>-90400.741913883961</v>
      </c>
      <c r="I25" s="41">
        <f t="shared" si="5"/>
        <v>-695975.00000000012</v>
      </c>
      <c r="J25" s="23"/>
      <c r="K25" s="41">
        <f>SUM(K17:K24)</f>
        <v>302616.18970507471</v>
      </c>
      <c r="L25" s="41">
        <f>SUM(L17:L24)</f>
        <v>4770443778.6232729</v>
      </c>
      <c r="M25" s="41">
        <f>SUM(M17:M24)</f>
        <v>7849429.6412120461</v>
      </c>
      <c r="N25" s="23"/>
      <c r="O25" s="23"/>
      <c r="P25" s="23"/>
      <c r="Q25" s="23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5">
      <c r="C26" s="27"/>
      <c r="D26" s="27"/>
      <c r="E26" s="27"/>
      <c r="F26" s="27"/>
      <c r="G26" s="27"/>
      <c r="H26" s="27"/>
      <c r="I26" s="42">
        <v>-695975</v>
      </c>
      <c r="J26" s="27"/>
      <c r="K26" s="27"/>
      <c r="L26" s="27"/>
      <c r="M26" s="27"/>
      <c r="N26" s="27"/>
      <c r="O26" s="27"/>
      <c r="P26" s="27"/>
      <c r="Q26" s="27"/>
    </row>
    <row r="27" spans="1:26" x14ac:dyDescent="0.25">
      <c r="C27" s="27"/>
      <c r="D27" s="27"/>
      <c r="E27" s="27"/>
      <c r="F27" s="27"/>
      <c r="G27" s="27"/>
      <c r="H27" s="27"/>
      <c r="I27" s="43"/>
      <c r="J27" s="27"/>
      <c r="K27" s="27"/>
      <c r="L27" s="27"/>
      <c r="M27" s="27"/>
      <c r="N27" s="27"/>
      <c r="O27" s="27"/>
      <c r="P27" s="27"/>
      <c r="Q27" s="27"/>
    </row>
    <row r="28" spans="1:26" x14ac:dyDescent="0.25">
      <c r="C28" s="27"/>
      <c r="D28" s="27"/>
      <c r="E28" s="27"/>
      <c r="F28" s="27"/>
      <c r="G28" s="27"/>
      <c r="H28" s="27"/>
      <c r="I28" s="42">
        <v>-695575</v>
      </c>
      <c r="J28" s="27"/>
      <c r="K28" s="27"/>
      <c r="L28" s="27"/>
      <c r="M28" s="27"/>
      <c r="N28" s="27"/>
      <c r="O28" s="27"/>
      <c r="P28" s="27"/>
      <c r="Q28" s="27"/>
    </row>
    <row r="29" spans="1:26" x14ac:dyDescent="0.2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26" x14ac:dyDescent="0.2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26" x14ac:dyDescent="0.25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26" x14ac:dyDescent="0.25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3:17" x14ac:dyDescent="0.25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3:17" x14ac:dyDescent="0.25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3:17" x14ac:dyDescent="0.25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3:17" x14ac:dyDescent="0.25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3:17" x14ac:dyDescent="0.2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3:17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3:17" x14ac:dyDescent="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3:17" x14ac:dyDescent="0.2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</sheetData>
  <mergeCells count="2">
    <mergeCell ref="A13:D13"/>
    <mergeCell ref="E13:F13"/>
  </mergeCells>
  <pageMargins left="0.70866141732283472" right="0.70866141732283472" top="0.74803149606299213" bottom="0.74803149606299213" header="0.31496062992125984" footer="0.31496062992125984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Revenue Proportions</vt:lpstr>
      <vt:lpstr>2. Rate Rider Calculation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Natalie Yeates</cp:lastModifiedBy>
  <cp:lastPrinted>2017-07-07T18:16:22Z</cp:lastPrinted>
  <dcterms:created xsi:type="dcterms:W3CDTF">2017-06-06T12:36:57Z</dcterms:created>
  <dcterms:modified xsi:type="dcterms:W3CDTF">2017-07-07T18:16:51Z</dcterms:modified>
</cp:coreProperties>
</file>